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ad.bcc.qld.gov.au\Groups\OS\CC\Digital Comms - read-write files\Content Production\CP Work Files\Dale\Building and planning\City Plan amendments - v33\City Plan v33 docs\LGIP\"/>
    </mc:Choice>
  </mc:AlternateContent>
  <xr:revisionPtr revIDLastSave="0" documentId="8_{2660CEE5-F950-4C34-B360-E94926535508}" xr6:coauthVersionLast="47" xr6:coauthVersionMax="47" xr10:uidLastSave="{00000000-0000-0000-0000-000000000000}"/>
  <bookViews>
    <workbookView xWindow="33720" yWindow="-120" windowWidth="29040" windowHeight="15840" tabRatio="720" xr2:uid="{00000000-000D-0000-FFFF-FFFF00000000}"/>
  </bookViews>
  <sheets>
    <sheet name="Navigation Pane" sheetId="1" r:id="rId1"/>
    <sheet name="General Input Sheet" sheetId="2" r:id="rId2"/>
    <sheet name="Exist Trunk Assets - Parks" sheetId="46" r:id="rId3"/>
    <sheet name="Unit Rates-Parks" sheetId="49" r:id="rId4"/>
    <sheet name="Future Trunk Assets - Parks" sheetId="50" r:id="rId5"/>
    <sheet name="Catchment Demand - Parks" sheetId="23" r:id="rId6"/>
    <sheet name="Summary Cost Schedule" sheetId="9" r:id="rId7"/>
  </sheets>
  <definedNames>
    <definedName name="_xlnm._FilterDatabase" localSheetId="2" hidden="1">'Exist Trunk Assets - Parks'!$AA$14:$AE$2488</definedName>
    <definedName name="ADMIN" localSheetId="5">'General Input Sheet'!#REF!</definedName>
    <definedName name="ADMIN" localSheetId="2">'General Input Sheet'!#REF!</definedName>
    <definedName name="ADMIN">'General Input Sheet'!#REF!</definedName>
    <definedName name="Allocationpicklist" localSheetId="5">#REF!</definedName>
    <definedName name="Allocationpicklist" localSheetId="2">'Exist Trunk Assets - Parks'!#REF!</definedName>
    <definedName name="Allocationpicklist">#REF!</definedName>
    <definedName name="AssetBeta">'General Input Sheet'!$G$27</definedName>
    <definedName name="ASSETTYPE" localSheetId="5">#REF!</definedName>
    <definedName name="ASSETTYPE">#REF!</definedName>
    <definedName name="CapStr">'General Input Sheet'!$G$25</definedName>
    <definedName name="CatchName" localSheetId="5">'Catchment Demand - Parks'!$C$8:$C$11</definedName>
    <definedName name="CatchName">#REF!</definedName>
    <definedName name="Chargeind">'General Input Sheet'!#REF!</definedName>
    <definedName name="CHGOPTION">#REF!</definedName>
    <definedName name="DCFTRIGGER" localSheetId="5">#REF!</definedName>
    <definedName name="DCFTRIGGER">#REF!</definedName>
    <definedName name="Debt">'General Input Sheet'!$G$28</definedName>
    <definedName name="Depth" localSheetId="5">#REF!</definedName>
    <definedName name="Depth" localSheetId="2">#REF!</definedName>
    <definedName name="Depth">#REF!</definedName>
    <definedName name="EXISTRUNK">#REF!</definedName>
    <definedName name="Futurepick" localSheetId="5">#REF!</definedName>
    <definedName name="Futurepick">#REF!</definedName>
    <definedName name="Histindex">'General Input Sheet'!$E$38:$G$48</definedName>
    <definedName name="ICSInf" localSheetId="5">'General Input Sheet'!$G$69</definedName>
    <definedName name="ICSInf">'General Input Sheet'!$G$67</definedName>
    <definedName name="INFTYPE" localSheetId="5">#REF!</definedName>
    <definedName name="INFTYPE" localSheetId="2">#REF!</definedName>
    <definedName name="INFTYPE">#REF!</definedName>
    <definedName name="landcode" localSheetId="2">'Exist Trunk Assets - Parks'!#REF!</definedName>
    <definedName name="landcode">#REF!</definedName>
    <definedName name="Landcost2">#REF!</definedName>
    <definedName name="LAndcost3">#REF!</definedName>
    <definedName name="LandCst" localSheetId="5">#REF!</definedName>
    <definedName name="LandCst" localSheetId="2">#REF!</definedName>
    <definedName name="LandCst">#REF!</definedName>
    <definedName name="Landcst2" localSheetId="2">#REF!</definedName>
    <definedName name="Landcst2">#REF!</definedName>
    <definedName name="Landind" localSheetId="5">'General Input Sheet'!#REF!</definedName>
    <definedName name="Landind">'General Input Sheet'!$G$50</definedName>
    <definedName name="landlocal">#REF!</definedName>
    <definedName name="LANDRATETYPE">#REF!</definedName>
    <definedName name="LAnduse">#REF!</definedName>
    <definedName name="MArgin">'General Input Sheet'!$G$21</definedName>
    <definedName name="Parkcont">#REF!</definedName>
    <definedName name="PArkprojcost">#REF!</definedName>
    <definedName name="parkratename">#REF!</definedName>
    <definedName name="Parkscatch">'Catchment Demand - Parks'!$C$8:$H$11</definedName>
    <definedName name="Parksite">#REF!</definedName>
    <definedName name="PArksitecond">#REF!</definedName>
    <definedName name="parkslandcode">'Exist Trunk Assets - Parks'!$B$411:$B$436</definedName>
    <definedName name="parkslandcode2">#REF!</definedName>
    <definedName name="Parksunitrate1">#REF!</definedName>
    <definedName name="PPI" localSheetId="5">'General Input Sheet'!$G$37</definedName>
    <definedName name="PPI">'General Input Sheet'!$G$35</definedName>
    <definedName name="_xlnm.Print_Area" localSheetId="5">'Catchment Demand - Parks'!$B$2:$S$19</definedName>
    <definedName name="_xlnm.Print_Area" localSheetId="1">'General Input Sheet'!$A$1:$L$63</definedName>
    <definedName name="_xlnm.Print_Area" localSheetId="6">'Summary Cost Schedule'!$B$2:$J$13</definedName>
    <definedName name="RATETYPES">#REF!</definedName>
    <definedName name="Risk">'General Input Sheet'!$G$26</definedName>
    <definedName name="Roadcatch">#REF!</definedName>
    <definedName name="Roadcont">#REF!</definedName>
    <definedName name="roadprojcost">#REF!</definedName>
    <definedName name="ROADRATETYPES">#REF!</definedName>
    <definedName name="Roadsitecond">#REF!</definedName>
    <definedName name="roadslandcode2">#REF!</definedName>
    <definedName name="roadssite">#REF!</definedName>
    <definedName name="RoadTYPE1">#REF!</definedName>
    <definedName name="ROADTYPE2">#REF!</definedName>
    <definedName name="Roadunitrates1">#REF!</definedName>
    <definedName name="Roadunitrates2">#REF!</definedName>
    <definedName name="SENS" localSheetId="5">'General Input Sheet'!$G$34</definedName>
    <definedName name="SENS" localSheetId="2">'General Input Sheet'!#REF!</definedName>
    <definedName name="SENS">'General Input Sheet'!#REF!</definedName>
    <definedName name="Sewcatch">#REF!</definedName>
    <definedName name="sewercont">#REF!</definedName>
    <definedName name="sewerdepth">#REF!</definedName>
    <definedName name="Sewerlandcode">#REF!</definedName>
    <definedName name="sewerlandcode2">#REF!</definedName>
    <definedName name="sewerprojcost">#REF!</definedName>
    <definedName name="Sewerrates2">#REF!</definedName>
    <definedName name="SEWERRATETYPES">#REF!</definedName>
    <definedName name="Sewersitecond">#REF!</definedName>
    <definedName name="SewerTYPE1">#REF!</definedName>
    <definedName name="SEWERTYPE2">#REF!</definedName>
    <definedName name="SewerUnitrates1">#REF!</definedName>
    <definedName name="SewerUnitrates2">#REF!</definedName>
    <definedName name="sewSITE">#REF!</definedName>
    <definedName name="SITECOND" localSheetId="5">#REF!</definedName>
    <definedName name="SITECOND">#REF!</definedName>
    <definedName name="SITECONDSW" localSheetId="2">#REF!</definedName>
    <definedName name="SITECONDSW">#REF!</definedName>
    <definedName name="SPRPRate" localSheetId="5">'General Input Sheet'!#REF!</definedName>
    <definedName name="SPRPRate" localSheetId="2">'General Input Sheet'!#REF!</definedName>
    <definedName name="SPRPRate">'General Input Sheet'!#REF!</definedName>
    <definedName name="stormcatch">#REF!</definedName>
    <definedName name="SWcont">#REF!</definedName>
    <definedName name="SWlandcode">#REF!</definedName>
    <definedName name="SWlandcode2">#REF!</definedName>
    <definedName name="SWProjcost">#REF!</definedName>
    <definedName name="SWRATETYPES">#REF!</definedName>
    <definedName name="SWsite">#REF!</definedName>
    <definedName name="SWsitecond">#REF!</definedName>
    <definedName name="SWTYPE1">#REF!</definedName>
    <definedName name="SWTYPE2">#REF!</definedName>
    <definedName name="SWUnitrates1">#REF!</definedName>
    <definedName name="SWUnitrates2">#REF!</definedName>
    <definedName name="TENYr">'General Input Sheet'!$G$19</definedName>
    <definedName name="Translandcode">#REF!</definedName>
    <definedName name="TYPE1" localSheetId="5">#REF!</definedName>
    <definedName name="TYPE1">#REF!</definedName>
    <definedName name="TYPE2" localSheetId="5">#REF!</definedName>
    <definedName name="TYPE2">#REF!</definedName>
    <definedName name="UltYr" localSheetId="5">'General Input Sheet'!#REF!</definedName>
    <definedName name="UltYr" localSheetId="2">'General Input Sheet'!#REF!</definedName>
    <definedName name="UltYr">'General Input Sheet'!#REF!</definedName>
    <definedName name="Unitrates1" localSheetId="5">#REF!</definedName>
    <definedName name="Unitrates1">#REF!</definedName>
    <definedName name="Unitrates2" localSheetId="5">#REF!</definedName>
    <definedName name="Unitrates2">#REF!</definedName>
    <definedName name="UNITRATES3" localSheetId="5">#REF!</definedName>
    <definedName name="UNITRATES3">#REF!</definedName>
    <definedName name="WACC" localSheetId="5">'General Input Sheet'!$G$31</definedName>
    <definedName name="WACC">'General Input Sheet'!$G$32</definedName>
    <definedName name="WACC01">#REF!</definedName>
    <definedName name="WACC1" localSheetId="5">'General Input Sheet'!$G$22</definedName>
    <definedName name="WACC1">'General Input Sheet'!$G$23</definedName>
    <definedName name="WACC2" localSheetId="5">'General Input Sheet'!$G$29</definedName>
    <definedName name="WACC2">'General Input Sheet'!$G$30</definedName>
    <definedName name="WACCII">#REF!</definedName>
    <definedName name="WACCOpt" localSheetId="5">#REF!</definedName>
    <definedName name="WACCOpt">#REF!</definedName>
    <definedName name="watercatch">#REF!</definedName>
    <definedName name="watercont">#REF!</definedName>
    <definedName name="waterlandcode" localSheetId="2">'Exist Trunk Assets - Parks'!#REF!</definedName>
    <definedName name="waterlandcode">#REF!</definedName>
    <definedName name="waterlandcode2">#REF!</definedName>
    <definedName name="waterprojcost">#REF!</definedName>
    <definedName name="WATERRATETYPES">#REF!</definedName>
    <definedName name="Watersitecond">#REF!</definedName>
    <definedName name="WaterTYPE1">#REF!</definedName>
    <definedName name="Watertype2">#REF!</definedName>
    <definedName name="WaterUnitrates1">#REF!</definedName>
    <definedName name="WaterUnitrates2">#REF!</definedName>
    <definedName name="WTF">#REF!</definedName>
    <definedName name="YEAR">'General Input Sheet'!$G$8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6" i="46" l="1"/>
  <c r="U22" i="46"/>
  <c r="U26" i="46"/>
  <c r="U27" i="46"/>
  <c r="U30" i="46"/>
  <c r="U32" i="46"/>
  <c r="U35" i="46"/>
  <c r="U36" i="46"/>
  <c r="U37" i="46"/>
  <c r="U38" i="46"/>
  <c r="U39" i="46"/>
  <c r="U40" i="46"/>
  <c r="U42" i="46"/>
  <c r="U44" i="46"/>
  <c r="U50" i="46"/>
  <c r="U51" i="46"/>
  <c r="U56" i="46"/>
  <c r="U57" i="46"/>
  <c r="U58" i="46"/>
  <c r="U59" i="46"/>
  <c r="U61" i="46"/>
  <c r="U62" i="46"/>
  <c r="U66" i="46"/>
  <c r="U67" i="46"/>
  <c r="U71" i="46"/>
  <c r="U72" i="46"/>
  <c r="U73" i="46"/>
  <c r="U74" i="46"/>
  <c r="U80" i="46"/>
  <c r="U82" i="46"/>
  <c r="U83" i="46"/>
  <c r="U85" i="46"/>
  <c r="U86" i="46"/>
  <c r="U87" i="46"/>
  <c r="U88" i="46"/>
  <c r="U89" i="46"/>
  <c r="U91" i="46"/>
  <c r="U92" i="46"/>
  <c r="U94" i="46"/>
  <c r="U95" i="46"/>
  <c r="U99" i="46"/>
  <c r="U103" i="46"/>
  <c r="U104" i="46"/>
  <c r="U105" i="46"/>
  <c r="U106" i="46"/>
  <c r="U107" i="46"/>
  <c r="U108" i="46"/>
  <c r="U113" i="46"/>
  <c r="U114" i="46"/>
  <c r="U115" i="46"/>
  <c r="U116" i="46"/>
  <c r="U122" i="46"/>
  <c r="U123" i="46"/>
  <c r="U125" i="46"/>
  <c r="U127" i="46"/>
  <c r="U128" i="46"/>
  <c r="U131" i="46"/>
  <c r="U132" i="46"/>
  <c r="U133" i="46"/>
  <c r="U134" i="46"/>
  <c r="U136" i="46"/>
  <c r="U137" i="46"/>
  <c r="U139" i="46"/>
  <c r="U140" i="46"/>
  <c r="U141" i="46"/>
  <c r="U142" i="46"/>
  <c r="U143" i="46"/>
  <c r="U144" i="46"/>
  <c r="U145" i="46"/>
  <c r="U146" i="46"/>
  <c r="U147" i="46"/>
  <c r="U148" i="46"/>
  <c r="U149" i="46"/>
  <c r="U150" i="46"/>
  <c r="U151" i="46"/>
  <c r="U152" i="46"/>
  <c r="U153" i="46"/>
  <c r="U154" i="46"/>
  <c r="U156" i="46"/>
  <c r="U157" i="46"/>
  <c r="U158" i="46"/>
  <c r="U159" i="46"/>
  <c r="U160" i="46"/>
  <c r="U161" i="46"/>
  <c r="U162" i="46"/>
  <c r="U163" i="46"/>
  <c r="U164" i="46"/>
  <c r="U165" i="46"/>
  <c r="U166" i="46"/>
  <c r="U167" i="46"/>
  <c r="U168" i="46"/>
  <c r="U169" i="46"/>
  <c r="U170" i="46"/>
  <c r="U171" i="46"/>
  <c r="U175" i="46"/>
  <c r="U176" i="46"/>
  <c r="U183" i="46"/>
  <c r="U190" i="46"/>
  <c r="U191" i="46"/>
  <c r="U192" i="46"/>
  <c r="U196" i="46"/>
  <c r="U197" i="46"/>
  <c r="U198" i="46"/>
  <c r="U199" i="46"/>
  <c r="U200" i="46"/>
  <c r="U203" i="46"/>
  <c r="U204" i="46"/>
  <c r="U205" i="46"/>
  <c r="U206" i="46"/>
  <c r="U207" i="46"/>
  <c r="U211" i="46"/>
  <c r="U214" i="46"/>
  <c r="U215" i="46"/>
  <c r="U216" i="46"/>
  <c r="U218" i="46"/>
  <c r="U219" i="46"/>
  <c r="U220" i="46"/>
  <c r="U221" i="46"/>
  <c r="U235" i="46"/>
  <c r="U239" i="46"/>
  <c r="U240" i="46"/>
  <c r="U241" i="46"/>
  <c r="U242" i="46"/>
  <c r="U243" i="46"/>
  <c r="U244" i="46"/>
  <c r="U246" i="46"/>
  <c r="U252" i="46"/>
  <c r="U253" i="46"/>
  <c r="U254" i="46"/>
  <c r="U257" i="46"/>
  <c r="U259" i="46"/>
  <c r="U260" i="46"/>
  <c r="U262" i="46"/>
  <c r="U263" i="46"/>
  <c r="U270" i="46"/>
  <c r="U271" i="46"/>
  <c r="U274" i="46"/>
  <c r="U275" i="46"/>
  <c r="U276" i="46"/>
  <c r="U277" i="46"/>
  <c r="U278" i="46"/>
  <c r="U279" i="46"/>
  <c r="U280" i="46"/>
  <c r="U281" i="46"/>
  <c r="U282" i="46"/>
  <c r="U283" i="46"/>
  <c r="U284" i="46"/>
  <c r="U285" i="46"/>
  <c r="U286" i="46"/>
  <c r="U292" i="46"/>
  <c r="U295" i="46"/>
  <c r="U296" i="46"/>
  <c r="U298" i="46"/>
  <c r="U299" i="46"/>
  <c r="U300" i="46"/>
  <c r="U301" i="46"/>
  <c r="U302" i="46"/>
  <c r="U303" i="46"/>
  <c r="U304" i="46"/>
  <c r="U305" i="46"/>
  <c r="U306" i="46"/>
  <c r="U307" i="46"/>
  <c r="U316" i="46"/>
  <c r="U317" i="46"/>
  <c r="U318" i="46"/>
  <c r="U319" i="46"/>
  <c r="U325" i="46"/>
  <c r="U326" i="46"/>
  <c r="U328" i="46"/>
  <c r="U329" i="46"/>
  <c r="U336" i="46"/>
  <c r="U342" i="46"/>
  <c r="U343" i="46"/>
  <c r="U345" i="46"/>
  <c r="U348" i="46"/>
  <c r="U349" i="46"/>
  <c r="U351" i="46"/>
  <c r="U352" i="46"/>
  <c r="U353" i="46"/>
  <c r="U358" i="46"/>
  <c r="U359" i="46"/>
  <c r="U360" i="46"/>
  <c r="U361" i="46"/>
  <c r="U362" i="46"/>
  <c r="U367" i="46"/>
  <c r="U368" i="46"/>
  <c r="U370" i="46"/>
  <c r="U371" i="46"/>
  <c r="U372" i="46"/>
  <c r="U373" i="46"/>
  <c r="U376" i="46"/>
  <c r="U377" i="46"/>
  <c r="U379" i="46"/>
  <c r="U380" i="46"/>
  <c r="U383" i="46"/>
  <c r="U389" i="46"/>
  <c r="U391" i="46"/>
  <c r="U394" i="46"/>
  <c r="U395" i="46"/>
  <c r="U396" i="46"/>
  <c r="U397" i="46"/>
  <c r="U398" i="46"/>
  <c r="U399" i="46"/>
  <c r="U400" i="46"/>
  <c r="U401" i="46"/>
  <c r="U402" i="46"/>
  <c r="U404" i="46"/>
  <c r="U405" i="46"/>
  <c r="U407" i="46"/>
  <c r="U408" i="46"/>
  <c r="U409" i="46"/>
  <c r="U410" i="46"/>
  <c r="U416" i="46"/>
  <c r="U417" i="46"/>
  <c r="U418" i="46"/>
  <c r="U419" i="46"/>
  <c r="U425" i="46"/>
  <c r="U426" i="46"/>
  <c r="U427" i="46"/>
  <c r="U428" i="46"/>
  <c r="U429" i="46"/>
  <c r="U432" i="46"/>
  <c r="U433" i="46"/>
  <c r="U434" i="46"/>
  <c r="U435" i="46"/>
  <c r="U436" i="46"/>
  <c r="U437" i="46"/>
  <c r="U438" i="46"/>
  <c r="U439" i="46"/>
  <c r="U440" i="46"/>
  <c r="U441" i="46"/>
  <c r="U442" i="46"/>
  <c r="U443" i="46"/>
  <c r="U444" i="46"/>
  <c r="U446" i="46"/>
  <c r="U449" i="46"/>
  <c r="U450" i="46"/>
  <c r="U451" i="46"/>
  <c r="U453" i="46"/>
  <c r="U454" i="46"/>
  <c r="U455" i="46"/>
  <c r="U456" i="46"/>
  <c r="U457" i="46"/>
  <c r="U458" i="46"/>
  <c r="U459" i="46"/>
  <c r="U460" i="46"/>
  <c r="U461" i="46"/>
  <c r="U462" i="46"/>
  <c r="U463" i="46"/>
  <c r="U464" i="46"/>
  <c r="U467" i="46"/>
  <c r="U470" i="46"/>
  <c r="U471" i="46"/>
  <c r="U473" i="46"/>
  <c r="U478" i="46"/>
  <c r="U489" i="46"/>
  <c r="U497" i="46"/>
  <c r="U498" i="46"/>
  <c r="U499" i="46"/>
  <c r="U500" i="46"/>
  <c r="U501" i="46"/>
  <c r="U502" i="46"/>
  <c r="U503" i="46"/>
  <c r="U504" i="46"/>
  <c r="U505" i="46"/>
  <c r="U508" i="46"/>
  <c r="U509" i="46"/>
  <c r="U510" i="46"/>
  <c r="U511" i="46"/>
  <c r="U512" i="46"/>
  <c r="U513" i="46"/>
  <c r="U514" i="46"/>
  <c r="U517" i="46"/>
  <c r="U518" i="46"/>
  <c r="U519" i="46"/>
  <c r="U521" i="46"/>
  <c r="U524" i="46"/>
  <c r="U528" i="46"/>
  <c r="U537" i="46"/>
  <c r="U538" i="46"/>
  <c r="U539" i="46"/>
  <c r="U540" i="46"/>
  <c r="U541" i="46"/>
  <c r="U542" i="46"/>
  <c r="U543" i="46"/>
  <c r="U544" i="46"/>
  <c r="U547" i="46"/>
  <c r="U548" i="46"/>
  <c r="U552" i="46"/>
  <c r="U557" i="46"/>
  <c r="U558" i="46"/>
  <c r="U559" i="46"/>
  <c r="U564" i="46"/>
  <c r="U567" i="46"/>
  <c r="U570" i="46"/>
  <c r="U572" i="46"/>
  <c r="U573" i="46"/>
  <c r="U574" i="46"/>
  <c r="U578" i="46"/>
  <c r="U579" i="46"/>
  <c r="U580" i="46"/>
  <c r="U584" i="46"/>
  <c r="U585" i="46"/>
  <c r="U587" i="46"/>
  <c r="U588" i="46"/>
  <c r="U589" i="46"/>
  <c r="U590" i="46"/>
  <c r="U593" i="46"/>
  <c r="U594" i="46"/>
  <c r="U596" i="46"/>
  <c r="U597" i="46"/>
  <c r="U598" i="46"/>
  <c r="U599" i="46"/>
  <c r="U600" i="46"/>
  <c r="U601" i="46"/>
  <c r="U602" i="46"/>
  <c r="U603" i="46"/>
  <c r="U604" i="46"/>
  <c r="U605" i="46"/>
  <c r="U606" i="46"/>
  <c r="U607" i="46"/>
  <c r="U608" i="46"/>
  <c r="U610" i="46"/>
  <c r="U611" i="46"/>
  <c r="U612" i="46"/>
  <c r="U613" i="46"/>
  <c r="U614" i="46"/>
  <c r="U615" i="46"/>
  <c r="U616" i="46"/>
  <c r="U618" i="46"/>
  <c r="U619" i="46"/>
  <c r="U620" i="46"/>
  <c r="U624" i="46"/>
  <c r="U625" i="46"/>
  <c r="U626" i="46"/>
  <c r="U627" i="46"/>
  <c r="U629" i="46"/>
  <c r="U630" i="46"/>
  <c r="U631" i="46"/>
  <c r="U633" i="46"/>
  <c r="U634" i="46"/>
  <c r="U635" i="46"/>
  <c r="U636" i="46"/>
  <c r="U637" i="46"/>
  <c r="U641" i="46"/>
  <c r="U642" i="46"/>
  <c r="U643" i="46"/>
  <c r="U644" i="46"/>
  <c r="U645" i="46"/>
  <c r="U646" i="46"/>
  <c r="U647" i="46"/>
  <c r="U651" i="46"/>
  <c r="U652" i="46"/>
  <c r="U653" i="46"/>
  <c r="U654" i="46"/>
  <c r="U663" i="46"/>
  <c r="U666" i="46"/>
  <c r="U667" i="46"/>
  <c r="U668" i="46"/>
  <c r="U669" i="46"/>
  <c r="U670" i="46"/>
  <c r="U671" i="46"/>
  <c r="U674" i="46"/>
  <c r="U676" i="46"/>
  <c r="U677" i="46"/>
  <c r="U678" i="46"/>
  <c r="U679" i="46"/>
  <c r="U680" i="46"/>
  <c r="U681" i="46"/>
  <c r="U682" i="46"/>
  <c r="U683" i="46"/>
  <c r="U684" i="46"/>
  <c r="U686" i="46"/>
  <c r="U687" i="46"/>
  <c r="U704" i="46"/>
  <c r="U706" i="46"/>
  <c r="U708" i="46"/>
  <c r="U714" i="46"/>
  <c r="U716" i="46"/>
  <c r="U718" i="46"/>
  <c r="U720" i="46"/>
  <c r="U721" i="46"/>
  <c r="U724" i="46"/>
  <c r="U726" i="46"/>
  <c r="U729" i="46"/>
  <c r="U731" i="46"/>
  <c r="U734" i="46"/>
  <c r="U735" i="46"/>
  <c r="U736" i="46"/>
  <c r="U737" i="46"/>
  <c r="U738" i="46"/>
  <c r="U739" i="46"/>
  <c r="U741" i="46"/>
  <c r="U742" i="46"/>
  <c r="U743" i="46"/>
  <c r="U744" i="46"/>
  <c r="U747" i="46"/>
  <c r="U748" i="46"/>
  <c r="U749" i="46"/>
  <c r="U750" i="46"/>
  <c r="U751" i="46"/>
  <c r="U752" i="46"/>
  <c r="U754" i="46"/>
  <c r="U755" i="46"/>
  <c r="U756" i="46"/>
  <c r="U757" i="46"/>
  <c r="U759" i="46"/>
  <c r="U767" i="46"/>
  <c r="U768" i="46"/>
  <c r="U770" i="46"/>
  <c r="U774" i="46"/>
  <c r="U775" i="46"/>
  <c r="U777" i="46"/>
  <c r="U778" i="46"/>
  <c r="U780" i="46"/>
  <c r="U781" i="46"/>
  <c r="U783" i="46"/>
  <c r="U786" i="46"/>
  <c r="U787" i="46"/>
  <c r="U788" i="46"/>
  <c r="U789" i="46"/>
  <c r="U790" i="46"/>
  <c r="U791" i="46"/>
  <c r="U792" i="46"/>
  <c r="U793" i="46"/>
  <c r="U796" i="46"/>
  <c r="U798" i="46"/>
  <c r="U800" i="46"/>
  <c r="U801" i="46"/>
  <c r="U802" i="46"/>
  <c r="U803" i="46"/>
  <c r="U806" i="46"/>
  <c r="U807" i="46"/>
  <c r="U809" i="46"/>
  <c r="U811" i="46"/>
  <c r="U812" i="46"/>
  <c r="U814" i="46"/>
  <c r="U815" i="46"/>
  <c r="U816" i="46"/>
  <c r="U817" i="46"/>
  <c r="U819" i="46"/>
  <c r="U823" i="46"/>
  <c r="U824" i="46"/>
  <c r="U827" i="46"/>
  <c r="U828" i="46"/>
  <c r="U831" i="46"/>
  <c r="U833" i="46"/>
  <c r="U836" i="46"/>
  <c r="U837" i="46"/>
  <c r="U839" i="46"/>
  <c r="U840" i="46"/>
  <c r="U841" i="46"/>
  <c r="U842" i="46"/>
  <c r="U843" i="46"/>
  <c r="U844" i="46"/>
  <c r="U845" i="46"/>
  <c r="U846" i="46"/>
  <c r="U847" i="46"/>
  <c r="U848" i="46"/>
  <c r="U850" i="46"/>
  <c r="U852" i="46"/>
  <c r="U854" i="46"/>
  <c r="U855" i="46"/>
  <c r="U856" i="46"/>
  <c r="U858" i="46"/>
  <c r="U861" i="46"/>
  <c r="U862" i="46"/>
  <c r="U863" i="46"/>
  <c r="U864" i="46"/>
  <c r="U870" i="46"/>
  <c r="U871" i="46"/>
  <c r="U873" i="46"/>
  <c r="U875" i="46"/>
  <c r="U876" i="46"/>
  <c r="U878" i="46"/>
  <c r="U879" i="46"/>
  <c r="U880" i="46"/>
  <c r="U881" i="46"/>
  <c r="U884" i="46"/>
  <c r="U885" i="46"/>
  <c r="U886" i="46"/>
  <c r="U887" i="46"/>
  <c r="U888" i="46"/>
  <c r="U889" i="46"/>
  <c r="U891" i="46"/>
  <c r="U893" i="46"/>
  <c r="U894" i="46"/>
  <c r="U903" i="46"/>
  <c r="U904" i="46"/>
  <c r="U905" i="46"/>
  <c r="U906" i="46"/>
  <c r="U907" i="46"/>
  <c r="U920" i="46"/>
  <c r="U924" i="46"/>
  <c r="U925" i="46"/>
  <c r="U926" i="46"/>
  <c r="U928" i="46"/>
  <c r="U941" i="46"/>
  <c r="U942" i="46"/>
  <c r="U943" i="46"/>
  <c r="U944" i="46"/>
  <c r="U945" i="46"/>
  <c r="U946" i="46"/>
  <c r="U947" i="46"/>
  <c r="U950" i="46"/>
  <c r="U951" i="46"/>
  <c r="U952" i="46"/>
  <c r="U953" i="46"/>
  <c r="U959" i="46"/>
  <c r="U960" i="46"/>
  <c r="U961" i="46"/>
  <c r="U962" i="46"/>
  <c r="U963" i="46"/>
  <c r="U965" i="46"/>
  <c r="U967" i="46"/>
  <c r="U968" i="46"/>
  <c r="U969" i="46"/>
  <c r="U970" i="46"/>
  <c r="U971" i="46"/>
  <c r="U972" i="46"/>
  <c r="U973" i="46"/>
  <c r="U975" i="46"/>
  <c r="U978" i="46"/>
  <c r="U979" i="46"/>
  <c r="U983" i="46"/>
  <c r="U986" i="46"/>
  <c r="U987" i="46"/>
  <c r="U988" i="46"/>
  <c r="U989" i="46"/>
  <c r="U990" i="46"/>
  <c r="U993" i="46"/>
  <c r="U995" i="46"/>
  <c r="U997" i="46"/>
  <c r="U998" i="46"/>
  <c r="U1003" i="46"/>
  <c r="U1005" i="46"/>
  <c r="U1013" i="46"/>
  <c r="U1015" i="46"/>
  <c r="U1016" i="46"/>
  <c r="U1017" i="46"/>
  <c r="U1018" i="46"/>
  <c r="U1019" i="46"/>
  <c r="U1021" i="46"/>
  <c r="U1022" i="46"/>
  <c r="U1023" i="46"/>
  <c r="U1024" i="46"/>
  <c r="U1025" i="46"/>
  <c r="U1026" i="46"/>
  <c r="U1027" i="46"/>
  <c r="U1028" i="46"/>
  <c r="U1029" i="46"/>
  <c r="U1030" i="46"/>
  <c r="U1031" i="46"/>
  <c r="U1036" i="46"/>
  <c r="U1037" i="46"/>
  <c r="U1038" i="46"/>
  <c r="U1039" i="46"/>
  <c r="U1040" i="46"/>
  <c r="U1043" i="46"/>
  <c r="U1044" i="46"/>
  <c r="U1045" i="46"/>
  <c r="U1046" i="46"/>
  <c r="U1047" i="46"/>
  <c r="U1049" i="46"/>
  <c r="U1050" i="46"/>
  <c r="U1057" i="46"/>
  <c r="U1058" i="46"/>
  <c r="U1063" i="46"/>
  <c r="U1064" i="46"/>
  <c r="U1066" i="46"/>
  <c r="U1067" i="46"/>
  <c r="U1068" i="46"/>
  <c r="U1069" i="46"/>
  <c r="U1070" i="46"/>
  <c r="U1071" i="46"/>
  <c r="U1072" i="46"/>
  <c r="U1074" i="46"/>
  <c r="U1075" i="46"/>
  <c r="U1076" i="46"/>
  <c r="U1082" i="46"/>
  <c r="U1085" i="46"/>
  <c r="U1086" i="46"/>
  <c r="U1087" i="46"/>
  <c r="U1088" i="46"/>
  <c r="U1089" i="46"/>
  <c r="U1090" i="46"/>
  <c r="U1092" i="46"/>
  <c r="U1093" i="46"/>
  <c r="U1099" i="46"/>
  <c r="U1102" i="46"/>
  <c r="U1103" i="46"/>
  <c r="U1104" i="46"/>
  <c r="U1105" i="46"/>
  <c r="U1106" i="46"/>
  <c r="U1109" i="46"/>
  <c r="U1110" i="46"/>
  <c r="U1114" i="46"/>
  <c r="U1115" i="46"/>
  <c r="U1116" i="46"/>
  <c r="U1117" i="46"/>
  <c r="U1118" i="46"/>
  <c r="U1119" i="46"/>
  <c r="U1120" i="46"/>
  <c r="U1123" i="46"/>
  <c r="U1124" i="46"/>
  <c r="U1126" i="46"/>
  <c r="U1135" i="46"/>
  <c r="U1137" i="46"/>
  <c r="U1140" i="46"/>
  <c r="U1141" i="46"/>
  <c r="U1143" i="46"/>
  <c r="U1146" i="46"/>
  <c r="U1147" i="46"/>
  <c r="U1148" i="46"/>
  <c r="U1149" i="46"/>
  <c r="U1150" i="46"/>
  <c r="U1151" i="46"/>
  <c r="U1152" i="46"/>
  <c r="U1161" i="46"/>
  <c r="U1166" i="46"/>
  <c r="U1170" i="46"/>
  <c r="U1172" i="46"/>
  <c r="U1173" i="46"/>
  <c r="U1177" i="46"/>
  <c r="U1179" i="46"/>
  <c r="U1180" i="46"/>
  <c r="U1181" i="46"/>
  <c r="U1188" i="46"/>
  <c r="U1189" i="46"/>
  <c r="U1190" i="46"/>
  <c r="U1191" i="46"/>
  <c r="U1193" i="46"/>
  <c r="U1194" i="46"/>
  <c r="U1195" i="46"/>
  <c r="U1198" i="46"/>
  <c r="U1206" i="46"/>
  <c r="U1207" i="46"/>
  <c r="U1208" i="46"/>
  <c r="U1209" i="46"/>
  <c r="U1224" i="46"/>
  <c r="U1228" i="46"/>
  <c r="U1230" i="46"/>
  <c r="U1237" i="46"/>
  <c r="U1238" i="46"/>
  <c r="U1261" i="46"/>
  <c r="U1271" i="46"/>
  <c r="U1272" i="46"/>
  <c r="U1276" i="46"/>
  <c r="U1277" i="46"/>
  <c r="U1278" i="46"/>
  <c r="U1279" i="46"/>
  <c r="U1280" i="46"/>
  <c r="U1291" i="46"/>
  <c r="U1296" i="46"/>
  <c r="U1297" i="46"/>
  <c r="U1298" i="46"/>
  <c r="U1306" i="46"/>
  <c r="U1327" i="46"/>
  <c r="U1331" i="46"/>
  <c r="U1333" i="46"/>
  <c r="U1334" i="46"/>
  <c r="U1342" i="46"/>
  <c r="U1345" i="46"/>
  <c r="U1346" i="46"/>
  <c r="U1349" i="46"/>
  <c r="U1351" i="46"/>
  <c r="U1352" i="46"/>
  <c r="U1360" i="46"/>
  <c r="U1362" i="46"/>
  <c r="U1371" i="46"/>
  <c r="U1374" i="46"/>
  <c r="U1382" i="46"/>
  <c r="U1384" i="46"/>
  <c r="U1389" i="46"/>
  <c r="U1403" i="46"/>
  <c r="U1412" i="46"/>
  <c r="U1413" i="46"/>
  <c r="U1423" i="46"/>
  <c r="U1433" i="46"/>
  <c r="U1442" i="46"/>
  <c r="U1443" i="46"/>
  <c r="U1444" i="46"/>
  <c r="U1445" i="46"/>
  <c r="U1456" i="46"/>
  <c r="U1519" i="46"/>
  <c r="U1520" i="46"/>
  <c r="U1529" i="46"/>
  <c r="U1531" i="46"/>
  <c r="U1532" i="46"/>
  <c r="U1533" i="46"/>
  <c r="U1534" i="46"/>
  <c r="U1535" i="46"/>
  <c r="U1536" i="46"/>
  <c r="U1537" i="46"/>
  <c r="U1538" i="46"/>
  <c r="U1543" i="46"/>
  <c r="U1546" i="46"/>
  <c r="U1561" i="46"/>
  <c r="U1565" i="46"/>
  <c r="U1566" i="46"/>
  <c r="U1567" i="46"/>
  <c r="U1568" i="46"/>
  <c r="U1572" i="46"/>
  <c r="U1574" i="46"/>
  <c r="U1595" i="46"/>
  <c r="U1618" i="46"/>
  <c r="U1630" i="46"/>
  <c r="U1676" i="46"/>
  <c r="U1684" i="46"/>
  <c r="U1686" i="46"/>
  <c r="U1687" i="46"/>
  <c r="U1688" i="46"/>
  <c r="U1689" i="46"/>
  <c r="U1690" i="46"/>
  <c r="U1691" i="46"/>
  <c r="U1692" i="46"/>
  <c r="U1696" i="46"/>
  <c r="U1705" i="46"/>
  <c r="U1706" i="46"/>
  <c r="U1708" i="46"/>
  <c r="U1709" i="46"/>
  <c r="U1710" i="46"/>
  <c r="U1711" i="46"/>
  <c r="U1712" i="46"/>
  <c r="U1722" i="46"/>
  <c r="U1723" i="46"/>
  <c r="U1724" i="46"/>
  <c r="U1725" i="46"/>
  <c r="U1726" i="46"/>
  <c r="U1727" i="46"/>
  <c r="U1728" i="46"/>
  <c r="U1729" i="46"/>
  <c r="U1732" i="46"/>
  <c r="U1757" i="46"/>
  <c r="U1758" i="46"/>
  <c r="U1759" i="46"/>
  <c r="U1762" i="46"/>
  <c r="U1763" i="46"/>
  <c r="U1773" i="46"/>
  <c r="U1775" i="46"/>
  <c r="U1777" i="46"/>
  <c r="U1780" i="46"/>
  <c r="U1787" i="46"/>
  <c r="U1788" i="46"/>
  <c r="U1795" i="46"/>
  <c r="U1803" i="46"/>
  <c r="U1809" i="46"/>
  <c r="U1814" i="46"/>
  <c r="U1819" i="46"/>
  <c r="U1825" i="46"/>
  <c r="U1830" i="46"/>
  <c r="U1831" i="46"/>
  <c r="U1841" i="46"/>
  <c r="U1842" i="46"/>
  <c r="U1843" i="46"/>
  <c r="U1844" i="46"/>
  <c r="U1854" i="46"/>
  <c r="U1855" i="46"/>
  <c r="U1856" i="46"/>
  <c r="U1857" i="46"/>
  <c r="U1858" i="46"/>
  <c r="U1864" i="46"/>
  <c r="U1875" i="46"/>
  <c r="U1887" i="46"/>
  <c r="U1893" i="46"/>
  <c r="U1898" i="46"/>
  <c r="U1905" i="46"/>
  <c r="U1917" i="46"/>
  <c r="U1927" i="46"/>
  <c r="U1928" i="46"/>
  <c r="U1938" i="46"/>
  <c r="U1939" i="46"/>
  <c r="U1940" i="46"/>
  <c r="U1946" i="46"/>
  <c r="U1951" i="46"/>
  <c r="U1952" i="46"/>
  <c r="U1968" i="46"/>
  <c r="U1970" i="46"/>
  <c r="U1973" i="46"/>
  <c r="U1974" i="46"/>
  <c r="U1975" i="46"/>
  <c r="U1977" i="46"/>
  <c r="U1983" i="46"/>
  <c r="U1991" i="46"/>
  <c r="U1999" i="46"/>
  <c r="U2000" i="46"/>
  <c r="U2002" i="46"/>
  <c r="U2011" i="46"/>
  <c r="U2012" i="46"/>
  <c r="U2017" i="46"/>
  <c r="U2026" i="46"/>
  <c r="U2028" i="46"/>
  <c r="U2030" i="46"/>
  <c r="U2035" i="46"/>
  <c r="U2043" i="46"/>
  <c r="U2048" i="46"/>
  <c r="U2049" i="46"/>
  <c r="U2050" i="46"/>
  <c r="U2057" i="46"/>
  <c r="U2063" i="46"/>
  <c r="U2077" i="46"/>
  <c r="U2087" i="46"/>
  <c r="U2088" i="46"/>
  <c r="U2093" i="46"/>
  <c r="U2094" i="46"/>
  <c r="U2108" i="46"/>
  <c r="U2111" i="46"/>
  <c r="U2114" i="46"/>
  <c r="U2116" i="46"/>
  <c r="U2117" i="46"/>
  <c r="U2118" i="46"/>
  <c r="U2127" i="46"/>
  <c r="U2128" i="46"/>
  <c r="U2129" i="46"/>
  <c r="U2130" i="46"/>
  <c r="U2133" i="46"/>
  <c r="U2136" i="46"/>
  <c r="U2139" i="46"/>
  <c r="U2147" i="46"/>
  <c r="U2148" i="46"/>
  <c r="U2186" i="46"/>
  <c r="U2187" i="46"/>
  <c r="U2194" i="46"/>
  <c r="U2197" i="46"/>
  <c r="U2201" i="46"/>
  <c r="U2210" i="46"/>
  <c r="U2214" i="46"/>
  <c r="U2217" i="46"/>
  <c r="U2221" i="46"/>
  <c r="U2222" i="46"/>
  <c r="U2225" i="46"/>
  <c r="U2229" i="46"/>
  <c r="U2234" i="46"/>
  <c r="U2254" i="46"/>
  <c r="U2259" i="46"/>
  <c r="U2261" i="46"/>
  <c r="U2262" i="46"/>
  <c r="U2263" i="46"/>
  <c r="U2266" i="46"/>
  <c r="U2274" i="46"/>
  <c r="U2285" i="46"/>
  <c r="U2295" i="46"/>
  <c r="U2297" i="46"/>
  <c r="U2300" i="46"/>
  <c r="U2323" i="46"/>
  <c r="U2332" i="46"/>
  <c r="U2336" i="46"/>
  <c r="U2339" i="46"/>
  <c r="U2340" i="46"/>
  <c r="U2341" i="46"/>
  <c r="U2353" i="46"/>
  <c r="U2354" i="46"/>
  <c r="U2356" i="46"/>
  <c r="U2359" i="46"/>
  <c r="U2360" i="46"/>
  <c r="U2361" i="46"/>
  <c r="U2364" i="46"/>
  <c r="U2374" i="46"/>
  <c r="U2375" i="46"/>
  <c r="U2383" i="46"/>
  <c r="U2389" i="46"/>
  <c r="U2391" i="46"/>
  <c r="U2399" i="46"/>
  <c r="U2400" i="46"/>
  <c r="U2403" i="46"/>
  <c r="U2404" i="46"/>
  <c r="U2405" i="46"/>
  <c r="U2406" i="46"/>
  <c r="U2412" i="46"/>
  <c r="U2422" i="46"/>
  <c r="U2427" i="46"/>
  <c r="U2428" i="46"/>
  <c r="U2429" i="46"/>
  <c r="U2436" i="46"/>
  <c r="U2445" i="46"/>
  <c r="U2465" i="46"/>
  <c r="U2468" i="46"/>
  <c r="U2469" i="46"/>
  <c r="U2470" i="46"/>
  <c r="U2473" i="46"/>
  <c r="U2474" i="46"/>
  <c r="U2475" i="46"/>
  <c r="U2481" i="46"/>
  <c r="U2488" i="46"/>
  <c r="U2498" i="46"/>
  <c r="U2504" i="46"/>
  <c r="U2509" i="46"/>
  <c r="U2510" i="46"/>
  <c r="U2514" i="46"/>
  <c r="U2522" i="46"/>
  <c r="U2525" i="46"/>
  <c r="U2526" i="46"/>
  <c r="U2529" i="46"/>
  <c r="U2533" i="46"/>
  <c r="U2537" i="46"/>
  <c r="U2556" i="46"/>
  <c r="U2576" i="46"/>
  <c r="U2577" i="46"/>
  <c r="U2587" i="46"/>
  <c r="U2590" i="46"/>
  <c r="U2591" i="46"/>
  <c r="U2594" i="46"/>
  <c r="U2596" i="46"/>
  <c r="U2610" i="46"/>
  <c r="U2611" i="46"/>
  <c r="U2614" i="46"/>
  <c r="U2615" i="46"/>
  <c r="U2628" i="46"/>
  <c r="U2629" i="46"/>
  <c r="U2632" i="46"/>
  <c r="U2633" i="46"/>
  <c r="U2636" i="46"/>
  <c r="U2641" i="46"/>
  <c r="U2642" i="46"/>
  <c r="U2645" i="46"/>
  <c r="U2646" i="46"/>
  <c r="U2651" i="46"/>
  <c r="U2652" i="46"/>
  <c r="U2659" i="46"/>
  <c r="U2661" i="46"/>
  <c r="U2662" i="46"/>
  <c r="U2663" i="46"/>
  <c r="U2664" i="46"/>
  <c r="U2673" i="46"/>
  <c r="U2675" i="46"/>
  <c r="U2679" i="46"/>
  <c r="X16" i="46"/>
  <c r="X22" i="46"/>
  <c r="X26" i="46"/>
  <c r="X27" i="46"/>
  <c r="X30" i="46"/>
  <c r="X32" i="46"/>
  <c r="X35" i="46"/>
  <c r="X36" i="46"/>
  <c r="X37" i="46"/>
  <c r="X38" i="46"/>
  <c r="X39" i="46"/>
  <c r="X40" i="46"/>
  <c r="X42" i="46"/>
  <c r="X44" i="46"/>
  <c r="X50" i="46"/>
  <c r="X51" i="46"/>
  <c r="X56" i="46"/>
  <c r="X57" i="46"/>
  <c r="X58" i="46"/>
  <c r="X59" i="46"/>
  <c r="X61" i="46"/>
  <c r="X62" i="46"/>
  <c r="X66" i="46"/>
  <c r="X67" i="46"/>
  <c r="X71" i="46"/>
  <c r="X72" i="46"/>
  <c r="X73" i="46"/>
  <c r="X74" i="46"/>
  <c r="X80" i="46"/>
  <c r="X82" i="46"/>
  <c r="X83" i="46"/>
  <c r="X85" i="46"/>
  <c r="X86" i="46"/>
  <c r="X87" i="46"/>
  <c r="X88" i="46"/>
  <c r="X89" i="46"/>
  <c r="X91" i="46"/>
  <c r="X92" i="46"/>
  <c r="X94" i="46"/>
  <c r="X95" i="46"/>
  <c r="X99" i="46"/>
  <c r="X103" i="46"/>
  <c r="X104" i="46"/>
  <c r="X105" i="46"/>
  <c r="X106" i="46"/>
  <c r="X107" i="46"/>
  <c r="X108" i="46"/>
  <c r="X113" i="46"/>
  <c r="X114" i="46"/>
  <c r="X115" i="46"/>
  <c r="X116" i="46"/>
  <c r="X122" i="46"/>
  <c r="X123" i="46"/>
  <c r="X125" i="46"/>
  <c r="X127" i="46"/>
  <c r="X128" i="46"/>
  <c r="X131" i="46"/>
  <c r="X132" i="46"/>
  <c r="X133" i="46"/>
  <c r="X134" i="46"/>
  <c r="X136" i="46"/>
  <c r="X137" i="46"/>
  <c r="X139" i="46"/>
  <c r="X140" i="46"/>
  <c r="X141" i="46"/>
  <c r="X142" i="46"/>
  <c r="X143" i="46"/>
  <c r="X144" i="46"/>
  <c r="X145" i="46"/>
  <c r="X146" i="46"/>
  <c r="X147" i="46"/>
  <c r="X148" i="46"/>
  <c r="X149" i="46"/>
  <c r="X150" i="46"/>
  <c r="X151" i="46"/>
  <c r="X152" i="46"/>
  <c r="X153" i="46"/>
  <c r="X154" i="46"/>
  <c r="X156" i="46"/>
  <c r="X157" i="46"/>
  <c r="X158" i="46"/>
  <c r="X159" i="46"/>
  <c r="X160" i="46"/>
  <c r="X161" i="46"/>
  <c r="X162" i="46"/>
  <c r="X163" i="46"/>
  <c r="X164" i="46"/>
  <c r="X165" i="46"/>
  <c r="X166" i="46"/>
  <c r="X167" i="46"/>
  <c r="X168" i="46"/>
  <c r="X169" i="46"/>
  <c r="X170" i="46"/>
  <c r="X171" i="46"/>
  <c r="X175" i="46"/>
  <c r="X176" i="46"/>
  <c r="X183" i="46"/>
  <c r="X190" i="46"/>
  <c r="X191" i="46"/>
  <c r="X192" i="46"/>
  <c r="X196" i="46"/>
  <c r="X197" i="46"/>
  <c r="X198" i="46"/>
  <c r="X199" i="46"/>
  <c r="X200" i="46"/>
  <c r="X203" i="46"/>
  <c r="X204" i="46"/>
  <c r="X205" i="46"/>
  <c r="X206" i="46"/>
  <c r="X207" i="46"/>
  <c r="X211" i="46"/>
  <c r="X214" i="46"/>
  <c r="X215" i="46"/>
  <c r="X216" i="46"/>
  <c r="X218" i="46"/>
  <c r="X219" i="46"/>
  <c r="X220" i="46"/>
  <c r="X221" i="46"/>
  <c r="X235" i="46"/>
  <c r="X239" i="46"/>
  <c r="X240" i="46"/>
  <c r="X241" i="46"/>
  <c r="X242" i="46"/>
  <c r="X243" i="46"/>
  <c r="X244" i="46"/>
  <c r="X246" i="46"/>
  <c r="X252" i="46"/>
  <c r="X253" i="46"/>
  <c r="X254" i="46"/>
  <c r="X257" i="46"/>
  <c r="X259" i="46"/>
  <c r="X260" i="46"/>
  <c r="X262" i="46"/>
  <c r="X263" i="46"/>
  <c r="X270" i="46"/>
  <c r="X271" i="46"/>
  <c r="X274" i="46"/>
  <c r="X275" i="46"/>
  <c r="X276" i="46"/>
  <c r="X277" i="46"/>
  <c r="X278" i="46"/>
  <c r="X279" i="46"/>
  <c r="X280" i="46"/>
  <c r="X281" i="46"/>
  <c r="X282" i="46"/>
  <c r="X283" i="46"/>
  <c r="X284" i="46"/>
  <c r="X285" i="46"/>
  <c r="X286" i="46"/>
  <c r="X292" i="46"/>
  <c r="X295" i="46"/>
  <c r="X296" i="46"/>
  <c r="X298" i="46"/>
  <c r="X299" i="46"/>
  <c r="X300" i="46"/>
  <c r="X301" i="46"/>
  <c r="X302" i="46"/>
  <c r="X303" i="46"/>
  <c r="X304" i="46"/>
  <c r="X305" i="46"/>
  <c r="X306" i="46"/>
  <c r="X307" i="46"/>
  <c r="X316" i="46"/>
  <c r="X317" i="46"/>
  <c r="X318" i="46"/>
  <c r="X319" i="46"/>
  <c r="X325" i="46"/>
  <c r="X326" i="46"/>
  <c r="X328" i="46"/>
  <c r="X329" i="46"/>
  <c r="X336" i="46"/>
  <c r="X342" i="46"/>
  <c r="X343" i="46"/>
  <c r="X345" i="46"/>
  <c r="X348" i="46"/>
  <c r="X349" i="46"/>
  <c r="X351" i="46"/>
  <c r="X352" i="46"/>
  <c r="X353" i="46"/>
  <c r="X358" i="46"/>
  <c r="X359" i="46"/>
  <c r="X360" i="46"/>
  <c r="X361" i="46"/>
  <c r="X362" i="46"/>
  <c r="X367" i="46"/>
  <c r="X368" i="46"/>
  <c r="X370" i="46"/>
  <c r="X371" i="46"/>
  <c r="X372" i="46"/>
  <c r="X373" i="46"/>
  <c r="X376" i="46"/>
  <c r="X377" i="46"/>
  <c r="X379" i="46"/>
  <c r="X380" i="46"/>
  <c r="X383" i="46"/>
  <c r="X389" i="46"/>
  <c r="X391" i="46"/>
  <c r="X394" i="46"/>
  <c r="X395" i="46"/>
  <c r="X396" i="46"/>
  <c r="X397" i="46"/>
  <c r="X398" i="46"/>
  <c r="X399" i="46"/>
  <c r="X400" i="46"/>
  <c r="X401" i="46"/>
  <c r="X402" i="46"/>
  <c r="X404" i="46"/>
  <c r="X405" i="46"/>
  <c r="X407" i="46"/>
  <c r="X408" i="46"/>
  <c r="X409" i="46"/>
  <c r="X410" i="46"/>
  <c r="X416" i="46"/>
  <c r="X417" i="46"/>
  <c r="X418" i="46"/>
  <c r="X419" i="46"/>
  <c r="X425" i="46"/>
  <c r="X426" i="46"/>
  <c r="X427" i="46"/>
  <c r="X428" i="46"/>
  <c r="X429" i="46"/>
  <c r="X432" i="46"/>
  <c r="X433" i="46"/>
  <c r="X434" i="46"/>
  <c r="X435" i="46"/>
  <c r="X436" i="46"/>
  <c r="X437" i="46"/>
  <c r="X438" i="46"/>
  <c r="X439" i="46"/>
  <c r="X440" i="46"/>
  <c r="X441" i="46"/>
  <c r="X442" i="46"/>
  <c r="X443" i="46"/>
  <c r="X444" i="46"/>
  <c r="X446" i="46"/>
  <c r="X449" i="46"/>
  <c r="X450" i="46"/>
  <c r="X451" i="46"/>
  <c r="X453" i="46"/>
  <c r="X454" i="46"/>
  <c r="X455" i="46"/>
  <c r="X456" i="46"/>
  <c r="X457" i="46"/>
  <c r="X458" i="46"/>
  <c r="X459" i="46"/>
  <c r="X460" i="46"/>
  <c r="X461" i="46"/>
  <c r="X462" i="46"/>
  <c r="X463" i="46"/>
  <c r="X464" i="46"/>
  <c r="X467" i="46"/>
  <c r="X470" i="46"/>
  <c r="X471" i="46"/>
  <c r="X473" i="46"/>
  <c r="X478" i="46"/>
  <c r="X489" i="46"/>
  <c r="X497" i="46"/>
  <c r="X498" i="46"/>
  <c r="X499" i="46"/>
  <c r="X500" i="46"/>
  <c r="X501" i="46"/>
  <c r="X502" i="46"/>
  <c r="X503" i="46"/>
  <c r="X504" i="46"/>
  <c r="X505" i="46"/>
  <c r="X508" i="46"/>
  <c r="X509" i="46"/>
  <c r="X510" i="46"/>
  <c r="X511" i="46"/>
  <c r="X512" i="46"/>
  <c r="X513" i="46"/>
  <c r="X514" i="46"/>
  <c r="X517" i="46"/>
  <c r="X518" i="46"/>
  <c r="X519" i="46"/>
  <c r="X521" i="46"/>
  <c r="X524" i="46"/>
  <c r="X528" i="46"/>
  <c r="X537" i="46"/>
  <c r="X538" i="46"/>
  <c r="X539" i="46"/>
  <c r="X540" i="46"/>
  <c r="X541" i="46"/>
  <c r="X542" i="46"/>
  <c r="X543" i="46"/>
  <c r="X544" i="46"/>
  <c r="X547" i="46"/>
  <c r="X548" i="46"/>
  <c r="X552" i="46"/>
  <c r="X557" i="46"/>
  <c r="X558" i="46"/>
  <c r="X559" i="46"/>
  <c r="X564" i="46"/>
  <c r="X567" i="46"/>
  <c r="X570" i="46"/>
  <c r="X572" i="46"/>
  <c r="X573" i="46"/>
  <c r="X574" i="46"/>
  <c r="X578" i="46"/>
  <c r="X579" i="46"/>
  <c r="X580" i="46"/>
  <c r="X584" i="46"/>
  <c r="X585" i="46"/>
  <c r="X587" i="46"/>
  <c r="X588" i="46"/>
  <c r="X589" i="46"/>
  <c r="X590" i="46"/>
  <c r="X593" i="46"/>
  <c r="X594" i="46"/>
  <c r="X596" i="46"/>
  <c r="X597" i="46"/>
  <c r="X598" i="46"/>
  <c r="X599" i="46"/>
  <c r="X600" i="46"/>
  <c r="X601" i="46"/>
  <c r="X602" i="46"/>
  <c r="X603" i="46"/>
  <c r="X604" i="46"/>
  <c r="X605" i="46"/>
  <c r="X606" i="46"/>
  <c r="X607" i="46"/>
  <c r="X608" i="46"/>
  <c r="X610" i="46"/>
  <c r="X611" i="46"/>
  <c r="X612" i="46"/>
  <c r="X613" i="46"/>
  <c r="X614" i="46"/>
  <c r="X615" i="46"/>
  <c r="X616" i="46"/>
  <c r="X618" i="46"/>
  <c r="X619" i="46"/>
  <c r="X620" i="46"/>
  <c r="X624" i="46"/>
  <c r="X625" i="46"/>
  <c r="X626" i="46"/>
  <c r="X627" i="46"/>
  <c r="X629" i="46"/>
  <c r="X630" i="46"/>
  <c r="X631" i="46"/>
  <c r="X633" i="46"/>
  <c r="X634" i="46"/>
  <c r="X635" i="46"/>
  <c r="X636" i="46"/>
  <c r="X637" i="46"/>
  <c r="X641" i="46"/>
  <c r="X642" i="46"/>
  <c r="X643" i="46"/>
  <c r="X644" i="46"/>
  <c r="X645" i="46"/>
  <c r="X646" i="46"/>
  <c r="X647" i="46"/>
  <c r="X651" i="46"/>
  <c r="X652" i="46"/>
  <c r="X653" i="46"/>
  <c r="X654" i="46"/>
  <c r="X663" i="46"/>
  <c r="X666" i="46"/>
  <c r="X667" i="46"/>
  <c r="X668" i="46"/>
  <c r="X669" i="46"/>
  <c r="X670" i="46"/>
  <c r="X671" i="46"/>
  <c r="X674" i="46"/>
  <c r="X676" i="46"/>
  <c r="X677" i="46"/>
  <c r="X678" i="46"/>
  <c r="X679" i="46"/>
  <c r="X680" i="46"/>
  <c r="X681" i="46"/>
  <c r="X682" i="46"/>
  <c r="X683" i="46"/>
  <c r="X684" i="46"/>
  <c r="X686" i="46"/>
  <c r="X687" i="46"/>
  <c r="X704" i="46"/>
  <c r="X706" i="46"/>
  <c r="X708" i="46"/>
  <c r="X714" i="46"/>
  <c r="X716" i="46"/>
  <c r="X718" i="46"/>
  <c r="X720" i="46"/>
  <c r="X721" i="46"/>
  <c r="X724" i="46"/>
  <c r="X726" i="46"/>
  <c r="X729" i="46"/>
  <c r="X731" i="46"/>
  <c r="X734" i="46"/>
  <c r="X735" i="46"/>
  <c r="X736" i="46"/>
  <c r="X737" i="46"/>
  <c r="X738" i="46"/>
  <c r="X739" i="46"/>
  <c r="X741" i="46"/>
  <c r="X742" i="46"/>
  <c r="X743" i="46"/>
  <c r="X744" i="46"/>
  <c r="X747" i="46"/>
  <c r="X748" i="46"/>
  <c r="X749" i="46"/>
  <c r="X750" i="46"/>
  <c r="X751" i="46"/>
  <c r="X752" i="46"/>
  <c r="X754" i="46"/>
  <c r="X755" i="46"/>
  <c r="X756" i="46"/>
  <c r="X757" i="46"/>
  <c r="X759" i="46"/>
  <c r="X767" i="46"/>
  <c r="X768" i="46"/>
  <c r="X770" i="46"/>
  <c r="X774" i="46"/>
  <c r="X775" i="46"/>
  <c r="X777" i="46"/>
  <c r="X778" i="46"/>
  <c r="X780" i="46"/>
  <c r="X781" i="46"/>
  <c r="X783" i="46"/>
  <c r="X786" i="46"/>
  <c r="X787" i="46"/>
  <c r="X788" i="46"/>
  <c r="X789" i="46"/>
  <c r="X790" i="46"/>
  <c r="X791" i="46"/>
  <c r="X792" i="46"/>
  <c r="X793" i="46"/>
  <c r="X796" i="46"/>
  <c r="X798" i="46"/>
  <c r="X800" i="46"/>
  <c r="X801" i="46"/>
  <c r="X802" i="46"/>
  <c r="X803" i="46"/>
  <c r="X806" i="46"/>
  <c r="X807" i="46"/>
  <c r="X809" i="46"/>
  <c r="X811" i="46"/>
  <c r="X812" i="46"/>
  <c r="X814" i="46"/>
  <c r="X815" i="46"/>
  <c r="X816" i="46"/>
  <c r="X817" i="46"/>
  <c r="X819" i="46"/>
  <c r="X823" i="46"/>
  <c r="X824" i="46"/>
  <c r="X827" i="46"/>
  <c r="X828" i="46"/>
  <c r="X831" i="46"/>
  <c r="X833" i="46"/>
  <c r="X836" i="46"/>
  <c r="X837" i="46"/>
  <c r="X839" i="46"/>
  <c r="X840" i="46"/>
  <c r="X841" i="46"/>
  <c r="X842" i="46"/>
  <c r="X843" i="46"/>
  <c r="X844" i="46"/>
  <c r="X845" i="46"/>
  <c r="X846" i="46"/>
  <c r="X847" i="46"/>
  <c r="X848" i="46"/>
  <c r="X850" i="46"/>
  <c r="X852" i="46"/>
  <c r="X854" i="46"/>
  <c r="X855" i="46"/>
  <c r="X856" i="46"/>
  <c r="X858" i="46"/>
  <c r="X861" i="46"/>
  <c r="X862" i="46"/>
  <c r="X863" i="46"/>
  <c r="X864" i="46"/>
  <c r="X870" i="46"/>
  <c r="X871" i="46"/>
  <c r="X873" i="46"/>
  <c r="X875" i="46"/>
  <c r="X876" i="46"/>
  <c r="X878" i="46"/>
  <c r="X879" i="46"/>
  <c r="X880" i="46"/>
  <c r="X881" i="46"/>
  <c r="X884" i="46"/>
  <c r="X885" i="46"/>
  <c r="X886" i="46"/>
  <c r="X887" i="46"/>
  <c r="X888" i="46"/>
  <c r="X889" i="46"/>
  <c r="X891" i="46"/>
  <c r="X893" i="46"/>
  <c r="X894" i="46"/>
  <c r="X903" i="46"/>
  <c r="X904" i="46"/>
  <c r="X905" i="46"/>
  <c r="X906" i="46"/>
  <c r="X907" i="46"/>
  <c r="X920" i="46"/>
  <c r="X924" i="46"/>
  <c r="X925" i="46"/>
  <c r="X926" i="46"/>
  <c r="X928" i="46"/>
  <c r="X941" i="46"/>
  <c r="X942" i="46"/>
  <c r="X943" i="46"/>
  <c r="X944" i="46"/>
  <c r="X945" i="46"/>
  <c r="X946" i="46"/>
  <c r="X947" i="46"/>
  <c r="X950" i="46"/>
  <c r="X951" i="46"/>
  <c r="X952" i="46"/>
  <c r="X953" i="46"/>
  <c r="X959" i="46"/>
  <c r="X960" i="46"/>
  <c r="X961" i="46"/>
  <c r="X962" i="46"/>
  <c r="X963" i="46"/>
  <c r="X965" i="46"/>
  <c r="X967" i="46"/>
  <c r="X968" i="46"/>
  <c r="X969" i="46"/>
  <c r="X970" i="46"/>
  <c r="X971" i="46"/>
  <c r="X972" i="46"/>
  <c r="X973" i="46"/>
  <c r="X975" i="46"/>
  <c r="X978" i="46"/>
  <c r="X979" i="46"/>
  <c r="X983" i="46"/>
  <c r="X986" i="46"/>
  <c r="X987" i="46"/>
  <c r="X988" i="46"/>
  <c r="X989" i="46"/>
  <c r="X990" i="46"/>
  <c r="X993" i="46"/>
  <c r="X995" i="46"/>
  <c r="X997" i="46"/>
  <c r="X998" i="46"/>
  <c r="X1003" i="46"/>
  <c r="X1005" i="46"/>
  <c r="X1013" i="46"/>
  <c r="X1015" i="46"/>
  <c r="X1016" i="46"/>
  <c r="X1017" i="46"/>
  <c r="X1018" i="46"/>
  <c r="X1019" i="46"/>
  <c r="X1021" i="46"/>
  <c r="X1022" i="46"/>
  <c r="X1023" i="46"/>
  <c r="X1024" i="46"/>
  <c r="X1025" i="46"/>
  <c r="X1026" i="46"/>
  <c r="X1027" i="46"/>
  <c r="X1028" i="46"/>
  <c r="X1029" i="46"/>
  <c r="X1030" i="46"/>
  <c r="X1031" i="46"/>
  <c r="X1036" i="46"/>
  <c r="X1037" i="46"/>
  <c r="X1038" i="46"/>
  <c r="X1039" i="46"/>
  <c r="X1040" i="46"/>
  <c r="X1043" i="46"/>
  <c r="X1044" i="46"/>
  <c r="X1045" i="46"/>
  <c r="X1046" i="46"/>
  <c r="X1047" i="46"/>
  <c r="X1049" i="46"/>
  <c r="X1050" i="46"/>
  <c r="X1057" i="46"/>
  <c r="X1058" i="46"/>
  <c r="X1063" i="46"/>
  <c r="X1064" i="46"/>
  <c r="X1066" i="46"/>
  <c r="X1067" i="46"/>
  <c r="X1068" i="46"/>
  <c r="X1069" i="46"/>
  <c r="X1070" i="46"/>
  <c r="X1071" i="46"/>
  <c r="X1072" i="46"/>
  <c r="X1074" i="46"/>
  <c r="X1075" i="46"/>
  <c r="X1076" i="46"/>
  <c r="X1082" i="46"/>
  <c r="X1085" i="46"/>
  <c r="X1086" i="46"/>
  <c r="X1087" i="46"/>
  <c r="X1088" i="46"/>
  <c r="X1089" i="46"/>
  <c r="X1090" i="46"/>
  <c r="X1092" i="46"/>
  <c r="X1093" i="46"/>
  <c r="X1099" i="46"/>
  <c r="X1102" i="46"/>
  <c r="X1103" i="46"/>
  <c r="X1104" i="46"/>
  <c r="X1105" i="46"/>
  <c r="X1106" i="46"/>
  <c r="X1109" i="46"/>
  <c r="X1110" i="46"/>
  <c r="X1114" i="46"/>
  <c r="X1115" i="46"/>
  <c r="X1116" i="46"/>
  <c r="X1117" i="46"/>
  <c r="X1118" i="46"/>
  <c r="X1119" i="46"/>
  <c r="X1120" i="46"/>
  <c r="X1123" i="46"/>
  <c r="X1124" i="46"/>
  <c r="X1126" i="46"/>
  <c r="X1135" i="46"/>
  <c r="X1137" i="46"/>
  <c r="X1140" i="46"/>
  <c r="X1141" i="46"/>
  <c r="X1143" i="46"/>
  <c r="X1146" i="46"/>
  <c r="X1147" i="46"/>
  <c r="X1148" i="46"/>
  <c r="X1149" i="46"/>
  <c r="X1150" i="46"/>
  <c r="X1151" i="46"/>
  <c r="X1152" i="46"/>
  <c r="X1161" i="46"/>
  <c r="X1166" i="46"/>
  <c r="X1170" i="46"/>
  <c r="X1172" i="46"/>
  <c r="X1173" i="46"/>
  <c r="X1177" i="46"/>
  <c r="X1179" i="46"/>
  <c r="X1180" i="46"/>
  <c r="X1181" i="46"/>
  <c r="X1188" i="46"/>
  <c r="X1189" i="46"/>
  <c r="X1190" i="46"/>
  <c r="X1191" i="46"/>
  <c r="X1193" i="46"/>
  <c r="X1194" i="46"/>
  <c r="X1195" i="46"/>
  <c r="X1198" i="46"/>
  <c r="X1206" i="46"/>
  <c r="X1207" i="46"/>
  <c r="X1208" i="46"/>
  <c r="X1209" i="46"/>
  <c r="X1224" i="46"/>
  <c r="X1228" i="46"/>
  <c r="X1230" i="46"/>
  <c r="X1237" i="46"/>
  <c r="X1238" i="46"/>
  <c r="X1261" i="46"/>
  <c r="X1271" i="46"/>
  <c r="X1272" i="46"/>
  <c r="X1276" i="46"/>
  <c r="X1277" i="46"/>
  <c r="X1278" i="46"/>
  <c r="X1279" i="46"/>
  <c r="X1280" i="46"/>
  <c r="X1291" i="46"/>
  <c r="X1296" i="46"/>
  <c r="X1297" i="46"/>
  <c r="X1298" i="46"/>
  <c r="X1306" i="46"/>
  <c r="X1327" i="46"/>
  <c r="X1331" i="46"/>
  <c r="X1333" i="46"/>
  <c r="X1334" i="46"/>
  <c r="X1342" i="46"/>
  <c r="X1345" i="46"/>
  <c r="X1346" i="46"/>
  <c r="X1349" i="46"/>
  <c r="X1351" i="46"/>
  <c r="X1352" i="46"/>
  <c r="X1360" i="46"/>
  <c r="X1362" i="46"/>
  <c r="X1371" i="46"/>
  <c r="X1374" i="46"/>
  <c r="X1382" i="46"/>
  <c r="X1384" i="46"/>
  <c r="X1389" i="46"/>
  <c r="X1403" i="46"/>
  <c r="X1412" i="46"/>
  <c r="X1413" i="46"/>
  <c r="X1423" i="46"/>
  <c r="X1433" i="46"/>
  <c r="X1442" i="46"/>
  <c r="X1443" i="46"/>
  <c r="X1444" i="46"/>
  <c r="X1445" i="46"/>
  <c r="X1456" i="46"/>
  <c r="X1519" i="46"/>
  <c r="X1520" i="46"/>
  <c r="X1529" i="46"/>
  <c r="X1531" i="46"/>
  <c r="X1532" i="46"/>
  <c r="X1533" i="46"/>
  <c r="X1534" i="46"/>
  <c r="X1535" i="46"/>
  <c r="X1536" i="46"/>
  <c r="X1537" i="46"/>
  <c r="X1538" i="46"/>
  <c r="X1543" i="46"/>
  <c r="X1546" i="46"/>
  <c r="X1561" i="46"/>
  <c r="X1565" i="46"/>
  <c r="X1566" i="46"/>
  <c r="X1567" i="46"/>
  <c r="X1568" i="46"/>
  <c r="X1572" i="46"/>
  <c r="X1574" i="46"/>
  <c r="X1595" i="46"/>
  <c r="X1618" i="46"/>
  <c r="X1630" i="46"/>
  <c r="X1676" i="46"/>
  <c r="X1684" i="46"/>
  <c r="X1686" i="46"/>
  <c r="X1687" i="46"/>
  <c r="X1688" i="46"/>
  <c r="X1689" i="46"/>
  <c r="X1690" i="46"/>
  <c r="X1691" i="46"/>
  <c r="X1692" i="46"/>
  <c r="X1696" i="46"/>
  <c r="X1705" i="46"/>
  <c r="X1706" i="46"/>
  <c r="X1708" i="46"/>
  <c r="X1709" i="46"/>
  <c r="X1710" i="46"/>
  <c r="X1711" i="46"/>
  <c r="X1712" i="46"/>
  <c r="X1722" i="46"/>
  <c r="X1723" i="46"/>
  <c r="X1724" i="46"/>
  <c r="X1725" i="46"/>
  <c r="X1726" i="46"/>
  <c r="X1727" i="46"/>
  <c r="X1728" i="46"/>
  <c r="X1729" i="46"/>
  <c r="X1732" i="46"/>
  <c r="X1757" i="46"/>
  <c r="X1758" i="46"/>
  <c r="X1759" i="46"/>
  <c r="X1762" i="46"/>
  <c r="X1763" i="46"/>
  <c r="X1773" i="46"/>
  <c r="X1775" i="46"/>
  <c r="X1777" i="46"/>
  <c r="X1780" i="46"/>
  <c r="X1787" i="46"/>
  <c r="X1788" i="46"/>
  <c r="X1795" i="46"/>
  <c r="X1803" i="46"/>
  <c r="X1809" i="46"/>
  <c r="X1814" i="46"/>
  <c r="X1819" i="46"/>
  <c r="X1825" i="46"/>
  <c r="X1830" i="46"/>
  <c r="X1831" i="46"/>
  <c r="X1841" i="46"/>
  <c r="X1842" i="46"/>
  <c r="X1843" i="46"/>
  <c r="X1844" i="46"/>
  <c r="X1854" i="46"/>
  <c r="X1855" i="46"/>
  <c r="X1856" i="46"/>
  <c r="X1857" i="46"/>
  <c r="X1858" i="46"/>
  <c r="X1864" i="46"/>
  <c r="X1875" i="46"/>
  <c r="X1887" i="46"/>
  <c r="X1893" i="46"/>
  <c r="X1898" i="46"/>
  <c r="X1905" i="46"/>
  <c r="X1917" i="46"/>
  <c r="X1927" i="46"/>
  <c r="X1928" i="46"/>
  <c r="X1938" i="46"/>
  <c r="X1939" i="46"/>
  <c r="X1940" i="46"/>
  <c r="X1946" i="46"/>
  <c r="X1951" i="46"/>
  <c r="X1952" i="46"/>
  <c r="X1968" i="46"/>
  <c r="X1970" i="46"/>
  <c r="X1973" i="46"/>
  <c r="X1974" i="46"/>
  <c r="X1975" i="46"/>
  <c r="X1977" i="46"/>
  <c r="X1983" i="46"/>
  <c r="X1991" i="46"/>
  <c r="X1999" i="46"/>
  <c r="X2000" i="46"/>
  <c r="X2002" i="46"/>
  <c r="X2011" i="46"/>
  <c r="X2012" i="46"/>
  <c r="X2017" i="46"/>
  <c r="X2026" i="46"/>
  <c r="X2028" i="46"/>
  <c r="X2030" i="46"/>
  <c r="X2035" i="46"/>
  <c r="X2043" i="46"/>
  <c r="X2048" i="46"/>
  <c r="X2049" i="46"/>
  <c r="X2050" i="46"/>
  <c r="X2057" i="46"/>
  <c r="X2063" i="46"/>
  <c r="X2077" i="46"/>
  <c r="X2087" i="46"/>
  <c r="X2088" i="46"/>
  <c r="X2093" i="46"/>
  <c r="X2094" i="46"/>
  <c r="X2108" i="46"/>
  <c r="X2111" i="46"/>
  <c r="X2114" i="46"/>
  <c r="X2116" i="46"/>
  <c r="X2117" i="46"/>
  <c r="X2118" i="46"/>
  <c r="X2127" i="46"/>
  <c r="X2128" i="46"/>
  <c r="X2129" i="46"/>
  <c r="X2130" i="46"/>
  <c r="X2133" i="46"/>
  <c r="X2136" i="46"/>
  <c r="X2139" i="46"/>
  <c r="X2147" i="46"/>
  <c r="X2148" i="46"/>
  <c r="X2186" i="46"/>
  <c r="X2187" i="46"/>
  <c r="X2194" i="46"/>
  <c r="X2197" i="46"/>
  <c r="X2201" i="46"/>
  <c r="X2210" i="46"/>
  <c r="X2214" i="46"/>
  <c r="X2217" i="46"/>
  <c r="X2221" i="46"/>
  <c r="X2222" i="46"/>
  <c r="X2225" i="46"/>
  <c r="X2229" i="46"/>
  <c r="X2234" i="46"/>
  <c r="X2254" i="46"/>
  <c r="X2259" i="46"/>
  <c r="X2261" i="46"/>
  <c r="X2262" i="46"/>
  <c r="X2263" i="46"/>
  <c r="X2266" i="46"/>
  <c r="X2274" i="46"/>
  <c r="X2285" i="46"/>
  <c r="X2295" i="46"/>
  <c r="X2297" i="46"/>
  <c r="X2300" i="46"/>
  <c r="X2323" i="46"/>
  <c r="X2332" i="46"/>
  <c r="X2336" i="46"/>
  <c r="X2339" i="46"/>
  <c r="X2340" i="46"/>
  <c r="X2341" i="46"/>
  <c r="X2353" i="46"/>
  <c r="X2354" i="46"/>
  <c r="X2356" i="46"/>
  <c r="X2359" i="46"/>
  <c r="X2360" i="46"/>
  <c r="X2361" i="46"/>
  <c r="X2364" i="46"/>
  <c r="X2374" i="46"/>
  <c r="X2375" i="46"/>
  <c r="X2383" i="46"/>
  <c r="X2389" i="46"/>
  <c r="X2391" i="46"/>
  <c r="X2399" i="46"/>
  <c r="X2400" i="46"/>
  <c r="X2403" i="46"/>
  <c r="X2404" i="46"/>
  <c r="X2405" i="46"/>
  <c r="X2406" i="46"/>
  <c r="X2412" i="46"/>
  <c r="X2422" i="46"/>
  <c r="X2427" i="46"/>
  <c r="X2428" i="46"/>
  <c r="X2429" i="46"/>
  <c r="X2436" i="46"/>
  <c r="X2445" i="46"/>
  <c r="X2465" i="46"/>
  <c r="X2468" i="46"/>
  <c r="X2469" i="46"/>
  <c r="X2470" i="46"/>
  <c r="X2473" i="46"/>
  <c r="X2474" i="46"/>
  <c r="X2475" i="46"/>
  <c r="X2481" i="46"/>
  <c r="X2488" i="46"/>
  <c r="X2498" i="46"/>
  <c r="X2504" i="46"/>
  <c r="X2509" i="46"/>
  <c r="X2510" i="46"/>
  <c r="X2514" i="46"/>
  <c r="X2522" i="46"/>
  <c r="X2525" i="46"/>
  <c r="X2526" i="46"/>
  <c r="X2529" i="46"/>
  <c r="X2533" i="46"/>
  <c r="X2537" i="46"/>
  <c r="X2556" i="46"/>
  <c r="X2576" i="46"/>
  <c r="X2577" i="46"/>
  <c r="X2587" i="46"/>
  <c r="X2590" i="46"/>
  <c r="X2591" i="46"/>
  <c r="X2594" i="46"/>
  <c r="X2596" i="46"/>
  <c r="X2610" i="46"/>
  <c r="X2611" i="46"/>
  <c r="X2614" i="46"/>
  <c r="X2615" i="46"/>
  <c r="X2628" i="46"/>
  <c r="X2629" i="46"/>
  <c r="X2632" i="46"/>
  <c r="X2633" i="46"/>
  <c r="X2636" i="46"/>
  <c r="X2641" i="46"/>
  <c r="X2642" i="46"/>
  <c r="X2645" i="46"/>
  <c r="X2646" i="46"/>
  <c r="X2651" i="46"/>
  <c r="X2652" i="46"/>
  <c r="X2659" i="46"/>
  <c r="X2661" i="46"/>
  <c r="X2662" i="46"/>
  <c r="X2663" i="46"/>
  <c r="X2664" i="46"/>
  <c r="X2673" i="46"/>
  <c r="X2675" i="46"/>
  <c r="X2679" i="46"/>
  <c r="W16" i="46"/>
  <c r="W22" i="46"/>
  <c r="W26" i="46"/>
  <c r="W27" i="46"/>
  <c r="W30" i="46"/>
  <c r="W32" i="46"/>
  <c r="W35" i="46"/>
  <c r="W36" i="46"/>
  <c r="W37" i="46"/>
  <c r="W38" i="46"/>
  <c r="W39" i="46"/>
  <c r="W40" i="46"/>
  <c r="W42" i="46"/>
  <c r="W44" i="46"/>
  <c r="W50" i="46"/>
  <c r="W51" i="46"/>
  <c r="W56" i="46"/>
  <c r="W57" i="46"/>
  <c r="W58" i="46"/>
  <c r="W59" i="46"/>
  <c r="W61" i="46"/>
  <c r="W62" i="46"/>
  <c r="W66" i="46"/>
  <c r="W67" i="46"/>
  <c r="W71" i="46"/>
  <c r="W72" i="46"/>
  <c r="W73" i="46"/>
  <c r="W74" i="46"/>
  <c r="W80" i="46"/>
  <c r="W82" i="46"/>
  <c r="W83" i="46"/>
  <c r="W85" i="46"/>
  <c r="W86" i="46"/>
  <c r="W87" i="46"/>
  <c r="W88" i="46"/>
  <c r="W89" i="46"/>
  <c r="W91" i="46"/>
  <c r="W92" i="46"/>
  <c r="W94" i="46"/>
  <c r="W95" i="46"/>
  <c r="W99" i="46"/>
  <c r="W103" i="46"/>
  <c r="W104" i="46"/>
  <c r="W105" i="46"/>
  <c r="W106" i="46"/>
  <c r="W107" i="46"/>
  <c r="W108" i="46"/>
  <c r="W113" i="46"/>
  <c r="W114" i="46"/>
  <c r="W115" i="46"/>
  <c r="W116" i="46"/>
  <c r="W122" i="46"/>
  <c r="W123" i="46"/>
  <c r="W125" i="46"/>
  <c r="W127" i="46"/>
  <c r="W128" i="46"/>
  <c r="W131" i="46"/>
  <c r="W132" i="46"/>
  <c r="W133" i="46"/>
  <c r="W134" i="46"/>
  <c r="W136" i="46"/>
  <c r="W137" i="46"/>
  <c r="W139" i="46"/>
  <c r="W140" i="46"/>
  <c r="W141" i="46"/>
  <c r="W142" i="46"/>
  <c r="W143" i="46"/>
  <c r="W144" i="46"/>
  <c r="W145" i="46"/>
  <c r="W146" i="46"/>
  <c r="W147" i="46"/>
  <c r="W148" i="46"/>
  <c r="W149" i="46"/>
  <c r="W150" i="46"/>
  <c r="W151" i="46"/>
  <c r="W152" i="46"/>
  <c r="W153" i="46"/>
  <c r="W154" i="46"/>
  <c r="W156" i="46"/>
  <c r="W157" i="46"/>
  <c r="W158" i="46"/>
  <c r="W159" i="46"/>
  <c r="W160" i="46"/>
  <c r="W161" i="46"/>
  <c r="W162" i="46"/>
  <c r="W163" i="46"/>
  <c r="W164" i="46"/>
  <c r="W165" i="46"/>
  <c r="W166" i="46"/>
  <c r="W167" i="46"/>
  <c r="W168" i="46"/>
  <c r="W169" i="46"/>
  <c r="W170" i="46"/>
  <c r="W171" i="46"/>
  <c r="W175" i="46"/>
  <c r="W176" i="46"/>
  <c r="W183" i="46"/>
  <c r="W190" i="46"/>
  <c r="W191" i="46"/>
  <c r="W192" i="46"/>
  <c r="W196" i="46"/>
  <c r="W197" i="46"/>
  <c r="W198" i="46"/>
  <c r="W199" i="46"/>
  <c r="W200" i="46"/>
  <c r="W203" i="46"/>
  <c r="W204" i="46"/>
  <c r="W205" i="46"/>
  <c r="W206" i="46"/>
  <c r="W207" i="46"/>
  <c r="W211" i="46"/>
  <c r="W214" i="46"/>
  <c r="W215" i="46"/>
  <c r="W216" i="46"/>
  <c r="W218" i="46"/>
  <c r="W219" i="46"/>
  <c r="W220" i="46"/>
  <c r="W221" i="46"/>
  <c r="W235" i="46"/>
  <c r="W239" i="46"/>
  <c r="W240" i="46"/>
  <c r="W241" i="46"/>
  <c r="W242" i="46"/>
  <c r="W243" i="46"/>
  <c r="W244" i="46"/>
  <c r="W246" i="46"/>
  <c r="W252" i="46"/>
  <c r="W253" i="46"/>
  <c r="W254" i="46"/>
  <c r="W257" i="46"/>
  <c r="W259" i="46"/>
  <c r="W260" i="46"/>
  <c r="W262" i="46"/>
  <c r="W263" i="46"/>
  <c r="W270" i="46"/>
  <c r="W271" i="46"/>
  <c r="W274" i="46"/>
  <c r="W275" i="46"/>
  <c r="W276" i="46"/>
  <c r="W277" i="46"/>
  <c r="W278" i="46"/>
  <c r="W279" i="46"/>
  <c r="W280" i="46"/>
  <c r="W281" i="46"/>
  <c r="W282" i="46"/>
  <c r="W283" i="46"/>
  <c r="W284" i="46"/>
  <c r="W285" i="46"/>
  <c r="W286" i="46"/>
  <c r="W292" i="46"/>
  <c r="W295" i="46"/>
  <c r="W296" i="46"/>
  <c r="W298" i="46"/>
  <c r="W299" i="46"/>
  <c r="W300" i="46"/>
  <c r="W301" i="46"/>
  <c r="W302" i="46"/>
  <c r="W303" i="46"/>
  <c r="W304" i="46"/>
  <c r="W305" i="46"/>
  <c r="W306" i="46"/>
  <c r="W307" i="46"/>
  <c r="W316" i="46"/>
  <c r="W317" i="46"/>
  <c r="W318" i="46"/>
  <c r="W319" i="46"/>
  <c r="W325" i="46"/>
  <c r="W326" i="46"/>
  <c r="W328" i="46"/>
  <c r="W329" i="46"/>
  <c r="W336" i="46"/>
  <c r="W342" i="46"/>
  <c r="W343" i="46"/>
  <c r="W345" i="46"/>
  <c r="W348" i="46"/>
  <c r="W349" i="46"/>
  <c r="W351" i="46"/>
  <c r="W352" i="46"/>
  <c r="W353" i="46"/>
  <c r="W358" i="46"/>
  <c r="W359" i="46"/>
  <c r="W360" i="46"/>
  <c r="W361" i="46"/>
  <c r="W362" i="46"/>
  <c r="W367" i="46"/>
  <c r="W368" i="46"/>
  <c r="W370" i="46"/>
  <c r="W371" i="46"/>
  <c r="W372" i="46"/>
  <c r="W373" i="46"/>
  <c r="W376" i="46"/>
  <c r="W377" i="46"/>
  <c r="W379" i="46"/>
  <c r="W380" i="46"/>
  <c r="W383" i="46"/>
  <c r="W389" i="46"/>
  <c r="W391" i="46"/>
  <c r="W394" i="46"/>
  <c r="W395" i="46"/>
  <c r="W396" i="46"/>
  <c r="W397" i="46"/>
  <c r="W398" i="46"/>
  <c r="W399" i="46"/>
  <c r="W400" i="46"/>
  <c r="W401" i="46"/>
  <c r="W402" i="46"/>
  <c r="W404" i="46"/>
  <c r="W405" i="46"/>
  <c r="W407" i="46"/>
  <c r="W408" i="46"/>
  <c r="W409" i="46"/>
  <c r="W410" i="46"/>
  <c r="W416" i="46"/>
  <c r="W417" i="46"/>
  <c r="W418" i="46"/>
  <c r="W419" i="46"/>
  <c r="W425" i="46"/>
  <c r="W426" i="46"/>
  <c r="W427" i="46"/>
  <c r="W428" i="46"/>
  <c r="W429" i="46"/>
  <c r="W432" i="46"/>
  <c r="W433" i="46"/>
  <c r="W434" i="46"/>
  <c r="W435" i="46"/>
  <c r="W436" i="46"/>
  <c r="W437" i="46"/>
  <c r="W438" i="46"/>
  <c r="W439" i="46"/>
  <c r="W440" i="46"/>
  <c r="W441" i="46"/>
  <c r="W442" i="46"/>
  <c r="W443" i="46"/>
  <c r="W444" i="46"/>
  <c r="W446" i="46"/>
  <c r="W449" i="46"/>
  <c r="W450" i="46"/>
  <c r="W451" i="46"/>
  <c r="W453" i="46"/>
  <c r="W454" i="46"/>
  <c r="W455" i="46"/>
  <c r="W456" i="46"/>
  <c r="W457" i="46"/>
  <c r="W458" i="46"/>
  <c r="W459" i="46"/>
  <c r="W460" i="46"/>
  <c r="W461" i="46"/>
  <c r="W462" i="46"/>
  <c r="W463" i="46"/>
  <c r="W464" i="46"/>
  <c r="W467" i="46"/>
  <c r="W470" i="46"/>
  <c r="W471" i="46"/>
  <c r="W473" i="46"/>
  <c r="W478" i="46"/>
  <c r="W489" i="46"/>
  <c r="W497" i="46"/>
  <c r="W498" i="46"/>
  <c r="W499" i="46"/>
  <c r="W500" i="46"/>
  <c r="W501" i="46"/>
  <c r="W502" i="46"/>
  <c r="W503" i="46"/>
  <c r="W504" i="46"/>
  <c r="W505" i="46"/>
  <c r="W508" i="46"/>
  <c r="W509" i="46"/>
  <c r="W510" i="46"/>
  <c r="W511" i="46"/>
  <c r="W512" i="46"/>
  <c r="W513" i="46"/>
  <c r="W514" i="46"/>
  <c r="W517" i="46"/>
  <c r="W518" i="46"/>
  <c r="W519" i="46"/>
  <c r="W521" i="46"/>
  <c r="W524" i="46"/>
  <c r="W528" i="46"/>
  <c r="W537" i="46"/>
  <c r="W538" i="46"/>
  <c r="W539" i="46"/>
  <c r="W540" i="46"/>
  <c r="W541" i="46"/>
  <c r="W542" i="46"/>
  <c r="W543" i="46"/>
  <c r="W544" i="46"/>
  <c r="W547" i="46"/>
  <c r="W548" i="46"/>
  <c r="W552" i="46"/>
  <c r="W557" i="46"/>
  <c r="W558" i="46"/>
  <c r="W559" i="46"/>
  <c r="W564" i="46"/>
  <c r="W567" i="46"/>
  <c r="W570" i="46"/>
  <c r="W572" i="46"/>
  <c r="W573" i="46"/>
  <c r="W574" i="46"/>
  <c r="W578" i="46"/>
  <c r="W579" i="46"/>
  <c r="W580" i="46"/>
  <c r="W584" i="46"/>
  <c r="W585" i="46"/>
  <c r="W587" i="46"/>
  <c r="W588" i="46"/>
  <c r="W589" i="46"/>
  <c r="W590" i="46"/>
  <c r="W593" i="46"/>
  <c r="W594" i="46"/>
  <c r="W596" i="46"/>
  <c r="W597" i="46"/>
  <c r="W598" i="46"/>
  <c r="W599" i="46"/>
  <c r="W600" i="46"/>
  <c r="W601" i="46"/>
  <c r="W602" i="46"/>
  <c r="W603" i="46"/>
  <c r="W604" i="46"/>
  <c r="W605" i="46"/>
  <c r="W606" i="46"/>
  <c r="W607" i="46"/>
  <c r="W608" i="46"/>
  <c r="W610" i="46"/>
  <c r="W611" i="46"/>
  <c r="W612" i="46"/>
  <c r="W613" i="46"/>
  <c r="W614" i="46"/>
  <c r="W615" i="46"/>
  <c r="W616" i="46"/>
  <c r="W618" i="46"/>
  <c r="W619" i="46"/>
  <c r="W620" i="46"/>
  <c r="W624" i="46"/>
  <c r="W625" i="46"/>
  <c r="W626" i="46"/>
  <c r="W627" i="46"/>
  <c r="W629" i="46"/>
  <c r="W630" i="46"/>
  <c r="W631" i="46"/>
  <c r="W633" i="46"/>
  <c r="W634" i="46"/>
  <c r="W635" i="46"/>
  <c r="W636" i="46"/>
  <c r="W637" i="46"/>
  <c r="W641" i="46"/>
  <c r="W642" i="46"/>
  <c r="W643" i="46"/>
  <c r="W644" i="46"/>
  <c r="W645" i="46"/>
  <c r="W646" i="46"/>
  <c r="W647" i="46"/>
  <c r="W651" i="46"/>
  <c r="W652" i="46"/>
  <c r="W653" i="46"/>
  <c r="W654" i="46"/>
  <c r="W663" i="46"/>
  <c r="W666" i="46"/>
  <c r="W667" i="46"/>
  <c r="W668" i="46"/>
  <c r="W669" i="46"/>
  <c r="W670" i="46"/>
  <c r="W671" i="46"/>
  <c r="W674" i="46"/>
  <c r="W676" i="46"/>
  <c r="W677" i="46"/>
  <c r="W678" i="46"/>
  <c r="W679" i="46"/>
  <c r="W680" i="46"/>
  <c r="W681" i="46"/>
  <c r="W682" i="46"/>
  <c r="W683" i="46"/>
  <c r="W684" i="46"/>
  <c r="W686" i="46"/>
  <c r="W687" i="46"/>
  <c r="W704" i="46"/>
  <c r="W706" i="46"/>
  <c r="W708" i="46"/>
  <c r="W714" i="46"/>
  <c r="W716" i="46"/>
  <c r="W718" i="46"/>
  <c r="W720" i="46"/>
  <c r="W721" i="46"/>
  <c r="W724" i="46"/>
  <c r="W726" i="46"/>
  <c r="W729" i="46"/>
  <c r="W731" i="46"/>
  <c r="W734" i="46"/>
  <c r="W735" i="46"/>
  <c r="W736" i="46"/>
  <c r="W737" i="46"/>
  <c r="W738" i="46"/>
  <c r="W739" i="46"/>
  <c r="W741" i="46"/>
  <c r="W742" i="46"/>
  <c r="W743" i="46"/>
  <c r="W744" i="46"/>
  <c r="W747" i="46"/>
  <c r="W748" i="46"/>
  <c r="W749" i="46"/>
  <c r="W750" i="46"/>
  <c r="W751" i="46"/>
  <c r="W752" i="46"/>
  <c r="W754" i="46"/>
  <c r="W755" i="46"/>
  <c r="W756" i="46"/>
  <c r="W757" i="46"/>
  <c r="W759" i="46"/>
  <c r="W767" i="46"/>
  <c r="W768" i="46"/>
  <c r="W770" i="46"/>
  <c r="W774" i="46"/>
  <c r="W775" i="46"/>
  <c r="W777" i="46"/>
  <c r="W778" i="46"/>
  <c r="W780" i="46"/>
  <c r="W781" i="46"/>
  <c r="W783" i="46"/>
  <c r="W786" i="46"/>
  <c r="W787" i="46"/>
  <c r="W788" i="46"/>
  <c r="W789" i="46"/>
  <c r="W790" i="46"/>
  <c r="W791" i="46"/>
  <c r="W792" i="46"/>
  <c r="W793" i="46"/>
  <c r="W796" i="46"/>
  <c r="W798" i="46"/>
  <c r="W800" i="46"/>
  <c r="W801" i="46"/>
  <c r="W802" i="46"/>
  <c r="W803" i="46"/>
  <c r="W806" i="46"/>
  <c r="W807" i="46"/>
  <c r="W809" i="46"/>
  <c r="W811" i="46"/>
  <c r="W812" i="46"/>
  <c r="W814" i="46"/>
  <c r="W815" i="46"/>
  <c r="W816" i="46"/>
  <c r="W817" i="46"/>
  <c r="W819" i="46"/>
  <c r="W823" i="46"/>
  <c r="W824" i="46"/>
  <c r="W827" i="46"/>
  <c r="W828" i="46"/>
  <c r="W831" i="46"/>
  <c r="W833" i="46"/>
  <c r="W836" i="46"/>
  <c r="W837" i="46"/>
  <c r="W839" i="46"/>
  <c r="W840" i="46"/>
  <c r="W841" i="46"/>
  <c r="W842" i="46"/>
  <c r="W843" i="46"/>
  <c r="W844" i="46"/>
  <c r="W845" i="46"/>
  <c r="W846" i="46"/>
  <c r="W847" i="46"/>
  <c r="W848" i="46"/>
  <c r="W850" i="46"/>
  <c r="W852" i="46"/>
  <c r="W854" i="46"/>
  <c r="W855" i="46"/>
  <c r="W856" i="46"/>
  <c r="W858" i="46"/>
  <c r="W861" i="46"/>
  <c r="W862" i="46"/>
  <c r="W863" i="46"/>
  <c r="W864" i="46"/>
  <c r="W870" i="46"/>
  <c r="W871" i="46"/>
  <c r="W873" i="46"/>
  <c r="W875" i="46"/>
  <c r="W876" i="46"/>
  <c r="W878" i="46"/>
  <c r="W879" i="46"/>
  <c r="W880" i="46"/>
  <c r="W881" i="46"/>
  <c r="W884" i="46"/>
  <c r="W885" i="46"/>
  <c r="W886" i="46"/>
  <c r="W887" i="46"/>
  <c r="W888" i="46"/>
  <c r="W889" i="46"/>
  <c r="W891" i="46"/>
  <c r="W893" i="46"/>
  <c r="W894" i="46"/>
  <c r="W903" i="46"/>
  <c r="W904" i="46"/>
  <c r="W905" i="46"/>
  <c r="W906" i="46"/>
  <c r="W907" i="46"/>
  <c r="W920" i="46"/>
  <c r="W924" i="46"/>
  <c r="W925" i="46"/>
  <c r="W926" i="46"/>
  <c r="W928" i="46"/>
  <c r="W941" i="46"/>
  <c r="W942" i="46"/>
  <c r="W943" i="46"/>
  <c r="W944" i="46"/>
  <c r="W945" i="46"/>
  <c r="W946" i="46"/>
  <c r="W947" i="46"/>
  <c r="W950" i="46"/>
  <c r="W951" i="46"/>
  <c r="W952" i="46"/>
  <c r="W953" i="46"/>
  <c r="W959" i="46"/>
  <c r="W960" i="46"/>
  <c r="W961" i="46"/>
  <c r="W962" i="46"/>
  <c r="W963" i="46"/>
  <c r="W965" i="46"/>
  <c r="W967" i="46"/>
  <c r="W968" i="46"/>
  <c r="W969" i="46"/>
  <c r="W970" i="46"/>
  <c r="W971" i="46"/>
  <c r="W972" i="46"/>
  <c r="W973" i="46"/>
  <c r="W975" i="46"/>
  <c r="W978" i="46"/>
  <c r="W979" i="46"/>
  <c r="W983" i="46"/>
  <c r="W986" i="46"/>
  <c r="W987" i="46"/>
  <c r="W988" i="46"/>
  <c r="W989" i="46"/>
  <c r="W990" i="46"/>
  <c r="W993" i="46"/>
  <c r="W995" i="46"/>
  <c r="W997" i="46"/>
  <c r="W998" i="46"/>
  <c r="W1003" i="46"/>
  <c r="W1005" i="46"/>
  <c r="W1013" i="46"/>
  <c r="W1015" i="46"/>
  <c r="W1016" i="46"/>
  <c r="W1017" i="46"/>
  <c r="W1018" i="46"/>
  <c r="W1019" i="46"/>
  <c r="W1021" i="46"/>
  <c r="W1022" i="46"/>
  <c r="W1023" i="46"/>
  <c r="W1024" i="46"/>
  <c r="W1025" i="46"/>
  <c r="W1026" i="46"/>
  <c r="W1027" i="46"/>
  <c r="W1028" i="46"/>
  <c r="W1029" i="46"/>
  <c r="W1030" i="46"/>
  <c r="W1031" i="46"/>
  <c r="W1036" i="46"/>
  <c r="W1037" i="46"/>
  <c r="W1038" i="46"/>
  <c r="W1039" i="46"/>
  <c r="W1040" i="46"/>
  <c r="W1043" i="46"/>
  <c r="W1044" i="46"/>
  <c r="W1045" i="46"/>
  <c r="W1046" i="46"/>
  <c r="W1047" i="46"/>
  <c r="W1049" i="46"/>
  <c r="W1050" i="46"/>
  <c r="W1057" i="46"/>
  <c r="W1058" i="46"/>
  <c r="W1063" i="46"/>
  <c r="W1064" i="46"/>
  <c r="W1066" i="46"/>
  <c r="W1067" i="46"/>
  <c r="W1068" i="46"/>
  <c r="W1069" i="46"/>
  <c r="W1070" i="46"/>
  <c r="W1071" i="46"/>
  <c r="W1072" i="46"/>
  <c r="W1074" i="46"/>
  <c r="W1075" i="46"/>
  <c r="W1076" i="46"/>
  <c r="W1082" i="46"/>
  <c r="W1085" i="46"/>
  <c r="W1086" i="46"/>
  <c r="W1087" i="46"/>
  <c r="W1088" i="46"/>
  <c r="W1089" i="46"/>
  <c r="W1090" i="46"/>
  <c r="W1092" i="46"/>
  <c r="W1093" i="46"/>
  <c r="W1099" i="46"/>
  <c r="W1102" i="46"/>
  <c r="W1103" i="46"/>
  <c r="W1104" i="46"/>
  <c r="W1105" i="46"/>
  <c r="W1106" i="46"/>
  <c r="W1109" i="46"/>
  <c r="W1110" i="46"/>
  <c r="W1114" i="46"/>
  <c r="W1115" i="46"/>
  <c r="W1116" i="46"/>
  <c r="W1117" i="46"/>
  <c r="W1118" i="46"/>
  <c r="W1119" i="46"/>
  <c r="W1120" i="46"/>
  <c r="W1123" i="46"/>
  <c r="W1124" i="46"/>
  <c r="W1126" i="46"/>
  <c r="W1135" i="46"/>
  <c r="W1137" i="46"/>
  <c r="W1140" i="46"/>
  <c r="W1141" i="46"/>
  <c r="W1143" i="46"/>
  <c r="W1146" i="46"/>
  <c r="W1147" i="46"/>
  <c r="W1148" i="46"/>
  <c r="W1149" i="46"/>
  <c r="W1150" i="46"/>
  <c r="W1151" i="46"/>
  <c r="W1152" i="46"/>
  <c r="W1161" i="46"/>
  <c r="W1166" i="46"/>
  <c r="W1170" i="46"/>
  <c r="W1172" i="46"/>
  <c r="W1173" i="46"/>
  <c r="W1177" i="46"/>
  <c r="W1179" i="46"/>
  <c r="W1180" i="46"/>
  <c r="W1181" i="46"/>
  <c r="W1188" i="46"/>
  <c r="W1189" i="46"/>
  <c r="W1190" i="46"/>
  <c r="W1191" i="46"/>
  <c r="W1193" i="46"/>
  <c r="W1194" i="46"/>
  <c r="W1195" i="46"/>
  <c r="W1198" i="46"/>
  <c r="W1206" i="46"/>
  <c r="W1207" i="46"/>
  <c r="W1208" i="46"/>
  <c r="W1209" i="46"/>
  <c r="W1224" i="46"/>
  <c r="W1228" i="46"/>
  <c r="W1230" i="46"/>
  <c r="W1237" i="46"/>
  <c r="W1238" i="46"/>
  <c r="W1261" i="46"/>
  <c r="W1271" i="46"/>
  <c r="W1272" i="46"/>
  <c r="W1276" i="46"/>
  <c r="W1277" i="46"/>
  <c r="W1278" i="46"/>
  <c r="W1279" i="46"/>
  <c r="W1280" i="46"/>
  <c r="W1291" i="46"/>
  <c r="W1296" i="46"/>
  <c r="W1297" i="46"/>
  <c r="W1298" i="46"/>
  <c r="W1306" i="46"/>
  <c r="W1327" i="46"/>
  <c r="W1331" i="46"/>
  <c r="W1333" i="46"/>
  <c r="W1334" i="46"/>
  <c r="W1342" i="46"/>
  <c r="W1345" i="46"/>
  <c r="W1346" i="46"/>
  <c r="W1349" i="46"/>
  <c r="W1351" i="46"/>
  <c r="W1352" i="46"/>
  <c r="W1360" i="46"/>
  <c r="W1362" i="46"/>
  <c r="W1371" i="46"/>
  <c r="W1374" i="46"/>
  <c r="W1382" i="46"/>
  <c r="W1384" i="46"/>
  <c r="W1389" i="46"/>
  <c r="W1403" i="46"/>
  <c r="W1412" i="46"/>
  <c r="W1413" i="46"/>
  <c r="W1423" i="46"/>
  <c r="W1433" i="46"/>
  <c r="W1442" i="46"/>
  <c r="W1443" i="46"/>
  <c r="W1444" i="46"/>
  <c r="W1445" i="46"/>
  <c r="W1456" i="46"/>
  <c r="W1519" i="46"/>
  <c r="W1520" i="46"/>
  <c r="W1529" i="46"/>
  <c r="W1531" i="46"/>
  <c r="W1532" i="46"/>
  <c r="W1533" i="46"/>
  <c r="W1534" i="46"/>
  <c r="W1535" i="46"/>
  <c r="W1536" i="46"/>
  <c r="W1537" i="46"/>
  <c r="W1538" i="46"/>
  <c r="W1543" i="46"/>
  <c r="W1546" i="46"/>
  <c r="W1561" i="46"/>
  <c r="W1565" i="46"/>
  <c r="W1566" i="46"/>
  <c r="W1567" i="46"/>
  <c r="W1568" i="46"/>
  <c r="W1572" i="46"/>
  <c r="W1574" i="46"/>
  <c r="W1595" i="46"/>
  <c r="W1618" i="46"/>
  <c r="W1630" i="46"/>
  <c r="W1676" i="46"/>
  <c r="W1684" i="46"/>
  <c r="W1686" i="46"/>
  <c r="W1687" i="46"/>
  <c r="W1688" i="46"/>
  <c r="W1689" i="46"/>
  <c r="W1690" i="46"/>
  <c r="W1691" i="46"/>
  <c r="W1692" i="46"/>
  <c r="W1696" i="46"/>
  <c r="W1705" i="46"/>
  <c r="W1706" i="46"/>
  <c r="W1708" i="46"/>
  <c r="W1709" i="46"/>
  <c r="W1710" i="46"/>
  <c r="W1711" i="46"/>
  <c r="W1712" i="46"/>
  <c r="W1722" i="46"/>
  <c r="W1723" i="46"/>
  <c r="W1724" i="46"/>
  <c r="W1725" i="46"/>
  <c r="W1726" i="46"/>
  <c r="W1727" i="46"/>
  <c r="W1728" i="46"/>
  <c r="W1729" i="46"/>
  <c r="W1732" i="46"/>
  <c r="W1757" i="46"/>
  <c r="W1758" i="46"/>
  <c r="W1759" i="46"/>
  <c r="W1762" i="46"/>
  <c r="W1763" i="46"/>
  <c r="W1773" i="46"/>
  <c r="W1775" i="46"/>
  <c r="W1777" i="46"/>
  <c r="W1780" i="46"/>
  <c r="W1787" i="46"/>
  <c r="W1788" i="46"/>
  <c r="W1795" i="46"/>
  <c r="W1803" i="46"/>
  <c r="W1809" i="46"/>
  <c r="W1814" i="46"/>
  <c r="W1819" i="46"/>
  <c r="W1825" i="46"/>
  <c r="W1830" i="46"/>
  <c r="W1831" i="46"/>
  <c r="W1841" i="46"/>
  <c r="W1842" i="46"/>
  <c r="W1843" i="46"/>
  <c r="W1844" i="46"/>
  <c r="W1854" i="46"/>
  <c r="W1855" i="46"/>
  <c r="W1856" i="46"/>
  <c r="W1857" i="46"/>
  <c r="W1858" i="46"/>
  <c r="W1864" i="46"/>
  <c r="W1875" i="46"/>
  <c r="W1887" i="46"/>
  <c r="W1893" i="46"/>
  <c r="W1898" i="46"/>
  <c r="W1905" i="46"/>
  <c r="W1917" i="46"/>
  <c r="W1927" i="46"/>
  <c r="W1928" i="46"/>
  <c r="W1938" i="46"/>
  <c r="W1939" i="46"/>
  <c r="W1940" i="46"/>
  <c r="W1946" i="46"/>
  <c r="W1951" i="46"/>
  <c r="W1952" i="46"/>
  <c r="W1968" i="46"/>
  <c r="W1970" i="46"/>
  <c r="W1973" i="46"/>
  <c r="W1974" i="46"/>
  <c r="W1975" i="46"/>
  <c r="W1977" i="46"/>
  <c r="W1983" i="46"/>
  <c r="W1991" i="46"/>
  <c r="W1999" i="46"/>
  <c r="W2000" i="46"/>
  <c r="W2002" i="46"/>
  <c r="W2011" i="46"/>
  <c r="W2012" i="46"/>
  <c r="W2017" i="46"/>
  <c r="W2026" i="46"/>
  <c r="W2028" i="46"/>
  <c r="W2030" i="46"/>
  <c r="W2035" i="46"/>
  <c r="W2043" i="46"/>
  <c r="W2048" i="46"/>
  <c r="W2049" i="46"/>
  <c r="W2050" i="46"/>
  <c r="W2057" i="46"/>
  <c r="W2063" i="46"/>
  <c r="W2077" i="46"/>
  <c r="W2087" i="46"/>
  <c r="W2088" i="46"/>
  <c r="W2093" i="46"/>
  <c r="W2094" i="46"/>
  <c r="W2108" i="46"/>
  <c r="W2111" i="46"/>
  <c r="W2114" i="46"/>
  <c r="W2116" i="46"/>
  <c r="W2117" i="46"/>
  <c r="W2118" i="46"/>
  <c r="W2127" i="46"/>
  <c r="W2128" i="46"/>
  <c r="W2129" i="46"/>
  <c r="W2130" i="46"/>
  <c r="W2133" i="46"/>
  <c r="W2136" i="46"/>
  <c r="W2139" i="46"/>
  <c r="W2147" i="46"/>
  <c r="W2148" i="46"/>
  <c r="W2186" i="46"/>
  <c r="W2187" i="46"/>
  <c r="W2194" i="46"/>
  <c r="W2197" i="46"/>
  <c r="W2201" i="46"/>
  <c r="W2210" i="46"/>
  <c r="W2214" i="46"/>
  <c r="W2217" i="46"/>
  <c r="W2221" i="46"/>
  <c r="W2222" i="46"/>
  <c r="W2225" i="46"/>
  <c r="W2229" i="46"/>
  <c r="W2234" i="46"/>
  <c r="W2254" i="46"/>
  <c r="W2259" i="46"/>
  <c r="W2261" i="46"/>
  <c r="W2262" i="46"/>
  <c r="W2263" i="46"/>
  <c r="W2266" i="46"/>
  <c r="W2274" i="46"/>
  <c r="W2285" i="46"/>
  <c r="W2295" i="46"/>
  <c r="W2297" i="46"/>
  <c r="W2300" i="46"/>
  <c r="W2323" i="46"/>
  <c r="W2332" i="46"/>
  <c r="W2336" i="46"/>
  <c r="W2339" i="46"/>
  <c r="W2340" i="46"/>
  <c r="W2341" i="46"/>
  <c r="W2353" i="46"/>
  <c r="W2354" i="46"/>
  <c r="W2356" i="46"/>
  <c r="W2359" i="46"/>
  <c r="W2360" i="46"/>
  <c r="W2361" i="46"/>
  <c r="W2364" i="46"/>
  <c r="W2374" i="46"/>
  <c r="W2375" i="46"/>
  <c r="W2383" i="46"/>
  <c r="W2389" i="46"/>
  <c r="W2391" i="46"/>
  <c r="W2399" i="46"/>
  <c r="W2400" i="46"/>
  <c r="W2403" i="46"/>
  <c r="W2404" i="46"/>
  <c r="W2405" i="46"/>
  <c r="W2406" i="46"/>
  <c r="W2412" i="46"/>
  <c r="W2422" i="46"/>
  <c r="W2427" i="46"/>
  <c r="W2428" i="46"/>
  <c r="W2429" i="46"/>
  <c r="W2436" i="46"/>
  <c r="W2445" i="46"/>
  <c r="W2465" i="46"/>
  <c r="W2468" i="46"/>
  <c r="W2469" i="46"/>
  <c r="W2470" i="46"/>
  <c r="W2473" i="46"/>
  <c r="W2474" i="46"/>
  <c r="W2475" i="46"/>
  <c r="W2481" i="46"/>
  <c r="W2488" i="46"/>
  <c r="W2498" i="46"/>
  <c r="W2504" i="46"/>
  <c r="W2509" i="46"/>
  <c r="W2510" i="46"/>
  <c r="W2514" i="46"/>
  <c r="W2522" i="46"/>
  <c r="W2525" i="46"/>
  <c r="W2526" i="46"/>
  <c r="W2529" i="46"/>
  <c r="W2533" i="46"/>
  <c r="W2537" i="46"/>
  <c r="W2556" i="46"/>
  <c r="W2576" i="46"/>
  <c r="W2577" i="46"/>
  <c r="W2587" i="46"/>
  <c r="W2590" i="46"/>
  <c r="W2591" i="46"/>
  <c r="W2594" i="46"/>
  <c r="W2596" i="46"/>
  <c r="W2610" i="46"/>
  <c r="W2611" i="46"/>
  <c r="W2614" i="46"/>
  <c r="W2615" i="46"/>
  <c r="W2628" i="46"/>
  <c r="W2629" i="46"/>
  <c r="W2632" i="46"/>
  <c r="W2633" i="46"/>
  <c r="W2636" i="46"/>
  <c r="W2641" i="46"/>
  <c r="W2642" i="46"/>
  <c r="W2645" i="46"/>
  <c r="W2646" i="46"/>
  <c r="W2651" i="46"/>
  <c r="W2652" i="46"/>
  <c r="W2659" i="46"/>
  <c r="W2661" i="46"/>
  <c r="W2662" i="46"/>
  <c r="W2663" i="46"/>
  <c r="W2664" i="46"/>
  <c r="W2673" i="46"/>
  <c r="W2675" i="46"/>
  <c r="W2679" i="46"/>
  <c r="V16" i="46"/>
  <c r="V22" i="46"/>
  <c r="V26" i="46"/>
  <c r="V27" i="46"/>
  <c r="V30" i="46"/>
  <c r="V32" i="46"/>
  <c r="V35" i="46"/>
  <c r="V36" i="46"/>
  <c r="V37" i="46"/>
  <c r="V38" i="46"/>
  <c r="V39" i="46"/>
  <c r="V40" i="46"/>
  <c r="V42" i="46"/>
  <c r="V44" i="46"/>
  <c r="V50" i="46"/>
  <c r="V51" i="46"/>
  <c r="V56" i="46"/>
  <c r="V57" i="46"/>
  <c r="V58" i="46"/>
  <c r="V59" i="46"/>
  <c r="V61" i="46"/>
  <c r="V62" i="46"/>
  <c r="V66" i="46"/>
  <c r="V67" i="46"/>
  <c r="V71" i="46"/>
  <c r="V72" i="46"/>
  <c r="V73" i="46"/>
  <c r="V74" i="46"/>
  <c r="V80" i="46"/>
  <c r="V82" i="46"/>
  <c r="V83" i="46"/>
  <c r="V85" i="46"/>
  <c r="V86" i="46"/>
  <c r="V87" i="46"/>
  <c r="V88" i="46"/>
  <c r="V89" i="46"/>
  <c r="V91" i="46"/>
  <c r="V92" i="46"/>
  <c r="V94" i="46"/>
  <c r="V95" i="46"/>
  <c r="V99" i="46"/>
  <c r="V103" i="46"/>
  <c r="V104" i="46"/>
  <c r="V105" i="46"/>
  <c r="V106" i="46"/>
  <c r="V107" i="46"/>
  <c r="V108" i="46"/>
  <c r="V113" i="46"/>
  <c r="V114" i="46"/>
  <c r="V115" i="46"/>
  <c r="V116" i="46"/>
  <c r="V122" i="46"/>
  <c r="V123" i="46"/>
  <c r="V125" i="46"/>
  <c r="V127" i="46"/>
  <c r="V128" i="46"/>
  <c r="V131" i="46"/>
  <c r="V132" i="46"/>
  <c r="V133" i="46"/>
  <c r="V134" i="46"/>
  <c r="V136" i="46"/>
  <c r="V137" i="46"/>
  <c r="V139" i="46"/>
  <c r="V140" i="46"/>
  <c r="V141" i="46"/>
  <c r="V142" i="46"/>
  <c r="V143" i="46"/>
  <c r="V144" i="46"/>
  <c r="V145" i="46"/>
  <c r="V146" i="46"/>
  <c r="V147" i="46"/>
  <c r="V148" i="46"/>
  <c r="V149" i="46"/>
  <c r="V150" i="46"/>
  <c r="V151" i="46"/>
  <c r="V152" i="46"/>
  <c r="V153" i="46"/>
  <c r="V154" i="46"/>
  <c r="V156" i="46"/>
  <c r="V157" i="46"/>
  <c r="V158" i="46"/>
  <c r="V159" i="46"/>
  <c r="V160" i="46"/>
  <c r="V161" i="46"/>
  <c r="V162" i="46"/>
  <c r="V163" i="46"/>
  <c r="V164" i="46"/>
  <c r="V165" i="46"/>
  <c r="V166" i="46"/>
  <c r="V167" i="46"/>
  <c r="V168" i="46"/>
  <c r="V169" i="46"/>
  <c r="V170" i="46"/>
  <c r="V171" i="46"/>
  <c r="V175" i="46"/>
  <c r="V176" i="46"/>
  <c r="V183" i="46"/>
  <c r="V190" i="46"/>
  <c r="V191" i="46"/>
  <c r="V192" i="46"/>
  <c r="V196" i="46"/>
  <c r="V197" i="46"/>
  <c r="V198" i="46"/>
  <c r="V199" i="46"/>
  <c r="V200" i="46"/>
  <c r="V203" i="46"/>
  <c r="V204" i="46"/>
  <c r="V205" i="46"/>
  <c r="V206" i="46"/>
  <c r="V207" i="46"/>
  <c r="V211" i="46"/>
  <c r="V214" i="46"/>
  <c r="V215" i="46"/>
  <c r="V216" i="46"/>
  <c r="V218" i="46"/>
  <c r="V219" i="46"/>
  <c r="V220" i="46"/>
  <c r="V221" i="46"/>
  <c r="V235" i="46"/>
  <c r="V239" i="46"/>
  <c r="V240" i="46"/>
  <c r="V241" i="46"/>
  <c r="V242" i="46"/>
  <c r="V243" i="46"/>
  <c r="V244" i="46"/>
  <c r="V246" i="46"/>
  <c r="V252" i="46"/>
  <c r="V253" i="46"/>
  <c r="V254" i="46"/>
  <c r="V257" i="46"/>
  <c r="V259" i="46"/>
  <c r="V260" i="46"/>
  <c r="V262" i="46"/>
  <c r="V263" i="46"/>
  <c r="V270" i="46"/>
  <c r="V271" i="46"/>
  <c r="V274" i="46"/>
  <c r="V275" i="46"/>
  <c r="V276" i="46"/>
  <c r="V277" i="46"/>
  <c r="V278" i="46"/>
  <c r="V279" i="46"/>
  <c r="V280" i="46"/>
  <c r="V281" i="46"/>
  <c r="V282" i="46"/>
  <c r="V283" i="46"/>
  <c r="V284" i="46"/>
  <c r="V285" i="46"/>
  <c r="V286" i="46"/>
  <c r="V292" i="46"/>
  <c r="V295" i="46"/>
  <c r="V296" i="46"/>
  <c r="V298" i="46"/>
  <c r="V299" i="46"/>
  <c r="V300" i="46"/>
  <c r="V301" i="46"/>
  <c r="V302" i="46"/>
  <c r="V303" i="46"/>
  <c r="V304" i="46"/>
  <c r="V305" i="46"/>
  <c r="V306" i="46"/>
  <c r="V307" i="46"/>
  <c r="V316" i="46"/>
  <c r="V317" i="46"/>
  <c r="V318" i="46"/>
  <c r="V319" i="46"/>
  <c r="V325" i="46"/>
  <c r="V326" i="46"/>
  <c r="V328" i="46"/>
  <c r="V329" i="46"/>
  <c r="V336" i="46"/>
  <c r="V342" i="46"/>
  <c r="V343" i="46"/>
  <c r="V345" i="46"/>
  <c r="V348" i="46"/>
  <c r="V349" i="46"/>
  <c r="V351" i="46"/>
  <c r="V352" i="46"/>
  <c r="V353" i="46"/>
  <c r="V358" i="46"/>
  <c r="V359" i="46"/>
  <c r="V360" i="46"/>
  <c r="V361" i="46"/>
  <c r="V362" i="46"/>
  <c r="V367" i="46"/>
  <c r="V368" i="46"/>
  <c r="V370" i="46"/>
  <c r="V371" i="46"/>
  <c r="V372" i="46"/>
  <c r="V373" i="46"/>
  <c r="V376" i="46"/>
  <c r="V377" i="46"/>
  <c r="V379" i="46"/>
  <c r="V380" i="46"/>
  <c r="V383" i="46"/>
  <c r="V389" i="46"/>
  <c r="V391" i="46"/>
  <c r="V394" i="46"/>
  <c r="V395" i="46"/>
  <c r="V396" i="46"/>
  <c r="V397" i="46"/>
  <c r="V398" i="46"/>
  <c r="V399" i="46"/>
  <c r="V400" i="46"/>
  <c r="V401" i="46"/>
  <c r="V402" i="46"/>
  <c r="V404" i="46"/>
  <c r="V405" i="46"/>
  <c r="V407" i="46"/>
  <c r="V408" i="46"/>
  <c r="V409" i="46"/>
  <c r="V410" i="46"/>
  <c r="V416" i="46"/>
  <c r="V417" i="46"/>
  <c r="V418" i="46"/>
  <c r="V419" i="46"/>
  <c r="V425" i="46"/>
  <c r="V426" i="46"/>
  <c r="V427" i="46"/>
  <c r="V428" i="46"/>
  <c r="V429" i="46"/>
  <c r="V432" i="46"/>
  <c r="V433" i="46"/>
  <c r="V434" i="46"/>
  <c r="V435" i="46"/>
  <c r="V436" i="46"/>
  <c r="V437" i="46"/>
  <c r="V438" i="46"/>
  <c r="V439" i="46"/>
  <c r="V440" i="46"/>
  <c r="V441" i="46"/>
  <c r="V442" i="46"/>
  <c r="V443" i="46"/>
  <c r="V444" i="46"/>
  <c r="V446" i="46"/>
  <c r="V449" i="46"/>
  <c r="V450" i="46"/>
  <c r="V451" i="46"/>
  <c r="V453" i="46"/>
  <c r="V454" i="46"/>
  <c r="V455" i="46"/>
  <c r="V456" i="46"/>
  <c r="V457" i="46"/>
  <c r="V458" i="46"/>
  <c r="V459" i="46"/>
  <c r="V460" i="46"/>
  <c r="V461" i="46"/>
  <c r="V462" i="46"/>
  <c r="V463" i="46"/>
  <c r="V464" i="46"/>
  <c r="V467" i="46"/>
  <c r="V470" i="46"/>
  <c r="V471" i="46"/>
  <c r="V473" i="46"/>
  <c r="V478" i="46"/>
  <c r="V489" i="46"/>
  <c r="V497" i="46"/>
  <c r="V498" i="46"/>
  <c r="V499" i="46"/>
  <c r="V500" i="46"/>
  <c r="V501" i="46"/>
  <c r="V502" i="46"/>
  <c r="V503" i="46"/>
  <c r="V504" i="46"/>
  <c r="V505" i="46"/>
  <c r="V508" i="46"/>
  <c r="V509" i="46"/>
  <c r="V510" i="46"/>
  <c r="V511" i="46"/>
  <c r="V512" i="46"/>
  <c r="V513" i="46"/>
  <c r="V514" i="46"/>
  <c r="V517" i="46"/>
  <c r="V518" i="46"/>
  <c r="V519" i="46"/>
  <c r="V521" i="46"/>
  <c r="V524" i="46"/>
  <c r="V528" i="46"/>
  <c r="V537" i="46"/>
  <c r="V538" i="46"/>
  <c r="V539" i="46"/>
  <c r="V540" i="46"/>
  <c r="V541" i="46"/>
  <c r="V542" i="46"/>
  <c r="V543" i="46"/>
  <c r="V544" i="46"/>
  <c r="V547" i="46"/>
  <c r="V548" i="46"/>
  <c r="V552" i="46"/>
  <c r="V557" i="46"/>
  <c r="V558" i="46"/>
  <c r="V559" i="46"/>
  <c r="V564" i="46"/>
  <c r="V567" i="46"/>
  <c r="V570" i="46"/>
  <c r="V572" i="46"/>
  <c r="V573" i="46"/>
  <c r="V574" i="46"/>
  <c r="V578" i="46"/>
  <c r="V579" i="46"/>
  <c r="V580" i="46"/>
  <c r="V584" i="46"/>
  <c r="V585" i="46"/>
  <c r="V587" i="46"/>
  <c r="V588" i="46"/>
  <c r="V589" i="46"/>
  <c r="V590" i="46"/>
  <c r="V593" i="46"/>
  <c r="V594" i="46"/>
  <c r="V596" i="46"/>
  <c r="V597" i="46"/>
  <c r="V598" i="46"/>
  <c r="V599" i="46"/>
  <c r="V600" i="46"/>
  <c r="V601" i="46"/>
  <c r="V602" i="46"/>
  <c r="V603" i="46"/>
  <c r="V604" i="46"/>
  <c r="V605" i="46"/>
  <c r="V606" i="46"/>
  <c r="V607" i="46"/>
  <c r="V608" i="46"/>
  <c r="V610" i="46"/>
  <c r="V611" i="46"/>
  <c r="V612" i="46"/>
  <c r="V613" i="46"/>
  <c r="V614" i="46"/>
  <c r="V615" i="46"/>
  <c r="V616" i="46"/>
  <c r="V618" i="46"/>
  <c r="V619" i="46"/>
  <c r="V620" i="46"/>
  <c r="V624" i="46"/>
  <c r="V625" i="46"/>
  <c r="V626" i="46"/>
  <c r="V627" i="46"/>
  <c r="V629" i="46"/>
  <c r="V630" i="46"/>
  <c r="V631" i="46"/>
  <c r="V633" i="46"/>
  <c r="V634" i="46"/>
  <c r="V635" i="46"/>
  <c r="V636" i="46"/>
  <c r="V637" i="46"/>
  <c r="V641" i="46"/>
  <c r="V642" i="46"/>
  <c r="V643" i="46"/>
  <c r="V644" i="46"/>
  <c r="V645" i="46"/>
  <c r="V646" i="46"/>
  <c r="V647" i="46"/>
  <c r="V651" i="46"/>
  <c r="V652" i="46"/>
  <c r="V653" i="46"/>
  <c r="V654" i="46"/>
  <c r="V663" i="46"/>
  <c r="V666" i="46"/>
  <c r="V667" i="46"/>
  <c r="V668" i="46"/>
  <c r="V669" i="46"/>
  <c r="V670" i="46"/>
  <c r="V671" i="46"/>
  <c r="V674" i="46"/>
  <c r="V676" i="46"/>
  <c r="V677" i="46"/>
  <c r="V678" i="46"/>
  <c r="V679" i="46"/>
  <c r="V680" i="46"/>
  <c r="V681" i="46"/>
  <c r="V682" i="46"/>
  <c r="V683" i="46"/>
  <c r="V684" i="46"/>
  <c r="V686" i="46"/>
  <c r="V687" i="46"/>
  <c r="V704" i="46"/>
  <c r="V706" i="46"/>
  <c r="V708" i="46"/>
  <c r="V714" i="46"/>
  <c r="V716" i="46"/>
  <c r="V718" i="46"/>
  <c r="V720" i="46"/>
  <c r="V721" i="46"/>
  <c r="V724" i="46"/>
  <c r="V726" i="46"/>
  <c r="V729" i="46"/>
  <c r="V731" i="46"/>
  <c r="V734" i="46"/>
  <c r="V735" i="46"/>
  <c r="V736" i="46"/>
  <c r="V737" i="46"/>
  <c r="V738" i="46"/>
  <c r="V739" i="46"/>
  <c r="V741" i="46"/>
  <c r="V742" i="46"/>
  <c r="V743" i="46"/>
  <c r="V744" i="46"/>
  <c r="V747" i="46"/>
  <c r="V748" i="46"/>
  <c r="V749" i="46"/>
  <c r="V750" i="46"/>
  <c r="V751" i="46"/>
  <c r="V752" i="46"/>
  <c r="V754" i="46"/>
  <c r="V755" i="46"/>
  <c r="V756" i="46"/>
  <c r="V757" i="46"/>
  <c r="V759" i="46"/>
  <c r="V767" i="46"/>
  <c r="V768" i="46"/>
  <c r="V770" i="46"/>
  <c r="V774" i="46"/>
  <c r="V775" i="46"/>
  <c r="V777" i="46"/>
  <c r="V778" i="46"/>
  <c r="V780" i="46"/>
  <c r="V781" i="46"/>
  <c r="V783" i="46"/>
  <c r="V786" i="46"/>
  <c r="V787" i="46"/>
  <c r="V788" i="46"/>
  <c r="V789" i="46"/>
  <c r="V790" i="46"/>
  <c r="V791" i="46"/>
  <c r="V792" i="46"/>
  <c r="V793" i="46"/>
  <c r="V796" i="46"/>
  <c r="V798" i="46"/>
  <c r="V800" i="46"/>
  <c r="V801" i="46"/>
  <c r="V802" i="46"/>
  <c r="V803" i="46"/>
  <c r="V806" i="46"/>
  <c r="V807" i="46"/>
  <c r="V809" i="46"/>
  <c r="V811" i="46"/>
  <c r="V812" i="46"/>
  <c r="V814" i="46"/>
  <c r="V815" i="46"/>
  <c r="V816" i="46"/>
  <c r="V817" i="46"/>
  <c r="V819" i="46"/>
  <c r="V823" i="46"/>
  <c r="V824" i="46"/>
  <c r="V827" i="46"/>
  <c r="V828" i="46"/>
  <c r="V831" i="46"/>
  <c r="V833" i="46"/>
  <c r="V836" i="46"/>
  <c r="V837" i="46"/>
  <c r="V839" i="46"/>
  <c r="V840" i="46"/>
  <c r="V841" i="46"/>
  <c r="V842" i="46"/>
  <c r="V843" i="46"/>
  <c r="V844" i="46"/>
  <c r="V845" i="46"/>
  <c r="V846" i="46"/>
  <c r="V847" i="46"/>
  <c r="V848" i="46"/>
  <c r="V850" i="46"/>
  <c r="V852" i="46"/>
  <c r="V854" i="46"/>
  <c r="V855" i="46"/>
  <c r="V856" i="46"/>
  <c r="V858" i="46"/>
  <c r="V861" i="46"/>
  <c r="V862" i="46"/>
  <c r="V863" i="46"/>
  <c r="V864" i="46"/>
  <c r="V870" i="46"/>
  <c r="V871" i="46"/>
  <c r="V873" i="46"/>
  <c r="V875" i="46"/>
  <c r="V876" i="46"/>
  <c r="V878" i="46"/>
  <c r="V879" i="46"/>
  <c r="V880" i="46"/>
  <c r="V881" i="46"/>
  <c r="V884" i="46"/>
  <c r="V885" i="46"/>
  <c r="V886" i="46"/>
  <c r="V887" i="46"/>
  <c r="V888" i="46"/>
  <c r="V889" i="46"/>
  <c r="V891" i="46"/>
  <c r="V893" i="46"/>
  <c r="V894" i="46"/>
  <c r="V903" i="46"/>
  <c r="V904" i="46"/>
  <c r="V905" i="46"/>
  <c r="V906" i="46"/>
  <c r="V907" i="46"/>
  <c r="V920" i="46"/>
  <c r="V924" i="46"/>
  <c r="V925" i="46"/>
  <c r="V926" i="46"/>
  <c r="V928" i="46"/>
  <c r="V941" i="46"/>
  <c r="V942" i="46"/>
  <c r="V943" i="46"/>
  <c r="V944" i="46"/>
  <c r="V945" i="46"/>
  <c r="V946" i="46"/>
  <c r="V947" i="46"/>
  <c r="V950" i="46"/>
  <c r="V951" i="46"/>
  <c r="V952" i="46"/>
  <c r="V953" i="46"/>
  <c r="V959" i="46"/>
  <c r="V960" i="46"/>
  <c r="V961" i="46"/>
  <c r="V962" i="46"/>
  <c r="V963" i="46"/>
  <c r="V965" i="46"/>
  <c r="V967" i="46"/>
  <c r="V968" i="46"/>
  <c r="V969" i="46"/>
  <c r="V970" i="46"/>
  <c r="V971" i="46"/>
  <c r="V972" i="46"/>
  <c r="V973" i="46"/>
  <c r="V975" i="46"/>
  <c r="V978" i="46"/>
  <c r="V979" i="46"/>
  <c r="V983" i="46"/>
  <c r="V986" i="46"/>
  <c r="V987" i="46"/>
  <c r="V988" i="46"/>
  <c r="V989" i="46"/>
  <c r="V990" i="46"/>
  <c r="V993" i="46"/>
  <c r="V995" i="46"/>
  <c r="V997" i="46"/>
  <c r="V998" i="46"/>
  <c r="V1003" i="46"/>
  <c r="V1005" i="46"/>
  <c r="V1013" i="46"/>
  <c r="V1015" i="46"/>
  <c r="V1016" i="46"/>
  <c r="V1017" i="46"/>
  <c r="V1018" i="46"/>
  <c r="V1019" i="46"/>
  <c r="V1021" i="46"/>
  <c r="V1022" i="46"/>
  <c r="V1023" i="46"/>
  <c r="V1024" i="46"/>
  <c r="V1025" i="46"/>
  <c r="V1026" i="46"/>
  <c r="V1027" i="46"/>
  <c r="V1028" i="46"/>
  <c r="V1029" i="46"/>
  <c r="V1030" i="46"/>
  <c r="V1031" i="46"/>
  <c r="V1036" i="46"/>
  <c r="V1037" i="46"/>
  <c r="V1038" i="46"/>
  <c r="V1039" i="46"/>
  <c r="V1040" i="46"/>
  <c r="V1043" i="46"/>
  <c r="V1044" i="46"/>
  <c r="V1045" i="46"/>
  <c r="V1046" i="46"/>
  <c r="V1047" i="46"/>
  <c r="V1049" i="46"/>
  <c r="V1050" i="46"/>
  <c r="V1057" i="46"/>
  <c r="V1058" i="46"/>
  <c r="V1063" i="46"/>
  <c r="V1064" i="46"/>
  <c r="V1066" i="46"/>
  <c r="V1067" i="46"/>
  <c r="V1068" i="46"/>
  <c r="V1069" i="46"/>
  <c r="V1070" i="46"/>
  <c r="V1071" i="46"/>
  <c r="V1072" i="46"/>
  <c r="V1074" i="46"/>
  <c r="V1075" i="46"/>
  <c r="V1076" i="46"/>
  <c r="V1082" i="46"/>
  <c r="V1085" i="46"/>
  <c r="V1086" i="46"/>
  <c r="V1087" i="46"/>
  <c r="V1088" i="46"/>
  <c r="V1089" i="46"/>
  <c r="V1090" i="46"/>
  <c r="V1092" i="46"/>
  <c r="V1093" i="46"/>
  <c r="V1099" i="46"/>
  <c r="V1102" i="46"/>
  <c r="V1103" i="46"/>
  <c r="V1104" i="46"/>
  <c r="V1105" i="46"/>
  <c r="V1106" i="46"/>
  <c r="V1109" i="46"/>
  <c r="V1110" i="46"/>
  <c r="V1114" i="46"/>
  <c r="V1115" i="46"/>
  <c r="V1116" i="46"/>
  <c r="V1117" i="46"/>
  <c r="V1118" i="46"/>
  <c r="V1119" i="46"/>
  <c r="V1120" i="46"/>
  <c r="V1123" i="46"/>
  <c r="V1124" i="46"/>
  <c r="V1126" i="46"/>
  <c r="V1135" i="46"/>
  <c r="V1137" i="46"/>
  <c r="V1140" i="46"/>
  <c r="V1141" i="46"/>
  <c r="V1143" i="46"/>
  <c r="V1146" i="46"/>
  <c r="V1147" i="46"/>
  <c r="V1148" i="46"/>
  <c r="V1149" i="46"/>
  <c r="V1150" i="46"/>
  <c r="V1151" i="46"/>
  <c r="V1152" i="46"/>
  <c r="V1161" i="46"/>
  <c r="V1166" i="46"/>
  <c r="V1170" i="46"/>
  <c r="V1172" i="46"/>
  <c r="V1173" i="46"/>
  <c r="V1177" i="46"/>
  <c r="V1179" i="46"/>
  <c r="V1180" i="46"/>
  <c r="V1181" i="46"/>
  <c r="V1188" i="46"/>
  <c r="V1189" i="46"/>
  <c r="V1190" i="46"/>
  <c r="V1191" i="46"/>
  <c r="V1193" i="46"/>
  <c r="V1194" i="46"/>
  <c r="V1195" i="46"/>
  <c r="V1198" i="46"/>
  <c r="V1206" i="46"/>
  <c r="V1207" i="46"/>
  <c r="V1208" i="46"/>
  <c r="V1209" i="46"/>
  <c r="V1224" i="46"/>
  <c r="V1228" i="46"/>
  <c r="V1230" i="46"/>
  <c r="V1237" i="46"/>
  <c r="V1238" i="46"/>
  <c r="V1261" i="46"/>
  <c r="V1271" i="46"/>
  <c r="V1272" i="46"/>
  <c r="V1276" i="46"/>
  <c r="V1277" i="46"/>
  <c r="V1278" i="46"/>
  <c r="V1279" i="46"/>
  <c r="V1280" i="46"/>
  <c r="V1291" i="46"/>
  <c r="V1296" i="46"/>
  <c r="V1297" i="46"/>
  <c r="V1298" i="46"/>
  <c r="V1306" i="46"/>
  <c r="V1327" i="46"/>
  <c r="V1331" i="46"/>
  <c r="V1333" i="46"/>
  <c r="V1334" i="46"/>
  <c r="V1342" i="46"/>
  <c r="V1345" i="46"/>
  <c r="V1346" i="46"/>
  <c r="V1349" i="46"/>
  <c r="V1351" i="46"/>
  <c r="V1352" i="46"/>
  <c r="V1360" i="46"/>
  <c r="V1362" i="46"/>
  <c r="V1371" i="46"/>
  <c r="V1374" i="46"/>
  <c r="V1382" i="46"/>
  <c r="V1384" i="46"/>
  <c r="V1389" i="46"/>
  <c r="V1403" i="46"/>
  <c r="V1412" i="46"/>
  <c r="V1413" i="46"/>
  <c r="V1423" i="46"/>
  <c r="V1433" i="46"/>
  <c r="V1442" i="46"/>
  <c r="V1443" i="46"/>
  <c r="V1444" i="46"/>
  <c r="V1445" i="46"/>
  <c r="V1456" i="46"/>
  <c r="V1519" i="46"/>
  <c r="V1520" i="46"/>
  <c r="V1529" i="46"/>
  <c r="V1531" i="46"/>
  <c r="V1532" i="46"/>
  <c r="V1533" i="46"/>
  <c r="V1534" i="46"/>
  <c r="V1535" i="46"/>
  <c r="V1536" i="46"/>
  <c r="V1537" i="46"/>
  <c r="V1538" i="46"/>
  <c r="V1543" i="46"/>
  <c r="V1546" i="46"/>
  <c r="V1561" i="46"/>
  <c r="V1565" i="46"/>
  <c r="V1566" i="46"/>
  <c r="V1567" i="46"/>
  <c r="V1568" i="46"/>
  <c r="V1572" i="46"/>
  <c r="V1574" i="46"/>
  <c r="V1595" i="46"/>
  <c r="V1618" i="46"/>
  <c r="V1630" i="46"/>
  <c r="V1676" i="46"/>
  <c r="V1684" i="46"/>
  <c r="V1686" i="46"/>
  <c r="V1687" i="46"/>
  <c r="V1688" i="46"/>
  <c r="V1689" i="46"/>
  <c r="V1690" i="46"/>
  <c r="V1691" i="46"/>
  <c r="V1692" i="46"/>
  <c r="V1696" i="46"/>
  <c r="V1705" i="46"/>
  <c r="V1706" i="46"/>
  <c r="V1708" i="46"/>
  <c r="V1709" i="46"/>
  <c r="V1710" i="46"/>
  <c r="V1711" i="46"/>
  <c r="V1712" i="46"/>
  <c r="V1722" i="46"/>
  <c r="V1723" i="46"/>
  <c r="V1724" i="46"/>
  <c r="V1725" i="46"/>
  <c r="V1726" i="46"/>
  <c r="V1727" i="46"/>
  <c r="V1728" i="46"/>
  <c r="V1729" i="46"/>
  <c r="V1732" i="46"/>
  <c r="V1757" i="46"/>
  <c r="V1758" i="46"/>
  <c r="V1759" i="46"/>
  <c r="V1762" i="46"/>
  <c r="V1763" i="46"/>
  <c r="V1773" i="46"/>
  <c r="V1775" i="46"/>
  <c r="V1777" i="46"/>
  <c r="V1780" i="46"/>
  <c r="V1787" i="46"/>
  <c r="V1788" i="46"/>
  <c r="V1795" i="46"/>
  <c r="V1803" i="46"/>
  <c r="V1809" i="46"/>
  <c r="V1814" i="46"/>
  <c r="V1819" i="46"/>
  <c r="V1825" i="46"/>
  <c r="V1830" i="46"/>
  <c r="V1831" i="46"/>
  <c r="V1841" i="46"/>
  <c r="V1842" i="46"/>
  <c r="V1843" i="46"/>
  <c r="V1844" i="46"/>
  <c r="V1854" i="46"/>
  <c r="V1855" i="46"/>
  <c r="V1856" i="46"/>
  <c r="V1857" i="46"/>
  <c r="V1858" i="46"/>
  <c r="V1864" i="46"/>
  <c r="V1875" i="46"/>
  <c r="V1887" i="46"/>
  <c r="V1893" i="46"/>
  <c r="V1898" i="46"/>
  <c r="V1905" i="46"/>
  <c r="V1917" i="46"/>
  <c r="V1927" i="46"/>
  <c r="V1928" i="46"/>
  <c r="V1938" i="46"/>
  <c r="V1939" i="46"/>
  <c r="V1940" i="46"/>
  <c r="V1946" i="46"/>
  <c r="V1951" i="46"/>
  <c r="V1952" i="46"/>
  <c r="V1968" i="46"/>
  <c r="V1970" i="46"/>
  <c r="V1973" i="46"/>
  <c r="V1974" i="46"/>
  <c r="V1975" i="46"/>
  <c r="V1977" i="46"/>
  <c r="V1983" i="46"/>
  <c r="V1991" i="46"/>
  <c r="V1999" i="46"/>
  <c r="V2000" i="46"/>
  <c r="V2002" i="46"/>
  <c r="V2011" i="46"/>
  <c r="V2012" i="46"/>
  <c r="V2017" i="46"/>
  <c r="V2026" i="46"/>
  <c r="V2028" i="46"/>
  <c r="V2030" i="46"/>
  <c r="V2035" i="46"/>
  <c r="V2043" i="46"/>
  <c r="V2048" i="46"/>
  <c r="V2049" i="46"/>
  <c r="V2050" i="46"/>
  <c r="V2057" i="46"/>
  <c r="V2063" i="46"/>
  <c r="V2077" i="46"/>
  <c r="V2087" i="46"/>
  <c r="V2088" i="46"/>
  <c r="V2093" i="46"/>
  <c r="V2094" i="46"/>
  <c r="V2108" i="46"/>
  <c r="V2111" i="46"/>
  <c r="V2114" i="46"/>
  <c r="V2116" i="46"/>
  <c r="V2117" i="46"/>
  <c r="V2118" i="46"/>
  <c r="V2127" i="46"/>
  <c r="V2128" i="46"/>
  <c r="V2129" i="46"/>
  <c r="V2130" i="46"/>
  <c r="V2133" i="46"/>
  <c r="V2136" i="46"/>
  <c r="V2139" i="46"/>
  <c r="V2147" i="46"/>
  <c r="V2148" i="46"/>
  <c r="V2186" i="46"/>
  <c r="V2187" i="46"/>
  <c r="V2194" i="46"/>
  <c r="V2197" i="46"/>
  <c r="V2201" i="46"/>
  <c r="V2210" i="46"/>
  <c r="V2214" i="46"/>
  <c r="V2217" i="46"/>
  <c r="V2221" i="46"/>
  <c r="V2222" i="46"/>
  <c r="V2225" i="46"/>
  <c r="V2229" i="46"/>
  <c r="V2234" i="46"/>
  <c r="V2254" i="46"/>
  <c r="V2259" i="46"/>
  <c r="V2261" i="46"/>
  <c r="V2262" i="46"/>
  <c r="V2263" i="46"/>
  <c r="V2266" i="46"/>
  <c r="V2274" i="46"/>
  <c r="V2285" i="46"/>
  <c r="V2295" i="46"/>
  <c r="V2297" i="46"/>
  <c r="V2300" i="46"/>
  <c r="V2323" i="46"/>
  <c r="V2332" i="46"/>
  <c r="V2336" i="46"/>
  <c r="V2339" i="46"/>
  <c r="V2340" i="46"/>
  <c r="V2341" i="46"/>
  <c r="V2353" i="46"/>
  <c r="V2354" i="46"/>
  <c r="V2356" i="46"/>
  <c r="V2359" i="46"/>
  <c r="V2360" i="46"/>
  <c r="V2361" i="46"/>
  <c r="V2364" i="46"/>
  <c r="V2374" i="46"/>
  <c r="V2375" i="46"/>
  <c r="V2383" i="46"/>
  <c r="V2389" i="46"/>
  <c r="V2391" i="46"/>
  <c r="V2399" i="46"/>
  <c r="V2400" i="46"/>
  <c r="V2403" i="46"/>
  <c r="V2404" i="46"/>
  <c r="V2405" i="46"/>
  <c r="V2406" i="46"/>
  <c r="V2412" i="46"/>
  <c r="V2422" i="46"/>
  <c r="V2427" i="46"/>
  <c r="V2428" i="46"/>
  <c r="V2429" i="46"/>
  <c r="V2436" i="46"/>
  <c r="V2445" i="46"/>
  <c r="V2465" i="46"/>
  <c r="V2468" i="46"/>
  <c r="V2469" i="46"/>
  <c r="V2470" i="46"/>
  <c r="V2473" i="46"/>
  <c r="V2474" i="46"/>
  <c r="V2475" i="46"/>
  <c r="V2481" i="46"/>
  <c r="V2488" i="46"/>
  <c r="V2498" i="46"/>
  <c r="V2504" i="46"/>
  <c r="V2509" i="46"/>
  <c r="V2510" i="46"/>
  <c r="V2514" i="46"/>
  <c r="V2522" i="46"/>
  <c r="V2525" i="46"/>
  <c r="V2526" i="46"/>
  <c r="V2529" i="46"/>
  <c r="V2533" i="46"/>
  <c r="V2537" i="46"/>
  <c r="V2556" i="46"/>
  <c r="V2576" i="46"/>
  <c r="V2577" i="46"/>
  <c r="V2587" i="46"/>
  <c r="V2590" i="46"/>
  <c r="V2591" i="46"/>
  <c r="V2594" i="46"/>
  <c r="V2596" i="46"/>
  <c r="V2610" i="46"/>
  <c r="V2611" i="46"/>
  <c r="V2614" i="46"/>
  <c r="V2615" i="46"/>
  <c r="V2628" i="46"/>
  <c r="V2629" i="46"/>
  <c r="V2632" i="46"/>
  <c r="V2633" i="46"/>
  <c r="V2636" i="46"/>
  <c r="V2641" i="46"/>
  <c r="V2642" i="46"/>
  <c r="V2645" i="46"/>
  <c r="V2646" i="46"/>
  <c r="V2651" i="46"/>
  <c r="V2652" i="46"/>
  <c r="V2659" i="46"/>
  <c r="V2661" i="46"/>
  <c r="V2662" i="46"/>
  <c r="V2663" i="46"/>
  <c r="V2664" i="46"/>
  <c r="V2673" i="46"/>
  <c r="V2675" i="46"/>
  <c r="V2679" i="46"/>
  <c r="X15" i="46"/>
  <c r="W15" i="46"/>
  <c r="V15" i="46"/>
  <c r="U15" i="46"/>
  <c r="AS20" i="50"/>
  <c r="AS21" i="50"/>
  <c r="AS22" i="50"/>
  <c r="AS26" i="50"/>
  <c r="AS27" i="50"/>
  <c r="AS29" i="50"/>
  <c r="AS30" i="50"/>
  <c r="AS31" i="50"/>
  <c r="AS32" i="50"/>
  <c r="AS36" i="50"/>
  <c r="AS42" i="50"/>
  <c r="AS44" i="50"/>
  <c r="AS45" i="50"/>
  <c r="AS46" i="50"/>
  <c r="AS47" i="50"/>
  <c r="AS48" i="50"/>
  <c r="AS49" i="50"/>
  <c r="AS50" i="50"/>
  <c r="AS52" i="50"/>
  <c r="AS60" i="50"/>
  <c r="AS61" i="50"/>
  <c r="AS63" i="50"/>
  <c r="AS67" i="50"/>
  <c r="AS69" i="50"/>
  <c r="AS71" i="50"/>
  <c r="AS72" i="50"/>
  <c r="AS74" i="50"/>
  <c r="AS77" i="50"/>
  <c r="AS80" i="50"/>
  <c r="AS81" i="50"/>
  <c r="AS82" i="50"/>
  <c r="AS86" i="50"/>
  <c r="AS87" i="50"/>
  <c r="AS90" i="50"/>
  <c r="AS93" i="50"/>
  <c r="AS94" i="50"/>
  <c r="AS95" i="50"/>
  <c r="AS97" i="50"/>
  <c r="AS98" i="50"/>
  <c r="AS99" i="50"/>
  <c r="AS102" i="50"/>
  <c r="AS104" i="50"/>
  <c r="AS109" i="50"/>
  <c r="AS111" i="50"/>
  <c r="AS116" i="50"/>
  <c r="AS117" i="50"/>
  <c r="AS118" i="50"/>
  <c r="AS119" i="50"/>
  <c r="AS120" i="50"/>
  <c r="AS121" i="50"/>
  <c r="AS124" i="50"/>
  <c r="AS125" i="50"/>
  <c r="AS126" i="50"/>
  <c r="AS128" i="50"/>
  <c r="AS129" i="50"/>
  <c r="AS131" i="50"/>
  <c r="AS132" i="50"/>
  <c r="AS133" i="50"/>
  <c r="AS134" i="50"/>
  <c r="AS138" i="50"/>
  <c r="AS139" i="50"/>
  <c r="AS140" i="50"/>
  <c r="AS141" i="50"/>
  <c r="AS144" i="50"/>
  <c r="AS145" i="50"/>
  <c r="AS146" i="50"/>
  <c r="AS148" i="50"/>
  <c r="AS154" i="50"/>
  <c r="AS156" i="50"/>
  <c r="AS157" i="50"/>
  <c r="AS158" i="50"/>
  <c r="AS159" i="50"/>
  <c r="AS160" i="50"/>
  <c r="AS161" i="50"/>
  <c r="AS162" i="50"/>
  <c r="AS163" i="50"/>
  <c r="AS164" i="50"/>
  <c r="AS165" i="50"/>
  <c r="AS166" i="50"/>
  <c r="AS169" i="50"/>
  <c r="AS170" i="50"/>
  <c r="AS173" i="50"/>
  <c r="AS176" i="50"/>
  <c r="AS194" i="50"/>
  <c r="AS195" i="50"/>
  <c r="AS196" i="50"/>
  <c r="AS198" i="50"/>
  <c r="AS199" i="50"/>
  <c r="AS202" i="50"/>
  <c r="AS203" i="50"/>
  <c r="AS204" i="50"/>
  <c r="AS207" i="50"/>
  <c r="AS208" i="50"/>
  <c r="AS209" i="50"/>
  <c r="AS210" i="50"/>
  <c r="AS211" i="50"/>
  <c r="AS212" i="50"/>
  <c r="AS213" i="50"/>
  <c r="AS214" i="50"/>
  <c r="AS216" i="50"/>
  <c r="AS218" i="50"/>
  <c r="AS219" i="50"/>
  <c r="AS220" i="50"/>
  <c r="AS222" i="50"/>
  <c r="AS223" i="50"/>
  <c r="AS227" i="50"/>
  <c r="AS229" i="50"/>
  <c r="AS231" i="50"/>
  <c r="AS233" i="50"/>
  <c r="AS234" i="50"/>
  <c r="AS235" i="50"/>
  <c r="AS237" i="50"/>
  <c r="AS240" i="50"/>
  <c r="AS241" i="50"/>
  <c r="AS243" i="50"/>
  <c r="AS244" i="50"/>
  <c r="AS246" i="50"/>
  <c r="AS247" i="50"/>
  <c r="AS249" i="50"/>
  <c r="AS251" i="50"/>
  <c r="AS254" i="50"/>
  <c r="AU20" i="50"/>
  <c r="AU21" i="50"/>
  <c r="AU22" i="50"/>
  <c r="AU26" i="50"/>
  <c r="AU27" i="50"/>
  <c r="AU29" i="50"/>
  <c r="AU30" i="50"/>
  <c r="AU31" i="50"/>
  <c r="AU32" i="50"/>
  <c r="AU36" i="50"/>
  <c r="AU42" i="50"/>
  <c r="AU44" i="50"/>
  <c r="AU45" i="50"/>
  <c r="AU46" i="50"/>
  <c r="AU47" i="50"/>
  <c r="AU48" i="50"/>
  <c r="AU49" i="50"/>
  <c r="AU50" i="50"/>
  <c r="AU52" i="50"/>
  <c r="AU60" i="50"/>
  <c r="AU61" i="50"/>
  <c r="AU63" i="50"/>
  <c r="AU67" i="50"/>
  <c r="AU69" i="50"/>
  <c r="AU71" i="50"/>
  <c r="AU72" i="50"/>
  <c r="AU74" i="50"/>
  <c r="AU77" i="50"/>
  <c r="AU80" i="50"/>
  <c r="AU81" i="50"/>
  <c r="AU82" i="50"/>
  <c r="AU86" i="50"/>
  <c r="AU87" i="50"/>
  <c r="AU90" i="50"/>
  <c r="AU93" i="50"/>
  <c r="AU94" i="50"/>
  <c r="AU95" i="50"/>
  <c r="AU97" i="50"/>
  <c r="AU98" i="50"/>
  <c r="AU99" i="50"/>
  <c r="AU102" i="50"/>
  <c r="AU104" i="50"/>
  <c r="AU109" i="50"/>
  <c r="AU111" i="50"/>
  <c r="AU116" i="50"/>
  <c r="AU117" i="50"/>
  <c r="AU118" i="50"/>
  <c r="AU119" i="50"/>
  <c r="AU120" i="50"/>
  <c r="AU121" i="50"/>
  <c r="AU124" i="50"/>
  <c r="AU125" i="50"/>
  <c r="AU126" i="50"/>
  <c r="AU128" i="50"/>
  <c r="AU129" i="50"/>
  <c r="AU131" i="50"/>
  <c r="AU132" i="50"/>
  <c r="AU133" i="50"/>
  <c r="AU134" i="50"/>
  <c r="AU138" i="50"/>
  <c r="AU139" i="50"/>
  <c r="AU140" i="50"/>
  <c r="AU141" i="50"/>
  <c r="AU144" i="50"/>
  <c r="AU145" i="50"/>
  <c r="AU146" i="50"/>
  <c r="AU148" i="50"/>
  <c r="AU154" i="50"/>
  <c r="AU156" i="50"/>
  <c r="AU157" i="50"/>
  <c r="AU158" i="50"/>
  <c r="AU159" i="50"/>
  <c r="AU160" i="50"/>
  <c r="AU161" i="50"/>
  <c r="AU162" i="50"/>
  <c r="AU163" i="50"/>
  <c r="AU164" i="50"/>
  <c r="AU165" i="50"/>
  <c r="AU166" i="50"/>
  <c r="AU169" i="50"/>
  <c r="AU170" i="50"/>
  <c r="AU173" i="50"/>
  <c r="AU176" i="50"/>
  <c r="AU194" i="50"/>
  <c r="AU195" i="50"/>
  <c r="AU196" i="50"/>
  <c r="AU198" i="50"/>
  <c r="AU199" i="50"/>
  <c r="AU202" i="50"/>
  <c r="AU203" i="50"/>
  <c r="AU204" i="50"/>
  <c r="AU207" i="50"/>
  <c r="AU208" i="50"/>
  <c r="AU209" i="50"/>
  <c r="AU210" i="50"/>
  <c r="AU211" i="50"/>
  <c r="AU212" i="50"/>
  <c r="AU213" i="50"/>
  <c r="AU214" i="50"/>
  <c r="AU216" i="50"/>
  <c r="AU218" i="50"/>
  <c r="AU219" i="50"/>
  <c r="AU220" i="50"/>
  <c r="AU222" i="50"/>
  <c r="AU223" i="50"/>
  <c r="AU227" i="50"/>
  <c r="AU229" i="50"/>
  <c r="AU231" i="50"/>
  <c r="AU233" i="50"/>
  <c r="AU234" i="50"/>
  <c r="AU235" i="50"/>
  <c r="AU237" i="50"/>
  <c r="AU240" i="50"/>
  <c r="AU241" i="50"/>
  <c r="AU243" i="50"/>
  <c r="AU244" i="50"/>
  <c r="AU246" i="50"/>
  <c r="AU247" i="50"/>
  <c r="AU249" i="50"/>
  <c r="AU251" i="50"/>
  <c r="AU254" i="50"/>
  <c r="AT20" i="50"/>
  <c r="AT21" i="50"/>
  <c r="AT22" i="50"/>
  <c r="AT26" i="50"/>
  <c r="AT27" i="50"/>
  <c r="AT29" i="50"/>
  <c r="AT30" i="50"/>
  <c r="AT31" i="50"/>
  <c r="AT32" i="50"/>
  <c r="AT36" i="50"/>
  <c r="AT42" i="50"/>
  <c r="AT44" i="50"/>
  <c r="AT45" i="50"/>
  <c r="AT46" i="50"/>
  <c r="AT47" i="50"/>
  <c r="AT48" i="50"/>
  <c r="AT49" i="50"/>
  <c r="AT50" i="50"/>
  <c r="AT52" i="50"/>
  <c r="AT60" i="50"/>
  <c r="AT61" i="50"/>
  <c r="AT63" i="50"/>
  <c r="AT67" i="50"/>
  <c r="AT69" i="50"/>
  <c r="AT71" i="50"/>
  <c r="AT72" i="50"/>
  <c r="AT74" i="50"/>
  <c r="AT77" i="50"/>
  <c r="AT80" i="50"/>
  <c r="AT81" i="50"/>
  <c r="AT82" i="50"/>
  <c r="AT86" i="50"/>
  <c r="AT87" i="50"/>
  <c r="AT90" i="50"/>
  <c r="AT93" i="50"/>
  <c r="AT94" i="50"/>
  <c r="AT95" i="50"/>
  <c r="AT97" i="50"/>
  <c r="AT98" i="50"/>
  <c r="AT99" i="50"/>
  <c r="AT102" i="50"/>
  <c r="AT104" i="50"/>
  <c r="AT109" i="50"/>
  <c r="AT111" i="50"/>
  <c r="AT116" i="50"/>
  <c r="AT117" i="50"/>
  <c r="AT118" i="50"/>
  <c r="AT119" i="50"/>
  <c r="AT120" i="50"/>
  <c r="AT121" i="50"/>
  <c r="AT124" i="50"/>
  <c r="AT125" i="50"/>
  <c r="AT126" i="50"/>
  <c r="AT128" i="50"/>
  <c r="AT129" i="50"/>
  <c r="AT131" i="50"/>
  <c r="AT132" i="50"/>
  <c r="AT133" i="50"/>
  <c r="AT134" i="50"/>
  <c r="AT138" i="50"/>
  <c r="AT139" i="50"/>
  <c r="AT140" i="50"/>
  <c r="AT141" i="50"/>
  <c r="AT144" i="50"/>
  <c r="AT145" i="50"/>
  <c r="AT146" i="50"/>
  <c r="AT148" i="50"/>
  <c r="AT154" i="50"/>
  <c r="AT156" i="50"/>
  <c r="AT157" i="50"/>
  <c r="AT158" i="50"/>
  <c r="AT159" i="50"/>
  <c r="AT160" i="50"/>
  <c r="AT161" i="50"/>
  <c r="AT162" i="50"/>
  <c r="AT163" i="50"/>
  <c r="AT164" i="50"/>
  <c r="AT165" i="50"/>
  <c r="AT166" i="50"/>
  <c r="AT169" i="50"/>
  <c r="AT170" i="50"/>
  <c r="AT173" i="50"/>
  <c r="AT176" i="50"/>
  <c r="AT194" i="50"/>
  <c r="AT195" i="50"/>
  <c r="AT196" i="50"/>
  <c r="AT198" i="50"/>
  <c r="AT199" i="50"/>
  <c r="AT202" i="50"/>
  <c r="AT203" i="50"/>
  <c r="AT204" i="50"/>
  <c r="AT207" i="50"/>
  <c r="AT208" i="50"/>
  <c r="AT209" i="50"/>
  <c r="AT210" i="50"/>
  <c r="AT211" i="50"/>
  <c r="AT212" i="50"/>
  <c r="AT213" i="50"/>
  <c r="AT214" i="50"/>
  <c r="AT216" i="50"/>
  <c r="AT218" i="50"/>
  <c r="AT219" i="50"/>
  <c r="AT220" i="50"/>
  <c r="AT222" i="50"/>
  <c r="AT223" i="50"/>
  <c r="AT227" i="50"/>
  <c r="AT229" i="50"/>
  <c r="AT231" i="50"/>
  <c r="AT233" i="50"/>
  <c r="AT234" i="50"/>
  <c r="AT235" i="50"/>
  <c r="AT237" i="50"/>
  <c r="AT240" i="50"/>
  <c r="AT241" i="50"/>
  <c r="AT243" i="50"/>
  <c r="AT244" i="50"/>
  <c r="AT246" i="50"/>
  <c r="AT247" i="50"/>
  <c r="AT249" i="50"/>
  <c r="AT251" i="50"/>
  <c r="AT254" i="50"/>
  <c r="AR20" i="50"/>
  <c r="AR21" i="50"/>
  <c r="AR22" i="50"/>
  <c r="AR26" i="50"/>
  <c r="AR27" i="50"/>
  <c r="AR29" i="50"/>
  <c r="AR30" i="50"/>
  <c r="AR31" i="50"/>
  <c r="AR32" i="50"/>
  <c r="AR36" i="50"/>
  <c r="AR42" i="50"/>
  <c r="AR44" i="50"/>
  <c r="AR45" i="50"/>
  <c r="AR46" i="50"/>
  <c r="AR47" i="50"/>
  <c r="AR48" i="50"/>
  <c r="AR49" i="50"/>
  <c r="AR50" i="50"/>
  <c r="AR52" i="50"/>
  <c r="AR60" i="50"/>
  <c r="AR61" i="50"/>
  <c r="AR63" i="50"/>
  <c r="AR67" i="50"/>
  <c r="AR69" i="50"/>
  <c r="AR71" i="50"/>
  <c r="AR72" i="50"/>
  <c r="AR74" i="50"/>
  <c r="AR77" i="50"/>
  <c r="AR80" i="50"/>
  <c r="AR81" i="50"/>
  <c r="AR82" i="50"/>
  <c r="AR86" i="50"/>
  <c r="AR87" i="50"/>
  <c r="AR90" i="50"/>
  <c r="AR93" i="50"/>
  <c r="AR94" i="50"/>
  <c r="AR95" i="50"/>
  <c r="AR97" i="50"/>
  <c r="AR98" i="50"/>
  <c r="AR99" i="50"/>
  <c r="AR102" i="50"/>
  <c r="AR104" i="50"/>
  <c r="AR109" i="50"/>
  <c r="AR111" i="50"/>
  <c r="AR116" i="50"/>
  <c r="AR117" i="50"/>
  <c r="AR118" i="50"/>
  <c r="AR119" i="50"/>
  <c r="AR120" i="50"/>
  <c r="AR121" i="50"/>
  <c r="AR124" i="50"/>
  <c r="AR125" i="50"/>
  <c r="AR126" i="50"/>
  <c r="AR128" i="50"/>
  <c r="AR129" i="50"/>
  <c r="AR131" i="50"/>
  <c r="AR132" i="50"/>
  <c r="AR133" i="50"/>
  <c r="AR134" i="50"/>
  <c r="AR138" i="50"/>
  <c r="AR139" i="50"/>
  <c r="AR140" i="50"/>
  <c r="AR141" i="50"/>
  <c r="AR144" i="50"/>
  <c r="AR145" i="50"/>
  <c r="AR146" i="50"/>
  <c r="AR148" i="50"/>
  <c r="AR154" i="50"/>
  <c r="AR156" i="50"/>
  <c r="AR157" i="50"/>
  <c r="AR158" i="50"/>
  <c r="AR159" i="50"/>
  <c r="AR160" i="50"/>
  <c r="AR161" i="50"/>
  <c r="AR162" i="50"/>
  <c r="AR163" i="50"/>
  <c r="AR164" i="50"/>
  <c r="AR165" i="50"/>
  <c r="AR166" i="50"/>
  <c r="AR169" i="50"/>
  <c r="AR170" i="50"/>
  <c r="AR173" i="50"/>
  <c r="AR176" i="50"/>
  <c r="AR194" i="50"/>
  <c r="AR195" i="50"/>
  <c r="AR196" i="50"/>
  <c r="AR198" i="50"/>
  <c r="AR199" i="50"/>
  <c r="AR202" i="50"/>
  <c r="AR203" i="50"/>
  <c r="AR204" i="50"/>
  <c r="AR207" i="50"/>
  <c r="AR208" i="50"/>
  <c r="AR209" i="50"/>
  <c r="AR210" i="50"/>
  <c r="AR211" i="50"/>
  <c r="AR212" i="50"/>
  <c r="AR213" i="50"/>
  <c r="AR214" i="50"/>
  <c r="AR216" i="50"/>
  <c r="AR218" i="50"/>
  <c r="AR219" i="50"/>
  <c r="AR220" i="50"/>
  <c r="AR222" i="50"/>
  <c r="AR223" i="50"/>
  <c r="AR227" i="50"/>
  <c r="AR229" i="50"/>
  <c r="AR231" i="50"/>
  <c r="AR233" i="50"/>
  <c r="AR234" i="50"/>
  <c r="AR235" i="50"/>
  <c r="AR237" i="50"/>
  <c r="AR240" i="50"/>
  <c r="AR241" i="50"/>
  <c r="AR243" i="50"/>
  <c r="AR244" i="50"/>
  <c r="AR246" i="50"/>
  <c r="AR247" i="50"/>
  <c r="AR249" i="50"/>
  <c r="AR251" i="50"/>
  <c r="AR254" i="50"/>
  <c r="AU15" i="50"/>
  <c r="AT15" i="50"/>
  <c r="AS15" i="50"/>
  <c r="AR15" i="50"/>
  <c r="J15" i="46" l="1"/>
  <c r="J16" i="46"/>
  <c r="J17" i="46"/>
  <c r="J18" i="46"/>
  <c r="J19" i="46"/>
  <c r="J20" i="46"/>
  <c r="J21" i="46"/>
  <c r="J22" i="46"/>
  <c r="J23" i="46"/>
  <c r="J24" i="46"/>
  <c r="J25" i="46"/>
  <c r="J26" i="46"/>
  <c r="J27" i="46"/>
  <c r="J28" i="46"/>
  <c r="J29" i="46"/>
  <c r="J30" i="46"/>
  <c r="J31" i="46"/>
  <c r="J32" i="46"/>
  <c r="J33" i="46"/>
  <c r="J34" i="46"/>
  <c r="J35" i="46"/>
  <c r="J36" i="46"/>
  <c r="J37" i="46"/>
  <c r="J38" i="46"/>
  <c r="J39" i="46"/>
  <c r="J40" i="46"/>
  <c r="J41" i="46"/>
  <c r="J42" i="46"/>
  <c r="J43" i="46"/>
  <c r="J44" i="46"/>
  <c r="J45" i="46"/>
  <c r="J46" i="46"/>
  <c r="J47" i="46"/>
  <c r="J48" i="46"/>
  <c r="J49" i="46"/>
  <c r="J50" i="46"/>
  <c r="J51" i="46"/>
  <c r="J52" i="46"/>
  <c r="J53" i="46"/>
  <c r="J54" i="46"/>
  <c r="J55" i="46"/>
  <c r="J56" i="46"/>
  <c r="J57" i="46"/>
  <c r="J58" i="46"/>
  <c r="J59" i="46"/>
  <c r="J60" i="46"/>
  <c r="J61" i="46"/>
  <c r="J62" i="46"/>
  <c r="J63" i="46"/>
  <c r="J64" i="46"/>
  <c r="J65" i="46"/>
  <c r="J66" i="46"/>
  <c r="J67" i="46"/>
  <c r="J68" i="46"/>
  <c r="J69" i="46"/>
  <c r="J70" i="46"/>
  <c r="J71" i="46"/>
  <c r="J72" i="46"/>
  <c r="J73" i="46"/>
  <c r="J74" i="46"/>
  <c r="J75" i="46"/>
  <c r="J76" i="46"/>
  <c r="J77" i="46"/>
  <c r="J78" i="46"/>
  <c r="J79" i="46"/>
  <c r="J80" i="46"/>
  <c r="J81" i="46"/>
  <c r="J82" i="46"/>
  <c r="J83" i="46"/>
  <c r="J84" i="46"/>
  <c r="J85" i="46"/>
  <c r="J86" i="46"/>
  <c r="J87" i="46"/>
  <c r="J88" i="46"/>
  <c r="J89" i="46"/>
  <c r="J90" i="46"/>
  <c r="J91" i="46"/>
  <c r="J92" i="46"/>
  <c r="J93" i="46"/>
  <c r="J94" i="46"/>
  <c r="J95" i="46"/>
  <c r="J96" i="46"/>
  <c r="J97" i="46"/>
  <c r="J98" i="46"/>
  <c r="J99" i="46"/>
  <c r="J100" i="46"/>
  <c r="J101" i="46"/>
  <c r="J102" i="46"/>
  <c r="J103" i="46"/>
  <c r="J104" i="46"/>
  <c r="J105" i="46"/>
  <c r="J106" i="46"/>
  <c r="J107" i="46"/>
  <c r="J108" i="46"/>
  <c r="J109" i="46"/>
  <c r="J110" i="46"/>
  <c r="J111" i="46"/>
  <c r="J112" i="46"/>
  <c r="J113" i="46"/>
  <c r="J114" i="46"/>
  <c r="J115" i="46"/>
  <c r="J116" i="46"/>
  <c r="J117" i="46"/>
  <c r="J118" i="46"/>
  <c r="J119" i="46"/>
  <c r="J120" i="46"/>
  <c r="J121" i="46"/>
  <c r="J122" i="46"/>
  <c r="J123" i="46"/>
  <c r="J124" i="46"/>
  <c r="J125" i="46"/>
  <c r="J126" i="46"/>
  <c r="J127" i="46"/>
  <c r="J128" i="46"/>
  <c r="J129" i="46"/>
  <c r="J130" i="46"/>
  <c r="J131" i="46"/>
  <c r="J132" i="46"/>
  <c r="J133" i="46"/>
  <c r="J134" i="46"/>
  <c r="J135" i="46"/>
  <c r="J136" i="46"/>
  <c r="J137" i="46"/>
  <c r="J138" i="46"/>
  <c r="J139" i="46"/>
  <c r="J140" i="46"/>
  <c r="J141" i="46"/>
  <c r="J142" i="46"/>
  <c r="J143" i="46"/>
  <c r="J144" i="46"/>
  <c r="J145" i="46"/>
  <c r="J146" i="46"/>
  <c r="J147" i="46"/>
  <c r="J148" i="46"/>
  <c r="J149" i="46"/>
  <c r="J150" i="46"/>
  <c r="J151" i="46"/>
  <c r="J152" i="46"/>
  <c r="J153" i="46"/>
  <c r="J154" i="46"/>
  <c r="J155" i="46"/>
  <c r="J156" i="46"/>
  <c r="J157" i="46"/>
  <c r="J158" i="46"/>
  <c r="J159" i="46"/>
  <c r="J160" i="46"/>
  <c r="J161" i="46"/>
  <c r="J162" i="46"/>
  <c r="J163" i="46"/>
  <c r="J164" i="46"/>
  <c r="J165" i="46"/>
  <c r="J166" i="46"/>
  <c r="J167" i="46"/>
  <c r="J168" i="46"/>
  <c r="J169" i="46"/>
  <c r="J170" i="46"/>
  <c r="J171" i="46"/>
  <c r="J172" i="46"/>
  <c r="J173" i="46"/>
  <c r="J174" i="46"/>
  <c r="J175" i="46"/>
  <c r="J176" i="46"/>
  <c r="J177" i="46"/>
  <c r="J178" i="46"/>
  <c r="J179" i="46"/>
  <c r="J180" i="46"/>
  <c r="J181" i="46"/>
  <c r="J182" i="46"/>
  <c r="J183" i="46"/>
  <c r="J184" i="46"/>
  <c r="J185" i="46"/>
  <c r="J186" i="46"/>
  <c r="J187" i="46"/>
  <c r="J188" i="46"/>
  <c r="J189" i="46"/>
  <c r="J190" i="46"/>
  <c r="J191" i="46"/>
  <c r="J192" i="46"/>
  <c r="J193" i="46"/>
  <c r="J194" i="46"/>
  <c r="J195" i="46"/>
  <c r="J196" i="46"/>
  <c r="J197" i="46"/>
  <c r="J198" i="46"/>
  <c r="J199" i="46"/>
  <c r="J200" i="46"/>
  <c r="J201" i="46"/>
  <c r="J202" i="46"/>
  <c r="J203" i="46"/>
  <c r="J204" i="46"/>
  <c r="J205" i="46"/>
  <c r="J206" i="46"/>
  <c r="J207" i="46"/>
  <c r="J208" i="46"/>
  <c r="J209" i="46"/>
  <c r="J210" i="46"/>
  <c r="J211" i="46"/>
  <c r="J212" i="46"/>
  <c r="J213" i="46"/>
  <c r="J214" i="46"/>
  <c r="J215" i="46"/>
  <c r="J216" i="46"/>
  <c r="J217" i="46"/>
  <c r="J218" i="46"/>
  <c r="J219" i="46"/>
  <c r="J220" i="46"/>
  <c r="J221" i="46"/>
  <c r="J222" i="46"/>
  <c r="J223" i="46"/>
  <c r="J224" i="46"/>
  <c r="J225" i="46"/>
  <c r="J226" i="46"/>
  <c r="J227" i="46"/>
  <c r="J228" i="46"/>
  <c r="J229" i="46"/>
  <c r="J230" i="46"/>
  <c r="J231" i="46"/>
  <c r="J232" i="46"/>
  <c r="J233" i="46"/>
  <c r="J234" i="46"/>
  <c r="J235" i="46"/>
  <c r="J236" i="46"/>
  <c r="J237" i="46"/>
  <c r="J238" i="46"/>
  <c r="J239" i="46"/>
  <c r="J240" i="46"/>
  <c r="J241" i="46"/>
  <c r="J242" i="46"/>
  <c r="J243" i="46"/>
  <c r="J244" i="46"/>
  <c r="J245" i="46"/>
  <c r="J246" i="46"/>
  <c r="J247" i="46"/>
  <c r="J248" i="46"/>
  <c r="J249" i="46"/>
  <c r="J250" i="46"/>
  <c r="J251" i="46"/>
  <c r="J252" i="46"/>
  <c r="J253" i="46"/>
  <c r="J254" i="46"/>
  <c r="J255" i="46"/>
  <c r="J256" i="46"/>
  <c r="J257" i="46"/>
  <c r="J258" i="46"/>
  <c r="J259" i="46"/>
  <c r="J260" i="46"/>
  <c r="J261" i="46"/>
  <c r="J262" i="46"/>
  <c r="J263" i="46"/>
  <c r="J264" i="46"/>
  <c r="J265" i="46"/>
  <c r="J266" i="46"/>
  <c r="J267" i="46"/>
  <c r="J268" i="46"/>
  <c r="J269" i="46"/>
  <c r="J270" i="46"/>
  <c r="J271" i="46"/>
  <c r="J272" i="46"/>
  <c r="J273" i="46"/>
  <c r="J274" i="46"/>
  <c r="J275" i="46"/>
  <c r="J276" i="46"/>
  <c r="J277" i="46"/>
  <c r="J278" i="46"/>
  <c r="J279" i="46"/>
  <c r="J280" i="46"/>
  <c r="J281" i="46"/>
  <c r="J282" i="46"/>
  <c r="J283" i="46"/>
  <c r="J284" i="46"/>
  <c r="J285" i="46"/>
  <c r="J286" i="46"/>
  <c r="J287" i="46"/>
  <c r="J288" i="46"/>
  <c r="J289" i="46"/>
  <c r="J290" i="46"/>
  <c r="J291" i="46"/>
  <c r="J292" i="46"/>
  <c r="J293" i="46"/>
  <c r="J294" i="46"/>
  <c r="J295" i="46"/>
  <c r="J296" i="46"/>
  <c r="J297" i="46"/>
  <c r="J298" i="46"/>
  <c r="J299" i="46"/>
  <c r="J300" i="46"/>
  <c r="J301" i="46"/>
  <c r="J302" i="46"/>
  <c r="J303" i="46"/>
  <c r="J304" i="46"/>
  <c r="J305" i="46"/>
  <c r="J306" i="46"/>
  <c r="J307" i="46"/>
  <c r="J308" i="46"/>
  <c r="J309" i="46"/>
  <c r="J310" i="46"/>
  <c r="J311" i="46"/>
  <c r="J312" i="46"/>
  <c r="J313" i="46"/>
  <c r="J314" i="46"/>
  <c r="J315" i="46"/>
  <c r="J316" i="46"/>
  <c r="J317" i="46"/>
  <c r="J318" i="46"/>
  <c r="J319" i="46"/>
  <c r="J320" i="46"/>
  <c r="J321" i="46"/>
  <c r="J322" i="46"/>
  <c r="J323" i="46"/>
  <c r="J324" i="46"/>
  <c r="J325" i="46"/>
  <c r="J326" i="46"/>
  <c r="J327" i="46"/>
  <c r="J328" i="46"/>
  <c r="J329" i="46"/>
  <c r="J330" i="46"/>
  <c r="J331" i="46"/>
  <c r="J332" i="46"/>
  <c r="J333" i="46"/>
  <c r="J334" i="46"/>
  <c r="J335" i="46"/>
  <c r="J336" i="46"/>
  <c r="J337" i="46"/>
  <c r="J338" i="46"/>
  <c r="J339" i="46"/>
  <c r="J340" i="46"/>
  <c r="J341" i="46"/>
  <c r="J342" i="46"/>
  <c r="J343" i="46"/>
  <c r="J344" i="46"/>
  <c r="J345" i="46"/>
  <c r="J346" i="46"/>
  <c r="J347" i="46"/>
  <c r="J348" i="46"/>
  <c r="J349" i="46"/>
  <c r="J350" i="46"/>
  <c r="J351" i="46"/>
  <c r="J352" i="46"/>
  <c r="J353" i="46"/>
  <c r="J354" i="46"/>
  <c r="J355" i="46"/>
  <c r="J356" i="46"/>
  <c r="J357" i="46"/>
  <c r="J358" i="46"/>
  <c r="J359" i="46"/>
  <c r="J360" i="46"/>
  <c r="J361" i="46"/>
  <c r="J362" i="46"/>
  <c r="J363" i="46"/>
  <c r="J364" i="46"/>
  <c r="J365" i="46"/>
  <c r="J366" i="46"/>
  <c r="J367" i="46"/>
  <c r="J368" i="46"/>
  <c r="J369" i="46"/>
  <c r="J370" i="46"/>
  <c r="J371" i="46"/>
  <c r="J372" i="46"/>
  <c r="J373" i="46"/>
  <c r="J374" i="46"/>
  <c r="J375" i="46"/>
  <c r="J376" i="46"/>
  <c r="J377" i="46"/>
  <c r="J378" i="46"/>
  <c r="J379" i="46"/>
  <c r="J380" i="46"/>
  <c r="J381" i="46"/>
  <c r="J382" i="46"/>
  <c r="J383" i="46"/>
  <c r="J384" i="46"/>
  <c r="J385" i="46"/>
  <c r="J386" i="46"/>
  <c r="J387" i="46"/>
  <c r="J388" i="46"/>
  <c r="J389" i="46"/>
  <c r="J390" i="46"/>
  <c r="J391" i="46"/>
  <c r="J392" i="46"/>
  <c r="J393" i="46"/>
  <c r="J394" i="46"/>
  <c r="J395" i="46"/>
  <c r="J396" i="46"/>
  <c r="J397" i="46"/>
  <c r="J398" i="46"/>
  <c r="J399" i="46"/>
  <c r="J400" i="46"/>
  <c r="J401" i="46"/>
  <c r="J402" i="46"/>
  <c r="J403" i="46"/>
  <c r="J404" i="46"/>
  <c r="J405" i="46"/>
  <c r="J406" i="46"/>
  <c r="J407" i="46"/>
  <c r="J408" i="46"/>
  <c r="J409" i="46"/>
  <c r="J410" i="46"/>
  <c r="J411" i="46"/>
  <c r="J412" i="46"/>
  <c r="J413" i="46"/>
  <c r="J414" i="46"/>
  <c r="J415" i="46"/>
  <c r="J416" i="46"/>
  <c r="J417" i="46"/>
  <c r="J418" i="46"/>
  <c r="J419" i="46"/>
  <c r="J420" i="46"/>
  <c r="J421" i="46"/>
  <c r="J422" i="46"/>
  <c r="J423" i="46"/>
  <c r="J424" i="46"/>
  <c r="J425" i="46"/>
  <c r="J426" i="46"/>
  <c r="J427" i="46"/>
  <c r="J428" i="46"/>
  <c r="J429" i="46"/>
  <c r="J430" i="46"/>
  <c r="J431" i="46"/>
  <c r="J432" i="46"/>
  <c r="J433" i="46"/>
  <c r="J434" i="46"/>
  <c r="J435" i="46"/>
  <c r="J436" i="46"/>
  <c r="J437" i="46"/>
  <c r="J438" i="46"/>
  <c r="J439" i="46"/>
  <c r="J440" i="46"/>
  <c r="J441" i="46"/>
  <c r="J442" i="46"/>
  <c r="J443" i="46"/>
  <c r="J444" i="46"/>
  <c r="J445" i="46"/>
  <c r="J446" i="46"/>
  <c r="J447" i="46"/>
  <c r="J448" i="46"/>
  <c r="J449" i="46"/>
  <c r="J450" i="46"/>
  <c r="J451" i="46"/>
  <c r="J452" i="46"/>
  <c r="J453" i="46"/>
  <c r="J454" i="46"/>
  <c r="J455" i="46"/>
  <c r="J456" i="46"/>
  <c r="J457" i="46"/>
  <c r="J458" i="46"/>
  <c r="J459" i="46"/>
  <c r="J460" i="46"/>
  <c r="J461" i="46"/>
  <c r="J462" i="46"/>
  <c r="J463" i="46"/>
  <c r="J464" i="46"/>
  <c r="J465" i="46"/>
  <c r="J466" i="46"/>
  <c r="J467" i="46"/>
  <c r="J468" i="46"/>
  <c r="J469" i="46"/>
  <c r="J470" i="46"/>
  <c r="J471" i="46"/>
  <c r="J472" i="46"/>
  <c r="J473" i="46"/>
  <c r="J474" i="46"/>
  <c r="J475" i="46"/>
  <c r="J476" i="46"/>
  <c r="J477" i="46"/>
  <c r="J478" i="46"/>
  <c r="J479" i="46"/>
  <c r="J480" i="46"/>
  <c r="J481" i="46"/>
  <c r="J482" i="46"/>
  <c r="J483" i="46"/>
  <c r="J484" i="46"/>
  <c r="J485" i="46"/>
  <c r="J486" i="46"/>
  <c r="J487" i="46"/>
  <c r="J488" i="46"/>
  <c r="J489" i="46"/>
  <c r="J490" i="46"/>
  <c r="J491" i="46"/>
  <c r="J492" i="46"/>
  <c r="J493" i="46"/>
  <c r="J494" i="46"/>
  <c r="J495" i="46"/>
  <c r="J496" i="46"/>
  <c r="J497" i="46"/>
  <c r="J498" i="46"/>
  <c r="J499" i="46"/>
  <c r="J500" i="46"/>
  <c r="J501" i="46"/>
  <c r="J502" i="46"/>
  <c r="J503" i="46"/>
  <c r="J504" i="46"/>
  <c r="J505" i="46"/>
  <c r="J506" i="46"/>
  <c r="J507" i="46"/>
  <c r="J508" i="46"/>
  <c r="J509" i="46"/>
  <c r="J510" i="46"/>
  <c r="J511" i="46"/>
  <c r="J512" i="46"/>
  <c r="J513" i="46"/>
  <c r="J514" i="46"/>
  <c r="J515" i="46"/>
  <c r="J516" i="46"/>
  <c r="J517" i="46"/>
  <c r="J518" i="46"/>
  <c r="J519" i="46"/>
  <c r="J520" i="46"/>
  <c r="J521" i="46"/>
  <c r="J522" i="46"/>
  <c r="J523" i="46"/>
  <c r="J524" i="46"/>
  <c r="J525" i="46"/>
  <c r="J526" i="46"/>
  <c r="J527" i="46"/>
  <c r="J528" i="46"/>
  <c r="J529" i="46"/>
  <c r="J530" i="46"/>
  <c r="J531" i="46"/>
  <c r="J532" i="46"/>
  <c r="J533" i="46"/>
  <c r="J534" i="46"/>
  <c r="J535" i="46"/>
  <c r="J536" i="46"/>
  <c r="J537" i="46"/>
  <c r="J538" i="46"/>
  <c r="J539" i="46"/>
  <c r="J540" i="46"/>
  <c r="J541" i="46"/>
  <c r="J542" i="46"/>
  <c r="J543" i="46"/>
  <c r="J544" i="46"/>
  <c r="J545" i="46"/>
  <c r="J546" i="46"/>
  <c r="J547" i="46"/>
  <c r="J548" i="46"/>
  <c r="J549" i="46"/>
  <c r="J550" i="46"/>
  <c r="J551" i="46"/>
  <c r="J552" i="46"/>
  <c r="J553" i="46"/>
  <c r="J554" i="46"/>
  <c r="J555" i="46"/>
  <c r="J556" i="46"/>
  <c r="J557" i="46"/>
  <c r="J558" i="46"/>
  <c r="J559" i="46"/>
  <c r="J560" i="46"/>
  <c r="J561" i="46"/>
  <c r="J562" i="46"/>
  <c r="J563" i="46"/>
  <c r="J564" i="46"/>
  <c r="J565" i="46"/>
  <c r="J566" i="46"/>
  <c r="J567" i="46"/>
  <c r="J568" i="46"/>
  <c r="J569" i="46"/>
  <c r="J570" i="46"/>
  <c r="J571" i="46"/>
  <c r="J572" i="46"/>
  <c r="J573" i="46"/>
  <c r="J574" i="46"/>
  <c r="J575" i="46"/>
  <c r="J576" i="46"/>
  <c r="J577" i="46"/>
  <c r="J578" i="46"/>
  <c r="J579" i="46"/>
  <c r="J580" i="46"/>
  <c r="J581" i="46"/>
  <c r="J582" i="46"/>
  <c r="J583" i="46"/>
  <c r="J584" i="46"/>
  <c r="J585" i="46"/>
  <c r="J586" i="46"/>
  <c r="J587" i="46"/>
  <c r="J588" i="46"/>
  <c r="J589" i="46"/>
  <c r="J590" i="46"/>
  <c r="J591" i="46"/>
  <c r="J592" i="46"/>
  <c r="J593" i="46"/>
  <c r="J594" i="46"/>
  <c r="J595" i="46"/>
  <c r="J596" i="46"/>
  <c r="J597" i="46"/>
  <c r="J598" i="46"/>
  <c r="J599" i="46"/>
  <c r="J600" i="46"/>
  <c r="J601" i="46"/>
  <c r="J602" i="46"/>
  <c r="J603" i="46"/>
  <c r="J604" i="46"/>
  <c r="J605" i="46"/>
  <c r="J606" i="46"/>
  <c r="J607" i="46"/>
  <c r="J608" i="46"/>
  <c r="J609" i="46"/>
  <c r="J610" i="46"/>
  <c r="J611" i="46"/>
  <c r="J612" i="46"/>
  <c r="J613" i="46"/>
  <c r="J614" i="46"/>
  <c r="J615" i="46"/>
  <c r="J616" i="46"/>
  <c r="J617" i="46"/>
  <c r="J618" i="46"/>
  <c r="J619" i="46"/>
  <c r="J620" i="46"/>
  <c r="J621" i="46"/>
  <c r="J622" i="46"/>
  <c r="J623" i="46"/>
  <c r="J624" i="46"/>
  <c r="J625" i="46"/>
  <c r="J626" i="46"/>
  <c r="J627" i="46"/>
  <c r="J628" i="46"/>
  <c r="J629" i="46"/>
  <c r="J630" i="46"/>
  <c r="J631" i="46"/>
  <c r="J632" i="46"/>
  <c r="J633" i="46"/>
  <c r="J634" i="46"/>
  <c r="J635" i="46"/>
  <c r="J636" i="46"/>
  <c r="J637" i="46"/>
  <c r="J638" i="46"/>
  <c r="J639" i="46"/>
  <c r="J640" i="46"/>
  <c r="J641" i="46"/>
  <c r="J642" i="46"/>
  <c r="J643" i="46"/>
  <c r="J644" i="46"/>
  <c r="J645" i="46"/>
  <c r="J646" i="46"/>
  <c r="J647" i="46"/>
  <c r="J648" i="46"/>
  <c r="J649" i="46"/>
  <c r="J650" i="46"/>
  <c r="J651" i="46"/>
  <c r="J652" i="46"/>
  <c r="J653" i="46"/>
  <c r="J654" i="46"/>
  <c r="J655" i="46"/>
  <c r="J656" i="46"/>
  <c r="J657" i="46"/>
  <c r="J658" i="46"/>
  <c r="J659" i="46"/>
  <c r="J660" i="46"/>
  <c r="J661" i="46"/>
  <c r="J662" i="46"/>
  <c r="J663" i="46"/>
  <c r="J664" i="46"/>
  <c r="J665" i="46"/>
  <c r="J666" i="46"/>
  <c r="J667" i="46"/>
  <c r="J668" i="46"/>
  <c r="J669" i="46"/>
  <c r="J670" i="46"/>
  <c r="J671" i="46"/>
  <c r="J672" i="46"/>
  <c r="J673" i="46"/>
  <c r="J674" i="46"/>
  <c r="J675" i="46"/>
  <c r="J676" i="46"/>
  <c r="J677" i="46"/>
  <c r="J678" i="46"/>
  <c r="J679" i="46"/>
  <c r="J680" i="46"/>
  <c r="J681" i="46"/>
  <c r="J682" i="46"/>
  <c r="J683" i="46"/>
  <c r="J684" i="46"/>
  <c r="J685" i="46"/>
  <c r="J686" i="46"/>
  <c r="J687" i="46"/>
  <c r="J688" i="46"/>
  <c r="J689" i="46"/>
  <c r="J690" i="46"/>
  <c r="J691" i="46"/>
  <c r="J692" i="46"/>
  <c r="J693" i="46"/>
  <c r="J694" i="46"/>
  <c r="J695" i="46"/>
  <c r="J696" i="46"/>
  <c r="J697" i="46"/>
  <c r="J698" i="46"/>
  <c r="J699" i="46"/>
  <c r="J700" i="46"/>
  <c r="J701" i="46"/>
  <c r="J702" i="46"/>
  <c r="J703" i="46"/>
  <c r="J704" i="46"/>
  <c r="J705" i="46"/>
  <c r="J706" i="46"/>
  <c r="J707" i="46"/>
  <c r="J708" i="46"/>
  <c r="J709" i="46"/>
  <c r="J710" i="46"/>
  <c r="J711" i="46"/>
  <c r="J712" i="46"/>
  <c r="J713" i="46"/>
  <c r="J714" i="46"/>
  <c r="J715" i="46"/>
  <c r="J716" i="46"/>
  <c r="J717" i="46"/>
  <c r="J718" i="46"/>
  <c r="J719" i="46"/>
  <c r="J720" i="46"/>
  <c r="J721" i="46"/>
  <c r="J722" i="46"/>
  <c r="J723" i="46"/>
  <c r="J724" i="46"/>
  <c r="J725" i="46"/>
  <c r="J726" i="46"/>
  <c r="J727" i="46"/>
  <c r="J728" i="46"/>
  <c r="J729" i="46"/>
  <c r="J730" i="46"/>
  <c r="J731" i="46"/>
  <c r="J732" i="46"/>
  <c r="J733" i="46"/>
  <c r="J734" i="46"/>
  <c r="J735" i="46"/>
  <c r="J736" i="46"/>
  <c r="J737" i="46"/>
  <c r="J738" i="46"/>
  <c r="J739" i="46"/>
  <c r="J740" i="46"/>
  <c r="J741" i="46"/>
  <c r="J742" i="46"/>
  <c r="J743" i="46"/>
  <c r="J744" i="46"/>
  <c r="J745" i="46"/>
  <c r="J746" i="46"/>
  <c r="J747" i="46"/>
  <c r="J748" i="46"/>
  <c r="J749" i="46"/>
  <c r="J750" i="46"/>
  <c r="J751" i="46"/>
  <c r="J752" i="46"/>
  <c r="J753" i="46"/>
  <c r="J754" i="46"/>
  <c r="J755" i="46"/>
  <c r="J756" i="46"/>
  <c r="J757" i="46"/>
  <c r="J758" i="46"/>
  <c r="J759" i="46"/>
  <c r="J760" i="46"/>
  <c r="J761" i="46"/>
  <c r="J762" i="46"/>
  <c r="J763" i="46"/>
  <c r="J764" i="46"/>
  <c r="J765" i="46"/>
  <c r="J766" i="46"/>
  <c r="J767" i="46"/>
  <c r="J768" i="46"/>
  <c r="J769" i="46"/>
  <c r="J770" i="46"/>
  <c r="J771" i="46"/>
  <c r="J772" i="46"/>
  <c r="J773" i="46"/>
  <c r="J774" i="46"/>
  <c r="J775" i="46"/>
  <c r="J776" i="46"/>
  <c r="J777" i="46"/>
  <c r="J778" i="46"/>
  <c r="J779" i="46"/>
  <c r="J780" i="46"/>
  <c r="J781" i="46"/>
  <c r="J782" i="46"/>
  <c r="J783" i="46"/>
  <c r="J784" i="46"/>
  <c r="J785" i="46"/>
  <c r="J786" i="46"/>
  <c r="J787" i="46"/>
  <c r="J788" i="46"/>
  <c r="J789" i="46"/>
  <c r="J790" i="46"/>
  <c r="J791" i="46"/>
  <c r="J792" i="46"/>
  <c r="J793" i="46"/>
  <c r="J794" i="46"/>
  <c r="J795" i="46"/>
  <c r="J796" i="46"/>
  <c r="J797" i="46"/>
  <c r="J798" i="46"/>
  <c r="J799" i="46"/>
  <c r="J800" i="46"/>
  <c r="J801" i="46"/>
  <c r="J802" i="46"/>
  <c r="J803" i="46"/>
  <c r="J804" i="46"/>
  <c r="J805" i="46"/>
  <c r="J806" i="46"/>
  <c r="J807" i="46"/>
  <c r="J808" i="46"/>
  <c r="J809" i="46"/>
  <c r="J810" i="46"/>
  <c r="J811" i="46"/>
  <c r="J812" i="46"/>
  <c r="J813" i="46"/>
  <c r="J814" i="46"/>
  <c r="J815" i="46"/>
  <c r="J816" i="46"/>
  <c r="J817" i="46"/>
  <c r="J818" i="46"/>
  <c r="J819" i="46"/>
  <c r="J820" i="46"/>
  <c r="J821" i="46"/>
  <c r="J822" i="46"/>
  <c r="J823" i="46"/>
  <c r="J824" i="46"/>
  <c r="J825" i="46"/>
  <c r="J826" i="46"/>
  <c r="J827" i="46"/>
  <c r="J828" i="46"/>
  <c r="J829" i="46"/>
  <c r="J830" i="46"/>
  <c r="J831" i="46"/>
  <c r="J832" i="46"/>
  <c r="J833" i="46"/>
  <c r="J834" i="46"/>
  <c r="J835" i="46"/>
  <c r="J836" i="46"/>
  <c r="J837" i="46"/>
  <c r="J838" i="46"/>
  <c r="J839" i="46"/>
  <c r="J840" i="46"/>
  <c r="J841" i="46"/>
  <c r="J842" i="46"/>
  <c r="J843" i="46"/>
  <c r="J844" i="46"/>
  <c r="J845" i="46"/>
  <c r="J846" i="46"/>
  <c r="J847" i="46"/>
  <c r="J848" i="46"/>
  <c r="J849" i="46"/>
  <c r="J850" i="46"/>
  <c r="J851" i="46"/>
  <c r="J852" i="46"/>
  <c r="J853" i="46"/>
  <c r="J854" i="46"/>
  <c r="J855" i="46"/>
  <c r="J856" i="46"/>
  <c r="J857" i="46"/>
  <c r="J858" i="46"/>
  <c r="J859" i="46"/>
  <c r="J860" i="46"/>
  <c r="J861" i="46"/>
  <c r="J862" i="46"/>
  <c r="J863" i="46"/>
  <c r="J864" i="46"/>
  <c r="J865" i="46"/>
  <c r="J866" i="46"/>
  <c r="J867" i="46"/>
  <c r="J868" i="46"/>
  <c r="J869" i="46"/>
  <c r="J870" i="46"/>
  <c r="J871" i="46"/>
  <c r="J872" i="46"/>
  <c r="J873" i="46"/>
  <c r="J874" i="46"/>
  <c r="J875" i="46"/>
  <c r="J876" i="46"/>
  <c r="J877" i="46"/>
  <c r="J878" i="46"/>
  <c r="J879" i="46"/>
  <c r="J880" i="46"/>
  <c r="J881" i="46"/>
  <c r="J882" i="46"/>
  <c r="J883" i="46"/>
  <c r="J884" i="46"/>
  <c r="J885" i="46"/>
  <c r="J886" i="46"/>
  <c r="J887" i="46"/>
  <c r="J888" i="46"/>
  <c r="J889" i="46"/>
  <c r="J890" i="46"/>
  <c r="J891" i="46"/>
  <c r="J892" i="46"/>
  <c r="J893" i="46"/>
  <c r="J894" i="46"/>
  <c r="J895" i="46"/>
  <c r="J896" i="46"/>
  <c r="J897" i="46"/>
  <c r="J898" i="46"/>
  <c r="J899" i="46"/>
  <c r="J900" i="46"/>
  <c r="J901" i="46"/>
  <c r="J902" i="46"/>
  <c r="J903" i="46"/>
  <c r="J904" i="46"/>
  <c r="J905" i="46"/>
  <c r="J906" i="46"/>
  <c r="J907" i="46"/>
  <c r="J908" i="46"/>
  <c r="J909" i="46"/>
  <c r="J910" i="46"/>
  <c r="J911" i="46"/>
  <c r="J912" i="46"/>
  <c r="J913" i="46"/>
  <c r="J914" i="46"/>
  <c r="J915" i="46"/>
  <c r="J916" i="46"/>
  <c r="J917" i="46"/>
  <c r="J918" i="46"/>
  <c r="J919" i="46"/>
  <c r="J920" i="46"/>
  <c r="J921" i="46"/>
  <c r="J922" i="46"/>
  <c r="J923" i="46"/>
  <c r="J924" i="46"/>
  <c r="J925" i="46"/>
  <c r="J926" i="46"/>
  <c r="J927" i="46"/>
  <c r="J928" i="46"/>
  <c r="J929" i="46"/>
  <c r="J930" i="46"/>
  <c r="J931" i="46"/>
  <c r="J932" i="46"/>
  <c r="J933" i="46"/>
  <c r="J934" i="46"/>
  <c r="J935" i="46"/>
  <c r="J936" i="46"/>
  <c r="J937" i="46"/>
  <c r="J938" i="46"/>
  <c r="J939" i="46"/>
  <c r="J940" i="46"/>
  <c r="J941" i="46"/>
  <c r="J942" i="46"/>
  <c r="J943" i="46"/>
  <c r="J944" i="46"/>
  <c r="J945" i="46"/>
  <c r="J946" i="46"/>
  <c r="J947" i="46"/>
  <c r="J948" i="46"/>
  <c r="J949" i="46"/>
  <c r="J950" i="46"/>
  <c r="J951" i="46"/>
  <c r="J952" i="46"/>
  <c r="J953" i="46"/>
  <c r="J954" i="46"/>
  <c r="J955" i="46"/>
  <c r="J956" i="46"/>
  <c r="J957" i="46"/>
  <c r="J958" i="46"/>
  <c r="J959" i="46"/>
  <c r="J960" i="46"/>
  <c r="J961" i="46"/>
  <c r="J962" i="46"/>
  <c r="J963" i="46"/>
  <c r="J964" i="46"/>
  <c r="J965" i="46"/>
  <c r="J966" i="46"/>
  <c r="J967" i="46"/>
  <c r="J968" i="46"/>
  <c r="J969" i="46"/>
  <c r="J970" i="46"/>
  <c r="J971" i="46"/>
  <c r="J972" i="46"/>
  <c r="J973" i="46"/>
  <c r="J974" i="46"/>
  <c r="J975" i="46"/>
  <c r="J976" i="46"/>
  <c r="J977" i="46"/>
  <c r="J978" i="46"/>
  <c r="J979" i="46"/>
  <c r="J980" i="46"/>
  <c r="J981" i="46"/>
  <c r="J982" i="46"/>
  <c r="J983" i="46"/>
  <c r="J984" i="46"/>
  <c r="J985" i="46"/>
  <c r="J986" i="46"/>
  <c r="J987" i="46"/>
  <c r="J988" i="46"/>
  <c r="J989" i="46"/>
  <c r="J990" i="46"/>
  <c r="J991" i="46"/>
  <c r="J992" i="46"/>
  <c r="J993" i="46"/>
  <c r="J994" i="46"/>
  <c r="J995" i="46"/>
  <c r="J996" i="46"/>
  <c r="J997" i="46"/>
  <c r="J998" i="46"/>
  <c r="J999" i="46"/>
  <c r="J1000" i="46"/>
  <c r="J1001" i="46"/>
  <c r="J1002" i="46"/>
  <c r="J1003" i="46"/>
  <c r="J1004" i="46"/>
  <c r="J1005" i="46"/>
  <c r="J1006" i="46"/>
  <c r="J1007" i="46"/>
  <c r="J1008" i="46"/>
  <c r="J1009" i="46"/>
  <c r="J1010" i="46"/>
  <c r="J1011" i="46"/>
  <c r="J1012" i="46"/>
  <c r="J1013" i="46"/>
  <c r="J1014" i="46"/>
  <c r="J1015" i="46"/>
  <c r="J1016" i="46"/>
  <c r="J1017" i="46"/>
  <c r="J1018" i="46"/>
  <c r="J1019" i="46"/>
  <c r="J1020" i="46"/>
  <c r="J1021" i="46"/>
  <c r="J1022" i="46"/>
  <c r="J1023" i="46"/>
  <c r="J1024" i="46"/>
  <c r="J1025" i="46"/>
  <c r="J1026" i="46"/>
  <c r="J1027" i="46"/>
  <c r="J1028" i="46"/>
  <c r="J1029" i="46"/>
  <c r="J1030" i="46"/>
  <c r="J1031" i="46"/>
  <c r="J1032" i="46"/>
  <c r="J1033" i="46"/>
  <c r="J1034" i="46"/>
  <c r="J1035" i="46"/>
  <c r="J1036" i="46"/>
  <c r="J1037" i="46"/>
  <c r="J1038" i="46"/>
  <c r="J1039" i="46"/>
  <c r="J1040" i="46"/>
  <c r="J1041" i="46"/>
  <c r="J1042" i="46"/>
  <c r="J1043" i="46"/>
  <c r="J1044" i="46"/>
  <c r="J1045" i="46"/>
  <c r="J1046" i="46"/>
  <c r="J1047" i="46"/>
  <c r="J1048" i="46"/>
  <c r="J1049" i="46"/>
  <c r="J1050" i="46"/>
  <c r="J1051" i="46"/>
  <c r="J1052" i="46"/>
  <c r="J1053" i="46"/>
  <c r="J1054" i="46"/>
  <c r="J1055" i="46"/>
  <c r="J1056" i="46"/>
  <c r="J1057" i="46"/>
  <c r="J1058" i="46"/>
  <c r="J1059" i="46"/>
  <c r="J1060" i="46"/>
  <c r="J1061" i="46"/>
  <c r="J1062" i="46"/>
  <c r="J1063" i="46"/>
  <c r="J1064" i="46"/>
  <c r="J1065" i="46"/>
  <c r="J1066" i="46"/>
  <c r="J1067" i="46"/>
  <c r="J1068" i="46"/>
  <c r="J1069" i="46"/>
  <c r="J1070" i="46"/>
  <c r="J1071" i="46"/>
  <c r="J1072" i="46"/>
  <c r="J1073" i="46"/>
  <c r="J1074" i="46"/>
  <c r="J1075" i="46"/>
  <c r="J1076" i="46"/>
  <c r="J1077" i="46"/>
  <c r="J1078" i="46"/>
  <c r="J1079" i="46"/>
  <c r="J1080" i="46"/>
  <c r="J1081" i="46"/>
  <c r="J1082" i="46"/>
  <c r="J1083" i="46"/>
  <c r="J1084" i="46"/>
  <c r="J1085" i="46"/>
  <c r="J1086" i="46"/>
  <c r="J1087" i="46"/>
  <c r="J1088" i="46"/>
  <c r="J1089" i="46"/>
  <c r="J1090" i="46"/>
  <c r="J1091" i="46"/>
  <c r="J1092" i="46"/>
  <c r="J1093" i="46"/>
  <c r="J1094" i="46"/>
  <c r="J1095" i="46"/>
  <c r="J1096" i="46"/>
  <c r="J1097" i="46"/>
  <c r="J1098" i="46"/>
  <c r="J1099" i="46"/>
  <c r="J1100" i="46"/>
  <c r="J1101" i="46"/>
  <c r="J1102" i="46"/>
  <c r="J1103" i="46"/>
  <c r="J1104" i="46"/>
  <c r="J1105" i="46"/>
  <c r="J1106" i="46"/>
  <c r="J1107" i="46"/>
  <c r="J1108" i="46"/>
  <c r="J1109" i="46"/>
  <c r="J1110" i="46"/>
  <c r="J1111" i="46"/>
  <c r="J1112" i="46"/>
  <c r="J1113" i="46"/>
  <c r="J1114" i="46"/>
  <c r="J1115" i="46"/>
  <c r="J1116" i="46"/>
  <c r="J1117" i="46"/>
  <c r="J1118" i="46"/>
  <c r="J1119" i="46"/>
  <c r="J1120" i="46"/>
  <c r="J1121" i="46"/>
  <c r="J1122" i="46"/>
  <c r="J1123" i="46"/>
  <c r="J1124" i="46"/>
  <c r="J1125" i="46"/>
  <c r="J1126" i="46"/>
  <c r="J1127" i="46"/>
  <c r="J1128" i="46"/>
  <c r="J1129" i="46"/>
  <c r="J1130" i="46"/>
  <c r="J1131" i="46"/>
  <c r="J1132" i="46"/>
  <c r="J1133" i="46"/>
  <c r="J1134" i="46"/>
  <c r="J1135" i="46"/>
  <c r="J1136" i="46"/>
  <c r="J1137" i="46"/>
  <c r="J1138" i="46"/>
  <c r="J1139" i="46"/>
  <c r="J1140" i="46"/>
  <c r="J1141" i="46"/>
  <c r="J1142" i="46"/>
  <c r="J1143" i="46"/>
  <c r="J1144" i="46"/>
  <c r="J1145" i="46"/>
  <c r="J1146" i="46"/>
  <c r="J1147" i="46"/>
  <c r="J1148" i="46"/>
  <c r="J1149" i="46"/>
  <c r="J1150" i="46"/>
  <c r="J1151" i="46"/>
  <c r="J1152" i="46"/>
  <c r="J1153" i="46"/>
  <c r="J1154" i="46"/>
  <c r="J1155" i="46"/>
  <c r="J1156" i="46"/>
  <c r="J1157" i="46"/>
  <c r="J1158" i="46"/>
  <c r="J1159" i="46"/>
  <c r="J1160" i="46"/>
  <c r="J1161" i="46"/>
  <c r="J1162" i="46"/>
  <c r="J1163" i="46"/>
  <c r="J1164" i="46"/>
  <c r="J1165" i="46"/>
  <c r="J1166" i="46"/>
  <c r="J1167" i="46"/>
  <c r="J1168" i="46"/>
  <c r="J1169" i="46"/>
  <c r="J1170" i="46"/>
  <c r="J1171" i="46"/>
  <c r="J1172" i="46"/>
  <c r="J1173" i="46"/>
  <c r="J1174" i="46"/>
  <c r="J1175" i="46"/>
  <c r="J1176" i="46"/>
  <c r="J1177" i="46"/>
  <c r="J1178" i="46"/>
  <c r="J1179" i="46"/>
  <c r="J1180" i="46"/>
  <c r="J1181" i="46"/>
  <c r="J1182" i="46"/>
  <c r="J1183" i="46"/>
  <c r="J1184" i="46"/>
  <c r="J1185" i="46"/>
  <c r="J1186" i="46"/>
  <c r="J1187" i="46"/>
  <c r="J1188" i="46"/>
  <c r="J1189" i="46"/>
  <c r="J1190" i="46"/>
  <c r="J1191" i="46"/>
  <c r="J1192" i="46"/>
  <c r="J1193" i="46"/>
  <c r="J1194" i="46"/>
  <c r="J1195" i="46"/>
  <c r="J1196" i="46"/>
  <c r="J1197" i="46"/>
  <c r="J1198" i="46"/>
  <c r="J1199" i="46"/>
  <c r="J1200" i="46"/>
  <c r="J1201" i="46"/>
  <c r="J1202" i="46"/>
  <c r="J1203" i="46"/>
  <c r="J1204" i="46"/>
  <c r="J1205" i="46"/>
  <c r="J1206" i="46"/>
  <c r="J1207" i="46"/>
  <c r="J1208" i="46"/>
  <c r="J1209" i="46"/>
  <c r="J1210" i="46"/>
  <c r="J1211" i="46"/>
  <c r="J1212" i="46"/>
  <c r="J1213" i="46"/>
  <c r="J1214" i="46"/>
  <c r="J1215" i="46"/>
  <c r="J1216" i="46"/>
  <c r="J1217" i="46"/>
  <c r="J1218" i="46"/>
  <c r="J1219" i="46"/>
  <c r="J1220" i="46"/>
  <c r="J1221" i="46"/>
  <c r="J1222" i="46"/>
  <c r="J1223" i="46"/>
  <c r="J1224" i="46"/>
  <c r="J1225" i="46"/>
  <c r="J1226" i="46"/>
  <c r="J1227" i="46"/>
  <c r="J1228" i="46"/>
  <c r="J1229" i="46"/>
  <c r="J1230" i="46"/>
  <c r="J1231" i="46"/>
  <c r="J1232" i="46"/>
  <c r="J1233" i="46"/>
  <c r="J1234" i="46"/>
  <c r="J1235" i="46"/>
  <c r="J1236" i="46"/>
  <c r="J1237" i="46"/>
  <c r="J1238" i="46"/>
  <c r="J1239" i="46"/>
  <c r="J1240" i="46"/>
  <c r="J1241" i="46"/>
  <c r="J1242" i="46"/>
  <c r="J1243" i="46"/>
  <c r="J1244" i="46"/>
  <c r="J1245" i="46"/>
  <c r="J1246" i="46"/>
  <c r="J1247" i="46"/>
  <c r="J1248" i="46"/>
  <c r="J1249" i="46"/>
  <c r="J1250" i="46"/>
  <c r="J1251" i="46"/>
  <c r="J1252" i="46"/>
  <c r="J1253" i="46"/>
  <c r="J1254" i="46"/>
  <c r="J1255" i="46"/>
  <c r="J1256" i="46"/>
  <c r="J1257" i="46"/>
  <c r="J1258" i="46"/>
  <c r="J1259" i="46"/>
  <c r="J1260" i="46"/>
  <c r="J1261" i="46"/>
  <c r="J1262" i="46"/>
  <c r="J1263" i="46"/>
  <c r="J1264" i="46"/>
  <c r="J1265" i="46"/>
  <c r="J1266" i="46"/>
  <c r="J1267" i="46"/>
  <c r="J1268" i="46"/>
  <c r="J1269" i="46"/>
  <c r="J1270" i="46"/>
  <c r="J1271" i="46"/>
  <c r="J1272" i="46"/>
  <c r="J1273" i="46"/>
  <c r="J1274" i="46"/>
  <c r="J1275" i="46"/>
  <c r="J1276" i="46"/>
  <c r="J1277" i="46"/>
  <c r="J1278" i="46"/>
  <c r="J1279" i="46"/>
  <c r="J1280" i="46"/>
  <c r="J1281" i="46"/>
  <c r="J1282" i="46"/>
  <c r="J1283" i="46"/>
  <c r="J1284" i="46"/>
  <c r="J1285" i="46"/>
  <c r="J1286" i="46"/>
  <c r="J1287" i="46"/>
  <c r="J1288" i="46"/>
  <c r="J1289" i="46"/>
  <c r="J1290" i="46"/>
  <c r="J1291" i="46"/>
  <c r="J1292" i="46"/>
  <c r="J1293" i="46"/>
  <c r="J1294" i="46"/>
  <c r="J1295" i="46"/>
  <c r="J1296" i="46"/>
  <c r="J1297" i="46"/>
  <c r="J1298" i="46"/>
  <c r="J1299" i="46"/>
  <c r="J1300" i="46"/>
  <c r="J1301" i="46"/>
  <c r="J1302" i="46"/>
  <c r="J1303" i="46"/>
  <c r="J1304" i="46"/>
  <c r="J1305" i="46"/>
  <c r="J1306" i="46"/>
  <c r="J1307" i="46"/>
  <c r="J1308" i="46"/>
  <c r="J1309" i="46"/>
  <c r="J1310" i="46"/>
  <c r="J1311" i="46"/>
  <c r="J1312" i="46"/>
  <c r="J1313" i="46"/>
  <c r="J1314" i="46"/>
  <c r="J1315" i="46"/>
  <c r="J1316" i="46"/>
  <c r="J1317" i="46"/>
  <c r="J1318" i="46"/>
  <c r="J1319" i="46"/>
  <c r="J1320" i="46"/>
  <c r="J1321" i="46"/>
  <c r="J1322" i="46"/>
  <c r="J1323" i="46"/>
  <c r="J1324" i="46"/>
  <c r="J1325" i="46"/>
  <c r="J1326" i="46"/>
  <c r="J1327" i="46"/>
  <c r="J1328" i="46"/>
  <c r="J1329" i="46"/>
  <c r="J1330" i="46"/>
  <c r="J1331" i="46"/>
  <c r="J1332" i="46"/>
  <c r="J1333" i="46"/>
  <c r="J1334" i="46"/>
  <c r="J1335" i="46"/>
  <c r="J1336" i="46"/>
  <c r="J1337" i="46"/>
  <c r="J1338" i="46"/>
  <c r="J1339" i="46"/>
  <c r="J1340" i="46"/>
  <c r="J1341" i="46"/>
  <c r="J1342" i="46"/>
  <c r="J1343" i="46"/>
  <c r="J1344" i="46"/>
  <c r="J1345" i="46"/>
  <c r="J1346" i="46"/>
  <c r="J1347" i="46"/>
  <c r="J1348" i="46"/>
  <c r="J1349" i="46"/>
  <c r="J1350" i="46"/>
  <c r="J1351" i="46"/>
  <c r="J1352" i="46"/>
  <c r="J1353" i="46"/>
  <c r="J1354" i="46"/>
  <c r="J1355" i="46"/>
  <c r="J1356" i="46"/>
  <c r="J1357" i="46"/>
  <c r="J1358" i="46"/>
  <c r="J1359" i="46"/>
  <c r="J1360" i="46"/>
  <c r="J1361" i="46"/>
  <c r="J1362" i="46"/>
  <c r="J1363" i="46"/>
  <c r="J1364" i="46"/>
  <c r="J1365" i="46"/>
  <c r="J1366" i="46"/>
  <c r="J1367" i="46"/>
  <c r="J1368" i="46"/>
  <c r="J1369" i="46"/>
  <c r="J1370" i="46"/>
  <c r="J1371" i="46"/>
  <c r="J1372" i="46"/>
  <c r="J1373" i="46"/>
  <c r="J1374" i="46"/>
  <c r="J1375" i="46"/>
  <c r="J1376" i="46"/>
  <c r="J1377" i="46"/>
  <c r="J1378" i="46"/>
  <c r="J1379" i="46"/>
  <c r="J1380" i="46"/>
  <c r="J1381" i="46"/>
  <c r="J1382" i="46"/>
  <c r="J1383" i="46"/>
  <c r="J1384" i="46"/>
  <c r="J1385" i="46"/>
  <c r="J1386" i="46"/>
  <c r="J1387" i="46"/>
  <c r="J1388" i="46"/>
  <c r="J1389" i="46"/>
  <c r="J1390" i="46"/>
  <c r="J1391" i="46"/>
  <c r="J1392" i="46"/>
  <c r="J1393" i="46"/>
  <c r="J1394" i="46"/>
  <c r="J1395" i="46"/>
  <c r="J1396" i="46"/>
  <c r="J1397" i="46"/>
  <c r="J1398" i="46"/>
  <c r="J1399" i="46"/>
  <c r="J1400" i="46"/>
  <c r="J1401" i="46"/>
  <c r="J1402" i="46"/>
  <c r="J1403" i="46"/>
  <c r="J1404" i="46"/>
  <c r="J1405" i="46"/>
  <c r="J1406" i="46"/>
  <c r="J1407" i="46"/>
  <c r="J1408" i="46"/>
  <c r="J1409" i="46"/>
  <c r="J1410" i="46"/>
  <c r="J1411" i="46"/>
  <c r="J1412" i="46"/>
  <c r="J1413" i="46"/>
  <c r="J1414" i="46"/>
  <c r="J1415" i="46"/>
  <c r="J1416" i="46"/>
  <c r="J1417" i="46"/>
  <c r="J1418" i="46"/>
  <c r="J1419" i="46"/>
  <c r="J1420" i="46"/>
  <c r="J1421" i="46"/>
  <c r="J1422" i="46"/>
  <c r="J1423" i="46"/>
  <c r="J1424" i="46"/>
  <c r="J1425" i="46"/>
  <c r="J1426" i="46"/>
  <c r="J1427" i="46"/>
  <c r="J1428" i="46"/>
  <c r="J1429" i="46"/>
  <c r="J1430" i="46"/>
  <c r="J1431" i="46"/>
  <c r="J1432" i="46"/>
  <c r="J1433" i="46"/>
  <c r="J1434" i="46"/>
  <c r="J1435" i="46"/>
  <c r="J1436" i="46"/>
  <c r="J1437" i="46"/>
  <c r="J1438" i="46"/>
  <c r="J1439" i="46"/>
  <c r="J1440" i="46"/>
  <c r="J1441" i="46"/>
  <c r="J1442" i="46"/>
  <c r="J1443" i="46"/>
  <c r="J1444" i="46"/>
  <c r="J1445" i="46"/>
  <c r="J1446" i="46"/>
  <c r="J1447" i="46"/>
  <c r="J1448" i="46"/>
  <c r="J1449" i="46"/>
  <c r="J1450" i="46"/>
  <c r="J1451" i="46"/>
  <c r="J1452" i="46"/>
  <c r="J1453" i="46"/>
  <c r="J1454" i="46"/>
  <c r="J1455" i="46"/>
  <c r="J1456" i="46"/>
  <c r="J1457" i="46"/>
  <c r="J1458" i="46"/>
  <c r="J1459" i="46"/>
  <c r="J1460" i="46"/>
  <c r="J1461" i="46"/>
  <c r="J1462" i="46"/>
  <c r="J1463" i="46"/>
  <c r="J1464" i="46"/>
  <c r="J1465" i="46"/>
  <c r="J1466" i="46"/>
  <c r="J1467" i="46"/>
  <c r="J1468" i="46"/>
  <c r="J1469" i="46"/>
  <c r="J1470" i="46"/>
  <c r="J1471" i="46"/>
  <c r="J1472" i="46"/>
  <c r="J1473" i="46"/>
  <c r="J1474" i="46"/>
  <c r="J1475" i="46"/>
  <c r="J1476" i="46"/>
  <c r="J1477" i="46"/>
  <c r="J1478" i="46"/>
  <c r="J1479" i="46"/>
  <c r="J1480" i="46"/>
  <c r="J1481" i="46"/>
  <c r="J1482" i="46"/>
  <c r="J1483" i="46"/>
  <c r="J1484" i="46"/>
  <c r="J1485" i="46"/>
  <c r="J1486" i="46"/>
  <c r="J1487" i="46"/>
  <c r="J1488" i="46"/>
  <c r="J1489" i="46"/>
  <c r="J1490" i="46"/>
  <c r="J1491" i="46"/>
  <c r="J1492" i="46"/>
  <c r="J1493" i="46"/>
  <c r="J1494" i="46"/>
  <c r="J1495" i="46"/>
  <c r="J1496" i="46"/>
  <c r="J1497" i="46"/>
  <c r="J1498" i="46"/>
  <c r="J1499" i="46"/>
  <c r="J1500" i="46"/>
  <c r="J1501" i="46"/>
  <c r="J1502" i="46"/>
  <c r="J1503" i="46"/>
  <c r="J1504" i="46"/>
  <c r="J1505" i="46"/>
  <c r="J1506" i="46"/>
  <c r="J1507" i="46"/>
  <c r="J1508" i="46"/>
  <c r="J1509" i="46"/>
  <c r="J1510" i="46"/>
  <c r="J1511" i="46"/>
  <c r="J1512" i="46"/>
  <c r="J1513" i="46"/>
  <c r="J1514" i="46"/>
  <c r="J1515" i="46"/>
  <c r="J1516" i="46"/>
  <c r="J1517" i="46"/>
  <c r="J1518" i="46"/>
  <c r="J1519" i="46"/>
  <c r="J1520" i="46"/>
  <c r="J1521" i="46"/>
  <c r="J1522" i="46"/>
  <c r="J1523" i="46"/>
  <c r="J1524" i="46"/>
  <c r="J1525" i="46"/>
  <c r="J1526" i="46"/>
  <c r="J1527" i="46"/>
  <c r="J1528" i="46"/>
  <c r="J1529" i="46"/>
  <c r="J1530" i="46"/>
  <c r="J1531" i="46"/>
  <c r="J1532" i="46"/>
  <c r="J1533" i="46"/>
  <c r="J1534" i="46"/>
  <c r="J1535" i="46"/>
  <c r="J1536" i="46"/>
  <c r="J1537" i="46"/>
  <c r="J1538" i="46"/>
  <c r="J1539" i="46"/>
  <c r="J1540" i="46"/>
  <c r="J1541" i="46"/>
  <c r="J1542" i="46"/>
  <c r="J1543" i="46"/>
  <c r="J1544" i="46"/>
  <c r="J1545" i="46"/>
  <c r="J1546" i="46"/>
  <c r="J1547" i="46"/>
  <c r="J1548" i="46"/>
  <c r="J1549" i="46"/>
  <c r="J1550" i="46"/>
  <c r="J1551" i="46"/>
  <c r="J1552" i="46"/>
  <c r="J1553" i="46"/>
  <c r="J1554" i="46"/>
  <c r="J1555" i="46"/>
  <c r="J1556" i="46"/>
  <c r="J1557" i="46"/>
  <c r="J1558" i="46"/>
  <c r="J1559" i="46"/>
  <c r="J1560" i="46"/>
  <c r="J1561" i="46"/>
  <c r="J1562" i="46"/>
  <c r="J1563" i="46"/>
  <c r="J1564" i="46"/>
  <c r="J1565" i="46"/>
  <c r="J1566" i="46"/>
  <c r="J1567" i="46"/>
  <c r="J1568" i="46"/>
  <c r="J1569" i="46"/>
  <c r="J1570" i="46"/>
  <c r="J1571" i="46"/>
  <c r="J1572" i="46"/>
  <c r="J1573" i="46"/>
  <c r="J1574" i="46"/>
  <c r="J1575" i="46"/>
  <c r="J1576" i="46"/>
  <c r="J1577" i="46"/>
  <c r="J1578" i="46"/>
  <c r="J1579" i="46"/>
  <c r="J1580" i="46"/>
  <c r="J1581" i="46"/>
  <c r="J1582" i="46"/>
  <c r="J1583" i="46"/>
  <c r="J1584" i="46"/>
  <c r="J1585" i="46"/>
  <c r="J1586" i="46"/>
  <c r="J1587" i="46"/>
  <c r="J1588" i="46"/>
  <c r="J1589" i="46"/>
  <c r="J1590" i="46"/>
  <c r="J1591" i="46"/>
  <c r="J1592" i="46"/>
  <c r="J1593" i="46"/>
  <c r="J1594" i="46"/>
  <c r="J1595" i="46"/>
  <c r="J1596" i="46"/>
  <c r="J1597" i="46"/>
  <c r="J1598" i="46"/>
  <c r="J1599" i="46"/>
  <c r="J1600" i="46"/>
  <c r="J1601" i="46"/>
  <c r="J1602" i="46"/>
  <c r="J1603" i="46"/>
  <c r="J1604" i="46"/>
  <c r="J1605" i="46"/>
  <c r="J1606" i="46"/>
  <c r="J1607" i="46"/>
  <c r="J1608" i="46"/>
  <c r="J1609" i="46"/>
  <c r="J1610" i="46"/>
  <c r="J1611" i="46"/>
  <c r="J1612" i="46"/>
  <c r="J1613" i="46"/>
  <c r="J1614" i="46"/>
  <c r="J1615" i="46"/>
  <c r="J1616" i="46"/>
  <c r="J1617" i="46"/>
  <c r="J1618" i="46"/>
  <c r="J1619" i="46"/>
  <c r="J1620" i="46"/>
  <c r="J1621" i="46"/>
  <c r="J1622" i="46"/>
  <c r="J1623" i="46"/>
  <c r="J1624" i="46"/>
  <c r="J1625" i="46"/>
  <c r="J1626" i="46"/>
  <c r="J1627" i="46"/>
  <c r="J1628" i="46"/>
  <c r="J1629" i="46"/>
  <c r="J1630" i="46"/>
  <c r="J1631" i="46"/>
  <c r="J1632" i="46"/>
  <c r="J1633" i="46"/>
  <c r="J1634" i="46"/>
  <c r="J1635" i="46"/>
  <c r="J1636" i="46"/>
  <c r="J1637" i="46"/>
  <c r="J1638" i="46"/>
  <c r="J1639" i="46"/>
  <c r="J1640" i="46"/>
  <c r="J1641" i="46"/>
  <c r="J1642" i="46"/>
  <c r="J1643" i="46"/>
  <c r="J1644" i="46"/>
  <c r="J1645" i="46"/>
  <c r="J1646" i="46"/>
  <c r="J1647" i="46"/>
  <c r="J1648" i="46"/>
  <c r="J1649" i="46"/>
  <c r="J1650" i="46"/>
  <c r="J1651" i="46"/>
  <c r="J1652" i="46"/>
  <c r="J1653" i="46"/>
  <c r="J1654" i="46"/>
  <c r="J1655" i="46"/>
  <c r="J1656" i="46"/>
  <c r="J1657" i="46"/>
  <c r="J1658" i="46"/>
  <c r="J1659" i="46"/>
  <c r="J1660" i="46"/>
  <c r="J1661" i="46"/>
  <c r="J1662" i="46"/>
  <c r="J1663" i="46"/>
  <c r="J1664" i="46"/>
  <c r="J1665" i="46"/>
  <c r="J1666" i="46"/>
  <c r="J1667" i="46"/>
  <c r="J1668" i="46"/>
  <c r="J1669" i="46"/>
  <c r="J1670" i="46"/>
  <c r="J1671" i="46"/>
  <c r="J1672" i="46"/>
  <c r="J1673" i="46"/>
  <c r="J1674" i="46"/>
  <c r="J1675" i="46"/>
  <c r="J1676" i="46"/>
  <c r="J1677" i="46"/>
  <c r="J1678" i="46"/>
  <c r="J1679" i="46"/>
  <c r="J1680" i="46"/>
  <c r="J1681" i="46"/>
  <c r="J1682" i="46"/>
  <c r="J1683" i="46"/>
  <c r="J1684" i="46"/>
  <c r="J1685" i="46"/>
  <c r="J1686" i="46"/>
  <c r="J1687" i="46"/>
  <c r="J1688" i="46"/>
  <c r="J1689" i="46"/>
  <c r="J1690" i="46"/>
  <c r="J1691" i="46"/>
  <c r="J1692" i="46"/>
  <c r="J1693" i="46"/>
  <c r="J1694" i="46"/>
  <c r="J1695" i="46"/>
  <c r="J1696" i="46"/>
  <c r="J1697" i="46"/>
  <c r="J1698" i="46"/>
  <c r="J1699" i="46"/>
  <c r="J1700" i="46"/>
  <c r="J1701" i="46"/>
  <c r="J1702" i="46"/>
  <c r="J1703" i="46"/>
  <c r="J1704" i="46"/>
  <c r="J1705" i="46"/>
  <c r="J1706" i="46"/>
  <c r="J1707" i="46"/>
  <c r="J1708" i="46"/>
  <c r="J1709" i="46"/>
  <c r="J1710" i="46"/>
  <c r="J1711" i="46"/>
  <c r="J1712" i="46"/>
  <c r="J1713" i="46"/>
  <c r="J1714" i="46"/>
  <c r="J1715" i="46"/>
  <c r="J1716" i="46"/>
  <c r="J1717" i="46"/>
  <c r="J1718" i="46"/>
  <c r="J1719" i="46"/>
  <c r="J1720" i="46"/>
  <c r="J1721" i="46"/>
  <c r="J1722" i="46"/>
  <c r="J1723" i="46"/>
  <c r="J1724" i="46"/>
  <c r="J1725" i="46"/>
  <c r="J1726" i="46"/>
  <c r="J1727" i="46"/>
  <c r="J1728" i="46"/>
  <c r="J1729" i="46"/>
  <c r="J1730" i="46"/>
  <c r="J1731" i="46"/>
  <c r="J1732" i="46"/>
  <c r="J1733" i="46"/>
  <c r="J1734" i="46"/>
  <c r="J1735" i="46"/>
  <c r="J1736" i="46"/>
  <c r="J1737" i="46"/>
  <c r="J1738" i="46"/>
  <c r="J1739" i="46"/>
  <c r="J1740" i="46"/>
  <c r="J1741" i="46"/>
  <c r="J1742" i="46"/>
  <c r="J1743" i="46"/>
  <c r="J1744" i="46"/>
  <c r="J1745" i="46"/>
  <c r="J1746" i="46"/>
  <c r="J1747" i="46"/>
  <c r="J1748" i="46"/>
  <c r="J1749" i="46"/>
  <c r="J1750" i="46"/>
  <c r="J1751" i="46"/>
  <c r="J1752" i="46"/>
  <c r="J1753" i="46"/>
  <c r="J1754" i="46"/>
  <c r="J1755" i="46"/>
  <c r="J1756" i="46"/>
  <c r="J1757" i="46"/>
  <c r="J1758" i="46"/>
  <c r="J1759" i="46"/>
  <c r="J1760" i="46"/>
  <c r="J1761" i="46"/>
  <c r="J1762" i="46"/>
  <c r="J1763" i="46"/>
  <c r="J1764" i="46"/>
  <c r="J1765" i="46"/>
  <c r="J1766" i="46"/>
  <c r="J1767" i="46"/>
  <c r="J1768" i="46"/>
  <c r="J1769" i="46"/>
  <c r="J1770" i="46"/>
  <c r="J1771" i="46"/>
  <c r="J1772" i="46"/>
  <c r="J1773" i="46"/>
  <c r="J1774" i="46"/>
  <c r="J1775" i="46"/>
  <c r="J1776" i="46"/>
  <c r="J1777" i="46"/>
  <c r="J1778" i="46"/>
  <c r="J1779" i="46"/>
  <c r="J1780" i="46"/>
  <c r="J1781" i="46"/>
  <c r="J1782" i="46"/>
  <c r="J1783" i="46"/>
  <c r="J1784" i="46"/>
  <c r="J1785" i="46"/>
  <c r="J1786" i="46"/>
  <c r="J1787" i="46"/>
  <c r="J1788" i="46"/>
  <c r="J1789" i="46"/>
  <c r="J1790" i="46"/>
  <c r="J1791" i="46"/>
  <c r="J1792" i="46"/>
  <c r="J1793" i="46"/>
  <c r="J1794" i="46"/>
  <c r="J1795" i="46"/>
  <c r="J1796" i="46"/>
  <c r="J1797" i="46"/>
  <c r="J1798" i="46"/>
  <c r="J1799" i="46"/>
  <c r="J1800" i="46"/>
  <c r="J1801" i="46"/>
  <c r="J1802" i="46"/>
  <c r="J1803" i="46"/>
  <c r="J1804" i="46"/>
  <c r="J1805" i="46"/>
  <c r="J1806" i="46"/>
  <c r="J1807" i="46"/>
  <c r="J1808" i="46"/>
  <c r="J1809" i="46"/>
  <c r="J1810" i="46"/>
  <c r="J1811" i="46"/>
  <c r="J1812" i="46"/>
  <c r="J1813" i="46"/>
  <c r="J1814" i="46"/>
  <c r="J1815" i="46"/>
  <c r="J1816" i="46"/>
  <c r="J1817" i="46"/>
  <c r="J1818" i="46"/>
  <c r="J1819" i="46"/>
  <c r="J1820" i="46"/>
  <c r="J1821" i="46"/>
  <c r="J1822" i="46"/>
  <c r="J1823" i="46"/>
  <c r="J1824" i="46"/>
  <c r="J1825" i="46"/>
  <c r="J1826" i="46"/>
  <c r="J1827" i="46"/>
  <c r="J1828" i="46"/>
  <c r="J1829" i="46"/>
  <c r="J1830" i="46"/>
  <c r="J1831" i="46"/>
  <c r="J1832" i="46"/>
  <c r="J1833" i="46"/>
  <c r="J1834" i="46"/>
  <c r="J1835" i="46"/>
  <c r="J1836" i="46"/>
  <c r="J1837" i="46"/>
  <c r="J1838" i="46"/>
  <c r="J1839" i="46"/>
  <c r="J1840" i="46"/>
  <c r="J1841" i="46"/>
  <c r="J1842" i="46"/>
  <c r="J1843" i="46"/>
  <c r="J1844" i="46"/>
  <c r="J1845" i="46"/>
  <c r="J1846" i="46"/>
  <c r="J1847" i="46"/>
  <c r="J1848" i="46"/>
  <c r="J1849" i="46"/>
  <c r="J1850" i="46"/>
  <c r="J1851" i="46"/>
  <c r="J1852" i="46"/>
  <c r="J1853" i="46"/>
  <c r="J1854" i="46"/>
  <c r="J1855" i="46"/>
  <c r="J1856" i="46"/>
  <c r="J1857" i="46"/>
  <c r="J1858" i="46"/>
  <c r="J1859" i="46"/>
  <c r="J1860" i="46"/>
  <c r="J1861" i="46"/>
  <c r="J1862" i="46"/>
  <c r="J1863" i="46"/>
  <c r="J1864" i="46"/>
  <c r="J1865" i="46"/>
  <c r="J1866" i="46"/>
  <c r="J1867" i="46"/>
  <c r="J1868" i="46"/>
  <c r="J1869" i="46"/>
  <c r="J1870" i="46"/>
  <c r="J1871" i="46"/>
  <c r="J1872" i="46"/>
  <c r="J1873" i="46"/>
  <c r="J1874" i="46"/>
  <c r="J1875" i="46"/>
  <c r="J1876" i="46"/>
  <c r="J1877" i="46"/>
  <c r="J1878" i="46"/>
  <c r="J1879" i="46"/>
  <c r="J1880" i="46"/>
  <c r="J1881" i="46"/>
  <c r="J1882" i="46"/>
  <c r="J1883" i="46"/>
  <c r="J1884" i="46"/>
  <c r="J1885" i="46"/>
  <c r="J1886" i="46"/>
  <c r="J1887" i="46"/>
  <c r="J1888" i="46"/>
  <c r="J1889" i="46"/>
  <c r="J1890" i="46"/>
  <c r="J1891" i="46"/>
  <c r="J1892" i="46"/>
  <c r="J1893" i="46"/>
  <c r="J1894" i="46"/>
  <c r="J1895" i="46"/>
  <c r="J1896" i="46"/>
  <c r="J1897" i="46"/>
  <c r="J1898" i="46"/>
  <c r="J1899" i="46"/>
  <c r="J1900" i="46"/>
  <c r="J1901" i="46"/>
  <c r="J1902" i="46"/>
  <c r="J1903" i="46"/>
  <c r="J1904" i="46"/>
  <c r="J1905" i="46"/>
  <c r="J1906" i="46"/>
  <c r="J1907" i="46"/>
  <c r="J1908" i="46"/>
  <c r="J1909" i="46"/>
  <c r="J1910" i="46"/>
  <c r="J1911" i="46"/>
  <c r="J1912" i="46"/>
  <c r="J1913" i="46"/>
  <c r="J1914" i="46"/>
  <c r="J1915" i="46"/>
  <c r="J1916" i="46"/>
  <c r="J1917" i="46"/>
  <c r="J1918" i="46"/>
  <c r="J1919" i="46"/>
  <c r="J1920" i="46"/>
  <c r="J1921" i="46"/>
  <c r="J1922" i="46"/>
  <c r="J1923" i="46"/>
  <c r="J1924" i="46"/>
  <c r="J1925" i="46"/>
  <c r="J1926" i="46"/>
  <c r="J1927" i="46"/>
  <c r="J1928" i="46"/>
  <c r="J1929" i="46"/>
  <c r="J1930" i="46"/>
  <c r="J1931" i="46"/>
  <c r="J1932" i="46"/>
  <c r="J1933" i="46"/>
  <c r="J1934" i="46"/>
  <c r="J1935" i="46"/>
  <c r="J1936" i="46"/>
  <c r="J1937" i="46"/>
  <c r="J1938" i="46"/>
  <c r="J1939" i="46"/>
  <c r="J1940" i="46"/>
  <c r="J1941" i="46"/>
  <c r="J1942" i="46"/>
  <c r="J1943" i="46"/>
  <c r="J1944" i="46"/>
  <c r="J1945" i="46"/>
  <c r="J1946" i="46"/>
  <c r="J1947" i="46"/>
  <c r="J1948" i="46"/>
  <c r="J1949" i="46"/>
  <c r="J1950" i="46"/>
  <c r="J1951" i="46"/>
  <c r="J1952" i="46"/>
  <c r="J1953" i="46"/>
  <c r="J1954" i="46"/>
  <c r="J1955" i="46"/>
  <c r="J1956" i="46"/>
  <c r="J1957" i="46"/>
  <c r="J1958" i="46"/>
  <c r="J1959" i="46"/>
  <c r="J1960" i="46"/>
  <c r="J1961" i="46"/>
  <c r="J1962" i="46"/>
  <c r="J1963" i="46"/>
  <c r="J1964" i="46"/>
  <c r="J1965" i="46"/>
  <c r="J1966" i="46"/>
  <c r="J1967" i="46"/>
  <c r="J1968" i="46"/>
  <c r="J1969" i="46"/>
  <c r="J1970" i="46"/>
  <c r="J1971" i="46"/>
  <c r="J1972" i="46"/>
  <c r="J1973" i="46"/>
  <c r="J1974" i="46"/>
  <c r="J1975" i="46"/>
  <c r="J1976" i="46"/>
  <c r="J1977" i="46"/>
  <c r="J1978" i="46"/>
  <c r="J1979" i="46"/>
  <c r="J1980" i="46"/>
  <c r="J1981" i="46"/>
  <c r="J1982" i="46"/>
  <c r="J1983" i="46"/>
  <c r="J1984" i="46"/>
  <c r="J1985" i="46"/>
  <c r="J1986" i="46"/>
  <c r="J1987" i="46"/>
  <c r="J1988" i="46"/>
  <c r="J1989" i="46"/>
  <c r="J1990" i="46"/>
  <c r="J1991" i="46"/>
  <c r="J1992" i="46"/>
  <c r="J1993" i="46"/>
  <c r="J1994" i="46"/>
  <c r="J1995" i="46"/>
  <c r="J1996" i="46"/>
  <c r="J1997" i="46"/>
  <c r="J1998" i="46"/>
  <c r="J1999" i="46"/>
  <c r="J2000" i="46"/>
  <c r="J2001" i="46"/>
  <c r="J2002" i="46"/>
  <c r="J2003" i="46"/>
  <c r="J2004" i="46"/>
  <c r="J2005" i="46"/>
  <c r="J2006" i="46"/>
  <c r="J2007" i="46"/>
  <c r="J2008" i="46"/>
  <c r="J2009" i="46"/>
  <c r="J2010" i="46"/>
  <c r="J2011" i="46"/>
  <c r="J2012" i="46"/>
  <c r="J2013" i="46"/>
  <c r="J2014" i="46"/>
  <c r="J2015" i="46"/>
  <c r="J2016" i="46"/>
  <c r="J2017" i="46"/>
  <c r="J2018" i="46"/>
  <c r="J2019" i="46"/>
  <c r="J2020" i="46"/>
  <c r="J2021" i="46"/>
  <c r="J2022" i="46"/>
  <c r="J2023" i="46"/>
  <c r="J2024" i="46"/>
  <c r="J2025" i="46"/>
  <c r="J2026" i="46"/>
  <c r="J2027" i="46"/>
  <c r="J2028" i="46"/>
  <c r="J2029" i="46"/>
  <c r="J2030" i="46"/>
  <c r="J2031" i="46"/>
  <c r="J2032" i="46"/>
  <c r="J2033" i="46"/>
  <c r="J2034" i="46"/>
  <c r="J2035" i="46"/>
  <c r="J2036" i="46"/>
  <c r="J2037" i="46"/>
  <c r="J2038" i="46"/>
  <c r="J2039" i="46"/>
  <c r="J2040" i="46"/>
  <c r="J2041" i="46"/>
  <c r="J2042" i="46"/>
  <c r="J2043" i="46"/>
  <c r="J2044" i="46"/>
  <c r="J2045" i="46"/>
  <c r="J2046" i="46"/>
  <c r="J2047" i="46"/>
  <c r="J2048" i="46"/>
  <c r="J2049" i="46"/>
  <c r="J2050" i="46"/>
  <c r="J2051" i="46"/>
  <c r="J2052" i="46"/>
  <c r="J2053" i="46"/>
  <c r="J2054" i="46"/>
  <c r="J2055" i="46"/>
  <c r="J2056" i="46"/>
  <c r="J2057" i="46"/>
  <c r="J2058" i="46"/>
  <c r="J2059" i="46"/>
  <c r="J2060" i="46"/>
  <c r="J2061" i="46"/>
  <c r="J2062" i="46"/>
  <c r="J2063" i="46"/>
  <c r="J2064" i="46"/>
  <c r="J2065" i="46"/>
  <c r="J2066" i="46"/>
  <c r="J2067" i="46"/>
  <c r="J2068" i="46"/>
  <c r="J2069" i="46"/>
  <c r="J2070" i="46"/>
  <c r="J2071" i="46"/>
  <c r="J2072" i="46"/>
  <c r="J2073" i="46"/>
  <c r="J2074" i="46"/>
  <c r="J2075" i="46"/>
  <c r="J2076" i="46"/>
  <c r="J2077" i="46"/>
  <c r="J2078" i="46"/>
  <c r="J2079" i="46"/>
  <c r="J2080" i="46"/>
  <c r="J2081" i="46"/>
  <c r="J2082" i="46"/>
  <c r="J2083" i="46"/>
  <c r="J2084" i="46"/>
  <c r="J2085" i="46"/>
  <c r="J2086" i="46"/>
  <c r="J2087" i="46"/>
  <c r="J2088" i="46"/>
  <c r="J2089" i="46"/>
  <c r="J2090" i="46"/>
  <c r="J2091" i="46"/>
  <c r="J2092" i="46"/>
  <c r="J2093" i="46"/>
  <c r="J2094" i="46"/>
  <c r="J2095" i="46"/>
  <c r="J2096" i="46"/>
  <c r="J2097" i="46"/>
  <c r="J2098" i="46"/>
  <c r="J2099" i="46"/>
  <c r="J2100" i="46"/>
  <c r="J2101" i="46"/>
  <c r="J2102" i="46"/>
  <c r="J2103" i="46"/>
  <c r="J2104" i="46"/>
  <c r="J2105" i="46"/>
  <c r="J2106" i="46"/>
  <c r="J2107" i="46"/>
  <c r="J2108" i="46"/>
  <c r="J2109" i="46"/>
  <c r="J2110" i="46"/>
  <c r="J2111" i="46"/>
  <c r="J2112" i="46"/>
  <c r="J2113" i="46"/>
  <c r="J2114" i="46"/>
  <c r="J2115" i="46"/>
  <c r="J2116" i="46"/>
  <c r="J2117" i="46"/>
  <c r="J2118" i="46"/>
  <c r="J2119" i="46"/>
  <c r="J2120" i="46"/>
  <c r="J2121" i="46"/>
  <c r="J2122" i="46"/>
  <c r="J2123" i="46"/>
  <c r="J2124" i="46"/>
  <c r="J2125" i="46"/>
  <c r="J2126" i="46"/>
  <c r="J2127" i="46"/>
  <c r="J2128" i="46"/>
  <c r="J2129" i="46"/>
  <c r="J2130" i="46"/>
  <c r="J2131" i="46"/>
  <c r="J2132" i="46"/>
  <c r="J2133" i="46"/>
  <c r="J2134" i="46"/>
  <c r="J2135" i="46"/>
  <c r="J2136" i="46"/>
  <c r="J2137" i="46"/>
  <c r="J2138" i="46"/>
  <c r="J2139" i="46"/>
  <c r="J2140" i="46"/>
  <c r="J2141" i="46"/>
  <c r="J2142" i="46"/>
  <c r="J2143" i="46"/>
  <c r="J2144" i="46"/>
  <c r="J2145" i="46"/>
  <c r="J2146" i="46"/>
  <c r="J2147" i="46"/>
  <c r="J2148" i="46"/>
  <c r="J2149" i="46"/>
  <c r="J2150" i="46"/>
  <c r="J2151" i="46"/>
  <c r="J2152" i="46"/>
  <c r="J2153" i="46"/>
  <c r="J2154" i="46"/>
  <c r="J2155" i="46"/>
  <c r="J2156" i="46"/>
  <c r="J2157" i="46"/>
  <c r="J2158" i="46"/>
  <c r="J2159" i="46"/>
  <c r="J2160" i="46"/>
  <c r="J2161" i="46"/>
  <c r="J2162" i="46"/>
  <c r="J2163" i="46"/>
  <c r="J2164" i="46"/>
  <c r="J2165" i="46"/>
  <c r="J2166" i="46"/>
  <c r="J2167" i="46"/>
  <c r="J2168" i="46"/>
  <c r="J2169" i="46"/>
  <c r="J2170" i="46"/>
  <c r="J2171" i="46"/>
  <c r="J2172" i="46"/>
  <c r="J2173" i="46"/>
  <c r="J2174" i="46"/>
  <c r="J2175" i="46"/>
  <c r="J2176" i="46"/>
  <c r="J2177" i="46"/>
  <c r="J2178" i="46"/>
  <c r="J2179" i="46"/>
  <c r="J2180" i="46"/>
  <c r="J2181" i="46"/>
  <c r="J2182" i="46"/>
  <c r="J2183" i="46"/>
  <c r="J2184" i="46"/>
  <c r="J2185" i="46"/>
  <c r="J2186" i="46"/>
  <c r="J2187" i="46"/>
  <c r="J2188" i="46"/>
  <c r="J2189" i="46"/>
  <c r="J2190" i="46"/>
  <c r="J2191" i="46"/>
  <c r="J2192" i="46"/>
  <c r="J2193" i="46"/>
  <c r="J2194" i="46"/>
  <c r="J2195" i="46"/>
  <c r="J2196" i="46"/>
  <c r="J2197" i="46"/>
  <c r="J2198" i="46"/>
  <c r="J2199" i="46"/>
  <c r="J2200" i="46"/>
  <c r="J2201" i="46"/>
  <c r="J2202" i="46"/>
  <c r="J2203" i="46"/>
  <c r="J2204" i="46"/>
  <c r="J2205" i="46"/>
  <c r="J2206" i="46"/>
  <c r="J2207" i="46"/>
  <c r="J2208" i="46"/>
  <c r="J2209" i="46"/>
  <c r="J2210" i="46"/>
  <c r="J2211" i="46"/>
  <c r="J2212" i="46"/>
  <c r="J2213" i="46"/>
  <c r="J2214" i="46"/>
  <c r="J2215" i="46"/>
  <c r="J2216" i="46"/>
  <c r="J2217" i="46"/>
  <c r="J2218" i="46"/>
  <c r="J2219" i="46"/>
  <c r="J2220" i="46"/>
  <c r="J2221" i="46"/>
  <c r="J2222" i="46"/>
  <c r="J2223" i="46"/>
  <c r="J2224" i="46"/>
  <c r="J2225" i="46"/>
  <c r="J2226" i="46"/>
  <c r="J2227" i="46"/>
  <c r="J2228" i="46"/>
  <c r="J2229" i="46"/>
  <c r="J2230" i="46"/>
  <c r="J2231" i="46"/>
  <c r="J2232" i="46"/>
  <c r="J2233" i="46"/>
  <c r="J2234" i="46"/>
  <c r="J2235" i="46"/>
  <c r="J2236" i="46"/>
  <c r="J2237" i="46"/>
  <c r="J2238" i="46"/>
  <c r="J2239" i="46"/>
  <c r="J2240" i="46"/>
  <c r="J2241" i="46"/>
  <c r="J2242" i="46"/>
  <c r="J2243" i="46"/>
  <c r="J2244" i="46"/>
  <c r="J2245" i="46"/>
  <c r="J2246" i="46"/>
  <c r="J2247" i="46"/>
  <c r="J2248" i="46"/>
  <c r="J2249" i="46"/>
  <c r="J2250" i="46"/>
  <c r="J2251" i="46"/>
  <c r="J2252" i="46"/>
  <c r="J2253" i="46"/>
  <c r="J2254" i="46"/>
  <c r="J2255" i="46"/>
  <c r="J2256" i="46"/>
  <c r="J2257" i="46"/>
  <c r="J2258" i="46"/>
  <c r="J2259" i="46"/>
  <c r="J2260" i="46"/>
  <c r="J2261" i="46"/>
  <c r="J2262" i="46"/>
  <c r="J2263" i="46"/>
  <c r="J2264" i="46"/>
  <c r="J2265" i="46"/>
  <c r="J2266" i="46"/>
  <c r="J2267" i="46"/>
  <c r="J2268" i="46"/>
  <c r="J2269" i="46"/>
  <c r="J2270" i="46"/>
  <c r="J2271" i="46"/>
  <c r="J2272" i="46"/>
  <c r="J2273" i="46"/>
  <c r="J2274" i="46"/>
  <c r="J2275" i="46"/>
  <c r="J2276" i="46"/>
  <c r="J2277" i="46"/>
  <c r="J2278" i="46"/>
  <c r="J2279" i="46"/>
  <c r="J2280" i="46"/>
  <c r="J2281" i="46"/>
  <c r="J2282" i="46"/>
  <c r="J2283" i="46"/>
  <c r="J2284" i="46"/>
  <c r="J2285" i="46"/>
  <c r="J2286" i="46"/>
  <c r="J2287" i="46"/>
  <c r="J2288" i="46"/>
  <c r="J2289" i="46"/>
  <c r="J2290" i="46"/>
  <c r="J2291" i="46"/>
  <c r="J2292" i="46"/>
  <c r="J2293" i="46"/>
  <c r="J2294" i="46"/>
  <c r="J2295" i="46"/>
  <c r="J2296" i="46"/>
  <c r="J2297" i="46"/>
  <c r="J2298" i="46"/>
  <c r="J2299" i="46"/>
  <c r="J2300" i="46"/>
  <c r="J2301" i="46"/>
  <c r="J2302" i="46"/>
  <c r="J2303" i="46"/>
  <c r="J2304" i="46"/>
  <c r="J2305" i="46"/>
  <c r="J2306" i="46"/>
  <c r="J2307" i="46"/>
  <c r="J2308" i="46"/>
  <c r="J2309" i="46"/>
  <c r="J2310" i="46"/>
  <c r="J2311" i="46"/>
  <c r="J2312" i="46"/>
  <c r="J2313" i="46"/>
  <c r="J2314" i="46"/>
  <c r="J2315" i="46"/>
  <c r="J2316" i="46"/>
  <c r="J2317" i="46"/>
  <c r="J2318" i="46"/>
  <c r="J2319" i="46"/>
  <c r="J2320" i="46"/>
  <c r="J2321" i="46"/>
  <c r="J2322" i="46"/>
  <c r="J2323" i="46"/>
  <c r="J2324" i="46"/>
  <c r="J2325" i="46"/>
  <c r="J2326" i="46"/>
  <c r="J2327" i="46"/>
  <c r="J2328" i="46"/>
  <c r="J2329" i="46"/>
  <c r="J2330" i="46"/>
  <c r="J2331" i="46"/>
  <c r="J2332" i="46"/>
  <c r="J2333" i="46"/>
  <c r="J2334" i="46"/>
  <c r="J2335" i="46"/>
  <c r="J2336" i="46"/>
  <c r="J2337" i="46"/>
  <c r="J2338" i="46"/>
  <c r="J2339" i="46"/>
  <c r="J2340" i="46"/>
  <c r="J2341" i="46"/>
  <c r="J2342" i="46"/>
  <c r="J2343" i="46"/>
  <c r="J2344" i="46"/>
  <c r="J2345" i="46"/>
  <c r="J2346" i="46"/>
  <c r="J2347" i="46"/>
  <c r="J2348" i="46"/>
  <c r="J2349" i="46"/>
  <c r="J2350" i="46"/>
  <c r="J2351" i="46"/>
  <c r="J2352" i="46"/>
  <c r="J2353" i="46"/>
  <c r="J2354" i="46"/>
  <c r="J2355" i="46"/>
  <c r="J2356" i="46"/>
  <c r="J2357" i="46"/>
  <c r="J2358" i="46"/>
  <c r="J2359" i="46"/>
  <c r="J2360" i="46"/>
  <c r="J2361" i="46"/>
  <c r="J2362" i="46"/>
  <c r="J2363" i="46"/>
  <c r="J2364" i="46"/>
  <c r="J2365" i="46"/>
  <c r="J2366" i="46"/>
  <c r="J2367" i="46"/>
  <c r="J2368" i="46"/>
  <c r="J2369" i="46"/>
  <c r="J2370" i="46"/>
  <c r="J2371" i="46"/>
  <c r="J2372" i="46"/>
  <c r="J2373" i="46"/>
  <c r="J2374" i="46"/>
  <c r="J2375" i="46"/>
  <c r="J2376" i="46"/>
  <c r="J2377" i="46"/>
  <c r="J2378" i="46"/>
  <c r="J2379" i="46"/>
  <c r="J2380" i="46"/>
  <c r="J2381" i="46"/>
  <c r="J2382" i="46"/>
  <c r="J2383" i="46"/>
  <c r="J2384" i="46"/>
  <c r="J2385" i="46"/>
  <c r="J2386" i="46"/>
  <c r="J2387" i="46"/>
  <c r="J2388" i="46"/>
  <c r="J2389" i="46"/>
  <c r="J2390" i="46"/>
  <c r="J2391" i="46"/>
  <c r="J2392" i="46"/>
  <c r="J2393" i="46"/>
  <c r="J2394" i="46"/>
  <c r="J2395" i="46"/>
  <c r="J2396" i="46"/>
  <c r="J2397" i="46"/>
  <c r="J2398" i="46"/>
  <c r="J2399" i="46"/>
  <c r="J2400" i="46"/>
  <c r="J2401" i="46"/>
  <c r="J2402" i="46"/>
  <c r="J2403" i="46"/>
  <c r="J2404" i="46"/>
  <c r="J2405" i="46"/>
  <c r="J2406" i="46"/>
  <c r="J2407" i="46"/>
  <c r="J2408" i="46"/>
  <c r="J2409" i="46"/>
  <c r="J2410" i="46"/>
  <c r="J2411" i="46"/>
  <c r="J2412" i="46"/>
  <c r="J2413" i="46"/>
  <c r="J2414" i="46"/>
  <c r="J2415" i="46"/>
  <c r="J2416" i="46"/>
  <c r="J2417" i="46"/>
  <c r="J2418" i="46"/>
  <c r="J2419" i="46"/>
  <c r="J2420" i="46"/>
  <c r="J2421" i="46"/>
  <c r="J2422" i="46"/>
  <c r="J2423" i="46"/>
  <c r="J2424" i="46"/>
  <c r="J2425" i="46"/>
  <c r="J2426" i="46"/>
  <c r="J2427" i="46"/>
  <c r="J2428" i="46"/>
  <c r="J2429" i="46"/>
  <c r="J2430" i="46"/>
  <c r="J2431" i="46"/>
  <c r="J2432" i="46"/>
  <c r="J2433" i="46"/>
  <c r="J2434" i="46"/>
  <c r="J2435" i="46"/>
  <c r="J2436" i="46"/>
  <c r="J2437" i="46"/>
  <c r="J2438" i="46"/>
  <c r="J2439" i="46"/>
  <c r="J2440" i="46"/>
  <c r="J2441" i="46"/>
  <c r="J2442" i="46"/>
  <c r="J2443" i="46"/>
  <c r="J2444" i="46"/>
  <c r="J2445" i="46"/>
  <c r="J2446" i="46"/>
  <c r="J2447" i="46"/>
  <c r="J2448" i="46"/>
  <c r="J2449" i="46"/>
  <c r="J2450" i="46"/>
  <c r="J2451" i="46"/>
  <c r="J2452" i="46"/>
  <c r="J2453" i="46"/>
  <c r="J2454" i="46"/>
  <c r="J2455" i="46"/>
  <c r="J2456" i="46"/>
  <c r="J2457" i="46"/>
  <c r="J2458" i="46"/>
  <c r="J2459" i="46"/>
  <c r="J2460" i="46"/>
  <c r="J2461" i="46"/>
  <c r="J2462" i="46"/>
  <c r="J2463" i="46"/>
  <c r="J2464" i="46"/>
  <c r="J2465" i="46"/>
  <c r="J2466" i="46"/>
  <c r="J2467" i="46"/>
  <c r="J2468" i="46"/>
  <c r="J2469" i="46"/>
  <c r="J2470" i="46"/>
  <c r="J2471" i="46"/>
  <c r="J2472" i="46"/>
  <c r="J2473" i="46"/>
  <c r="J2474" i="46"/>
  <c r="J2475" i="46"/>
  <c r="J2476" i="46"/>
  <c r="J2477" i="46"/>
  <c r="J2478" i="46"/>
  <c r="J2479" i="46"/>
  <c r="J2480" i="46"/>
  <c r="J2481" i="46"/>
  <c r="J2482" i="46"/>
  <c r="J2483" i="46"/>
  <c r="J2484" i="46"/>
  <c r="J2485" i="46"/>
  <c r="J2486" i="46"/>
  <c r="J2487" i="46"/>
  <c r="J2488" i="46"/>
  <c r="J2489" i="46"/>
  <c r="J2490" i="46"/>
  <c r="J2491" i="46"/>
  <c r="J2492" i="46"/>
  <c r="J2493" i="46"/>
  <c r="J2494" i="46"/>
  <c r="J2495" i="46"/>
  <c r="J2496" i="46"/>
  <c r="J2497" i="46"/>
  <c r="J2498" i="46"/>
  <c r="J2499" i="46"/>
  <c r="J2500" i="46"/>
  <c r="J2501" i="46"/>
  <c r="J2502" i="46"/>
  <c r="J2503" i="46"/>
  <c r="J2504" i="46"/>
  <c r="J2505" i="46"/>
  <c r="J2506" i="46"/>
  <c r="J2507" i="46"/>
  <c r="J2508" i="46"/>
  <c r="J2509" i="46"/>
  <c r="J2510" i="46"/>
  <c r="J2511" i="46"/>
  <c r="J2512" i="46"/>
  <c r="J2513" i="46"/>
  <c r="J2514" i="46"/>
  <c r="J2515" i="46"/>
  <c r="J2516" i="46"/>
  <c r="J2517" i="46"/>
  <c r="J2518" i="46"/>
  <c r="J2519" i="46"/>
  <c r="J2520" i="46"/>
  <c r="J2521" i="46"/>
  <c r="J2522" i="46"/>
  <c r="J2523" i="46"/>
  <c r="J2524" i="46"/>
  <c r="J2525" i="46"/>
  <c r="J2526" i="46"/>
  <c r="J2527" i="46"/>
  <c r="J2528" i="46"/>
  <c r="J2529" i="46"/>
  <c r="J2530" i="46"/>
  <c r="J2531" i="46"/>
  <c r="J2532" i="46"/>
  <c r="J2533" i="46"/>
  <c r="J2534" i="46"/>
  <c r="J2535" i="46"/>
  <c r="J2536" i="46"/>
  <c r="J2537" i="46"/>
  <c r="J2538" i="46"/>
  <c r="J2539" i="46"/>
  <c r="J2540" i="46"/>
  <c r="J2541" i="46"/>
  <c r="J2542" i="46"/>
  <c r="J2543" i="46"/>
  <c r="J2544" i="46"/>
  <c r="J2545" i="46"/>
  <c r="J2546" i="46"/>
  <c r="J2547" i="46"/>
  <c r="J2548" i="46"/>
  <c r="J2549" i="46"/>
  <c r="J2550" i="46"/>
  <c r="J2551" i="46"/>
  <c r="J2552" i="46"/>
  <c r="J2553" i="46"/>
  <c r="J2554" i="46"/>
  <c r="J2555" i="46"/>
  <c r="J2556" i="46"/>
  <c r="J2557" i="46"/>
  <c r="J2558" i="46"/>
  <c r="J2559" i="46"/>
  <c r="J2560" i="46"/>
  <c r="J2561" i="46"/>
  <c r="J2562" i="46"/>
  <c r="J2563" i="46"/>
  <c r="J2564" i="46"/>
  <c r="J2565" i="46"/>
  <c r="J2566" i="46"/>
  <c r="J2567" i="46"/>
  <c r="J2568" i="46"/>
  <c r="J2569" i="46"/>
  <c r="J2570" i="46"/>
  <c r="J2571" i="46"/>
  <c r="J2572" i="46"/>
  <c r="J2573" i="46"/>
  <c r="J2574" i="46"/>
  <c r="J2575" i="46"/>
  <c r="J2576" i="46"/>
  <c r="J2577" i="46"/>
  <c r="J2578" i="46"/>
  <c r="J2579" i="46"/>
  <c r="J2580" i="46"/>
  <c r="J2581" i="46"/>
  <c r="J2582" i="46"/>
  <c r="J2583" i="46"/>
  <c r="J2584" i="46"/>
  <c r="J2585" i="46"/>
  <c r="J2586" i="46"/>
  <c r="J2587" i="46"/>
  <c r="J2588" i="46"/>
  <c r="J2589" i="46"/>
  <c r="J2590" i="46"/>
  <c r="J2591" i="46"/>
  <c r="J2592" i="46"/>
  <c r="J2593" i="46"/>
  <c r="J2594" i="46"/>
  <c r="J2595" i="46"/>
  <c r="J2596" i="46"/>
  <c r="J2597" i="46"/>
  <c r="J2598" i="46"/>
  <c r="J2599" i="46"/>
  <c r="J2600" i="46"/>
  <c r="J2601" i="46"/>
  <c r="J2602" i="46"/>
  <c r="J2603" i="46"/>
  <c r="J2604" i="46"/>
  <c r="J2605" i="46"/>
  <c r="J2606" i="46"/>
  <c r="J2607" i="46"/>
  <c r="J2608" i="46"/>
  <c r="J2609" i="46"/>
  <c r="J2610" i="46"/>
  <c r="J2611" i="46"/>
  <c r="J2612" i="46"/>
  <c r="J2613" i="46"/>
  <c r="J2614" i="46"/>
  <c r="J2615" i="46"/>
  <c r="J2616" i="46"/>
  <c r="J2617" i="46"/>
  <c r="J2618" i="46"/>
  <c r="J2619" i="46"/>
  <c r="J2620" i="46"/>
  <c r="J2621" i="46"/>
  <c r="J2622" i="46"/>
  <c r="J2623" i="46"/>
  <c r="J2624" i="46"/>
  <c r="J2625" i="46"/>
  <c r="J2626" i="46"/>
  <c r="J2627" i="46"/>
  <c r="J2628" i="46"/>
  <c r="J2629" i="46"/>
  <c r="J2630" i="46"/>
  <c r="J2631" i="46"/>
  <c r="J2632" i="46"/>
  <c r="J2633" i="46"/>
  <c r="J2634" i="46"/>
  <c r="J2635" i="46"/>
  <c r="J2636" i="46"/>
  <c r="J2637" i="46"/>
  <c r="J2638" i="46"/>
  <c r="J2639" i="46"/>
  <c r="J2640" i="46"/>
  <c r="J2641" i="46"/>
  <c r="J2642" i="46"/>
  <c r="J2643" i="46"/>
  <c r="J2644" i="46"/>
  <c r="J2645" i="46"/>
  <c r="J2646" i="46"/>
  <c r="J2647" i="46"/>
  <c r="J2648" i="46"/>
  <c r="J2649" i="46"/>
  <c r="J2650" i="46"/>
  <c r="J2651" i="46"/>
  <c r="J2652" i="46"/>
  <c r="J2653" i="46"/>
  <c r="J2654" i="46"/>
  <c r="J2655" i="46"/>
  <c r="J2656" i="46"/>
  <c r="J2657" i="46"/>
  <c r="J2658" i="46"/>
  <c r="J2659" i="46"/>
  <c r="J2660" i="46"/>
  <c r="J2661" i="46"/>
  <c r="J2662" i="46"/>
  <c r="J2663" i="46"/>
  <c r="J2664" i="46"/>
  <c r="J2665" i="46"/>
  <c r="J2666" i="46"/>
  <c r="J2667" i="46"/>
  <c r="J2668" i="46"/>
  <c r="J2669" i="46"/>
  <c r="J2670" i="46"/>
  <c r="J2671" i="46"/>
  <c r="J2672" i="46"/>
  <c r="J2673" i="46"/>
  <c r="J2674" i="46"/>
  <c r="J2675" i="46"/>
  <c r="J2676" i="46"/>
  <c r="J2677" i="46"/>
  <c r="J2678" i="46"/>
  <c r="J2679" i="46"/>
  <c r="J2680" i="46"/>
  <c r="D16" i="23"/>
  <c r="D7" i="23"/>
  <c r="I20" i="23" l="1"/>
  <c r="F20" i="23" s="1"/>
  <c r="I19" i="23"/>
  <c r="H19" i="23" s="1"/>
  <c r="I18" i="23"/>
  <c r="E18" i="23" s="1"/>
  <c r="H17" i="23"/>
  <c r="G17" i="23"/>
  <c r="F17" i="23"/>
  <c r="E17" i="23"/>
  <c r="M15" i="46"/>
  <c r="M16" i="46"/>
  <c r="M17" i="46"/>
  <c r="M18" i="46"/>
  <c r="M19" i="46"/>
  <c r="M20" i="46"/>
  <c r="M21" i="46"/>
  <c r="M22" i="46"/>
  <c r="M23" i="46"/>
  <c r="M24" i="46"/>
  <c r="M25" i="46"/>
  <c r="M26" i="46"/>
  <c r="M27" i="46"/>
  <c r="M28" i="46"/>
  <c r="M29" i="46"/>
  <c r="M30" i="46"/>
  <c r="M31" i="46"/>
  <c r="M32" i="46"/>
  <c r="M33" i="46"/>
  <c r="M34" i="46"/>
  <c r="M35" i="46"/>
  <c r="M36" i="46"/>
  <c r="M37" i="46"/>
  <c r="M38" i="46"/>
  <c r="M39" i="46"/>
  <c r="M40" i="46"/>
  <c r="M41" i="46"/>
  <c r="M42" i="46"/>
  <c r="M43" i="46"/>
  <c r="M44" i="46"/>
  <c r="M45" i="46"/>
  <c r="M46" i="46"/>
  <c r="M47" i="46"/>
  <c r="M48" i="46"/>
  <c r="M49" i="46"/>
  <c r="M50" i="46"/>
  <c r="M51" i="46"/>
  <c r="M52" i="46"/>
  <c r="M53" i="46"/>
  <c r="M54" i="46"/>
  <c r="M55" i="46"/>
  <c r="M56" i="46"/>
  <c r="M57" i="46"/>
  <c r="M58" i="46"/>
  <c r="M59" i="46"/>
  <c r="M60" i="46"/>
  <c r="M61" i="46"/>
  <c r="M62" i="46"/>
  <c r="M63" i="46"/>
  <c r="M64" i="46"/>
  <c r="M65" i="46"/>
  <c r="M66" i="46"/>
  <c r="M67" i="46"/>
  <c r="M68" i="46"/>
  <c r="M69" i="46"/>
  <c r="M70" i="46"/>
  <c r="M71" i="46"/>
  <c r="M72" i="46"/>
  <c r="M73" i="46"/>
  <c r="M74" i="46"/>
  <c r="M75" i="46"/>
  <c r="M76" i="46"/>
  <c r="M77" i="46"/>
  <c r="M78" i="46"/>
  <c r="M79" i="46"/>
  <c r="M80" i="46"/>
  <c r="M81" i="46"/>
  <c r="M82" i="46"/>
  <c r="M83" i="46"/>
  <c r="M84" i="46"/>
  <c r="M85" i="46"/>
  <c r="M86" i="46"/>
  <c r="M87" i="46"/>
  <c r="M88" i="46"/>
  <c r="M89" i="46"/>
  <c r="M90" i="46"/>
  <c r="M91" i="46"/>
  <c r="M92" i="46"/>
  <c r="M93" i="46"/>
  <c r="M94" i="46"/>
  <c r="M95" i="46"/>
  <c r="M96" i="46"/>
  <c r="M97" i="46"/>
  <c r="M98" i="46"/>
  <c r="M99" i="46"/>
  <c r="M100" i="46"/>
  <c r="M101" i="46"/>
  <c r="M102" i="46"/>
  <c r="M103" i="46"/>
  <c r="M104" i="46"/>
  <c r="M105" i="46"/>
  <c r="M106" i="46"/>
  <c r="M107" i="46"/>
  <c r="M108" i="46"/>
  <c r="M109" i="46"/>
  <c r="M110" i="46"/>
  <c r="M111" i="46"/>
  <c r="M112" i="46"/>
  <c r="M113" i="46"/>
  <c r="M114" i="46"/>
  <c r="M115" i="46"/>
  <c r="M116" i="46"/>
  <c r="M117" i="46"/>
  <c r="M118" i="46"/>
  <c r="M119" i="46"/>
  <c r="M120" i="46"/>
  <c r="M121" i="46"/>
  <c r="M122" i="46"/>
  <c r="M123" i="46"/>
  <c r="M124" i="46"/>
  <c r="M125" i="46"/>
  <c r="M126" i="46"/>
  <c r="M127" i="46"/>
  <c r="M128" i="46"/>
  <c r="M129" i="46"/>
  <c r="M130" i="46"/>
  <c r="M131" i="46"/>
  <c r="M132" i="46"/>
  <c r="M133" i="46"/>
  <c r="M134" i="46"/>
  <c r="M135" i="46"/>
  <c r="M136" i="46"/>
  <c r="M137"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M187" i="46"/>
  <c r="M188" i="46"/>
  <c r="M189" i="46"/>
  <c r="M190" i="46"/>
  <c r="M191" i="46"/>
  <c r="M192" i="46"/>
  <c r="M193" i="46"/>
  <c r="M194" i="46"/>
  <c r="M195" i="46"/>
  <c r="M196" i="46"/>
  <c r="M197" i="46"/>
  <c r="M198" i="46"/>
  <c r="M199" i="46"/>
  <c r="M200" i="46"/>
  <c r="M201" i="46"/>
  <c r="M202" i="46"/>
  <c r="M203" i="46"/>
  <c r="M204" i="46"/>
  <c r="M205" i="46"/>
  <c r="M206" i="46"/>
  <c r="M207" i="46"/>
  <c r="M208" i="46"/>
  <c r="M209" i="46"/>
  <c r="M210" i="46"/>
  <c r="M211" i="46"/>
  <c r="M212" i="46"/>
  <c r="M213" i="46"/>
  <c r="M214" i="46"/>
  <c r="M215" i="46"/>
  <c r="M216" i="46"/>
  <c r="M217" i="46"/>
  <c r="M218" i="46"/>
  <c r="M219" i="46"/>
  <c r="M220" i="46"/>
  <c r="M221" i="46"/>
  <c r="M222" i="46"/>
  <c r="M223" i="46"/>
  <c r="M224" i="46"/>
  <c r="M225" i="46"/>
  <c r="M226" i="46"/>
  <c r="M227" i="46"/>
  <c r="M228" i="46"/>
  <c r="M229" i="46"/>
  <c r="M230" i="46"/>
  <c r="M231" i="46"/>
  <c r="M232" i="46"/>
  <c r="M233" i="46"/>
  <c r="M234" i="46"/>
  <c r="M235" i="46"/>
  <c r="M236" i="46"/>
  <c r="M237" i="46"/>
  <c r="M238" i="46"/>
  <c r="M239" i="46"/>
  <c r="M240" i="46"/>
  <c r="M241" i="46"/>
  <c r="M242" i="46"/>
  <c r="M243" i="46"/>
  <c r="M244" i="46"/>
  <c r="M245" i="46"/>
  <c r="M246" i="46"/>
  <c r="M247" i="46"/>
  <c r="M248" i="46"/>
  <c r="M249" i="46"/>
  <c r="M250" i="46"/>
  <c r="M251" i="46"/>
  <c r="M252" i="46"/>
  <c r="M253" i="46"/>
  <c r="M254" i="46"/>
  <c r="M255" i="46"/>
  <c r="M256" i="46"/>
  <c r="M257" i="46"/>
  <c r="M258" i="46"/>
  <c r="M259" i="46"/>
  <c r="M260" i="46"/>
  <c r="M261" i="46"/>
  <c r="M262" i="46"/>
  <c r="M263" i="46"/>
  <c r="M264" i="46"/>
  <c r="M265" i="46"/>
  <c r="M266" i="46"/>
  <c r="M267" i="46"/>
  <c r="M268" i="46"/>
  <c r="M269" i="46"/>
  <c r="M270" i="46"/>
  <c r="M271" i="46"/>
  <c r="M272" i="46"/>
  <c r="M273" i="46"/>
  <c r="M274" i="46"/>
  <c r="M275" i="46"/>
  <c r="M276" i="46"/>
  <c r="M277" i="46"/>
  <c r="M278" i="46"/>
  <c r="M279" i="46"/>
  <c r="M280" i="46"/>
  <c r="M281" i="46"/>
  <c r="M282" i="46"/>
  <c r="M283" i="46"/>
  <c r="M284" i="46"/>
  <c r="M285" i="46"/>
  <c r="M286" i="46"/>
  <c r="M287" i="46"/>
  <c r="M288" i="46"/>
  <c r="M289" i="46"/>
  <c r="M290" i="46"/>
  <c r="M291" i="46"/>
  <c r="M292" i="46"/>
  <c r="M293" i="46"/>
  <c r="M294" i="46"/>
  <c r="M295" i="46"/>
  <c r="M296" i="46"/>
  <c r="M297" i="46"/>
  <c r="M298" i="46"/>
  <c r="M299" i="46"/>
  <c r="M300" i="46"/>
  <c r="M301" i="46"/>
  <c r="M302" i="46"/>
  <c r="M303" i="46"/>
  <c r="M304" i="46"/>
  <c r="M305" i="46"/>
  <c r="M306" i="46"/>
  <c r="M307" i="46"/>
  <c r="M308" i="46"/>
  <c r="M309" i="46"/>
  <c r="M310" i="46"/>
  <c r="M311" i="46"/>
  <c r="M312" i="46"/>
  <c r="M313" i="46"/>
  <c r="M314" i="46"/>
  <c r="M315" i="46"/>
  <c r="M316" i="46"/>
  <c r="M317" i="46"/>
  <c r="M318" i="46"/>
  <c r="M319" i="46"/>
  <c r="M320" i="46"/>
  <c r="M321" i="46"/>
  <c r="M322" i="46"/>
  <c r="M323" i="46"/>
  <c r="M324" i="46"/>
  <c r="M325" i="46"/>
  <c r="M326" i="46"/>
  <c r="M327" i="46"/>
  <c r="M328" i="46"/>
  <c r="M329" i="46"/>
  <c r="M330" i="46"/>
  <c r="M331" i="46"/>
  <c r="M332" i="46"/>
  <c r="M333" i="46"/>
  <c r="M334" i="46"/>
  <c r="M335" i="46"/>
  <c r="M336" i="46"/>
  <c r="M337" i="46"/>
  <c r="M338" i="46"/>
  <c r="M339" i="46"/>
  <c r="M340" i="46"/>
  <c r="M341" i="46"/>
  <c r="M342" i="46"/>
  <c r="M343" i="46"/>
  <c r="M344" i="46"/>
  <c r="M345" i="46"/>
  <c r="M346" i="46"/>
  <c r="M347" i="46"/>
  <c r="M348" i="46"/>
  <c r="M349" i="46"/>
  <c r="M350" i="46"/>
  <c r="M351" i="46"/>
  <c r="M352" i="46"/>
  <c r="M353" i="46"/>
  <c r="M354" i="46"/>
  <c r="M355" i="46"/>
  <c r="M356" i="46"/>
  <c r="M357" i="46"/>
  <c r="M358" i="46"/>
  <c r="M359" i="46"/>
  <c r="M360" i="46"/>
  <c r="M361" i="46"/>
  <c r="M362" i="46"/>
  <c r="M363" i="46"/>
  <c r="M364" i="46"/>
  <c r="M365" i="46"/>
  <c r="M366" i="46"/>
  <c r="M367" i="46"/>
  <c r="M368" i="46"/>
  <c r="M369" i="46"/>
  <c r="M370" i="46"/>
  <c r="M371" i="46"/>
  <c r="M372" i="46"/>
  <c r="M373" i="46"/>
  <c r="M374" i="46"/>
  <c r="M375" i="46"/>
  <c r="M376" i="46"/>
  <c r="M377" i="46"/>
  <c r="M378" i="46"/>
  <c r="M379" i="46"/>
  <c r="M380" i="46"/>
  <c r="M381" i="46"/>
  <c r="M382" i="46"/>
  <c r="M383" i="46"/>
  <c r="M384" i="46"/>
  <c r="M385" i="46"/>
  <c r="M386" i="46"/>
  <c r="M387" i="46"/>
  <c r="M388" i="46"/>
  <c r="M389" i="46"/>
  <c r="M390" i="46"/>
  <c r="M391" i="46"/>
  <c r="M392" i="46"/>
  <c r="M393" i="46"/>
  <c r="M394" i="46"/>
  <c r="M395" i="46"/>
  <c r="M396" i="46"/>
  <c r="M397" i="46"/>
  <c r="M398" i="46"/>
  <c r="M399" i="46"/>
  <c r="M400" i="46"/>
  <c r="M401" i="46"/>
  <c r="M402" i="46"/>
  <c r="M403" i="46"/>
  <c r="M404" i="46"/>
  <c r="M405" i="46"/>
  <c r="M406" i="46"/>
  <c r="M407" i="46"/>
  <c r="M408" i="46"/>
  <c r="M409" i="46"/>
  <c r="M410" i="46"/>
  <c r="M411" i="46"/>
  <c r="M412" i="46"/>
  <c r="M413" i="46"/>
  <c r="M414" i="46"/>
  <c r="M415" i="46"/>
  <c r="M416" i="46"/>
  <c r="M417" i="46"/>
  <c r="M418" i="46"/>
  <c r="M419" i="46"/>
  <c r="M420" i="46"/>
  <c r="M421" i="46"/>
  <c r="M422" i="46"/>
  <c r="M423" i="46"/>
  <c r="M424" i="46"/>
  <c r="M425" i="46"/>
  <c r="M426" i="46"/>
  <c r="M427" i="46"/>
  <c r="M428" i="46"/>
  <c r="M429" i="46"/>
  <c r="M430" i="46"/>
  <c r="M431" i="46"/>
  <c r="M432" i="46"/>
  <c r="M433" i="46"/>
  <c r="M434" i="46"/>
  <c r="M435" i="46"/>
  <c r="M436" i="46"/>
  <c r="M437" i="46"/>
  <c r="M438" i="46"/>
  <c r="M439" i="46"/>
  <c r="M440" i="46"/>
  <c r="M441" i="46"/>
  <c r="M442" i="46"/>
  <c r="M443" i="46"/>
  <c r="M444" i="46"/>
  <c r="M445" i="46"/>
  <c r="M446" i="46"/>
  <c r="M447" i="46"/>
  <c r="M448" i="46"/>
  <c r="M449" i="46"/>
  <c r="M450" i="46"/>
  <c r="M451" i="46"/>
  <c r="M452" i="46"/>
  <c r="M453" i="46"/>
  <c r="M454" i="46"/>
  <c r="M455" i="46"/>
  <c r="M456" i="46"/>
  <c r="M457" i="46"/>
  <c r="M458" i="46"/>
  <c r="M459" i="46"/>
  <c r="M460" i="46"/>
  <c r="M461" i="46"/>
  <c r="M462" i="46"/>
  <c r="M463" i="46"/>
  <c r="M464" i="46"/>
  <c r="M465" i="46"/>
  <c r="M466" i="46"/>
  <c r="M467" i="46"/>
  <c r="M468" i="46"/>
  <c r="M469" i="46"/>
  <c r="M470" i="46"/>
  <c r="M471" i="46"/>
  <c r="M472" i="46"/>
  <c r="M473" i="46"/>
  <c r="M474" i="46"/>
  <c r="M475" i="46"/>
  <c r="M476" i="46"/>
  <c r="M477" i="46"/>
  <c r="M478" i="46"/>
  <c r="M479" i="46"/>
  <c r="M480" i="46"/>
  <c r="M481" i="46"/>
  <c r="M482" i="46"/>
  <c r="M483" i="46"/>
  <c r="M484" i="46"/>
  <c r="M485" i="46"/>
  <c r="M486" i="46"/>
  <c r="M487" i="46"/>
  <c r="M488" i="46"/>
  <c r="M489" i="46"/>
  <c r="M490" i="46"/>
  <c r="M491" i="46"/>
  <c r="M492" i="46"/>
  <c r="M493" i="46"/>
  <c r="M494" i="46"/>
  <c r="M495" i="46"/>
  <c r="M496" i="46"/>
  <c r="M497" i="46"/>
  <c r="M498" i="46"/>
  <c r="M499" i="46"/>
  <c r="M500" i="46"/>
  <c r="M501" i="46"/>
  <c r="M502" i="46"/>
  <c r="M503" i="46"/>
  <c r="M504" i="46"/>
  <c r="M505" i="46"/>
  <c r="M506" i="46"/>
  <c r="M507" i="46"/>
  <c r="M508" i="46"/>
  <c r="M509" i="46"/>
  <c r="M510" i="46"/>
  <c r="M511" i="46"/>
  <c r="M512" i="46"/>
  <c r="M513" i="46"/>
  <c r="M514" i="46"/>
  <c r="M515" i="46"/>
  <c r="M516" i="46"/>
  <c r="M517" i="46"/>
  <c r="M518" i="46"/>
  <c r="M519" i="46"/>
  <c r="M520" i="46"/>
  <c r="M521" i="46"/>
  <c r="M522" i="46"/>
  <c r="M523" i="46"/>
  <c r="M524" i="46"/>
  <c r="M525" i="46"/>
  <c r="M526" i="46"/>
  <c r="M527" i="46"/>
  <c r="M528" i="46"/>
  <c r="M529" i="46"/>
  <c r="M530" i="46"/>
  <c r="M531" i="46"/>
  <c r="M532" i="46"/>
  <c r="M533" i="46"/>
  <c r="M534" i="46"/>
  <c r="M535" i="46"/>
  <c r="M536" i="46"/>
  <c r="M537" i="46"/>
  <c r="M538" i="46"/>
  <c r="M539" i="46"/>
  <c r="M540" i="46"/>
  <c r="M541" i="46"/>
  <c r="M542" i="46"/>
  <c r="M543" i="46"/>
  <c r="M544" i="46"/>
  <c r="M545" i="46"/>
  <c r="M546" i="46"/>
  <c r="M547" i="46"/>
  <c r="M548" i="46"/>
  <c r="M549" i="46"/>
  <c r="M550" i="46"/>
  <c r="M551" i="46"/>
  <c r="M552" i="46"/>
  <c r="M553" i="46"/>
  <c r="M554" i="46"/>
  <c r="M555" i="46"/>
  <c r="M556" i="46"/>
  <c r="M557" i="46"/>
  <c r="M558" i="46"/>
  <c r="M559" i="46"/>
  <c r="M560" i="46"/>
  <c r="M561" i="46"/>
  <c r="M562" i="46"/>
  <c r="M563" i="46"/>
  <c r="M564" i="46"/>
  <c r="M565" i="46"/>
  <c r="M566" i="46"/>
  <c r="M567" i="46"/>
  <c r="M568" i="46"/>
  <c r="M569" i="46"/>
  <c r="M570" i="46"/>
  <c r="M571" i="46"/>
  <c r="M572" i="46"/>
  <c r="M573" i="46"/>
  <c r="M574" i="46"/>
  <c r="M575" i="46"/>
  <c r="M576" i="46"/>
  <c r="M577" i="46"/>
  <c r="M578" i="46"/>
  <c r="M579" i="46"/>
  <c r="M580" i="46"/>
  <c r="M581" i="46"/>
  <c r="M582" i="46"/>
  <c r="M583" i="46"/>
  <c r="M584" i="46"/>
  <c r="M585" i="46"/>
  <c r="M586" i="46"/>
  <c r="M587" i="46"/>
  <c r="M588" i="46"/>
  <c r="M589" i="46"/>
  <c r="M590" i="46"/>
  <c r="M591" i="46"/>
  <c r="M592" i="46"/>
  <c r="M593" i="46"/>
  <c r="M594" i="46"/>
  <c r="M595" i="46"/>
  <c r="M596" i="46"/>
  <c r="M597" i="46"/>
  <c r="M598" i="46"/>
  <c r="M599" i="46"/>
  <c r="M600" i="46"/>
  <c r="M601" i="46"/>
  <c r="M602" i="46"/>
  <c r="M603" i="46"/>
  <c r="M604" i="46"/>
  <c r="M605" i="46"/>
  <c r="M606" i="46"/>
  <c r="M607" i="46"/>
  <c r="M608" i="46"/>
  <c r="M609" i="46"/>
  <c r="M610" i="46"/>
  <c r="M611" i="46"/>
  <c r="M612" i="46"/>
  <c r="M613" i="46"/>
  <c r="M614" i="46"/>
  <c r="M615" i="46"/>
  <c r="M616" i="46"/>
  <c r="M617" i="46"/>
  <c r="M618" i="46"/>
  <c r="M619" i="46"/>
  <c r="M620" i="46"/>
  <c r="M621" i="46"/>
  <c r="M622" i="46"/>
  <c r="M623" i="46"/>
  <c r="M624" i="46"/>
  <c r="M625" i="46"/>
  <c r="M626" i="46"/>
  <c r="M627" i="46"/>
  <c r="M628" i="46"/>
  <c r="M629" i="46"/>
  <c r="M630" i="46"/>
  <c r="M631" i="46"/>
  <c r="M632" i="46"/>
  <c r="M633" i="46"/>
  <c r="M634" i="46"/>
  <c r="M635" i="46"/>
  <c r="M636" i="46"/>
  <c r="M637" i="46"/>
  <c r="M638" i="46"/>
  <c r="M639" i="46"/>
  <c r="M640" i="46"/>
  <c r="M641" i="46"/>
  <c r="M642" i="46"/>
  <c r="M643" i="46"/>
  <c r="M644" i="46"/>
  <c r="M645" i="46"/>
  <c r="M646" i="46"/>
  <c r="M647" i="46"/>
  <c r="M648" i="46"/>
  <c r="M649" i="46"/>
  <c r="M650" i="46"/>
  <c r="M651" i="46"/>
  <c r="M652" i="46"/>
  <c r="M653" i="46"/>
  <c r="M654" i="46"/>
  <c r="M655" i="46"/>
  <c r="M656" i="46"/>
  <c r="M657" i="46"/>
  <c r="M658" i="46"/>
  <c r="M659" i="46"/>
  <c r="M660" i="46"/>
  <c r="M661" i="46"/>
  <c r="M662" i="46"/>
  <c r="M663" i="46"/>
  <c r="M664" i="46"/>
  <c r="M665" i="46"/>
  <c r="M666" i="46"/>
  <c r="M667" i="46"/>
  <c r="M668" i="46"/>
  <c r="M669" i="46"/>
  <c r="M670" i="46"/>
  <c r="M671" i="46"/>
  <c r="M672" i="46"/>
  <c r="M673" i="46"/>
  <c r="M674" i="46"/>
  <c r="M675" i="46"/>
  <c r="M676" i="46"/>
  <c r="M677" i="46"/>
  <c r="M678" i="46"/>
  <c r="M679" i="46"/>
  <c r="M680" i="46"/>
  <c r="M681" i="46"/>
  <c r="M682" i="46"/>
  <c r="M683" i="46"/>
  <c r="M684" i="46"/>
  <c r="M685" i="46"/>
  <c r="M686" i="46"/>
  <c r="M687" i="46"/>
  <c r="M688" i="46"/>
  <c r="M689" i="46"/>
  <c r="M690" i="46"/>
  <c r="M691" i="46"/>
  <c r="M692" i="46"/>
  <c r="M693" i="46"/>
  <c r="M694" i="46"/>
  <c r="M695" i="46"/>
  <c r="M696" i="46"/>
  <c r="M697" i="46"/>
  <c r="M698" i="46"/>
  <c r="M699" i="46"/>
  <c r="M700" i="46"/>
  <c r="M701" i="46"/>
  <c r="M702" i="46"/>
  <c r="M703" i="46"/>
  <c r="M704" i="46"/>
  <c r="M705" i="46"/>
  <c r="M706" i="46"/>
  <c r="M707" i="46"/>
  <c r="M708" i="46"/>
  <c r="M709" i="46"/>
  <c r="M710" i="46"/>
  <c r="M711" i="46"/>
  <c r="M712" i="46"/>
  <c r="M713" i="46"/>
  <c r="M714" i="46"/>
  <c r="M715" i="46"/>
  <c r="M716" i="46"/>
  <c r="M717" i="46"/>
  <c r="M718" i="46"/>
  <c r="M719" i="46"/>
  <c r="M720" i="46"/>
  <c r="M721" i="46"/>
  <c r="M722" i="46"/>
  <c r="M723" i="46"/>
  <c r="M724" i="46"/>
  <c r="M725" i="46"/>
  <c r="M726" i="46"/>
  <c r="M727" i="46"/>
  <c r="M728" i="46"/>
  <c r="M729" i="46"/>
  <c r="M730" i="46"/>
  <c r="M731" i="46"/>
  <c r="M732" i="46"/>
  <c r="M733" i="46"/>
  <c r="M734" i="46"/>
  <c r="M735" i="46"/>
  <c r="M736" i="46"/>
  <c r="M737" i="46"/>
  <c r="M738" i="46"/>
  <c r="M739" i="46"/>
  <c r="M740" i="46"/>
  <c r="M741" i="46"/>
  <c r="M742" i="46"/>
  <c r="M743" i="46"/>
  <c r="M744" i="46"/>
  <c r="M745" i="46"/>
  <c r="M746" i="46"/>
  <c r="M747" i="46"/>
  <c r="M748" i="46"/>
  <c r="M749" i="46"/>
  <c r="M750" i="46"/>
  <c r="M751" i="46"/>
  <c r="M752" i="46"/>
  <c r="M753" i="46"/>
  <c r="M754" i="46"/>
  <c r="M755" i="46"/>
  <c r="M756" i="46"/>
  <c r="M757" i="46"/>
  <c r="M758" i="46"/>
  <c r="M759" i="46"/>
  <c r="M760" i="46"/>
  <c r="M761" i="46"/>
  <c r="M762" i="46"/>
  <c r="M763" i="46"/>
  <c r="M764" i="46"/>
  <c r="M765" i="46"/>
  <c r="M766" i="46"/>
  <c r="M767" i="46"/>
  <c r="M768" i="46"/>
  <c r="M769" i="46"/>
  <c r="M770" i="46"/>
  <c r="M771" i="46"/>
  <c r="M772" i="46"/>
  <c r="M773" i="46"/>
  <c r="M774" i="46"/>
  <c r="M775" i="46"/>
  <c r="M776" i="46"/>
  <c r="M777" i="46"/>
  <c r="M778" i="46"/>
  <c r="M779" i="46"/>
  <c r="M780" i="46"/>
  <c r="M781" i="46"/>
  <c r="M782" i="46"/>
  <c r="M783" i="46"/>
  <c r="M784" i="46"/>
  <c r="M785" i="46"/>
  <c r="M786" i="46"/>
  <c r="M787" i="46"/>
  <c r="M788" i="46"/>
  <c r="M789" i="46"/>
  <c r="M790" i="46"/>
  <c r="M791" i="46"/>
  <c r="M792" i="46"/>
  <c r="M793" i="46"/>
  <c r="M794" i="46"/>
  <c r="M795" i="46"/>
  <c r="M796" i="46"/>
  <c r="M797" i="46"/>
  <c r="M798" i="46"/>
  <c r="M799" i="46"/>
  <c r="M800" i="46"/>
  <c r="M801" i="46"/>
  <c r="M802" i="46"/>
  <c r="M803" i="46"/>
  <c r="M804" i="46"/>
  <c r="M805" i="46"/>
  <c r="M806" i="46"/>
  <c r="M807" i="46"/>
  <c r="M808" i="46"/>
  <c r="M809" i="46"/>
  <c r="M810" i="46"/>
  <c r="M811" i="46"/>
  <c r="M812" i="46"/>
  <c r="M813" i="46"/>
  <c r="M814" i="46"/>
  <c r="M815" i="46"/>
  <c r="M816" i="46"/>
  <c r="M817" i="46"/>
  <c r="M818" i="46"/>
  <c r="M819" i="46"/>
  <c r="M820" i="46"/>
  <c r="M821" i="46"/>
  <c r="M822" i="46"/>
  <c r="M823" i="46"/>
  <c r="M824" i="46"/>
  <c r="M825" i="46"/>
  <c r="M826" i="46"/>
  <c r="M827" i="46"/>
  <c r="M828" i="46"/>
  <c r="M829" i="46"/>
  <c r="M830" i="46"/>
  <c r="M831" i="46"/>
  <c r="M832" i="46"/>
  <c r="M833" i="46"/>
  <c r="M834" i="46"/>
  <c r="M835" i="46"/>
  <c r="M836" i="46"/>
  <c r="M837" i="46"/>
  <c r="M838" i="46"/>
  <c r="M839" i="46"/>
  <c r="M840" i="46"/>
  <c r="M841" i="46"/>
  <c r="M842" i="46"/>
  <c r="M843" i="46"/>
  <c r="M844" i="46"/>
  <c r="M845" i="46"/>
  <c r="M846" i="46"/>
  <c r="M847" i="46"/>
  <c r="M848" i="46"/>
  <c r="M849" i="46"/>
  <c r="M850" i="46"/>
  <c r="M851" i="46"/>
  <c r="M852" i="46"/>
  <c r="M853" i="46"/>
  <c r="M854" i="46"/>
  <c r="M855" i="46"/>
  <c r="M856" i="46"/>
  <c r="M857" i="46"/>
  <c r="M858" i="46"/>
  <c r="M859" i="46"/>
  <c r="M860" i="46"/>
  <c r="M861" i="46"/>
  <c r="M862" i="46"/>
  <c r="M863" i="46"/>
  <c r="M864" i="46"/>
  <c r="M865" i="46"/>
  <c r="M866" i="46"/>
  <c r="M867" i="46"/>
  <c r="M868" i="46"/>
  <c r="M869" i="46"/>
  <c r="M870" i="46"/>
  <c r="M871" i="46"/>
  <c r="M872" i="46"/>
  <c r="M873" i="46"/>
  <c r="M874" i="46"/>
  <c r="M875" i="46"/>
  <c r="M876" i="46"/>
  <c r="M877" i="46"/>
  <c r="M878" i="46"/>
  <c r="M879" i="46"/>
  <c r="M880" i="46"/>
  <c r="M881" i="46"/>
  <c r="M882" i="46"/>
  <c r="M883" i="46"/>
  <c r="M884" i="46"/>
  <c r="M885" i="46"/>
  <c r="M886" i="46"/>
  <c r="M887" i="46"/>
  <c r="M888" i="46"/>
  <c r="M889" i="46"/>
  <c r="M890" i="46"/>
  <c r="M891" i="46"/>
  <c r="M892" i="46"/>
  <c r="M893" i="46"/>
  <c r="M894" i="46"/>
  <c r="M895" i="46"/>
  <c r="M896" i="46"/>
  <c r="M897" i="46"/>
  <c r="M898" i="46"/>
  <c r="M899" i="46"/>
  <c r="M900" i="46"/>
  <c r="M901" i="46"/>
  <c r="M902" i="46"/>
  <c r="M903" i="46"/>
  <c r="M904" i="46"/>
  <c r="M905" i="46"/>
  <c r="M906" i="46"/>
  <c r="M907" i="46"/>
  <c r="M908" i="46"/>
  <c r="M909" i="46"/>
  <c r="M910" i="46"/>
  <c r="M911" i="46"/>
  <c r="M912" i="46"/>
  <c r="M913" i="46"/>
  <c r="M914" i="46"/>
  <c r="M915" i="46"/>
  <c r="M916" i="46"/>
  <c r="M917" i="46"/>
  <c r="M918" i="46"/>
  <c r="M919" i="46"/>
  <c r="M920" i="46"/>
  <c r="M921" i="46"/>
  <c r="M922" i="46"/>
  <c r="M923" i="46"/>
  <c r="M924" i="46"/>
  <c r="M925" i="46"/>
  <c r="M926" i="46"/>
  <c r="M927" i="46"/>
  <c r="M928" i="46"/>
  <c r="M929" i="46"/>
  <c r="M930" i="46"/>
  <c r="M931" i="46"/>
  <c r="M932" i="46"/>
  <c r="M933" i="46"/>
  <c r="M934" i="46"/>
  <c r="M935" i="46"/>
  <c r="M936" i="46"/>
  <c r="M937" i="46"/>
  <c r="M938" i="46"/>
  <c r="M939" i="46"/>
  <c r="M940" i="46"/>
  <c r="M941" i="46"/>
  <c r="M942" i="46"/>
  <c r="M943" i="46"/>
  <c r="M944" i="46"/>
  <c r="M945" i="46"/>
  <c r="M946" i="46"/>
  <c r="M947" i="46"/>
  <c r="M948" i="46"/>
  <c r="M949" i="46"/>
  <c r="M950" i="46"/>
  <c r="M951" i="46"/>
  <c r="M952" i="46"/>
  <c r="M953" i="46"/>
  <c r="M954" i="46"/>
  <c r="M955" i="46"/>
  <c r="M956" i="46"/>
  <c r="M957" i="46"/>
  <c r="M958" i="46"/>
  <c r="M959" i="46"/>
  <c r="M960" i="46"/>
  <c r="M961" i="46"/>
  <c r="M962" i="46"/>
  <c r="M963" i="46"/>
  <c r="M964" i="46"/>
  <c r="M965" i="46"/>
  <c r="M966" i="46"/>
  <c r="M967" i="46"/>
  <c r="M968" i="46"/>
  <c r="M969" i="46"/>
  <c r="M970" i="46"/>
  <c r="M971" i="46"/>
  <c r="M972" i="46"/>
  <c r="M973" i="46"/>
  <c r="M974" i="46"/>
  <c r="M975" i="46"/>
  <c r="M976" i="46"/>
  <c r="M977" i="46"/>
  <c r="M978" i="46"/>
  <c r="M979" i="46"/>
  <c r="M980" i="46"/>
  <c r="M981" i="46"/>
  <c r="M982" i="46"/>
  <c r="M983" i="46"/>
  <c r="M984" i="46"/>
  <c r="M985" i="46"/>
  <c r="M986" i="46"/>
  <c r="M987" i="46"/>
  <c r="M988" i="46"/>
  <c r="M989" i="46"/>
  <c r="M990" i="46"/>
  <c r="M991" i="46"/>
  <c r="M992" i="46"/>
  <c r="M993" i="46"/>
  <c r="M994" i="46"/>
  <c r="M995" i="46"/>
  <c r="M996" i="46"/>
  <c r="M997" i="46"/>
  <c r="M998" i="46"/>
  <c r="M999" i="46"/>
  <c r="M1000" i="46"/>
  <c r="M1001" i="46"/>
  <c r="M1002" i="46"/>
  <c r="M1003" i="46"/>
  <c r="M1004" i="46"/>
  <c r="M1005" i="46"/>
  <c r="M1006" i="46"/>
  <c r="M1007" i="46"/>
  <c r="M1008" i="46"/>
  <c r="M1009" i="46"/>
  <c r="M1010" i="46"/>
  <c r="M1011" i="46"/>
  <c r="M1012" i="46"/>
  <c r="M1013" i="46"/>
  <c r="M1014" i="46"/>
  <c r="M1015" i="46"/>
  <c r="M1016" i="46"/>
  <c r="M1017" i="46"/>
  <c r="M1018" i="46"/>
  <c r="M1019" i="46"/>
  <c r="M1020" i="46"/>
  <c r="M1021" i="46"/>
  <c r="M1022" i="46"/>
  <c r="M1023" i="46"/>
  <c r="M1024" i="46"/>
  <c r="M1025" i="46"/>
  <c r="M1026" i="46"/>
  <c r="M1027" i="46"/>
  <c r="M1028" i="46"/>
  <c r="M1029" i="46"/>
  <c r="M1030" i="46"/>
  <c r="M1031" i="46"/>
  <c r="M1032" i="46"/>
  <c r="M1033" i="46"/>
  <c r="M1034" i="46"/>
  <c r="M1035" i="46"/>
  <c r="M1036" i="46"/>
  <c r="M1037" i="46"/>
  <c r="M1038" i="46"/>
  <c r="M1039" i="46"/>
  <c r="M1040" i="46"/>
  <c r="M1041" i="46"/>
  <c r="M1042" i="46"/>
  <c r="M1043" i="46"/>
  <c r="M1044" i="46"/>
  <c r="M1045" i="46"/>
  <c r="M1046" i="46"/>
  <c r="M1047" i="46"/>
  <c r="M1048" i="46"/>
  <c r="M1049" i="46"/>
  <c r="M1050" i="46"/>
  <c r="M1051" i="46"/>
  <c r="M1052" i="46"/>
  <c r="M1053" i="46"/>
  <c r="M1054" i="46"/>
  <c r="M1055" i="46"/>
  <c r="M1056" i="46"/>
  <c r="M1057" i="46"/>
  <c r="M1058" i="46"/>
  <c r="M1059" i="46"/>
  <c r="M1060" i="46"/>
  <c r="M1061" i="46"/>
  <c r="M1062" i="46"/>
  <c r="M1063" i="46"/>
  <c r="M1064" i="46"/>
  <c r="M1065" i="46"/>
  <c r="M1066" i="46"/>
  <c r="M1067" i="46"/>
  <c r="M1068" i="46"/>
  <c r="M1069" i="46"/>
  <c r="M1070" i="46"/>
  <c r="M1071" i="46"/>
  <c r="M1072" i="46"/>
  <c r="M1073" i="46"/>
  <c r="M1074" i="46"/>
  <c r="M1075" i="46"/>
  <c r="M1076" i="46"/>
  <c r="M1077" i="46"/>
  <c r="M1078" i="46"/>
  <c r="M1079" i="46"/>
  <c r="M1080" i="46"/>
  <c r="M1081" i="46"/>
  <c r="M1082" i="46"/>
  <c r="M1083" i="46"/>
  <c r="M1084" i="46"/>
  <c r="M1085" i="46"/>
  <c r="M1086" i="46"/>
  <c r="M1087" i="46"/>
  <c r="M1088" i="46"/>
  <c r="M1089" i="46"/>
  <c r="M1090" i="46"/>
  <c r="M1091" i="46"/>
  <c r="M1092" i="46"/>
  <c r="M1093" i="46"/>
  <c r="M1094" i="46"/>
  <c r="M1095" i="46"/>
  <c r="M1096" i="46"/>
  <c r="M1097" i="46"/>
  <c r="M1098" i="46"/>
  <c r="M1099" i="46"/>
  <c r="M1100" i="46"/>
  <c r="M1101" i="46"/>
  <c r="M1102" i="46"/>
  <c r="M1103" i="46"/>
  <c r="M1104" i="46"/>
  <c r="M1105" i="46"/>
  <c r="M1106" i="46"/>
  <c r="M1107" i="46"/>
  <c r="M1108" i="46"/>
  <c r="M1109" i="46"/>
  <c r="M1110" i="46"/>
  <c r="M1111" i="46"/>
  <c r="M1112" i="46"/>
  <c r="M1113" i="46"/>
  <c r="M1114" i="46"/>
  <c r="M1115" i="46"/>
  <c r="M1116" i="46"/>
  <c r="M1117" i="46"/>
  <c r="M1118" i="46"/>
  <c r="M1119" i="46"/>
  <c r="M1120" i="46"/>
  <c r="M1121" i="46"/>
  <c r="M1122" i="46"/>
  <c r="M1123" i="46"/>
  <c r="M1124" i="46"/>
  <c r="M1125" i="46"/>
  <c r="M1126" i="46"/>
  <c r="M1127" i="46"/>
  <c r="M1128" i="46"/>
  <c r="M1129" i="46"/>
  <c r="M1130" i="46"/>
  <c r="M1131" i="46"/>
  <c r="M1132" i="46"/>
  <c r="M1133" i="46"/>
  <c r="M1134" i="46"/>
  <c r="M1135" i="46"/>
  <c r="M1136" i="46"/>
  <c r="M1137" i="46"/>
  <c r="M1138" i="46"/>
  <c r="M1139" i="46"/>
  <c r="M1140" i="46"/>
  <c r="M1141" i="46"/>
  <c r="M1142" i="46"/>
  <c r="M1143" i="46"/>
  <c r="M1144" i="46"/>
  <c r="M1145" i="46"/>
  <c r="M1146" i="46"/>
  <c r="M1147" i="46"/>
  <c r="M1148" i="46"/>
  <c r="M1149" i="46"/>
  <c r="M1150" i="46"/>
  <c r="M1151" i="46"/>
  <c r="M1152" i="46"/>
  <c r="M1153" i="46"/>
  <c r="M1154" i="46"/>
  <c r="M1155" i="46"/>
  <c r="M1156" i="46"/>
  <c r="M1157" i="46"/>
  <c r="M1158" i="46"/>
  <c r="M1159" i="46"/>
  <c r="M1160" i="46"/>
  <c r="M1161" i="46"/>
  <c r="M1162" i="46"/>
  <c r="M1163" i="46"/>
  <c r="M1164" i="46"/>
  <c r="M1165" i="46"/>
  <c r="M1166" i="46"/>
  <c r="M1167" i="46"/>
  <c r="M1168" i="46"/>
  <c r="M1169" i="46"/>
  <c r="M1170" i="46"/>
  <c r="M1171" i="46"/>
  <c r="M1172" i="46"/>
  <c r="M1173" i="46"/>
  <c r="M1174" i="46"/>
  <c r="M1175" i="46"/>
  <c r="M1176" i="46"/>
  <c r="M1177" i="46"/>
  <c r="M1178" i="46"/>
  <c r="M1179" i="46"/>
  <c r="M1180" i="46"/>
  <c r="M1181" i="46"/>
  <c r="M1182" i="46"/>
  <c r="M1183" i="46"/>
  <c r="M1184" i="46"/>
  <c r="M1185" i="46"/>
  <c r="M1186" i="46"/>
  <c r="M1187" i="46"/>
  <c r="M1188" i="46"/>
  <c r="M1189" i="46"/>
  <c r="M1190" i="46"/>
  <c r="M1191" i="46"/>
  <c r="M1192" i="46"/>
  <c r="M1193" i="46"/>
  <c r="M1194" i="46"/>
  <c r="M1195" i="46"/>
  <c r="M1196" i="46"/>
  <c r="M1197" i="46"/>
  <c r="M1198" i="46"/>
  <c r="M1199" i="46"/>
  <c r="M1200" i="46"/>
  <c r="M1201" i="46"/>
  <c r="M1202" i="46"/>
  <c r="M1203" i="46"/>
  <c r="M1204" i="46"/>
  <c r="M1205" i="46"/>
  <c r="M1206" i="46"/>
  <c r="M1207" i="46"/>
  <c r="M1208" i="46"/>
  <c r="M1209" i="46"/>
  <c r="M1210" i="46"/>
  <c r="M1211" i="46"/>
  <c r="M1212" i="46"/>
  <c r="M1213" i="46"/>
  <c r="M1214" i="46"/>
  <c r="M1215" i="46"/>
  <c r="M1216" i="46"/>
  <c r="M1217" i="46"/>
  <c r="M1218" i="46"/>
  <c r="M1219" i="46"/>
  <c r="M1220" i="46"/>
  <c r="M1221" i="46"/>
  <c r="M1222" i="46"/>
  <c r="M1223" i="46"/>
  <c r="M1224" i="46"/>
  <c r="M1225" i="46"/>
  <c r="M1226" i="46"/>
  <c r="M1227" i="46"/>
  <c r="M1228" i="46"/>
  <c r="M1229" i="46"/>
  <c r="M1230" i="46"/>
  <c r="M1231" i="46"/>
  <c r="M1232" i="46"/>
  <c r="M1233" i="46"/>
  <c r="M1234" i="46"/>
  <c r="M1235" i="46"/>
  <c r="M1236" i="46"/>
  <c r="M1237" i="46"/>
  <c r="M1238" i="46"/>
  <c r="M1239" i="46"/>
  <c r="M1240" i="46"/>
  <c r="M1241" i="46"/>
  <c r="M1242" i="46"/>
  <c r="M1243" i="46"/>
  <c r="M1244" i="46"/>
  <c r="M1245" i="46"/>
  <c r="M1246" i="46"/>
  <c r="M1247" i="46"/>
  <c r="M1248" i="46"/>
  <c r="M1249" i="46"/>
  <c r="M1250" i="46"/>
  <c r="M1251" i="46"/>
  <c r="M1252" i="46"/>
  <c r="M1253" i="46"/>
  <c r="M1254" i="46"/>
  <c r="M1255" i="46"/>
  <c r="M1256" i="46"/>
  <c r="M1257" i="46"/>
  <c r="M1258" i="46"/>
  <c r="M1259" i="46"/>
  <c r="M1260" i="46"/>
  <c r="M1261" i="46"/>
  <c r="M1262" i="46"/>
  <c r="M1263" i="46"/>
  <c r="M1264" i="46"/>
  <c r="M1265" i="46"/>
  <c r="M1266" i="46"/>
  <c r="M1267" i="46"/>
  <c r="M1268" i="46"/>
  <c r="M1269" i="46"/>
  <c r="M1270" i="46"/>
  <c r="M1271" i="46"/>
  <c r="M1272" i="46"/>
  <c r="M1273" i="46"/>
  <c r="M1274" i="46"/>
  <c r="M1275" i="46"/>
  <c r="M1276" i="46"/>
  <c r="M1277" i="46"/>
  <c r="M1278" i="46"/>
  <c r="M1279" i="46"/>
  <c r="M1280" i="46"/>
  <c r="M1281" i="46"/>
  <c r="M1282" i="46"/>
  <c r="M1283" i="46"/>
  <c r="M1284" i="46"/>
  <c r="M1285" i="46"/>
  <c r="M1286" i="46"/>
  <c r="M1287" i="46"/>
  <c r="M1288" i="46"/>
  <c r="M1289" i="46"/>
  <c r="M1290" i="46"/>
  <c r="M1291" i="46"/>
  <c r="M1292" i="46"/>
  <c r="M1293" i="46"/>
  <c r="M1294" i="46"/>
  <c r="M1295" i="46"/>
  <c r="M1296" i="46"/>
  <c r="M1297" i="46"/>
  <c r="M1298" i="46"/>
  <c r="M1299" i="46"/>
  <c r="M1300" i="46"/>
  <c r="M1301" i="46"/>
  <c r="M1302" i="46"/>
  <c r="M1303" i="46"/>
  <c r="M1304" i="46"/>
  <c r="M1305" i="46"/>
  <c r="M1306" i="46"/>
  <c r="M1307" i="46"/>
  <c r="M1308" i="46"/>
  <c r="M1309" i="46"/>
  <c r="M1310" i="46"/>
  <c r="M1311" i="46"/>
  <c r="M1312" i="46"/>
  <c r="M1313" i="46"/>
  <c r="M1314" i="46"/>
  <c r="M1315" i="46"/>
  <c r="M1316" i="46"/>
  <c r="M1317" i="46"/>
  <c r="M1318" i="46"/>
  <c r="M1319" i="46"/>
  <c r="M1320" i="46"/>
  <c r="M1321" i="46"/>
  <c r="M1322" i="46"/>
  <c r="M1323" i="46"/>
  <c r="M1324" i="46"/>
  <c r="M1325" i="46"/>
  <c r="M1326" i="46"/>
  <c r="M1327" i="46"/>
  <c r="M1328" i="46"/>
  <c r="M1329" i="46"/>
  <c r="M1330" i="46"/>
  <c r="M1331" i="46"/>
  <c r="M1332" i="46"/>
  <c r="M1333" i="46"/>
  <c r="M1334" i="46"/>
  <c r="M1335" i="46"/>
  <c r="M1336" i="46"/>
  <c r="M1337" i="46"/>
  <c r="M1338" i="46"/>
  <c r="M1339" i="46"/>
  <c r="M1340" i="46"/>
  <c r="M1341" i="46"/>
  <c r="M1342" i="46"/>
  <c r="M1343" i="46"/>
  <c r="M1344" i="46"/>
  <c r="M1345" i="46"/>
  <c r="M1346" i="46"/>
  <c r="M1347" i="46"/>
  <c r="M1348" i="46"/>
  <c r="M1349" i="46"/>
  <c r="M1350" i="46"/>
  <c r="M1351" i="46"/>
  <c r="M1352" i="46"/>
  <c r="M1353" i="46"/>
  <c r="M1354" i="46"/>
  <c r="M1355" i="46"/>
  <c r="M1356" i="46"/>
  <c r="M1357" i="46"/>
  <c r="M1358" i="46"/>
  <c r="M1359" i="46"/>
  <c r="M1360" i="46"/>
  <c r="M1361" i="46"/>
  <c r="M1362" i="46"/>
  <c r="M1363" i="46"/>
  <c r="M1364" i="46"/>
  <c r="M1365" i="46"/>
  <c r="M1366" i="46"/>
  <c r="M1367" i="46"/>
  <c r="M1368" i="46"/>
  <c r="M1369" i="46"/>
  <c r="M1370" i="46"/>
  <c r="M1371" i="46"/>
  <c r="M1372" i="46"/>
  <c r="M1373" i="46"/>
  <c r="M1374" i="46"/>
  <c r="M1375" i="46"/>
  <c r="M1376" i="46"/>
  <c r="M1377" i="46"/>
  <c r="M1378" i="46"/>
  <c r="M1379" i="46"/>
  <c r="M1380" i="46"/>
  <c r="M1381" i="46"/>
  <c r="M1382" i="46"/>
  <c r="M1383" i="46"/>
  <c r="M1384" i="46"/>
  <c r="M1385" i="46"/>
  <c r="M1386" i="46"/>
  <c r="M1387" i="46"/>
  <c r="M1388" i="46"/>
  <c r="M1389" i="46"/>
  <c r="M1390" i="46"/>
  <c r="M1391" i="46"/>
  <c r="M1392" i="46"/>
  <c r="M1393" i="46"/>
  <c r="M1394" i="46"/>
  <c r="M1395" i="46"/>
  <c r="M1396" i="46"/>
  <c r="M1397" i="46"/>
  <c r="M1398" i="46"/>
  <c r="M1399" i="46"/>
  <c r="M1400" i="46"/>
  <c r="M1401" i="46"/>
  <c r="M1402" i="46"/>
  <c r="M1403" i="46"/>
  <c r="M1404" i="46"/>
  <c r="M1405" i="46"/>
  <c r="M1406" i="46"/>
  <c r="M1407" i="46"/>
  <c r="M1408" i="46"/>
  <c r="M1409" i="46"/>
  <c r="M1410" i="46"/>
  <c r="M1411" i="46"/>
  <c r="M1412" i="46"/>
  <c r="M1413" i="46"/>
  <c r="M1414" i="46"/>
  <c r="M1415" i="46"/>
  <c r="M1416" i="46"/>
  <c r="M1417" i="46"/>
  <c r="M1418" i="46"/>
  <c r="M1419" i="46"/>
  <c r="M1420" i="46"/>
  <c r="M1421" i="46"/>
  <c r="M1422" i="46"/>
  <c r="M1423" i="46"/>
  <c r="M1424" i="46"/>
  <c r="M1425" i="46"/>
  <c r="M1426" i="46"/>
  <c r="M1427" i="46"/>
  <c r="M1428" i="46"/>
  <c r="M1429" i="46"/>
  <c r="M1430" i="46"/>
  <c r="M1431" i="46"/>
  <c r="M1432" i="46"/>
  <c r="M1433" i="46"/>
  <c r="M1434" i="46"/>
  <c r="M1435" i="46"/>
  <c r="M1436" i="46"/>
  <c r="M1437" i="46"/>
  <c r="M1438" i="46"/>
  <c r="M1439" i="46"/>
  <c r="M1440" i="46"/>
  <c r="M1441" i="46"/>
  <c r="M1442" i="46"/>
  <c r="M1443" i="46"/>
  <c r="M1444" i="46"/>
  <c r="M1445" i="46"/>
  <c r="M1446" i="46"/>
  <c r="M1447" i="46"/>
  <c r="M1448" i="46"/>
  <c r="M1449" i="46"/>
  <c r="M1450" i="46"/>
  <c r="M1451" i="46"/>
  <c r="M1452" i="46"/>
  <c r="M1453" i="46"/>
  <c r="M1454" i="46"/>
  <c r="M1455" i="46"/>
  <c r="M1456" i="46"/>
  <c r="M1457" i="46"/>
  <c r="M1458" i="46"/>
  <c r="M1459" i="46"/>
  <c r="M1460" i="46"/>
  <c r="M1461" i="46"/>
  <c r="M1462" i="46"/>
  <c r="M1463" i="46"/>
  <c r="M1464" i="46"/>
  <c r="M1465" i="46"/>
  <c r="M1466" i="46"/>
  <c r="M1467" i="46"/>
  <c r="M1468" i="46"/>
  <c r="M1469" i="46"/>
  <c r="M1470" i="46"/>
  <c r="M1471" i="46"/>
  <c r="M1472" i="46"/>
  <c r="M1473" i="46"/>
  <c r="M1474" i="46"/>
  <c r="M1475" i="46"/>
  <c r="M1476" i="46"/>
  <c r="M1477" i="46"/>
  <c r="M1478" i="46"/>
  <c r="M1479" i="46"/>
  <c r="M1480" i="46"/>
  <c r="M1481" i="46"/>
  <c r="M1482" i="46"/>
  <c r="M1483" i="46"/>
  <c r="M1484" i="46"/>
  <c r="M1485" i="46"/>
  <c r="M1486" i="46"/>
  <c r="M1487" i="46"/>
  <c r="M1488" i="46"/>
  <c r="M1489" i="46"/>
  <c r="M1490" i="46"/>
  <c r="M1491" i="46"/>
  <c r="M1492" i="46"/>
  <c r="M1493" i="46"/>
  <c r="M1494" i="46"/>
  <c r="M1495" i="46"/>
  <c r="M1496" i="46"/>
  <c r="M1497" i="46"/>
  <c r="M1498" i="46"/>
  <c r="M1499" i="46"/>
  <c r="M1500" i="46"/>
  <c r="M1501" i="46"/>
  <c r="M1502" i="46"/>
  <c r="M1503" i="46"/>
  <c r="M1504" i="46"/>
  <c r="M1505" i="46"/>
  <c r="M1506" i="46"/>
  <c r="M1507" i="46"/>
  <c r="M1508" i="46"/>
  <c r="M1509" i="46"/>
  <c r="M1510" i="46"/>
  <c r="M1511" i="46"/>
  <c r="M1512" i="46"/>
  <c r="M1513" i="46"/>
  <c r="M1514" i="46"/>
  <c r="M1515" i="46"/>
  <c r="M1516" i="46"/>
  <c r="M1517" i="46"/>
  <c r="M1518" i="46"/>
  <c r="M1519" i="46"/>
  <c r="M1520" i="46"/>
  <c r="M1521" i="46"/>
  <c r="M1522" i="46"/>
  <c r="M1523" i="46"/>
  <c r="M1524" i="46"/>
  <c r="M1525" i="46"/>
  <c r="M1526" i="46"/>
  <c r="M1527" i="46"/>
  <c r="M1528" i="46"/>
  <c r="M1529" i="46"/>
  <c r="M1530" i="46"/>
  <c r="M1531" i="46"/>
  <c r="M1532" i="46"/>
  <c r="M1533" i="46"/>
  <c r="M1534" i="46"/>
  <c r="M1535" i="46"/>
  <c r="M1536" i="46"/>
  <c r="M1537" i="46"/>
  <c r="M1538" i="46"/>
  <c r="M1539" i="46"/>
  <c r="M1540" i="46"/>
  <c r="M1541" i="46"/>
  <c r="M1542" i="46"/>
  <c r="M1543" i="46"/>
  <c r="M1544" i="46"/>
  <c r="M1545" i="46"/>
  <c r="M1546" i="46"/>
  <c r="M1547" i="46"/>
  <c r="M1548" i="46"/>
  <c r="M1549" i="46"/>
  <c r="M1550" i="46"/>
  <c r="M1551" i="46"/>
  <c r="M1552" i="46"/>
  <c r="M1553" i="46"/>
  <c r="M1554" i="46"/>
  <c r="M1555" i="46"/>
  <c r="M1556" i="46"/>
  <c r="M1557" i="46"/>
  <c r="M1558" i="46"/>
  <c r="M1559" i="46"/>
  <c r="M1560" i="46"/>
  <c r="M1561" i="46"/>
  <c r="M1562" i="46"/>
  <c r="M1563" i="46"/>
  <c r="M1564" i="46"/>
  <c r="M1565" i="46"/>
  <c r="M1566" i="46"/>
  <c r="M1567" i="46"/>
  <c r="M1568" i="46"/>
  <c r="M1569" i="46"/>
  <c r="M1570" i="46"/>
  <c r="M1571" i="46"/>
  <c r="M1572" i="46"/>
  <c r="M1573" i="46"/>
  <c r="M1574" i="46"/>
  <c r="M1575" i="46"/>
  <c r="M1576" i="46"/>
  <c r="M1577" i="46"/>
  <c r="M1578" i="46"/>
  <c r="M1579" i="46"/>
  <c r="M1580" i="46"/>
  <c r="M1581" i="46"/>
  <c r="M1582" i="46"/>
  <c r="M1583" i="46"/>
  <c r="M1584" i="46"/>
  <c r="M1585" i="46"/>
  <c r="M1586" i="46"/>
  <c r="M1587" i="46"/>
  <c r="M1588" i="46"/>
  <c r="M1589" i="46"/>
  <c r="M1590" i="46"/>
  <c r="M1591" i="46"/>
  <c r="M1592" i="46"/>
  <c r="M1593" i="46"/>
  <c r="M1594" i="46"/>
  <c r="M1595" i="46"/>
  <c r="M1596" i="46"/>
  <c r="M1597" i="46"/>
  <c r="M1598" i="46"/>
  <c r="M1599" i="46"/>
  <c r="M1600" i="46"/>
  <c r="M1601" i="46"/>
  <c r="M1602" i="46"/>
  <c r="M1603" i="46"/>
  <c r="M1604" i="46"/>
  <c r="M1605" i="46"/>
  <c r="M1606" i="46"/>
  <c r="M1607" i="46"/>
  <c r="M1608" i="46"/>
  <c r="M1609" i="46"/>
  <c r="M1610" i="46"/>
  <c r="M1611" i="46"/>
  <c r="M1612" i="46"/>
  <c r="M1613" i="46"/>
  <c r="M1614" i="46"/>
  <c r="M1615" i="46"/>
  <c r="M1616" i="46"/>
  <c r="M1617" i="46"/>
  <c r="M1618" i="46"/>
  <c r="M1619" i="46"/>
  <c r="M1620" i="46"/>
  <c r="M1621" i="46"/>
  <c r="M1622" i="46"/>
  <c r="M1623" i="46"/>
  <c r="M1624" i="46"/>
  <c r="M1625" i="46"/>
  <c r="M1626" i="46"/>
  <c r="M1627" i="46"/>
  <c r="M1628" i="46"/>
  <c r="M1629" i="46"/>
  <c r="M1630" i="46"/>
  <c r="M1631" i="46"/>
  <c r="M1632" i="46"/>
  <c r="M1633" i="46"/>
  <c r="M1634" i="46"/>
  <c r="M1635" i="46"/>
  <c r="M1636" i="46"/>
  <c r="M1637" i="46"/>
  <c r="M1638" i="46"/>
  <c r="M1639" i="46"/>
  <c r="M1640" i="46"/>
  <c r="M1641" i="46"/>
  <c r="M1642" i="46"/>
  <c r="M1643" i="46"/>
  <c r="M1644" i="46"/>
  <c r="M1645" i="46"/>
  <c r="M1646" i="46"/>
  <c r="M1647" i="46"/>
  <c r="M1648" i="46"/>
  <c r="M1649" i="46"/>
  <c r="M1650" i="46"/>
  <c r="M1651" i="46"/>
  <c r="M1652" i="46"/>
  <c r="M1653" i="46"/>
  <c r="M1654" i="46"/>
  <c r="M1655" i="46"/>
  <c r="M1656" i="46"/>
  <c r="M1657" i="46"/>
  <c r="M1658" i="46"/>
  <c r="M1659" i="46"/>
  <c r="M1660" i="46"/>
  <c r="M1661" i="46"/>
  <c r="M1662" i="46"/>
  <c r="M1663" i="46"/>
  <c r="M1664" i="46"/>
  <c r="M1665" i="46"/>
  <c r="M1666" i="46"/>
  <c r="M1667" i="46"/>
  <c r="M1668" i="46"/>
  <c r="M1669" i="46"/>
  <c r="M1670" i="46"/>
  <c r="M1671" i="46"/>
  <c r="M1672" i="46"/>
  <c r="M1673" i="46"/>
  <c r="M1674" i="46"/>
  <c r="M1675" i="46"/>
  <c r="M1676" i="46"/>
  <c r="M1677" i="46"/>
  <c r="M1678" i="46"/>
  <c r="M1679" i="46"/>
  <c r="M1680" i="46"/>
  <c r="M1681" i="46"/>
  <c r="M1682" i="46"/>
  <c r="M1683" i="46"/>
  <c r="M1684" i="46"/>
  <c r="M1685" i="46"/>
  <c r="M1686" i="46"/>
  <c r="M1687" i="46"/>
  <c r="M1688" i="46"/>
  <c r="M1689" i="46"/>
  <c r="M1690" i="46"/>
  <c r="M1691" i="46"/>
  <c r="M1692" i="46"/>
  <c r="M1693" i="46"/>
  <c r="M1694" i="46"/>
  <c r="M1695" i="46"/>
  <c r="M1696" i="46"/>
  <c r="M1697" i="46"/>
  <c r="M1698" i="46"/>
  <c r="M1699" i="46"/>
  <c r="M1700" i="46"/>
  <c r="M1701" i="46"/>
  <c r="M1702" i="46"/>
  <c r="M1703" i="46"/>
  <c r="M1704" i="46"/>
  <c r="M1705" i="46"/>
  <c r="M1706" i="46"/>
  <c r="M1707" i="46"/>
  <c r="M1708" i="46"/>
  <c r="M1709" i="46"/>
  <c r="M1710" i="46"/>
  <c r="M1711" i="46"/>
  <c r="M1712" i="46"/>
  <c r="M1713" i="46"/>
  <c r="M1714" i="46"/>
  <c r="M1715" i="46"/>
  <c r="M1716" i="46"/>
  <c r="M1717" i="46"/>
  <c r="M1718" i="46"/>
  <c r="M1719" i="46"/>
  <c r="M1720" i="46"/>
  <c r="M1721" i="46"/>
  <c r="M1722" i="46"/>
  <c r="M1723" i="46"/>
  <c r="M1724" i="46"/>
  <c r="M1725" i="46"/>
  <c r="M1726" i="46"/>
  <c r="M1727" i="46"/>
  <c r="M1728" i="46"/>
  <c r="M1729" i="46"/>
  <c r="M1730" i="46"/>
  <c r="M1731" i="46"/>
  <c r="M1732" i="46"/>
  <c r="M1733" i="46"/>
  <c r="M1734" i="46"/>
  <c r="M1735" i="46"/>
  <c r="M1736" i="46"/>
  <c r="M1737" i="46"/>
  <c r="M1738" i="46"/>
  <c r="M1739" i="46"/>
  <c r="M1740" i="46"/>
  <c r="M1741" i="46"/>
  <c r="M1742" i="46"/>
  <c r="M1743" i="46"/>
  <c r="M1744" i="46"/>
  <c r="M1745" i="46"/>
  <c r="M1746" i="46"/>
  <c r="M1747" i="46"/>
  <c r="M1748" i="46"/>
  <c r="M1749" i="46"/>
  <c r="M1750" i="46"/>
  <c r="M1751" i="46"/>
  <c r="M1752" i="46"/>
  <c r="M1753" i="46"/>
  <c r="M1754" i="46"/>
  <c r="M1755" i="46"/>
  <c r="M1756" i="46"/>
  <c r="M1757" i="46"/>
  <c r="M1758" i="46"/>
  <c r="M1759" i="46"/>
  <c r="M1760" i="46"/>
  <c r="M1761" i="46"/>
  <c r="M1762" i="46"/>
  <c r="M1763" i="46"/>
  <c r="M1764" i="46"/>
  <c r="M1765" i="46"/>
  <c r="M1766" i="46"/>
  <c r="M1767" i="46"/>
  <c r="M1768" i="46"/>
  <c r="M1769" i="46"/>
  <c r="M1770" i="46"/>
  <c r="M1771" i="46"/>
  <c r="M1772" i="46"/>
  <c r="M1773" i="46"/>
  <c r="M1774" i="46"/>
  <c r="M1775" i="46"/>
  <c r="M1776" i="46"/>
  <c r="M1777" i="46"/>
  <c r="M1778" i="46"/>
  <c r="M1779" i="46"/>
  <c r="M1780" i="46"/>
  <c r="M1781" i="46"/>
  <c r="M1782" i="46"/>
  <c r="M1783" i="46"/>
  <c r="M1784" i="46"/>
  <c r="M1785" i="46"/>
  <c r="M1786" i="46"/>
  <c r="M1787" i="46"/>
  <c r="M1788" i="46"/>
  <c r="M1789" i="46"/>
  <c r="M1790" i="46"/>
  <c r="M1791" i="46"/>
  <c r="M1792" i="46"/>
  <c r="M1793" i="46"/>
  <c r="M1794" i="46"/>
  <c r="M1795" i="46"/>
  <c r="M1796" i="46"/>
  <c r="M1797" i="46"/>
  <c r="M1798" i="46"/>
  <c r="M1799" i="46"/>
  <c r="M1800" i="46"/>
  <c r="M1801" i="46"/>
  <c r="M1802" i="46"/>
  <c r="M1803" i="46"/>
  <c r="M1804" i="46"/>
  <c r="M1805" i="46"/>
  <c r="M1806" i="46"/>
  <c r="M1807" i="46"/>
  <c r="M1808" i="46"/>
  <c r="M1809" i="46"/>
  <c r="M1810" i="46"/>
  <c r="M1811" i="46"/>
  <c r="M1812" i="46"/>
  <c r="M1813" i="46"/>
  <c r="M1814" i="46"/>
  <c r="M1815" i="46"/>
  <c r="M1816" i="46"/>
  <c r="M1817" i="46"/>
  <c r="M1818" i="46"/>
  <c r="M1819" i="46"/>
  <c r="M1820" i="46"/>
  <c r="M1821" i="46"/>
  <c r="M1822" i="46"/>
  <c r="M1823" i="46"/>
  <c r="M1824" i="46"/>
  <c r="M1825" i="46"/>
  <c r="M1826" i="46"/>
  <c r="M1827" i="46"/>
  <c r="M1828" i="46"/>
  <c r="M1829" i="46"/>
  <c r="M1830" i="46"/>
  <c r="M1831" i="46"/>
  <c r="M1832" i="46"/>
  <c r="M1833" i="46"/>
  <c r="M1834" i="46"/>
  <c r="M1835" i="46"/>
  <c r="M1836" i="46"/>
  <c r="M1837" i="46"/>
  <c r="M1838" i="46"/>
  <c r="M1839" i="46"/>
  <c r="M1840" i="46"/>
  <c r="M1841" i="46"/>
  <c r="M1842" i="46"/>
  <c r="M1843" i="46"/>
  <c r="M1844" i="46"/>
  <c r="M1845" i="46"/>
  <c r="M1846" i="46"/>
  <c r="M1847" i="46"/>
  <c r="M1848" i="46"/>
  <c r="M1849" i="46"/>
  <c r="M1850" i="46"/>
  <c r="M1851" i="46"/>
  <c r="M1852" i="46"/>
  <c r="M1853" i="46"/>
  <c r="M1854" i="46"/>
  <c r="M1855" i="46"/>
  <c r="M1856" i="46"/>
  <c r="M1857" i="46"/>
  <c r="M1858" i="46"/>
  <c r="M1859" i="46"/>
  <c r="M1860" i="46"/>
  <c r="M1861" i="46"/>
  <c r="M1862" i="46"/>
  <c r="M1863" i="46"/>
  <c r="M1864" i="46"/>
  <c r="M1865" i="46"/>
  <c r="M1866" i="46"/>
  <c r="M1867" i="46"/>
  <c r="M1868" i="46"/>
  <c r="M1869" i="46"/>
  <c r="M1870" i="46"/>
  <c r="M1871" i="46"/>
  <c r="M1872" i="46"/>
  <c r="M1873" i="46"/>
  <c r="M1874" i="46"/>
  <c r="M1875" i="46"/>
  <c r="M1876" i="46"/>
  <c r="M1877" i="46"/>
  <c r="M1878" i="46"/>
  <c r="M1879" i="46"/>
  <c r="M1880" i="46"/>
  <c r="M1881" i="46"/>
  <c r="M1882" i="46"/>
  <c r="M1883" i="46"/>
  <c r="M1884" i="46"/>
  <c r="M1885" i="46"/>
  <c r="M1886" i="46"/>
  <c r="M1887" i="46"/>
  <c r="M1888" i="46"/>
  <c r="M1889" i="46"/>
  <c r="M1890" i="46"/>
  <c r="M1891" i="46"/>
  <c r="M1892" i="46"/>
  <c r="M1893" i="46"/>
  <c r="M1894" i="46"/>
  <c r="M1895" i="46"/>
  <c r="M1896" i="46"/>
  <c r="M1897" i="46"/>
  <c r="M1898" i="46"/>
  <c r="M1899" i="46"/>
  <c r="M1900" i="46"/>
  <c r="M1901" i="46"/>
  <c r="M1902" i="46"/>
  <c r="M1903" i="46"/>
  <c r="M1904" i="46"/>
  <c r="M1905" i="46"/>
  <c r="M1906" i="46"/>
  <c r="M1907" i="46"/>
  <c r="M1908" i="46"/>
  <c r="M1909" i="46"/>
  <c r="M1910" i="46"/>
  <c r="M1911" i="46"/>
  <c r="M1912" i="46"/>
  <c r="M1913" i="46"/>
  <c r="M1914" i="46"/>
  <c r="M1915" i="46"/>
  <c r="M1916" i="46"/>
  <c r="M1917" i="46"/>
  <c r="M1918" i="46"/>
  <c r="M1919" i="46"/>
  <c r="M1920" i="46"/>
  <c r="M1921" i="46"/>
  <c r="M1922" i="46"/>
  <c r="M1923" i="46"/>
  <c r="M1924" i="46"/>
  <c r="M1925" i="46"/>
  <c r="M1926" i="46"/>
  <c r="M1927" i="46"/>
  <c r="M1928" i="46"/>
  <c r="M1929" i="46"/>
  <c r="M1930" i="46"/>
  <c r="M1931" i="46"/>
  <c r="M1932" i="46"/>
  <c r="M1933" i="46"/>
  <c r="M1934" i="46"/>
  <c r="M1935" i="46"/>
  <c r="M1936" i="46"/>
  <c r="M1937" i="46"/>
  <c r="M1938" i="46"/>
  <c r="M1939" i="46"/>
  <c r="M1940" i="46"/>
  <c r="M1941" i="46"/>
  <c r="M1942" i="46"/>
  <c r="M1943" i="46"/>
  <c r="M1944" i="46"/>
  <c r="M1945" i="46"/>
  <c r="M1946" i="46"/>
  <c r="M1947" i="46"/>
  <c r="M1948" i="46"/>
  <c r="M1949" i="46"/>
  <c r="M1950" i="46"/>
  <c r="M1951" i="46"/>
  <c r="M1952" i="46"/>
  <c r="M1953" i="46"/>
  <c r="M1954" i="46"/>
  <c r="M1955" i="46"/>
  <c r="M1956" i="46"/>
  <c r="M1957" i="46"/>
  <c r="M1958" i="46"/>
  <c r="M1959" i="46"/>
  <c r="M1960" i="46"/>
  <c r="M1961" i="46"/>
  <c r="M1962" i="46"/>
  <c r="M1963" i="46"/>
  <c r="M1964" i="46"/>
  <c r="M1965" i="46"/>
  <c r="M1966" i="46"/>
  <c r="M1967" i="46"/>
  <c r="M1968" i="46"/>
  <c r="M1969" i="46"/>
  <c r="M1970" i="46"/>
  <c r="M1971" i="46"/>
  <c r="M1972" i="46"/>
  <c r="M1973" i="46"/>
  <c r="M1974" i="46"/>
  <c r="M1975" i="46"/>
  <c r="M1976" i="46"/>
  <c r="M1977" i="46"/>
  <c r="M1978" i="46"/>
  <c r="M1979" i="46"/>
  <c r="M1980" i="46"/>
  <c r="M1981" i="46"/>
  <c r="M1982" i="46"/>
  <c r="M1983" i="46"/>
  <c r="M1984" i="46"/>
  <c r="M1985" i="46"/>
  <c r="M1986" i="46"/>
  <c r="M1987" i="46"/>
  <c r="M1988" i="46"/>
  <c r="M1989" i="46"/>
  <c r="M1990" i="46"/>
  <c r="M1991" i="46"/>
  <c r="M1992" i="46"/>
  <c r="M1993" i="46"/>
  <c r="M1994" i="46"/>
  <c r="M1995" i="46"/>
  <c r="M1996" i="46"/>
  <c r="M1997" i="46"/>
  <c r="M1998" i="46"/>
  <c r="M1999" i="46"/>
  <c r="M2000" i="46"/>
  <c r="M2001" i="46"/>
  <c r="M2002" i="46"/>
  <c r="M2003" i="46"/>
  <c r="M2004" i="46"/>
  <c r="M2005" i="46"/>
  <c r="M2006" i="46"/>
  <c r="M2007" i="46"/>
  <c r="M2008" i="46"/>
  <c r="M2009" i="46"/>
  <c r="M2010" i="46"/>
  <c r="M2011" i="46"/>
  <c r="M2012" i="46"/>
  <c r="M2013" i="46"/>
  <c r="M2014" i="46"/>
  <c r="M2015" i="46"/>
  <c r="M2016" i="46"/>
  <c r="M2017" i="46"/>
  <c r="M2018" i="46"/>
  <c r="M2019" i="46"/>
  <c r="M2020" i="46"/>
  <c r="M2021" i="46"/>
  <c r="M2022" i="46"/>
  <c r="M2023" i="46"/>
  <c r="M2024" i="46"/>
  <c r="M2025" i="46"/>
  <c r="M2026" i="46"/>
  <c r="M2027" i="46"/>
  <c r="M2028" i="46"/>
  <c r="M2029" i="46"/>
  <c r="M2030" i="46"/>
  <c r="M2031" i="46"/>
  <c r="M2032" i="46"/>
  <c r="M2033" i="46"/>
  <c r="M2034" i="46"/>
  <c r="M2035" i="46"/>
  <c r="M2036" i="46"/>
  <c r="M2037" i="46"/>
  <c r="M2038" i="46"/>
  <c r="M2039" i="46"/>
  <c r="M2040" i="46"/>
  <c r="M2041" i="46"/>
  <c r="M2042" i="46"/>
  <c r="M2043" i="46"/>
  <c r="M2044" i="46"/>
  <c r="M2045" i="46"/>
  <c r="M2046" i="46"/>
  <c r="M2047" i="46"/>
  <c r="M2048" i="46"/>
  <c r="M2049" i="46"/>
  <c r="M2050" i="46"/>
  <c r="M2051" i="46"/>
  <c r="M2052" i="46"/>
  <c r="M2053" i="46"/>
  <c r="M2054" i="46"/>
  <c r="M2055" i="46"/>
  <c r="M2056" i="46"/>
  <c r="M2057" i="46"/>
  <c r="M2058" i="46"/>
  <c r="M2059" i="46"/>
  <c r="M2060" i="46"/>
  <c r="M2061" i="46"/>
  <c r="M2062" i="46"/>
  <c r="M2063" i="46"/>
  <c r="M2064" i="46"/>
  <c r="M2065" i="46"/>
  <c r="M2066" i="46"/>
  <c r="M2067" i="46"/>
  <c r="M2068" i="46"/>
  <c r="M2069" i="46"/>
  <c r="M2070" i="46"/>
  <c r="M2071" i="46"/>
  <c r="M2072" i="46"/>
  <c r="M2073" i="46"/>
  <c r="M2074" i="46"/>
  <c r="M2075" i="46"/>
  <c r="M2076" i="46"/>
  <c r="M2077" i="46"/>
  <c r="M2078" i="46"/>
  <c r="M2079" i="46"/>
  <c r="M2080" i="46"/>
  <c r="M2081" i="46"/>
  <c r="M2082" i="46"/>
  <c r="M2083" i="46"/>
  <c r="M2084" i="46"/>
  <c r="M2085" i="46"/>
  <c r="M2086" i="46"/>
  <c r="M2087" i="46"/>
  <c r="M2088" i="46"/>
  <c r="M2089" i="46"/>
  <c r="M2090" i="46"/>
  <c r="M2091" i="46"/>
  <c r="M2092" i="46"/>
  <c r="M2093" i="46"/>
  <c r="M2094" i="46"/>
  <c r="M2095" i="46"/>
  <c r="M2096" i="46"/>
  <c r="M2097" i="46"/>
  <c r="M2098" i="46"/>
  <c r="M2099" i="46"/>
  <c r="M2100" i="46"/>
  <c r="M2101" i="46"/>
  <c r="M2102" i="46"/>
  <c r="M2103" i="46"/>
  <c r="M2104" i="46"/>
  <c r="M2105" i="46"/>
  <c r="M2106" i="46"/>
  <c r="M2107" i="46"/>
  <c r="M2108" i="46"/>
  <c r="M2109" i="46"/>
  <c r="M2110" i="46"/>
  <c r="M2111" i="46"/>
  <c r="M2112" i="46"/>
  <c r="M2113" i="46"/>
  <c r="M2114" i="46"/>
  <c r="M2115" i="46"/>
  <c r="M2116" i="46"/>
  <c r="M2117" i="46"/>
  <c r="M2118" i="46"/>
  <c r="M2119" i="46"/>
  <c r="M2120" i="46"/>
  <c r="M2121" i="46"/>
  <c r="M2122" i="46"/>
  <c r="M2123" i="46"/>
  <c r="M2124" i="46"/>
  <c r="M2125" i="46"/>
  <c r="M2126" i="46"/>
  <c r="M2127" i="46"/>
  <c r="M2128" i="46"/>
  <c r="M2129" i="46"/>
  <c r="M2130" i="46"/>
  <c r="M2131" i="46"/>
  <c r="M2132" i="46"/>
  <c r="M2133" i="46"/>
  <c r="M2134" i="46"/>
  <c r="M2135" i="46"/>
  <c r="M2136" i="46"/>
  <c r="M2137" i="46"/>
  <c r="M2138" i="46"/>
  <c r="M2139" i="46"/>
  <c r="M2140" i="46"/>
  <c r="M2141" i="46"/>
  <c r="M2142" i="46"/>
  <c r="M2143" i="46"/>
  <c r="M2144" i="46"/>
  <c r="M2145" i="46"/>
  <c r="M2146" i="46"/>
  <c r="M2147" i="46"/>
  <c r="M2148" i="46"/>
  <c r="M2149" i="46"/>
  <c r="M2150" i="46"/>
  <c r="M2151" i="46"/>
  <c r="M2152" i="46"/>
  <c r="M2153" i="46"/>
  <c r="M2154" i="46"/>
  <c r="M2155" i="46"/>
  <c r="M2156" i="46"/>
  <c r="M2157" i="46"/>
  <c r="M2158" i="46"/>
  <c r="M2159" i="46"/>
  <c r="M2160" i="46"/>
  <c r="M2161" i="46"/>
  <c r="M2162" i="46"/>
  <c r="M2163" i="46"/>
  <c r="M2164" i="46"/>
  <c r="M2165" i="46"/>
  <c r="M2166" i="46"/>
  <c r="M2167" i="46"/>
  <c r="M2168" i="46"/>
  <c r="M2169" i="46"/>
  <c r="M2170" i="46"/>
  <c r="M2171" i="46"/>
  <c r="M2172" i="46"/>
  <c r="M2173" i="46"/>
  <c r="M2174" i="46"/>
  <c r="M2175" i="46"/>
  <c r="M2176" i="46"/>
  <c r="M2177" i="46"/>
  <c r="M2178" i="46"/>
  <c r="M2179" i="46"/>
  <c r="M2180" i="46"/>
  <c r="M2181" i="46"/>
  <c r="M2182" i="46"/>
  <c r="M2183" i="46"/>
  <c r="M2184" i="46"/>
  <c r="M2185" i="46"/>
  <c r="M2186" i="46"/>
  <c r="M2187" i="46"/>
  <c r="M2188" i="46"/>
  <c r="M2189" i="46"/>
  <c r="M2190" i="46"/>
  <c r="M2191" i="46"/>
  <c r="M2192" i="46"/>
  <c r="M2193" i="46"/>
  <c r="M2194" i="46"/>
  <c r="M2195" i="46"/>
  <c r="M2196" i="46"/>
  <c r="M2197" i="46"/>
  <c r="M2198" i="46"/>
  <c r="M2199" i="46"/>
  <c r="M2200" i="46"/>
  <c r="M2201" i="46"/>
  <c r="M2202" i="46"/>
  <c r="M2203" i="46"/>
  <c r="M2204" i="46"/>
  <c r="M2205" i="46"/>
  <c r="M2206" i="46"/>
  <c r="M2207" i="46"/>
  <c r="M2208" i="46"/>
  <c r="M2209" i="46"/>
  <c r="M2210" i="46"/>
  <c r="M2211" i="46"/>
  <c r="M2212" i="46"/>
  <c r="M2213" i="46"/>
  <c r="M2214" i="46"/>
  <c r="M2215" i="46"/>
  <c r="M2216" i="46"/>
  <c r="M2217" i="46"/>
  <c r="M2218" i="46"/>
  <c r="M2219" i="46"/>
  <c r="M2220" i="46"/>
  <c r="M2221" i="46"/>
  <c r="M2222" i="46"/>
  <c r="M2223" i="46"/>
  <c r="M2224" i="46"/>
  <c r="M2225" i="46"/>
  <c r="M2226" i="46"/>
  <c r="M2227" i="46"/>
  <c r="M2228" i="46"/>
  <c r="M2229" i="46"/>
  <c r="M2230" i="46"/>
  <c r="M2231" i="46"/>
  <c r="M2232" i="46"/>
  <c r="M2233" i="46"/>
  <c r="M2234" i="46"/>
  <c r="M2235" i="46"/>
  <c r="M2236" i="46"/>
  <c r="M2237" i="46"/>
  <c r="M2238" i="46"/>
  <c r="M2239" i="46"/>
  <c r="M2240" i="46"/>
  <c r="M2241" i="46"/>
  <c r="M2242" i="46"/>
  <c r="M2243" i="46"/>
  <c r="M2244" i="46"/>
  <c r="M2245" i="46"/>
  <c r="M2246" i="46"/>
  <c r="M2247" i="46"/>
  <c r="M2248" i="46"/>
  <c r="M2249" i="46"/>
  <c r="M2250" i="46"/>
  <c r="M2251" i="46"/>
  <c r="M2252" i="46"/>
  <c r="M2253" i="46"/>
  <c r="M2254" i="46"/>
  <c r="M2255" i="46"/>
  <c r="M2256" i="46"/>
  <c r="M2257" i="46"/>
  <c r="M2258" i="46"/>
  <c r="M2259" i="46"/>
  <c r="M2260" i="46"/>
  <c r="M2261" i="46"/>
  <c r="M2262" i="46"/>
  <c r="M2263" i="46"/>
  <c r="M2264" i="46"/>
  <c r="M2265" i="46"/>
  <c r="M2266" i="46"/>
  <c r="M2267" i="46"/>
  <c r="M2268" i="46"/>
  <c r="M2269" i="46"/>
  <c r="M2270" i="46"/>
  <c r="M2271" i="46"/>
  <c r="M2272" i="46"/>
  <c r="M2273" i="46"/>
  <c r="M2274" i="46"/>
  <c r="M2275" i="46"/>
  <c r="M2276" i="46"/>
  <c r="M2277" i="46"/>
  <c r="M2278" i="46"/>
  <c r="M2279" i="46"/>
  <c r="M2280" i="46"/>
  <c r="M2281" i="46"/>
  <c r="M2282" i="46"/>
  <c r="M2283" i="46"/>
  <c r="M2284" i="46"/>
  <c r="M2285" i="46"/>
  <c r="M2286" i="46"/>
  <c r="M2287" i="46"/>
  <c r="M2288" i="46"/>
  <c r="M2289" i="46"/>
  <c r="M2290" i="46"/>
  <c r="M2291" i="46"/>
  <c r="M2292" i="46"/>
  <c r="M2293" i="46"/>
  <c r="M2294" i="46"/>
  <c r="M2295" i="46"/>
  <c r="M2296" i="46"/>
  <c r="M2297" i="46"/>
  <c r="M2298" i="46"/>
  <c r="M2299" i="46"/>
  <c r="M2300" i="46"/>
  <c r="M2301" i="46"/>
  <c r="M2302" i="46"/>
  <c r="M2303" i="46"/>
  <c r="M2304" i="46"/>
  <c r="M2305" i="46"/>
  <c r="M2306" i="46"/>
  <c r="M2307" i="46"/>
  <c r="M2308" i="46"/>
  <c r="M2309" i="46"/>
  <c r="M2310" i="46"/>
  <c r="M2311" i="46"/>
  <c r="M2312" i="46"/>
  <c r="M2313" i="46"/>
  <c r="M2314" i="46"/>
  <c r="M2315" i="46"/>
  <c r="M2316" i="46"/>
  <c r="M2317" i="46"/>
  <c r="M2318" i="46"/>
  <c r="M2319" i="46"/>
  <c r="M2320" i="46"/>
  <c r="M2321" i="46"/>
  <c r="M2322" i="46"/>
  <c r="M2323" i="46"/>
  <c r="M2324" i="46"/>
  <c r="M2325" i="46"/>
  <c r="M2326" i="46"/>
  <c r="M2327" i="46"/>
  <c r="M2328" i="46"/>
  <c r="M2329" i="46"/>
  <c r="M2330" i="46"/>
  <c r="M2331" i="46"/>
  <c r="M2332" i="46"/>
  <c r="M2333" i="46"/>
  <c r="M2334" i="46"/>
  <c r="M2335" i="46"/>
  <c r="M2336" i="46"/>
  <c r="M2337" i="46"/>
  <c r="M2338" i="46"/>
  <c r="M2339" i="46"/>
  <c r="M2340" i="46"/>
  <c r="M2341" i="46"/>
  <c r="M2342" i="46"/>
  <c r="M2343" i="46"/>
  <c r="M2344" i="46"/>
  <c r="M2345" i="46"/>
  <c r="M2346" i="46"/>
  <c r="M2347" i="46"/>
  <c r="M2348" i="46"/>
  <c r="M2349" i="46"/>
  <c r="M2350" i="46"/>
  <c r="M2351" i="46"/>
  <c r="M2352" i="46"/>
  <c r="M2353" i="46"/>
  <c r="M2354" i="46"/>
  <c r="M2355" i="46"/>
  <c r="M2356" i="46"/>
  <c r="M2357" i="46"/>
  <c r="M2358" i="46"/>
  <c r="M2359" i="46"/>
  <c r="M2360" i="46"/>
  <c r="M2361" i="46"/>
  <c r="M2362" i="46"/>
  <c r="M2363" i="46"/>
  <c r="M2364" i="46"/>
  <c r="M2365" i="46"/>
  <c r="M2366" i="46"/>
  <c r="M2367" i="46"/>
  <c r="M2368" i="46"/>
  <c r="M2369" i="46"/>
  <c r="M2370" i="46"/>
  <c r="M2371" i="46"/>
  <c r="M2372" i="46"/>
  <c r="M2373" i="46"/>
  <c r="M2374" i="46"/>
  <c r="M2375" i="46"/>
  <c r="M2376" i="46"/>
  <c r="M2377" i="46"/>
  <c r="M2378" i="46"/>
  <c r="M2379" i="46"/>
  <c r="M2380" i="46"/>
  <c r="M2381" i="46"/>
  <c r="M2382" i="46"/>
  <c r="M2383" i="46"/>
  <c r="M2384" i="46"/>
  <c r="M2385" i="46"/>
  <c r="M2386" i="46"/>
  <c r="M2387" i="46"/>
  <c r="M2388" i="46"/>
  <c r="M2389" i="46"/>
  <c r="M2390" i="46"/>
  <c r="M2391" i="46"/>
  <c r="M2392" i="46"/>
  <c r="M2393" i="46"/>
  <c r="M2394" i="46"/>
  <c r="M2395" i="46"/>
  <c r="M2396" i="46"/>
  <c r="M2397" i="46"/>
  <c r="M2398" i="46"/>
  <c r="M2399" i="46"/>
  <c r="M2400" i="46"/>
  <c r="M2401" i="46"/>
  <c r="M2402" i="46"/>
  <c r="M2403" i="46"/>
  <c r="M2404" i="46"/>
  <c r="M2405" i="46"/>
  <c r="M2406" i="46"/>
  <c r="M2407" i="46"/>
  <c r="M2408" i="46"/>
  <c r="M2409" i="46"/>
  <c r="M2410" i="46"/>
  <c r="M2411" i="46"/>
  <c r="M2412" i="46"/>
  <c r="M2413" i="46"/>
  <c r="M2414" i="46"/>
  <c r="M2415" i="46"/>
  <c r="M2416" i="46"/>
  <c r="M2417" i="46"/>
  <c r="M2418" i="46"/>
  <c r="M2419" i="46"/>
  <c r="M2420" i="46"/>
  <c r="M2421" i="46"/>
  <c r="M2422" i="46"/>
  <c r="M2423" i="46"/>
  <c r="M2424" i="46"/>
  <c r="M2425" i="46"/>
  <c r="M2426" i="46"/>
  <c r="M2427" i="46"/>
  <c r="M2428" i="46"/>
  <c r="M2429" i="46"/>
  <c r="M2430" i="46"/>
  <c r="M2431" i="46"/>
  <c r="M2432" i="46"/>
  <c r="M2433" i="46"/>
  <c r="M2434" i="46"/>
  <c r="M2435" i="46"/>
  <c r="M2436" i="46"/>
  <c r="M2437" i="46"/>
  <c r="M2438" i="46"/>
  <c r="M2439" i="46"/>
  <c r="M2440" i="46"/>
  <c r="M2441" i="46"/>
  <c r="M2442" i="46"/>
  <c r="M2443" i="46"/>
  <c r="M2444" i="46"/>
  <c r="M2445" i="46"/>
  <c r="M2446" i="46"/>
  <c r="M2447" i="46"/>
  <c r="M2448" i="46"/>
  <c r="M2449" i="46"/>
  <c r="M2450" i="46"/>
  <c r="M2451" i="46"/>
  <c r="M2452" i="46"/>
  <c r="M2453" i="46"/>
  <c r="M2454" i="46"/>
  <c r="M2455" i="46"/>
  <c r="M2456" i="46"/>
  <c r="M2457" i="46"/>
  <c r="M2458" i="46"/>
  <c r="M2459" i="46"/>
  <c r="M2460" i="46"/>
  <c r="M2461" i="46"/>
  <c r="M2462" i="46"/>
  <c r="M2463" i="46"/>
  <c r="M2464" i="46"/>
  <c r="M2465" i="46"/>
  <c r="M2466" i="46"/>
  <c r="M2467" i="46"/>
  <c r="M2468" i="46"/>
  <c r="M2469" i="46"/>
  <c r="M2470" i="46"/>
  <c r="M2471" i="46"/>
  <c r="M2472" i="46"/>
  <c r="M2473" i="46"/>
  <c r="M2474" i="46"/>
  <c r="M2475" i="46"/>
  <c r="M2476" i="46"/>
  <c r="M2477" i="46"/>
  <c r="M2478" i="46"/>
  <c r="M2479" i="46"/>
  <c r="M2480" i="46"/>
  <c r="M2481" i="46"/>
  <c r="M2482" i="46"/>
  <c r="M2483" i="46"/>
  <c r="M2484" i="46"/>
  <c r="M2485" i="46"/>
  <c r="M2486" i="46"/>
  <c r="M2487" i="46"/>
  <c r="M2488" i="46"/>
  <c r="M2489" i="46"/>
  <c r="M2490" i="46"/>
  <c r="M2491" i="46"/>
  <c r="M2492" i="46"/>
  <c r="O2492" i="46" s="1"/>
  <c r="M2493" i="46"/>
  <c r="M2494" i="46"/>
  <c r="M2495" i="46"/>
  <c r="M2496" i="46"/>
  <c r="M2497" i="46"/>
  <c r="M2498" i="46"/>
  <c r="M2499" i="46"/>
  <c r="M2500" i="46"/>
  <c r="M2501" i="46"/>
  <c r="M2502" i="46"/>
  <c r="M2503" i="46"/>
  <c r="M2504" i="46"/>
  <c r="M2505" i="46"/>
  <c r="M2506" i="46"/>
  <c r="M2507" i="46"/>
  <c r="M2508" i="46"/>
  <c r="M2509" i="46"/>
  <c r="M2510" i="46"/>
  <c r="M2511" i="46"/>
  <c r="M2512" i="46"/>
  <c r="M2513" i="46"/>
  <c r="M2514" i="46"/>
  <c r="M2515" i="46"/>
  <c r="M2516" i="46"/>
  <c r="O2516" i="46" s="1"/>
  <c r="M2517" i="46"/>
  <c r="M2518" i="46"/>
  <c r="M2519" i="46"/>
  <c r="M2520" i="46"/>
  <c r="M2521" i="46"/>
  <c r="M2522" i="46"/>
  <c r="M2523" i="46"/>
  <c r="M2524" i="46"/>
  <c r="M2525" i="46"/>
  <c r="M2526" i="46"/>
  <c r="M2527" i="46"/>
  <c r="M2528" i="46"/>
  <c r="O2528" i="46" s="1"/>
  <c r="M2529" i="46"/>
  <c r="M2530" i="46"/>
  <c r="M2531" i="46"/>
  <c r="M2532" i="46"/>
  <c r="M2533" i="46"/>
  <c r="M2534" i="46"/>
  <c r="M2535" i="46"/>
  <c r="M2536" i="46"/>
  <c r="M2537" i="46"/>
  <c r="M2538" i="46"/>
  <c r="M2539" i="46"/>
  <c r="M2540" i="46"/>
  <c r="O2540" i="46" s="1"/>
  <c r="M2541" i="46"/>
  <c r="M2542" i="46"/>
  <c r="M2543" i="46"/>
  <c r="M2544" i="46"/>
  <c r="M2545" i="46"/>
  <c r="M2546" i="46"/>
  <c r="M2547" i="46"/>
  <c r="M2548" i="46"/>
  <c r="O2548" i="46" s="1"/>
  <c r="M2549" i="46"/>
  <c r="M2550" i="46"/>
  <c r="M2551" i="46"/>
  <c r="M2552" i="46"/>
  <c r="O2552" i="46" s="1"/>
  <c r="M2553" i="46"/>
  <c r="M2554" i="46"/>
  <c r="M2555" i="46"/>
  <c r="M2556" i="46"/>
  <c r="M2557" i="46"/>
  <c r="O2557" i="46" s="1"/>
  <c r="M2558" i="46"/>
  <c r="M2559" i="46"/>
  <c r="M2560" i="46"/>
  <c r="M2561" i="46"/>
  <c r="M2562" i="46"/>
  <c r="M2563" i="46"/>
  <c r="M2564" i="46"/>
  <c r="O2564" i="46" s="1"/>
  <c r="M2565" i="46"/>
  <c r="M2566" i="46"/>
  <c r="M2567" i="46"/>
  <c r="M2568" i="46"/>
  <c r="M2569" i="46"/>
  <c r="M2570" i="46"/>
  <c r="M2571" i="46"/>
  <c r="M2572" i="46"/>
  <c r="M2573" i="46"/>
  <c r="M2574" i="46"/>
  <c r="M2575" i="46"/>
  <c r="M2576" i="46"/>
  <c r="O2576" i="46" s="1"/>
  <c r="M2577" i="46"/>
  <c r="M2578" i="46"/>
  <c r="M2579" i="46"/>
  <c r="M2580" i="46"/>
  <c r="M2581" i="46"/>
  <c r="O2581" i="46" s="1"/>
  <c r="M2582" i="46"/>
  <c r="M2583" i="46"/>
  <c r="M2584" i="46"/>
  <c r="M2585" i="46"/>
  <c r="M2586" i="46"/>
  <c r="O2586" i="46" s="1"/>
  <c r="M2587" i="46"/>
  <c r="M2588" i="46"/>
  <c r="O2588" i="46" s="1"/>
  <c r="M2589" i="46"/>
  <c r="M2590" i="46"/>
  <c r="M2591" i="46"/>
  <c r="M2592" i="46"/>
  <c r="M2593" i="46"/>
  <c r="M2594" i="46"/>
  <c r="M2595" i="46"/>
  <c r="M2596" i="46"/>
  <c r="O2596" i="46" s="1"/>
  <c r="M2597" i="46"/>
  <c r="M2598" i="46"/>
  <c r="M2599" i="46"/>
  <c r="M2600" i="46"/>
  <c r="O2600" i="46" s="1"/>
  <c r="M2601" i="46"/>
  <c r="M2602" i="46"/>
  <c r="M2603" i="46"/>
  <c r="M2604" i="46"/>
  <c r="M2605" i="46"/>
  <c r="O2605" i="46" s="1"/>
  <c r="M2606" i="46"/>
  <c r="M2607" i="46"/>
  <c r="M2608" i="46"/>
  <c r="O2608" i="46" s="1"/>
  <c r="M2609" i="46"/>
  <c r="M2610" i="46"/>
  <c r="M2611" i="46"/>
  <c r="M2612" i="46"/>
  <c r="O2612" i="46" s="1"/>
  <c r="M2613" i="46"/>
  <c r="M2614" i="46"/>
  <c r="M2615" i="46"/>
  <c r="M2616" i="46"/>
  <c r="M2617" i="46"/>
  <c r="M2618" i="46"/>
  <c r="M2619" i="46"/>
  <c r="M2620" i="46"/>
  <c r="M2621" i="46"/>
  <c r="M2622" i="46"/>
  <c r="M2623" i="46"/>
  <c r="M2624" i="46"/>
  <c r="O2624" i="46" s="1"/>
  <c r="M2625" i="46"/>
  <c r="M2626" i="46"/>
  <c r="M2627" i="46"/>
  <c r="M2628" i="46"/>
  <c r="M2629" i="46"/>
  <c r="M2630" i="46"/>
  <c r="M2631" i="46"/>
  <c r="M2632" i="46"/>
  <c r="M2633" i="46"/>
  <c r="M2634" i="46"/>
  <c r="M2635" i="46"/>
  <c r="M2636" i="46"/>
  <c r="O2636" i="46" s="1"/>
  <c r="M2637" i="46"/>
  <c r="M2638" i="46"/>
  <c r="M2639" i="46"/>
  <c r="M2640" i="46"/>
  <c r="M2641" i="46"/>
  <c r="M2642" i="46"/>
  <c r="M2643" i="46"/>
  <c r="M2644" i="46"/>
  <c r="O2644" i="46" s="1"/>
  <c r="M2645" i="46"/>
  <c r="M2646" i="46"/>
  <c r="M2647" i="46"/>
  <c r="M2648" i="46"/>
  <c r="O2648" i="46" s="1"/>
  <c r="M2649" i="46"/>
  <c r="M2650" i="46"/>
  <c r="M2651" i="46"/>
  <c r="M2652" i="46"/>
  <c r="M2653" i="46"/>
  <c r="M2654" i="46"/>
  <c r="M2655" i="46"/>
  <c r="M2656" i="46"/>
  <c r="O2656" i="46" s="1"/>
  <c r="M2657" i="46"/>
  <c r="M2658" i="46"/>
  <c r="M2659" i="46"/>
  <c r="M2660" i="46"/>
  <c r="O2660" i="46" s="1"/>
  <c r="M2661" i="46"/>
  <c r="M2662" i="46"/>
  <c r="M2663" i="46"/>
  <c r="M2664" i="46"/>
  <c r="M2665" i="46"/>
  <c r="M2666" i="46"/>
  <c r="M2667" i="46"/>
  <c r="M2668" i="46"/>
  <c r="O2668" i="46" s="1"/>
  <c r="M2669" i="46"/>
  <c r="M2670" i="46"/>
  <c r="M2671" i="46"/>
  <c r="M2672" i="46"/>
  <c r="O2672" i="46" s="1"/>
  <c r="M2673" i="46"/>
  <c r="M2674" i="46"/>
  <c r="M2675" i="46"/>
  <c r="M2676" i="46"/>
  <c r="M2677" i="46"/>
  <c r="M2678" i="46"/>
  <c r="M2679" i="46"/>
  <c r="M2680" i="46"/>
  <c r="O2680" i="46" s="1"/>
  <c r="O2504" i="46"/>
  <c r="G18" i="23" l="1"/>
  <c r="E20" i="23"/>
  <c r="E19" i="23"/>
  <c r="H18" i="23"/>
  <c r="F18" i="23"/>
  <c r="G19" i="23"/>
  <c r="O2519" i="46"/>
  <c r="O2591" i="46"/>
  <c r="O2627" i="46"/>
  <c r="O2531" i="46"/>
  <c r="O2603" i="46"/>
  <c r="O2651" i="46"/>
  <c r="O2495" i="46"/>
  <c r="O2567" i="46"/>
  <c r="O2639" i="46"/>
  <c r="O2555" i="46"/>
  <c r="O2663" i="46"/>
  <c r="O2507" i="46"/>
  <c r="O2543" i="46"/>
  <c r="O2615" i="46"/>
  <c r="O2579" i="46"/>
  <c r="O2675" i="46"/>
  <c r="O2547" i="46"/>
  <c r="O2677" i="46"/>
  <c r="O2655" i="46"/>
  <c r="O2667" i="46"/>
  <c r="O2632" i="46"/>
  <c r="O2673" i="46"/>
  <c r="O2637" i="46"/>
  <c r="O2577" i="46"/>
  <c r="O2553" i="46"/>
  <c r="O2529" i="46"/>
  <c r="O2658" i="46"/>
  <c r="O2646" i="46"/>
  <c r="O2574" i="46"/>
  <c r="O2502" i="46"/>
  <c r="O2620" i="46"/>
  <c r="O2584" i="46"/>
  <c r="O2572" i="46"/>
  <c r="O2560" i="46"/>
  <c r="O2536" i="46"/>
  <c r="O2524" i="46"/>
  <c r="O2512" i="46"/>
  <c r="O2500" i="46"/>
  <c r="O2665" i="46"/>
  <c r="O2653" i="46"/>
  <c r="O2641" i="46"/>
  <c r="O2629" i="46"/>
  <c r="O2617" i="46"/>
  <c r="J2681" i="46"/>
  <c r="M2681" i="46"/>
  <c r="O2593" i="46"/>
  <c r="O2569" i="46"/>
  <c r="O2545" i="46"/>
  <c r="O2533" i="46"/>
  <c r="O2521" i="46"/>
  <c r="O2509" i="46"/>
  <c r="O2497" i="46"/>
  <c r="O2491" i="46"/>
  <c r="O2503" i="46"/>
  <c r="O2515" i="46"/>
  <c r="O2527" i="46"/>
  <c r="O2539" i="46"/>
  <c r="O2551" i="46"/>
  <c r="O2563" i="46"/>
  <c r="O2575" i="46"/>
  <c r="O2587" i="46"/>
  <c r="O2599" i="46"/>
  <c r="O2611" i="46"/>
  <c r="O2623" i="46"/>
  <c r="O2635" i="46"/>
  <c r="O2647" i="46"/>
  <c r="O2659" i="46"/>
  <c r="O2671" i="46"/>
  <c r="O2678" i="46"/>
  <c r="O2666" i="46"/>
  <c r="O2654" i="46"/>
  <c r="O2642" i="46"/>
  <c r="O2630" i="46"/>
  <c r="O2618" i="46"/>
  <c r="O2606" i="46"/>
  <c r="O2594" i="46"/>
  <c r="O2582" i="46"/>
  <c r="O2570" i="46"/>
  <c r="O2558" i="46"/>
  <c r="O2546" i="46"/>
  <c r="O2534" i="46"/>
  <c r="O2522" i="46"/>
  <c r="O2510" i="46"/>
  <c r="O2498" i="46"/>
  <c r="O2493" i="46"/>
  <c r="O2505" i="46"/>
  <c r="O2517" i="46"/>
  <c r="O2541" i="46"/>
  <c r="O2565" i="46"/>
  <c r="O2589" i="46"/>
  <c r="O2601" i="46"/>
  <c r="O2613" i="46"/>
  <c r="O2625" i="46"/>
  <c r="O2649" i="46"/>
  <c r="O2661" i="46"/>
  <c r="O2532" i="46"/>
  <c r="H20" i="23"/>
  <c r="G20" i="23"/>
  <c r="F19" i="23"/>
  <c r="O2550" i="46"/>
  <c r="O2562" i="46"/>
  <c r="O2598" i="46"/>
  <c r="O2610" i="46"/>
  <c r="O2679" i="46"/>
  <c r="O2643" i="46"/>
  <c r="O2631" i="46"/>
  <c r="O2619" i="46"/>
  <c r="O2607" i="46"/>
  <c r="O2595" i="46"/>
  <c r="O2583" i="46"/>
  <c r="O2571" i="46"/>
  <c r="O2559" i="46"/>
  <c r="O2535" i="46"/>
  <c r="O2523" i="46"/>
  <c r="O2511" i="46"/>
  <c r="O2499" i="46"/>
  <c r="O2520" i="46"/>
  <c r="O2556" i="46"/>
  <c r="O2568" i="46"/>
  <c r="O2580" i="46"/>
  <c r="O2616" i="46"/>
  <c r="O2628" i="46"/>
  <c r="O2640" i="46"/>
  <c r="O2676" i="46"/>
  <c r="O2501" i="46"/>
  <c r="O2513" i="46"/>
  <c r="O2525" i="46"/>
  <c r="O2537" i="46"/>
  <c r="O2573" i="46"/>
  <c r="O2585" i="46"/>
  <c r="O2645" i="46"/>
  <c r="O2657" i="46"/>
  <c r="O2669" i="46"/>
  <c r="O2592" i="46"/>
  <c r="O2652" i="46"/>
  <c r="O2544" i="46"/>
  <c r="O2604" i="46"/>
  <c r="O2664" i="46"/>
  <c r="O2508" i="46"/>
  <c r="O2514" i="46"/>
  <c r="O2670" i="46"/>
  <c r="O2526" i="46"/>
  <c r="O2538" i="46"/>
  <c r="O2622" i="46"/>
  <c r="O2549" i="46"/>
  <c r="O2634" i="46"/>
  <c r="O2490" i="46"/>
  <c r="O2561" i="46"/>
  <c r="O2597" i="46"/>
  <c r="O2609" i="46"/>
  <c r="O2621" i="46"/>
  <c r="O2489" i="46"/>
  <c r="O2633" i="46"/>
  <c r="O2674" i="46"/>
  <c r="O2662" i="46"/>
  <c r="O2650" i="46"/>
  <c r="O2638" i="46"/>
  <c r="O2626" i="46"/>
  <c r="O2614" i="46"/>
  <c r="O2602" i="46"/>
  <c r="O2590" i="46"/>
  <c r="O2578" i="46"/>
  <c r="O2566" i="46"/>
  <c r="O2554" i="46"/>
  <c r="O2542" i="46"/>
  <c r="O2530" i="46"/>
  <c r="O2518" i="46"/>
  <c r="O2506" i="46"/>
  <c r="O2494" i="46"/>
  <c r="O2496" i="46"/>
  <c r="K16" i="50" l="1"/>
  <c r="K17" i="50"/>
  <c r="K18" i="50"/>
  <c r="K19" i="50"/>
  <c r="K20" i="50"/>
  <c r="K21" i="50"/>
  <c r="K22" i="50"/>
  <c r="K23" i="50"/>
  <c r="K24" i="50"/>
  <c r="K25" i="50"/>
  <c r="K26" i="50"/>
  <c r="K27" i="50"/>
  <c r="K28" i="50"/>
  <c r="K29" i="50"/>
  <c r="K30" i="50"/>
  <c r="K31" i="50"/>
  <c r="K32" i="50"/>
  <c r="K33" i="50"/>
  <c r="K34" i="50"/>
  <c r="K35" i="50"/>
  <c r="K36" i="50"/>
  <c r="K37" i="50"/>
  <c r="K38" i="50"/>
  <c r="K39" i="50"/>
  <c r="K40" i="50"/>
  <c r="K41" i="50"/>
  <c r="K42" i="50"/>
  <c r="K43" i="50"/>
  <c r="K44" i="50"/>
  <c r="K45" i="50"/>
  <c r="K46" i="50"/>
  <c r="K47" i="50"/>
  <c r="K48" i="50"/>
  <c r="K49" i="50"/>
  <c r="K50" i="50"/>
  <c r="K51" i="50"/>
  <c r="K52" i="50"/>
  <c r="K53" i="50"/>
  <c r="K54" i="50"/>
  <c r="K55" i="50"/>
  <c r="K56" i="50"/>
  <c r="K57" i="50"/>
  <c r="K58" i="50"/>
  <c r="K59" i="50"/>
  <c r="K60" i="50"/>
  <c r="K61" i="50"/>
  <c r="K62" i="50"/>
  <c r="K63" i="50"/>
  <c r="K64" i="50"/>
  <c r="K65" i="50"/>
  <c r="K66" i="50"/>
  <c r="K67" i="50"/>
  <c r="K68" i="50"/>
  <c r="K69" i="50"/>
  <c r="K70" i="50"/>
  <c r="K71" i="50"/>
  <c r="K72" i="50"/>
  <c r="K73" i="50"/>
  <c r="K74" i="50"/>
  <c r="K75" i="50"/>
  <c r="K76" i="50"/>
  <c r="K77" i="50"/>
  <c r="K78" i="50"/>
  <c r="K79" i="50"/>
  <c r="K80" i="50"/>
  <c r="K81" i="50"/>
  <c r="K82" i="50"/>
  <c r="K83" i="50"/>
  <c r="K84" i="50"/>
  <c r="K85" i="50"/>
  <c r="K86" i="50"/>
  <c r="K87" i="50"/>
  <c r="K88" i="50"/>
  <c r="K89" i="50"/>
  <c r="K90" i="50"/>
  <c r="K91" i="50"/>
  <c r="K92" i="50"/>
  <c r="K93" i="50"/>
  <c r="K94" i="50"/>
  <c r="K95" i="50"/>
  <c r="K96" i="50"/>
  <c r="K97" i="50"/>
  <c r="K98" i="50"/>
  <c r="K99" i="50"/>
  <c r="K100" i="50"/>
  <c r="K101" i="50"/>
  <c r="K102" i="50"/>
  <c r="K103" i="50"/>
  <c r="K104" i="50"/>
  <c r="K105" i="50"/>
  <c r="K106" i="50"/>
  <c r="K107" i="50"/>
  <c r="K108" i="50"/>
  <c r="K109" i="50"/>
  <c r="K110" i="50"/>
  <c r="K111" i="50"/>
  <c r="K112" i="50"/>
  <c r="K113" i="50"/>
  <c r="K114" i="50"/>
  <c r="K115" i="50"/>
  <c r="K116" i="50"/>
  <c r="K117" i="50"/>
  <c r="K118" i="50"/>
  <c r="K119" i="50"/>
  <c r="K120" i="50"/>
  <c r="K121" i="50"/>
  <c r="K122" i="50"/>
  <c r="K123" i="50"/>
  <c r="K124" i="50"/>
  <c r="K125" i="50"/>
  <c r="K126" i="50"/>
  <c r="K127" i="50"/>
  <c r="K128" i="50"/>
  <c r="K129" i="50"/>
  <c r="K130" i="50"/>
  <c r="K131" i="50"/>
  <c r="K132" i="50"/>
  <c r="K133" i="50"/>
  <c r="K134" i="50"/>
  <c r="K135" i="50"/>
  <c r="K136" i="50"/>
  <c r="K137" i="50"/>
  <c r="K138" i="50"/>
  <c r="K139" i="50"/>
  <c r="K140" i="50"/>
  <c r="K141" i="50"/>
  <c r="K142" i="50"/>
  <c r="K143" i="50"/>
  <c r="K144" i="50"/>
  <c r="K145" i="50"/>
  <c r="K146" i="50"/>
  <c r="K147" i="50"/>
  <c r="K148" i="50"/>
  <c r="K149" i="50"/>
  <c r="K150" i="50"/>
  <c r="K151" i="50"/>
  <c r="K152" i="50"/>
  <c r="K153" i="50"/>
  <c r="K154" i="50"/>
  <c r="K155" i="50"/>
  <c r="K156" i="50"/>
  <c r="K157" i="50"/>
  <c r="K158" i="50"/>
  <c r="K159" i="50"/>
  <c r="K160" i="50"/>
  <c r="K161" i="50"/>
  <c r="K162" i="50"/>
  <c r="K163" i="50"/>
  <c r="K164" i="50"/>
  <c r="K165" i="50"/>
  <c r="K166" i="50"/>
  <c r="K167" i="50"/>
  <c r="K168" i="50"/>
  <c r="K169" i="50"/>
  <c r="K170" i="50"/>
  <c r="K171" i="50"/>
  <c r="K172" i="50"/>
  <c r="K173" i="50"/>
  <c r="K174" i="50"/>
  <c r="K175" i="50"/>
  <c r="K176" i="50"/>
  <c r="K177" i="50"/>
  <c r="K178" i="50"/>
  <c r="K179" i="50"/>
  <c r="K180" i="50"/>
  <c r="K181" i="50"/>
  <c r="K182" i="50"/>
  <c r="K183" i="50"/>
  <c r="K184" i="50"/>
  <c r="K185" i="50"/>
  <c r="K186" i="50"/>
  <c r="K187" i="50"/>
  <c r="K188" i="50"/>
  <c r="K189" i="50"/>
  <c r="K190" i="50"/>
  <c r="K191" i="50"/>
  <c r="K192" i="50"/>
  <c r="K193" i="50"/>
  <c r="K194" i="50"/>
  <c r="K195" i="50"/>
  <c r="K196" i="50"/>
  <c r="K197" i="50"/>
  <c r="K198" i="50"/>
  <c r="K199" i="50"/>
  <c r="K200" i="50"/>
  <c r="K201" i="50"/>
  <c r="K202" i="50"/>
  <c r="K203" i="50"/>
  <c r="K204" i="50"/>
  <c r="K205" i="50"/>
  <c r="K206" i="50"/>
  <c r="K207" i="50"/>
  <c r="K208" i="50"/>
  <c r="K209" i="50"/>
  <c r="K210" i="50"/>
  <c r="K211" i="50"/>
  <c r="K212" i="50"/>
  <c r="K213" i="50"/>
  <c r="K214" i="50"/>
  <c r="K215" i="50"/>
  <c r="K216" i="50"/>
  <c r="K217" i="50"/>
  <c r="K218" i="50"/>
  <c r="K219" i="50"/>
  <c r="K220" i="50"/>
  <c r="K221" i="50"/>
  <c r="K222" i="50"/>
  <c r="K223" i="50"/>
  <c r="K224" i="50"/>
  <c r="K225" i="50"/>
  <c r="K226" i="50"/>
  <c r="K227" i="50"/>
  <c r="K228" i="50"/>
  <c r="K229" i="50"/>
  <c r="K230" i="50"/>
  <c r="K231" i="50"/>
  <c r="K232" i="50"/>
  <c r="K233" i="50"/>
  <c r="K234" i="50"/>
  <c r="K235" i="50"/>
  <c r="K236" i="50"/>
  <c r="K237" i="50"/>
  <c r="K238" i="50"/>
  <c r="K239" i="50"/>
  <c r="K240" i="50"/>
  <c r="K241" i="50"/>
  <c r="K242" i="50"/>
  <c r="K243" i="50"/>
  <c r="K244" i="50"/>
  <c r="K245" i="50"/>
  <c r="K246" i="50"/>
  <c r="K247" i="50"/>
  <c r="K248" i="50"/>
  <c r="K249" i="50"/>
  <c r="K250" i="50"/>
  <c r="K251" i="50"/>
  <c r="K252" i="50"/>
  <c r="K253" i="50"/>
  <c r="K254" i="50"/>
  <c r="K15" i="50"/>
  <c r="O15" i="46"/>
  <c r="O16" i="46"/>
  <c r="O17" i="46"/>
  <c r="O18" i="46"/>
  <c r="O19" i="46"/>
  <c r="O20" i="46"/>
  <c r="O21" i="46"/>
  <c r="O22" i="46"/>
  <c r="O23" i="46"/>
  <c r="O24" i="46"/>
  <c r="O25" i="46"/>
  <c r="O26" i="46"/>
  <c r="O27" i="46"/>
  <c r="O28" i="46"/>
  <c r="O29" i="46"/>
  <c r="O30" i="46"/>
  <c r="O31" i="46"/>
  <c r="O32" i="46"/>
  <c r="O33" i="46"/>
  <c r="O34" i="46"/>
  <c r="O35" i="46"/>
  <c r="O36" i="46"/>
  <c r="O37" i="46"/>
  <c r="O38" i="46"/>
  <c r="O39" i="46"/>
  <c r="O40" i="46"/>
  <c r="O41" i="46"/>
  <c r="O42" i="46"/>
  <c r="O43" i="46"/>
  <c r="O44" i="46"/>
  <c r="O45" i="46"/>
  <c r="O46" i="46"/>
  <c r="O47" i="46"/>
  <c r="O48" i="46"/>
  <c r="O49" i="46"/>
  <c r="O50" i="46"/>
  <c r="O51" i="46"/>
  <c r="O52" i="46"/>
  <c r="O53" i="46"/>
  <c r="O54" i="46"/>
  <c r="O55" i="46"/>
  <c r="O56" i="46"/>
  <c r="O57" i="46"/>
  <c r="O58" i="46"/>
  <c r="O59" i="46"/>
  <c r="O60" i="46"/>
  <c r="O61" i="46"/>
  <c r="O62" i="46"/>
  <c r="O63" i="46"/>
  <c r="O64" i="46"/>
  <c r="O65" i="46"/>
  <c r="O66" i="46"/>
  <c r="O67" i="46"/>
  <c r="O68" i="46"/>
  <c r="O69" i="46"/>
  <c r="O70" i="46"/>
  <c r="O71" i="46"/>
  <c r="O72" i="46"/>
  <c r="O73" i="46"/>
  <c r="O74" i="46"/>
  <c r="O75" i="46"/>
  <c r="O76" i="46"/>
  <c r="O77" i="46"/>
  <c r="O78" i="46"/>
  <c r="O79" i="46"/>
  <c r="O80" i="46"/>
  <c r="O81" i="46"/>
  <c r="O82" i="46"/>
  <c r="O83" i="46"/>
  <c r="O84" i="46"/>
  <c r="O85" i="46"/>
  <c r="O86" i="46"/>
  <c r="O87" i="46"/>
  <c r="O88" i="46"/>
  <c r="O89" i="46"/>
  <c r="O90" i="46"/>
  <c r="O91" i="46"/>
  <c r="O92" i="46"/>
  <c r="O93" i="46"/>
  <c r="O94" i="46"/>
  <c r="O95" i="46"/>
  <c r="O96" i="46"/>
  <c r="O97" i="46"/>
  <c r="O98" i="46"/>
  <c r="O99" i="46"/>
  <c r="O100" i="46"/>
  <c r="O101" i="46"/>
  <c r="O102" i="46"/>
  <c r="O103" i="46"/>
  <c r="O104" i="46"/>
  <c r="O105" i="46"/>
  <c r="O106" i="46"/>
  <c r="O107" i="46"/>
  <c r="O108" i="46"/>
  <c r="O109" i="46"/>
  <c r="O110" i="46"/>
  <c r="O111" i="46"/>
  <c r="O112" i="46"/>
  <c r="O113" i="46"/>
  <c r="O114" i="46"/>
  <c r="O115" i="46"/>
  <c r="O116" i="46"/>
  <c r="O117" i="46"/>
  <c r="O118" i="46"/>
  <c r="O119" i="46"/>
  <c r="O120" i="46"/>
  <c r="O121" i="46"/>
  <c r="O122" i="46"/>
  <c r="O123" i="46"/>
  <c r="O124" i="46"/>
  <c r="O125" i="46"/>
  <c r="O126" i="46"/>
  <c r="O127" i="46"/>
  <c r="O128" i="46"/>
  <c r="O129" i="46"/>
  <c r="O130" i="46"/>
  <c r="O131" i="46"/>
  <c r="O132" i="46"/>
  <c r="O133" i="46"/>
  <c r="O134" i="46"/>
  <c r="O135" i="46"/>
  <c r="O136" i="46"/>
  <c r="O137" i="46"/>
  <c r="O138" i="46"/>
  <c r="O139" i="46"/>
  <c r="O140" i="46"/>
  <c r="O141" i="46"/>
  <c r="O142" i="46"/>
  <c r="O143" i="46"/>
  <c r="O144" i="46"/>
  <c r="O145" i="46"/>
  <c r="O146" i="46"/>
  <c r="O147" i="46"/>
  <c r="O148" i="46"/>
  <c r="O149" i="46"/>
  <c r="O150" i="46"/>
  <c r="O151" i="46"/>
  <c r="O152" i="46"/>
  <c r="O153" i="46"/>
  <c r="O154" i="46"/>
  <c r="O155" i="46"/>
  <c r="O156" i="46"/>
  <c r="O157" i="46"/>
  <c r="O158" i="46"/>
  <c r="O159" i="46"/>
  <c r="O160" i="46"/>
  <c r="O161" i="46"/>
  <c r="O162" i="46"/>
  <c r="O163" i="46"/>
  <c r="O164" i="46"/>
  <c r="O165" i="46"/>
  <c r="O166" i="46"/>
  <c r="O167" i="46"/>
  <c r="O168" i="46"/>
  <c r="O169" i="46"/>
  <c r="O170" i="46"/>
  <c r="O171" i="46"/>
  <c r="O172" i="46"/>
  <c r="O173" i="46"/>
  <c r="O174" i="46"/>
  <c r="O175" i="46"/>
  <c r="O176" i="46"/>
  <c r="O177" i="46"/>
  <c r="O178" i="46"/>
  <c r="O179" i="46"/>
  <c r="O180" i="46"/>
  <c r="O181" i="46"/>
  <c r="O182" i="46"/>
  <c r="O183" i="46"/>
  <c r="O184" i="46"/>
  <c r="O185" i="46"/>
  <c r="O186" i="46"/>
  <c r="O187" i="46"/>
  <c r="O188" i="46"/>
  <c r="O189" i="46"/>
  <c r="O190" i="46"/>
  <c r="O191" i="46"/>
  <c r="O192" i="46"/>
  <c r="O193" i="46"/>
  <c r="O194" i="46"/>
  <c r="O195" i="46"/>
  <c r="O196" i="46"/>
  <c r="O197" i="46"/>
  <c r="O198" i="46"/>
  <c r="O199" i="46"/>
  <c r="O200" i="46"/>
  <c r="O201" i="46"/>
  <c r="O202" i="46"/>
  <c r="O203" i="46"/>
  <c r="O204" i="46"/>
  <c r="O205" i="46"/>
  <c r="O206" i="46"/>
  <c r="O207" i="46"/>
  <c r="O208" i="46"/>
  <c r="O209" i="46"/>
  <c r="O210" i="46"/>
  <c r="O211" i="46"/>
  <c r="O212" i="46"/>
  <c r="O213" i="46"/>
  <c r="O214" i="46"/>
  <c r="O215" i="46"/>
  <c r="O216" i="46"/>
  <c r="O217" i="46"/>
  <c r="O218" i="46"/>
  <c r="O219" i="46"/>
  <c r="O220" i="46"/>
  <c r="O221" i="46"/>
  <c r="O222" i="46"/>
  <c r="O223" i="46"/>
  <c r="O224" i="46"/>
  <c r="O225" i="46"/>
  <c r="O226" i="46"/>
  <c r="O227" i="46"/>
  <c r="O228" i="46"/>
  <c r="O229" i="46"/>
  <c r="O230" i="46"/>
  <c r="O231" i="46"/>
  <c r="O232" i="46"/>
  <c r="O233" i="46"/>
  <c r="O234" i="46"/>
  <c r="O235" i="46"/>
  <c r="O236" i="46"/>
  <c r="O237" i="46"/>
  <c r="O238" i="46"/>
  <c r="O239" i="46"/>
  <c r="O240" i="46"/>
  <c r="O241" i="46"/>
  <c r="O242" i="46"/>
  <c r="O243" i="46"/>
  <c r="O244" i="46"/>
  <c r="O245" i="46"/>
  <c r="O246" i="46"/>
  <c r="O247" i="46"/>
  <c r="O248" i="46"/>
  <c r="O249" i="46"/>
  <c r="O250" i="46"/>
  <c r="O251" i="46"/>
  <c r="O252" i="46"/>
  <c r="O253" i="46"/>
  <c r="O254" i="46"/>
  <c r="O255" i="46"/>
  <c r="O256" i="46"/>
  <c r="O257" i="46"/>
  <c r="O258" i="46"/>
  <c r="O259" i="46"/>
  <c r="O260" i="46"/>
  <c r="O261" i="46"/>
  <c r="O262" i="46"/>
  <c r="O263" i="46"/>
  <c r="O264" i="46"/>
  <c r="O265" i="46"/>
  <c r="O266" i="46"/>
  <c r="O267" i="46"/>
  <c r="O268" i="46"/>
  <c r="O269" i="46"/>
  <c r="O270" i="46"/>
  <c r="O271" i="46"/>
  <c r="O272" i="46"/>
  <c r="O273" i="46"/>
  <c r="O274" i="46"/>
  <c r="O275" i="46"/>
  <c r="O276" i="46"/>
  <c r="O277" i="46"/>
  <c r="O278" i="46"/>
  <c r="O279" i="46"/>
  <c r="O280" i="46"/>
  <c r="O281" i="46"/>
  <c r="O282" i="46"/>
  <c r="O283" i="46"/>
  <c r="O284" i="46"/>
  <c r="O285" i="46"/>
  <c r="O286" i="46"/>
  <c r="O287" i="46"/>
  <c r="O288" i="46"/>
  <c r="O289" i="46"/>
  <c r="O290" i="46"/>
  <c r="O291" i="46"/>
  <c r="O292" i="46"/>
  <c r="O293" i="46"/>
  <c r="O294" i="46"/>
  <c r="O295" i="46"/>
  <c r="O296" i="46"/>
  <c r="O297" i="46"/>
  <c r="O298" i="46"/>
  <c r="O299" i="46"/>
  <c r="O300" i="46"/>
  <c r="O301" i="46"/>
  <c r="O302" i="46"/>
  <c r="O303" i="46"/>
  <c r="O304" i="46"/>
  <c r="O305" i="46"/>
  <c r="O306" i="46"/>
  <c r="O307" i="46"/>
  <c r="O308" i="46"/>
  <c r="O309" i="46"/>
  <c r="O310" i="46"/>
  <c r="O311" i="46"/>
  <c r="O312" i="46"/>
  <c r="O313" i="46"/>
  <c r="O314" i="46"/>
  <c r="O315" i="46"/>
  <c r="O316" i="46"/>
  <c r="O317" i="46"/>
  <c r="O318" i="46"/>
  <c r="O319" i="46"/>
  <c r="O320" i="46"/>
  <c r="O321" i="46"/>
  <c r="O322" i="46"/>
  <c r="O323" i="46"/>
  <c r="O324" i="46"/>
  <c r="O325" i="46"/>
  <c r="O326" i="46"/>
  <c r="O327" i="46"/>
  <c r="O328" i="46"/>
  <c r="O329" i="46"/>
  <c r="O330" i="46"/>
  <c r="O331" i="46"/>
  <c r="O332" i="46"/>
  <c r="O333" i="46"/>
  <c r="O334" i="46"/>
  <c r="O335" i="46"/>
  <c r="O336" i="46"/>
  <c r="O337" i="46"/>
  <c r="O338" i="46"/>
  <c r="O339" i="46"/>
  <c r="O340" i="46"/>
  <c r="O341" i="46"/>
  <c r="O342" i="46"/>
  <c r="O343" i="46"/>
  <c r="O344" i="46"/>
  <c r="O345" i="46"/>
  <c r="O346" i="46"/>
  <c r="O347" i="46"/>
  <c r="O348" i="46"/>
  <c r="O349" i="46"/>
  <c r="O350" i="46"/>
  <c r="O351" i="46"/>
  <c r="O352" i="46"/>
  <c r="O353" i="46"/>
  <c r="O354" i="46"/>
  <c r="O355" i="46"/>
  <c r="O356" i="46"/>
  <c r="O357" i="46"/>
  <c r="O358" i="46"/>
  <c r="O359" i="46"/>
  <c r="O360" i="46"/>
  <c r="O361" i="46"/>
  <c r="O362" i="46"/>
  <c r="O363" i="46"/>
  <c r="O364" i="46"/>
  <c r="O365" i="46"/>
  <c r="O366" i="46"/>
  <c r="O367" i="46"/>
  <c r="O368" i="46"/>
  <c r="O369" i="46"/>
  <c r="O370" i="46"/>
  <c r="O371" i="46"/>
  <c r="O372" i="46"/>
  <c r="O373" i="46"/>
  <c r="O374" i="46"/>
  <c r="O375" i="46"/>
  <c r="O376" i="46"/>
  <c r="O377" i="46"/>
  <c r="O378" i="46"/>
  <c r="O379" i="46"/>
  <c r="O380" i="46"/>
  <c r="O381" i="46"/>
  <c r="O382" i="46"/>
  <c r="O383" i="46"/>
  <c r="O384" i="46"/>
  <c r="O385" i="46"/>
  <c r="O386" i="46"/>
  <c r="O387" i="46"/>
  <c r="O388" i="46"/>
  <c r="O389" i="46"/>
  <c r="O390" i="46"/>
  <c r="O391" i="46"/>
  <c r="O392" i="46"/>
  <c r="O393" i="46"/>
  <c r="O394" i="46"/>
  <c r="O395" i="46"/>
  <c r="O396" i="46"/>
  <c r="O397" i="46"/>
  <c r="O398" i="46"/>
  <c r="O399" i="46"/>
  <c r="O400" i="46"/>
  <c r="O401" i="46"/>
  <c r="O402" i="46"/>
  <c r="O403" i="46"/>
  <c r="O404" i="46"/>
  <c r="O405" i="46"/>
  <c r="O406" i="46"/>
  <c r="O407" i="46"/>
  <c r="O408" i="46"/>
  <c r="O409" i="46"/>
  <c r="O410" i="46"/>
  <c r="O411" i="46"/>
  <c r="O412" i="46"/>
  <c r="O413" i="46"/>
  <c r="O414" i="46"/>
  <c r="O415" i="46"/>
  <c r="O416" i="46"/>
  <c r="O417" i="46"/>
  <c r="O418" i="46"/>
  <c r="O419" i="46"/>
  <c r="O420" i="46"/>
  <c r="O421" i="46"/>
  <c r="O422" i="46"/>
  <c r="O423" i="46"/>
  <c r="O424" i="46"/>
  <c r="O425" i="46"/>
  <c r="O426" i="46"/>
  <c r="O427" i="46"/>
  <c r="O428" i="46"/>
  <c r="O429" i="46"/>
  <c r="O430" i="46"/>
  <c r="O431" i="46"/>
  <c r="O432" i="46"/>
  <c r="O433" i="46"/>
  <c r="O434" i="46"/>
  <c r="O435" i="46"/>
  <c r="O436" i="46"/>
  <c r="O437" i="46"/>
  <c r="O438" i="46"/>
  <c r="O439" i="46"/>
  <c r="O440" i="46"/>
  <c r="O441" i="46"/>
  <c r="O442" i="46"/>
  <c r="O443" i="46"/>
  <c r="O444" i="46"/>
  <c r="O445" i="46"/>
  <c r="O446" i="46"/>
  <c r="O447" i="46"/>
  <c r="O448" i="46"/>
  <c r="O449" i="46"/>
  <c r="O450" i="46"/>
  <c r="O451" i="46"/>
  <c r="O452" i="46"/>
  <c r="O453" i="46"/>
  <c r="O454" i="46"/>
  <c r="O455" i="46"/>
  <c r="O456" i="46"/>
  <c r="O457" i="46"/>
  <c r="O458" i="46"/>
  <c r="O459" i="46"/>
  <c r="O460" i="46"/>
  <c r="O461" i="46"/>
  <c r="O462" i="46"/>
  <c r="O463" i="46"/>
  <c r="O464" i="46"/>
  <c r="O465" i="46"/>
  <c r="O466" i="46"/>
  <c r="O467" i="46"/>
  <c r="O468" i="46"/>
  <c r="O469" i="46"/>
  <c r="O470" i="46"/>
  <c r="O471" i="46"/>
  <c r="O472" i="46"/>
  <c r="O473" i="46"/>
  <c r="O474" i="46"/>
  <c r="O475" i="46"/>
  <c r="O476" i="46"/>
  <c r="O477" i="46"/>
  <c r="O478" i="46"/>
  <c r="O479" i="46"/>
  <c r="O480" i="46"/>
  <c r="O481" i="46"/>
  <c r="O482" i="46"/>
  <c r="O483" i="46"/>
  <c r="O484" i="46"/>
  <c r="O485" i="46"/>
  <c r="O486" i="46"/>
  <c r="O487" i="46"/>
  <c r="O488" i="46"/>
  <c r="O489" i="46"/>
  <c r="O490" i="46"/>
  <c r="O491" i="46"/>
  <c r="O492" i="46"/>
  <c r="O493" i="46"/>
  <c r="O494" i="46"/>
  <c r="O495" i="46"/>
  <c r="O496" i="46"/>
  <c r="O497" i="46"/>
  <c r="O498" i="46"/>
  <c r="O499" i="46"/>
  <c r="O500" i="46"/>
  <c r="O501" i="46"/>
  <c r="O502" i="46"/>
  <c r="O503" i="46"/>
  <c r="O504" i="46"/>
  <c r="O505" i="46"/>
  <c r="O506" i="46"/>
  <c r="O507" i="46"/>
  <c r="O508" i="46"/>
  <c r="O509" i="46"/>
  <c r="O510" i="46"/>
  <c r="O511" i="46"/>
  <c r="O512" i="46"/>
  <c r="O513" i="46"/>
  <c r="O514" i="46"/>
  <c r="O515" i="46"/>
  <c r="O516" i="46"/>
  <c r="O517" i="46"/>
  <c r="O518" i="46"/>
  <c r="O519" i="46"/>
  <c r="O520" i="46"/>
  <c r="O521" i="46"/>
  <c r="O522" i="46"/>
  <c r="O523" i="46"/>
  <c r="O524" i="46"/>
  <c r="O525" i="46"/>
  <c r="O526" i="46"/>
  <c r="O527" i="46"/>
  <c r="O528" i="46"/>
  <c r="O529" i="46"/>
  <c r="O530" i="46"/>
  <c r="O531" i="46"/>
  <c r="O532" i="46"/>
  <c r="O533" i="46"/>
  <c r="O534" i="46"/>
  <c r="O535" i="46"/>
  <c r="O536" i="46"/>
  <c r="O537" i="46"/>
  <c r="O538" i="46"/>
  <c r="O539" i="46"/>
  <c r="O540" i="46"/>
  <c r="O541" i="46"/>
  <c r="O542" i="46"/>
  <c r="O543" i="46"/>
  <c r="O544" i="46"/>
  <c r="O545" i="46"/>
  <c r="O546" i="46"/>
  <c r="O547" i="46"/>
  <c r="O548" i="46"/>
  <c r="O549" i="46"/>
  <c r="O550" i="46"/>
  <c r="O551" i="46"/>
  <c r="O552" i="46"/>
  <c r="O553" i="46"/>
  <c r="O554" i="46"/>
  <c r="O555" i="46"/>
  <c r="O556" i="46"/>
  <c r="O557" i="46"/>
  <c r="O558" i="46"/>
  <c r="O559" i="46"/>
  <c r="O560" i="46"/>
  <c r="O561" i="46"/>
  <c r="O562" i="46"/>
  <c r="O563" i="46"/>
  <c r="O564" i="46"/>
  <c r="O565" i="46"/>
  <c r="O566" i="46"/>
  <c r="O567" i="46"/>
  <c r="O568" i="46"/>
  <c r="O569" i="46"/>
  <c r="O570" i="46"/>
  <c r="O571" i="46"/>
  <c r="O572" i="46"/>
  <c r="O573" i="46"/>
  <c r="O574" i="46"/>
  <c r="O575" i="46"/>
  <c r="O576" i="46"/>
  <c r="O577" i="46"/>
  <c r="O578" i="46"/>
  <c r="O579" i="46"/>
  <c r="O580" i="46"/>
  <c r="O581" i="46"/>
  <c r="O582" i="46"/>
  <c r="O583" i="46"/>
  <c r="O584" i="46"/>
  <c r="O585" i="46"/>
  <c r="O586" i="46"/>
  <c r="O587" i="46"/>
  <c r="O588" i="46"/>
  <c r="O589" i="46"/>
  <c r="O590" i="46"/>
  <c r="O591" i="46"/>
  <c r="O592" i="46"/>
  <c r="O593" i="46"/>
  <c r="O594" i="46"/>
  <c r="O595" i="46"/>
  <c r="O596" i="46"/>
  <c r="O597" i="46"/>
  <c r="O598" i="46"/>
  <c r="O599" i="46"/>
  <c r="O600" i="46"/>
  <c r="O601" i="46"/>
  <c r="O602" i="46"/>
  <c r="O603" i="46"/>
  <c r="O604" i="46"/>
  <c r="O605" i="46"/>
  <c r="O606" i="46"/>
  <c r="O607" i="46"/>
  <c r="O608" i="46"/>
  <c r="O609" i="46"/>
  <c r="O610" i="46"/>
  <c r="O611" i="46"/>
  <c r="O612" i="46"/>
  <c r="O613" i="46"/>
  <c r="O614" i="46"/>
  <c r="O615" i="46"/>
  <c r="O616" i="46"/>
  <c r="O617" i="46"/>
  <c r="O618" i="46"/>
  <c r="O619" i="46"/>
  <c r="O620" i="46"/>
  <c r="O621" i="46"/>
  <c r="O622" i="46"/>
  <c r="O623" i="46"/>
  <c r="O624" i="46"/>
  <c r="O625" i="46"/>
  <c r="O626" i="46"/>
  <c r="O627" i="46"/>
  <c r="O628" i="46"/>
  <c r="O629" i="46"/>
  <c r="O630" i="46"/>
  <c r="O631" i="46"/>
  <c r="O632" i="46"/>
  <c r="O633" i="46"/>
  <c r="O634" i="46"/>
  <c r="O635" i="46"/>
  <c r="O636" i="46"/>
  <c r="O637" i="46"/>
  <c r="O638" i="46"/>
  <c r="O639" i="46"/>
  <c r="O640" i="46"/>
  <c r="O641" i="46"/>
  <c r="O642" i="46"/>
  <c r="O643" i="46"/>
  <c r="O644" i="46"/>
  <c r="O645" i="46"/>
  <c r="O646" i="46"/>
  <c r="O647" i="46"/>
  <c r="O648" i="46"/>
  <c r="O649" i="46"/>
  <c r="O650" i="46"/>
  <c r="O651" i="46"/>
  <c r="O652" i="46"/>
  <c r="O653" i="46"/>
  <c r="O654" i="46"/>
  <c r="O655" i="46"/>
  <c r="O656" i="46"/>
  <c r="O657" i="46"/>
  <c r="O658" i="46"/>
  <c r="O659" i="46"/>
  <c r="O660" i="46"/>
  <c r="O661" i="46"/>
  <c r="O662" i="46"/>
  <c r="O663" i="46"/>
  <c r="O664" i="46"/>
  <c r="O665" i="46"/>
  <c r="O666" i="46"/>
  <c r="O667" i="46"/>
  <c r="O668" i="46"/>
  <c r="O669" i="46"/>
  <c r="O670" i="46"/>
  <c r="O671" i="46"/>
  <c r="O672" i="46"/>
  <c r="O673" i="46"/>
  <c r="O674" i="46"/>
  <c r="O675" i="46"/>
  <c r="O676" i="46"/>
  <c r="O677" i="46"/>
  <c r="O678" i="46"/>
  <c r="O679" i="46"/>
  <c r="O680" i="46"/>
  <c r="O681" i="46"/>
  <c r="O682" i="46"/>
  <c r="O683" i="46"/>
  <c r="O684" i="46"/>
  <c r="O685" i="46"/>
  <c r="O686" i="46"/>
  <c r="O687" i="46"/>
  <c r="O688" i="46"/>
  <c r="O689" i="46"/>
  <c r="O690" i="46"/>
  <c r="O691" i="46"/>
  <c r="O692" i="46"/>
  <c r="O693" i="46"/>
  <c r="O694" i="46"/>
  <c r="O695" i="46"/>
  <c r="O696" i="46"/>
  <c r="O697" i="46"/>
  <c r="O698" i="46"/>
  <c r="O699" i="46"/>
  <c r="O700" i="46"/>
  <c r="O701" i="46"/>
  <c r="O702" i="46"/>
  <c r="O703" i="46"/>
  <c r="O704" i="46"/>
  <c r="O705" i="46"/>
  <c r="O706" i="46"/>
  <c r="O707" i="46"/>
  <c r="O708" i="46"/>
  <c r="O709" i="46"/>
  <c r="O710" i="46"/>
  <c r="O711" i="46"/>
  <c r="O712" i="46"/>
  <c r="O713" i="46"/>
  <c r="O714" i="46"/>
  <c r="O715" i="46"/>
  <c r="O716" i="46"/>
  <c r="O717" i="46"/>
  <c r="O718" i="46"/>
  <c r="O719" i="46"/>
  <c r="O720" i="46"/>
  <c r="O721" i="46"/>
  <c r="O722" i="46"/>
  <c r="O723" i="46"/>
  <c r="O724" i="46"/>
  <c r="O725" i="46"/>
  <c r="O726" i="46"/>
  <c r="O727" i="46"/>
  <c r="O728" i="46"/>
  <c r="O729" i="46"/>
  <c r="O730" i="46"/>
  <c r="O731" i="46"/>
  <c r="O732" i="46"/>
  <c r="O733" i="46"/>
  <c r="O734" i="46"/>
  <c r="O735" i="46"/>
  <c r="O736" i="46"/>
  <c r="O737" i="46"/>
  <c r="O738" i="46"/>
  <c r="O739" i="46"/>
  <c r="O740" i="46"/>
  <c r="O741" i="46"/>
  <c r="O742" i="46"/>
  <c r="O743" i="46"/>
  <c r="O744" i="46"/>
  <c r="O745" i="46"/>
  <c r="O746" i="46"/>
  <c r="O747" i="46"/>
  <c r="O748" i="46"/>
  <c r="O749" i="46"/>
  <c r="O750" i="46"/>
  <c r="O751" i="46"/>
  <c r="O752" i="46"/>
  <c r="O753" i="46"/>
  <c r="O754" i="46"/>
  <c r="O755" i="46"/>
  <c r="O756" i="46"/>
  <c r="O757" i="46"/>
  <c r="O758" i="46"/>
  <c r="O759" i="46"/>
  <c r="O760" i="46"/>
  <c r="O761" i="46"/>
  <c r="O762" i="46"/>
  <c r="O763" i="46"/>
  <c r="O764" i="46"/>
  <c r="O765" i="46"/>
  <c r="O766" i="46"/>
  <c r="O767" i="46"/>
  <c r="O768" i="46"/>
  <c r="O769" i="46"/>
  <c r="O770" i="46"/>
  <c r="O771" i="46"/>
  <c r="O772" i="46"/>
  <c r="O773" i="46"/>
  <c r="O774" i="46"/>
  <c r="O775" i="46"/>
  <c r="O776" i="46"/>
  <c r="O777" i="46"/>
  <c r="O778" i="46"/>
  <c r="O779" i="46"/>
  <c r="O780" i="46"/>
  <c r="O781" i="46"/>
  <c r="O782" i="46"/>
  <c r="O783" i="46"/>
  <c r="O784" i="46"/>
  <c r="O785" i="46"/>
  <c r="O786" i="46"/>
  <c r="O787" i="46"/>
  <c r="O788" i="46"/>
  <c r="O789" i="46"/>
  <c r="O790" i="46"/>
  <c r="O791" i="46"/>
  <c r="O792" i="46"/>
  <c r="O793" i="46"/>
  <c r="O794" i="46"/>
  <c r="O795" i="46"/>
  <c r="O796" i="46"/>
  <c r="O797" i="46"/>
  <c r="O798" i="46"/>
  <c r="O799" i="46"/>
  <c r="O800" i="46"/>
  <c r="O801" i="46"/>
  <c r="O802" i="46"/>
  <c r="O803" i="46"/>
  <c r="O804" i="46"/>
  <c r="O805" i="46"/>
  <c r="O806" i="46"/>
  <c r="O807" i="46"/>
  <c r="O808" i="46"/>
  <c r="O809" i="46"/>
  <c r="O810" i="46"/>
  <c r="O811" i="46"/>
  <c r="O812" i="46"/>
  <c r="O813" i="46"/>
  <c r="O814" i="46"/>
  <c r="O815" i="46"/>
  <c r="O816" i="46"/>
  <c r="O817" i="46"/>
  <c r="O818" i="46"/>
  <c r="O819" i="46"/>
  <c r="O820" i="46"/>
  <c r="O821" i="46"/>
  <c r="O822" i="46"/>
  <c r="O823" i="46"/>
  <c r="O824" i="46"/>
  <c r="O825" i="46"/>
  <c r="O826" i="46"/>
  <c r="O827" i="46"/>
  <c r="O828" i="46"/>
  <c r="O829" i="46"/>
  <c r="O830" i="46"/>
  <c r="O831" i="46"/>
  <c r="O832" i="46"/>
  <c r="O833" i="46"/>
  <c r="O834" i="46"/>
  <c r="O835" i="46"/>
  <c r="O836" i="46"/>
  <c r="O837" i="46"/>
  <c r="O838" i="46"/>
  <c r="O839" i="46"/>
  <c r="O840" i="46"/>
  <c r="O841" i="46"/>
  <c r="O842" i="46"/>
  <c r="O843" i="46"/>
  <c r="O844" i="46"/>
  <c r="O845" i="46"/>
  <c r="O846" i="46"/>
  <c r="O847" i="46"/>
  <c r="O848" i="46"/>
  <c r="O849" i="46"/>
  <c r="O850" i="46"/>
  <c r="O851" i="46"/>
  <c r="O852" i="46"/>
  <c r="O853" i="46"/>
  <c r="O854" i="46"/>
  <c r="O855" i="46"/>
  <c r="O856" i="46"/>
  <c r="O857" i="46"/>
  <c r="O858" i="46"/>
  <c r="O859" i="46"/>
  <c r="O860" i="46"/>
  <c r="O861" i="46"/>
  <c r="O862" i="46"/>
  <c r="O863" i="46"/>
  <c r="O864" i="46"/>
  <c r="O865" i="46"/>
  <c r="O866" i="46"/>
  <c r="O867" i="46"/>
  <c r="O868" i="46"/>
  <c r="O869" i="46"/>
  <c r="O870" i="46"/>
  <c r="O871" i="46"/>
  <c r="O872" i="46"/>
  <c r="O873" i="46"/>
  <c r="O874" i="46"/>
  <c r="O875" i="46"/>
  <c r="O876" i="46"/>
  <c r="O877" i="46"/>
  <c r="O878" i="46"/>
  <c r="O879" i="46"/>
  <c r="O880" i="46"/>
  <c r="O881" i="46"/>
  <c r="O882" i="46"/>
  <c r="O883" i="46"/>
  <c r="O884" i="46"/>
  <c r="O885" i="46"/>
  <c r="O886" i="46"/>
  <c r="O887" i="46"/>
  <c r="O888" i="46"/>
  <c r="O889" i="46"/>
  <c r="O890" i="46"/>
  <c r="O891" i="46"/>
  <c r="O892" i="46"/>
  <c r="O893" i="46"/>
  <c r="O894" i="46"/>
  <c r="O895" i="46"/>
  <c r="O896" i="46"/>
  <c r="O897" i="46"/>
  <c r="O898" i="46"/>
  <c r="O899" i="46"/>
  <c r="O900" i="46"/>
  <c r="O901" i="46"/>
  <c r="O902" i="46"/>
  <c r="O903" i="46"/>
  <c r="O904" i="46"/>
  <c r="O905" i="46"/>
  <c r="O906" i="46"/>
  <c r="O907" i="46"/>
  <c r="O908" i="46"/>
  <c r="O909" i="46"/>
  <c r="O910" i="46"/>
  <c r="O911" i="46"/>
  <c r="O912" i="46"/>
  <c r="O913" i="46"/>
  <c r="O914" i="46"/>
  <c r="O915" i="46"/>
  <c r="O916" i="46"/>
  <c r="O917" i="46"/>
  <c r="O918" i="46"/>
  <c r="O919" i="46"/>
  <c r="O920" i="46"/>
  <c r="O921" i="46"/>
  <c r="O922" i="46"/>
  <c r="O923" i="46"/>
  <c r="O924" i="46"/>
  <c r="O925" i="46"/>
  <c r="O926" i="46"/>
  <c r="O927" i="46"/>
  <c r="O928" i="46"/>
  <c r="O929" i="46"/>
  <c r="O930" i="46"/>
  <c r="O931" i="46"/>
  <c r="O932" i="46"/>
  <c r="O933" i="46"/>
  <c r="O934" i="46"/>
  <c r="O935" i="46"/>
  <c r="O936" i="46"/>
  <c r="O937" i="46"/>
  <c r="O938" i="46"/>
  <c r="O939" i="46"/>
  <c r="O940" i="46"/>
  <c r="O941" i="46"/>
  <c r="O942" i="46"/>
  <c r="O943" i="46"/>
  <c r="O944" i="46"/>
  <c r="O945" i="46"/>
  <c r="O946" i="46"/>
  <c r="O947" i="46"/>
  <c r="O948" i="46"/>
  <c r="O949" i="46"/>
  <c r="O950" i="46"/>
  <c r="O951" i="46"/>
  <c r="O952" i="46"/>
  <c r="O953" i="46"/>
  <c r="O954" i="46"/>
  <c r="O955" i="46"/>
  <c r="O956" i="46"/>
  <c r="O957" i="46"/>
  <c r="O958" i="46"/>
  <c r="O959" i="46"/>
  <c r="O960" i="46"/>
  <c r="O961" i="46"/>
  <c r="O962" i="46"/>
  <c r="O963" i="46"/>
  <c r="O964" i="46"/>
  <c r="O965" i="46"/>
  <c r="O966" i="46"/>
  <c r="O967" i="46"/>
  <c r="O968" i="46"/>
  <c r="O969" i="46"/>
  <c r="O970" i="46"/>
  <c r="O971" i="46"/>
  <c r="O972" i="46"/>
  <c r="O973" i="46"/>
  <c r="O974" i="46"/>
  <c r="O975" i="46"/>
  <c r="O976" i="46"/>
  <c r="O977" i="46"/>
  <c r="O978" i="46"/>
  <c r="O979" i="46"/>
  <c r="O980" i="46"/>
  <c r="O981" i="46"/>
  <c r="O982" i="46"/>
  <c r="O983" i="46"/>
  <c r="O984" i="46"/>
  <c r="O985" i="46"/>
  <c r="O986" i="46"/>
  <c r="O987" i="46"/>
  <c r="O988" i="46"/>
  <c r="O989" i="46"/>
  <c r="O990" i="46"/>
  <c r="O991" i="46"/>
  <c r="O992" i="46"/>
  <c r="O993" i="46"/>
  <c r="O994" i="46"/>
  <c r="O995" i="46"/>
  <c r="O996" i="46"/>
  <c r="O997" i="46"/>
  <c r="O998" i="46"/>
  <c r="O999" i="46"/>
  <c r="O1000" i="46"/>
  <c r="O1001" i="46"/>
  <c r="O1002" i="46"/>
  <c r="O1003" i="46"/>
  <c r="O1004" i="46"/>
  <c r="O1005" i="46"/>
  <c r="O1006" i="46"/>
  <c r="O1007" i="46"/>
  <c r="O1008" i="46"/>
  <c r="O1009" i="46"/>
  <c r="O1010" i="46"/>
  <c r="O1011" i="46"/>
  <c r="O1012" i="46"/>
  <c r="O1013" i="46"/>
  <c r="O1014" i="46"/>
  <c r="O1015" i="46"/>
  <c r="O1016" i="46"/>
  <c r="O1017" i="46"/>
  <c r="O1018" i="46"/>
  <c r="O1019" i="46"/>
  <c r="O1020" i="46"/>
  <c r="O1021" i="46"/>
  <c r="O1022" i="46"/>
  <c r="O1023" i="46"/>
  <c r="O1024" i="46"/>
  <c r="O1025" i="46"/>
  <c r="O1026" i="46"/>
  <c r="O1027" i="46"/>
  <c r="O1028" i="46"/>
  <c r="O1029" i="46"/>
  <c r="O1030" i="46"/>
  <c r="O1031" i="46"/>
  <c r="O1032" i="46"/>
  <c r="O1033" i="46"/>
  <c r="O1034" i="46"/>
  <c r="O1035" i="46"/>
  <c r="O1036" i="46"/>
  <c r="O1037" i="46"/>
  <c r="O1038" i="46"/>
  <c r="O1039" i="46"/>
  <c r="O1040" i="46"/>
  <c r="O1041" i="46"/>
  <c r="O1042" i="46"/>
  <c r="O1043" i="46"/>
  <c r="O1044" i="46"/>
  <c r="O1045" i="46"/>
  <c r="O1046" i="46"/>
  <c r="O1047" i="46"/>
  <c r="O1048" i="46"/>
  <c r="O1049" i="46"/>
  <c r="O1050" i="46"/>
  <c r="O1051" i="46"/>
  <c r="O1052" i="46"/>
  <c r="O1053" i="46"/>
  <c r="O1054" i="46"/>
  <c r="O1055" i="46"/>
  <c r="O1056" i="46"/>
  <c r="O1057" i="46"/>
  <c r="O1058" i="46"/>
  <c r="O1059" i="46"/>
  <c r="O1060" i="46"/>
  <c r="O1061" i="46"/>
  <c r="O1062" i="46"/>
  <c r="O1063" i="46"/>
  <c r="O1064" i="46"/>
  <c r="O1065" i="46"/>
  <c r="O1066" i="46"/>
  <c r="O1067" i="46"/>
  <c r="O1068" i="46"/>
  <c r="O1069" i="46"/>
  <c r="O1070" i="46"/>
  <c r="O1071" i="46"/>
  <c r="O1072" i="46"/>
  <c r="O1073" i="46"/>
  <c r="O1074" i="46"/>
  <c r="O1075" i="46"/>
  <c r="O1076" i="46"/>
  <c r="O1077" i="46"/>
  <c r="O1078" i="46"/>
  <c r="O1079" i="46"/>
  <c r="O1080" i="46"/>
  <c r="O1081" i="46"/>
  <c r="O1082" i="46"/>
  <c r="O1083" i="46"/>
  <c r="O1084" i="46"/>
  <c r="O1085" i="46"/>
  <c r="O1086" i="46"/>
  <c r="O1087" i="46"/>
  <c r="O1088" i="46"/>
  <c r="O1089" i="46"/>
  <c r="O1090" i="46"/>
  <c r="O1091" i="46"/>
  <c r="O1092" i="46"/>
  <c r="O1093" i="46"/>
  <c r="O1094" i="46"/>
  <c r="O1095" i="46"/>
  <c r="O1096" i="46"/>
  <c r="O1097" i="46"/>
  <c r="O1098" i="46"/>
  <c r="O1099" i="46"/>
  <c r="O1100" i="46"/>
  <c r="O1101" i="46"/>
  <c r="O1102" i="46"/>
  <c r="O1103" i="46"/>
  <c r="O1104" i="46"/>
  <c r="O1105" i="46"/>
  <c r="O1106" i="46"/>
  <c r="O1107" i="46"/>
  <c r="O1108" i="46"/>
  <c r="O1109" i="46"/>
  <c r="O1110" i="46"/>
  <c r="O1111" i="46"/>
  <c r="O1112" i="46"/>
  <c r="O1113" i="46"/>
  <c r="O1114" i="46"/>
  <c r="O1115" i="46"/>
  <c r="O1116" i="46"/>
  <c r="O1117" i="46"/>
  <c r="O1118" i="46"/>
  <c r="O1119" i="46"/>
  <c r="O1120" i="46"/>
  <c r="O1121" i="46"/>
  <c r="O1122" i="46"/>
  <c r="O1123" i="46"/>
  <c r="O1124" i="46"/>
  <c r="O1125" i="46"/>
  <c r="O1126" i="46"/>
  <c r="O1127" i="46"/>
  <c r="O1128" i="46"/>
  <c r="O1129" i="46"/>
  <c r="O1130" i="46"/>
  <c r="O1131" i="46"/>
  <c r="O1132" i="46"/>
  <c r="O1133" i="46"/>
  <c r="O1134" i="46"/>
  <c r="O1135" i="46"/>
  <c r="O1136" i="46"/>
  <c r="O1137" i="46"/>
  <c r="O1138" i="46"/>
  <c r="O1139" i="46"/>
  <c r="O1140" i="46"/>
  <c r="O1141" i="46"/>
  <c r="O1142" i="46"/>
  <c r="O1143" i="46"/>
  <c r="O1144" i="46"/>
  <c r="O1145" i="46"/>
  <c r="O1146" i="46"/>
  <c r="O1147" i="46"/>
  <c r="O1148" i="46"/>
  <c r="O1149" i="46"/>
  <c r="O1150" i="46"/>
  <c r="O1151" i="46"/>
  <c r="O1152" i="46"/>
  <c r="O1153" i="46"/>
  <c r="O1154" i="46"/>
  <c r="O1155" i="46"/>
  <c r="O1156" i="46"/>
  <c r="O1157" i="46"/>
  <c r="O1158" i="46"/>
  <c r="O1159" i="46"/>
  <c r="O1160" i="46"/>
  <c r="O1161" i="46"/>
  <c r="O1162" i="46"/>
  <c r="O1163" i="46"/>
  <c r="O1164" i="46"/>
  <c r="O1165" i="46"/>
  <c r="O1166" i="46"/>
  <c r="O1167" i="46"/>
  <c r="O1168" i="46"/>
  <c r="O1169" i="46"/>
  <c r="O1170" i="46"/>
  <c r="O1171" i="46"/>
  <c r="O1172" i="46"/>
  <c r="O1173" i="46"/>
  <c r="O1174" i="46"/>
  <c r="O1175" i="46"/>
  <c r="O1176" i="46"/>
  <c r="O1177" i="46"/>
  <c r="O1178" i="46"/>
  <c r="O1179" i="46"/>
  <c r="O1180" i="46"/>
  <c r="O1181" i="46"/>
  <c r="O1182" i="46"/>
  <c r="O1183" i="46"/>
  <c r="O1184" i="46"/>
  <c r="O1185" i="46"/>
  <c r="O1186" i="46"/>
  <c r="O1187" i="46"/>
  <c r="O1188" i="46"/>
  <c r="O1189" i="46"/>
  <c r="O1190" i="46"/>
  <c r="O1191" i="46"/>
  <c r="O1192" i="46"/>
  <c r="O1193" i="46"/>
  <c r="O1194" i="46"/>
  <c r="O1195" i="46"/>
  <c r="O1196" i="46"/>
  <c r="O1197" i="46"/>
  <c r="O1198" i="46"/>
  <c r="O1199" i="46"/>
  <c r="O1200" i="46"/>
  <c r="O1201" i="46"/>
  <c r="O1202" i="46"/>
  <c r="O1203" i="46"/>
  <c r="O1204" i="46"/>
  <c r="O1205" i="46"/>
  <c r="O1206" i="46"/>
  <c r="O1207" i="46"/>
  <c r="O1208" i="46"/>
  <c r="O1209" i="46"/>
  <c r="O1210" i="46"/>
  <c r="O1211" i="46"/>
  <c r="O1212" i="46"/>
  <c r="O1213" i="46"/>
  <c r="O1214" i="46"/>
  <c r="O1215" i="46"/>
  <c r="O1216" i="46"/>
  <c r="O1217" i="46"/>
  <c r="O1218" i="46"/>
  <c r="O1219" i="46"/>
  <c r="O1220" i="46"/>
  <c r="O1221" i="46"/>
  <c r="O1222" i="46"/>
  <c r="O1223" i="46"/>
  <c r="O1224" i="46"/>
  <c r="O1225" i="46"/>
  <c r="O1226" i="46"/>
  <c r="O1227" i="46"/>
  <c r="O1228" i="46"/>
  <c r="O1229" i="46"/>
  <c r="O1230" i="46"/>
  <c r="O1231" i="46"/>
  <c r="O1232" i="46"/>
  <c r="O1233" i="46"/>
  <c r="O1234" i="46"/>
  <c r="O1235" i="46"/>
  <c r="O1236" i="46"/>
  <c r="O1237" i="46"/>
  <c r="O1238" i="46"/>
  <c r="O1239" i="46"/>
  <c r="O1240" i="46"/>
  <c r="O1241" i="46"/>
  <c r="O1242" i="46"/>
  <c r="O1243" i="46"/>
  <c r="O1244" i="46"/>
  <c r="O1245" i="46"/>
  <c r="O1246" i="46"/>
  <c r="O1247" i="46"/>
  <c r="O1248" i="46"/>
  <c r="O1249" i="46"/>
  <c r="O1250" i="46"/>
  <c r="O1251" i="46"/>
  <c r="O1252" i="46"/>
  <c r="O1253" i="46"/>
  <c r="O1254" i="46"/>
  <c r="O1255" i="46"/>
  <c r="O1256" i="46"/>
  <c r="O1257" i="46"/>
  <c r="O1258" i="46"/>
  <c r="O1259" i="46"/>
  <c r="O1260" i="46"/>
  <c r="O1261" i="46"/>
  <c r="O1262" i="46"/>
  <c r="O1263" i="46"/>
  <c r="O1264" i="46"/>
  <c r="O1265" i="46"/>
  <c r="O1266" i="46"/>
  <c r="O1267" i="46"/>
  <c r="O1268" i="46"/>
  <c r="O1269" i="46"/>
  <c r="O1270" i="46"/>
  <c r="O1271" i="46"/>
  <c r="O1272" i="46"/>
  <c r="O1273" i="46"/>
  <c r="O1274" i="46"/>
  <c r="O1275" i="46"/>
  <c r="O1276" i="46"/>
  <c r="O1277" i="46"/>
  <c r="O1278" i="46"/>
  <c r="O1279" i="46"/>
  <c r="O1280" i="46"/>
  <c r="O1281" i="46"/>
  <c r="O1282" i="46"/>
  <c r="O1283" i="46"/>
  <c r="O1284" i="46"/>
  <c r="O1285" i="46"/>
  <c r="O1286" i="46"/>
  <c r="O1287" i="46"/>
  <c r="O1288" i="46"/>
  <c r="O1289" i="46"/>
  <c r="O1290" i="46"/>
  <c r="O1291" i="46"/>
  <c r="O1292" i="46"/>
  <c r="O1293" i="46"/>
  <c r="O1294" i="46"/>
  <c r="O1295" i="46"/>
  <c r="O1296" i="46"/>
  <c r="O1297" i="46"/>
  <c r="O1298" i="46"/>
  <c r="O1299" i="46"/>
  <c r="O1300" i="46"/>
  <c r="O1301" i="46"/>
  <c r="O1302" i="46"/>
  <c r="O1303" i="46"/>
  <c r="O1304" i="46"/>
  <c r="O1305" i="46"/>
  <c r="O1306" i="46"/>
  <c r="O1307" i="46"/>
  <c r="O1308" i="46"/>
  <c r="O1309" i="46"/>
  <c r="O1310" i="46"/>
  <c r="O1311" i="46"/>
  <c r="O1312" i="46"/>
  <c r="O1313" i="46"/>
  <c r="O1314" i="46"/>
  <c r="O1315" i="46"/>
  <c r="O1316" i="46"/>
  <c r="O1317" i="46"/>
  <c r="O1318" i="46"/>
  <c r="O1319" i="46"/>
  <c r="O1320" i="46"/>
  <c r="O1321" i="46"/>
  <c r="O1322" i="46"/>
  <c r="O1323" i="46"/>
  <c r="O1324" i="46"/>
  <c r="O1325" i="46"/>
  <c r="O1326" i="46"/>
  <c r="O1327" i="46"/>
  <c r="O1328" i="46"/>
  <c r="O1329" i="46"/>
  <c r="O1330" i="46"/>
  <c r="O1331" i="46"/>
  <c r="O1332" i="46"/>
  <c r="O1333" i="46"/>
  <c r="O1334" i="46"/>
  <c r="O1335" i="46"/>
  <c r="O1336" i="46"/>
  <c r="O1337" i="46"/>
  <c r="O1338" i="46"/>
  <c r="O1339" i="46"/>
  <c r="O1340" i="46"/>
  <c r="O1341" i="46"/>
  <c r="O1342" i="46"/>
  <c r="O1343" i="46"/>
  <c r="O1344" i="46"/>
  <c r="O1345" i="46"/>
  <c r="O1346" i="46"/>
  <c r="O1347" i="46"/>
  <c r="O1348" i="46"/>
  <c r="O1349" i="46"/>
  <c r="O1350" i="46"/>
  <c r="O1351" i="46"/>
  <c r="O1352" i="46"/>
  <c r="O1353" i="46"/>
  <c r="O1354" i="46"/>
  <c r="O1355" i="46"/>
  <c r="O1356" i="46"/>
  <c r="O1357" i="46"/>
  <c r="O1358" i="46"/>
  <c r="O1359" i="46"/>
  <c r="O1360" i="46"/>
  <c r="O1361" i="46"/>
  <c r="O1362" i="46"/>
  <c r="O1363" i="46"/>
  <c r="O1364" i="46"/>
  <c r="O1365" i="46"/>
  <c r="O1366" i="46"/>
  <c r="O1367" i="46"/>
  <c r="O1368" i="46"/>
  <c r="O1369" i="46"/>
  <c r="O1370" i="46"/>
  <c r="O1371" i="46"/>
  <c r="O1372" i="46"/>
  <c r="O1373" i="46"/>
  <c r="O1374" i="46"/>
  <c r="O1375" i="46"/>
  <c r="O1376" i="46"/>
  <c r="O1377" i="46"/>
  <c r="O1378" i="46"/>
  <c r="O1379" i="46"/>
  <c r="O1380" i="46"/>
  <c r="O1381" i="46"/>
  <c r="O1382" i="46"/>
  <c r="O1383" i="46"/>
  <c r="O1384" i="46"/>
  <c r="O1385" i="46"/>
  <c r="O1386" i="46"/>
  <c r="O1387" i="46"/>
  <c r="O1388" i="46"/>
  <c r="O1389" i="46"/>
  <c r="O1390" i="46"/>
  <c r="O1391" i="46"/>
  <c r="O1392" i="46"/>
  <c r="O1393" i="46"/>
  <c r="O1394" i="46"/>
  <c r="O1395" i="46"/>
  <c r="O1396" i="46"/>
  <c r="O1397" i="46"/>
  <c r="O1398" i="46"/>
  <c r="O1399" i="46"/>
  <c r="O1400" i="46"/>
  <c r="O1401" i="46"/>
  <c r="O1402" i="46"/>
  <c r="O1403" i="46"/>
  <c r="O1404" i="46"/>
  <c r="O1405" i="46"/>
  <c r="O1406" i="46"/>
  <c r="O1407" i="46"/>
  <c r="O1408" i="46"/>
  <c r="O1409" i="46"/>
  <c r="O1410" i="46"/>
  <c r="O1411" i="46"/>
  <c r="O1412" i="46"/>
  <c r="O1413" i="46"/>
  <c r="O1414" i="46"/>
  <c r="O1415" i="46"/>
  <c r="O1416" i="46"/>
  <c r="O1417" i="46"/>
  <c r="O1418" i="46"/>
  <c r="O1419" i="46"/>
  <c r="O1420" i="46"/>
  <c r="O1421" i="46"/>
  <c r="O1422" i="46"/>
  <c r="O1423" i="46"/>
  <c r="O1424" i="46"/>
  <c r="O1425" i="46"/>
  <c r="O1426" i="46"/>
  <c r="O1427" i="46"/>
  <c r="O1428" i="46"/>
  <c r="O1429" i="46"/>
  <c r="O1430" i="46"/>
  <c r="O1431" i="46"/>
  <c r="O1432" i="46"/>
  <c r="O1433" i="46"/>
  <c r="O1434" i="46"/>
  <c r="O1435" i="46"/>
  <c r="O1436" i="46"/>
  <c r="O1437" i="46"/>
  <c r="O1438" i="46"/>
  <c r="O1439" i="46"/>
  <c r="O1440" i="46"/>
  <c r="O1441" i="46"/>
  <c r="O1442" i="46"/>
  <c r="O1443" i="46"/>
  <c r="O1444" i="46"/>
  <c r="O1445" i="46"/>
  <c r="O1446" i="46"/>
  <c r="O1447" i="46"/>
  <c r="O1448" i="46"/>
  <c r="O1449" i="46"/>
  <c r="O1450" i="46"/>
  <c r="O1451" i="46"/>
  <c r="O1452" i="46"/>
  <c r="O1453" i="46"/>
  <c r="O1454" i="46"/>
  <c r="O1455" i="46"/>
  <c r="O1456" i="46"/>
  <c r="O1457" i="46"/>
  <c r="O1458" i="46"/>
  <c r="O1459" i="46"/>
  <c r="O1460" i="46"/>
  <c r="O1461" i="46"/>
  <c r="O1462" i="46"/>
  <c r="O1463" i="46"/>
  <c r="O1464" i="46"/>
  <c r="O1465" i="46"/>
  <c r="O1466" i="46"/>
  <c r="O1467" i="46"/>
  <c r="O1468" i="46"/>
  <c r="O1469" i="46"/>
  <c r="O1470" i="46"/>
  <c r="O1471" i="46"/>
  <c r="O1472" i="46"/>
  <c r="O1473" i="46"/>
  <c r="O1474" i="46"/>
  <c r="O1475" i="46"/>
  <c r="O1476" i="46"/>
  <c r="O1477" i="46"/>
  <c r="O1478" i="46"/>
  <c r="O1479" i="46"/>
  <c r="O1480" i="46"/>
  <c r="O1481" i="46"/>
  <c r="O1482" i="46"/>
  <c r="O1483" i="46"/>
  <c r="O1484" i="46"/>
  <c r="O1485" i="46"/>
  <c r="O1486" i="46"/>
  <c r="O1487" i="46"/>
  <c r="O1488" i="46"/>
  <c r="O1489" i="46"/>
  <c r="O1490" i="46"/>
  <c r="O1491" i="46"/>
  <c r="O1492" i="46"/>
  <c r="O1493" i="46"/>
  <c r="O1494" i="46"/>
  <c r="O1495" i="46"/>
  <c r="O1496" i="46"/>
  <c r="O1497" i="46"/>
  <c r="O1498" i="46"/>
  <c r="O1499" i="46"/>
  <c r="O1500" i="46"/>
  <c r="O1501" i="46"/>
  <c r="O1502" i="46"/>
  <c r="O1503" i="46"/>
  <c r="O1504" i="46"/>
  <c r="O1505" i="46"/>
  <c r="O1506" i="46"/>
  <c r="O1507" i="46"/>
  <c r="O1508" i="46"/>
  <c r="O1509" i="46"/>
  <c r="O1510" i="46"/>
  <c r="O1511" i="46"/>
  <c r="O1512" i="46"/>
  <c r="O1513" i="46"/>
  <c r="O1514" i="46"/>
  <c r="O1515" i="46"/>
  <c r="O1516" i="46"/>
  <c r="O1517" i="46"/>
  <c r="O1518" i="46"/>
  <c r="O1519" i="46"/>
  <c r="O1520" i="46"/>
  <c r="O1521" i="46"/>
  <c r="O1522" i="46"/>
  <c r="O1523" i="46"/>
  <c r="O1524" i="46"/>
  <c r="O1525" i="46"/>
  <c r="O1526" i="46"/>
  <c r="O1527" i="46"/>
  <c r="O1528" i="46"/>
  <c r="O1529" i="46"/>
  <c r="O1530" i="46"/>
  <c r="O1531" i="46"/>
  <c r="O1532" i="46"/>
  <c r="O1533" i="46"/>
  <c r="O1534" i="46"/>
  <c r="O1535" i="46"/>
  <c r="O1536" i="46"/>
  <c r="O1537" i="46"/>
  <c r="O1538" i="46"/>
  <c r="O1539" i="46"/>
  <c r="O1540" i="46"/>
  <c r="O1541" i="46"/>
  <c r="O1542" i="46"/>
  <c r="O1543" i="46"/>
  <c r="O1544" i="46"/>
  <c r="O1545" i="46"/>
  <c r="O1546" i="46"/>
  <c r="O1547" i="46"/>
  <c r="O1548" i="46"/>
  <c r="O1549" i="46"/>
  <c r="O1550" i="46"/>
  <c r="O1551" i="46"/>
  <c r="O1552" i="46"/>
  <c r="O1553" i="46"/>
  <c r="O1554" i="46"/>
  <c r="O1555" i="46"/>
  <c r="O1556" i="46"/>
  <c r="O1557" i="46"/>
  <c r="O1558" i="46"/>
  <c r="O1559" i="46"/>
  <c r="O1560" i="46"/>
  <c r="O1561" i="46"/>
  <c r="O1562" i="46"/>
  <c r="O1563" i="46"/>
  <c r="O1564" i="46"/>
  <c r="O1565" i="46"/>
  <c r="O1566" i="46"/>
  <c r="O1567" i="46"/>
  <c r="O1568" i="46"/>
  <c r="O1569" i="46"/>
  <c r="O1570" i="46"/>
  <c r="O1571" i="46"/>
  <c r="O1572" i="46"/>
  <c r="O1573" i="46"/>
  <c r="O1574" i="46"/>
  <c r="O1575" i="46"/>
  <c r="O1576" i="46"/>
  <c r="O1577" i="46"/>
  <c r="O1578" i="46"/>
  <c r="O1579" i="46"/>
  <c r="O1580" i="46"/>
  <c r="O1581" i="46"/>
  <c r="O1582" i="46"/>
  <c r="O1583" i="46"/>
  <c r="O1584" i="46"/>
  <c r="O1585" i="46"/>
  <c r="O1586" i="46"/>
  <c r="O1587" i="46"/>
  <c r="O1588" i="46"/>
  <c r="O1589" i="46"/>
  <c r="O1590" i="46"/>
  <c r="O1591" i="46"/>
  <c r="O1592" i="46"/>
  <c r="O1593" i="46"/>
  <c r="O1594" i="46"/>
  <c r="O1595" i="46"/>
  <c r="O1596" i="46"/>
  <c r="O1597" i="46"/>
  <c r="O1598" i="46"/>
  <c r="O1599" i="46"/>
  <c r="O1600" i="46"/>
  <c r="O1601" i="46"/>
  <c r="O1602" i="46"/>
  <c r="O1603" i="46"/>
  <c r="O1604" i="46"/>
  <c r="O1605" i="46"/>
  <c r="O1606" i="46"/>
  <c r="O1607" i="46"/>
  <c r="O1608" i="46"/>
  <c r="O1609" i="46"/>
  <c r="O1610" i="46"/>
  <c r="O1611" i="46"/>
  <c r="O1612" i="46"/>
  <c r="O1613" i="46"/>
  <c r="O1614" i="46"/>
  <c r="O1615" i="46"/>
  <c r="O1616" i="46"/>
  <c r="O1617" i="46"/>
  <c r="O1618" i="46"/>
  <c r="O1619" i="46"/>
  <c r="O1620" i="46"/>
  <c r="O1621" i="46"/>
  <c r="O1622" i="46"/>
  <c r="O1623" i="46"/>
  <c r="O1624" i="46"/>
  <c r="O1625" i="46"/>
  <c r="O1626" i="46"/>
  <c r="O1627" i="46"/>
  <c r="O1628" i="46"/>
  <c r="O1629" i="46"/>
  <c r="O1630" i="46"/>
  <c r="O1631" i="46"/>
  <c r="O1632" i="46"/>
  <c r="O1633" i="46"/>
  <c r="O1634" i="46"/>
  <c r="O1635" i="46"/>
  <c r="O1636" i="46"/>
  <c r="O1637" i="46"/>
  <c r="O1638" i="46"/>
  <c r="O1639" i="46"/>
  <c r="O1640" i="46"/>
  <c r="O1641" i="46"/>
  <c r="O1642" i="46"/>
  <c r="O1643" i="46"/>
  <c r="O1644" i="46"/>
  <c r="O1645" i="46"/>
  <c r="O1646" i="46"/>
  <c r="O1647" i="46"/>
  <c r="O1648" i="46"/>
  <c r="O1649" i="46"/>
  <c r="O1650" i="46"/>
  <c r="O1651" i="46"/>
  <c r="O1652" i="46"/>
  <c r="O1653" i="46"/>
  <c r="O1654" i="46"/>
  <c r="O1655" i="46"/>
  <c r="O1656" i="46"/>
  <c r="O1657" i="46"/>
  <c r="O1658" i="46"/>
  <c r="O1659" i="46"/>
  <c r="O1660" i="46"/>
  <c r="O1661" i="46"/>
  <c r="O1662" i="46"/>
  <c r="O1663" i="46"/>
  <c r="O1664" i="46"/>
  <c r="O1665" i="46"/>
  <c r="O1666" i="46"/>
  <c r="O1667" i="46"/>
  <c r="O1668" i="46"/>
  <c r="O1669" i="46"/>
  <c r="O1670" i="46"/>
  <c r="O1671" i="46"/>
  <c r="O1672" i="46"/>
  <c r="O1673" i="46"/>
  <c r="O1674" i="46"/>
  <c r="O1675" i="46"/>
  <c r="O1676" i="46"/>
  <c r="O1677" i="46"/>
  <c r="O1678" i="46"/>
  <c r="O1679" i="46"/>
  <c r="O1680" i="46"/>
  <c r="O1681" i="46"/>
  <c r="O1682" i="46"/>
  <c r="O1683" i="46"/>
  <c r="O1684" i="46"/>
  <c r="O1685" i="46"/>
  <c r="O1686" i="46"/>
  <c r="O1687" i="46"/>
  <c r="O1688" i="46"/>
  <c r="O1689" i="46"/>
  <c r="O1690" i="46"/>
  <c r="O1691" i="46"/>
  <c r="O1692" i="46"/>
  <c r="O1693" i="46"/>
  <c r="O1694" i="46"/>
  <c r="O1695" i="46"/>
  <c r="O1696" i="46"/>
  <c r="O1697" i="46"/>
  <c r="O1698" i="46"/>
  <c r="O1699" i="46"/>
  <c r="O1700" i="46"/>
  <c r="O1701" i="46"/>
  <c r="O1702" i="46"/>
  <c r="O1703" i="46"/>
  <c r="O1704" i="46"/>
  <c r="O1705" i="46"/>
  <c r="O1706" i="46"/>
  <c r="O1707" i="46"/>
  <c r="O1708" i="46"/>
  <c r="O1709" i="46"/>
  <c r="O1710" i="46"/>
  <c r="O1711" i="46"/>
  <c r="O1712" i="46"/>
  <c r="O1713" i="46"/>
  <c r="O1714" i="46"/>
  <c r="O1715" i="46"/>
  <c r="O1716" i="46"/>
  <c r="O1717" i="46"/>
  <c r="O1718" i="46"/>
  <c r="O1719" i="46"/>
  <c r="O1720" i="46"/>
  <c r="O1721" i="46"/>
  <c r="O1722" i="46"/>
  <c r="O1723" i="46"/>
  <c r="O1724" i="46"/>
  <c r="O1725" i="46"/>
  <c r="O1726" i="46"/>
  <c r="O1727" i="46"/>
  <c r="O1728" i="46"/>
  <c r="O1729" i="46"/>
  <c r="O1730" i="46"/>
  <c r="O1731" i="46"/>
  <c r="O1732" i="46"/>
  <c r="O1733" i="46"/>
  <c r="O1734" i="46"/>
  <c r="O1735" i="46"/>
  <c r="O1736" i="46"/>
  <c r="O1737" i="46"/>
  <c r="O1738" i="46"/>
  <c r="O1739" i="46"/>
  <c r="O1740" i="46"/>
  <c r="O1741" i="46"/>
  <c r="O1742" i="46"/>
  <c r="O1743" i="46"/>
  <c r="O1744" i="46"/>
  <c r="O1745" i="46"/>
  <c r="O1746" i="46"/>
  <c r="O1747" i="46"/>
  <c r="O1748" i="46"/>
  <c r="O1749" i="46"/>
  <c r="O1750" i="46"/>
  <c r="O1751" i="46"/>
  <c r="O1752" i="46"/>
  <c r="O1753" i="46"/>
  <c r="O1754" i="46"/>
  <c r="O1755" i="46"/>
  <c r="O1756" i="46"/>
  <c r="O1757" i="46"/>
  <c r="O1758" i="46"/>
  <c r="O1759" i="46"/>
  <c r="O1760" i="46"/>
  <c r="O1761" i="46"/>
  <c r="O1762" i="46"/>
  <c r="O1763" i="46"/>
  <c r="O1764" i="46"/>
  <c r="O1765" i="46"/>
  <c r="O1766" i="46"/>
  <c r="O1767" i="46"/>
  <c r="O1768" i="46"/>
  <c r="O1769" i="46"/>
  <c r="O1770" i="46"/>
  <c r="O1771" i="46"/>
  <c r="O1772" i="46"/>
  <c r="O1773" i="46"/>
  <c r="O1774" i="46"/>
  <c r="O1775" i="46"/>
  <c r="O1776" i="46"/>
  <c r="O1777" i="46"/>
  <c r="O1778" i="46"/>
  <c r="O1779" i="46"/>
  <c r="O1780" i="46"/>
  <c r="O1781" i="46"/>
  <c r="O1782" i="46"/>
  <c r="O1783" i="46"/>
  <c r="O1784" i="46"/>
  <c r="O1785" i="46"/>
  <c r="O1786" i="46"/>
  <c r="O1787" i="46"/>
  <c r="O1788" i="46"/>
  <c r="O1789" i="46"/>
  <c r="O1790" i="46"/>
  <c r="O1791" i="46"/>
  <c r="O1792" i="46"/>
  <c r="O1793" i="46"/>
  <c r="O1794" i="46"/>
  <c r="O1795" i="46"/>
  <c r="O1796" i="46"/>
  <c r="O1797" i="46"/>
  <c r="O1798" i="46"/>
  <c r="O1799" i="46"/>
  <c r="O1800" i="46"/>
  <c r="O1801" i="46"/>
  <c r="O1802" i="46"/>
  <c r="O1803" i="46"/>
  <c r="O1804" i="46"/>
  <c r="O1805" i="46"/>
  <c r="O1806" i="46"/>
  <c r="O1807" i="46"/>
  <c r="O1808" i="46"/>
  <c r="O1809" i="46"/>
  <c r="O1810" i="46"/>
  <c r="O1811" i="46"/>
  <c r="O1812" i="46"/>
  <c r="O1813" i="46"/>
  <c r="O1814" i="46"/>
  <c r="O1815" i="46"/>
  <c r="O1816" i="46"/>
  <c r="O1817" i="46"/>
  <c r="O1818" i="46"/>
  <c r="O1819" i="46"/>
  <c r="O1820" i="46"/>
  <c r="O1821" i="46"/>
  <c r="O1822" i="46"/>
  <c r="O1823" i="46"/>
  <c r="O1824" i="46"/>
  <c r="O1825" i="46"/>
  <c r="O1826" i="46"/>
  <c r="O1827" i="46"/>
  <c r="O1828" i="46"/>
  <c r="O1829" i="46"/>
  <c r="O1830" i="46"/>
  <c r="O1831" i="46"/>
  <c r="O1832" i="46"/>
  <c r="O1833" i="46"/>
  <c r="O1834" i="46"/>
  <c r="O1835" i="46"/>
  <c r="O1836" i="46"/>
  <c r="O1837" i="46"/>
  <c r="O1838" i="46"/>
  <c r="O1839" i="46"/>
  <c r="O1840" i="46"/>
  <c r="O1841" i="46"/>
  <c r="O1842" i="46"/>
  <c r="O1843" i="46"/>
  <c r="O1844" i="46"/>
  <c r="O1845" i="46"/>
  <c r="O1846" i="46"/>
  <c r="O1847" i="46"/>
  <c r="O1848" i="46"/>
  <c r="O1849" i="46"/>
  <c r="O1850" i="46"/>
  <c r="O1851" i="46"/>
  <c r="O1852" i="46"/>
  <c r="O1853" i="46"/>
  <c r="O1854" i="46"/>
  <c r="O1855" i="46"/>
  <c r="O1856" i="46"/>
  <c r="O1857" i="46"/>
  <c r="O1858" i="46"/>
  <c r="O1859" i="46"/>
  <c r="O1860" i="46"/>
  <c r="O1861" i="46"/>
  <c r="O1862" i="46"/>
  <c r="O1863" i="46"/>
  <c r="O1864" i="46"/>
  <c r="O1865" i="46"/>
  <c r="O1866" i="46"/>
  <c r="O1867" i="46"/>
  <c r="O1868" i="46"/>
  <c r="O1869" i="46"/>
  <c r="O1870" i="46"/>
  <c r="O1871" i="46"/>
  <c r="O1872" i="46"/>
  <c r="O1873" i="46"/>
  <c r="O1874" i="46"/>
  <c r="O1875" i="46"/>
  <c r="O1876" i="46"/>
  <c r="O1877" i="46"/>
  <c r="O1878" i="46"/>
  <c r="O1879" i="46"/>
  <c r="O1880" i="46"/>
  <c r="O1881" i="46"/>
  <c r="O1882" i="46"/>
  <c r="O1883" i="46"/>
  <c r="O1884" i="46"/>
  <c r="O1885" i="46"/>
  <c r="O1886" i="46"/>
  <c r="O1887" i="46"/>
  <c r="O1888" i="46"/>
  <c r="O1889" i="46"/>
  <c r="O1890" i="46"/>
  <c r="O1891" i="46"/>
  <c r="O1892" i="46"/>
  <c r="O1893" i="46"/>
  <c r="O1894" i="46"/>
  <c r="O1895" i="46"/>
  <c r="O1896" i="46"/>
  <c r="O1897" i="46"/>
  <c r="O1898" i="46"/>
  <c r="O1899" i="46"/>
  <c r="O1900" i="46"/>
  <c r="O1901" i="46"/>
  <c r="O1902" i="46"/>
  <c r="O1903" i="46"/>
  <c r="O1904" i="46"/>
  <c r="O1905" i="46"/>
  <c r="O1906" i="46"/>
  <c r="O1907" i="46"/>
  <c r="O1908" i="46"/>
  <c r="O1909" i="46"/>
  <c r="O1910" i="46"/>
  <c r="O1911" i="46"/>
  <c r="O1912" i="46"/>
  <c r="O1913" i="46"/>
  <c r="O1914" i="46"/>
  <c r="O1915" i="46"/>
  <c r="O1916" i="46"/>
  <c r="O1917" i="46"/>
  <c r="O1918" i="46"/>
  <c r="O1919" i="46"/>
  <c r="O1920" i="46"/>
  <c r="O1921" i="46"/>
  <c r="O1922" i="46"/>
  <c r="O1923" i="46"/>
  <c r="O1924" i="46"/>
  <c r="O1925" i="46"/>
  <c r="O1926" i="46"/>
  <c r="O1927" i="46"/>
  <c r="O1928" i="46"/>
  <c r="O1929" i="46"/>
  <c r="O1930" i="46"/>
  <c r="O1931" i="46"/>
  <c r="O1932" i="46"/>
  <c r="O1933" i="46"/>
  <c r="O1934" i="46"/>
  <c r="O1935" i="46"/>
  <c r="O1936" i="46"/>
  <c r="O1937" i="46"/>
  <c r="O1938" i="46"/>
  <c r="O1939" i="46"/>
  <c r="O1940" i="46"/>
  <c r="O1941" i="46"/>
  <c r="O1942" i="46"/>
  <c r="O1943" i="46"/>
  <c r="O1944" i="46"/>
  <c r="O1945" i="46"/>
  <c r="O1946" i="46"/>
  <c r="O1947" i="46"/>
  <c r="O1948" i="46"/>
  <c r="O1949" i="46"/>
  <c r="O1950" i="46"/>
  <c r="O1951" i="46"/>
  <c r="O1952" i="46"/>
  <c r="O1953" i="46"/>
  <c r="O1954" i="46"/>
  <c r="O1955" i="46"/>
  <c r="O1956" i="46"/>
  <c r="O1957" i="46"/>
  <c r="O1958" i="46"/>
  <c r="O1959" i="46"/>
  <c r="O1960" i="46"/>
  <c r="O1961" i="46"/>
  <c r="O1962" i="46"/>
  <c r="O1963" i="46"/>
  <c r="O1964" i="46"/>
  <c r="O1965" i="46"/>
  <c r="O1966" i="46"/>
  <c r="O1967" i="46"/>
  <c r="O1968" i="46"/>
  <c r="O1969" i="46"/>
  <c r="O1970" i="46"/>
  <c r="O1971" i="46"/>
  <c r="O1972" i="46"/>
  <c r="O1973" i="46"/>
  <c r="O1974" i="46"/>
  <c r="O1975" i="46"/>
  <c r="O1976" i="46"/>
  <c r="O1977" i="46"/>
  <c r="O1978" i="46"/>
  <c r="O1979" i="46"/>
  <c r="O1980" i="46"/>
  <c r="O1981" i="46"/>
  <c r="O1982" i="46"/>
  <c r="O1983" i="46"/>
  <c r="O1984" i="46"/>
  <c r="O1985" i="46"/>
  <c r="O1986" i="46"/>
  <c r="O1987" i="46"/>
  <c r="O1988" i="46"/>
  <c r="O1989" i="46"/>
  <c r="O1990" i="46"/>
  <c r="O1991" i="46"/>
  <c r="O1992" i="46"/>
  <c r="O1993" i="46"/>
  <c r="O1994" i="46"/>
  <c r="O1995" i="46"/>
  <c r="O1996" i="46"/>
  <c r="O1997" i="46"/>
  <c r="O1998" i="46"/>
  <c r="O1999" i="46"/>
  <c r="O2000" i="46"/>
  <c r="O2001" i="46"/>
  <c r="O2002" i="46"/>
  <c r="O2003" i="46"/>
  <c r="O2004" i="46"/>
  <c r="O2005" i="46"/>
  <c r="O2006" i="46"/>
  <c r="O2007" i="46"/>
  <c r="O2008" i="46"/>
  <c r="O2009" i="46"/>
  <c r="O2010" i="46"/>
  <c r="O2011" i="46"/>
  <c r="O2012" i="46"/>
  <c r="O2013" i="46"/>
  <c r="O2014" i="46"/>
  <c r="O2015" i="46"/>
  <c r="O2016" i="46"/>
  <c r="O2017" i="46"/>
  <c r="O2018" i="46"/>
  <c r="O2019" i="46"/>
  <c r="O2020" i="46"/>
  <c r="O2021" i="46"/>
  <c r="O2022" i="46"/>
  <c r="O2023" i="46"/>
  <c r="O2024" i="46"/>
  <c r="O2025" i="46"/>
  <c r="O2026" i="46"/>
  <c r="O2027" i="46"/>
  <c r="O2028" i="46"/>
  <c r="O2029" i="46"/>
  <c r="O2030" i="46"/>
  <c r="O2031" i="46"/>
  <c r="O2032" i="46"/>
  <c r="O2033" i="46"/>
  <c r="O2034" i="46"/>
  <c r="O2035" i="46"/>
  <c r="O2036" i="46"/>
  <c r="O2037" i="46"/>
  <c r="O2038" i="46"/>
  <c r="O2039" i="46"/>
  <c r="O2040" i="46"/>
  <c r="O2041" i="46"/>
  <c r="O2042" i="46"/>
  <c r="O2043" i="46"/>
  <c r="O2044" i="46"/>
  <c r="O2045" i="46"/>
  <c r="O2046" i="46"/>
  <c r="O2047" i="46"/>
  <c r="O2048" i="46"/>
  <c r="O2049" i="46"/>
  <c r="O2050" i="46"/>
  <c r="O2051" i="46"/>
  <c r="O2052" i="46"/>
  <c r="O2053" i="46"/>
  <c r="O2054" i="46"/>
  <c r="O2055" i="46"/>
  <c r="O2056" i="46"/>
  <c r="O2057" i="46"/>
  <c r="O2058" i="46"/>
  <c r="O2059" i="46"/>
  <c r="O2060" i="46"/>
  <c r="O2061" i="46"/>
  <c r="O2062" i="46"/>
  <c r="O2063" i="46"/>
  <c r="O2064" i="46"/>
  <c r="O2065" i="46"/>
  <c r="O2066" i="46"/>
  <c r="O2067" i="46"/>
  <c r="O2068" i="46"/>
  <c r="O2069" i="46"/>
  <c r="O2070" i="46"/>
  <c r="O2071" i="46"/>
  <c r="O2072" i="46"/>
  <c r="O2073" i="46"/>
  <c r="O2074" i="46"/>
  <c r="O2075" i="46"/>
  <c r="O2076" i="46"/>
  <c r="O2077" i="46"/>
  <c r="O2078" i="46"/>
  <c r="O2079" i="46"/>
  <c r="O2080" i="46"/>
  <c r="O2081" i="46"/>
  <c r="O2082" i="46"/>
  <c r="O2083" i="46"/>
  <c r="O2084" i="46"/>
  <c r="O2085" i="46"/>
  <c r="O2086" i="46"/>
  <c r="O2087" i="46"/>
  <c r="O2088" i="46"/>
  <c r="O2089" i="46"/>
  <c r="O2090" i="46"/>
  <c r="O2091" i="46"/>
  <c r="O2092" i="46"/>
  <c r="O2093" i="46"/>
  <c r="O2094" i="46"/>
  <c r="O2095" i="46"/>
  <c r="O2096" i="46"/>
  <c r="O2097" i="46"/>
  <c r="O2098" i="46"/>
  <c r="O2099" i="46"/>
  <c r="O2100" i="46"/>
  <c r="O2101" i="46"/>
  <c r="O2102" i="46"/>
  <c r="O2103" i="46"/>
  <c r="O2104" i="46"/>
  <c r="O2105" i="46"/>
  <c r="O2106" i="46"/>
  <c r="O2107" i="46"/>
  <c r="O2108" i="46"/>
  <c r="O2109" i="46"/>
  <c r="O2110" i="46"/>
  <c r="O2111" i="46"/>
  <c r="O2112" i="46"/>
  <c r="O2113" i="46"/>
  <c r="O2114" i="46"/>
  <c r="O2115" i="46"/>
  <c r="O2116" i="46"/>
  <c r="O2117" i="46"/>
  <c r="O2118" i="46"/>
  <c r="O2119" i="46"/>
  <c r="O2120" i="46"/>
  <c r="O2121" i="46"/>
  <c r="O2122" i="46"/>
  <c r="O2123" i="46"/>
  <c r="O2124" i="46"/>
  <c r="O2125" i="46"/>
  <c r="O2126" i="46"/>
  <c r="O2127" i="46"/>
  <c r="O2128" i="46"/>
  <c r="O2129" i="46"/>
  <c r="O2130" i="46"/>
  <c r="O2131" i="46"/>
  <c r="O2132" i="46"/>
  <c r="O2133" i="46"/>
  <c r="O2134" i="46"/>
  <c r="O2135" i="46"/>
  <c r="O2136" i="46"/>
  <c r="O2137" i="46"/>
  <c r="O2138" i="46"/>
  <c r="O2139" i="46"/>
  <c r="O2140" i="46"/>
  <c r="O2141" i="46"/>
  <c r="O2142" i="46"/>
  <c r="O2143" i="46"/>
  <c r="O2144" i="46"/>
  <c r="O2145" i="46"/>
  <c r="O2146" i="46"/>
  <c r="O2147" i="46"/>
  <c r="O2148" i="46"/>
  <c r="O2149" i="46"/>
  <c r="O2150" i="46"/>
  <c r="O2151" i="46"/>
  <c r="O2152" i="46"/>
  <c r="O2153" i="46"/>
  <c r="O2154" i="46"/>
  <c r="O2155" i="46"/>
  <c r="O2156" i="46"/>
  <c r="O2157" i="46"/>
  <c r="O2158" i="46"/>
  <c r="O2159" i="46"/>
  <c r="O2160" i="46"/>
  <c r="O2161" i="46"/>
  <c r="O2162" i="46"/>
  <c r="O2163" i="46"/>
  <c r="O2164" i="46"/>
  <c r="O2165" i="46"/>
  <c r="O2166" i="46"/>
  <c r="O2167" i="46"/>
  <c r="O2168" i="46"/>
  <c r="O2169" i="46"/>
  <c r="O2170" i="46"/>
  <c r="O2171" i="46"/>
  <c r="O2172" i="46"/>
  <c r="O2173" i="46"/>
  <c r="O2174" i="46"/>
  <c r="O2175" i="46"/>
  <c r="O2176" i="46"/>
  <c r="O2177" i="46"/>
  <c r="O2178" i="46"/>
  <c r="O2179" i="46"/>
  <c r="O2180" i="46"/>
  <c r="O2181" i="46"/>
  <c r="O2182" i="46"/>
  <c r="O2183" i="46"/>
  <c r="O2184" i="46"/>
  <c r="O2185" i="46"/>
  <c r="O2186" i="46"/>
  <c r="O2187" i="46"/>
  <c r="O2188" i="46"/>
  <c r="O2189" i="46"/>
  <c r="O2190" i="46"/>
  <c r="O2191" i="46"/>
  <c r="O2192" i="46"/>
  <c r="O2193" i="46"/>
  <c r="O2194" i="46"/>
  <c r="O2195" i="46"/>
  <c r="O2196" i="46"/>
  <c r="O2197" i="46"/>
  <c r="O2198" i="46"/>
  <c r="O2199" i="46"/>
  <c r="O2200" i="46"/>
  <c r="O2201" i="46"/>
  <c r="O2202" i="46"/>
  <c r="O2203" i="46"/>
  <c r="O2204" i="46"/>
  <c r="O2205" i="46"/>
  <c r="O2206" i="46"/>
  <c r="O2207" i="46"/>
  <c r="O2208" i="46"/>
  <c r="O2209" i="46"/>
  <c r="O2210" i="46"/>
  <c r="O2211" i="46"/>
  <c r="O2212" i="46"/>
  <c r="O2213" i="46"/>
  <c r="O2214" i="46"/>
  <c r="O2215" i="46"/>
  <c r="O2216" i="46"/>
  <c r="O2217" i="46"/>
  <c r="O2218" i="46"/>
  <c r="O2219" i="46"/>
  <c r="O2220" i="46"/>
  <c r="O2221" i="46"/>
  <c r="O2222" i="46"/>
  <c r="O2223" i="46"/>
  <c r="O2224" i="46"/>
  <c r="O2225" i="46"/>
  <c r="O2226" i="46"/>
  <c r="O2227" i="46"/>
  <c r="O2228" i="46"/>
  <c r="O2229" i="46"/>
  <c r="O2230" i="46"/>
  <c r="O2231" i="46"/>
  <c r="O2232" i="46"/>
  <c r="O2233" i="46"/>
  <c r="O2234" i="46"/>
  <c r="O2235" i="46"/>
  <c r="O2236" i="46"/>
  <c r="O2237" i="46"/>
  <c r="O2238" i="46"/>
  <c r="O2239" i="46"/>
  <c r="O2240" i="46"/>
  <c r="O2241" i="46"/>
  <c r="O2242" i="46"/>
  <c r="O2243" i="46"/>
  <c r="O2244" i="46"/>
  <c r="O2245" i="46"/>
  <c r="O2246" i="46"/>
  <c r="O2247" i="46"/>
  <c r="O2248" i="46"/>
  <c r="O2249" i="46"/>
  <c r="O2250" i="46"/>
  <c r="O2251" i="46"/>
  <c r="O2252" i="46"/>
  <c r="O2253" i="46"/>
  <c r="O2254" i="46"/>
  <c r="O2255" i="46"/>
  <c r="O2256" i="46"/>
  <c r="O2257" i="46"/>
  <c r="O2258" i="46"/>
  <c r="O2259" i="46"/>
  <c r="O2260" i="46"/>
  <c r="O2261" i="46"/>
  <c r="O2262" i="46"/>
  <c r="O2263" i="46"/>
  <c r="O2264" i="46"/>
  <c r="O2265" i="46"/>
  <c r="O2266" i="46"/>
  <c r="O2267" i="46"/>
  <c r="O2268" i="46"/>
  <c r="O2269" i="46"/>
  <c r="O2270" i="46"/>
  <c r="O2271" i="46"/>
  <c r="O2272" i="46"/>
  <c r="O2273" i="46"/>
  <c r="O2274" i="46"/>
  <c r="O2275" i="46"/>
  <c r="O2276" i="46"/>
  <c r="O2277" i="46"/>
  <c r="O2278" i="46"/>
  <c r="O2279" i="46"/>
  <c r="O2280" i="46"/>
  <c r="O2281" i="46"/>
  <c r="O2282" i="46"/>
  <c r="O2283" i="46"/>
  <c r="O2284" i="46"/>
  <c r="O2285" i="46"/>
  <c r="O2286" i="46"/>
  <c r="O2287" i="46"/>
  <c r="O2288" i="46"/>
  <c r="O2289" i="46"/>
  <c r="O2290" i="46"/>
  <c r="O2291" i="46"/>
  <c r="O2292" i="46"/>
  <c r="O2293" i="46"/>
  <c r="O2294" i="46"/>
  <c r="O2295" i="46"/>
  <c r="O2296" i="46"/>
  <c r="O2297" i="46"/>
  <c r="O2298" i="46"/>
  <c r="O2299" i="46"/>
  <c r="O2300" i="46"/>
  <c r="O2301" i="46"/>
  <c r="O2302" i="46"/>
  <c r="O2303" i="46"/>
  <c r="O2304" i="46"/>
  <c r="O2305" i="46"/>
  <c r="O2306" i="46"/>
  <c r="O2307" i="46"/>
  <c r="O2308" i="46"/>
  <c r="O2309" i="46"/>
  <c r="O2310" i="46"/>
  <c r="O2311" i="46"/>
  <c r="O2312" i="46"/>
  <c r="O2313" i="46"/>
  <c r="O2314" i="46"/>
  <c r="O2315" i="46"/>
  <c r="O2316" i="46"/>
  <c r="O2317" i="46"/>
  <c r="O2318" i="46"/>
  <c r="O2319" i="46"/>
  <c r="O2320" i="46"/>
  <c r="O2321" i="46"/>
  <c r="O2322" i="46"/>
  <c r="O2323" i="46"/>
  <c r="O2324" i="46"/>
  <c r="O2325" i="46"/>
  <c r="O2326" i="46"/>
  <c r="O2327" i="46"/>
  <c r="O2328" i="46"/>
  <c r="O2329" i="46"/>
  <c r="O2330" i="46"/>
  <c r="O2331" i="46"/>
  <c r="O2332" i="46"/>
  <c r="O2333" i="46"/>
  <c r="O2334" i="46"/>
  <c r="O2335" i="46"/>
  <c r="O2336" i="46"/>
  <c r="O2337" i="46"/>
  <c r="O2338" i="46"/>
  <c r="O2339" i="46"/>
  <c r="O2340" i="46"/>
  <c r="O2341" i="46"/>
  <c r="O2342" i="46"/>
  <c r="O2343" i="46"/>
  <c r="O2344" i="46"/>
  <c r="O2345" i="46"/>
  <c r="O2346" i="46"/>
  <c r="O2347" i="46"/>
  <c r="O2348" i="46"/>
  <c r="O2349" i="46"/>
  <c r="O2350" i="46"/>
  <c r="O2351" i="46"/>
  <c r="O2352" i="46"/>
  <c r="O2353" i="46"/>
  <c r="O2354" i="46"/>
  <c r="O2355" i="46"/>
  <c r="O2356" i="46"/>
  <c r="O2357" i="46"/>
  <c r="O2358" i="46"/>
  <c r="O2359" i="46"/>
  <c r="O2360" i="46"/>
  <c r="O2361" i="46"/>
  <c r="O2362" i="46"/>
  <c r="O2363" i="46"/>
  <c r="O2364" i="46"/>
  <c r="O2365" i="46"/>
  <c r="O2366" i="46"/>
  <c r="O2367" i="46"/>
  <c r="O2368" i="46"/>
  <c r="O2369" i="46"/>
  <c r="O2370" i="46"/>
  <c r="O2371" i="46"/>
  <c r="O2372" i="46"/>
  <c r="O2373" i="46"/>
  <c r="O2374" i="46"/>
  <c r="O2375" i="46"/>
  <c r="O2376" i="46"/>
  <c r="O2377" i="46"/>
  <c r="O2378" i="46"/>
  <c r="O2379" i="46"/>
  <c r="O2380" i="46"/>
  <c r="O2381" i="46"/>
  <c r="O2382" i="46"/>
  <c r="O2383" i="46"/>
  <c r="O2384" i="46"/>
  <c r="O2385" i="46"/>
  <c r="O2386" i="46"/>
  <c r="O2387" i="46"/>
  <c r="O2388" i="46"/>
  <c r="O2389" i="46"/>
  <c r="O2390" i="46"/>
  <c r="O2391" i="46"/>
  <c r="O2392" i="46"/>
  <c r="O2393" i="46"/>
  <c r="O2394" i="46"/>
  <c r="O2395" i="46"/>
  <c r="O2396" i="46"/>
  <c r="O2397" i="46"/>
  <c r="O2398" i="46"/>
  <c r="O2399" i="46"/>
  <c r="O2400" i="46"/>
  <c r="O2401" i="46"/>
  <c r="O2402" i="46"/>
  <c r="O2403" i="46"/>
  <c r="O2404" i="46"/>
  <c r="O2405" i="46"/>
  <c r="O2406" i="46"/>
  <c r="O2407" i="46"/>
  <c r="O2408" i="46"/>
  <c r="O2409" i="46"/>
  <c r="O2410" i="46"/>
  <c r="O2411" i="46"/>
  <c r="O2412" i="46"/>
  <c r="O2413" i="46"/>
  <c r="O2414" i="46"/>
  <c r="O2415" i="46"/>
  <c r="O2416" i="46"/>
  <c r="O2417" i="46"/>
  <c r="O2418" i="46"/>
  <c r="O2419" i="46"/>
  <c r="O2420" i="46"/>
  <c r="O2421" i="46"/>
  <c r="O2422" i="46"/>
  <c r="O2423" i="46"/>
  <c r="O2424" i="46"/>
  <c r="O2425" i="46"/>
  <c r="O2426" i="46"/>
  <c r="O2427" i="46"/>
  <c r="O2428" i="46"/>
  <c r="O2429" i="46"/>
  <c r="O2430" i="46"/>
  <c r="O2431" i="46"/>
  <c r="O2432" i="46"/>
  <c r="O2433" i="46"/>
  <c r="O2434" i="46"/>
  <c r="O2435" i="46"/>
  <c r="O2436" i="46"/>
  <c r="O2437" i="46"/>
  <c r="O2438" i="46"/>
  <c r="O2439" i="46"/>
  <c r="O2440" i="46"/>
  <c r="O2441" i="46"/>
  <c r="O2442" i="46"/>
  <c r="O2443" i="46"/>
  <c r="O2444" i="46"/>
  <c r="O2445" i="46"/>
  <c r="O2446" i="46"/>
  <c r="O2447" i="46"/>
  <c r="O2448" i="46"/>
  <c r="O2449" i="46"/>
  <c r="O2450" i="46"/>
  <c r="O2451" i="46"/>
  <c r="O2452" i="46"/>
  <c r="O2453" i="46"/>
  <c r="O2454" i="46"/>
  <c r="O2455" i="46"/>
  <c r="O2456" i="46"/>
  <c r="O2457" i="46"/>
  <c r="O2458" i="46"/>
  <c r="O2459" i="46"/>
  <c r="O2460" i="46"/>
  <c r="O2461" i="46"/>
  <c r="O2462" i="46"/>
  <c r="O2463" i="46"/>
  <c r="O2464" i="46"/>
  <c r="O2465" i="46"/>
  <c r="O2466" i="46"/>
  <c r="O2467" i="46"/>
  <c r="O2468" i="46"/>
  <c r="O2469" i="46"/>
  <c r="O2470" i="46"/>
  <c r="O2471" i="46"/>
  <c r="O2472" i="46"/>
  <c r="O2473" i="46"/>
  <c r="O2474" i="46"/>
  <c r="O2475" i="46"/>
  <c r="O2476" i="46"/>
  <c r="O2477" i="46"/>
  <c r="O2478" i="46"/>
  <c r="O2479" i="46"/>
  <c r="O2480" i="46"/>
  <c r="O2481" i="46"/>
  <c r="O2482" i="46"/>
  <c r="O2483" i="46"/>
  <c r="O2484" i="46"/>
  <c r="O2485" i="46"/>
  <c r="O2486" i="46"/>
  <c r="O2487" i="46"/>
  <c r="O2488" i="46"/>
  <c r="O2681" i="46" l="1"/>
  <c r="M8" i="23" l="1"/>
  <c r="AE82" i="50" s="1"/>
  <c r="M9" i="23"/>
  <c r="AE24" i="50" s="1"/>
  <c r="M10" i="23"/>
  <c r="AE72" i="50" s="1"/>
  <c r="M11" i="23"/>
  <c r="AE30" i="50" s="1"/>
  <c r="AE193" i="50"/>
  <c r="AE230" i="50"/>
  <c r="AE191" i="50" l="1"/>
  <c r="AE183" i="50"/>
  <c r="AE152" i="50"/>
  <c r="AE144" i="50"/>
  <c r="AE192" i="50"/>
  <c r="AE249" i="50"/>
  <c r="AE69" i="50"/>
  <c r="AE248" i="50"/>
  <c r="AE66" i="50"/>
  <c r="AE156" i="50"/>
  <c r="AE247" i="50"/>
  <c r="AE94" i="50"/>
  <c r="AE237" i="50"/>
  <c r="AE189" i="50"/>
  <c r="AE60" i="50"/>
  <c r="AE236" i="50"/>
  <c r="AE187" i="50"/>
  <c r="AE119" i="50"/>
  <c r="AE53" i="50"/>
  <c r="AE234" i="50"/>
  <c r="AE186" i="50"/>
  <c r="AE116" i="50"/>
  <c r="AE52" i="50"/>
  <c r="AE185" i="50"/>
  <c r="AE107" i="50"/>
  <c r="AE47" i="50"/>
  <c r="AE225" i="50"/>
  <c r="AE106" i="50"/>
  <c r="AE46" i="50"/>
  <c r="AE216" i="50"/>
  <c r="AE182" i="50"/>
  <c r="AE102" i="50"/>
  <c r="AE45" i="50"/>
  <c r="AE254" i="50"/>
  <c r="AE198" i="50"/>
  <c r="AE180" i="50"/>
  <c r="AE100" i="50"/>
  <c r="AE44" i="50"/>
  <c r="AE253" i="50"/>
  <c r="AE197" i="50"/>
  <c r="AE179" i="50"/>
  <c r="AE96" i="50"/>
  <c r="AE54" i="50"/>
  <c r="AE252" i="50"/>
  <c r="AE194" i="50"/>
  <c r="AE158" i="50"/>
  <c r="AE95" i="50"/>
  <c r="AE61" i="50"/>
  <c r="AE226" i="50"/>
  <c r="AE224" i="50"/>
  <c r="AE251" i="50"/>
  <c r="AE222" i="50"/>
  <c r="AE188" i="50"/>
  <c r="AE150" i="50"/>
  <c r="AE98" i="50"/>
  <c r="AE49" i="50"/>
  <c r="AE212" i="50"/>
  <c r="AE211" i="50"/>
  <c r="AE139" i="50"/>
  <c r="AE133" i="50"/>
  <c r="AE68" i="50"/>
  <c r="AE41" i="50"/>
  <c r="AE235" i="50"/>
  <c r="AE195" i="50"/>
  <c r="AE181" i="50"/>
  <c r="AE118" i="50"/>
  <c r="AE67" i="50"/>
  <c r="AE40" i="50"/>
  <c r="AE245" i="50"/>
  <c r="AE125" i="50"/>
  <c r="AE240" i="50"/>
  <c r="AE123" i="50"/>
  <c r="AE64" i="50"/>
  <c r="AE239" i="50"/>
  <c r="AE218" i="50"/>
  <c r="AE190" i="50"/>
  <c r="AE161" i="50"/>
  <c r="AE120" i="50"/>
  <c r="AE97" i="50"/>
  <c r="AE62" i="50"/>
  <c r="AE43" i="50"/>
  <c r="AE55" i="50"/>
  <c r="AE38" i="50"/>
  <c r="AE113" i="50"/>
  <c r="AE90" i="50"/>
  <c r="AE34" i="50"/>
  <c r="AE232" i="50"/>
  <c r="AE111" i="50"/>
  <c r="AE23" i="50"/>
  <c r="AE250" i="50"/>
  <c r="AE231" i="50"/>
  <c r="AE196" i="50"/>
  <c r="AE184" i="50"/>
  <c r="AE143" i="50"/>
  <c r="AE108" i="50"/>
  <c r="AE51" i="50"/>
  <c r="AE22" i="50"/>
  <c r="AE220" i="50"/>
  <c r="AE206" i="50"/>
  <c r="AE166" i="50"/>
  <c r="AE146" i="50"/>
  <c r="AE127" i="50"/>
  <c r="AE115" i="50"/>
  <c r="AE58" i="50"/>
  <c r="AE29" i="50"/>
  <c r="AE233" i="50"/>
  <c r="AE219" i="50"/>
  <c r="AE205" i="50"/>
  <c r="AE164" i="50"/>
  <c r="AE145" i="50"/>
  <c r="AE126" i="50"/>
  <c r="AE114" i="50"/>
  <c r="AE73" i="50"/>
  <c r="AE57" i="50"/>
  <c r="AE27" i="50"/>
  <c r="AE26" i="50"/>
  <c r="AE246" i="50"/>
  <c r="AE217" i="50"/>
  <c r="AE124" i="50"/>
  <c r="AE112" i="50"/>
  <c r="AE39" i="50"/>
  <c r="AE229" i="50"/>
  <c r="AE155" i="50"/>
  <c r="AE142" i="50"/>
  <c r="AE122" i="50"/>
  <c r="AE110" i="50"/>
  <c r="AE37" i="50"/>
  <c r="AE21" i="50"/>
  <c r="AE244" i="50"/>
  <c r="AE215" i="50"/>
  <c r="AE241" i="50"/>
  <c r="AE228" i="50"/>
  <c r="AE214" i="50"/>
  <c r="AE154" i="50"/>
  <c r="AE141" i="50"/>
  <c r="AE121" i="50"/>
  <c r="AE109" i="50"/>
  <c r="AE93" i="50"/>
  <c r="AE50" i="50"/>
  <c r="AE36" i="50"/>
  <c r="AE20" i="50"/>
  <c r="AE227" i="50"/>
  <c r="AE213" i="50"/>
  <c r="AE153" i="50"/>
  <c r="AE140" i="50"/>
  <c r="AE92" i="50"/>
  <c r="AE63" i="50"/>
  <c r="AE35" i="50"/>
  <c r="AE33" i="50"/>
  <c r="AE210" i="50"/>
  <c r="AE173" i="50"/>
  <c r="AE148" i="50"/>
  <c r="AE129" i="50"/>
  <c r="AE104" i="50"/>
  <c r="AE89" i="50"/>
  <c r="AE32" i="50"/>
  <c r="AE208" i="50"/>
  <c r="AE170" i="50"/>
  <c r="AE147" i="50"/>
  <c r="AE128" i="50"/>
  <c r="AE85" i="50"/>
  <c r="AE59" i="50"/>
  <c r="AE204" i="50"/>
  <c r="AE83" i="50"/>
  <c r="AE238" i="50"/>
  <c r="AE203" i="50"/>
  <c r="AE167" i="50"/>
  <c r="AE130" i="50"/>
  <c r="AE70" i="50"/>
  <c r="AE71" i="50"/>
  <c r="AE202" i="50"/>
  <c r="AE178" i="50"/>
  <c r="AE81" i="50"/>
  <c r="AE31" i="50"/>
  <c r="AE19" i="50"/>
  <c r="AE131" i="50"/>
  <c r="AE201" i="50"/>
  <c r="AE177" i="50"/>
  <c r="AE165" i="50"/>
  <c r="AE103" i="50"/>
  <c r="AE91" i="50"/>
  <c r="AE80" i="50"/>
  <c r="AE56" i="50"/>
  <c r="AE42" i="50"/>
  <c r="AE18" i="50"/>
  <c r="AE223" i="50"/>
  <c r="AE17" i="50"/>
  <c r="AE176" i="50"/>
  <c r="AE199" i="50"/>
  <c r="AE175" i="50"/>
  <c r="AE163" i="50"/>
  <c r="AE149" i="50"/>
  <c r="AE138" i="50"/>
  <c r="AE101" i="50"/>
  <c r="AE78" i="50"/>
  <c r="AE28" i="50"/>
  <c r="AE16" i="50"/>
  <c r="AE168" i="50"/>
  <c r="AE200" i="50"/>
  <c r="AE79" i="50"/>
  <c r="AE221" i="50"/>
  <c r="AE209" i="50"/>
  <c r="AE174" i="50"/>
  <c r="AE162" i="50"/>
  <c r="AE137" i="50"/>
  <c r="AE77" i="50"/>
  <c r="AE136" i="50"/>
  <c r="AE88" i="50"/>
  <c r="AE15" i="50"/>
  <c r="AE243" i="50"/>
  <c r="AE207" i="50"/>
  <c r="AE172" i="50"/>
  <c r="AE160" i="50"/>
  <c r="AE135" i="50"/>
  <c r="AE87" i="50"/>
  <c r="AE75" i="50"/>
  <c r="AE25" i="50"/>
  <c r="AE76" i="50"/>
  <c r="AE242" i="50"/>
  <c r="AE171" i="50"/>
  <c r="AE159" i="50"/>
  <c r="AE134" i="50"/>
  <c r="AE86" i="50"/>
  <c r="AE74" i="50"/>
  <c r="AE169" i="50"/>
  <c r="AE132" i="50"/>
  <c r="AE84" i="50"/>
  <c r="AE151" i="50"/>
  <c r="AE117" i="50"/>
  <c r="AE105" i="50"/>
  <c r="AE48" i="50"/>
  <c r="AE157" i="50"/>
  <c r="AE99" i="50"/>
  <c r="AE65" i="50"/>
  <c r="H12" i="23" l="1"/>
  <c r="L12" i="23"/>
  <c r="I17" i="23"/>
  <c r="S20" i="23" l="1"/>
  <c r="P20" i="23" s="1"/>
  <c r="S18" i="23"/>
  <c r="O18" i="23" s="1"/>
  <c r="S19" i="23"/>
  <c r="O19" i="23" s="1"/>
  <c r="S17" i="23"/>
  <c r="P17" i="23" s="1"/>
  <c r="N18" i="23"/>
  <c r="N19" i="23"/>
  <c r="N20" i="23"/>
  <c r="N17" i="23"/>
  <c r="L17" i="23" s="1"/>
  <c r="K17" i="23" l="1"/>
  <c r="M19" i="23"/>
  <c r="J19" i="23"/>
  <c r="K19" i="23"/>
  <c r="L19" i="23"/>
  <c r="J18" i="23"/>
  <c r="K18" i="23"/>
  <c r="L18" i="23"/>
  <c r="M18" i="23"/>
  <c r="L20" i="23"/>
  <c r="M20" i="23"/>
  <c r="J20" i="23"/>
  <c r="K20" i="23"/>
  <c r="O20" i="23"/>
  <c r="J17" i="23"/>
  <c r="M17" i="23"/>
  <c r="O17" i="23"/>
  <c r="R17" i="23"/>
  <c r="Q17" i="23"/>
  <c r="R20" i="23"/>
  <c r="Q20" i="23"/>
  <c r="R19" i="23"/>
  <c r="Q19" i="23"/>
  <c r="P19" i="23"/>
  <c r="R18" i="23"/>
  <c r="Q18" i="23"/>
  <c r="P18" i="23"/>
  <c r="Y105" i="50"/>
  <c r="Y101" i="50"/>
  <c r="Y193" i="50"/>
  <c r="Y181" i="50"/>
  <c r="Y182" i="50"/>
  <c r="Y183" i="50"/>
  <c r="Y184" i="50"/>
  <c r="Y185" i="50"/>
  <c r="Y186" i="50"/>
  <c r="Y187" i="50"/>
  <c r="Y174" i="50"/>
  <c r="Y94" i="50"/>
  <c r="Y188" i="50"/>
  <c r="Y189" i="50"/>
  <c r="Y41" i="50"/>
  <c r="Y179" i="50"/>
  <c r="Y180" i="50"/>
  <c r="Y176" i="50"/>
  <c r="Y250" i="50"/>
  <c r="Y178" i="50"/>
  <c r="Y70" i="50"/>
  <c r="Y16" i="50"/>
  <c r="Y17" i="50"/>
  <c r="Y19" i="50"/>
  <c r="Y142" i="50"/>
  <c r="Y200" i="50"/>
  <c r="Y201" i="50"/>
  <c r="Y89" i="50"/>
  <c r="Y75" i="50"/>
  <c r="Y83" i="50"/>
  <c r="Y23" i="50"/>
  <c r="Y207" i="50"/>
  <c r="Y206" i="50"/>
  <c r="Y224" i="50"/>
  <c r="Y225" i="50"/>
  <c r="Y153" i="50"/>
  <c r="Y136" i="50"/>
  <c r="Y170" i="50"/>
  <c r="Y169" i="50"/>
  <c r="Y168" i="50"/>
  <c r="Y167" i="50"/>
  <c r="Y253" i="50"/>
  <c r="Y190" i="50"/>
  <c r="Y196" i="50"/>
  <c r="Y65" i="50"/>
  <c r="Y144" i="50"/>
  <c r="Y72" i="50"/>
  <c r="Y228" i="50"/>
  <c r="Y248" i="50"/>
  <c r="Y252" i="50"/>
  <c r="Y194" i="50"/>
  <c r="Y191" i="50"/>
  <c r="Y243" i="50"/>
  <c r="Y81" i="50"/>
  <c r="Y216" i="50"/>
  <c r="Y95" i="50"/>
  <c r="Y244" i="50"/>
  <c r="Y148" i="50"/>
  <c r="Y64" i="50"/>
  <c r="Y43" i="50"/>
  <c r="Y56" i="50"/>
  <c r="Y99" i="50"/>
  <c r="Y251" i="50"/>
  <c r="Y240" i="50"/>
  <c r="Y162" i="50"/>
  <c r="Y249" i="50"/>
  <c r="Y254" i="50"/>
  <c r="Y202" i="50"/>
  <c r="Y87" i="50"/>
  <c r="Y233" i="50"/>
  <c r="Y66" i="50"/>
  <c r="Y121" i="50"/>
  <c r="Y175" i="50"/>
  <c r="Y208" i="50"/>
  <c r="Y226" i="50"/>
  <c r="Y71" i="50"/>
  <c r="Y192" i="50"/>
  <c r="Y147" i="50"/>
  <c r="Y241" i="50"/>
  <c r="Y74" i="50"/>
  <c r="Y199" i="50"/>
  <c r="Y53" i="50"/>
  <c r="Y195" i="50"/>
  <c r="Y232" i="50"/>
  <c r="Y198" i="50"/>
  <c r="Y51" i="50"/>
  <c r="Y163" i="50"/>
  <c r="Y219" i="50"/>
  <c r="Y20" i="50"/>
  <c r="Y245" i="50"/>
  <c r="Y104" i="50"/>
  <c r="Y211" i="50"/>
  <c r="Y32" i="50"/>
  <c r="Y156" i="50"/>
  <c r="Y158" i="50"/>
  <c r="Y157" i="50"/>
  <c r="Y67" i="50"/>
  <c r="Y218" i="50"/>
  <c r="Y98" i="50"/>
  <c r="Y140" i="50"/>
  <c r="Y223" i="50"/>
  <c r="Y217" i="50"/>
  <c r="Y109" i="50"/>
  <c r="Y15" i="50"/>
  <c r="Y24" i="50"/>
  <c r="Y88" i="50"/>
  <c r="Y90" i="50"/>
  <c r="Y91" i="50"/>
  <c r="Y92" i="50"/>
  <c r="Y93" i="50"/>
  <c r="Y96" i="50"/>
  <c r="Y97" i="50"/>
  <c r="Y102" i="50"/>
  <c r="Y106" i="50"/>
  <c r="Y110" i="50"/>
  <c r="Y111" i="50"/>
  <c r="Y112" i="50"/>
  <c r="Y113" i="50"/>
  <c r="Y114" i="50"/>
  <c r="Y115" i="50"/>
  <c r="Y119" i="50"/>
  <c r="Y120" i="50"/>
  <c r="Y122" i="50"/>
  <c r="Y123" i="50"/>
  <c r="Y124" i="50"/>
  <c r="Y125" i="50"/>
  <c r="Y126" i="50"/>
  <c r="Y127" i="50"/>
  <c r="Y128" i="50"/>
  <c r="Y129" i="50"/>
  <c r="Y130" i="50"/>
  <c r="Y131" i="50"/>
  <c r="Y132" i="50"/>
  <c r="Y133" i="50"/>
  <c r="Y134" i="50"/>
  <c r="Y135" i="50"/>
  <c r="Y137" i="50"/>
  <c r="Y138" i="50"/>
  <c r="Y139" i="50"/>
  <c r="Y141" i="50"/>
  <c r="Y143" i="50"/>
  <c r="Y145" i="50"/>
  <c r="Y146" i="50"/>
  <c r="Y149" i="50"/>
  <c r="Y154" i="50"/>
  <c r="Y155" i="50"/>
  <c r="Y159" i="50"/>
  <c r="Y160" i="50"/>
  <c r="Y161" i="50"/>
  <c r="Y164" i="50"/>
  <c r="Y165" i="50"/>
  <c r="Y166" i="50"/>
  <c r="Y172" i="50"/>
  <c r="Y173" i="50"/>
  <c r="Y177" i="50"/>
  <c r="Y197" i="50"/>
  <c r="Y203" i="50"/>
  <c r="Y204" i="50"/>
  <c r="Y205" i="50"/>
  <c r="Y209" i="50"/>
  <c r="Y210" i="50"/>
  <c r="Y212" i="50"/>
  <c r="Y213" i="50"/>
  <c r="Y214" i="50"/>
  <c r="Y215" i="50"/>
  <c r="Y220" i="50"/>
  <c r="Y221" i="50"/>
  <c r="Y222" i="50"/>
  <c r="Y227" i="50"/>
  <c r="Y229" i="50"/>
  <c r="Y234" i="50"/>
  <c r="Y235" i="50"/>
  <c r="Y237" i="50"/>
  <c r="Y238" i="50"/>
  <c r="Y242" i="50"/>
  <c r="Y246" i="50"/>
  <c r="Y247" i="50"/>
  <c r="Y18" i="50"/>
  <c r="Y21" i="50"/>
  <c r="Y22" i="50"/>
  <c r="Y25" i="50"/>
  <c r="Y27" i="50"/>
  <c r="Y28" i="50"/>
  <c r="Y29" i="50"/>
  <c r="Y30" i="50"/>
  <c r="Y31" i="50"/>
  <c r="Y33" i="50"/>
  <c r="Y34" i="50"/>
  <c r="Y35" i="50"/>
  <c r="Y36" i="50"/>
  <c r="Y37" i="50"/>
  <c r="Y38" i="50"/>
  <c r="Y39" i="50"/>
  <c r="Y40" i="50"/>
  <c r="Y42" i="50"/>
  <c r="Y46" i="50"/>
  <c r="Y47" i="50"/>
  <c r="Y48" i="50"/>
  <c r="Y49" i="50"/>
  <c r="Y50" i="50"/>
  <c r="Y52" i="50"/>
  <c r="Y54" i="50"/>
  <c r="Y55" i="50"/>
  <c r="Y57" i="50"/>
  <c r="Y58" i="50"/>
  <c r="Y59" i="50"/>
  <c r="Y60" i="50"/>
  <c r="Y61" i="50"/>
  <c r="Y152" i="50"/>
  <c r="Y62" i="50"/>
  <c r="Y63" i="50"/>
  <c r="Y68" i="50"/>
  <c r="Y69" i="50"/>
  <c r="Y73" i="50"/>
  <c r="Y76" i="50"/>
  <c r="Y77" i="50"/>
  <c r="Y78" i="50"/>
  <c r="Y79" i="50"/>
  <c r="Y82" i="50"/>
  <c r="Y84" i="50"/>
  <c r="Y80" i="50"/>
  <c r="Y85" i="50"/>
  <c r="Y86" i="50"/>
  <c r="Y230" i="50"/>
  <c r="Y117" i="50"/>
  <c r="Y118" i="50"/>
  <c r="Y151" i="50"/>
  <c r="Y239" i="50"/>
  <c r="Y100" i="50"/>
  <c r="Y107" i="50"/>
  <c r="Y108" i="50"/>
  <c r="Y150" i="50"/>
  <c r="Y116" i="50"/>
  <c r="Y236" i="50"/>
  <c r="Y26" i="50"/>
  <c r="Y45" i="50"/>
  <c r="Y231" i="50"/>
  <c r="Y44" i="50"/>
  <c r="Y171" i="50"/>
  <c r="X37" i="49"/>
  <c r="X38" i="49"/>
  <c r="X39" i="49"/>
  <c r="T10" i="49"/>
  <c r="T11" i="49"/>
  <c r="T12" i="49"/>
  <c r="T13" i="49"/>
  <c r="T14" i="49"/>
  <c r="T15" i="49"/>
  <c r="T16" i="49"/>
  <c r="T17" i="49"/>
  <c r="T18" i="49"/>
  <c r="T19" i="49"/>
  <c r="T20" i="49"/>
  <c r="T21" i="49"/>
  <c r="T22" i="49"/>
  <c r="T23" i="49"/>
  <c r="T24" i="49"/>
  <c r="T25" i="49"/>
  <c r="T26" i="49"/>
  <c r="T27" i="49"/>
  <c r="T28" i="49"/>
  <c r="T29" i="49"/>
  <c r="T30" i="49"/>
  <c r="T31" i="49"/>
  <c r="T32" i="49"/>
  <c r="T33" i="49"/>
  <c r="T34" i="49"/>
  <c r="T35" i="49"/>
  <c r="T36" i="49"/>
  <c r="T9" i="49"/>
  <c r="U9" i="49"/>
  <c r="U10" i="49"/>
  <c r="U11" i="49"/>
  <c r="U12" i="49"/>
  <c r="U13" i="49"/>
  <c r="U14" i="49"/>
  <c r="U15" i="49"/>
  <c r="U16" i="49"/>
  <c r="U17" i="49"/>
  <c r="U18" i="49"/>
  <c r="U19" i="49"/>
  <c r="U20" i="49"/>
  <c r="U21" i="49"/>
  <c r="U22" i="49"/>
  <c r="U23" i="49"/>
  <c r="U24" i="49"/>
  <c r="U25" i="49"/>
  <c r="U26" i="49"/>
  <c r="U27" i="49"/>
  <c r="U28" i="49"/>
  <c r="U29" i="49"/>
  <c r="U30" i="49"/>
  <c r="U31" i="49"/>
  <c r="U32" i="49"/>
  <c r="U33" i="49"/>
  <c r="U34" i="49"/>
  <c r="U35" i="49"/>
  <c r="U36" i="49"/>
  <c r="U37" i="49"/>
  <c r="U38" i="49"/>
  <c r="U39" i="49"/>
  <c r="W10" i="49"/>
  <c r="W11" i="49"/>
  <c r="W12" i="49"/>
  <c r="W13" i="49"/>
  <c r="W14" i="49"/>
  <c r="W15" i="49"/>
  <c r="W16" i="49"/>
  <c r="W17" i="49"/>
  <c r="W18" i="49"/>
  <c r="W19" i="49"/>
  <c r="W20" i="49"/>
  <c r="W21" i="49"/>
  <c r="W22" i="49"/>
  <c r="W23" i="49"/>
  <c r="W24" i="49"/>
  <c r="W25" i="49"/>
  <c r="W26" i="49"/>
  <c r="W27" i="49"/>
  <c r="W28" i="49"/>
  <c r="W29" i="49"/>
  <c r="W30" i="49"/>
  <c r="W31" i="49"/>
  <c r="W32" i="49"/>
  <c r="W33" i="49"/>
  <c r="W34" i="49"/>
  <c r="W35" i="49"/>
  <c r="W36" i="49"/>
  <c r="W37" i="49"/>
  <c r="W38" i="49"/>
  <c r="W39" i="49"/>
  <c r="W9" i="49"/>
  <c r="V10" i="49"/>
  <c r="V11" i="49"/>
  <c r="V12" i="49"/>
  <c r="V13" i="49"/>
  <c r="V14" i="49"/>
  <c r="V15" i="49"/>
  <c r="V16" i="49"/>
  <c r="V17" i="49"/>
  <c r="V18" i="49"/>
  <c r="V19" i="49"/>
  <c r="V20" i="49"/>
  <c r="V21" i="49"/>
  <c r="V22" i="49"/>
  <c r="V23" i="49"/>
  <c r="V24" i="49"/>
  <c r="V25" i="49"/>
  <c r="V26" i="49"/>
  <c r="V27" i="49"/>
  <c r="V28" i="49"/>
  <c r="V29" i="49"/>
  <c r="V30" i="49"/>
  <c r="V31" i="49"/>
  <c r="V32" i="49"/>
  <c r="V33" i="49"/>
  <c r="V34" i="49"/>
  <c r="V35" i="49"/>
  <c r="V36" i="49"/>
  <c r="V9" i="49"/>
  <c r="J11" i="23" l="1"/>
  <c r="J9" i="23"/>
  <c r="J8" i="23"/>
  <c r="J10" i="23"/>
  <c r="Q32" i="49"/>
  <c r="S32" i="49" s="1"/>
  <c r="Q33" i="49"/>
  <c r="S33" i="49" s="1"/>
  <c r="Q34" i="49"/>
  <c r="S34" i="49" s="1"/>
  <c r="Q35" i="49"/>
  <c r="S35" i="49" s="1"/>
  <c r="Q36" i="49"/>
  <c r="S36" i="49" s="1"/>
  <c r="Q37" i="49"/>
  <c r="S37" i="49" s="1"/>
  <c r="Q38" i="49"/>
  <c r="S38" i="49" s="1"/>
  <c r="Q39" i="49"/>
  <c r="S39" i="49" s="1"/>
  <c r="Q18" i="49"/>
  <c r="S18" i="49" s="1"/>
  <c r="Q19" i="49"/>
  <c r="S19" i="49" s="1"/>
  <c r="Q20" i="49"/>
  <c r="S20" i="49" s="1"/>
  <c r="Q21" i="49"/>
  <c r="S21" i="49" s="1"/>
  <c r="Q22" i="49"/>
  <c r="S22" i="49" s="1"/>
  <c r="Q23" i="49"/>
  <c r="S23" i="49" s="1"/>
  <c r="Q24" i="49"/>
  <c r="S24" i="49" s="1"/>
  <c r="Q25" i="49"/>
  <c r="S25" i="49" s="1"/>
  <c r="Q26" i="49"/>
  <c r="S26" i="49" s="1"/>
  <c r="Q27" i="49"/>
  <c r="S27" i="49" s="1"/>
  <c r="Q28" i="49"/>
  <c r="S28" i="49" s="1"/>
  <c r="Q29" i="49"/>
  <c r="S29" i="49" s="1"/>
  <c r="Q30" i="49"/>
  <c r="S30" i="49" s="1"/>
  <c r="Q31" i="49"/>
  <c r="S31" i="49" s="1"/>
  <c r="G94" i="50" l="1" a="1"/>
  <c r="G94" i="50" s="1"/>
  <c r="G105" i="50" a="1"/>
  <c r="G105" i="50" s="1"/>
  <c r="G101" i="50" a="1"/>
  <c r="G101" i="50" s="1"/>
  <c r="G193" i="50" a="1"/>
  <c r="G193" i="50" s="1"/>
  <c r="G181" i="50" a="1"/>
  <c r="G181" i="50" s="1"/>
  <c r="G182" i="50" a="1"/>
  <c r="G182" i="50" s="1"/>
  <c r="G183" i="50" a="1"/>
  <c r="G183" i="50" s="1"/>
  <c r="G184" i="50" a="1"/>
  <c r="G184" i="50" s="1"/>
  <c r="G185" i="50" a="1"/>
  <c r="G185" i="50" s="1"/>
  <c r="G186" i="50" a="1"/>
  <c r="G186" i="50" s="1"/>
  <c r="G187" i="50" a="1"/>
  <c r="G187" i="50" s="1"/>
  <c r="G174" i="50" a="1"/>
  <c r="G174" i="50" s="1"/>
  <c r="G188" i="50" a="1"/>
  <c r="G188" i="50" s="1"/>
  <c r="G189" i="50" a="1"/>
  <c r="G189" i="50" s="1"/>
  <c r="G41" i="50" a="1"/>
  <c r="G41" i="50" s="1"/>
  <c r="G179" i="50" a="1"/>
  <c r="G179" i="50" s="1"/>
  <c r="G180" i="50" a="1"/>
  <c r="G180" i="50" s="1"/>
  <c r="G176" i="50" a="1"/>
  <c r="G176" i="50" s="1"/>
  <c r="G250" i="50" a="1"/>
  <c r="G250" i="50" s="1"/>
  <c r="G178" i="50" a="1"/>
  <c r="G178" i="50" s="1"/>
  <c r="G70" i="50" a="1"/>
  <c r="G70" i="50" s="1"/>
  <c r="G16" i="50" a="1"/>
  <c r="G16" i="50" s="1"/>
  <c r="G17" i="50" a="1"/>
  <c r="G17" i="50" s="1"/>
  <c r="G19" i="50" a="1"/>
  <c r="G19" i="50" s="1"/>
  <c r="G142" i="50" a="1"/>
  <c r="G142" i="50" s="1"/>
  <c r="G200" i="50" a="1"/>
  <c r="G200" i="50" s="1"/>
  <c r="G201" i="50" a="1"/>
  <c r="G201" i="50" s="1"/>
  <c r="G89" i="50" a="1"/>
  <c r="G89" i="50" s="1"/>
  <c r="G75" i="50" a="1"/>
  <c r="G75" i="50" s="1"/>
  <c r="G83" i="50" a="1"/>
  <c r="G83" i="50" s="1"/>
  <c r="G23" i="50" a="1"/>
  <c r="G23" i="50" s="1"/>
  <c r="G207" i="50" a="1"/>
  <c r="G207" i="50" s="1"/>
  <c r="G206" i="50" a="1"/>
  <c r="G206" i="50" s="1"/>
  <c r="G224" i="50" a="1"/>
  <c r="G224" i="50" s="1"/>
  <c r="G225" i="50" a="1"/>
  <c r="G225" i="50" s="1"/>
  <c r="G153" i="50" a="1"/>
  <c r="G153" i="50" s="1"/>
  <c r="G136" i="50" a="1"/>
  <c r="G136" i="50" s="1"/>
  <c r="G170" i="50" a="1"/>
  <c r="G170" i="50" s="1"/>
  <c r="G169" i="50" a="1"/>
  <c r="G169" i="50" s="1"/>
  <c r="G168" i="50" a="1"/>
  <c r="G168" i="50" s="1"/>
  <c r="G167" i="50" a="1"/>
  <c r="G167" i="50" s="1"/>
  <c r="G253" i="50" a="1"/>
  <c r="G253" i="50" s="1"/>
  <c r="G190" i="50" a="1"/>
  <c r="G190" i="50" s="1"/>
  <c r="G196" i="50" a="1"/>
  <c r="G196" i="50" s="1"/>
  <c r="G65" i="50" a="1"/>
  <c r="G65" i="50" s="1"/>
  <c r="G144" i="50" a="1"/>
  <c r="G144" i="50" s="1"/>
  <c r="G72" i="50" a="1"/>
  <c r="G72" i="50" s="1"/>
  <c r="G228" i="50" a="1"/>
  <c r="G228" i="50" s="1"/>
  <c r="G248" i="50" a="1"/>
  <c r="G248" i="50" s="1"/>
  <c r="G252" i="50" a="1"/>
  <c r="G252" i="50" s="1"/>
  <c r="G194" i="50" a="1"/>
  <c r="G194" i="50" s="1"/>
  <c r="G191" i="50" a="1"/>
  <c r="G191" i="50" s="1"/>
  <c r="G243" i="50" a="1"/>
  <c r="G243" i="50" s="1"/>
  <c r="G81" i="50" a="1"/>
  <c r="G81" i="50" s="1"/>
  <c r="G216" i="50" a="1"/>
  <c r="G216" i="50" s="1"/>
  <c r="G95" i="50" a="1"/>
  <c r="G95" i="50" s="1"/>
  <c r="G244" i="50" a="1"/>
  <c r="G244" i="50" s="1"/>
  <c r="G148" i="50" a="1"/>
  <c r="G148" i="50" s="1"/>
  <c r="G64" i="50" a="1"/>
  <c r="G64" i="50" s="1"/>
  <c r="G43" i="50" a="1"/>
  <c r="G43" i="50" s="1"/>
  <c r="G56" i="50" a="1"/>
  <c r="G56" i="50" s="1"/>
  <c r="G99" i="50" a="1"/>
  <c r="G99" i="50" s="1"/>
  <c r="G251" i="50" a="1"/>
  <c r="G251" i="50" s="1"/>
  <c r="G240" i="50" a="1"/>
  <c r="G240" i="50" s="1"/>
  <c r="G162" i="50" a="1"/>
  <c r="G162" i="50" s="1"/>
  <c r="G249" i="50" a="1"/>
  <c r="G249" i="50" s="1"/>
  <c r="G254" i="50" a="1"/>
  <c r="G254" i="50" s="1"/>
  <c r="G202" i="50" a="1"/>
  <c r="G202" i="50" s="1"/>
  <c r="G87" i="50" a="1"/>
  <c r="G87" i="50" s="1"/>
  <c r="G233" i="50" a="1"/>
  <c r="G233" i="50" s="1"/>
  <c r="G66" i="50" a="1"/>
  <c r="G66" i="50" s="1"/>
  <c r="G121" i="50" a="1"/>
  <c r="G121" i="50" s="1"/>
  <c r="G175" i="50" a="1"/>
  <c r="G175" i="50" s="1"/>
  <c r="G208" i="50" a="1"/>
  <c r="G208" i="50" s="1"/>
  <c r="G226" i="50" a="1"/>
  <c r="G226" i="50" s="1"/>
  <c r="G71" i="50" a="1"/>
  <c r="G71" i="50" s="1"/>
  <c r="G192" i="50" a="1"/>
  <c r="G192" i="50" s="1"/>
  <c r="G147" i="50" a="1"/>
  <c r="G147" i="50" s="1"/>
  <c r="G241" i="50" a="1"/>
  <c r="G241" i="50" s="1"/>
  <c r="G74" i="50" a="1"/>
  <c r="G74" i="50" s="1"/>
  <c r="G199" i="50" a="1"/>
  <c r="G199" i="50" s="1"/>
  <c r="G53" i="50" a="1"/>
  <c r="G53" i="50" s="1"/>
  <c r="G195" i="50" a="1"/>
  <c r="G195" i="50" s="1"/>
  <c r="G232" i="50" a="1"/>
  <c r="G232" i="50" s="1"/>
  <c r="G198" i="50" a="1"/>
  <c r="G198" i="50" s="1"/>
  <c r="G51" i="50" a="1"/>
  <c r="G51" i="50" s="1"/>
  <c r="G163" i="50" a="1"/>
  <c r="G163" i="50" s="1"/>
  <c r="G219" i="50" a="1"/>
  <c r="G219" i="50" s="1"/>
  <c r="G20" i="50" a="1"/>
  <c r="G20" i="50" s="1"/>
  <c r="G245" i="50" a="1"/>
  <c r="G245" i="50" s="1"/>
  <c r="G104" i="50" a="1"/>
  <c r="G104" i="50" s="1"/>
  <c r="G211" i="50" a="1"/>
  <c r="G211" i="50" s="1"/>
  <c r="G32" i="50" a="1"/>
  <c r="G32" i="50" s="1"/>
  <c r="G156" i="50" a="1"/>
  <c r="G156" i="50" s="1"/>
  <c r="G158" i="50" a="1"/>
  <c r="G158" i="50" s="1"/>
  <c r="G157" i="50" a="1"/>
  <c r="G157" i="50" s="1"/>
  <c r="G67" i="50" a="1"/>
  <c r="G67" i="50" s="1"/>
  <c r="G218" i="50" a="1"/>
  <c r="G218" i="50" s="1"/>
  <c r="G98" i="50" a="1"/>
  <c r="G98" i="50" s="1"/>
  <c r="G140" i="50" a="1"/>
  <c r="G140" i="50" s="1"/>
  <c r="G223" i="50" a="1"/>
  <c r="G223" i="50" s="1"/>
  <c r="G217" i="50" a="1"/>
  <c r="G217" i="50" s="1"/>
  <c r="G109" i="50" a="1"/>
  <c r="G109" i="50" s="1"/>
  <c r="G15" i="50" a="1"/>
  <c r="G15" i="50" s="1"/>
  <c r="G24" i="50" a="1"/>
  <c r="G24" i="50" s="1"/>
  <c r="G88" i="50" a="1"/>
  <c r="G88" i="50" s="1"/>
  <c r="G90" i="50" a="1"/>
  <c r="G90" i="50" s="1"/>
  <c r="G91" i="50" a="1"/>
  <c r="G91" i="50" s="1"/>
  <c r="G92" i="50" a="1"/>
  <c r="G92" i="50" s="1"/>
  <c r="G93" i="50" a="1"/>
  <c r="G93" i="50" s="1"/>
  <c r="G96" i="50" a="1"/>
  <c r="G96" i="50" s="1"/>
  <c r="G97" i="50" a="1"/>
  <c r="G97" i="50" s="1"/>
  <c r="G102" i="50" a="1"/>
  <c r="G102" i="50" s="1"/>
  <c r="G106" i="50" a="1"/>
  <c r="G106" i="50" s="1"/>
  <c r="G110" i="50" a="1"/>
  <c r="G110" i="50" s="1"/>
  <c r="G111" i="50" a="1"/>
  <c r="G111" i="50" s="1"/>
  <c r="G112" i="50" a="1"/>
  <c r="G112" i="50" s="1"/>
  <c r="G113" i="50" a="1"/>
  <c r="G113" i="50" s="1"/>
  <c r="G114" i="50" a="1"/>
  <c r="G114" i="50" s="1"/>
  <c r="G115" i="50" a="1"/>
  <c r="G115" i="50" s="1"/>
  <c r="G119" i="50" a="1"/>
  <c r="G119" i="50" s="1"/>
  <c r="G120" i="50" a="1"/>
  <c r="G120" i="50" s="1"/>
  <c r="G122" i="50" a="1"/>
  <c r="G122" i="50" s="1"/>
  <c r="G123" i="50" a="1"/>
  <c r="G123" i="50" s="1"/>
  <c r="G124" i="50" a="1"/>
  <c r="G124" i="50" s="1"/>
  <c r="G125" i="50" a="1"/>
  <c r="G125" i="50" s="1"/>
  <c r="G126" i="50" a="1"/>
  <c r="G126" i="50" s="1"/>
  <c r="G127" i="50" a="1"/>
  <c r="G127" i="50" s="1"/>
  <c r="G128" i="50" a="1"/>
  <c r="G128" i="50" s="1"/>
  <c r="G129" i="50" a="1"/>
  <c r="G129" i="50" s="1"/>
  <c r="G130" i="50" a="1"/>
  <c r="G130" i="50" s="1"/>
  <c r="G131" i="50" a="1"/>
  <c r="G131" i="50" s="1"/>
  <c r="G132" i="50" a="1"/>
  <c r="G132" i="50" s="1"/>
  <c r="G133" i="50" a="1"/>
  <c r="G133" i="50" s="1"/>
  <c r="G134" i="50" a="1"/>
  <c r="G134" i="50" s="1"/>
  <c r="G135" i="50" a="1"/>
  <c r="G135" i="50" s="1"/>
  <c r="G137" i="50" a="1"/>
  <c r="G137" i="50" s="1"/>
  <c r="G138" i="50" a="1"/>
  <c r="G138" i="50" s="1"/>
  <c r="G139" i="50" a="1"/>
  <c r="G139" i="50" s="1"/>
  <c r="G141" i="50" a="1"/>
  <c r="G141" i="50" s="1"/>
  <c r="G143" i="50" a="1"/>
  <c r="G143" i="50" s="1"/>
  <c r="G145" i="50" a="1"/>
  <c r="G145" i="50" s="1"/>
  <c r="G146" i="50" a="1"/>
  <c r="G146" i="50" s="1"/>
  <c r="G149" i="50" a="1"/>
  <c r="G149" i="50" s="1"/>
  <c r="G154" i="50" a="1"/>
  <c r="G154" i="50" s="1"/>
  <c r="G155" i="50" a="1"/>
  <c r="G155" i="50" s="1"/>
  <c r="G159" i="50" a="1"/>
  <c r="G159" i="50" s="1"/>
  <c r="G160" i="50" a="1"/>
  <c r="G160" i="50" s="1"/>
  <c r="G161" i="50" a="1"/>
  <c r="G161" i="50" s="1"/>
  <c r="G164" i="50" a="1"/>
  <c r="G164" i="50" s="1"/>
  <c r="G165" i="50" a="1"/>
  <c r="G165" i="50" s="1"/>
  <c r="G166" i="50" a="1"/>
  <c r="G166" i="50" s="1"/>
  <c r="G172" i="50" a="1"/>
  <c r="G172" i="50" s="1"/>
  <c r="G173" i="50" a="1"/>
  <c r="G173" i="50" s="1"/>
  <c r="G177" i="50" a="1"/>
  <c r="G177" i="50" s="1"/>
  <c r="G197" i="50" a="1"/>
  <c r="G197" i="50" s="1"/>
  <c r="G203" i="50" a="1"/>
  <c r="G203" i="50" s="1"/>
  <c r="G204" i="50" a="1"/>
  <c r="G204" i="50" s="1"/>
  <c r="G205" i="50" a="1"/>
  <c r="G205" i="50" s="1"/>
  <c r="G209" i="50" a="1"/>
  <c r="G209" i="50" s="1"/>
  <c r="G210" i="50" a="1"/>
  <c r="G210" i="50" s="1"/>
  <c r="G212" i="50" a="1"/>
  <c r="G212" i="50" s="1"/>
  <c r="G213" i="50" a="1"/>
  <c r="G213" i="50" s="1"/>
  <c r="G214" i="50" a="1"/>
  <c r="G214" i="50" s="1"/>
  <c r="G215" i="50" a="1"/>
  <c r="G215" i="50" s="1"/>
  <c r="G220" i="50" a="1"/>
  <c r="G220" i="50" s="1"/>
  <c r="G221" i="50" a="1"/>
  <c r="G221" i="50" s="1"/>
  <c r="G222" i="50" a="1"/>
  <c r="G222" i="50" s="1"/>
  <c r="G227" i="50" a="1"/>
  <c r="G227" i="50" s="1"/>
  <c r="G229" i="50" a="1"/>
  <c r="G229" i="50" s="1"/>
  <c r="G234" i="50" a="1"/>
  <c r="G234" i="50" s="1"/>
  <c r="G235" i="50" a="1"/>
  <c r="G235" i="50" s="1"/>
  <c r="G237" i="50" a="1"/>
  <c r="G237" i="50" s="1"/>
  <c r="G238" i="50" a="1"/>
  <c r="G238" i="50" s="1"/>
  <c r="G242" i="50" a="1"/>
  <c r="G242" i="50" s="1"/>
  <c r="G246" i="50" a="1"/>
  <c r="G246" i="50" s="1"/>
  <c r="G247" i="50" a="1"/>
  <c r="G247" i="50" s="1"/>
  <c r="G18" i="50" a="1"/>
  <c r="G18" i="50" s="1"/>
  <c r="G21" i="50" a="1"/>
  <c r="G21" i="50" s="1"/>
  <c r="G22" i="50" a="1"/>
  <c r="G22" i="50" s="1"/>
  <c r="G25" i="50" a="1"/>
  <c r="G25" i="50" s="1"/>
  <c r="G27" i="50" a="1"/>
  <c r="G27" i="50" s="1"/>
  <c r="G28" i="50" a="1"/>
  <c r="G28" i="50" s="1"/>
  <c r="G29" i="50" a="1"/>
  <c r="G29" i="50" s="1"/>
  <c r="G30" i="50" a="1"/>
  <c r="G30" i="50" s="1"/>
  <c r="G31" i="50" a="1"/>
  <c r="G31" i="50" s="1"/>
  <c r="G33" i="50" a="1"/>
  <c r="G33" i="50" s="1"/>
  <c r="G34" i="50" a="1"/>
  <c r="G34" i="50" s="1"/>
  <c r="G35" i="50" a="1"/>
  <c r="G35" i="50" s="1"/>
  <c r="G36" i="50" a="1"/>
  <c r="G36" i="50" s="1"/>
  <c r="G37" i="50" a="1"/>
  <c r="G37" i="50" s="1"/>
  <c r="G38" i="50" a="1"/>
  <c r="G38" i="50" s="1"/>
  <c r="G39" i="50" a="1"/>
  <c r="G39" i="50" s="1"/>
  <c r="G40" i="50" a="1"/>
  <c r="G40" i="50" s="1"/>
  <c r="G42" i="50" a="1"/>
  <c r="G42" i="50" s="1"/>
  <c r="G46" i="50" a="1"/>
  <c r="G46" i="50" s="1"/>
  <c r="G47" i="50" a="1"/>
  <c r="G47" i="50" s="1"/>
  <c r="G48" i="50" a="1"/>
  <c r="G48" i="50" s="1"/>
  <c r="G49" i="50" a="1"/>
  <c r="G49" i="50" s="1"/>
  <c r="G50" i="50" a="1"/>
  <c r="G50" i="50" s="1"/>
  <c r="G52" i="50" a="1"/>
  <c r="G52" i="50" s="1"/>
  <c r="G54" i="50" a="1"/>
  <c r="G54" i="50" s="1"/>
  <c r="G55" i="50" a="1"/>
  <c r="G55" i="50" s="1"/>
  <c r="G57" i="50" a="1"/>
  <c r="G57" i="50" s="1"/>
  <c r="G58" i="50" a="1"/>
  <c r="G58" i="50" s="1"/>
  <c r="G59" i="50" a="1"/>
  <c r="G59" i="50" s="1"/>
  <c r="G60" i="50" a="1"/>
  <c r="G60" i="50" s="1"/>
  <c r="G61" i="50" a="1"/>
  <c r="G61" i="50" s="1"/>
  <c r="G152" i="50" a="1"/>
  <c r="G152" i="50" s="1"/>
  <c r="G62" i="50" a="1"/>
  <c r="G62" i="50" s="1"/>
  <c r="G63" i="50" a="1"/>
  <c r="G63" i="50" s="1"/>
  <c r="G68" i="50" a="1"/>
  <c r="G68" i="50" s="1"/>
  <c r="G69" i="50" a="1"/>
  <c r="G69" i="50" s="1"/>
  <c r="G73" i="50" a="1"/>
  <c r="G73" i="50" s="1"/>
  <c r="G76" i="50" a="1"/>
  <c r="G76" i="50" s="1"/>
  <c r="G77" i="50" a="1"/>
  <c r="G77" i="50" s="1"/>
  <c r="G78" i="50" a="1"/>
  <c r="G78" i="50" s="1"/>
  <c r="G79" i="50" a="1"/>
  <c r="G79" i="50" s="1"/>
  <c r="G82" i="50" a="1"/>
  <c r="G82" i="50" s="1"/>
  <c r="G84" i="50" a="1"/>
  <c r="G84" i="50" s="1"/>
  <c r="G80" i="50" a="1"/>
  <c r="G80" i="50" s="1"/>
  <c r="G85" i="50" a="1"/>
  <c r="G85" i="50" s="1"/>
  <c r="G86" i="50" a="1"/>
  <c r="G86" i="50" s="1"/>
  <c r="G230" i="50" a="1"/>
  <c r="G230" i="50" s="1"/>
  <c r="G117" i="50" a="1"/>
  <c r="G117" i="50" s="1"/>
  <c r="G118" i="50" a="1"/>
  <c r="G118" i="50" s="1"/>
  <c r="G151" i="50" a="1"/>
  <c r="G151" i="50" s="1"/>
  <c r="G239" i="50" a="1"/>
  <c r="G239" i="50" s="1"/>
  <c r="G100" i="50" a="1"/>
  <c r="G100" i="50" s="1"/>
  <c r="G107" i="50" a="1"/>
  <c r="G107" i="50" s="1"/>
  <c r="G108" i="50" a="1"/>
  <c r="G108" i="50" s="1"/>
  <c r="G150" i="50" a="1"/>
  <c r="G150" i="50" s="1"/>
  <c r="G116" i="50" a="1"/>
  <c r="G116" i="50" s="1"/>
  <c r="G236" i="50" a="1"/>
  <c r="G236" i="50" s="1"/>
  <c r="G26" i="50" a="1"/>
  <c r="G26" i="50" s="1"/>
  <c r="G45" i="50" a="1"/>
  <c r="G45" i="50" s="1"/>
  <c r="G231" i="50" a="1"/>
  <c r="G231" i="50" s="1"/>
  <c r="G44" i="50" a="1"/>
  <c r="G44" i="50" s="1"/>
  <c r="G171" i="50" a="1"/>
  <c r="G171" i="50" s="1"/>
  <c r="G103" i="50" a="1"/>
  <c r="G103" i="50" s="1"/>
  <c r="Y103" i="50" l="1"/>
  <c r="AP12" i="50"/>
  <c r="AO12" i="50"/>
  <c r="AN12" i="50"/>
  <c r="AM12" i="50"/>
  <c r="B2" i="50"/>
  <c r="AM19" i="50" l="1" a="1"/>
  <c r="AM19" i="50" s="1"/>
  <c r="AR19" i="50" s="1"/>
  <c r="AM28" i="50" a="1"/>
  <c r="AM28" i="50" s="1"/>
  <c r="AR28" i="50" s="1"/>
  <c r="AX28" i="50" s="1"/>
  <c r="AM33" i="50" a="1"/>
  <c r="AM33" i="50" s="1"/>
  <c r="AR33" i="50" s="1"/>
  <c r="AX33" i="50" s="1"/>
  <c r="AM42" i="50" a="1"/>
  <c r="AM42" i="50" s="1"/>
  <c r="AM51" i="50" a="1"/>
  <c r="AM51" i="50" s="1"/>
  <c r="AM60" i="50" a="1"/>
  <c r="AM60" i="50" s="1"/>
  <c r="AM24" i="50" a="1"/>
  <c r="AM24" i="50" s="1"/>
  <c r="AR24" i="50" s="1"/>
  <c r="AX24" i="50" s="1"/>
  <c r="AM29" i="50" a="1"/>
  <c r="AM29" i="50" s="1"/>
  <c r="AM38" i="50" a="1"/>
  <c r="AM38" i="50" s="1"/>
  <c r="AR38" i="50" s="1"/>
  <c r="AX38" i="50" s="1"/>
  <c r="AM47" i="50" a="1"/>
  <c r="AM47" i="50" s="1"/>
  <c r="AM56" i="50" a="1"/>
  <c r="AM56" i="50" s="1"/>
  <c r="AR56" i="50" s="1"/>
  <c r="AX56" i="50" s="1"/>
  <c r="AM61" i="50" a="1"/>
  <c r="AM61" i="50" s="1"/>
  <c r="AM20" i="50" a="1"/>
  <c r="AM20" i="50" s="1"/>
  <c r="AM25" i="50" a="1"/>
  <c r="AM25" i="50" s="1"/>
  <c r="AR25" i="50" s="1"/>
  <c r="AX25" i="50" s="1"/>
  <c r="AM34" i="50" a="1"/>
  <c r="AM34" i="50" s="1"/>
  <c r="AR34" i="50" s="1"/>
  <c r="AX34" i="50" s="1"/>
  <c r="AM43" i="50" a="1"/>
  <c r="AM43" i="50" s="1"/>
  <c r="AR43" i="50" s="1"/>
  <c r="AM52" i="50" a="1"/>
  <c r="AM52" i="50" s="1"/>
  <c r="AM57" i="50" a="1"/>
  <c r="AM57" i="50" s="1"/>
  <c r="AR57" i="50" s="1"/>
  <c r="AX57" i="50" s="1"/>
  <c r="AM65" i="50" a="1"/>
  <c r="AM65" i="50" s="1"/>
  <c r="AR65" i="50" s="1"/>
  <c r="AM18" i="50" a="1"/>
  <c r="AM18" i="50" s="1"/>
  <c r="AM26" i="50" a="1"/>
  <c r="AM26" i="50" s="1"/>
  <c r="AM32" i="50" a="1"/>
  <c r="AM32" i="50" s="1"/>
  <c r="AM40" i="50" a="1"/>
  <c r="AM40" i="50" s="1"/>
  <c r="AR40" i="50" s="1"/>
  <c r="AX40" i="50" s="1"/>
  <c r="AM48" i="50" a="1"/>
  <c r="AM48" i="50" s="1"/>
  <c r="AM68" i="50" a="1"/>
  <c r="AM68" i="50" s="1"/>
  <c r="AR68" i="50" s="1"/>
  <c r="AM77" i="50" a="1"/>
  <c r="AM77" i="50" s="1"/>
  <c r="AM86" i="50" a="1"/>
  <c r="AM86" i="50" s="1"/>
  <c r="AM94" i="50" a="1"/>
  <c r="AM94" i="50" s="1"/>
  <c r="AM98" i="50" a="1"/>
  <c r="AM98" i="50" s="1"/>
  <c r="AM107" i="50" a="1"/>
  <c r="AM107" i="50" s="1"/>
  <c r="AR107" i="50" s="1"/>
  <c r="AM116" i="50" a="1"/>
  <c r="AM116" i="50" s="1"/>
  <c r="AM124" i="50" a="1"/>
  <c r="AM124" i="50" s="1"/>
  <c r="AM129" i="50" a="1"/>
  <c r="AM129" i="50" s="1"/>
  <c r="AM138" i="50" a="1"/>
  <c r="AM138" i="50" s="1"/>
  <c r="AM146" i="50" a="1"/>
  <c r="AM146" i="50" s="1"/>
  <c r="AM155" i="50" a="1"/>
  <c r="AM155" i="50" s="1"/>
  <c r="AM160" i="50" a="1"/>
  <c r="AM160" i="50" s="1"/>
  <c r="AM169" i="50" a="1"/>
  <c r="AM169" i="50" s="1"/>
  <c r="AM178" i="50" a="1"/>
  <c r="AM178" i="50" s="1"/>
  <c r="AR178" i="50" s="1"/>
  <c r="AM187" i="50" a="1"/>
  <c r="AM187" i="50" s="1"/>
  <c r="AR187" i="50" s="1"/>
  <c r="AM192" i="50" a="1"/>
  <c r="AM192" i="50" s="1"/>
  <c r="AR192" i="50" s="1"/>
  <c r="AM201" i="50" a="1"/>
  <c r="AM201" i="50" s="1"/>
  <c r="AR201" i="50" s="1"/>
  <c r="AX201" i="50" s="1"/>
  <c r="AM209" i="50" a="1"/>
  <c r="AM209" i="50" s="1"/>
  <c r="AM218" i="50" a="1"/>
  <c r="AM218" i="50" s="1"/>
  <c r="AM223" i="50" a="1"/>
  <c r="AM223" i="50" s="1"/>
  <c r="AM232" i="50" a="1"/>
  <c r="AM232" i="50" s="1"/>
  <c r="AR232" i="50" s="1"/>
  <c r="AX232" i="50" s="1"/>
  <c r="AM241" i="50" a="1"/>
  <c r="AM241" i="50" s="1"/>
  <c r="AM250" i="50" a="1"/>
  <c r="AM250" i="50" s="1"/>
  <c r="AR250" i="50" s="1"/>
  <c r="AX250" i="50" s="1"/>
  <c r="AM15" i="50" a="1"/>
  <c r="AM15" i="50" s="1"/>
  <c r="AM41" i="50" a="1"/>
  <c r="AM41" i="50" s="1"/>
  <c r="AR41" i="50" s="1"/>
  <c r="AX41" i="50" s="1"/>
  <c r="AM49" i="50" a="1"/>
  <c r="AM49" i="50" s="1"/>
  <c r="AM55" i="50" a="1"/>
  <c r="AM55" i="50" s="1"/>
  <c r="AR55" i="50" s="1"/>
  <c r="AX55" i="50" s="1"/>
  <c r="AM63" i="50" a="1"/>
  <c r="AM63" i="50" s="1"/>
  <c r="AM73" i="50" a="1"/>
  <c r="AM73" i="50" s="1"/>
  <c r="AR73" i="50" s="1"/>
  <c r="AX73" i="50" s="1"/>
  <c r="AM82" i="50" a="1"/>
  <c r="AM82" i="50" s="1"/>
  <c r="AM90" i="50" a="1"/>
  <c r="AM90" i="50" s="1"/>
  <c r="AM95" i="50" a="1"/>
  <c r="AM95" i="50" s="1"/>
  <c r="AM103" i="50" a="1"/>
  <c r="AM103" i="50" s="1"/>
  <c r="AR103" i="50" s="1"/>
  <c r="AM112" i="50" a="1"/>
  <c r="AM112" i="50" s="1"/>
  <c r="AR112" i="50" s="1"/>
  <c r="AM125" i="50" a="1"/>
  <c r="AM125" i="50" s="1"/>
  <c r="AM134" i="50" a="1"/>
  <c r="AM134" i="50" s="1"/>
  <c r="AM151" i="50" a="1"/>
  <c r="AM151" i="50" s="1"/>
  <c r="AR151" i="50" s="1"/>
  <c r="AM156" i="50" a="1"/>
  <c r="AM156" i="50" s="1"/>
  <c r="AM165" i="50" a="1"/>
  <c r="AM165" i="50" s="1"/>
  <c r="AM174" i="50" a="1"/>
  <c r="AM174" i="50" s="1"/>
  <c r="AR174" i="50" s="1"/>
  <c r="AX174" i="50" s="1"/>
  <c r="AM183" i="50" a="1"/>
  <c r="AM183" i="50" s="1"/>
  <c r="AR183" i="50" s="1"/>
  <c r="AM188" i="50" a="1"/>
  <c r="AM188" i="50" s="1"/>
  <c r="AR188" i="50" s="1"/>
  <c r="AM197" i="50" a="1"/>
  <c r="AM197" i="50" s="1"/>
  <c r="AR197" i="50" s="1"/>
  <c r="AM206" i="50" a="1"/>
  <c r="AM206" i="50" s="1"/>
  <c r="AR206" i="50" s="1"/>
  <c r="AX206" i="50" s="1"/>
  <c r="AM214" i="50" a="1"/>
  <c r="AM214" i="50" s="1"/>
  <c r="AM219" i="50" a="1"/>
  <c r="AM219" i="50" s="1"/>
  <c r="AM228" i="50" a="1"/>
  <c r="AM228" i="50" s="1"/>
  <c r="AR228" i="50" s="1"/>
  <c r="AX228" i="50" s="1"/>
  <c r="AM237" i="50" a="1"/>
  <c r="AM237" i="50" s="1"/>
  <c r="AM246" i="50" a="1"/>
  <c r="AM246" i="50" s="1"/>
  <c r="AM251" i="50" a="1"/>
  <c r="AM251" i="50" s="1"/>
  <c r="AM21" i="50" a="1"/>
  <c r="AM21" i="50" s="1"/>
  <c r="AM27" i="50" a="1"/>
  <c r="AM27" i="50" s="1"/>
  <c r="AM35" i="50" a="1"/>
  <c r="AM35" i="50" s="1"/>
  <c r="AR35" i="50" s="1"/>
  <c r="AX35" i="50" s="1"/>
  <c r="AM69" i="50" a="1"/>
  <c r="AM69" i="50" s="1"/>
  <c r="AM78" i="50" a="1"/>
  <c r="AM78" i="50" s="1"/>
  <c r="AR78" i="50" s="1"/>
  <c r="AX78" i="50" s="1"/>
  <c r="AM87" i="50" a="1"/>
  <c r="AM87" i="50" s="1"/>
  <c r="AM91" i="50" a="1"/>
  <c r="AM91" i="50" s="1"/>
  <c r="AM99" i="50" a="1"/>
  <c r="AM99" i="50" s="1"/>
  <c r="AM108" i="50" a="1"/>
  <c r="AM108" i="50" s="1"/>
  <c r="AR108" i="50" s="1"/>
  <c r="AM117" i="50" a="1"/>
  <c r="AM117" i="50" s="1"/>
  <c r="AM121" i="50" a="1"/>
  <c r="AM121" i="50" s="1"/>
  <c r="AM130" i="50" a="1"/>
  <c r="AM130" i="50" s="1"/>
  <c r="AR130" i="50" s="1"/>
  <c r="AX130" i="50" s="1"/>
  <c r="AM139" i="50" a="1"/>
  <c r="AM139" i="50" s="1"/>
  <c r="AM147" i="50" a="1"/>
  <c r="AM147" i="50" s="1"/>
  <c r="AR147" i="50" s="1"/>
  <c r="AM152" i="50" a="1"/>
  <c r="AM152" i="50" s="1"/>
  <c r="AR152" i="50" s="1"/>
  <c r="AM161" i="50" a="1"/>
  <c r="AM161" i="50" s="1"/>
  <c r="AM170" i="50" a="1"/>
  <c r="AM170" i="50" s="1"/>
  <c r="AM179" i="50" a="1"/>
  <c r="AM179" i="50" s="1"/>
  <c r="AR179" i="50" s="1"/>
  <c r="AM184" i="50" a="1"/>
  <c r="AM184" i="50" s="1"/>
  <c r="AR184" i="50" s="1"/>
  <c r="AM193" i="50" a="1"/>
  <c r="AM193" i="50" s="1"/>
  <c r="AR193" i="50" s="1"/>
  <c r="AM202" i="50" a="1"/>
  <c r="AM202" i="50" s="1"/>
  <c r="AM210" i="50" a="1"/>
  <c r="AM210" i="50" s="1"/>
  <c r="AM215" i="50" a="1"/>
  <c r="AM215" i="50" s="1"/>
  <c r="AR215" i="50" s="1"/>
  <c r="AX215" i="50" s="1"/>
  <c r="AM224" i="50" a="1"/>
  <c r="AM224" i="50" s="1"/>
  <c r="AM233" i="50" a="1"/>
  <c r="AM233" i="50" s="1"/>
  <c r="AM242" i="50" a="1"/>
  <c r="AM242" i="50" s="1"/>
  <c r="AR242" i="50" s="1"/>
  <c r="AX242" i="50" s="1"/>
  <c r="AM247" i="50" a="1"/>
  <c r="AM247" i="50" s="1"/>
  <c r="AM50" i="50" a="1"/>
  <c r="AM50" i="50" s="1"/>
  <c r="AM58" i="50" a="1"/>
  <c r="AM58" i="50" s="1"/>
  <c r="AR58" i="50" s="1"/>
  <c r="AX58" i="50" s="1"/>
  <c r="AM64" i="50" a="1"/>
  <c r="AM64" i="50" s="1"/>
  <c r="AR64" i="50" s="1"/>
  <c r="AX64" i="50" s="1"/>
  <c r="AM74" i="50" a="1"/>
  <c r="AM74" i="50" s="1"/>
  <c r="AM83" i="50" a="1"/>
  <c r="AM83" i="50" s="1"/>
  <c r="AM88" i="50" a="1"/>
  <c r="AM88" i="50" s="1"/>
  <c r="AR88" i="50" s="1"/>
  <c r="AM96" i="50" a="1"/>
  <c r="AM96" i="50" s="1"/>
  <c r="AR96" i="50" s="1"/>
  <c r="AX96" i="50" s="1"/>
  <c r="AM104" i="50" a="1"/>
  <c r="AM104" i="50" s="1"/>
  <c r="AM113" i="50" a="1"/>
  <c r="AM113" i="50" s="1"/>
  <c r="AR113" i="50" s="1"/>
  <c r="AX113" i="50" s="1"/>
  <c r="AM118" i="50" a="1"/>
  <c r="AM118" i="50" s="1"/>
  <c r="AM126" i="50" a="1"/>
  <c r="AM126" i="50" s="1"/>
  <c r="AM135" i="50" a="1"/>
  <c r="AM135" i="50" s="1"/>
  <c r="AM143" i="50" a="1"/>
  <c r="AM143" i="50" s="1"/>
  <c r="AR143" i="50" s="1"/>
  <c r="AM148" i="50" a="1"/>
  <c r="AM148" i="50" s="1"/>
  <c r="AM157" i="50" a="1"/>
  <c r="AM157" i="50" s="1"/>
  <c r="AM166" i="50" a="1"/>
  <c r="AM166" i="50" s="1"/>
  <c r="AM175" i="50" a="1"/>
  <c r="AM175" i="50" s="1"/>
  <c r="AR175" i="50" s="1"/>
  <c r="AM180" i="50" a="1"/>
  <c r="AM180" i="50" s="1"/>
  <c r="AR180" i="50" s="1"/>
  <c r="AM189" i="50" a="1"/>
  <c r="AM189" i="50" s="1"/>
  <c r="AR189" i="50" s="1"/>
  <c r="AM198" i="50" a="1"/>
  <c r="AM198" i="50" s="1"/>
  <c r="AM211" i="50" a="1"/>
  <c r="AM211" i="50" s="1"/>
  <c r="AM220" i="50" a="1"/>
  <c r="AM220" i="50" s="1"/>
  <c r="AM229" i="50" a="1"/>
  <c r="AM229" i="50" s="1"/>
  <c r="AM238" i="50" a="1"/>
  <c r="AM238" i="50" s="1"/>
  <c r="AR238" i="50" s="1"/>
  <c r="AX238" i="50" s="1"/>
  <c r="AM243" i="50" a="1"/>
  <c r="AM243" i="50" s="1"/>
  <c r="AM252" i="50" a="1"/>
  <c r="AM252" i="50" s="1"/>
  <c r="AR252" i="50" s="1"/>
  <c r="AM22" i="50" a="1"/>
  <c r="AM22" i="50" s="1"/>
  <c r="AM30" i="50" a="1"/>
  <c r="AM30" i="50" s="1"/>
  <c r="AM36" i="50" a="1"/>
  <c r="AM36" i="50" s="1"/>
  <c r="AM44" i="50" a="1"/>
  <c r="AM44" i="50" s="1"/>
  <c r="AM70" i="50" a="1"/>
  <c r="AM70" i="50" s="1"/>
  <c r="AR70" i="50" s="1"/>
  <c r="AX70" i="50" s="1"/>
  <c r="AM79" i="50" a="1"/>
  <c r="AM79" i="50" s="1"/>
  <c r="AR79" i="50" s="1"/>
  <c r="AX79" i="50" s="1"/>
  <c r="AM84" i="50" a="1"/>
  <c r="AM84" i="50" s="1"/>
  <c r="AR84" i="50" s="1"/>
  <c r="AX84" i="50" s="1"/>
  <c r="AM92" i="50" a="1"/>
  <c r="AM92" i="50" s="1"/>
  <c r="AR92" i="50" s="1"/>
  <c r="AX92" i="50" s="1"/>
  <c r="AM100" i="50" a="1"/>
  <c r="AM100" i="50" s="1"/>
  <c r="AR100" i="50" s="1"/>
  <c r="AM109" i="50" a="1"/>
  <c r="AM109" i="50" s="1"/>
  <c r="AM114" i="50" a="1"/>
  <c r="AM114" i="50" s="1"/>
  <c r="AR114" i="50" s="1"/>
  <c r="AX114" i="50" s="1"/>
  <c r="AM122" i="50" a="1"/>
  <c r="AM122" i="50" s="1"/>
  <c r="AR122" i="50" s="1"/>
  <c r="AX122" i="50" s="1"/>
  <c r="AM131" i="50" a="1"/>
  <c r="AM131" i="50" s="1"/>
  <c r="AM140" i="50" a="1"/>
  <c r="AM140" i="50" s="1"/>
  <c r="AM144" i="50" a="1"/>
  <c r="AM144" i="50" s="1"/>
  <c r="AM153" i="50" a="1"/>
  <c r="AM153" i="50" s="1"/>
  <c r="AR153" i="50" s="1"/>
  <c r="AX153" i="50" s="1"/>
  <c r="AM162" i="50" a="1"/>
  <c r="AM162" i="50" s="1"/>
  <c r="AM171" i="50" a="1"/>
  <c r="AM171" i="50" s="1"/>
  <c r="AM176" i="50" a="1"/>
  <c r="AM176" i="50" s="1"/>
  <c r="AM185" i="50" a="1"/>
  <c r="AM185" i="50" s="1"/>
  <c r="AR185" i="50" s="1"/>
  <c r="AM194" i="50" a="1"/>
  <c r="AM194" i="50" s="1"/>
  <c r="AM203" i="50" a="1"/>
  <c r="AM203" i="50" s="1"/>
  <c r="AM207" i="50" a="1"/>
  <c r="AM207" i="50" s="1"/>
  <c r="AM216" i="50" a="1"/>
  <c r="AM216" i="50" s="1"/>
  <c r="AM225" i="50" a="1"/>
  <c r="AM225" i="50" s="1"/>
  <c r="AR225" i="50" s="1"/>
  <c r="AX225" i="50" s="1"/>
  <c r="AM234" i="50" a="1"/>
  <c r="AM234" i="50" s="1"/>
  <c r="AM239" i="50" a="1"/>
  <c r="AM239" i="50" s="1"/>
  <c r="AR239" i="50" s="1"/>
  <c r="AX239" i="50" s="1"/>
  <c r="AM248" i="50" a="1"/>
  <c r="AM248" i="50" s="1"/>
  <c r="AR248" i="50" s="1"/>
  <c r="AM16" i="50" a="1"/>
  <c r="AM16" i="50" s="1"/>
  <c r="AR16" i="50" s="1"/>
  <c r="AM37" i="50" a="1"/>
  <c r="AM37" i="50" s="1"/>
  <c r="AR37" i="50" s="1"/>
  <c r="AX37" i="50" s="1"/>
  <c r="AM45" i="50" a="1"/>
  <c r="AM45" i="50" s="1"/>
  <c r="AM53" i="50" a="1"/>
  <c r="AM53" i="50" s="1"/>
  <c r="AR53" i="50" s="1"/>
  <c r="AM59" i="50" a="1"/>
  <c r="AM59" i="50" s="1"/>
  <c r="AM66" i="50" a="1"/>
  <c r="AM66" i="50" s="1"/>
  <c r="AR66" i="50" s="1"/>
  <c r="AM75" i="50" a="1"/>
  <c r="AM75" i="50" s="1"/>
  <c r="AR75" i="50" s="1"/>
  <c r="AX75" i="50" s="1"/>
  <c r="AM80" i="50" a="1"/>
  <c r="AM80" i="50" s="1"/>
  <c r="AM89" i="50" a="1"/>
  <c r="AM89" i="50" s="1"/>
  <c r="AR89" i="50" s="1"/>
  <c r="AX89" i="50" s="1"/>
  <c r="AM97" i="50" a="1"/>
  <c r="AM97" i="50" s="1"/>
  <c r="AM105" i="50" a="1"/>
  <c r="AM105" i="50" s="1"/>
  <c r="AR105" i="50" s="1"/>
  <c r="AM110" i="50" a="1"/>
  <c r="AM110" i="50" s="1"/>
  <c r="AR110" i="50" s="1"/>
  <c r="AX110" i="50" s="1"/>
  <c r="AM119" i="50" a="1"/>
  <c r="AM119" i="50" s="1"/>
  <c r="AM127" i="50" a="1"/>
  <c r="AM127" i="50" s="1"/>
  <c r="AR127" i="50" s="1"/>
  <c r="AX127" i="50" s="1"/>
  <c r="AM136" i="50" a="1"/>
  <c r="AM136" i="50" s="1"/>
  <c r="AR136" i="50" s="1"/>
  <c r="AX136" i="50" s="1"/>
  <c r="AM141" i="50" a="1"/>
  <c r="AM141" i="50" s="1"/>
  <c r="AM149" i="50" a="1"/>
  <c r="AM149" i="50" s="1"/>
  <c r="AR149" i="50" s="1"/>
  <c r="AX149" i="50" s="1"/>
  <c r="AM158" i="50" a="1"/>
  <c r="AM158" i="50" s="1"/>
  <c r="AM167" i="50" a="1"/>
  <c r="AM167" i="50" s="1"/>
  <c r="AR167" i="50" s="1"/>
  <c r="AX167" i="50" s="1"/>
  <c r="AM172" i="50" a="1"/>
  <c r="AM172" i="50" s="1"/>
  <c r="AR172" i="50" s="1"/>
  <c r="AX172" i="50" s="1"/>
  <c r="AM181" i="50" a="1"/>
  <c r="AM181" i="50" s="1"/>
  <c r="AR181" i="50" s="1"/>
  <c r="AM190" i="50" a="1"/>
  <c r="AM190" i="50" s="1"/>
  <c r="AR190" i="50" s="1"/>
  <c r="AM199" i="50" a="1"/>
  <c r="AM199" i="50" s="1"/>
  <c r="AM204" i="50" a="1"/>
  <c r="AM204" i="50" s="1"/>
  <c r="AM212" i="50" a="1"/>
  <c r="AM212" i="50" s="1"/>
  <c r="AM221" i="50" a="1"/>
  <c r="AM221" i="50" s="1"/>
  <c r="AR221" i="50" s="1"/>
  <c r="AX221" i="50" s="1"/>
  <c r="AM230" i="50" a="1"/>
  <c r="AM230" i="50" s="1"/>
  <c r="AR230" i="50" s="1"/>
  <c r="AX230" i="50" s="1"/>
  <c r="AM235" i="50" a="1"/>
  <c r="AM235" i="50" s="1"/>
  <c r="AM244" i="50" a="1"/>
  <c r="AM244" i="50" s="1"/>
  <c r="AM253" i="50" a="1"/>
  <c r="AM253" i="50" s="1"/>
  <c r="AR253" i="50" s="1"/>
  <c r="AM17" i="50" a="1"/>
  <c r="AM17" i="50" s="1"/>
  <c r="AR17" i="50" s="1"/>
  <c r="AX17" i="50" s="1"/>
  <c r="AM23" i="50" a="1"/>
  <c r="AM23" i="50" s="1"/>
  <c r="AR23" i="50" s="1"/>
  <c r="AX23" i="50" s="1"/>
  <c r="AM31" i="50" a="1"/>
  <c r="AM31" i="50" s="1"/>
  <c r="AM39" i="50" a="1"/>
  <c r="AM39" i="50" s="1"/>
  <c r="AR39" i="50" s="1"/>
  <c r="AX39" i="50" s="1"/>
  <c r="AM71" i="50" a="1"/>
  <c r="AM71" i="50" s="1"/>
  <c r="AM76" i="50" a="1"/>
  <c r="AM76" i="50" s="1"/>
  <c r="AR76" i="50" s="1"/>
  <c r="AX76" i="50" s="1"/>
  <c r="AM85" i="50" a="1"/>
  <c r="AM85" i="50" s="1"/>
  <c r="AM93" i="50" a="1"/>
  <c r="AM93" i="50" s="1"/>
  <c r="AM101" i="50" a="1"/>
  <c r="AM101" i="50" s="1"/>
  <c r="AR101" i="50" s="1"/>
  <c r="AX101" i="50" s="1"/>
  <c r="AM106" i="50" a="1"/>
  <c r="AM106" i="50" s="1"/>
  <c r="AR106" i="50" s="1"/>
  <c r="AM115" i="50" a="1"/>
  <c r="AM115" i="50" s="1"/>
  <c r="AR115" i="50" s="1"/>
  <c r="AX115" i="50" s="1"/>
  <c r="AM123" i="50" a="1"/>
  <c r="AM123" i="50" s="1"/>
  <c r="AR123" i="50" s="1"/>
  <c r="AX123" i="50" s="1"/>
  <c r="AM132" i="50" a="1"/>
  <c r="AM132" i="50" s="1"/>
  <c r="AM137" i="50" a="1"/>
  <c r="AM137" i="50" s="1"/>
  <c r="AR137" i="50" s="1"/>
  <c r="AX137" i="50" s="1"/>
  <c r="AM145" i="50" a="1"/>
  <c r="AM145" i="50" s="1"/>
  <c r="AM154" i="50" a="1"/>
  <c r="AM154" i="50" s="1"/>
  <c r="AM163" i="50" a="1"/>
  <c r="AM163" i="50" s="1"/>
  <c r="AM168" i="50" a="1"/>
  <c r="AM168" i="50" s="1"/>
  <c r="AR168" i="50" s="1"/>
  <c r="AX168" i="50" s="1"/>
  <c r="AM177" i="50" a="1"/>
  <c r="AM177" i="50" s="1"/>
  <c r="AR177" i="50" s="1"/>
  <c r="AX177" i="50" s="1"/>
  <c r="AM186" i="50" a="1"/>
  <c r="AM186" i="50" s="1"/>
  <c r="AR186" i="50" s="1"/>
  <c r="AM195" i="50" a="1"/>
  <c r="AM195" i="50" s="1"/>
  <c r="AM200" i="50" a="1"/>
  <c r="AM200" i="50" s="1"/>
  <c r="AR200" i="50" s="1"/>
  <c r="AM208" i="50" a="1"/>
  <c r="AM208" i="50" s="1"/>
  <c r="AM217" i="50" a="1"/>
  <c r="AM217" i="50" s="1"/>
  <c r="AM226" i="50" a="1"/>
  <c r="AM226" i="50" s="1"/>
  <c r="AR226" i="50" s="1"/>
  <c r="AX226" i="50" s="1"/>
  <c r="AM231" i="50" a="1"/>
  <c r="AM231" i="50" s="1"/>
  <c r="AM240" i="50" a="1"/>
  <c r="AM240" i="50" s="1"/>
  <c r="AM249" i="50" a="1"/>
  <c r="AM249" i="50" s="1"/>
  <c r="AM46" i="50" a="1"/>
  <c r="AM46" i="50" s="1"/>
  <c r="AM54" i="50" a="1"/>
  <c r="AM54" i="50" s="1"/>
  <c r="AR54" i="50" s="1"/>
  <c r="AM62" i="50" a="1"/>
  <c r="AM62" i="50" s="1"/>
  <c r="AM67" i="50" a="1"/>
  <c r="AM67" i="50" s="1"/>
  <c r="AM72" i="50" a="1"/>
  <c r="AM72" i="50" s="1"/>
  <c r="AM81" i="50" a="1"/>
  <c r="AM81" i="50" s="1"/>
  <c r="AM102" i="50" a="1"/>
  <c r="AM102" i="50" s="1"/>
  <c r="AM111" i="50" a="1"/>
  <c r="AM111" i="50" s="1"/>
  <c r="AM120" i="50" a="1"/>
  <c r="AM120" i="50" s="1"/>
  <c r="AM128" i="50" a="1"/>
  <c r="AM128" i="50" s="1"/>
  <c r="AM133" i="50" a="1"/>
  <c r="AM133" i="50" s="1"/>
  <c r="AM142" i="50" a="1"/>
  <c r="AM142" i="50" s="1"/>
  <c r="AR142" i="50" s="1"/>
  <c r="AX142" i="50" s="1"/>
  <c r="AM150" i="50" a="1"/>
  <c r="AM150" i="50" s="1"/>
  <c r="AR150" i="50" s="1"/>
  <c r="AM159" i="50" a="1"/>
  <c r="AM159" i="50" s="1"/>
  <c r="AM164" i="50" a="1"/>
  <c r="AM164" i="50" s="1"/>
  <c r="AM173" i="50" a="1"/>
  <c r="AM173" i="50" s="1"/>
  <c r="AM182" i="50" a="1"/>
  <c r="AM182" i="50" s="1"/>
  <c r="AR182" i="50" s="1"/>
  <c r="AM191" i="50" a="1"/>
  <c r="AM191" i="50" s="1"/>
  <c r="AR191" i="50" s="1"/>
  <c r="AM196" i="50" a="1"/>
  <c r="AM196" i="50" s="1"/>
  <c r="AM205" i="50" a="1"/>
  <c r="AM205" i="50" s="1"/>
  <c r="AR205" i="50" s="1"/>
  <c r="AX205" i="50" s="1"/>
  <c r="AM213" i="50" a="1"/>
  <c r="AM213" i="50" s="1"/>
  <c r="AM222" i="50" a="1"/>
  <c r="AM222" i="50" s="1"/>
  <c r="AM227" i="50" a="1"/>
  <c r="AM227" i="50" s="1"/>
  <c r="AM236" i="50" a="1"/>
  <c r="AM236" i="50" s="1"/>
  <c r="AR236" i="50" s="1"/>
  <c r="AM245" i="50" a="1"/>
  <c r="AM245" i="50" s="1"/>
  <c r="AM254" i="50" a="1"/>
  <c r="AM254" i="50" s="1"/>
  <c r="AO23" i="50" a="1"/>
  <c r="AO23" i="50" s="1"/>
  <c r="AT23" i="50" s="1"/>
  <c r="AZ23" i="50" s="1"/>
  <c r="AO32" i="50" a="1"/>
  <c r="AO32" i="50" s="1"/>
  <c r="AO37" i="50" a="1"/>
  <c r="AO37" i="50" s="1"/>
  <c r="AT37" i="50" s="1"/>
  <c r="AZ37" i="50" s="1"/>
  <c r="AO46" i="50" a="1"/>
  <c r="AO46" i="50" s="1"/>
  <c r="AO55" i="50" a="1"/>
  <c r="AO55" i="50" s="1"/>
  <c r="AT55" i="50" s="1"/>
  <c r="AZ55" i="50" s="1"/>
  <c r="AO60" i="50" a="1"/>
  <c r="AO60" i="50" s="1"/>
  <c r="AO65" i="50" a="1"/>
  <c r="AO65" i="50" s="1"/>
  <c r="AO70" i="50" a="1"/>
  <c r="AO70" i="50" s="1"/>
  <c r="AT70" i="50" s="1"/>
  <c r="AO75" i="50" a="1"/>
  <c r="AO75" i="50" s="1"/>
  <c r="AT75" i="50" s="1"/>
  <c r="AO81" i="50" a="1"/>
  <c r="AO81" i="50" s="1"/>
  <c r="AO86" i="50" a="1"/>
  <c r="AO86" i="50" s="1"/>
  <c r="AO90" i="50" a="1"/>
  <c r="AO90" i="50" s="1"/>
  <c r="AO96" i="50" a="1"/>
  <c r="AO96" i="50" s="1"/>
  <c r="AT96" i="50" s="1"/>
  <c r="AZ96" i="50" s="1"/>
  <c r="AO100" i="50" a="1"/>
  <c r="AO100" i="50" s="1"/>
  <c r="AT100" i="50" s="1"/>
  <c r="AZ100" i="50" s="1"/>
  <c r="AO105" i="50" a="1"/>
  <c r="AO105" i="50" s="1"/>
  <c r="AT105" i="50" s="1"/>
  <c r="AO111" i="50" a="1"/>
  <c r="AO111" i="50" s="1"/>
  <c r="AO116" i="50" a="1"/>
  <c r="AO116" i="50" s="1"/>
  <c r="AO126" i="50" a="1"/>
  <c r="AO126" i="50" s="1"/>
  <c r="AO131" i="50" a="1"/>
  <c r="AO131" i="50" s="1"/>
  <c r="AO136" i="50" a="1"/>
  <c r="AO136" i="50" s="1"/>
  <c r="AT136" i="50" s="1"/>
  <c r="AO142" i="50" a="1"/>
  <c r="AO142" i="50" s="1"/>
  <c r="AT142" i="50" s="1"/>
  <c r="AZ142" i="50" s="1"/>
  <c r="AO146" i="50" a="1"/>
  <c r="AO146" i="50" s="1"/>
  <c r="AO19" i="50" a="1"/>
  <c r="AO19" i="50" s="1"/>
  <c r="AO28" i="50" a="1"/>
  <c r="AO28" i="50" s="1"/>
  <c r="AT28" i="50" s="1"/>
  <c r="AZ28" i="50" s="1"/>
  <c r="AO33" i="50" a="1"/>
  <c r="AO33" i="50" s="1"/>
  <c r="AT33" i="50" s="1"/>
  <c r="AZ33" i="50" s="1"/>
  <c r="AO42" i="50" a="1"/>
  <c r="AO42" i="50" s="1"/>
  <c r="AO51" i="50" a="1"/>
  <c r="AO51" i="50" s="1"/>
  <c r="AT51" i="50" s="1"/>
  <c r="AZ51" i="50" s="1"/>
  <c r="AO61" i="50" a="1"/>
  <c r="AO61" i="50" s="1"/>
  <c r="AO76" i="50" a="1"/>
  <c r="AO76" i="50" s="1"/>
  <c r="AT76" i="50" s="1"/>
  <c r="AO91" i="50" a="1"/>
  <c r="AO91" i="50" s="1"/>
  <c r="AT91" i="50" s="1"/>
  <c r="AO106" i="50" a="1"/>
  <c r="AO106" i="50" s="1"/>
  <c r="AO121" i="50" a="1"/>
  <c r="AO121" i="50" s="1"/>
  <c r="AO137" i="50" a="1"/>
  <c r="AO137" i="50" s="1"/>
  <c r="AT137" i="50" s="1"/>
  <c r="AO152" i="50" a="1"/>
  <c r="AO152" i="50" s="1"/>
  <c r="AT152" i="50" s="1"/>
  <c r="AO168" i="50" a="1"/>
  <c r="AO168" i="50" s="1"/>
  <c r="AT168" i="50" s="1"/>
  <c r="AO24" i="50" a="1"/>
  <c r="AO24" i="50" s="1"/>
  <c r="AT24" i="50" s="1"/>
  <c r="AZ24" i="50" s="1"/>
  <c r="AO29" i="50" a="1"/>
  <c r="AO29" i="50" s="1"/>
  <c r="AO38" i="50" a="1"/>
  <c r="AO38" i="50" s="1"/>
  <c r="AT38" i="50" s="1"/>
  <c r="AZ38" i="50" s="1"/>
  <c r="AO47" i="50" a="1"/>
  <c r="AO47" i="50" s="1"/>
  <c r="AO56" i="50" a="1"/>
  <c r="AO56" i="50" s="1"/>
  <c r="AT56" i="50" s="1"/>
  <c r="AZ56" i="50" s="1"/>
  <c r="AO62" i="50" a="1"/>
  <c r="AO62" i="50" s="1"/>
  <c r="AT62" i="50" s="1"/>
  <c r="AZ62" i="50" s="1"/>
  <c r="AO66" i="50" a="1"/>
  <c r="AO66" i="50" s="1"/>
  <c r="AT66" i="50" s="1"/>
  <c r="AZ66" i="50" s="1"/>
  <c r="AO71" i="50" a="1"/>
  <c r="AO71" i="50" s="1"/>
  <c r="AO77" i="50" a="1"/>
  <c r="AO77" i="50" s="1"/>
  <c r="AO82" i="50" a="1"/>
  <c r="AO82" i="50" s="1"/>
  <c r="AO87" i="50" a="1"/>
  <c r="AO87" i="50" s="1"/>
  <c r="AO92" i="50" a="1"/>
  <c r="AO92" i="50" s="1"/>
  <c r="AO97" i="50" a="1"/>
  <c r="AO97" i="50" s="1"/>
  <c r="AO101" i="50" a="1"/>
  <c r="AO101" i="50" s="1"/>
  <c r="AT101" i="50" s="1"/>
  <c r="AO107" i="50" a="1"/>
  <c r="AO107" i="50" s="1"/>
  <c r="AT107" i="50" s="1"/>
  <c r="AZ107" i="50" s="1"/>
  <c r="AO112" i="50" a="1"/>
  <c r="AO112" i="50" s="1"/>
  <c r="AT112" i="50" s="1"/>
  <c r="AO117" i="50" a="1"/>
  <c r="AO117" i="50" s="1"/>
  <c r="AO122" i="50" a="1"/>
  <c r="AO122" i="50" s="1"/>
  <c r="AT122" i="50" s="1"/>
  <c r="AZ122" i="50" s="1"/>
  <c r="AO127" i="50" a="1"/>
  <c r="AO127" i="50" s="1"/>
  <c r="AO132" i="50" a="1"/>
  <c r="AO132" i="50" s="1"/>
  <c r="AO138" i="50" a="1"/>
  <c r="AO138" i="50" s="1"/>
  <c r="AO147" i="50" a="1"/>
  <c r="AO147" i="50" s="1"/>
  <c r="AT147" i="50" s="1"/>
  <c r="AO153" i="50" a="1"/>
  <c r="AO153" i="50" s="1"/>
  <c r="AT153" i="50" s="1"/>
  <c r="AZ153" i="50" s="1"/>
  <c r="AO158" i="50" a="1"/>
  <c r="AO158" i="50" s="1"/>
  <c r="AO163" i="50" a="1"/>
  <c r="AO163" i="50" s="1"/>
  <c r="AO169" i="50" a="1"/>
  <c r="AO169" i="50" s="1"/>
  <c r="AO20" i="50" a="1"/>
  <c r="AO20" i="50" s="1"/>
  <c r="AO25" i="50" a="1"/>
  <c r="AO25" i="50" s="1"/>
  <c r="AT25" i="50" s="1"/>
  <c r="AZ25" i="50" s="1"/>
  <c r="AO34" i="50" a="1"/>
  <c r="AO34" i="50" s="1"/>
  <c r="AT34" i="50" s="1"/>
  <c r="AZ34" i="50" s="1"/>
  <c r="AO43" i="50" a="1"/>
  <c r="AO43" i="50" s="1"/>
  <c r="AT43" i="50" s="1"/>
  <c r="AZ43" i="50" s="1"/>
  <c r="AO52" i="50" a="1"/>
  <c r="AO52" i="50" s="1"/>
  <c r="AO57" i="50" a="1"/>
  <c r="AO57" i="50" s="1"/>
  <c r="AT57" i="50" s="1"/>
  <c r="AZ57" i="50" s="1"/>
  <c r="AO72" i="50" a="1"/>
  <c r="AO72" i="50" s="1"/>
  <c r="AO88" i="50" a="1"/>
  <c r="AO88" i="50" s="1"/>
  <c r="AT88" i="50" s="1"/>
  <c r="AO102" i="50" a="1"/>
  <c r="AO102" i="50" s="1"/>
  <c r="AO118" i="50" a="1"/>
  <c r="AO118" i="50" s="1"/>
  <c r="AO133" i="50" a="1"/>
  <c r="AO133" i="50" s="1"/>
  <c r="AO148" i="50" a="1"/>
  <c r="AO148" i="50" s="1"/>
  <c r="AO164" i="50" a="1"/>
  <c r="AO164" i="50" s="1"/>
  <c r="AO16" i="50" a="1"/>
  <c r="AO16" i="50" s="1"/>
  <c r="AT16" i="50" s="1"/>
  <c r="AO21" i="50" a="1"/>
  <c r="AO21" i="50" s="1"/>
  <c r="AO30" i="50" a="1"/>
  <c r="AO30" i="50" s="1"/>
  <c r="AO39" i="50" a="1"/>
  <c r="AO39" i="50" s="1"/>
  <c r="AO48" i="50" a="1"/>
  <c r="AO48" i="50" s="1"/>
  <c r="AO53" i="50" a="1"/>
  <c r="AO53" i="50" s="1"/>
  <c r="AT53" i="50" s="1"/>
  <c r="AZ53" i="50" s="1"/>
  <c r="AO58" i="50" a="1"/>
  <c r="AO58" i="50" s="1"/>
  <c r="AT58" i="50" s="1"/>
  <c r="AZ58" i="50" s="1"/>
  <c r="AO63" i="50" a="1"/>
  <c r="AO63" i="50" s="1"/>
  <c r="AO67" i="50" a="1"/>
  <c r="AO67" i="50" s="1"/>
  <c r="AO73" i="50" a="1"/>
  <c r="AO73" i="50" s="1"/>
  <c r="AT73" i="50" s="1"/>
  <c r="AO78" i="50" a="1"/>
  <c r="AO78" i="50" s="1"/>
  <c r="AT78" i="50" s="1"/>
  <c r="AO83" i="50" a="1"/>
  <c r="AO83" i="50" s="1"/>
  <c r="AT83" i="50" s="1"/>
  <c r="AO89" i="50" a="1"/>
  <c r="AO89" i="50" s="1"/>
  <c r="AT89" i="50" s="1"/>
  <c r="AZ89" i="50" s="1"/>
  <c r="AO93" i="50" a="1"/>
  <c r="AO93" i="50" s="1"/>
  <c r="AO103" i="50" a="1"/>
  <c r="AO103" i="50" s="1"/>
  <c r="AT103" i="50" s="1"/>
  <c r="AO108" i="50" a="1"/>
  <c r="AO108" i="50" s="1"/>
  <c r="AT108" i="50" s="1"/>
  <c r="AZ108" i="50" s="1"/>
  <c r="AO113" i="50" a="1"/>
  <c r="AO113" i="50" s="1"/>
  <c r="AT113" i="50" s="1"/>
  <c r="AZ113" i="50" s="1"/>
  <c r="AO119" i="50" a="1"/>
  <c r="AO119" i="50" s="1"/>
  <c r="AO123" i="50" a="1"/>
  <c r="AO123" i="50" s="1"/>
  <c r="AO128" i="50" a="1"/>
  <c r="AO128" i="50" s="1"/>
  <c r="AO134" i="50" a="1"/>
  <c r="AO134" i="50" s="1"/>
  <c r="AO139" i="50" a="1"/>
  <c r="AO139" i="50" s="1"/>
  <c r="AO143" i="50" a="1"/>
  <c r="AO143" i="50" s="1"/>
  <c r="AT143" i="50" s="1"/>
  <c r="AZ143" i="50" s="1"/>
  <c r="AO17" i="50" a="1"/>
  <c r="AO17" i="50" s="1"/>
  <c r="AT17" i="50" s="1"/>
  <c r="AO26" i="50" a="1"/>
  <c r="AO26" i="50" s="1"/>
  <c r="AO35" i="50" a="1"/>
  <c r="AO35" i="50" s="1"/>
  <c r="AT35" i="50" s="1"/>
  <c r="AO44" i="50" a="1"/>
  <c r="AO44" i="50" s="1"/>
  <c r="AO49" i="50" a="1"/>
  <c r="AO49" i="50" s="1"/>
  <c r="AO68" i="50" a="1"/>
  <c r="AO68" i="50" s="1"/>
  <c r="AT68" i="50" s="1"/>
  <c r="AZ68" i="50" s="1"/>
  <c r="AO84" i="50" a="1"/>
  <c r="AO84" i="50" s="1"/>
  <c r="AT84" i="50" s="1"/>
  <c r="AO98" i="50" a="1"/>
  <c r="AO98" i="50" s="1"/>
  <c r="AO114" i="50" a="1"/>
  <c r="AO114" i="50" s="1"/>
  <c r="AT114" i="50" s="1"/>
  <c r="AZ114" i="50" s="1"/>
  <c r="AO129" i="50" a="1"/>
  <c r="AO129" i="50" s="1"/>
  <c r="AO144" i="50" a="1"/>
  <c r="AO144" i="50" s="1"/>
  <c r="AO160" i="50" a="1"/>
  <c r="AO160" i="50" s="1"/>
  <c r="AO22" i="50" a="1"/>
  <c r="AO22" i="50" s="1"/>
  <c r="AO31" i="50" a="1"/>
  <c r="AO31" i="50" s="1"/>
  <c r="AO40" i="50" a="1"/>
  <c r="AO40" i="50" s="1"/>
  <c r="AT40" i="50" s="1"/>
  <c r="AZ40" i="50" s="1"/>
  <c r="AO45" i="50" a="1"/>
  <c r="AO45" i="50" s="1"/>
  <c r="AO54" i="50" a="1"/>
  <c r="AO54" i="50" s="1"/>
  <c r="AT54" i="50" s="1"/>
  <c r="AZ54" i="50" s="1"/>
  <c r="AO59" i="50" a="1"/>
  <c r="AO59" i="50" s="1"/>
  <c r="AT59" i="50" s="1"/>
  <c r="AZ59" i="50" s="1"/>
  <c r="AO64" i="50" a="1"/>
  <c r="AO64" i="50" s="1"/>
  <c r="AO69" i="50" a="1"/>
  <c r="AO69" i="50" s="1"/>
  <c r="AO74" i="50" a="1"/>
  <c r="AO74" i="50" s="1"/>
  <c r="AO79" i="50" a="1"/>
  <c r="AO79" i="50" s="1"/>
  <c r="AT79" i="50" s="1"/>
  <c r="AO85" i="50" a="1"/>
  <c r="AO85" i="50" s="1"/>
  <c r="AT85" i="50" s="1"/>
  <c r="AO94" i="50" a="1"/>
  <c r="AO94" i="50" s="1"/>
  <c r="AO99" i="50" a="1"/>
  <c r="AO99" i="50" s="1"/>
  <c r="AO104" i="50" a="1"/>
  <c r="AO104" i="50" s="1"/>
  <c r="AO109" i="50" a="1"/>
  <c r="AO109" i="50" s="1"/>
  <c r="AO115" i="50" a="1"/>
  <c r="AO115" i="50" s="1"/>
  <c r="AT115" i="50" s="1"/>
  <c r="AZ115" i="50" s="1"/>
  <c r="AO120" i="50" a="1"/>
  <c r="AO120" i="50" s="1"/>
  <c r="AO124" i="50" a="1"/>
  <c r="AO124" i="50" s="1"/>
  <c r="AO130" i="50" a="1"/>
  <c r="AO130" i="50" s="1"/>
  <c r="AT130" i="50" s="1"/>
  <c r="AO135" i="50" a="1"/>
  <c r="AO135" i="50" s="1"/>
  <c r="AT135" i="50" s="1"/>
  <c r="AZ135" i="50" s="1"/>
  <c r="AO140" i="50" a="1"/>
  <c r="AO140" i="50" s="1"/>
  <c r="AO145" i="50" a="1"/>
  <c r="AO145" i="50" s="1"/>
  <c r="AO150" i="50" a="1"/>
  <c r="AO150" i="50" s="1"/>
  <c r="AO155" i="50" a="1"/>
  <c r="AO155" i="50" s="1"/>
  <c r="AT155" i="50" s="1"/>
  <c r="AZ155" i="50" s="1"/>
  <c r="AO161" i="50" a="1"/>
  <c r="AO161" i="50" s="1"/>
  <c r="AO166" i="50" a="1"/>
  <c r="AO166" i="50" s="1"/>
  <c r="AO171" i="50" a="1"/>
  <c r="AO171" i="50" s="1"/>
  <c r="AT171" i="50" s="1"/>
  <c r="AO110" i="50" a="1"/>
  <c r="AO110" i="50" s="1"/>
  <c r="AT110" i="50" s="1"/>
  <c r="AZ110" i="50" s="1"/>
  <c r="AO149" i="50" a="1"/>
  <c r="AO149" i="50" s="1"/>
  <c r="AT149" i="50" s="1"/>
  <c r="AO162" i="50" a="1"/>
  <c r="AO162" i="50" s="1"/>
  <c r="AO174" i="50" a="1"/>
  <c r="AO174" i="50" s="1"/>
  <c r="AT174" i="50" s="1"/>
  <c r="AO179" i="50" a="1"/>
  <c r="AO179" i="50" s="1"/>
  <c r="AT179" i="50" s="1"/>
  <c r="AZ179" i="50" s="1"/>
  <c r="AO185" i="50" a="1"/>
  <c r="AO185" i="50" s="1"/>
  <c r="AT185" i="50" s="1"/>
  <c r="AZ185" i="50" s="1"/>
  <c r="AO190" i="50" a="1"/>
  <c r="AO190" i="50" s="1"/>
  <c r="AT190" i="50" s="1"/>
  <c r="AZ190" i="50" s="1"/>
  <c r="AO195" i="50" a="1"/>
  <c r="AO195" i="50" s="1"/>
  <c r="AO201" i="50" a="1"/>
  <c r="AO201" i="50" s="1"/>
  <c r="AT201" i="50" s="1"/>
  <c r="AO206" i="50" a="1"/>
  <c r="AO206" i="50" s="1"/>
  <c r="AT206" i="50" s="1"/>
  <c r="AO210" i="50" a="1"/>
  <c r="AO210" i="50" s="1"/>
  <c r="AO216" i="50" a="1"/>
  <c r="AO216" i="50" s="1"/>
  <c r="AO221" i="50" a="1"/>
  <c r="AO221" i="50" s="1"/>
  <c r="AT221" i="50" s="1"/>
  <c r="AO226" i="50" a="1"/>
  <c r="AO226" i="50" s="1"/>
  <c r="AT226" i="50" s="1"/>
  <c r="AZ226" i="50" s="1"/>
  <c r="AO232" i="50" a="1"/>
  <c r="AO232" i="50" s="1"/>
  <c r="AT232" i="50" s="1"/>
  <c r="AO237" i="50" a="1"/>
  <c r="AO237" i="50" s="1"/>
  <c r="AO242" i="50" a="1"/>
  <c r="AO242" i="50" s="1"/>
  <c r="AT242" i="50" s="1"/>
  <c r="AO248" i="50" a="1"/>
  <c r="AO248" i="50" s="1"/>
  <c r="AT248" i="50" s="1"/>
  <c r="AO253" i="50" a="1"/>
  <c r="AO253" i="50" s="1"/>
  <c r="AO36" i="50" a="1"/>
  <c r="AO36" i="50" s="1"/>
  <c r="AO165" i="50" a="1"/>
  <c r="AO165" i="50" s="1"/>
  <c r="AO180" i="50" a="1"/>
  <c r="AO180" i="50" s="1"/>
  <c r="AT180" i="50" s="1"/>
  <c r="AZ180" i="50" s="1"/>
  <c r="AO196" i="50" a="1"/>
  <c r="AO196" i="50" s="1"/>
  <c r="AO211" i="50" a="1"/>
  <c r="AO211" i="50" s="1"/>
  <c r="AO227" i="50" a="1"/>
  <c r="AO227" i="50" s="1"/>
  <c r="AO243" i="50" a="1"/>
  <c r="AO243" i="50" s="1"/>
  <c r="AO41" i="50" a="1"/>
  <c r="AO41" i="50" s="1"/>
  <c r="AO80" i="50" a="1"/>
  <c r="AO80" i="50" s="1"/>
  <c r="AO151" i="50" a="1"/>
  <c r="AO151" i="50" s="1"/>
  <c r="AT151" i="50" s="1"/>
  <c r="AZ151" i="50" s="1"/>
  <c r="AO175" i="50" a="1"/>
  <c r="AO175" i="50" s="1"/>
  <c r="AT175" i="50" s="1"/>
  <c r="AO181" i="50" a="1"/>
  <c r="AO181" i="50" s="1"/>
  <c r="AT181" i="50" s="1"/>
  <c r="AZ181" i="50" s="1"/>
  <c r="AO186" i="50" a="1"/>
  <c r="AO186" i="50" s="1"/>
  <c r="AT186" i="50" s="1"/>
  <c r="AZ186" i="50" s="1"/>
  <c r="AO191" i="50" a="1"/>
  <c r="AO191" i="50" s="1"/>
  <c r="AT191" i="50" s="1"/>
  <c r="AZ191" i="50" s="1"/>
  <c r="AO197" i="50" a="1"/>
  <c r="AO197" i="50" s="1"/>
  <c r="AT197" i="50" s="1"/>
  <c r="AZ197" i="50" s="1"/>
  <c r="AO202" i="50" a="1"/>
  <c r="AO202" i="50" s="1"/>
  <c r="AO212" i="50" a="1"/>
  <c r="AO212" i="50" s="1"/>
  <c r="AO217" i="50" a="1"/>
  <c r="AO217" i="50" s="1"/>
  <c r="AT217" i="50" s="1"/>
  <c r="AO222" i="50" a="1"/>
  <c r="AO222" i="50" s="1"/>
  <c r="AO228" i="50" a="1"/>
  <c r="AO228" i="50" s="1"/>
  <c r="AT228" i="50" s="1"/>
  <c r="AZ228" i="50" s="1"/>
  <c r="AO233" i="50" a="1"/>
  <c r="AO233" i="50" s="1"/>
  <c r="AO238" i="50" a="1"/>
  <c r="AO238" i="50" s="1"/>
  <c r="AT238" i="50" s="1"/>
  <c r="AO244" i="50" a="1"/>
  <c r="AO244" i="50" s="1"/>
  <c r="AO249" i="50" a="1"/>
  <c r="AO249" i="50" s="1"/>
  <c r="AO15" i="50" a="1"/>
  <c r="AO15" i="50" s="1"/>
  <c r="AO125" i="50" a="1"/>
  <c r="AO125" i="50" s="1"/>
  <c r="AO154" i="50" a="1"/>
  <c r="AO154" i="50" s="1"/>
  <c r="AO167" i="50" a="1"/>
  <c r="AO167" i="50" s="1"/>
  <c r="AT167" i="50" s="1"/>
  <c r="AO176" i="50" a="1"/>
  <c r="AO176" i="50" s="1"/>
  <c r="AO192" i="50" a="1"/>
  <c r="AO192" i="50" s="1"/>
  <c r="AT192" i="50" s="1"/>
  <c r="AZ192" i="50" s="1"/>
  <c r="AO207" i="50" a="1"/>
  <c r="AO207" i="50" s="1"/>
  <c r="AO223" i="50" a="1"/>
  <c r="AO223" i="50" s="1"/>
  <c r="AO239" i="50" a="1"/>
  <c r="AO239" i="50" s="1"/>
  <c r="AT239" i="50" s="1"/>
  <c r="AO50" i="50" a="1"/>
  <c r="AO50" i="50" s="1"/>
  <c r="AO156" i="50" a="1"/>
  <c r="AO156" i="50" s="1"/>
  <c r="AO170" i="50" a="1"/>
  <c r="AO170" i="50" s="1"/>
  <c r="AO177" i="50" a="1"/>
  <c r="AO177" i="50" s="1"/>
  <c r="AT177" i="50" s="1"/>
  <c r="AO182" i="50" a="1"/>
  <c r="AO182" i="50" s="1"/>
  <c r="AT182" i="50" s="1"/>
  <c r="AZ182" i="50" s="1"/>
  <c r="AO187" i="50" a="1"/>
  <c r="AO187" i="50" s="1"/>
  <c r="AO193" i="50" a="1"/>
  <c r="AO193" i="50" s="1"/>
  <c r="AO198" i="50" a="1"/>
  <c r="AO198" i="50" s="1"/>
  <c r="AO203" i="50" a="1"/>
  <c r="AO203" i="50" s="1"/>
  <c r="AO208" i="50" a="1"/>
  <c r="AO208" i="50" s="1"/>
  <c r="AO213" i="50" a="1"/>
  <c r="AO213" i="50" s="1"/>
  <c r="AO218" i="50" a="1"/>
  <c r="AO218" i="50" s="1"/>
  <c r="AO224" i="50" a="1"/>
  <c r="AO224" i="50" s="1"/>
  <c r="AT224" i="50" s="1"/>
  <c r="AZ224" i="50" s="1"/>
  <c r="AO229" i="50" a="1"/>
  <c r="AO229" i="50" s="1"/>
  <c r="AO234" i="50" a="1"/>
  <c r="AO234" i="50" s="1"/>
  <c r="AO240" i="50" a="1"/>
  <c r="AO240" i="50" s="1"/>
  <c r="AO245" i="50" a="1"/>
  <c r="AO245" i="50" s="1"/>
  <c r="AT245" i="50" s="1"/>
  <c r="AZ245" i="50" s="1"/>
  <c r="AO250" i="50" a="1"/>
  <c r="AO250" i="50" s="1"/>
  <c r="AT250" i="50" s="1"/>
  <c r="AZ250" i="50" s="1"/>
  <c r="AO18" i="50" a="1"/>
  <c r="AO18" i="50" s="1"/>
  <c r="AT18" i="50" s="1"/>
  <c r="AO95" i="50" a="1"/>
  <c r="AO95" i="50" s="1"/>
  <c r="AO157" i="50" a="1"/>
  <c r="AO157" i="50" s="1"/>
  <c r="AO172" i="50" a="1"/>
  <c r="AO172" i="50" s="1"/>
  <c r="AT172" i="50" s="1"/>
  <c r="AO188" i="50" a="1"/>
  <c r="AO188" i="50" s="1"/>
  <c r="AT188" i="50" s="1"/>
  <c r="AZ188" i="50" s="1"/>
  <c r="AO204" i="50" a="1"/>
  <c r="AO204" i="50" s="1"/>
  <c r="AO219" i="50" a="1"/>
  <c r="AO219" i="50" s="1"/>
  <c r="AO235" i="50" a="1"/>
  <c r="AO235" i="50" s="1"/>
  <c r="AO251" i="50" a="1"/>
  <c r="AO251" i="50" s="1"/>
  <c r="AO141" i="50" a="1"/>
  <c r="AO141" i="50" s="1"/>
  <c r="AO159" i="50" a="1"/>
  <c r="AO159" i="50" s="1"/>
  <c r="AO173" i="50" a="1"/>
  <c r="AO173" i="50" s="1"/>
  <c r="AO178" i="50" a="1"/>
  <c r="AO178" i="50" s="1"/>
  <c r="AT178" i="50" s="1"/>
  <c r="AO183" i="50" a="1"/>
  <c r="AO183" i="50" s="1"/>
  <c r="AT183" i="50" s="1"/>
  <c r="AZ183" i="50" s="1"/>
  <c r="AO189" i="50" a="1"/>
  <c r="AO189" i="50" s="1"/>
  <c r="AT189" i="50" s="1"/>
  <c r="AZ189" i="50" s="1"/>
  <c r="AO194" i="50" a="1"/>
  <c r="AO194" i="50" s="1"/>
  <c r="AO199" i="50" a="1"/>
  <c r="AO199" i="50" s="1"/>
  <c r="AO205" i="50" a="1"/>
  <c r="AO205" i="50" s="1"/>
  <c r="AT205" i="50" s="1"/>
  <c r="AO209" i="50" a="1"/>
  <c r="AO209" i="50" s="1"/>
  <c r="AO214" i="50" a="1"/>
  <c r="AO214" i="50" s="1"/>
  <c r="AO220" i="50" a="1"/>
  <c r="AO220" i="50" s="1"/>
  <c r="AO225" i="50" a="1"/>
  <c r="AO225" i="50" s="1"/>
  <c r="AT225" i="50" s="1"/>
  <c r="AZ225" i="50" s="1"/>
  <c r="AO230" i="50" a="1"/>
  <c r="AO230" i="50" s="1"/>
  <c r="AT230" i="50" s="1"/>
  <c r="AO236" i="50" a="1"/>
  <c r="AO236" i="50" s="1"/>
  <c r="AT236" i="50" s="1"/>
  <c r="AZ236" i="50" s="1"/>
  <c r="AO241" i="50" a="1"/>
  <c r="AO241" i="50" s="1"/>
  <c r="AO246" i="50" a="1"/>
  <c r="AO246" i="50" s="1"/>
  <c r="AO252" i="50" a="1"/>
  <c r="AO252" i="50" s="1"/>
  <c r="AT252" i="50" s="1"/>
  <c r="AO200" i="50" a="1"/>
  <c r="AO200" i="50" s="1"/>
  <c r="AT200" i="50" s="1"/>
  <c r="AO247" i="50" a="1"/>
  <c r="AO247" i="50" s="1"/>
  <c r="AO215" i="50" a="1"/>
  <c r="AO215" i="50" s="1"/>
  <c r="AT215" i="50" s="1"/>
  <c r="AZ215" i="50" s="1"/>
  <c r="AO184" i="50" a="1"/>
  <c r="AO184" i="50" s="1"/>
  <c r="AT184" i="50" s="1"/>
  <c r="AZ184" i="50" s="1"/>
  <c r="AO27" i="50" a="1"/>
  <c r="AO27" i="50" s="1"/>
  <c r="AO231" i="50" a="1"/>
  <c r="AO231" i="50" s="1"/>
  <c r="AP16" i="50" a="1"/>
  <c r="AP16" i="50" s="1"/>
  <c r="AU16" i="50" s="1"/>
  <c r="BA16" i="50" s="1"/>
  <c r="AP21" i="50" a="1"/>
  <c r="AP21" i="50" s="1"/>
  <c r="AP30" i="50" a="1"/>
  <c r="AP30" i="50" s="1"/>
  <c r="AP39" i="50" a="1"/>
  <c r="AP39" i="50" s="1"/>
  <c r="AU39" i="50" s="1"/>
  <c r="AP48" i="50" a="1"/>
  <c r="AP48" i="50" s="1"/>
  <c r="AP53" i="50" a="1"/>
  <c r="AP53" i="50" s="1"/>
  <c r="AU53" i="50" s="1"/>
  <c r="BA53" i="50" s="1"/>
  <c r="AP62" i="50" a="1"/>
  <c r="AP62" i="50" s="1"/>
  <c r="AU62" i="50" s="1"/>
  <c r="AP70" i="50" a="1"/>
  <c r="AP70" i="50" s="1"/>
  <c r="AU70" i="50" s="1"/>
  <c r="BA70" i="50" s="1"/>
  <c r="AP79" i="50" a="1"/>
  <c r="AP79" i="50" s="1"/>
  <c r="AU79" i="50" s="1"/>
  <c r="BA79" i="50" s="1"/>
  <c r="AP84" i="50" a="1"/>
  <c r="AP84" i="50" s="1"/>
  <c r="AP92" i="50" a="1"/>
  <c r="AP92" i="50" s="1"/>
  <c r="AU92" i="50" s="1"/>
  <c r="AP100" i="50" a="1"/>
  <c r="AP100" i="50" s="1"/>
  <c r="AU100" i="50" s="1"/>
  <c r="BA100" i="50" s="1"/>
  <c r="AP109" i="50" a="1"/>
  <c r="AP109" i="50" s="1"/>
  <c r="AP114" i="50" a="1"/>
  <c r="AP114" i="50" s="1"/>
  <c r="AU114" i="50" s="1"/>
  <c r="AP122" i="50" a="1"/>
  <c r="AP122" i="50" s="1"/>
  <c r="AU122" i="50" s="1"/>
  <c r="AP131" i="50" a="1"/>
  <c r="AP131" i="50" s="1"/>
  <c r="AP140" i="50" a="1"/>
  <c r="AP140" i="50" s="1"/>
  <c r="AP144" i="50" a="1"/>
  <c r="AP144" i="50" s="1"/>
  <c r="AP153" i="50" a="1"/>
  <c r="AP153" i="50" s="1"/>
  <c r="AU153" i="50" s="1"/>
  <c r="AP162" i="50" a="1"/>
  <c r="AP162" i="50" s="1"/>
  <c r="AP171" i="50" a="1"/>
  <c r="AP171" i="50" s="1"/>
  <c r="AU171" i="50" s="1"/>
  <c r="BA171" i="50" s="1"/>
  <c r="AP176" i="50" a="1"/>
  <c r="AP176" i="50" s="1"/>
  <c r="AP185" i="50" a="1"/>
  <c r="AP185" i="50" s="1"/>
  <c r="AU185" i="50" s="1"/>
  <c r="BA185" i="50" s="1"/>
  <c r="AP194" i="50" a="1"/>
  <c r="AP194" i="50" s="1"/>
  <c r="AP203" i="50" a="1"/>
  <c r="AP203" i="50" s="1"/>
  <c r="AP207" i="50" a="1"/>
  <c r="AP207" i="50" s="1"/>
  <c r="AP216" i="50" a="1"/>
  <c r="AP216" i="50" s="1"/>
  <c r="AP225" i="50" a="1"/>
  <c r="AP225" i="50" s="1"/>
  <c r="AU225" i="50" s="1"/>
  <c r="BA225" i="50" s="1"/>
  <c r="AP234" i="50" a="1"/>
  <c r="AP234" i="50" s="1"/>
  <c r="AP239" i="50" a="1"/>
  <c r="AP239" i="50" s="1"/>
  <c r="AU239" i="50" s="1"/>
  <c r="BA239" i="50" s="1"/>
  <c r="AP248" i="50" a="1"/>
  <c r="AP248" i="50" s="1"/>
  <c r="AU248" i="50" s="1"/>
  <c r="AP17" i="50" a="1"/>
  <c r="AP17" i="50" s="1"/>
  <c r="AU17" i="50" s="1"/>
  <c r="BA17" i="50" s="1"/>
  <c r="AP26" i="50" a="1"/>
  <c r="AP26" i="50" s="1"/>
  <c r="AP35" i="50" a="1"/>
  <c r="AP35" i="50" s="1"/>
  <c r="AU35" i="50" s="1"/>
  <c r="AP44" i="50" a="1"/>
  <c r="AP44" i="50" s="1"/>
  <c r="AP49" i="50" a="1"/>
  <c r="AP49" i="50" s="1"/>
  <c r="AP58" i="50" a="1"/>
  <c r="AP58" i="50" s="1"/>
  <c r="AU58" i="50" s="1"/>
  <c r="AP66" i="50" a="1"/>
  <c r="AP66" i="50" s="1"/>
  <c r="AU66" i="50" s="1"/>
  <c r="BA66" i="50" s="1"/>
  <c r="AP75" i="50" a="1"/>
  <c r="AP75" i="50" s="1"/>
  <c r="AU75" i="50" s="1"/>
  <c r="BA75" i="50" s="1"/>
  <c r="AP80" i="50" a="1"/>
  <c r="AP80" i="50" s="1"/>
  <c r="AP89" i="50" a="1"/>
  <c r="AP89" i="50" s="1"/>
  <c r="AU89" i="50" s="1"/>
  <c r="AP97" i="50" a="1"/>
  <c r="AP97" i="50" s="1"/>
  <c r="AP105" i="50" a="1"/>
  <c r="AP105" i="50" s="1"/>
  <c r="AU105" i="50" s="1"/>
  <c r="AP110" i="50" a="1"/>
  <c r="AP110" i="50" s="1"/>
  <c r="AU110" i="50" s="1"/>
  <c r="AP119" i="50" a="1"/>
  <c r="AP119" i="50" s="1"/>
  <c r="AP127" i="50" a="1"/>
  <c r="AP127" i="50" s="1"/>
  <c r="AU127" i="50" s="1"/>
  <c r="AP136" i="50" a="1"/>
  <c r="AP136" i="50" s="1"/>
  <c r="AU136" i="50" s="1"/>
  <c r="BA136" i="50" s="1"/>
  <c r="AP141" i="50" a="1"/>
  <c r="AP141" i="50" s="1"/>
  <c r="AP149" i="50" a="1"/>
  <c r="AP149" i="50" s="1"/>
  <c r="AU149" i="50" s="1"/>
  <c r="BA149" i="50" s="1"/>
  <c r="AP158" i="50" a="1"/>
  <c r="AP158" i="50" s="1"/>
  <c r="AP167" i="50" a="1"/>
  <c r="AP167" i="50" s="1"/>
  <c r="AP172" i="50" a="1"/>
  <c r="AP172" i="50" s="1"/>
  <c r="AU172" i="50" s="1"/>
  <c r="BA172" i="50" s="1"/>
  <c r="AP181" i="50" a="1"/>
  <c r="AP181" i="50" s="1"/>
  <c r="AU181" i="50" s="1"/>
  <c r="BA181" i="50" s="1"/>
  <c r="AP190" i="50" a="1"/>
  <c r="AP190" i="50" s="1"/>
  <c r="AU190" i="50" s="1"/>
  <c r="BA190" i="50" s="1"/>
  <c r="AP199" i="50" a="1"/>
  <c r="AP199" i="50" s="1"/>
  <c r="AP204" i="50" a="1"/>
  <c r="AP204" i="50" s="1"/>
  <c r="AP212" i="50" a="1"/>
  <c r="AP212" i="50" s="1"/>
  <c r="AP221" i="50" a="1"/>
  <c r="AP221" i="50" s="1"/>
  <c r="AP230" i="50" a="1"/>
  <c r="AP230" i="50" s="1"/>
  <c r="AU230" i="50" s="1"/>
  <c r="AP235" i="50" a="1"/>
  <c r="AP235" i="50" s="1"/>
  <c r="AP244" i="50" a="1"/>
  <c r="AP244" i="50" s="1"/>
  <c r="AP253" i="50" a="1"/>
  <c r="AP253" i="50" s="1"/>
  <c r="AU253" i="50" s="1"/>
  <c r="BA253" i="50" s="1"/>
  <c r="AP22" i="50" a="1"/>
  <c r="AP22" i="50" s="1"/>
  <c r="AP31" i="50" a="1"/>
  <c r="AP31" i="50" s="1"/>
  <c r="AP40" i="50" a="1"/>
  <c r="AP40" i="50" s="1"/>
  <c r="AU40" i="50" s="1"/>
  <c r="AP45" i="50" a="1"/>
  <c r="AP45" i="50" s="1"/>
  <c r="AP54" i="50" a="1"/>
  <c r="AP54" i="50" s="1"/>
  <c r="AP63" i="50" a="1"/>
  <c r="AP63" i="50" s="1"/>
  <c r="AP71" i="50" a="1"/>
  <c r="AP71" i="50" s="1"/>
  <c r="AP76" i="50" a="1"/>
  <c r="AP76" i="50" s="1"/>
  <c r="AU76" i="50" s="1"/>
  <c r="BA76" i="50" s="1"/>
  <c r="AP85" i="50" a="1"/>
  <c r="AP85" i="50" s="1"/>
  <c r="AU85" i="50" s="1"/>
  <c r="BA85" i="50" s="1"/>
  <c r="AP93" i="50" a="1"/>
  <c r="AP93" i="50" s="1"/>
  <c r="AP101" i="50" a="1"/>
  <c r="AP101" i="50" s="1"/>
  <c r="AU101" i="50" s="1"/>
  <c r="BA101" i="50" s="1"/>
  <c r="AP106" i="50" a="1"/>
  <c r="AP106" i="50" s="1"/>
  <c r="AP115" i="50" a="1"/>
  <c r="AP115" i="50" s="1"/>
  <c r="AU115" i="50" s="1"/>
  <c r="AP123" i="50" a="1"/>
  <c r="AP123" i="50" s="1"/>
  <c r="AU123" i="50" s="1"/>
  <c r="AP132" i="50" a="1"/>
  <c r="AP132" i="50" s="1"/>
  <c r="AP137" i="50" a="1"/>
  <c r="AP137" i="50" s="1"/>
  <c r="AU137" i="50" s="1"/>
  <c r="BA137" i="50" s="1"/>
  <c r="AP145" i="50" a="1"/>
  <c r="AP145" i="50" s="1"/>
  <c r="AP154" i="50" a="1"/>
  <c r="AP154" i="50" s="1"/>
  <c r="AP163" i="50" a="1"/>
  <c r="AP163" i="50" s="1"/>
  <c r="AP168" i="50" a="1"/>
  <c r="AP168" i="50" s="1"/>
  <c r="AU168" i="50" s="1"/>
  <c r="BA168" i="50" s="1"/>
  <c r="AP177" i="50" a="1"/>
  <c r="AP177" i="50" s="1"/>
  <c r="AP186" i="50" a="1"/>
  <c r="AP186" i="50" s="1"/>
  <c r="AU186" i="50" s="1"/>
  <c r="BA186" i="50" s="1"/>
  <c r="AP195" i="50" a="1"/>
  <c r="AP195" i="50" s="1"/>
  <c r="AP200" i="50" a="1"/>
  <c r="AP200" i="50" s="1"/>
  <c r="AU200" i="50" s="1"/>
  <c r="AP208" i="50" a="1"/>
  <c r="AP208" i="50" s="1"/>
  <c r="AP217" i="50" a="1"/>
  <c r="AP217" i="50" s="1"/>
  <c r="AU217" i="50" s="1"/>
  <c r="BA217" i="50" s="1"/>
  <c r="AP226" i="50" a="1"/>
  <c r="AP226" i="50" s="1"/>
  <c r="AU226" i="50" s="1"/>
  <c r="AP231" i="50" a="1"/>
  <c r="AP231" i="50" s="1"/>
  <c r="AP240" i="50" a="1"/>
  <c r="AP240" i="50" s="1"/>
  <c r="AP249" i="50" a="1"/>
  <c r="AP249" i="50" s="1"/>
  <c r="AP18" i="50" a="1"/>
  <c r="AP18" i="50" s="1"/>
  <c r="AU18" i="50" s="1"/>
  <c r="BA18" i="50" s="1"/>
  <c r="AP27" i="50" a="1"/>
  <c r="AP27" i="50" s="1"/>
  <c r="AP36" i="50" a="1"/>
  <c r="AP36" i="50" s="1"/>
  <c r="AP41" i="50" a="1"/>
  <c r="AP41" i="50" s="1"/>
  <c r="AU41" i="50" s="1"/>
  <c r="BA41" i="50" s="1"/>
  <c r="AP50" i="50" a="1"/>
  <c r="AP50" i="50" s="1"/>
  <c r="AP59" i="50" a="1"/>
  <c r="AP59" i="50" s="1"/>
  <c r="AU59" i="50" s="1"/>
  <c r="AP67" i="50" a="1"/>
  <c r="AP67" i="50" s="1"/>
  <c r="AP72" i="50" a="1"/>
  <c r="AP72" i="50" s="1"/>
  <c r="AP81" i="50" a="1"/>
  <c r="AP81" i="50" s="1"/>
  <c r="AP102" i="50" a="1"/>
  <c r="AP102" i="50" s="1"/>
  <c r="AP111" i="50" a="1"/>
  <c r="AP111" i="50" s="1"/>
  <c r="AP120" i="50" a="1"/>
  <c r="AP120" i="50" s="1"/>
  <c r="AP128" i="50" a="1"/>
  <c r="AP128" i="50" s="1"/>
  <c r="AP133" i="50" a="1"/>
  <c r="AP133" i="50" s="1"/>
  <c r="AP142" i="50" a="1"/>
  <c r="AP142" i="50" s="1"/>
  <c r="AU142" i="50" s="1"/>
  <c r="AP150" i="50" a="1"/>
  <c r="AP150" i="50" s="1"/>
  <c r="AU150" i="50" s="1"/>
  <c r="BA150" i="50" s="1"/>
  <c r="AP159" i="50" a="1"/>
  <c r="AP159" i="50" s="1"/>
  <c r="AP164" i="50" a="1"/>
  <c r="AP164" i="50" s="1"/>
  <c r="AP173" i="50" a="1"/>
  <c r="AP173" i="50" s="1"/>
  <c r="AP182" i="50" a="1"/>
  <c r="AP182" i="50" s="1"/>
  <c r="AU182" i="50" s="1"/>
  <c r="BA182" i="50" s="1"/>
  <c r="AP191" i="50" a="1"/>
  <c r="AP191" i="50" s="1"/>
  <c r="AP196" i="50" a="1"/>
  <c r="AP196" i="50" s="1"/>
  <c r="AP205" i="50" a="1"/>
  <c r="AP205" i="50" s="1"/>
  <c r="AU205" i="50" s="1"/>
  <c r="BA205" i="50" s="1"/>
  <c r="AP213" i="50" a="1"/>
  <c r="AP213" i="50" s="1"/>
  <c r="AP222" i="50" a="1"/>
  <c r="AP222" i="50" s="1"/>
  <c r="AP227" i="50" a="1"/>
  <c r="AP227" i="50" s="1"/>
  <c r="AP236" i="50" a="1"/>
  <c r="AP236" i="50" s="1"/>
  <c r="AU236" i="50" s="1"/>
  <c r="BA236" i="50" s="1"/>
  <c r="AP245" i="50" a="1"/>
  <c r="AP245" i="50" s="1"/>
  <c r="AU245" i="50" s="1"/>
  <c r="AP254" i="50" a="1"/>
  <c r="AP254" i="50" s="1"/>
  <c r="AP23" i="50" a="1"/>
  <c r="AP23" i="50" s="1"/>
  <c r="AU23" i="50" s="1"/>
  <c r="BA23" i="50" s="1"/>
  <c r="AP32" i="50" a="1"/>
  <c r="AP32" i="50" s="1"/>
  <c r="AP37" i="50" a="1"/>
  <c r="AP37" i="50" s="1"/>
  <c r="AU37" i="50" s="1"/>
  <c r="AP46" i="50" a="1"/>
  <c r="AP46" i="50" s="1"/>
  <c r="AP55" i="50" a="1"/>
  <c r="AP55" i="50" s="1"/>
  <c r="AU55" i="50" s="1"/>
  <c r="AP64" i="50" a="1"/>
  <c r="AP64" i="50" s="1"/>
  <c r="AU64" i="50" s="1"/>
  <c r="BA64" i="50" s="1"/>
  <c r="AP68" i="50" a="1"/>
  <c r="AP68" i="50" s="1"/>
  <c r="AP77" i="50" a="1"/>
  <c r="AP77" i="50" s="1"/>
  <c r="AP86" i="50" a="1"/>
  <c r="AP86" i="50" s="1"/>
  <c r="AP94" i="50" a="1"/>
  <c r="AP94" i="50" s="1"/>
  <c r="AP98" i="50" a="1"/>
  <c r="AP98" i="50" s="1"/>
  <c r="AP107" i="50" a="1"/>
  <c r="AP107" i="50" s="1"/>
  <c r="AU107" i="50" s="1"/>
  <c r="BA107" i="50" s="1"/>
  <c r="AP116" i="50" a="1"/>
  <c r="AP116" i="50" s="1"/>
  <c r="AP124" i="50" a="1"/>
  <c r="AP124" i="50" s="1"/>
  <c r="AP129" i="50" a="1"/>
  <c r="AP129" i="50" s="1"/>
  <c r="AP138" i="50" a="1"/>
  <c r="AP138" i="50" s="1"/>
  <c r="AP146" i="50" a="1"/>
  <c r="AP146" i="50" s="1"/>
  <c r="AP155" i="50" a="1"/>
  <c r="AP155" i="50" s="1"/>
  <c r="AU155" i="50" s="1"/>
  <c r="AP160" i="50" a="1"/>
  <c r="AP160" i="50" s="1"/>
  <c r="AP169" i="50" a="1"/>
  <c r="AP169" i="50" s="1"/>
  <c r="AP178" i="50" a="1"/>
  <c r="AP178" i="50" s="1"/>
  <c r="AU178" i="50" s="1"/>
  <c r="AP187" i="50" a="1"/>
  <c r="AP187" i="50" s="1"/>
  <c r="AU187" i="50" s="1"/>
  <c r="BA187" i="50" s="1"/>
  <c r="AP192" i="50" a="1"/>
  <c r="AP192" i="50" s="1"/>
  <c r="AP201" i="50" a="1"/>
  <c r="AP201" i="50" s="1"/>
  <c r="AP209" i="50" a="1"/>
  <c r="AP209" i="50" s="1"/>
  <c r="AP218" i="50" a="1"/>
  <c r="AP218" i="50" s="1"/>
  <c r="AP223" i="50" a="1"/>
  <c r="AP223" i="50" s="1"/>
  <c r="AP232" i="50" a="1"/>
  <c r="AP232" i="50" s="1"/>
  <c r="AU232" i="50" s="1"/>
  <c r="AP241" i="50" a="1"/>
  <c r="AP241" i="50" s="1"/>
  <c r="AP250" i="50" a="1"/>
  <c r="AP250" i="50" s="1"/>
  <c r="AU250" i="50" s="1"/>
  <c r="BA250" i="50" s="1"/>
  <c r="AP19" i="50" a="1"/>
  <c r="AP19" i="50" s="1"/>
  <c r="AP28" i="50" a="1"/>
  <c r="AP28" i="50" s="1"/>
  <c r="AP33" i="50" a="1"/>
  <c r="AP33" i="50" s="1"/>
  <c r="AU33" i="50" s="1"/>
  <c r="AP42" i="50" a="1"/>
  <c r="AP42" i="50" s="1"/>
  <c r="AP51" i="50" a="1"/>
  <c r="AP51" i="50" s="1"/>
  <c r="AU51" i="50" s="1"/>
  <c r="BA51" i="50" s="1"/>
  <c r="AP60" i="50" a="1"/>
  <c r="AP60" i="50" s="1"/>
  <c r="AP73" i="50" a="1"/>
  <c r="AP73" i="50" s="1"/>
  <c r="AU73" i="50" s="1"/>
  <c r="BA73" i="50" s="1"/>
  <c r="AP82" i="50" a="1"/>
  <c r="AP82" i="50" s="1"/>
  <c r="AP90" i="50" a="1"/>
  <c r="AP90" i="50" s="1"/>
  <c r="AP95" i="50" a="1"/>
  <c r="AP95" i="50" s="1"/>
  <c r="AP103" i="50" a="1"/>
  <c r="AP103" i="50" s="1"/>
  <c r="AU103" i="50" s="1"/>
  <c r="AP112" i="50" a="1"/>
  <c r="AP112" i="50" s="1"/>
  <c r="AU112" i="50" s="1"/>
  <c r="AP125" i="50" a="1"/>
  <c r="AP125" i="50" s="1"/>
  <c r="AP134" i="50" a="1"/>
  <c r="AP134" i="50" s="1"/>
  <c r="AP151" i="50" a="1"/>
  <c r="AP151" i="50" s="1"/>
  <c r="AP156" i="50" a="1"/>
  <c r="AP156" i="50" s="1"/>
  <c r="AP165" i="50" a="1"/>
  <c r="AP165" i="50" s="1"/>
  <c r="AP174" i="50" a="1"/>
  <c r="AP174" i="50" s="1"/>
  <c r="AU174" i="50" s="1"/>
  <c r="BA174" i="50" s="1"/>
  <c r="AP183" i="50" a="1"/>
  <c r="AP183" i="50" s="1"/>
  <c r="AU183" i="50" s="1"/>
  <c r="BA183" i="50" s="1"/>
  <c r="AP188" i="50" a="1"/>
  <c r="AP188" i="50" s="1"/>
  <c r="AU188" i="50" s="1"/>
  <c r="BA188" i="50" s="1"/>
  <c r="AP197" i="50" a="1"/>
  <c r="AP197" i="50" s="1"/>
  <c r="AU197" i="50" s="1"/>
  <c r="BA197" i="50" s="1"/>
  <c r="AP206" i="50" a="1"/>
  <c r="AP206" i="50" s="1"/>
  <c r="AP214" i="50" a="1"/>
  <c r="AP214" i="50" s="1"/>
  <c r="AP219" i="50" a="1"/>
  <c r="AP219" i="50" s="1"/>
  <c r="AP228" i="50" a="1"/>
  <c r="AP228" i="50" s="1"/>
  <c r="AU228" i="50" s="1"/>
  <c r="AP237" i="50" a="1"/>
  <c r="AP237" i="50" s="1"/>
  <c r="AP246" i="50" a="1"/>
  <c r="AP246" i="50" s="1"/>
  <c r="AP251" i="50" a="1"/>
  <c r="AP251" i="50" s="1"/>
  <c r="AP24" i="50" a="1"/>
  <c r="AP24" i="50" s="1"/>
  <c r="AU24" i="50" s="1"/>
  <c r="BA24" i="50" s="1"/>
  <c r="AP29" i="50" a="1"/>
  <c r="AP29" i="50" s="1"/>
  <c r="AP38" i="50" a="1"/>
  <c r="AP38" i="50" s="1"/>
  <c r="AU38" i="50" s="1"/>
  <c r="AP47" i="50" a="1"/>
  <c r="AP47" i="50" s="1"/>
  <c r="AP56" i="50" a="1"/>
  <c r="AP56" i="50" s="1"/>
  <c r="AU56" i="50" s="1"/>
  <c r="BA56" i="50" s="1"/>
  <c r="AP61" i="50" a="1"/>
  <c r="AP61" i="50" s="1"/>
  <c r="AP69" i="50" a="1"/>
  <c r="AP69" i="50" s="1"/>
  <c r="AP78" i="50" a="1"/>
  <c r="AP78" i="50" s="1"/>
  <c r="AU78" i="50" s="1"/>
  <c r="BA78" i="50" s="1"/>
  <c r="AP87" i="50" a="1"/>
  <c r="AP87" i="50" s="1"/>
  <c r="AP91" i="50" a="1"/>
  <c r="AP91" i="50" s="1"/>
  <c r="AU91" i="50" s="1"/>
  <c r="BA91" i="50" s="1"/>
  <c r="AP99" i="50" a="1"/>
  <c r="AP99" i="50" s="1"/>
  <c r="AP108" i="50" a="1"/>
  <c r="AP108" i="50" s="1"/>
  <c r="AU108" i="50" s="1"/>
  <c r="BA108" i="50" s="1"/>
  <c r="AP117" i="50" a="1"/>
  <c r="AP117" i="50" s="1"/>
  <c r="AP121" i="50" a="1"/>
  <c r="AP121" i="50" s="1"/>
  <c r="AP130" i="50" a="1"/>
  <c r="AP130" i="50" s="1"/>
  <c r="AU130" i="50" s="1"/>
  <c r="BA130" i="50" s="1"/>
  <c r="AP139" i="50" a="1"/>
  <c r="AP139" i="50" s="1"/>
  <c r="AP147" i="50" a="1"/>
  <c r="AP147" i="50" s="1"/>
  <c r="AU147" i="50" s="1"/>
  <c r="AP152" i="50" a="1"/>
  <c r="AP152" i="50" s="1"/>
  <c r="AU152" i="50" s="1"/>
  <c r="AP161" i="50" a="1"/>
  <c r="AP161" i="50" s="1"/>
  <c r="AP170" i="50" a="1"/>
  <c r="AP170" i="50" s="1"/>
  <c r="AP179" i="50" a="1"/>
  <c r="AP179" i="50" s="1"/>
  <c r="AU179" i="50" s="1"/>
  <c r="BA179" i="50" s="1"/>
  <c r="AP184" i="50" a="1"/>
  <c r="AP184" i="50" s="1"/>
  <c r="AU184" i="50" s="1"/>
  <c r="BA184" i="50" s="1"/>
  <c r="AP193" i="50" a="1"/>
  <c r="AP193" i="50" s="1"/>
  <c r="AU193" i="50" s="1"/>
  <c r="BA193" i="50" s="1"/>
  <c r="AP202" i="50" a="1"/>
  <c r="AP202" i="50" s="1"/>
  <c r="AP210" i="50" a="1"/>
  <c r="AP210" i="50" s="1"/>
  <c r="AP215" i="50" a="1"/>
  <c r="AP215" i="50" s="1"/>
  <c r="AU215" i="50" s="1"/>
  <c r="AP224" i="50" a="1"/>
  <c r="AP224" i="50" s="1"/>
  <c r="AU224" i="50" s="1"/>
  <c r="BA224" i="50" s="1"/>
  <c r="AP233" i="50" a="1"/>
  <c r="AP233" i="50" s="1"/>
  <c r="AP242" i="50" a="1"/>
  <c r="AP242" i="50" s="1"/>
  <c r="AU242" i="50" s="1"/>
  <c r="BA242" i="50" s="1"/>
  <c r="AP247" i="50" a="1"/>
  <c r="AP247" i="50" s="1"/>
  <c r="AP20" i="50" a="1"/>
  <c r="AP20" i="50" s="1"/>
  <c r="AP57" i="50" a="1"/>
  <c r="AP57" i="50" s="1"/>
  <c r="AU57" i="50" s="1"/>
  <c r="AP126" i="50" a="1"/>
  <c r="AP126" i="50" s="1"/>
  <c r="AP198" i="50" a="1"/>
  <c r="AP198" i="50" s="1"/>
  <c r="AP25" i="50" a="1"/>
  <c r="AP25" i="50" s="1"/>
  <c r="AP96" i="50" a="1"/>
  <c r="AP96" i="50" s="1"/>
  <c r="AU96" i="50" s="1"/>
  <c r="BA96" i="50" s="1"/>
  <c r="AP166" i="50" a="1"/>
  <c r="AP166" i="50" s="1"/>
  <c r="AP238" i="50" a="1"/>
  <c r="AP238" i="50" s="1"/>
  <c r="AU238" i="50" s="1"/>
  <c r="BA238" i="50" s="1"/>
  <c r="AP15" i="50" a="1"/>
  <c r="AP15" i="50" s="1"/>
  <c r="AP65" i="50" a="1"/>
  <c r="AP65" i="50" s="1"/>
  <c r="AU65" i="50" s="1"/>
  <c r="BA65" i="50" s="1"/>
  <c r="AP135" i="50" a="1"/>
  <c r="AP135" i="50" s="1"/>
  <c r="AU135" i="50" s="1"/>
  <c r="BA135" i="50" s="1"/>
  <c r="AP243" i="50" a="1"/>
  <c r="AP243" i="50" s="1"/>
  <c r="AP34" i="50" a="1"/>
  <c r="AP34" i="50" s="1"/>
  <c r="AU34" i="50" s="1"/>
  <c r="AP104" i="50" a="1"/>
  <c r="AP104" i="50" s="1"/>
  <c r="AP175" i="50" a="1"/>
  <c r="AP175" i="50" s="1"/>
  <c r="AU175" i="50" s="1"/>
  <c r="AP211" i="50" a="1"/>
  <c r="AP211" i="50" s="1"/>
  <c r="AP74" i="50" a="1"/>
  <c r="AP74" i="50" s="1"/>
  <c r="AP143" i="50" a="1"/>
  <c r="AP143" i="50" s="1"/>
  <c r="AU143" i="50" s="1"/>
  <c r="BA143" i="50" s="1"/>
  <c r="AP180" i="50" a="1"/>
  <c r="AP180" i="50" s="1"/>
  <c r="AP252" i="50" a="1"/>
  <c r="AP252" i="50" s="1"/>
  <c r="AU252" i="50" s="1"/>
  <c r="AP43" i="50" a="1"/>
  <c r="AP43" i="50" s="1"/>
  <c r="AU43" i="50" s="1"/>
  <c r="BA43" i="50" s="1"/>
  <c r="AP113" i="50" a="1"/>
  <c r="AP113" i="50" s="1"/>
  <c r="AU113" i="50" s="1"/>
  <c r="AP148" i="50" a="1"/>
  <c r="AP148" i="50" s="1"/>
  <c r="AP220" i="50" a="1"/>
  <c r="AP220" i="50" s="1"/>
  <c r="AP83" i="50" a="1"/>
  <c r="AP83" i="50" s="1"/>
  <c r="AU83" i="50" s="1"/>
  <c r="BA83" i="50" s="1"/>
  <c r="AP118" i="50" a="1"/>
  <c r="AP118" i="50" s="1"/>
  <c r="AP189" i="50" a="1"/>
  <c r="AP189" i="50" s="1"/>
  <c r="AP52" i="50" a="1"/>
  <c r="AP52" i="50" s="1"/>
  <c r="AP88" i="50" a="1"/>
  <c r="AP88" i="50" s="1"/>
  <c r="AU88" i="50" s="1"/>
  <c r="AP157" i="50" a="1"/>
  <c r="AP157" i="50" s="1"/>
  <c r="AP229" i="50" a="1"/>
  <c r="AP229" i="50" s="1"/>
  <c r="AN20" i="50" a="1"/>
  <c r="AN20" i="50" s="1"/>
  <c r="AN26" i="50" a="1"/>
  <c r="AN26" i="50" s="1"/>
  <c r="AN31" i="50" a="1"/>
  <c r="AN31" i="50" s="1"/>
  <c r="AN36" i="50" a="1"/>
  <c r="AN36" i="50" s="1"/>
  <c r="AN42" i="50" a="1"/>
  <c r="AN42" i="50" s="1"/>
  <c r="AN47" i="50" a="1"/>
  <c r="AN47" i="50" s="1"/>
  <c r="AN52" i="50" a="1"/>
  <c r="AN52" i="50" s="1"/>
  <c r="AN58" i="50" a="1"/>
  <c r="AN58" i="50" s="1"/>
  <c r="AS58" i="50" s="1"/>
  <c r="AY58" i="50" s="1"/>
  <c r="AN63" i="50" a="1"/>
  <c r="AN63" i="50" s="1"/>
  <c r="AN67" i="50" a="1"/>
  <c r="AN67" i="50" s="1"/>
  <c r="AN73" i="50" a="1"/>
  <c r="AN73" i="50" s="1"/>
  <c r="AS73" i="50" s="1"/>
  <c r="AY73" i="50" s="1"/>
  <c r="AN78" i="50" a="1"/>
  <c r="AN78" i="50" s="1"/>
  <c r="AS78" i="50" s="1"/>
  <c r="AY78" i="50" s="1"/>
  <c r="AN83" i="50" a="1"/>
  <c r="AN83" i="50" s="1"/>
  <c r="AN89" i="50" a="1"/>
  <c r="AN89" i="50" s="1"/>
  <c r="AS89" i="50" s="1"/>
  <c r="AY89" i="50" s="1"/>
  <c r="AN93" i="50" a="1"/>
  <c r="AN93" i="50" s="1"/>
  <c r="AN103" i="50" a="1"/>
  <c r="AN103" i="50" s="1"/>
  <c r="AS103" i="50" s="1"/>
  <c r="AN108" i="50" a="1"/>
  <c r="AN108" i="50" s="1"/>
  <c r="AS108" i="50" s="1"/>
  <c r="AY108" i="50" s="1"/>
  <c r="AN113" i="50" a="1"/>
  <c r="AN113" i="50" s="1"/>
  <c r="AS113" i="50" s="1"/>
  <c r="AY113" i="50" s="1"/>
  <c r="AN119" i="50" a="1"/>
  <c r="AN119" i="50" s="1"/>
  <c r="AN123" i="50" a="1"/>
  <c r="AN123" i="50" s="1"/>
  <c r="AN128" i="50" a="1"/>
  <c r="AN128" i="50" s="1"/>
  <c r="AN134" i="50" a="1"/>
  <c r="AN134" i="50" s="1"/>
  <c r="AN139" i="50" a="1"/>
  <c r="AN139" i="50" s="1"/>
  <c r="AN143" i="50" a="1"/>
  <c r="AN143" i="50" s="1"/>
  <c r="AS143" i="50" s="1"/>
  <c r="AY143" i="50" s="1"/>
  <c r="AN149" i="50" a="1"/>
  <c r="AN149" i="50" s="1"/>
  <c r="AS149" i="50" s="1"/>
  <c r="AY149" i="50" s="1"/>
  <c r="AN154" i="50" a="1"/>
  <c r="AN154" i="50" s="1"/>
  <c r="AN159" i="50" a="1"/>
  <c r="AN159" i="50" s="1"/>
  <c r="AN165" i="50" a="1"/>
  <c r="AN165" i="50" s="1"/>
  <c r="AN170" i="50" a="1"/>
  <c r="AN170" i="50" s="1"/>
  <c r="AN175" i="50" a="1"/>
  <c r="AN175" i="50" s="1"/>
  <c r="AS175" i="50" s="1"/>
  <c r="AN181" i="50" a="1"/>
  <c r="AN181" i="50" s="1"/>
  <c r="AS181" i="50" s="1"/>
  <c r="AY181" i="50" s="1"/>
  <c r="AN186" i="50" a="1"/>
  <c r="AN186" i="50" s="1"/>
  <c r="AS186" i="50" s="1"/>
  <c r="AY186" i="50" s="1"/>
  <c r="AN191" i="50" a="1"/>
  <c r="AN191" i="50" s="1"/>
  <c r="AS191" i="50" s="1"/>
  <c r="AY191" i="50" s="1"/>
  <c r="AN197" i="50" a="1"/>
  <c r="AN197" i="50" s="1"/>
  <c r="AS197" i="50" s="1"/>
  <c r="AY197" i="50" s="1"/>
  <c r="AN202" i="50" a="1"/>
  <c r="AN202" i="50" s="1"/>
  <c r="AN212" i="50" a="1"/>
  <c r="AN212" i="50" s="1"/>
  <c r="AN217" i="50" a="1"/>
  <c r="AN217" i="50" s="1"/>
  <c r="AS217" i="50" s="1"/>
  <c r="AY217" i="50" s="1"/>
  <c r="AN222" i="50" a="1"/>
  <c r="AN222" i="50" s="1"/>
  <c r="AN228" i="50" a="1"/>
  <c r="AN228" i="50" s="1"/>
  <c r="AS228" i="50" s="1"/>
  <c r="AY228" i="50" s="1"/>
  <c r="AN233" i="50" a="1"/>
  <c r="AN233" i="50" s="1"/>
  <c r="AN238" i="50" a="1"/>
  <c r="AN238" i="50" s="1"/>
  <c r="AN244" i="50" a="1"/>
  <c r="AN244" i="50" s="1"/>
  <c r="AN249" i="50" a="1"/>
  <c r="AN249" i="50" s="1"/>
  <c r="AN21" i="50" a="1"/>
  <c r="AN21" i="50" s="1"/>
  <c r="AN37" i="50" a="1"/>
  <c r="AN37" i="50" s="1"/>
  <c r="AS37" i="50" s="1"/>
  <c r="AY37" i="50" s="1"/>
  <c r="AN53" i="50" a="1"/>
  <c r="AN53" i="50" s="1"/>
  <c r="AS53" i="50" s="1"/>
  <c r="AY53" i="50" s="1"/>
  <c r="AN68" i="50" a="1"/>
  <c r="AN68" i="50" s="1"/>
  <c r="AS68" i="50" s="1"/>
  <c r="AY68" i="50" s="1"/>
  <c r="AN84" i="50" a="1"/>
  <c r="AN84" i="50" s="1"/>
  <c r="AS84" i="50" s="1"/>
  <c r="AY84" i="50" s="1"/>
  <c r="AN98" i="50" a="1"/>
  <c r="AN98" i="50" s="1"/>
  <c r="AN114" i="50" a="1"/>
  <c r="AN114" i="50" s="1"/>
  <c r="AN129" i="50" a="1"/>
  <c r="AN129" i="50" s="1"/>
  <c r="AN144" i="50" a="1"/>
  <c r="AN144" i="50" s="1"/>
  <c r="AN160" i="50" a="1"/>
  <c r="AN160" i="50" s="1"/>
  <c r="AN176" i="50" a="1"/>
  <c r="AN176" i="50" s="1"/>
  <c r="AN192" i="50" a="1"/>
  <c r="AN192" i="50" s="1"/>
  <c r="AS192" i="50" s="1"/>
  <c r="AY192" i="50" s="1"/>
  <c r="AN207" i="50" a="1"/>
  <c r="AN207" i="50" s="1"/>
  <c r="AN223" i="50" a="1"/>
  <c r="AN223" i="50" s="1"/>
  <c r="AN239" i="50" a="1"/>
  <c r="AN239" i="50" s="1"/>
  <c r="AS239" i="50" s="1"/>
  <c r="AY239" i="50" s="1"/>
  <c r="AN16" i="50" a="1"/>
  <c r="AN16" i="50" s="1"/>
  <c r="AN22" i="50" a="1"/>
  <c r="AN22" i="50" s="1"/>
  <c r="AN27" i="50" a="1"/>
  <c r="AN27" i="50" s="1"/>
  <c r="AN32" i="50" a="1"/>
  <c r="AN32" i="50" s="1"/>
  <c r="AN38" i="50" a="1"/>
  <c r="AN38" i="50" s="1"/>
  <c r="AS38" i="50" s="1"/>
  <c r="AY38" i="50" s="1"/>
  <c r="AN43" i="50" a="1"/>
  <c r="AN43" i="50" s="1"/>
  <c r="AS43" i="50" s="1"/>
  <c r="AY43" i="50" s="1"/>
  <c r="AN48" i="50" a="1"/>
  <c r="AN48" i="50" s="1"/>
  <c r="AN54" i="50" a="1"/>
  <c r="AN54" i="50" s="1"/>
  <c r="AN59" i="50" a="1"/>
  <c r="AN59" i="50" s="1"/>
  <c r="AN64" i="50" a="1"/>
  <c r="AN64" i="50" s="1"/>
  <c r="AS64" i="50" s="1"/>
  <c r="AN69" i="50" a="1"/>
  <c r="AN69" i="50" s="1"/>
  <c r="AN74" i="50" a="1"/>
  <c r="AN74" i="50" s="1"/>
  <c r="AN79" i="50" a="1"/>
  <c r="AN79" i="50" s="1"/>
  <c r="AS79" i="50" s="1"/>
  <c r="AY79" i="50" s="1"/>
  <c r="AN85" i="50" a="1"/>
  <c r="AN85" i="50" s="1"/>
  <c r="AS85" i="50" s="1"/>
  <c r="AY85" i="50" s="1"/>
  <c r="AN94" i="50" a="1"/>
  <c r="AN94" i="50" s="1"/>
  <c r="AN99" i="50" a="1"/>
  <c r="AN99" i="50" s="1"/>
  <c r="AN104" i="50" a="1"/>
  <c r="AN104" i="50" s="1"/>
  <c r="AN109" i="50" a="1"/>
  <c r="AN109" i="50" s="1"/>
  <c r="AN115" i="50" a="1"/>
  <c r="AN115" i="50" s="1"/>
  <c r="AS115" i="50" s="1"/>
  <c r="AY115" i="50" s="1"/>
  <c r="AN120" i="50" a="1"/>
  <c r="AN120" i="50" s="1"/>
  <c r="AN124" i="50" a="1"/>
  <c r="AN124" i="50" s="1"/>
  <c r="AN130" i="50" a="1"/>
  <c r="AN130" i="50" s="1"/>
  <c r="AN135" i="50" a="1"/>
  <c r="AN135" i="50" s="1"/>
  <c r="AS135" i="50" s="1"/>
  <c r="AN140" i="50" a="1"/>
  <c r="AN140" i="50" s="1"/>
  <c r="AN145" i="50" a="1"/>
  <c r="AN145" i="50" s="1"/>
  <c r="AN150" i="50" a="1"/>
  <c r="AN150" i="50" s="1"/>
  <c r="AS150" i="50" s="1"/>
  <c r="AY150" i="50" s="1"/>
  <c r="AN155" i="50" a="1"/>
  <c r="AN155" i="50" s="1"/>
  <c r="AS155" i="50" s="1"/>
  <c r="AY155" i="50" s="1"/>
  <c r="AN161" i="50" a="1"/>
  <c r="AN161" i="50" s="1"/>
  <c r="AN166" i="50" a="1"/>
  <c r="AN166" i="50" s="1"/>
  <c r="AN171" i="50" a="1"/>
  <c r="AN171" i="50" s="1"/>
  <c r="AS171" i="50" s="1"/>
  <c r="AY171" i="50" s="1"/>
  <c r="AN177" i="50" a="1"/>
  <c r="AN177" i="50" s="1"/>
  <c r="AN182" i="50" a="1"/>
  <c r="AN182" i="50" s="1"/>
  <c r="AN187" i="50" a="1"/>
  <c r="AN187" i="50" s="1"/>
  <c r="AS187" i="50" s="1"/>
  <c r="AY187" i="50" s="1"/>
  <c r="AN193" i="50" a="1"/>
  <c r="AN193" i="50" s="1"/>
  <c r="AS193" i="50" s="1"/>
  <c r="AY193" i="50" s="1"/>
  <c r="AN198" i="50" a="1"/>
  <c r="AN198" i="50" s="1"/>
  <c r="AN203" i="50" a="1"/>
  <c r="AN203" i="50" s="1"/>
  <c r="AN208" i="50" a="1"/>
  <c r="AN208" i="50" s="1"/>
  <c r="AN213" i="50" a="1"/>
  <c r="AN213" i="50" s="1"/>
  <c r="AN218" i="50" a="1"/>
  <c r="AN218" i="50" s="1"/>
  <c r="AN224" i="50" a="1"/>
  <c r="AN224" i="50" s="1"/>
  <c r="AS224" i="50" s="1"/>
  <c r="AN229" i="50" a="1"/>
  <c r="AN229" i="50" s="1"/>
  <c r="AN234" i="50" a="1"/>
  <c r="AN234" i="50" s="1"/>
  <c r="AN240" i="50" a="1"/>
  <c r="AN240" i="50" s="1"/>
  <c r="AN245" i="50" a="1"/>
  <c r="AN245" i="50" s="1"/>
  <c r="AS245" i="50" s="1"/>
  <c r="AY245" i="50" s="1"/>
  <c r="AN250" i="50" a="1"/>
  <c r="AN250" i="50" s="1"/>
  <c r="AS250" i="50" s="1"/>
  <c r="AN17" i="50" a="1"/>
  <c r="AN17" i="50" s="1"/>
  <c r="AN33" i="50" a="1"/>
  <c r="AN33" i="50" s="1"/>
  <c r="AS33" i="50" s="1"/>
  <c r="AY33" i="50" s="1"/>
  <c r="AN49" i="50" a="1"/>
  <c r="AN49" i="50" s="1"/>
  <c r="AN80" i="50" a="1"/>
  <c r="AN80" i="50" s="1"/>
  <c r="AN95" i="50" a="1"/>
  <c r="AN95" i="50" s="1"/>
  <c r="AN110" i="50" a="1"/>
  <c r="AN110" i="50" s="1"/>
  <c r="AS110" i="50" s="1"/>
  <c r="AY110" i="50" s="1"/>
  <c r="AN125" i="50" a="1"/>
  <c r="AN125" i="50" s="1"/>
  <c r="AN141" i="50" a="1"/>
  <c r="AN141" i="50" s="1"/>
  <c r="AN156" i="50" a="1"/>
  <c r="AN156" i="50" s="1"/>
  <c r="AN172" i="50" a="1"/>
  <c r="AN172" i="50" s="1"/>
  <c r="AN188" i="50" a="1"/>
  <c r="AN188" i="50" s="1"/>
  <c r="AS188" i="50" s="1"/>
  <c r="AY188" i="50" s="1"/>
  <c r="AN204" i="50" a="1"/>
  <c r="AN204" i="50" s="1"/>
  <c r="AN219" i="50" a="1"/>
  <c r="AN219" i="50" s="1"/>
  <c r="AN235" i="50" a="1"/>
  <c r="AN235" i="50" s="1"/>
  <c r="AN251" i="50" a="1"/>
  <c r="AN251" i="50" s="1"/>
  <c r="AN15" i="50" a="1"/>
  <c r="AN15" i="50" s="1"/>
  <c r="AN18" i="50" a="1"/>
  <c r="AN18" i="50" s="1"/>
  <c r="AS18" i="50" s="1"/>
  <c r="AY18" i="50" s="1"/>
  <c r="AN23" i="50" a="1"/>
  <c r="AN23" i="50" s="1"/>
  <c r="AS23" i="50" s="1"/>
  <c r="AN28" i="50" a="1"/>
  <c r="AN28" i="50" s="1"/>
  <c r="AS28" i="50" s="1"/>
  <c r="AN34" i="50" a="1"/>
  <c r="AN34" i="50" s="1"/>
  <c r="AS34" i="50" s="1"/>
  <c r="AY34" i="50" s="1"/>
  <c r="AN39" i="50" a="1"/>
  <c r="AN39" i="50" s="1"/>
  <c r="AS39" i="50" s="1"/>
  <c r="AY39" i="50" s="1"/>
  <c r="AN44" i="50" a="1"/>
  <c r="AN44" i="50" s="1"/>
  <c r="AN50" i="50" a="1"/>
  <c r="AN50" i="50" s="1"/>
  <c r="AN55" i="50" a="1"/>
  <c r="AN55" i="50" s="1"/>
  <c r="AS55" i="50" s="1"/>
  <c r="AY55" i="50" s="1"/>
  <c r="AN60" i="50" a="1"/>
  <c r="AN60" i="50" s="1"/>
  <c r="AN65" i="50" a="1"/>
  <c r="AN65" i="50" s="1"/>
  <c r="AN70" i="50" a="1"/>
  <c r="AN70" i="50" s="1"/>
  <c r="AS70" i="50" s="1"/>
  <c r="AY70" i="50" s="1"/>
  <c r="AN75" i="50" a="1"/>
  <c r="AN75" i="50" s="1"/>
  <c r="AS75" i="50" s="1"/>
  <c r="AY75" i="50" s="1"/>
  <c r="AN81" i="50" a="1"/>
  <c r="AN81" i="50" s="1"/>
  <c r="AN86" i="50" a="1"/>
  <c r="AN86" i="50" s="1"/>
  <c r="AN90" i="50" a="1"/>
  <c r="AN90" i="50" s="1"/>
  <c r="AN96" i="50" a="1"/>
  <c r="AN96" i="50" s="1"/>
  <c r="AS96" i="50" s="1"/>
  <c r="AN100" i="50" a="1"/>
  <c r="AN100" i="50" s="1"/>
  <c r="AN105" i="50" a="1"/>
  <c r="AN105" i="50" s="1"/>
  <c r="AS105" i="50" s="1"/>
  <c r="AN111" i="50" a="1"/>
  <c r="AN111" i="50" s="1"/>
  <c r="AN116" i="50" a="1"/>
  <c r="AN116" i="50" s="1"/>
  <c r="AN126" i="50" a="1"/>
  <c r="AN126" i="50" s="1"/>
  <c r="AN131" i="50" a="1"/>
  <c r="AN131" i="50" s="1"/>
  <c r="AN136" i="50" a="1"/>
  <c r="AN136" i="50" s="1"/>
  <c r="AS136" i="50" s="1"/>
  <c r="AY136" i="50" s="1"/>
  <c r="AN142" i="50" a="1"/>
  <c r="AN142" i="50" s="1"/>
  <c r="AN146" i="50" a="1"/>
  <c r="AN146" i="50" s="1"/>
  <c r="AN151" i="50" a="1"/>
  <c r="AN151" i="50" s="1"/>
  <c r="AS151" i="50" s="1"/>
  <c r="AY151" i="50" s="1"/>
  <c r="AN157" i="50" a="1"/>
  <c r="AN157" i="50" s="1"/>
  <c r="AN162" i="50" a="1"/>
  <c r="AN162" i="50" s="1"/>
  <c r="AN167" i="50" a="1"/>
  <c r="AN167" i="50" s="1"/>
  <c r="AS167" i="50" s="1"/>
  <c r="AY167" i="50" s="1"/>
  <c r="AN173" i="50" a="1"/>
  <c r="AN173" i="50" s="1"/>
  <c r="AN178" i="50" a="1"/>
  <c r="AN178" i="50" s="1"/>
  <c r="AS178" i="50" s="1"/>
  <c r="AN183" i="50" a="1"/>
  <c r="AN183" i="50" s="1"/>
  <c r="AN189" i="50" a="1"/>
  <c r="AN189" i="50" s="1"/>
  <c r="AN194" i="50" a="1"/>
  <c r="AN194" i="50" s="1"/>
  <c r="AN199" i="50" a="1"/>
  <c r="AN199" i="50" s="1"/>
  <c r="AN205" i="50" a="1"/>
  <c r="AN205" i="50" s="1"/>
  <c r="AS205" i="50" s="1"/>
  <c r="AY205" i="50" s="1"/>
  <c r="AN209" i="50" a="1"/>
  <c r="AN209" i="50" s="1"/>
  <c r="AN214" i="50" a="1"/>
  <c r="AN214" i="50" s="1"/>
  <c r="AN220" i="50" a="1"/>
  <c r="AN220" i="50" s="1"/>
  <c r="AN225" i="50" a="1"/>
  <c r="AN225" i="50" s="1"/>
  <c r="AS225" i="50" s="1"/>
  <c r="AN230" i="50" a="1"/>
  <c r="AN230" i="50" s="1"/>
  <c r="AN236" i="50" a="1"/>
  <c r="AN236" i="50" s="1"/>
  <c r="AS236" i="50" s="1"/>
  <c r="AY236" i="50" s="1"/>
  <c r="AN241" i="50" a="1"/>
  <c r="AN241" i="50" s="1"/>
  <c r="AN246" i="50" a="1"/>
  <c r="AN246" i="50" s="1"/>
  <c r="AN29" i="50" a="1"/>
  <c r="AN29" i="50" s="1"/>
  <c r="AN45" i="50" a="1"/>
  <c r="AN45" i="50" s="1"/>
  <c r="AN61" i="50" a="1"/>
  <c r="AN61" i="50" s="1"/>
  <c r="AN76" i="50" a="1"/>
  <c r="AN76" i="50" s="1"/>
  <c r="AN91" i="50" a="1"/>
  <c r="AN91" i="50" s="1"/>
  <c r="AN106" i="50" a="1"/>
  <c r="AN106" i="50" s="1"/>
  <c r="AS106" i="50" s="1"/>
  <c r="AY106" i="50" s="1"/>
  <c r="AN121" i="50" a="1"/>
  <c r="AN121" i="50" s="1"/>
  <c r="AN137" i="50" a="1"/>
  <c r="AN137" i="50" s="1"/>
  <c r="AS137" i="50" s="1"/>
  <c r="AY137" i="50" s="1"/>
  <c r="AN152" i="50" a="1"/>
  <c r="AN152" i="50" s="1"/>
  <c r="AS152" i="50" s="1"/>
  <c r="AN168" i="50" a="1"/>
  <c r="AN168" i="50" s="1"/>
  <c r="AS168" i="50" s="1"/>
  <c r="AY168" i="50" s="1"/>
  <c r="AN19" i="50" a="1"/>
  <c r="AN19" i="50" s="1"/>
  <c r="AS19" i="50" s="1"/>
  <c r="AN24" i="50" a="1"/>
  <c r="AN24" i="50" s="1"/>
  <c r="AS24" i="50" s="1"/>
  <c r="AN30" i="50" a="1"/>
  <c r="AN30" i="50" s="1"/>
  <c r="AN35" i="50" a="1"/>
  <c r="AN35" i="50" s="1"/>
  <c r="AS35" i="50" s="1"/>
  <c r="AY35" i="50" s="1"/>
  <c r="AN40" i="50" a="1"/>
  <c r="AN40" i="50" s="1"/>
  <c r="AS40" i="50" s="1"/>
  <c r="AY40" i="50" s="1"/>
  <c r="AN46" i="50" a="1"/>
  <c r="AN46" i="50" s="1"/>
  <c r="AN51" i="50" a="1"/>
  <c r="AN51" i="50" s="1"/>
  <c r="AS51" i="50" s="1"/>
  <c r="AN56" i="50" a="1"/>
  <c r="AN56" i="50" s="1"/>
  <c r="AS56" i="50" s="1"/>
  <c r="AN62" i="50" a="1"/>
  <c r="AN62" i="50" s="1"/>
  <c r="AS62" i="50" s="1"/>
  <c r="AY62" i="50" s="1"/>
  <c r="AN66" i="50" a="1"/>
  <c r="AN66" i="50" s="1"/>
  <c r="AS66" i="50" s="1"/>
  <c r="AY66" i="50" s="1"/>
  <c r="AN71" i="50" a="1"/>
  <c r="AN71" i="50" s="1"/>
  <c r="AN77" i="50" a="1"/>
  <c r="AN77" i="50" s="1"/>
  <c r="AN102" i="50" a="1"/>
  <c r="AN102" i="50" s="1"/>
  <c r="AN164" i="50" a="1"/>
  <c r="AN164" i="50" s="1"/>
  <c r="AN180" i="50" a="1"/>
  <c r="AN180" i="50" s="1"/>
  <c r="AS180" i="50" s="1"/>
  <c r="AY180" i="50" s="1"/>
  <c r="AN195" i="50" a="1"/>
  <c r="AN195" i="50" s="1"/>
  <c r="AN237" i="50" a="1"/>
  <c r="AN237" i="50" s="1"/>
  <c r="AN252" i="50" a="1"/>
  <c r="AN252" i="50" s="1"/>
  <c r="AS252" i="50" s="1"/>
  <c r="AN87" i="50" a="1"/>
  <c r="AN87" i="50" s="1"/>
  <c r="AN107" i="50" a="1"/>
  <c r="AN107" i="50" s="1"/>
  <c r="AS107" i="50" s="1"/>
  <c r="AY107" i="50" s="1"/>
  <c r="AN127" i="50" a="1"/>
  <c r="AN127" i="50" s="1"/>
  <c r="AS127" i="50" s="1"/>
  <c r="AY127" i="50" s="1"/>
  <c r="AN147" i="50" a="1"/>
  <c r="AN147" i="50" s="1"/>
  <c r="AS147" i="50" s="1"/>
  <c r="AN169" i="50" a="1"/>
  <c r="AN169" i="50" s="1"/>
  <c r="AN184" i="50" a="1"/>
  <c r="AN184" i="50" s="1"/>
  <c r="AS184" i="50" s="1"/>
  <c r="AY184" i="50" s="1"/>
  <c r="AN196" i="50" a="1"/>
  <c r="AN196" i="50" s="1"/>
  <c r="AN210" i="50" a="1"/>
  <c r="AN210" i="50" s="1"/>
  <c r="AN57" i="50" a="1"/>
  <c r="AN57" i="50" s="1"/>
  <c r="AN88" i="50" a="1"/>
  <c r="AN88" i="50" s="1"/>
  <c r="AS88" i="50" s="1"/>
  <c r="AN148" i="50" a="1"/>
  <c r="AN148" i="50" s="1"/>
  <c r="AN185" i="50" a="1"/>
  <c r="AN185" i="50" s="1"/>
  <c r="AS185" i="50" s="1"/>
  <c r="AY185" i="50" s="1"/>
  <c r="AN200" i="50" a="1"/>
  <c r="AN200" i="50" s="1"/>
  <c r="AS200" i="50" s="1"/>
  <c r="AN211" i="50" a="1"/>
  <c r="AN211" i="50" s="1"/>
  <c r="AN226" i="50" a="1"/>
  <c r="AN226" i="50" s="1"/>
  <c r="AN253" i="50" a="1"/>
  <c r="AN253" i="50" s="1"/>
  <c r="AN92" i="50" a="1"/>
  <c r="AN92" i="50" s="1"/>
  <c r="AN112" i="50" a="1"/>
  <c r="AN112" i="50" s="1"/>
  <c r="AS112" i="50" s="1"/>
  <c r="AN132" i="50" a="1"/>
  <c r="AN132" i="50" s="1"/>
  <c r="AN153" i="50" a="1"/>
  <c r="AN153" i="50" s="1"/>
  <c r="AS153" i="50" s="1"/>
  <c r="AY153" i="50" s="1"/>
  <c r="AN201" i="50" a="1"/>
  <c r="AN201" i="50" s="1"/>
  <c r="AS201" i="50" s="1"/>
  <c r="AY201" i="50" s="1"/>
  <c r="AN215" i="50" a="1"/>
  <c r="AN215" i="50" s="1"/>
  <c r="AS215" i="50" s="1"/>
  <c r="AY215" i="50" s="1"/>
  <c r="AN227" i="50" a="1"/>
  <c r="AN227" i="50" s="1"/>
  <c r="AN242" i="50" a="1"/>
  <c r="AN242" i="50" s="1"/>
  <c r="AS242" i="50" s="1"/>
  <c r="AY242" i="50" s="1"/>
  <c r="AN25" i="50" a="1"/>
  <c r="AN25" i="50" s="1"/>
  <c r="AS25" i="50" s="1"/>
  <c r="AN133" i="50" a="1"/>
  <c r="AN133" i="50" s="1"/>
  <c r="AN174" i="50" a="1"/>
  <c r="AN174" i="50" s="1"/>
  <c r="AN216" i="50" a="1"/>
  <c r="AN216" i="50" s="1"/>
  <c r="AN231" i="50" a="1"/>
  <c r="AN231" i="50" s="1"/>
  <c r="AN243" i="50" a="1"/>
  <c r="AN243" i="50" s="1"/>
  <c r="AN254" i="50" a="1"/>
  <c r="AN254" i="50" s="1"/>
  <c r="AN72" i="50" a="1"/>
  <c r="AN72" i="50" s="1"/>
  <c r="AN97" i="50" a="1"/>
  <c r="AN97" i="50" s="1"/>
  <c r="AN117" i="50" a="1"/>
  <c r="AN117" i="50" s="1"/>
  <c r="AN138" i="50" a="1"/>
  <c r="AN138" i="50" s="1"/>
  <c r="AN158" i="50" a="1"/>
  <c r="AN158" i="50" s="1"/>
  <c r="AN190" i="50" a="1"/>
  <c r="AN190" i="50" s="1"/>
  <c r="AS190" i="50" s="1"/>
  <c r="AY190" i="50" s="1"/>
  <c r="AN232" i="50" a="1"/>
  <c r="AN232" i="50" s="1"/>
  <c r="AS232" i="50" s="1"/>
  <c r="AY232" i="50" s="1"/>
  <c r="AN247" i="50" a="1"/>
  <c r="AN247" i="50" s="1"/>
  <c r="AN118" i="50" a="1"/>
  <c r="AN118" i="50" s="1"/>
  <c r="AN206" i="50" a="1"/>
  <c r="AN206" i="50" s="1"/>
  <c r="AN248" i="50" a="1"/>
  <c r="AN248" i="50" s="1"/>
  <c r="AS248" i="50" s="1"/>
  <c r="AN41" i="50" a="1"/>
  <c r="AN41" i="50" s="1"/>
  <c r="AS41" i="50" s="1"/>
  <c r="AN82" i="50" a="1"/>
  <c r="AN82" i="50" s="1"/>
  <c r="AN101" i="50" a="1"/>
  <c r="AN101" i="50" s="1"/>
  <c r="AS101" i="50" s="1"/>
  <c r="AY101" i="50" s="1"/>
  <c r="AN122" i="50" a="1"/>
  <c r="AN122" i="50" s="1"/>
  <c r="AS122" i="50" s="1"/>
  <c r="AY122" i="50" s="1"/>
  <c r="AN163" i="50" a="1"/>
  <c r="AN163" i="50" s="1"/>
  <c r="AN179" i="50" a="1"/>
  <c r="AN179" i="50" s="1"/>
  <c r="AN221" i="50" a="1"/>
  <c r="AN221" i="50" s="1"/>
  <c r="AS221" i="50" s="1"/>
  <c r="AY221" i="50" s="1"/>
  <c r="AX12" i="50"/>
  <c r="AV241" i="50"/>
  <c r="AV251" i="50"/>
  <c r="AV240" i="50"/>
  <c r="AV209" i="50"/>
  <c r="AS12" i="50"/>
  <c r="AT12" i="50"/>
  <c r="AX19" i="50"/>
  <c r="AZ12" i="50"/>
  <c r="AR12" i="50"/>
  <c r="AY12" i="50"/>
  <c r="BA12" i="50"/>
  <c r="AU12" i="50"/>
  <c r="AV178" i="50" l="1"/>
  <c r="AV248" i="50"/>
  <c r="AV175" i="50"/>
  <c r="AV88" i="50"/>
  <c r="AV200" i="50"/>
  <c r="AV252" i="50"/>
  <c r="AS179" i="50"/>
  <c r="AY179" i="50" s="1"/>
  <c r="AS91" i="50"/>
  <c r="AY91" i="50" s="1"/>
  <c r="AU28" i="50"/>
  <c r="BA28" i="50" s="1"/>
  <c r="AU177" i="50"/>
  <c r="BA177" i="50" s="1"/>
  <c r="AT150" i="50"/>
  <c r="AZ150" i="50" s="1"/>
  <c r="AR217" i="50"/>
  <c r="AV217" i="50" s="1"/>
  <c r="AS76" i="50"/>
  <c r="AY76" i="50" s="1"/>
  <c r="AS142" i="50"/>
  <c r="AY142" i="50" s="1"/>
  <c r="AS114" i="50"/>
  <c r="AY114" i="50" s="1"/>
  <c r="AU206" i="50"/>
  <c r="BA206" i="50" s="1"/>
  <c r="AU19" i="50"/>
  <c r="BA19" i="50" s="1"/>
  <c r="AU68" i="50"/>
  <c r="BA68" i="50" s="1"/>
  <c r="AU221" i="50"/>
  <c r="BA221" i="50" s="1"/>
  <c r="AU84" i="50"/>
  <c r="BA84" i="50" s="1"/>
  <c r="AT253" i="50"/>
  <c r="AZ253" i="50" s="1"/>
  <c r="AR59" i="50"/>
  <c r="AX59" i="50" s="1"/>
  <c r="AR135" i="50"/>
  <c r="AX135" i="50" s="1"/>
  <c r="AR18" i="50"/>
  <c r="AX18" i="50" s="1"/>
  <c r="AS174" i="50"/>
  <c r="AV174" i="50" s="1"/>
  <c r="AS57" i="50"/>
  <c r="AV57" i="50" s="1"/>
  <c r="AS189" i="50"/>
  <c r="AS65" i="50"/>
  <c r="AY65" i="50" s="1"/>
  <c r="AS16" i="50"/>
  <c r="AY16" i="50" s="1"/>
  <c r="AS83" i="50"/>
  <c r="AY83" i="50" s="1"/>
  <c r="AU191" i="50"/>
  <c r="BA191" i="50" s="1"/>
  <c r="AU54" i="50"/>
  <c r="BA54" i="50" s="1"/>
  <c r="AT123" i="50"/>
  <c r="AZ123" i="50" s="1"/>
  <c r="AT92" i="50"/>
  <c r="AZ92" i="50" s="1"/>
  <c r="AT19" i="50"/>
  <c r="AZ19" i="50" s="1"/>
  <c r="AR171" i="50"/>
  <c r="AX171" i="50" s="1"/>
  <c r="AR224" i="50"/>
  <c r="AX224" i="50" s="1"/>
  <c r="AS226" i="50"/>
  <c r="AV226" i="50" s="1"/>
  <c r="AS183" i="50"/>
  <c r="AV183" i="50" s="1"/>
  <c r="AU180" i="50"/>
  <c r="BA180" i="50" s="1"/>
  <c r="AT41" i="50"/>
  <c r="AZ41" i="50" s="1"/>
  <c r="AT64" i="50"/>
  <c r="AZ64" i="50" s="1"/>
  <c r="AR245" i="50"/>
  <c r="AX245" i="50" s="1"/>
  <c r="AR62" i="50"/>
  <c r="AV62" i="50" s="1"/>
  <c r="AR85" i="50"/>
  <c r="AX85" i="50" s="1"/>
  <c r="AR51" i="50"/>
  <c r="AX51" i="50" s="1"/>
  <c r="AS17" i="50"/>
  <c r="AY17" i="50" s="1"/>
  <c r="AS130" i="50"/>
  <c r="AY130" i="50" s="1"/>
  <c r="AS92" i="50"/>
  <c r="AS230" i="50"/>
  <c r="AV230" i="50" s="1"/>
  <c r="AS172" i="50"/>
  <c r="AY172" i="50" s="1"/>
  <c r="AS182" i="50"/>
  <c r="AY182" i="50" s="1"/>
  <c r="AS59" i="50"/>
  <c r="AY59" i="50" s="1"/>
  <c r="AS123" i="50"/>
  <c r="AU25" i="50"/>
  <c r="BA25" i="50" s="1"/>
  <c r="AU151" i="50"/>
  <c r="AV151" i="50" s="1"/>
  <c r="AU201" i="50"/>
  <c r="BA201" i="50" s="1"/>
  <c r="AU167" i="50"/>
  <c r="BA167" i="50" s="1"/>
  <c r="AT193" i="50"/>
  <c r="AZ193" i="50" s="1"/>
  <c r="AT39" i="50"/>
  <c r="AZ39" i="50" s="1"/>
  <c r="AT106" i="50"/>
  <c r="AZ106" i="50" s="1"/>
  <c r="AR83" i="50"/>
  <c r="AS238" i="50"/>
  <c r="AY238" i="50" s="1"/>
  <c r="AS206" i="50"/>
  <c r="AY206" i="50" s="1"/>
  <c r="AS253" i="50"/>
  <c r="AY253" i="50" s="1"/>
  <c r="AS100" i="50"/>
  <c r="AV100" i="50" s="1"/>
  <c r="AS177" i="50"/>
  <c r="AS54" i="50"/>
  <c r="AU189" i="50"/>
  <c r="BA189" i="50" s="1"/>
  <c r="AU192" i="50"/>
  <c r="AV192" i="50" s="1"/>
  <c r="AU106" i="50"/>
  <c r="BA106" i="50" s="1"/>
  <c r="AT187" i="50"/>
  <c r="AV187" i="50" s="1"/>
  <c r="AT127" i="50"/>
  <c r="AV127" i="50" s="1"/>
  <c r="AT65" i="50"/>
  <c r="AZ65" i="50" s="1"/>
  <c r="AR91" i="50"/>
  <c r="AX91" i="50" s="1"/>
  <c r="AR155" i="50"/>
  <c r="AV155" i="50" s="1"/>
  <c r="AV165" i="50"/>
  <c r="AV162" i="50"/>
  <c r="AZ230" i="50"/>
  <c r="AV35" i="50"/>
  <c r="AZ35" i="50"/>
  <c r="AV163" i="50"/>
  <c r="AV232" i="50"/>
  <c r="AZ232" i="50"/>
  <c r="AV196" i="50"/>
  <c r="AV190" i="50"/>
  <c r="AV213" i="50"/>
  <c r="AV131" i="50"/>
  <c r="AV223" i="50"/>
  <c r="AV222" i="50"/>
  <c r="AV244" i="50"/>
  <c r="AV219" i="50"/>
  <c r="AV173" i="50"/>
  <c r="AV185" i="50"/>
  <c r="AV216" i="50"/>
  <c r="AV208" i="50"/>
  <c r="AV124" i="50"/>
  <c r="AV243" i="50"/>
  <c r="AV212" i="50"/>
  <c r="AV239" i="50"/>
  <c r="AV202" i="50"/>
  <c r="AV247" i="50"/>
  <c r="AV170" i="50"/>
  <c r="AV227" i="50"/>
  <c r="AV195" i="50"/>
  <c r="AV246" i="50"/>
  <c r="AV235" i="50"/>
  <c r="AV220" i="50"/>
  <c r="AV228" i="50"/>
  <c r="AV153" i="50"/>
  <c r="AV203" i="50"/>
  <c r="AV211" i="50"/>
  <c r="AV210" i="50"/>
  <c r="AV143" i="50"/>
  <c r="AV233" i="50"/>
  <c r="AV89" i="50"/>
  <c r="AV215" i="50"/>
  <c r="AV234" i="50"/>
  <c r="AV198" i="50"/>
  <c r="AV242" i="50"/>
  <c r="AV184" i="50"/>
  <c r="AV141" i="50"/>
  <c r="AV207" i="50"/>
  <c r="AV218" i="50"/>
  <c r="AV205" i="50"/>
  <c r="AV214" i="50"/>
  <c r="AV237" i="50"/>
  <c r="AV250" i="50"/>
  <c r="AV249" i="50"/>
  <c r="AV86" i="50"/>
  <c r="AV176" i="50"/>
  <c r="AV188" i="50"/>
  <c r="AV186" i="50"/>
  <c r="AV254" i="50"/>
  <c r="AV194" i="50"/>
  <c r="AV225" i="50"/>
  <c r="AV236" i="50"/>
  <c r="AV181" i="50"/>
  <c r="AV197" i="50"/>
  <c r="AV231" i="50"/>
  <c r="AV199" i="50"/>
  <c r="AV204" i="50"/>
  <c r="AV229" i="50"/>
  <c r="AV20" i="50"/>
  <c r="AV32" i="50"/>
  <c r="AV53" i="50"/>
  <c r="AV104" i="50"/>
  <c r="AV74" i="50"/>
  <c r="AV164" i="50"/>
  <c r="AV56" i="50"/>
  <c r="AV26" i="50"/>
  <c r="AV37" i="50"/>
  <c r="AV45" i="50"/>
  <c r="AV111" i="50"/>
  <c r="AV95" i="50"/>
  <c r="AV80" i="50"/>
  <c r="AV113" i="50"/>
  <c r="AV136" i="50"/>
  <c r="AV132" i="50"/>
  <c r="AV36" i="50"/>
  <c r="AV43" i="50"/>
  <c r="AV48" i="50"/>
  <c r="AV79" i="50"/>
  <c r="AV101" i="50"/>
  <c r="AV116" i="50"/>
  <c r="AV133" i="50"/>
  <c r="AV154" i="50"/>
  <c r="AV168" i="50"/>
  <c r="AV40" i="50"/>
  <c r="AV67" i="50"/>
  <c r="AV82" i="50"/>
  <c r="AV117" i="50"/>
  <c r="AV87" i="50"/>
  <c r="AV119" i="50"/>
  <c r="AV146" i="50"/>
  <c r="AV158" i="50"/>
  <c r="AV42" i="50"/>
  <c r="AV31" i="50"/>
  <c r="AV46" i="50"/>
  <c r="AV66" i="50"/>
  <c r="AV105" i="50"/>
  <c r="AV122" i="50"/>
  <c r="AV148" i="50"/>
  <c r="AV149" i="50"/>
  <c r="AV161" i="50"/>
  <c r="AV15" i="50"/>
  <c r="AV73" i="50"/>
  <c r="AV34" i="50"/>
  <c r="AV49" i="50"/>
  <c r="AV90" i="50"/>
  <c r="AV69" i="50"/>
  <c r="AV118" i="50"/>
  <c r="AV94" i="50"/>
  <c r="AV125" i="50"/>
  <c r="AV128" i="50"/>
  <c r="AV152" i="50"/>
  <c r="AV33" i="50"/>
  <c r="AV144" i="50"/>
  <c r="AV21" i="50"/>
  <c r="AV22" i="50"/>
  <c r="AV38" i="50"/>
  <c r="AV52" i="50"/>
  <c r="AV60" i="50"/>
  <c r="AV93" i="50"/>
  <c r="AV72" i="50"/>
  <c r="AV112" i="50"/>
  <c r="AV97" i="50"/>
  <c r="AV126" i="50"/>
  <c r="AV134" i="50"/>
  <c r="AV157" i="50"/>
  <c r="AV169" i="50"/>
  <c r="AV23" i="50"/>
  <c r="AV115" i="50"/>
  <c r="AV55" i="50"/>
  <c r="AV96" i="50"/>
  <c r="AV75" i="50"/>
  <c r="AV99" i="50"/>
  <c r="AV129" i="50"/>
  <c r="AV145" i="50"/>
  <c r="AV160" i="50"/>
  <c r="AV110" i="50"/>
  <c r="AV27" i="50"/>
  <c r="AV44" i="50"/>
  <c r="AV58" i="50"/>
  <c r="AV98" i="50"/>
  <c r="AV78" i="50"/>
  <c r="AV107" i="50"/>
  <c r="AV103" i="50"/>
  <c r="AV121" i="50"/>
  <c r="AV138" i="50"/>
  <c r="AV166" i="50"/>
  <c r="AV77" i="50"/>
  <c r="AV29" i="50"/>
  <c r="AV47" i="50"/>
  <c r="AV61" i="50"/>
  <c r="AV102" i="50"/>
  <c r="AV81" i="50"/>
  <c r="AV109" i="50"/>
  <c r="AV137" i="50"/>
  <c r="AV140" i="50"/>
  <c r="AV156" i="50"/>
  <c r="AV24" i="50"/>
  <c r="AV30" i="50"/>
  <c r="AV50" i="50"/>
  <c r="AV70" i="50"/>
  <c r="AV63" i="50"/>
  <c r="AV108" i="50"/>
  <c r="AV71" i="50"/>
  <c r="AV120" i="50"/>
  <c r="AV139" i="50"/>
  <c r="AV147" i="50"/>
  <c r="AV159" i="50"/>
  <c r="AV28" i="50" l="1"/>
  <c r="AV142" i="50"/>
  <c r="AV201" i="50"/>
  <c r="AV76" i="50"/>
  <c r="AV84" i="50"/>
  <c r="AV64" i="50"/>
  <c r="AV123" i="50"/>
  <c r="AV41" i="50"/>
  <c r="AV172" i="50"/>
  <c r="AV245" i="50"/>
  <c r="AV114" i="50"/>
  <c r="AV19" i="50"/>
  <c r="AV179" i="50"/>
  <c r="AV167" i="50"/>
  <c r="AV135" i="50"/>
  <c r="AV171" i="50"/>
  <c r="AV17" i="50"/>
  <c r="AV130" i="50"/>
  <c r="AV51" i="50"/>
  <c r="AV25" i="50"/>
  <c r="AV221" i="50"/>
  <c r="AV238" i="50"/>
  <c r="AV92" i="50"/>
  <c r="AV177" i="50"/>
  <c r="AV18" i="50"/>
  <c r="AV16" i="50"/>
  <c r="AX16" i="50" s="1"/>
  <c r="AV39" i="50"/>
  <c r="AV85" i="50"/>
  <c r="AV224" i="50"/>
  <c r="AV150" i="50"/>
  <c r="AV68" i="50"/>
  <c r="AV106" i="50"/>
  <c r="AV59" i="50"/>
  <c r="AV83" i="50"/>
  <c r="AY183" i="50"/>
  <c r="AV189" i="50"/>
  <c r="AV91" i="50"/>
  <c r="AV180" i="50"/>
  <c r="AV65" i="50"/>
  <c r="AV206" i="50"/>
  <c r="AV54" i="50"/>
  <c r="AZ127" i="50"/>
  <c r="AY54" i="50"/>
  <c r="AX83" i="50"/>
  <c r="BA151" i="50"/>
  <c r="AY230" i="50"/>
  <c r="AX62" i="50"/>
  <c r="AY226" i="50"/>
  <c r="AY189" i="50"/>
  <c r="AX217" i="50"/>
  <c r="AV191" i="50"/>
  <c r="AV253" i="50"/>
  <c r="AZ187" i="50"/>
  <c r="AY177" i="50"/>
  <c r="AY92" i="50"/>
  <c r="AY57" i="50"/>
  <c r="AY100" i="50"/>
  <c r="AY123" i="50"/>
  <c r="AY174" i="50"/>
  <c r="AV193" i="50"/>
  <c r="AV182" i="50"/>
  <c r="AX155" i="50"/>
  <c r="BA192" i="50"/>
  <c r="E52" i="2"/>
  <c r="E38" i="2"/>
  <c r="E39" i="2" l="1"/>
  <c r="E40" i="2" s="1"/>
  <c r="E41" i="2" s="1"/>
  <c r="E42" i="2" s="1"/>
  <c r="E43" i="2" s="1"/>
  <c r="E44" i="2" s="1"/>
  <c r="E53" i="2"/>
  <c r="E54" i="2" s="1"/>
  <c r="E55" i="2" s="1"/>
  <c r="E56" i="2" s="1"/>
  <c r="E57" i="2" s="1"/>
  <c r="E58" i="2" s="1"/>
  <c r="G50" i="2"/>
  <c r="G35" i="2"/>
  <c r="N10" i="49"/>
  <c r="X10" i="49" s="1"/>
  <c r="N11" i="49"/>
  <c r="X11" i="49" s="1"/>
  <c r="N12" i="49"/>
  <c r="X12" i="49" s="1"/>
  <c r="N13" i="49"/>
  <c r="X13" i="49" s="1"/>
  <c r="N14" i="49"/>
  <c r="X14" i="49" s="1"/>
  <c r="N15" i="49"/>
  <c r="X15" i="49" s="1"/>
  <c r="N16" i="49"/>
  <c r="X16" i="49" s="1"/>
  <c r="N17" i="49"/>
  <c r="X17" i="49" s="1"/>
  <c r="N18" i="49"/>
  <c r="X18" i="49" s="1"/>
  <c r="N19" i="49"/>
  <c r="X19" i="49" s="1"/>
  <c r="N20" i="49"/>
  <c r="X20" i="49" s="1"/>
  <c r="N21" i="49"/>
  <c r="X21" i="49" s="1"/>
  <c r="N22" i="49"/>
  <c r="X22" i="49" s="1"/>
  <c r="N23" i="49"/>
  <c r="X23" i="49" s="1"/>
  <c r="N24" i="49"/>
  <c r="X24" i="49" s="1"/>
  <c r="N25" i="49"/>
  <c r="X25" i="49" s="1"/>
  <c r="N26" i="49"/>
  <c r="X26" i="49" s="1"/>
  <c r="N27" i="49"/>
  <c r="X27" i="49" s="1"/>
  <c r="N28" i="49"/>
  <c r="X28" i="49" s="1"/>
  <c r="N29" i="49"/>
  <c r="X29" i="49" s="1"/>
  <c r="N30" i="49"/>
  <c r="X30" i="49" s="1"/>
  <c r="N31" i="49"/>
  <c r="X31" i="49" s="1"/>
  <c r="N32" i="49"/>
  <c r="X32" i="49" s="1"/>
  <c r="N33" i="49"/>
  <c r="X33" i="49" s="1"/>
  <c r="N34" i="49"/>
  <c r="X34" i="49" s="1"/>
  <c r="N35" i="49"/>
  <c r="X35" i="49" s="1"/>
  <c r="N36" i="49"/>
  <c r="X36" i="49" s="1"/>
  <c r="N9" i="49"/>
  <c r="X9" i="49" s="1"/>
  <c r="B2" i="49"/>
  <c r="Q17" i="49"/>
  <c r="S17" i="49" s="1"/>
  <c r="Q16" i="49"/>
  <c r="S16" i="49" s="1"/>
  <c r="Q15" i="49"/>
  <c r="S15" i="49" s="1"/>
  <c r="Q14" i="49"/>
  <c r="S14" i="49" s="1"/>
  <c r="Q13" i="49"/>
  <c r="S13" i="49" s="1"/>
  <c r="Q12" i="49"/>
  <c r="S12" i="49" s="1"/>
  <c r="Q11" i="49"/>
  <c r="S11" i="49" s="1"/>
  <c r="Q10" i="49"/>
  <c r="S10" i="49" s="1"/>
  <c r="Q9" i="49"/>
  <c r="AC185" i="50" l="1"/>
  <c r="AC178" i="50"/>
  <c r="AC207" i="50"/>
  <c r="AC196" i="50"/>
  <c r="AC95" i="50"/>
  <c r="AC202" i="50"/>
  <c r="AC74" i="50"/>
  <c r="AC211" i="50"/>
  <c r="AC15" i="50"/>
  <c r="AC106" i="50"/>
  <c r="AC124" i="50"/>
  <c r="AC137" i="50"/>
  <c r="AC160" i="50"/>
  <c r="AC234" i="50"/>
  <c r="AC28" i="50"/>
  <c r="AC42" i="50"/>
  <c r="AC60" i="50"/>
  <c r="AC79" i="50"/>
  <c r="AC107" i="50"/>
  <c r="AC186" i="50"/>
  <c r="AC70" i="50"/>
  <c r="AC206" i="50"/>
  <c r="AC65" i="50"/>
  <c r="AC244" i="50"/>
  <c r="AC87" i="50"/>
  <c r="AC199" i="50"/>
  <c r="AC32" i="50"/>
  <c r="AC24" i="50"/>
  <c r="AC110" i="50"/>
  <c r="AC125" i="50"/>
  <c r="AC138" i="50"/>
  <c r="AC161" i="50"/>
  <c r="AC209" i="50"/>
  <c r="AC235" i="50"/>
  <c r="AC29" i="50"/>
  <c r="AC46" i="50"/>
  <c r="AC61" i="50"/>
  <c r="AC82" i="50"/>
  <c r="AC108" i="50"/>
  <c r="AC187" i="50"/>
  <c r="AC16" i="50"/>
  <c r="AC224" i="50"/>
  <c r="AC144" i="50"/>
  <c r="AC148" i="50"/>
  <c r="AC233" i="50"/>
  <c r="AC53" i="50"/>
  <c r="AC156" i="50"/>
  <c r="AC88" i="50"/>
  <c r="AC111" i="50"/>
  <c r="AC126" i="50"/>
  <c r="AC139" i="50"/>
  <c r="AC164" i="50"/>
  <c r="AC210" i="50"/>
  <c r="AC237" i="50"/>
  <c r="AC30" i="50"/>
  <c r="AC47" i="50"/>
  <c r="AC152" i="50"/>
  <c r="AC84" i="50"/>
  <c r="AC150" i="50"/>
  <c r="AC174" i="50"/>
  <c r="AC17" i="50"/>
  <c r="AC225" i="50"/>
  <c r="AC72" i="50"/>
  <c r="AC64" i="50"/>
  <c r="AC66" i="50"/>
  <c r="AC195" i="50"/>
  <c r="AC158" i="50"/>
  <c r="AC112" i="50"/>
  <c r="AC127" i="50"/>
  <c r="AC141" i="50"/>
  <c r="AC165" i="50"/>
  <c r="AC212" i="50"/>
  <c r="AC238" i="50"/>
  <c r="AC31" i="50"/>
  <c r="AC48" i="50"/>
  <c r="AC62" i="50"/>
  <c r="AC80" i="50"/>
  <c r="AC116" i="50"/>
  <c r="AC94" i="50"/>
  <c r="AC19" i="50"/>
  <c r="AC153" i="50"/>
  <c r="AC228" i="50"/>
  <c r="AC43" i="50"/>
  <c r="AC121" i="50"/>
  <c r="AC232" i="50"/>
  <c r="AC157" i="50"/>
  <c r="AC90" i="50"/>
  <c r="AC113" i="50"/>
  <c r="AC128" i="50"/>
  <c r="AC166" i="50"/>
  <c r="AC213" i="50"/>
  <c r="AC242" i="50"/>
  <c r="AC33" i="50"/>
  <c r="AC49" i="50"/>
  <c r="AC63" i="50"/>
  <c r="AC85" i="50"/>
  <c r="AC236" i="50"/>
  <c r="AC105" i="50"/>
  <c r="AC188" i="50"/>
  <c r="AC142" i="50"/>
  <c r="AC136" i="50"/>
  <c r="AC248" i="50"/>
  <c r="AC56" i="50"/>
  <c r="AC175" i="50"/>
  <c r="AC198" i="50"/>
  <c r="AC67" i="50"/>
  <c r="AC91" i="50"/>
  <c r="AC114" i="50"/>
  <c r="AC129" i="50"/>
  <c r="AC143" i="50"/>
  <c r="AC172" i="50"/>
  <c r="AC214" i="50"/>
  <c r="AC246" i="50"/>
  <c r="AC34" i="50"/>
  <c r="AC50" i="50"/>
  <c r="AC86" i="50"/>
  <c r="AC26" i="50"/>
  <c r="AC101" i="50"/>
  <c r="AC189" i="50"/>
  <c r="AC200" i="50"/>
  <c r="AC170" i="50"/>
  <c r="AC252" i="50"/>
  <c r="AC99" i="50"/>
  <c r="AC208" i="50"/>
  <c r="AC51" i="50"/>
  <c r="AC218" i="50"/>
  <c r="AC92" i="50"/>
  <c r="AC115" i="50"/>
  <c r="AC130" i="50"/>
  <c r="AC145" i="50"/>
  <c r="AC173" i="50"/>
  <c r="AC215" i="50"/>
  <c r="AC247" i="50"/>
  <c r="AC35" i="50"/>
  <c r="AC52" i="50"/>
  <c r="AC68" i="50"/>
  <c r="AC230" i="50"/>
  <c r="AC45" i="50"/>
  <c r="AC193" i="50"/>
  <c r="AC41" i="50"/>
  <c r="AC201" i="50"/>
  <c r="AC169" i="50"/>
  <c r="AC194" i="50"/>
  <c r="AC251" i="50"/>
  <c r="AC226" i="50"/>
  <c r="AC163" i="50"/>
  <c r="AC98" i="50"/>
  <c r="AC93" i="50"/>
  <c r="AC119" i="50"/>
  <c r="AC131" i="50"/>
  <c r="AC146" i="50"/>
  <c r="AC177" i="50"/>
  <c r="AC220" i="50"/>
  <c r="AC18" i="50"/>
  <c r="AC36" i="50"/>
  <c r="AC54" i="50"/>
  <c r="AC69" i="50"/>
  <c r="AC117" i="50"/>
  <c r="AC231" i="50"/>
  <c r="AC181" i="50"/>
  <c r="AC179" i="50"/>
  <c r="AC89" i="50"/>
  <c r="AC168" i="50"/>
  <c r="AC191" i="50"/>
  <c r="AC240" i="50"/>
  <c r="AC71" i="50"/>
  <c r="AC219" i="50"/>
  <c r="AC140" i="50"/>
  <c r="AC96" i="50"/>
  <c r="AC120" i="50"/>
  <c r="AC132" i="50"/>
  <c r="AC149" i="50"/>
  <c r="AC197" i="50"/>
  <c r="AC221" i="50"/>
  <c r="AC21" i="50"/>
  <c r="AC37" i="50"/>
  <c r="AC55" i="50"/>
  <c r="AC73" i="50"/>
  <c r="AC118" i="50"/>
  <c r="AC44" i="50"/>
  <c r="AC182" i="50"/>
  <c r="AC180" i="50"/>
  <c r="AC75" i="50"/>
  <c r="AC167" i="50"/>
  <c r="AC243" i="50"/>
  <c r="AC162" i="50"/>
  <c r="AC192" i="50"/>
  <c r="AC20" i="50"/>
  <c r="AC223" i="50"/>
  <c r="AC97" i="50"/>
  <c r="AC133" i="50"/>
  <c r="AC154" i="50"/>
  <c r="AC203" i="50"/>
  <c r="AC222" i="50"/>
  <c r="AC22" i="50"/>
  <c r="AC38" i="50"/>
  <c r="AC57" i="50"/>
  <c r="AC76" i="50"/>
  <c r="AC151" i="50"/>
  <c r="AC171" i="50"/>
  <c r="AC183" i="50"/>
  <c r="AC176" i="50"/>
  <c r="AC83" i="50"/>
  <c r="AC253" i="50"/>
  <c r="AC81" i="50"/>
  <c r="AC249" i="50"/>
  <c r="AC147" i="50"/>
  <c r="AC245" i="50"/>
  <c r="AC217" i="50"/>
  <c r="AC122" i="50"/>
  <c r="AC134" i="50"/>
  <c r="AC155" i="50"/>
  <c r="AC204" i="50"/>
  <c r="AC227" i="50"/>
  <c r="AC25" i="50"/>
  <c r="AC39" i="50"/>
  <c r="AC58" i="50"/>
  <c r="AC77" i="50"/>
  <c r="AC239" i="50"/>
  <c r="AC184" i="50"/>
  <c r="AC250" i="50"/>
  <c r="AC23" i="50"/>
  <c r="AC190" i="50"/>
  <c r="AC216" i="50"/>
  <c r="AC254" i="50"/>
  <c r="AC241" i="50"/>
  <c r="AC104" i="50"/>
  <c r="AC109" i="50"/>
  <c r="AC102" i="50"/>
  <c r="AC123" i="50"/>
  <c r="AC135" i="50"/>
  <c r="AC159" i="50"/>
  <c r="AC205" i="50"/>
  <c r="AC229" i="50"/>
  <c r="AC27" i="50"/>
  <c r="AC40" i="50"/>
  <c r="AC59" i="50"/>
  <c r="AC78" i="50"/>
  <c r="AC100" i="50"/>
  <c r="N100" i="50"/>
  <c r="N227" i="50"/>
  <c r="N217" i="50"/>
  <c r="N76" i="50"/>
  <c r="N154" i="50"/>
  <c r="N21" i="50"/>
  <c r="N96" i="50"/>
  <c r="N131" i="50"/>
  <c r="N251" i="50"/>
  <c r="N59" i="50"/>
  <c r="N208" i="50"/>
  <c r="N50" i="50"/>
  <c r="N129" i="50"/>
  <c r="N56" i="50"/>
  <c r="N229" i="50"/>
  <c r="N99" i="50"/>
  <c r="N49" i="50"/>
  <c r="N128" i="50"/>
  <c r="N230" i="50"/>
  <c r="M66" i="50"/>
  <c r="N27" i="50"/>
  <c r="M237" i="50"/>
  <c r="M88" i="50"/>
  <c r="M224" i="50"/>
  <c r="M116" i="50"/>
  <c r="M108" i="50"/>
  <c r="M209" i="50"/>
  <c r="M32" i="50"/>
  <c r="M70" i="50"/>
  <c r="M80" i="50"/>
  <c r="N107" i="50"/>
  <c r="N211" i="50"/>
  <c r="M178" i="50"/>
  <c r="M100" i="50"/>
  <c r="M227" i="50"/>
  <c r="M217" i="50"/>
  <c r="M83" i="50"/>
  <c r="M76" i="50"/>
  <c r="M154" i="50"/>
  <c r="M192" i="50"/>
  <c r="M181" i="50"/>
  <c r="M21" i="50"/>
  <c r="M96" i="50"/>
  <c r="M168" i="50"/>
  <c r="M54" i="50"/>
  <c r="M131" i="50"/>
  <c r="M251" i="50"/>
  <c r="M59" i="50"/>
  <c r="M208" i="50"/>
  <c r="M50" i="50"/>
  <c r="M129" i="50"/>
  <c r="M56" i="50"/>
  <c r="M229" i="50"/>
  <c r="M99" i="50"/>
  <c r="M49" i="50"/>
  <c r="M128" i="50"/>
  <c r="M43" i="50"/>
  <c r="M230" i="50"/>
  <c r="M27" i="50"/>
  <c r="N237" i="50"/>
  <c r="N88" i="50"/>
  <c r="N116" i="50"/>
  <c r="N108" i="50"/>
  <c r="N209" i="50"/>
  <c r="N32" i="50"/>
  <c r="N80" i="50"/>
  <c r="M107" i="50"/>
  <c r="M211" i="50"/>
  <c r="M190" i="50"/>
  <c r="N239" i="50"/>
  <c r="N204" i="50"/>
  <c r="N245" i="50"/>
  <c r="N176" i="50"/>
  <c r="N57" i="50"/>
  <c r="N133" i="50"/>
  <c r="N162" i="50"/>
  <c r="N104" i="50"/>
  <c r="N140" i="50"/>
  <c r="N36" i="50"/>
  <c r="N119" i="50"/>
  <c r="N194" i="50"/>
  <c r="N109" i="50"/>
  <c r="N252" i="50"/>
  <c r="N114" i="50"/>
  <c r="N248" i="50"/>
  <c r="N44" i="50"/>
  <c r="N170" i="50"/>
  <c r="N113" i="50"/>
  <c r="N228" i="50"/>
  <c r="N145" i="50"/>
  <c r="M64" i="50"/>
  <c r="N68" i="50"/>
  <c r="M210" i="50"/>
  <c r="M156" i="50"/>
  <c r="M16" i="50"/>
  <c r="M62" i="50"/>
  <c r="M82" i="50"/>
  <c r="M161" i="50"/>
  <c r="M199" i="50"/>
  <c r="M185" i="50"/>
  <c r="M31" i="50"/>
  <c r="N79" i="50"/>
  <c r="N160" i="50"/>
  <c r="N74" i="50"/>
  <c r="M239" i="50"/>
  <c r="M204" i="50"/>
  <c r="M245" i="50"/>
  <c r="M176" i="50"/>
  <c r="M57" i="50"/>
  <c r="M133" i="50"/>
  <c r="M162" i="50"/>
  <c r="M104" i="50"/>
  <c r="M221" i="50"/>
  <c r="M140" i="50"/>
  <c r="M89" i="50"/>
  <c r="M36" i="50"/>
  <c r="M119" i="50"/>
  <c r="M194" i="50"/>
  <c r="M109" i="50"/>
  <c r="M252" i="50"/>
  <c r="M34" i="50"/>
  <c r="M114" i="50"/>
  <c r="M248" i="50"/>
  <c r="M44" i="50"/>
  <c r="M170" i="50"/>
  <c r="M33" i="50"/>
  <c r="M113" i="50"/>
  <c r="M228" i="50"/>
  <c r="M145" i="50"/>
  <c r="M68" i="50"/>
  <c r="N210" i="50"/>
  <c r="N156" i="50"/>
  <c r="N62" i="50"/>
  <c r="N82" i="50"/>
  <c r="N161" i="50"/>
  <c r="N199" i="50"/>
  <c r="N31" i="50"/>
  <c r="M79" i="50"/>
  <c r="M160" i="50"/>
  <c r="M74" i="50"/>
  <c r="M184" i="50"/>
  <c r="M23" i="50"/>
  <c r="N77" i="50"/>
  <c r="N155" i="50"/>
  <c r="N38" i="50"/>
  <c r="N243" i="50"/>
  <c r="N118" i="50"/>
  <c r="N197" i="50"/>
  <c r="N219" i="50"/>
  <c r="N18" i="50"/>
  <c r="N93" i="50"/>
  <c r="N169" i="50"/>
  <c r="N45" i="50"/>
  <c r="N246" i="50"/>
  <c r="N91" i="50"/>
  <c r="N136" i="50"/>
  <c r="N52" i="50"/>
  <c r="N242" i="50"/>
  <c r="N90" i="50"/>
  <c r="M238" i="50"/>
  <c r="M72" i="50"/>
  <c r="N173" i="50"/>
  <c r="M164" i="50"/>
  <c r="M53" i="50"/>
  <c r="M186" i="50"/>
  <c r="M212" i="50"/>
  <c r="M61" i="50"/>
  <c r="M138" i="50"/>
  <c r="M87" i="50"/>
  <c r="M165" i="50"/>
  <c r="N60" i="50"/>
  <c r="N137" i="50"/>
  <c r="N202" i="50"/>
  <c r="N102" i="50"/>
  <c r="N134" i="50"/>
  <c r="M77" i="50"/>
  <c r="M155" i="50"/>
  <c r="M147" i="50"/>
  <c r="M182" i="50"/>
  <c r="M38" i="50"/>
  <c r="M243" i="50"/>
  <c r="M118" i="50"/>
  <c r="M197" i="50"/>
  <c r="M219" i="50"/>
  <c r="M179" i="50"/>
  <c r="M18" i="50"/>
  <c r="M93" i="50"/>
  <c r="M169" i="50"/>
  <c r="M45" i="50"/>
  <c r="M200" i="50"/>
  <c r="M246" i="50"/>
  <c r="M91" i="50"/>
  <c r="M136" i="50"/>
  <c r="M52" i="50"/>
  <c r="M189" i="50"/>
  <c r="M242" i="50"/>
  <c r="M90" i="50"/>
  <c r="M153" i="50"/>
  <c r="N72" i="50"/>
  <c r="M173" i="50"/>
  <c r="N164" i="50"/>
  <c r="N212" i="50"/>
  <c r="N61" i="50"/>
  <c r="N138" i="50"/>
  <c r="N87" i="50"/>
  <c r="M78" i="50"/>
  <c r="N165" i="50"/>
  <c r="M60" i="50"/>
  <c r="M137" i="50"/>
  <c r="M202" i="50"/>
  <c r="M102" i="50"/>
  <c r="M250" i="50"/>
  <c r="N249" i="50"/>
  <c r="N123" i="50"/>
  <c r="N22" i="50"/>
  <c r="N58" i="50"/>
  <c r="M58" i="50"/>
  <c r="M134" i="50"/>
  <c r="M249" i="50"/>
  <c r="M123" i="50"/>
  <c r="M22" i="50"/>
  <c r="M97" i="50"/>
  <c r="M167" i="50"/>
  <c r="M73" i="50"/>
  <c r="M149" i="50"/>
  <c r="M71" i="50"/>
  <c r="M193" i="50"/>
  <c r="M220" i="50"/>
  <c r="M98" i="50"/>
  <c r="M201" i="50"/>
  <c r="M215" i="50"/>
  <c r="M26" i="50"/>
  <c r="M214" i="50"/>
  <c r="M67" i="50"/>
  <c r="M142" i="50"/>
  <c r="M130" i="50"/>
  <c r="M236" i="50"/>
  <c r="M213" i="50"/>
  <c r="M157" i="50"/>
  <c r="M19" i="50"/>
  <c r="N127" i="50"/>
  <c r="N225" i="50"/>
  <c r="N48" i="50"/>
  <c r="N139" i="50"/>
  <c r="N233" i="50"/>
  <c r="M205" i="50"/>
  <c r="N112" i="50"/>
  <c r="N46" i="50"/>
  <c r="N125" i="50"/>
  <c r="N244" i="50"/>
  <c r="M135" i="50"/>
  <c r="M42" i="50"/>
  <c r="M124" i="50"/>
  <c r="M95" i="50"/>
  <c r="M241" i="50"/>
  <c r="M183" i="50"/>
  <c r="M103" i="50"/>
  <c r="N39" i="50"/>
  <c r="N122" i="50"/>
  <c r="N81" i="50"/>
  <c r="N171" i="50"/>
  <c r="N222" i="50"/>
  <c r="N223" i="50"/>
  <c r="N55" i="50"/>
  <c r="N132" i="50"/>
  <c r="N240" i="50"/>
  <c r="N159" i="50"/>
  <c r="N177" i="50"/>
  <c r="N163" i="50"/>
  <c r="N115" i="50"/>
  <c r="N86" i="50"/>
  <c r="N198" i="50"/>
  <c r="N92" i="50"/>
  <c r="N85" i="50"/>
  <c r="N166" i="50"/>
  <c r="M174" i="50"/>
  <c r="M158" i="50"/>
  <c r="M17" i="50"/>
  <c r="M141" i="50"/>
  <c r="M126" i="50"/>
  <c r="M148" i="50"/>
  <c r="N231" i="50"/>
  <c r="M150" i="50"/>
  <c r="M29" i="50"/>
  <c r="M110" i="50"/>
  <c r="M65" i="50"/>
  <c r="N117" i="50"/>
  <c r="M152" i="50"/>
  <c r="N28" i="50"/>
  <c r="N196" i="50"/>
  <c r="N254" i="50"/>
  <c r="M39" i="50"/>
  <c r="M122" i="50"/>
  <c r="M81" i="50"/>
  <c r="M171" i="50"/>
  <c r="M222" i="50"/>
  <c r="M223" i="50"/>
  <c r="M75" i="50"/>
  <c r="M55" i="50"/>
  <c r="M132" i="50"/>
  <c r="M240" i="50"/>
  <c r="M159" i="50"/>
  <c r="M177" i="50"/>
  <c r="M163" i="50"/>
  <c r="M41" i="50"/>
  <c r="M115" i="50"/>
  <c r="M86" i="50"/>
  <c r="M172" i="50"/>
  <c r="M198" i="50"/>
  <c r="M188" i="50"/>
  <c r="M92" i="50"/>
  <c r="M85" i="50"/>
  <c r="M166" i="50"/>
  <c r="M232" i="50"/>
  <c r="N158" i="50"/>
  <c r="N141" i="50"/>
  <c r="N126" i="50"/>
  <c r="N148" i="50"/>
  <c r="M231" i="50"/>
  <c r="N150" i="50"/>
  <c r="N29" i="50"/>
  <c r="N110" i="50"/>
  <c r="M117" i="50"/>
  <c r="N152" i="50"/>
  <c r="M28" i="50"/>
  <c r="M106" i="50"/>
  <c r="M196" i="50"/>
  <c r="M254" i="50"/>
  <c r="N151" i="50"/>
  <c r="N203" i="50"/>
  <c r="N20" i="50"/>
  <c r="M25" i="50"/>
  <c r="M253" i="50"/>
  <c r="M151" i="50"/>
  <c r="M203" i="50"/>
  <c r="M20" i="50"/>
  <c r="M180" i="50"/>
  <c r="M37" i="50"/>
  <c r="M120" i="50"/>
  <c r="M191" i="50"/>
  <c r="M69" i="50"/>
  <c r="M146" i="50"/>
  <c r="M226" i="50"/>
  <c r="M101" i="50"/>
  <c r="M218" i="50"/>
  <c r="M143" i="50"/>
  <c r="M175" i="50"/>
  <c r="M94" i="50"/>
  <c r="M51" i="50"/>
  <c r="M63" i="50"/>
  <c r="M121" i="50"/>
  <c r="M40" i="50"/>
  <c r="N195" i="50"/>
  <c r="N111" i="50"/>
  <c r="N144" i="50"/>
  <c r="M35" i="50"/>
  <c r="N47" i="50"/>
  <c r="N235" i="50"/>
  <c r="M247" i="50"/>
  <c r="N30" i="50"/>
  <c r="M234" i="50"/>
  <c r="M15" i="50"/>
  <c r="N207" i="50"/>
  <c r="M216" i="50"/>
  <c r="M105" i="50"/>
  <c r="N97" i="50"/>
  <c r="N98" i="50"/>
  <c r="M127" i="50"/>
  <c r="M112" i="50"/>
  <c r="N42" i="50"/>
  <c r="N94" i="50"/>
  <c r="M195" i="50"/>
  <c r="M47" i="50"/>
  <c r="N234" i="50"/>
  <c r="N73" i="50"/>
  <c r="N130" i="50"/>
  <c r="M225" i="50"/>
  <c r="M46" i="50"/>
  <c r="N124" i="50"/>
  <c r="N37" i="50"/>
  <c r="M187" i="50"/>
  <c r="M235" i="50"/>
  <c r="N15" i="50"/>
  <c r="N215" i="50"/>
  <c r="N236" i="50"/>
  <c r="M48" i="50"/>
  <c r="M125" i="50"/>
  <c r="N95" i="50"/>
  <c r="N120" i="50"/>
  <c r="N218" i="50"/>
  <c r="N63" i="50"/>
  <c r="M84" i="50"/>
  <c r="M24" i="50"/>
  <c r="M207" i="50"/>
  <c r="N71" i="50"/>
  <c r="N26" i="50"/>
  <c r="N213" i="50"/>
  <c r="M139" i="50"/>
  <c r="M244" i="50"/>
  <c r="N241" i="50"/>
  <c r="N40" i="50"/>
  <c r="M111" i="50"/>
  <c r="M206" i="50"/>
  <c r="N216" i="50"/>
  <c r="N214" i="50"/>
  <c r="N157" i="50"/>
  <c r="M233" i="50"/>
  <c r="N135" i="50"/>
  <c r="M30" i="50"/>
  <c r="N69" i="50"/>
  <c r="N121" i="50"/>
  <c r="M144" i="50"/>
  <c r="N247" i="50"/>
  <c r="N175" i="50"/>
  <c r="N220" i="50"/>
  <c r="N67" i="50"/>
  <c r="N146" i="50"/>
  <c r="AD105" i="50"/>
  <c r="AD188" i="50"/>
  <c r="AD142" i="50"/>
  <c r="AD136" i="50"/>
  <c r="AD248" i="50"/>
  <c r="AD56" i="50"/>
  <c r="AD175" i="50"/>
  <c r="AD198" i="50"/>
  <c r="AD67" i="50"/>
  <c r="AD91" i="50"/>
  <c r="AD114" i="50"/>
  <c r="AD129" i="50"/>
  <c r="AD143" i="50"/>
  <c r="AD172" i="50"/>
  <c r="AD214" i="50"/>
  <c r="AD246" i="50"/>
  <c r="AD34" i="50"/>
  <c r="AD50" i="50"/>
  <c r="AD86" i="50"/>
  <c r="AD26" i="50"/>
  <c r="AD101" i="50"/>
  <c r="AD189" i="50"/>
  <c r="AD200" i="50"/>
  <c r="AD170" i="50"/>
  <c r="AD252" i="50"/>
  <c r="AD99" i="50"/>
  <c r="AD208" i="50"/>
  <c r="AD51" i="50"/>
  <c r="AD218" i="50"/>
  <c r="AD92" i="50"/>
  <c r="AD115" i="50"/>
  <c r="AD130" i="50"/>
  <c r="AD145" i="50"/>
  <c r="AD173" i="50"/>
  <c r="AD215" i="50"/>
  <c r="AD247" i="50"/>
  <c r="AD35" i="50"/>
  <c r="AD52" i="50"/>
  <c r="AD68" i="50"/>
  <c r="AD230" i="50"/>
  <c r="AD45" i="50"/>
  <c r="AD193" i="50"/>
  <c r="AD41" i="50"/>
  <c r="AD201" i="50"/>
  <c r="AD169" i="50"/>
  <c r="AD194" i="50"/>
  <c r="AD251" i="50"/>
  <c r="AD226" i="50"/>
  <c r="AD163" i="50"/>
  <c r="AD98" i="50"/>
  <c r="AD93" i="50"/>
  <c r="AD119" i="50"/>
  <c r="AD131" i="50"/>
  <c r="AD146" i="50"/>
  <c r="AD177" i="50"/>
  <c r="AD220" i="50"/>
  <c r="AD18" i="50"/>
  <c r="AD36" i="50"/>
  <c r="AD54" i="50"/>
  <c r="AD69" i="50"/>
  <c r="AD117" i="50"/>
  <c r="AD231" i="50"/>
  <c r="AD181" i="50"/>
  <c r="AD179" i="50"/>
  <c r="AD89" i="50"/>
  <c r="AD168" i="50"/>
  <c r="AD191" i="50"/>
  <c r="AD240" i="50"/>
  <c r="AD71" i="50"/>
  <c r="AD219" i="50"/>
  <c r="AD140" i="50"/>
  <c r="AD96" i="50"/>
  <c r="AD120" i="50"/>
  <c r="AD132" i="50"/>
  <c r="AD149" i="50"/>
  <c r="AD197" i="50"/>
  <c r="AD221" i="50"/>
  <c r="AD21" i="50"/>
  <c r="AD37" i="50"/>
  <c r="AD55" i="50"/>
  <c r="AD73" i="50"/>
  <c r="AD118" i="50"/>
  <c r="AD44" i="50"/>
  <c r="AD182" i="50"/>
  <c r="AD180" i="50"/>
  <c r="AD75" i="50"/>
  <c r="AD167" i="50"/>
  <c r="AD243" i="50"/>
  <c r="AD162" i="50"/>
  <c r="AD192" i="50"/>
  <c r="AD20" i="50"/>
  <c r="AD223" i="50"/>
  <c r="AD97" i="50"/>
  <c r="AD133" i="50"/>
  <c r="AD154" i="50"/>
  <c r="AD203" i="50"/>
  <c r="AD222" i="50"/>
  <c r="AD22" i="50"/>
  <c r="AD38" i="50"/>
  <c r="AD57" i="50"/>
  <c r="AD76" i="50"/>
  <c r="AD151" i="50"/>
  <c r="AD171" i="50"/>
  <c r="AD183" i="50"/>
  <c r="AD176" i="50"/>
  <c r="AD83" i="50"/>
  <c r="AD253" i="50"/>
  <c r="AD81" i="50"/>
  <c r="AD249" i="50"/>
  <c r="AD147" i="50"/>
  <c r="AD245" i="50"/>
  <c r="AD217" i="50"/>
  <c r="AD122" i="50"/>
  <c r="AD134" i="50"/>
  <c r="AD155" i="50"/>
  <c r="AD204" i="50"/>
  <c r="AD227" i="50"/>
  <c r="AD25" i="50"/>
  <c r="AD39" i="50"/>
  <c r="AD58" i="50"/>
  <c r="AD77" i="50"/>
  <c r="AD239" i="50"/>
  <c r="AD184" i="50"/>
  <c r="AD250" i="50"/>
  <c r="AD23" i="50"/>
  <c r="AD190" i="50"/>
  <c r="AD216" i="50"/>
  <c r="AD254" i="50"/>
  <c r="AD241" i="50"/>
  <c r="AD104" i="50"/>
  <c r="AD109" i="50"/>
  <c r="AD102" i="50"/>
  <c r="AD123" i="50"/>
  <c r="AD135" i="50"/>
  <c r="AD159" i="50"/>
  <c r="AD205" i="50"/>
  <c r="AD229" i="50"/>
  <c r="AD27" i="50"/>
  <c r="AD40" i="50"/>
  <c r="AD59" i="50"/>
  <c r="AD78" i="50"/>
  <c r="AD100" i="50"/>
  <c r="AD185" i="50"/>
  <c r="AD178" i="50"/>
  <c r="AD207" i="50"/>
  <c r="AD196" i="50"/>
  <c r="AD95" i="50"/>
  <c r="AD202" i="50"/>
  <c r="AD74" i="50"/>
  <c r="AD211" i="50"/>
  <c r="AD15" i="50"/>
  <c r="AD106" i="50"/>
  <c r="AD124" i="50"/>
  <c r="AD137" i="50"/>
  <c r="AD160" i="50"/>
  <c r="AD234" i="50"/>
  <c r="AD28" i="50"/>
  <c r="AD42" i="50"/>
  <c r="AD60" i="50"/>
  <c r="AD79" i="50"/>
  <c r="AD107" i="50"/>
  <c r="AD186" i="50"/>
  <c r="AD70" i="50"/>
  <c r="AD206" i="50"/>
  <c r="AD65" i="50"/>
  <c r="AD244" i="50"/>
  <c r="AD87" i="50"/>
  <c r="AD199" i="50"/>
  <c r="AD32" i="50"/>
  <c r="AD24" i="50"/>
  <c r="AD110" i="50"/>
  <c r="AD125" i="50"/>
  <c r="AD138" i="50"/>
  <c r="AD161" i="50"/>
  <c r="AD209" i="50"/>
  <c r="AD235" i="50"/>
  <c r="AD29" i="50"/>
  <c r="AD46" i="50"/>
  <c r="AD61" i="50"/>
  <c r="AD82" i="50"/>
  <c r="AD108" i="50"/>
  <c r="AD187" i="50"/>
  <c r="AD16" i="50"/>
  <c r="AD224" i="50"/>
  <c r="AD144" i="50"/>
  <c r="AD148" i="50"/>
  <c r="AD233" i="50"/>
  <c r="AD53" i="50"/>
  <c r="AD156" i="50"/>
  <c r="AD88" i="50"/>
  <c r="AD111" i="50"/>
  <c r="AD126" i="50"/>
  <c r="AD139" i="50"/>
  <c r="AD164" i="50"/>
  <c r="AD210" i="50"/>
  <c r="AD237" i="50"/>
  <c r="AD30" i="50"/>
  <c r="AD47" i="50"/>
  <c r="AD152" i="50"/>
  <c r="AD84" i="50"/>
  <c r="AD150" i="50"/>
  <c r="AD174" i="50"/>
  <c r="AD17" i="50"/>
  <c r="AD225" i="50"/>
  <c r="AD72" i="50"/>
  <c r="AD64" i="50"/>
  <c r="AD66" i="50"/>
  <c r="AD195" i="50"/>
  <c r="AD158" i="50"/>
  <c r="AD112" i="50"/>
  <c r="AD127" i="50"/>
  <c r="AD141" i="50"/>
  <c r="AD165" i="50"/>
  <c r="AD212" i="50"/>
  <c r="AD238" i="50"/>
  <c r="AD31" i="50"/>
  <c r="AD48" i="50"/>
  <c r="AD62" i="50"/>
  <c r="AD80" i="50"/>
  <c r="AD116" i="50"/>
  <c r="AD94" i="50"/>
  <c r="AD19" i="50"/>
  <c r="AD153" i="50"/>
  <c r="AD228" i="50"/>
  <c r="AD43" i="50"/>
  <c r="AD121" i="50"/>
  <c r="AD232" i="50"/>
  <c r="AD157" i="50"/>
  <c r="AD90" i="50"/>
  <c r="AD113" i="50"/>
  <c r="AD128" i="50"/>
  <c r="AD166" i="50"/>
  <c r="AD213" i="50"/>
  <c r="AD242" i="50"/>
  <c r="AD33" i="50"/>
  <c r="AD49" i="50"/>
  <c r="AD63" i="50"/>
  <c r="AD85" i="50"/>
  <c r="AD236" i="50"/>
  <c r="S9" i="49"/>
  <c r="N181" i="50" s="1"/>
  <c r="AC103" i="50"/>
  <c r="AD103" i="50"/>
  <c r="H132" i="50"/>
  <c r="I132" i="50" s="1"/>
  <c r="H87" i="50"/>
  <c r="I87" i="50" s="1"/>
  <c r="H193" i="50"/>
  <c r="I193" i="50" s="1"/>
  <c r="H134" i="50"/>
  <c r="I134" i="50" s="1"/>
  <c r="H104" i="50"/>
  <c r="I104" i="50" s="1"/>
  <c r="H224" i="50"/>
  <c r="I224" i="50" s="1"/>
  <c r="H125" i="50"/>
  <c r="I125" i="50" s="1"/>
  <c r="H51" i="50"/>
  <c r="I51" i="50" s="1"/>
  <c r="H70" i="50"/>
  <c r="I70" i="50" s="1"/>
  <c r="H165" i="50"/>
  <c r="I165" i="50" s="1"/>
  <c r="H136" i="50"/>
  <c r="I136" i="50" s="1"/>
  <c r="H208" i="50"/>
  <c r="I208" i="50" s="1"/>
  <c r="H225" i="50"/>
  <c r="I225" i="50" s="1"/>
  <c r="H195" i="50"/>
  <c r="I195" i="50" s="1"/>
  <c r="H34" i="50"/>
  <c r="I34" i="50" s="1"/>
  <c r="H221" i="50"/>
  <c r="I221" i="50" s="1"/>
  <c r="H103" i="50"/>
  <c r="I103" i="50" s="1"/>
  <c r="H202" i="50"/>
  <c r="I202" i="50" s="1"/>
  <c r="H83" i="50"/>
  <c r="I83" i="50" s="1"/>
  <c r="H217" i="50"/>
  <c r="I217" i="50" s="1"/>
  <c r="H53" i="50"/>
  <c r="I53" i="50" s="1"/>
  <c r="H94" i="50"/>
  <c r="I94" i="50" s="1"/>
  <c r="H184" i="50"/>
  <c r="I184" i="50" s="1"/>
  <c r="H180" i="50"/>
  <c r="I180" i="50" s="1"/>
  <c r="H200" i="50"/>
  <c r="I200" i="50" s="1"/>
  <c r="H52" i="50"/>
  <c r="I52" i="50" s="1"/>
  <c r="H95" i="50"/>
  <c r="I95" i="50" s="1"/>
  <c r="H205" i="50"/>
  <c r="I205" i="50" s="1"/>
  <c r="H135" i="50"/>
  <c r="I135" i="50" s="1"/>
  <c r="H99" i="50"/>
  <c r="I99" i="50" s="1"/>
  <c r="H191" i="50"/>
  <c r="I191" i="50" s="1"/>
  <c r="H133" i="50"/>
  <c r="I133" i="50" s="1"/>
  <c r="H105" i="50"/>
  <c r="I105" i="50" s="1"/>
  <c r="H238" i="50"/>
  <c r="I238" i="50" s="1"/>
  <c r="H168" i="50"/>
  <c r="I168" i="50" s="1"/>
  <c r="H143" i="50"/>
  <c r="I143" i="50" s="1"/>
  <c r="H171" i="50"/>
  <c r="I171" i="50" s="1"/>
  <c r="H84" i="50"/>
  <c r="I84" i="50" s="1"/>
  <c r="H164" i="50"/>
  <c r="I164" i="50" s="1"/>
  <c r="H156" i="50"/>
  <c r="I156" i="50" s="1"/>
  <c r="H46" i="50"/>
  <c r="I46" i="50" s="1"/>
  <c r="H161" i="50"/>
  <c r="I161" i="50" s="1"/>
  <c r="H160" i="50"/>
  <c r="I160" i="50" s="1"/>
  <c r="H78" i="50"/>
  <c r="I78" i="50" s="1"/>
  <c r="H229" i="50"/>
  <c r="I229" i="50" s="1"/>
  <c r="H254" i="50"/>
  <c r="I254" i="50" s="1"/>
  <c r="H39" i="50"/>
  <c r="I39" i="50" s="1"/>
  <c r="H155" i="50"/>
  <c r="I155" i="50" s="1"/>
  <c r="H183" i="50"/>
  <c r="I183" i="50" s="1"/>
  <c r="H151" i="50"/>
  <c r="I151" i="50" s="1"/>
  <c r="H22" i="50"/>
  <c r="I22" i="50" s="1"/>
  <c r="H243" i="50"/>
  <c r="I243" i="50" s="1"/>
  <c r="H73" i="50"/>
  <c r="I73" i="50" s="1"/>
  <c r="H96" i="50"/>
  <c r="I96" i="50" s="1"/>
  <c r="H117" i="50"/>
  <c r="I117" i="50" s="1"/>
  <c r="H18" i="50"/>
  <c r="I18" i="50" s="1"/>
  <c r="H131" i="50"/>
  <c r="I131" i="50" s="1"/>
  <c r="H163" i="50"/>
  <c r="I163" i="50" s="1"/>
  <c r="H201" i="50"/>
  <c r="I201" i="50" s="1"/>
  <c r="H45" i="50"/>
  <c r="I45" i="50" s="1"/>
  <c r="H173" i="50"/>
  <c r="I173" i="50" s="1"/>
  <c r="H189" i="50"/>
  <c r="I189" i="50" s="1"/>
  <c r="H246" i="50"/>
  <c r="I246" i="50" s="1"/>
  <c r="H56" i="50"/>
  <c r="I56" i="50" s="1"/>
  <c r="H63" i="50"/>
  <c r="I63" i="50" s="1"/>
  <c r="H213" i="50"/>
  <c r="I213" i="50" s="1"/>
  <c r="H113" i="50"/>
  <c r="I113" i="50" s="1"/>
  <c r="H121" i="50"/>
  <c r="I121" i="50" s="1"/>
  <c r="H19" i="50"/>
  <c r="I19" i="50" s="1"/>
  <c r="H62" i="50"/>
  <c r="I62" i="50" s="1"/>
  <c r="H141" i="50"/>
  <c r="I141" i="50" s="1"/>
  <c r="H158" i="50"/>
  <c r="I158" i="50" s="1"/>
  <c r="H17" i="50"/>
  <c r="I17" i="50" s="1"/>
  <c r="H159" i="50"/>
  <c r="I159" i="50" s="1"/>
  <c r="H122" i="50"/>
  <c r="I122" i="50" s="1"/>
  <c r="H76" i="50"/>
  <c r="I76" i="50" s="1"/>
  <c r="H222" i="50"/>
  <c r="I222" i="50" s="1"/>
  <c r="H167" i="50"/>
  <c r="I167" i="50" s="1"/>
  <c r="H37" i="50"/>
  <c r="I37" i="50" s="1"/>
  <c r="H220" i="50"/>
  <c r="I220" i="50" s="1"/>
  <c r="H226" i="50"/>
  <c r="I226" i="50" s="1"/>
  <c r="H230" i="50"/>
  <c r="I230" i="50" s="1"/>
  <c r="H130" i="50"/>
  <c r="I130" i="50" s="1"/>
  <c r="H86" i="50"/>
  <c r="I86" i="50" s="1"/>
  <c r="H248" i="50"/>
  <c r="I248" i="50" s="1"/>
  <c r="H166" i="50"/>
  <c r="I166" i="50" s="1"/>
  <c r="H90" i="50"/>
  <c r="I90" i="50" s="1"/>
  <c r="H48" i="50"/>
  <c r="I48" i="50" s="1"/>
  <c r="H66" i="50"/>
  <c r="I66" i="50" s="1"/>
  <c r="H170" i="50"/>
  <c r="I170" i="50" s="1"/>
  <c r="H209" i="50"/>
  <c r="I209" i="50" s="1"/>
  <c r="H204" i="50"/>
  <c r="I204" i="50" s="1"/>
  <c r="H38" i="50"/>
  <c r="I38" i="50" s="1"/>
  <c r="H162" i="50"/>
  <c r="I162" i="50" s="1"/>
  <c r="H120" i="50"/>
  <c r="I120" i="50" s="1"/>
  <c r="H231" i="50"/>
  <c r="I231" i="50" s="1"/>
  <c r="H146" i="50"/>
  <c r="I146" i="50" s="1"/>
  <c r="H175" i="50"/>
  <c r="I175" i="50" s="1"/>
  <c r="H85" i="50"/>
  <c r="I85" i="50" s="1"/>
  <c r="H128" i="50"/>
  <c r="I128" i="50" s="1"/>
  <c r="H153" i="50"/>
  <c r="I153" i="50" s="1"/>
  <c r="H212" i="50"/>
  <c r="I212" i="50" s="1"/>
  <c r="H24" i="50"/>
  <c r="I24" i="50" s="1"/>
  <c r="H199" i="50"/>
  <c r="I199" i="50" s="1"/>
  <c r="H148" i="50"/>
  <c r="I148" i="50" s="1"/>
  <c r="H207" i="50"/>
  <c r="I207" i="50" s="1"/>
  <c r="H169" i="50"/>
  <c r="I169" i="50" s="1"/>
  <c r="H126" i="50"/>
  <c r="I126" i="50" s="1"/>
  <c r="H92" i="50"/>
  <c r="I92" i="50" s="1"/>
  <c r="H176" i="50"/>
  <c r="I176" i="50" s="1"/>
  <c r="H147" i="50"/>
  <c r="I147" i="50" s="1"/>
  <c r="H65" i="50"/>
  <c r="I65" i="50" s="1"/>
  <c r="H198" i="50"/>
  <c r="I198" i="50" s="1"/>
  <c r="H129" i="50"/>
  <c r="I129" i="50" s="1"/>
  <c r="H182" i="50"/>
  <c r="I182" i="50" s="1"/>
  <c r="H216" i="50"/>
  <c r="I216" i="50" s="1"/>
  <c r="H188" i="50"/>
  <c r="I188" i="50" s="1"/>
  <c r="H140" i="50"/>
  <c r="I140" i="50" s="1"/>
  <c r="H47" i="50"/>
  <c r="I47" i="50" s="1"/>
  <c r="H218" i="50"/>
  <c r="I218" i="50" s="1"/>
  <c r="H68" i="50"/>
  <c r="I68" i="50" s="1"/>
  <c r="H145" i="50"/>
  <c r="I145" i="50" s="1"/>
  <c r="H178" i="50"/>
  <c r="I178" i="50" s="1"/>
  <c r="H240" i="50"/>
  <c r="I240" i="50" s="1"/>
  <c r="H211" i="50"/>
  <c r="I211" i="50" s="1"/>
  <c r="H106" i="50"/>
  <c r="I106" i="50" s="1"/>
  <c r="H234" i="50"/>
  <c r="I234" i="50" s="1"/>
  <c r="H152" i="50"/>
  <c r="I152" i="50" s="1"/>
  <c r="H139" i="50"/>
  <c r="I139" i="50" s="1"/>
  <c r="H108" i="50"/>
  <c r="I108" i="50" s="1"/>
  <c r="H29" i="50"/>
  <c r="I29" i="50" s="1"/>
  <c r="H138" i="50"/>
  <c r="I138" i="50" s="1"/>
  <c r="H107" i="50"/>
  <c r="I107" i="50" s="1"/>
  <c r="H124" i="50"/>
  <c r="I124" i="50" s="1"/>
  <c r="H59" i="50"/>
  <c r="I59" i="50" s="1"/>
  <c r="H190" i="50"/>
  <c r="I190" i="50" s="1"/>
  <c r="H239" i="50"/>
  <c r="I239" i="50" s="1"/>
  <c r="H25" i="50"/>
  <c r="I25" i="50" s="1"/>
  <c r="H97" i="50"/>
  <c r="I97" i="50" s="1"/>
  <c r="H219" i="50"/>
  <c r="I219" i="50" s="1"/>
  <c r="H69" i="50"/>
  <c r="I69" i="50" s="1"/>
  <c r="H119" i="50"/>
  <c r="I119" i="50" s="1"/>
  <c r="H41" i="50"/>
  <c r="I41" i="50" s="1"/>
  <c r="H101" i="50"/>
  <c r="I101" i="50" s="1"/>
  <c r="H114" i="50"/>
  <c r="I114" i="50" s="1"/>
  <c r="H49" i="50"/>
  <c r="I49" i="50" s="1"/>
  <c r="H43" i="50"/>
  <c r="I43" i="50" s="1"/>
  <c r="H127" i="50"/>
  <c r="I127" i="50" s="1"/>
  <c r="H174" i="50"/>
  <c r="I174" i="50" s="1"/>
  <c r="H237" i="50"/>
  <c r="I237" i="50" s="1"/>
  <c r="H60" i="50"/>
  <c r="I60" i="50" s="1"/>
  <c r="H241" i="50"/>
  <c r="I241" i="50" s="1"/>
  <c r="H36" i="50"/>
  <c r="I36" i="50" s="1"/>
  <c r="H98" i="50"/>
  <c r="I98" i="50" s="1"/>
  <c r="H247" i="50"/>
  <c r="I247" i="50" s="1"/>
  <c r="H242" i="50"/>
  <c r="I242" i="50" s="1"/>
  <c r="H192" i="50"/>
  <c r="I192" i="50" s="1"/>
  <c r="H81" i="50"/>
  <c r="I81" i="50" s="1"/>
  <c r="H179" i="50"/>
  <c r="I179" i="50" s="1"/>
  <c r="H71" i="50"/>
  <c r="I71" i="50" s="1"/>
  <c r="H244" i="50"/>
  <c r="I244" i="50" s="1"/>
  <c r="H186" i="50"/>
  <c r="I186" i="50" s="1"/>
  <c r="H245" i="50"/>
  <c r="I245" i="50" s="1"/>
  <c r="H233" i="50"/>
  <c r="I233" i="50" s="1"/>
  <c r="H206" i="50"/>
  <c r="I206" i="50" s="1"/>
  <c r="H55" i="50"/>
  <c r="I55" i="50" s="1"/>
  <c r="H100" i="50"/>
  <c r="I100" i="50" s="1"/>
  <c r="H21" i="50"/>
  <c r="I21" i="50" s="1"/>
  <c r="H144" i="50"/>
  <c r="I144" i="50" s="1"/>
  <c r="H109" i="50"/>
  <c r="I109" i="50" s="1"/>
  <c r="H196" i="50"/>
  <c r="I196" i="50" s="1"/>
  <c r="H223" i="50"/>
  <c r="I223" i="50" s="1"/>
  <c r="H26" i="50"/>
  <c r="I26" i="50" s="1"/>
  <c r="H149" i="50"/>
  <c r="I149" i="50" s="1"/>
  <c r="H91" i="50"/>
  <c r="I91" i="50" s="1"/>
  <c r="H23" i="50"/>
  <c r="I23" i="50" s="1"/>
  <c r="H214" i="50"/>
  <c r="I214" i="50" s="1"/>
  <c r="H75" i="50"/>
  <c r="I75" i="50" s="1"/>
  <c r="H89" i="50"/>
  <c r="I89" i="50" s="1"/>
  <c r="H250" i="50"/>
  <c r="I250" i="50" s="1"/>
  <c r="H210" i="50"/>
  <c r="I210" i="50" s="1"/>
  <c r="H30" i="50"/>
  <c r="I30" i="50" s="1"/>
  <c r="H111" i="50"/>
  <c r="I111" i="50" s="1"/>
  <c r="H82" i="50"/>
  <c r="I82" i="50" s="1"/>
  <c r="H235" i="50"/>
  <c r="I235" i="50" s="1"/>
  <c r="H110" i="50"/>
  <c r="I110" i="50" s="1"/>
  <c r="H79" i="50"/>
  <c r="I79" i="50" s="1"/>
  <c r="H15" i="50"/>
  <c r="I15" i="50" s="1"/>
  <c r="H40" i="50"/>
  <c r="I40" i="50" s="1"/>
  <c r="H102" i="50"/>
  <c r="I102" i="50" s="1"/>
  <c r="H77" i="50"/>
  <c r="I77" i="50" s="1"/>
  <c r="H227" i="50"/>
  <c r="I227" i="50" s="1"/>
  <c r="H249" i="50"/>
  <c r="I249" i="50" s="1"/>
  <c r="H57" i="50"/>
  <c r="I57" i="50" s="1"/>
  <c r="H203" i="50"/>
  <c r="I203" i="50" s="1"/>
  <c r="H20" i="50"/>
  <c r="I20" i="50" s="1"/>
  <c r="H44" i="50"/>
  <c r="I44" i="50" s="1"/>
  <c r="H197" i="50"/>
  <c r="I197" i="50" s="1"/>
  <c r="H181" i="50"/>
  <c r="I181" i="50" s="1"/>
  <c r="H54" i="50"/>
  <c r="I54" i="50" s="1"/>
  <c r="H177" i="50"/>
  <c r="I177" i="50" s="1"/>
  <c r="H93" i="50"/>
  <c r="I93" i="50" s="1"/>
  <c r="H251" i="50"/>
  <c r="I251" i="50" s="1"/>
  <c r="H35" i="50"/>
  <c r="I35" i="50" s="1"/>
  <c r="H115" i="50"/>
  <c r="I115" i="50" s="1"/>
  <c r="H67" i="50"/>
  <c r="I67" i="50" s="1"/>
  <c r="H142" i="50"/>
  <c r="I142" i="50" s="1"/>
  <c r="H236" i="50"/>
  <c r="I236" i="50" s="1"/>
  <c r="H33" i="50"/>
  <c r="I33" i="50" s="1"/>
  <c r="H157" i="50"/>
  <c r="I157" i="50" s="1"/>
  <c r="H228" i="50"/>
  <c r="I228" i="50" s="1"/>
  <c r="H116" i="50"/>
  <c r="I116" i="50" s="1"/>
  <c r="H31" i="50"/>
  <c r="I31" i="50" s="1"/>
  <c r="H112" i="50"/>
  <c r="I112" i="50" s="1"/>
  <c r="H64" i="50"/>
  <c r="I64" i="50" s="1"/>
  <c r="H74" i="50"/>
  <c r="I74" i="50" s="1"/>
  <c r="H16" i="50"/>
  <c r="I16" i="50" s="1"/>
  <c r="H215" i="50"/>
  <c r="I215" i="50" s="1"/>
  <c r="H187" i="50"/>
  <c r="I187" i="50" s="1"/>
  <c r="H42" i="50"/>
  <c r="I42" i="50" s="1"/>
  <c r="H172" i="50"/>
  <c r="I172" i="50" s="1"/>
  <c r="H123" i="50"/>
  <c r="I123" i="50" s="1"/>
  <c r="H185" i="50"/>
  <c r="I185" i="50" s="1"/>
  <c r="H137" i="50"/>
  <c r="I137" i="50" s="1"/>
  <c r="H28" i="50"/>
  <c r="I28" i="50" s="1"/>
  <c r="H150" i="50"/>
  <c r="I150" i="50" s="1"/>
  <c r="H88" i="50"/>
  <c r="I88" i="50" s="1"/>
  <c r="H61" i="50"/>
  <c r="I61" i="50" s="1"/>
  <c r="H32" i="50"/>
  <c r="I32" i="50" s="1"/>
  <c r="H27" i="50"/>
  <c r="I27" i="50" s="1"/>
  <c r="H58" i="50"/>
  <c r="I58" i="50" s="1"/>
  <c r="H253" i="50"/>
  <c r="I253" i="50" s="1"/>
  <c r="H154" i="50"/>
  <c r="I154" i="50" s="1"/>
  <c r="H118" i="50"/>
  <c r="I118" i="50" s="1"/>
  <c r="H194" i="50"/>
  <c r="I194" i="50" s="1"/>
  <c r="H252" i="50"/>
  <c r="I252" i="50" s="1"/>
  <c r="H50" i="50"/>
  <c r="I50" i="50" s="1"/>
  <c r="H232" i="50"/>
  <c r="I232" i="50" s="1"/>
  <c r="H80" i="50"/>
  <c r="I80" i="50" s="1"/>
  <c r="H72" i="50"/>
  <c r="I72" i="50" s="1"/>
  <c r="U112" i="50" l="1"/>
  <c r="X112" i="50" s="1"/>
  <c r="Z112" i="50" s="1"/>
  <c r="N206" i="50"/>
  <c r="O206" i="50" s="1"/>
  <c r="P206" i="50" s="1"/>
  <c r="N192" i="50"/>
  <c r="O192" i="50" s="1"/>
  <c r="P192" i="50" s="1"/>
  <c r="U127" i="50"/>
  <c r="N174" i="50"/>
  <c r="R174" i="50" s="1"/>
  <c r="N180" i="50"/>
  <c r="Q180" i="50" s="1"/>
  <c r="N142" i="50"/>
  <c r="Q142" i="50" s="1"/>
  <c r="N143" i="50"/>
  <c r="O143" i="50" s="1"/>
  <c r="P143" i="50" s="1"/>
  <c r="U166" i="50"/>
  <c r="X166" i="50" s="1"/>
  <c r="Z166" i="50" s="1"/>
  <c r="AA166" i="50" s="1"/>
  <c r="N64" i="50"/>
  <c r="T64" i="50" s="1"/>
  <c r="U219" i="50"/>
  <c r="X219" i="50" s="1"/>
  <c r="U145" i="50"/>
  <c r="X145" i="50" s="1"/>
  <c r="Z145" i="50" s="1"/>
  <c r="U59" i="50"/>
  <c r="X59" i="50" s="1"/>
  <c r="Z59" i="50" s="1"/>
  <c r="N66" i="50"/>
  <c r="T66" i="50" s="1"/>
  <c r="N84" i="50"/>
  <c r="O84" i="50" s="1"/>
  <c r="P84" i="50" s="1"/>
  <c r="N179" i="50"/>
  <c r="T179" i="50" s="1"/>
  <c r="N232" i="50"/>
  <c r="R232" i="50" s="1"/>
  <c r="U140" i="50"/>
  <c r="X140" i="50" s="1"/>
  <c r="N190" i="50"/>
  <c r="T190" i="50" s="1"/>
  <c r="N78" i="50"/>
  <c r="Q78" i="50" s="1"/>
  <c r="N221" i="50"/>
  <c r="O221" i="50" s="1"/>
  <c r="P221" i="50" s="1"/>
  <c r="N189" i="50"/>
  <c r="T189" i="50" s="1"/>
  <c r="N35" i="50"/>
  <c r="O35" i="50" s="1"/>
  <c r="P35" i="50" s="1"/>
  <c r="N53" i="50"/>
  <c r="O53" i="50" s="1"/>
  <c r="P53" i="50" s="1"/>
  <c r="U133" i="50"/>
  <c r="X133" i="50" s="1"/>
  <c r="Z133" i="50" s="1"/>
  <c r="U230" i="50"/>
  <c r="X230" i="50" s="1"/>
  <c r="U240" i="50"/>
  <c r="X240" i="50" s="1"/>
  <c r="U77" i="50"/>
  <c r="X77" i="50" s="1"/>
  <c r="U155" i="50"/>
  <c r="X155" i="50" s="1"/>
  <c r="U49" i="50"/>
  <c r="X49" i="50" s="1"/>
  <c r="Z49" i="50" s="1"/>
  <c r="U248" i="50"/>
  <c r="X248" i="50" s="1"/>
  <c r="U90" i="50"/>
  <c r="X90" i="50" s="1"/>
  <c r="U111" i="50"/>
  <c r="X111" i="50" s="1"/>
  <c r="Z111" i="50" s="1"/>
  <c r="U204" i="50"/>
  <c r="X204" i="50" s="1"/>
  <c r="U235" i="50"/>
  <c r="X235" i="50" s="1"/>
  <c r="U114" i="50"/>
  <c r="X114" i="50" s="1"/>
  <c r="U249" i="50"/>
  <c r="X249" i="50" s="1"/>
  <c r="Z249" i="50" s="1"/>
  <c r="AA249" i="50" s="1"/>
  <c r="U96" i="50"/>
  <c r="X96" i="50" s="1"/>
  <c r="Z96" i="50" s="1"/>
  <c r="U20" i="50"/>
  <c r="X20" i="50" s="1"/>
  <c r="Z20" i="50" s="1"/>
  <c r="AA20" i="50" s="1"/>
  <c r="U22" i="50"/>
  <c r="X22" i="50" s="1"/>
  <c r="Z22" i="50" s="1"/>
  <c r="U203" i="50"/>
  <c r="X203" i="50" s="1"/>
  <c r="Z203" i="50" s="1"/>
  <c r="AA203" i="50" s="1"/>
  <c r="U60" i="50"/>
  <c r="X60" i="50" s="1"/>
  <c r="U208" i="50"/>
  <c r="X208" i="50" s="1"/>
  <c r="Z208" i="50" s="1"/>
  <c r="AA208" i="50" s="1"/>
  <c r="U55" i="50"/>
  <c r="X55" i="50" s="1"/>
  <c r="Z55" i="50" s="1"/>
  <c r="AA55" i="50" s="1"/>
  <c r="U160" i="50"/>
  <c r="X160" i="50" s="1"/>
  <c r="U246" i="50"/>
  <c r="X246" i="50" s="1"/>
  <c r="Z246" i="50" s="1"/>
  <c r="U138" i="50"/>
  <c r="X138" i="50" s="1"/>
  <c r="U99" i="50"/>
  <c r="X99" i="50" s="1"/>
  <c r="Z99" i="50" s="1"/>
  <c r="O216" i="50"/>
  <c r="P216" i="50" s="1"/>
  <c r="Q216" i="50"/>
  <c r="Q141" i="50"/>
  <c r="O141" i="50"/>
  <c r="P141" i="50" s="1"/>
  <c r="Q44" i="50"/>
  <c r="O44" i="50"/>
  <c r="P44" i="50" s="1"/>
  <c r="O133" i="50"/>
  <c r="P133" i="50" s="1"/>
  <c r="Q133" i="50"/>
  <c r="O209" i="50"/>
  <c r="P209" i="50" s="1"/>
  <c r="Q209" i="50"/>
  <c r="Q128" i="50"/>
  <c r="O128" i="50"/>
  <c r="P128" i="50" s="1"/>
  <c r="Q21" i="50"/>
  <c r="O21" i="50"/>
  <c r="P21" i="50" s="1"/>
  <c r="Q247" i="50"/>
  <c r="O247" i="50"/>
  <c r="P247" i="50" s="1"/>
  <c r="Q158" i="50"/>
  <c r="O158" i="50"/>
  <c r="P158" i="50" s="1"/>
  <c r="U39" i="50"/>
  <c r="X39" i="50" s="1"/>
  <c r="Q231" i="50"/>
  <c r="O231" i="50"/>
  <c r="P231" i="50" s="1"/>
  <c r="O86" i="50"/>
  <c r="P86" i="50" s="1"/>
  <c r="Q86" i="50"/>
  <c r="Q122" i="50"/>
  <c r="O122" i="50"/>
  <c r="P122" i="50" s="1"/>
  <c r="Q112" i="50"/>
  <c r="O112" i="50"/>
  <c r="P112" i="50" s="1"/>
  <c r="Q91" i="50"/>
  <c r="O91" i="50"/>
  <c r="P91" i="50" s="1"/>
  <c r="O155" i="50"/>
  <c r="P155" i="50" s="1"/>
  <c r="Q155" i="50"/>
  <c r="O156" i="50"/>
  <c r="P156" i="50" s="1"/>
  <c r="Q156" i="50"/>
  <c r="Q248" i="50"/>
  <c r="O248" i="50"/>
  <c r="P248" i="50" s="1"/>
  <c r="Q57" i="50"/>
  <c r="O57" i="50"/>
  <c r="P57" i="50" s="1"/>
  <c r="O108" i="50"/>
  <c r="P108" i="50" s="1"/>
  <c r="Q108" i="50"/>
  <c r="Q49" i="50"/>
  <c r="O49" i="50"/>
  <c r="P49" i="50" s="1"/>
  <c r="O175" i="50"/>
  <c r="P175" i="50" s="1"/>
  <c r="Q175" i="50"/>
  <c r="Q72" i="50"/>
  <c r="O72" i="50"/>
  <c r="P72" i="50" s="1"/>
  <c r="O246" i="50"/>
  <c r="P246" i="50" s="1"/>
  <c r="Q246" i="50"/>
  <c r="Q77" i="50"/>
  <c r="O77" i="50"/>
  <c r="P77" i="50" s="1"/>
  <c r="O210" i="50"/>
  <c r="P210" i="50" s="1"/>
  <c r="Q210" i="50"/>
  <c r="Q114" i="50"/>
  <c r="O114" i="50"/>
  <c r="P114" i="50" s="1"/>
  <c r="Q176" i="50"/>
  <c r="O176" i="50"/>
  <c r="P176" i="50" s="1"/>
  <c r="O116" i="50"/>
  <c r="P116" i="50" s="1"/>
  <c r="Q116" i="50"/>
  <c r="Q99" i="50"/>
  <c r="O99" i="50"/>
  <c r="P99" i="50" s="1"/>
  <c r="O154" i="50"/>
  <c r="P154" i="50" s="1"/>
  <c r="Q154" i="50"/>
  <c r="Q164" i="50"/>
  <c r="O164" i="50"/>
  <c r="P164" i="50" s="1"/>
  <c r="O181" i="50"/>
  <c r="P181" i="50" s="1"/>
  <c r="Q181" i="50"/>
  <c r="O115" i="50"/>
  <c r="P115" i="50" s="1"/>
  <c r="Q115" i="50"/>
  <c r="O39" i="50"/>
  <c r="P39" i="50" s="1"/>
  <c r="Q39" i="50"/>
  <c r="O121" i="50"/>
  <c r="P121" i="50" s="1"/>
  <c r="Q121" i="50"/>
  <c r="O63" i="50"/>
  <c r="P63" i="50" s="1"/>
  <c r="Q63" i="50"/>
  <c r="Q124" i="50"/>
  <c r="O124" i="50"/>
  <c r="P124" i="50" s="1"/>
  <c r="O47" i="50"/>
  <c r="P47" i="50" s="1"/>
  <c r="Q47" i="50"/>
  <c r="U28" i="50"/>
  <c r="X28" i="50" s="1"/>
  <c r="Z28" i="50" s="1"/>
  <c r="AA28" i="50" s="1"/>
  <c r="Q163" i="50"/>
  <c r="O163" i="50"/>
  <c r="P163" i="50" s="1"/>
  <c r="O233" i="50"/>
  <c r="P233" i="50" s="1"/>
  <c r="Q233" i="50"/>
  <c r="U18" i="50"/>
  <c r="X18" i="50" s="1"/>
  <c r="Z18" i="50" s="1"/>
  <c r="Q134" i="50"/>
  <c r="O134" i="50"/>
  <c r="P134" i="50" s="1"/>
  <c r="Q45" i="50"/>
  <c r="O45" i="50"/>
  <c r="P45" i="50" s="1"/>
  <c r="U68" i="50"/>
  <c r="X68" i="50" s="1"/>
  <c r="Z68" i="50" s="1"/>
  <c r="U109" i="50"/>
  <c r="X109" i="50" s="1"/>
  <c r="Z109" i="50" s="1"/>
  <c r="O252" i="50"/>
  <c r="P252" i="50" s="1"/>
  <c r="Q252" i="50"/>
  <c r="O245" i="50"/>
  <c r="P245" i="50" s="1"/>
  <c r="Q245" i="50"/>
  <c r="O88" i="50"/>
  <c r="P88" i="50" s="1"/>
  <c r="Q88" i="50"/>
  <c r="U50" i="50"/>
  <c r="X50" i="50" s="1"/>
  <c r="Z50" i="50" s="1"/>
  <c r="Q229" i="50"/>
  <c r="O229" i="50"/>
  <c r="P229" i="50" s="1"/>
  <c r="O76" i="50"/>
  <c r="P76" i="50" s="1"/>
  <c r="Q76" i="50"/>
  <c r="Q218" i="50"/>
  <c r="O218" i="50"/>
  <c r="P218" i="50" s="1"/>
  <c r="O98" i="50"/>
  <c r="P98" i="50" s="1"/>
  <c r="Q98" i="50"/>
  <c r="Q152" i="50"/>
  <c r="O152" i="50"/>
  <c r="P152" i="50" s="1"/>
  <c r="Q254" i="50"/>
  <c r="O254" i="50"/>
  <c r="P254" i="50" s="1"/>
  <c r="Q177" i="50"/>
  <c r="O177" i="50"/>
  <c r="P177" i="50" s="1"/>
  <c r="O139" i="50"/>
  <c r="P139" i="50" s="1"/>
  <c r="Q139" i="50"/>
  <c r="Q102" i="50"/>
  <c r="O102" i="50"/>
  <c r="P102" i="50" s="1"/>
  <c r="Q169" i="50"/>
  <c r="O169" i="50"/>
  <c r="P169" i="50" s="1"/>
  <c r="O109" i="50"/>
  <c r="P109" i="50" s="1"/>
  <c r="Q109" i="50"/>
  <c r="O204" i="50"/>
  <c r="P204" i="50" s="1"/>
  <c r="Q204" i="50"/>
  <c r="Q237" i="50"/>
  <c r="O237" i="50"/>
  <c r="P237" i="50" s="1"/>
  <c r="Q56" i="50"/>
  <c r="O56" i="50"/>
  <c r="P56" i="50" s="1"/>
  <c r="Q217" i="50"/>
  <c r="O217" i="50"/>
  <c r="P217" i="50" s="1"/>
  <c r="O46" i="50"/>
  <c r="P46" i="50" s="1"/>
  <c r="Q46" i="50"/>
  <c r="Q136" i="50"/>
  <c r="O136" i="50"/>
  <c r="P136" i="50" s="1"/>
  <c r="Q235" i="50"/>
  <c r="O235" i="50"/>
  <c r="P235" i="50" s="1"/>
  <c r="O69" i="50"/>
  <c r="P69" i="50" s="1"/>
  <c r="Q69" i="50"/>
  <c r="O40" i="50"/>
  <c r="P40" i="50" s="1"/>
  <c r="Q40" i="50"/>
  <c r="O120" i="50"/>
  <c r="P120" i="50" s="1"/>
  <c r="Q120" i="50"/>
  <c r="O97" i="50"/>
  <c r="P97" i="50" s="1"/>
  <c r="Q97" i="50"/>
  <c r="O144" i="50"/>
  <c r="P144" i="50" s="1"/>
  <c r="Q144" i="50"/>
  <c r="Q196" i="50"/>
  <c r="O196" i="50"/>
  <c r="P196" i="50" s="1"/>
  <c r="Q159" i="50"/>
  <c r="O159" i="50"/>
  <c r="P159" i="50" s="1"/>
  <c r="Q48" i="50"/>
  <c r="O48" i="50"/>
  <c r="P48" i="50" s="1"/>
  <c r="Q165" i="50"/>
  <c r="O165" i="50"/>
  <c r="P165" i="50" s="1"/>
  <c r="Q202" i="50"/>
  <c r="O202" i="50"/>
  <c r="P202" i="50" s="1"/>
  <c r="Q173" i="50"/>
  <c r="O173" i="50"/>
  <c r="P173" i="50" s="1"/>
  <c r="O93" i="50"/>
  <c r="P93" i="50" s="1"/>
  <c r="Q93" i="50"/>
  <c r="U74" i="50"/>
  <c r="X74" i="50" s="1"/>
  <c r="U119" i="50"/>
  <c r="X119" i="50" s="1"/>
  <c r="Z119" i="50" s="1"/>
  <c r="AA119" i="50" s="1"/>
  <c r="Q194" i="50"/>
  <c r="O194" i="50"/>
  <c r="P194" i="50" s="1"/>
  <c r="O239" i="50"/>
  <c r="P239" i="50" s="1"/>
  <c r="Q239" i="50"/>
  <c r="Q129" i="50"/>
  <c r="O129" i="50"/>
  <c r="P129" i="50" s="1"/>
  <c r="O227" i="50"/>
  <c r="P227" i="50" s="1"/>
  <c r="Q227" i="50"/>
  <c r="Q241" i="50"/>
  <c r="O241" i="50"/>
  <c r="P241" i="50" s="1"/>
  <c r="Q95" i="50"/>
  <c r="O95" i="50"/>
  <c r="P95" i="50" s="1"/>
  <c r="Q130" i="50"/>
  <c r="O130" i="50"/>
  <c r="P130" i="50" s="1"/>
  <c r="Q111" i="50"/>
  <c r="O111" i="50"/>
  <c r="P111" i="50" s="1"/>
  <c r="O110" i="50"/>
  <c r="P110" i="50" s="1"/>
  <c r="Q110" i="50"/>
  <c r="O28" i="50"/>
  <c r="P28" i="50" s="1"/>
  <c r="Q28" i="50"/>
  <c r="O240" i="50"/>
  <c r="P240" i="50" s="1"/>
  <c r="Q240" i="50"/>
  <c r="Q225" i="50"/>
  <c r="O225" i="50"/>
  <c r="P225" i="50" s="1"/>
  <c r="Q137" i="50"/>
  <c r="O137" i="50"/>
  <c r="P137" i="50" s="1"/>
  <c r="Q18" i="50"/>
  <c r="O18" i="50"/>
  <c r="P18" i="50" s="1"/>
  <c r="O74" i="50"/>
  <c r="P74" i="50" s="1"/>
  <c r="Q74" i="50"/>
  <c r="Q68" i="50"/>
  <c r="O68" i="50"/>
  <c r="P68" i="50" s="1"/>
  <c r="Q119" i="50"/>
  <c r="O119" i="50"/>
  <c r="P119" i="50" s="1"/>
  <c r="Q50" i="50"/>
  <c r="O50" i="50"/>
  <c r="P50" i="50" s="1"/>
  <c r="Q100" i="50"/>
  <c r="O100" i="50"/>
  <c r="P100" i="50" s="1"/>
  <c r="O81" i="50"/>
  <c r="P81" i="50" s="1"/>
  <c r="Q81" i="50"/>
  <c r="Q37" i="50"/>
  <c r="O37" i="50"/>
  <c r="P37" i="50" s="1"/>
  <c r="Q135" i="50"/>
  <c r="O135" i="50"/>
  <c r="P135" i="50" s="1"/>
  <c r="Q73" i="50"/>
  <c r="O73" i="50"/>
  <c r="P73" i="50" s="1"/>
  <c r="O29" i="50"/>
  <c r="P29" i="50" s="1"/>
  <c r="Q29" i="50"/>
  <c r="O132" i="50"/>
  <c r="P132" i="50" s="1"/>
  <c r="Q132" i="50"/>
  <c r="O127" i="50"/>
  <c r="P127" i="50" s="1"/>
  <c r="Q127" i="50"/>
  <c r="U58" i="50"/>
  <c r="X58" i="50" s="1"/>
  <c r="Z58" i="50" s="1"/>
  <c r="AA58" i="50" s="1"/>
  <c r="O87" i="50"/>
  <c r="P87" i="50" s="1"/>
  <c r="Q87" i="50"/>
  <c r="Q60" i="50"/>
  <c r="O60" i="50"/>
  <c r="P60" i="50" s="1"/>
  <c r="Q160" i="50"/>
  <c r="O160" i="50"/>
  <c r="P160" i="50" s="1"/>
  <c r="Q36" i="50"/>
  <c r="O36" i="50"/>
  <c r="P36" i="50" s="1"/>
  <c r="Q208" i="50"/>
  <c r="O208" i="50"/>
  <c r="P208" i="50" s="1"/>
  <c r="Q146" i="50"/>
  <c r="O146" i="50"/>
  <c r="P146" i="50" s="1"/>
  <c r="O234" i="50"/>
  <c r="P234" i="50" s="1"/>
  <c r="Q234" i="50"/>
  <c r="Q207" i="50"/>
  <c r="O207" i="50"/>
  <c r="P207" i="50" s="1"/>
  <c r="Q195" i="50"/>
  <c r="O195" i="50"/>
  <c r="P195" i="50" s="1"/>
  <c r="O150" i="50"/>
  <c r="P150" i="50" s="1"/>
  <c r="Q150" i="50"/>
  <c r="Q117" i="50"/>
  <c r="O117" i="50"/>
  <c r="P117" i="50" s="1"/>
  <c r="Q232" i="50"/>
  <c r="O232" i="50"/>
  <c r="P232" i="50" s="1"/>
  <c r="Q55" i="50"/>
  <c r="O55" i="50"/>
  <c r="P55" i="50" s="1"/>
  <c r="O58" i="50"/>
  <c r="P58" i="50" s="1"/>
  <c r="Q58" i="50"/>
  <c r="O138" i="50"/>
  <c r="P138" i="50" s="1"/>
  <c r="Q138" i="50"/>
  <c r="Q90" i="50"/>
  <c r="O90" i="50"/>
  <c r="P90" i="50" s="1"/>
  <c r="Q219" i="50"/>
  <c r="O219" i="50"/>
  <c r="P219" i="50" s="1"/>
  <c r="Q31" i="50"/>
  <c r="O31" i="50"/>
  <c r="P31" i="50" s="1"/>
  <c r="Q79" i="50"/>
  <c r="O79" i="50"/>
  <c r="P79" i="50" s="1"/>
  <c r="Q145" i="50"/>
  <c r="O145" i="50"/>
  <c r="P145" i="50" s="1"/>
  <c r="Q140" i="50"/>
  <c r="O140" i="50"/>
  <c r="P140" i="50" s="1"/>
  <c r="O59" i="50"/>
  <c r="P59" i="50" s="1"/>
  <c r="Q59" i="50"/>
  <c r="Q38" i="50"/>
  <c r="O38" i="50"/>
  <c r="P38" i="50" s="1"/>
  <c r="Q157" i="50"/>
  <c r="O157" i="50"/>
  <c r="P157" i="50" s="1"/>
  <c r="Q213" i="50"/>
  <c r="O213" i="50"/>
  <c r="P213" i="50" s="1"/>
  <c r="Q236" i="50"/>
  <c r="O236" i="50"/>
  <c r="P236" i="50" s="1"/>
  <c r="Q20" i="50"/>
  <c r="O20" i="50"/>
  <c r="P20" i="50" s="1"/>
  <c r="O166" i="50"/>
  <c r="P166" i="50" s="1"/>
  <c r="Q166" i="50"/>
  <c r="Q223" i="50"/>
  <c r="O223" i="50"/>
  <c r="P223" i="50" s="1"/>
  <c r="O22" i="50"/>
  <c r="P22" i="50" s="1"/>
  <c r="Q22" i="50"/>
  <c r="Q61" i="50"/>
  <c r="O61" i="50"/>
  <c r="P61" i="50" s="1"/>
  <c r="Q242" i="50"/>
  <c r="O242" i="50"/>
  <c r="P242" i="50" s="1"/>
  <c r="Q197" i="50"/>
  <c r="O197" i="50"/>
  <c r="P197" i="50" s="1"/>
  <c r="O199" i="50"/>
  <c r="P199" i="50" s="1"/>
  <c r="Q199" i="50"/>
  <c r="O228" i="50"/>
  <c r="P228" i="50" s="1"/>
  <c r="Q228" i="50"/>
  <c r="O27" i="50"/>
  <c r="P27" i="50" s="1"/>
  <c r="Q27" i="50"/>
  <c r="O251" i="50"/>
  <c r="P251" i="50" s="1"/>
  <c r="Q251" i="50"/>
  <c r="Q42" i="50"/>
  <c r="O42" i="50"/>
  <c r="P42" i="50" s="1"/>
  <c r="O198" i="50"/>
  <c r="P198" i="50" s="1"/>
  <c r="Q198" i="50"/>
  <c r="Q67" i="50"/>
  <c r="O67" i="50"/>
  <c r="P67" i="50" s="1"/>
  <c r="O214" i="50"/>
  <c r="P214" i="50" s="1"/>
  <c r="Q214" i="50"/>
  <c r="Q26" i="50"/>
  <c r="O26" i="50"/>
  <c r="P26" i="50" s="1"/>
  <c r="O215" i="50"/>
  <c r="P215" i="50" s="1"/>
  <c r="Q215" i="50"/>
  <c r="O203" i="50"/>
  <c r="P203" i="50" s="1"/>
  <c r="Q203" i="50"/>
  <c r="Q148" i="50"/>
  <c r="O148" i="50"/>
  <c r="P148" i="50" s="1"/>
  <c r="Q85" i="50"/>
  <c r="O85" i="50"/>
  <c r="P85" i="50" s="1"/>
  <c r="O222" i="50"/>
  <c r="P222" i="50" s="1"/>
  <c r="Q222" i="50"/>
  <c r="Q244" i="50"/>
  <c r="O244" i="50"/>
  <c r="P244" i="50" s="1"/>
  <c r="Q123" i="50"/>
  <c r="O123" i="50"/>
  <c r="P123" i="50" s="1"/>
  <c r="Q212" i="50"/>
  <c r="O212" i="50"/>
  <c r="P212" i="50" s="1"/>
  <c r="U38" i="50"/>
  <c r="X38" i="50" s="1"/>
  <c r="Z38" i="50" s="1"/>
  <c r="AA38" i="50" s="1"/>
  <c r="Q118" i="50"/>
  <c r="O118" i="50"/>
  <c r="P118" i="50" s="1"/>
  <c r="O161" i="50"/>
  <c r="P161" i="50" s="1"/>
  <c r="Q161" i="50"/>
  <c r="Q113" i="50"/>
  <c r="O113" i="50"/>
  <c r="P113" i="50" s="1"/>
  <c r="O104" i="50"/>
  <c r="P104" i="50" s="1"/>
  <c r="Q104" i="50"/>
  <c r="Q80" i="50"/>
  <c r="O80" i="50"/>
  <c r="P80" i="50" s="1"/>
  <c r="Q211" i="50"/>
  <c r="O211" i="50"/>
  <c r="P211" i="50" s="1"/>
  <c r="O131" i="50"/>
  <c r="P131" i="50" s="1"/>
  <c r="Q131" i="50"/>
  <c r="Q62" i="50"/>
  <c r="O62" i="50"/>
  <c r="P62" i="50" s="1"/>
  <c r="Q220" i="50"/>
  <c r="O220" i="50"/>
  <c r="P220" i="50" s="1"/>
  <c r="Q71" i="50"/>
  <c r="O71" i="50"/>
  <c r="P71" i="50" s="1"/>
  <c r="O15" i="50"/>
  <c r="P15" i="50" s="1"/>
  <c r="Q15" i="50"/>
  <c r="Q94" i="50"/>
  <c r="O94" i="50"/>
  <c r="P94" i="50" s="1"/>
  <c r="Q30" i="50"/>
  <c r="O30" i="50"/>
  <c r="P30" i="50" s="1"/>
  <c r="Q151" i="50"/>
  <c r="O151" i="50"/>
  <c r="P151" i="50" s="1"/>
  <c r="O126" i="50"/>
  <c r="P126" i="50" s="1"/>
  <c r="Q126" i="50"/>
  <c r="O92" i="50"/>
  <c r="P92" i="50" s="1"/>
  <c r="Q92" i="50"/>
  <c r="Q125" i="50"/>
  <c r="O125" i="50"/>
  <c r="P125" i="50" s="1"/>
  <c r="Q249" i="50"/>
  <c r="O249" i="50"/>
  <c r="P249" i="50" s="1"/>
  <c r="O52" i="50"/>
  <c r="P52" i="50" s="1"/>
  <c r="Q52" i="50"/>
  <c r="Q243" i="50"/>
  <c r="O243" i="50"/>
  <c r="P243" i="50" s="1"/>
  <c r="O82" i="50"/>
  <c r="P82" i="50" s="1"/>
  <c r="Q82" i="50"/>
  <c r="Q170" i="50"/>
  <c r="O170" i="50"/>
  <c r="P170" i="50" s="1"/>
  <c r="O162" i="50"/>
  <c r="P162" i="50" s="1"/>
  <c r="Q162" i="50"/>
  <c r="Q32" i="50"/>
  <c r="O32" i="50"/>
  <c r="P32" i="50" s="1"/>
  <c r="U21" i="50"/>
  <c r="X21" i="50" s="1"/>
  <c r="Z21" i="50" s="1"/>
  <c r="AA21" i="50" s="1"/>
  <c r="Q107" i="50"/>
  <c r="O107" i="50"/>
  <c r="P107" i="50" s="1"/>
  <c r="Q230" i="50"/>
  <c r="O230" i="50"/>
  <c r="P230" i="50" s="1"/>
  <c r="Q96" i="50"/>
  <c r="O96" i="50"/>
  <c r="P96" i="50" s="1"/>
  <c r="Q171" i="50"/>
  <c r="O171" i="50"/>
  <c r="P171" i="50" s="1"/>
  <c r="U254" i="50"/>
  <c r="X254" i="50" s="1"/>
  <c r="Z254" i="50" s="1"/>
  <c r="U61" i="50"/>
  <c r="X61" i="50" s="1"/>
  <c r="U37" i="50"/>
  <c r="X37" i="50" s="1"/>
  <c r="Z37" i="50" s="1"/>
  <c r="AA37" i="50" s="1"/>
  <c r="U163" i="50"/>
  <c r="X163" i="50" s="1"/>
  <c r="U102" i="50"/>
  <c r="X102" i="50" s="1"/>
  <c r="Z102" i="50" s="1"/>
  <c r="U56" i="50"/>
  <c r="X56" i="50" s="1"/>
  <c r="Z56" i="50" s="1"/>
  <c r="U177" i="50"/>
  <c r="X177" i="50" s="1"/>
  <c r="Z177" i="50" s="1"/>
  <c r="AA177" i="50" s="1"/>
  <c r="U252" i="50"/>
  <c r="X252" i="50" s="1"/>
  <c r="Z252" i="50" s="1"/>
  <c r="AA252" i="50" s="1"/>
  <c r="U123" i="50"/>
  <c r="X123" i="50" s="1"/>
  <c r="U241" i="50"/>
  <c r="X241" i="50" s="1"/>
  <c r="Z241" i="50" s="1"/>
  <c r="U27" i="50"/>
  <c r="X27" i="50" s="1"/>
  <c r="Z27" i="50" s="1"/>
  <c r="U228" i="50"/>
  <c r="X228" i="50" s="1"/>
  <c r="U251" i="50"/>
  <c r="X251" i="50" s="1"/>
  <c r="Z251" i="50" s="1"/>
  <c r="U227" i="50"/>
  <c r="X227" i="50" s="1"/>
  <c r="Z227" i="50" s="1"/>
  <c r="AA227" i="50" s="1"/>
  <c r="U216" i="50"/>
  <c r="X216" i="50" s="1"/>
  <c r="Z216" i="50" s="1"/>
  <c r="AA216" i="50" s="1"/>
  <c r="U52" i="50"/>
  <c r="X52" i="50" s="1"/>
  <c r="U113" i="50"/>
  <c r="X113" i="50" s="1"/>
  <c r="U211" i="50"/>
  <c r="X211" i="50" s="1"/>
  <c r="U139" i="50"/>
  <c r="X139" i="50" s="1"/>
  <c r="U223" i="50"/>
  <c r="X223" i="50" s="1"/>
  <c r="Z223" i="50" s="1"/>
  <c r="U247" i="50"/>
  <c r="U63" i="50"/>
  <c r="U120" i="50"/>
  <c r="U122" i="50"/>
  <c r="U130" i="50"/>
  <c r="U73" i="50"/>
  <c r="U161" i="50"/>
  <c r="U173" i="50"/>
  <c r="U212" i="50"/>
  <c r="U82" i="50"/>
  <c r="U144" i="50"/>
  <c r="X127" i="50"/>
  <c r="Z127" i="50" s="1"/>
  <c r="U67" i="50"/>
  <c r="U97" i="50"/>
  <c r="U93" i="50"/>
  <c r="U62" i="50"/>
  <c r="U32" i="50"/>
  <c r="U159" i="50"/>
  <c r="U214" i="50"/>
  <c r="U209" i="50"/>
  <c r="U164" i="50"/>
  <c r="U156" i="50"/>
  <c r="U215" i="50"/>
  <c r="U218" i="50"/>
  <c r="U158" i="50"/>
  <c r="U72" i="50"/>
  <c r="U124" i="50"/>
  <c r="U88" i="50"/>
  <c r="U48" i="50"/>
  <c r="U42" i="50"/>
  <c r="U243" i="50"/>
  <c r="U165" i="50"/>
  <c r="U237" i="50"/>
  <c r="U15" i="50"/>
  <c r="X15" i="50" s="1"/>
  <c r="U40" i="50"/>
  <c r="U146" i="50"/>
  <c r="U157" i="50"/>
  <c r="U91" i="50"/>
  <c r="U121" i="50"/>
  <c r="U69" i="50"/>
  <c r="U110" i="50"/>
  <c r="U213" i="50"/>
  <c r="T181" i="50"/>
  <c r="R181" i="50"/>
  <c r="T203" i="50"/>
  <c r="R203" i="50"/>
  <c r="T39" i="50"/>
  <c r="R39" i="50"/>
  <c r="T90" i="50"/>
  <c r="R90" i="50"/>
  <c r="T210" i="50"/>
  <c r="R210" i="50"/>
  <c r="T170" i="50"/>
  <c r="R170" i="50"/>
  <c r="T56" i="50"/>
  <c r="R56" i="50"/>
  <c r="T175" i="50"/>
  <c r="R175" i="50"/>
  <c r="N193" i="50"/>
  <c r="T213" i="50"/>
  <c r="R213" i="50"/>
  <c r="T236" i="50"/>
  <c r="R236" i="50"/>
  <c r="N24" i="50"/>
  <c r="T151" i="50"/>
  <c r="R151" i="50"/>
  <c r="T148" i="50"/>
  <c r="R148" i="50"/>
  <c r="T177" i="50"/>
  <c r="R177" i="50"/>
  <c r="N253" i="50"/>
  <c r="T112" i="50"/>
  <c r="R112" i="50"/>
  <c r="T164" i="50"/>
  <c r="R164" i="50"/>
  <c r="T242" i="50"/>
  <c r="R242" i="50"/>
  <c r="T219" i="50"/>
  <c r="R219" i="50"/>
  <c r="T44" i="50"/>
  <c r="R44" i="50"/>
  <c r="T104" i="50"/>
  <c r="R104" i="50"/>
  <c r="T129" i="50"/>
  <c r="R129" i="50"/>
  <c r="T154" i="50"/>
  <c r="R154" i="50"/>
  <c r="T46" i="50"/>
  <c r="R46" i="50"/>
  <c r="T247" i="50"/>
  <c r="R247" i="50"/>
  <c r="T26" i="50"/>
  <c r="R26" i="50"/>
  <c r="T117" i="50"/>
  <c r="R117" i="50"/>
  <c r="T197" i="50"/>
  <c r="R197" i="50"/>
  <c r="T248" i="50"/>
  <c r="R248" i="50"/>
  <c r="T162" i="50"/>
  <c r="R162" i="50"/>
  <c r="T80" i="50"/>
  <c r="R80" i="50"/>
  <c r="T50" i="50"/>
  <c r="R50" i="50"/>
  <c r="T76" i="50"/>
  <c r="R76" i="50"/>
  <c r="T220" i="50"/>
  <c r="R220" i="50"/>
  <c r="T206" i="50"/>
  <c r="R206" i="50"/>
  <c r="T163" i="50"/>
  <c r="R163" i="50"/>
  <c r="T130" i="50"/>
  <c r="R130" i="50"/>
  <c r="T159" i="50"/>
  <c r="R159" i="50"/>
  <c r="T216" i="50"/>
  <c r="R216" i="50"/>
  <c r="T71" i="50"/>
  <c r="R71" i="50"/>
  <c r="N149" i="50"/>
  <c r="N201" i="50"/>
  <c r="T98" i="50"/>
  <c r="R98" i="50"/>
  <c r="T47" i="50"/>
  <c r="R47" i="50"/>
  <c r="T141" i="50"/>
  <c r="R141" i="50"/>
  <c r="T166" i="50"/>
  <c r="R166" i="50"/>
  <c r="T240" i="50"/>
  <c r="R240" i="50"/>
  <c r="T233" i="50"/>
  <c r="R233" i="50"/>
  <c r="R72" i="50"/>
  <c r="T72" i="50"/>
  <c r="T52" i="50"/>
  <c r="R52" i="50"/>
  <c r="T118" i="50"/>
  <c r="R118" i="50"/>
  <c r="T114" i="50"/>
  <c r="R114" i="50"/>
  <c r="T133" i="50"/>
  <c r="R133" i="50"/>
  <c r="N70" i="50"/>
  <c r="T208" i="50"/>
  <c r="R208" i="50"/>
  <c r="N83" i="50"/>
  <c r="T28" i="50"/>
  <c r="R28" i="50"/>
  <c r="T215" i="50"/>
  <c r="R215" i="50"/>
  <c r="T235" i="50"/>
  <c r="R235" i="50"/>
  <c r="T126" i="50"/>
  <c r="R126" i="50"/>
  <c r="T121" i="50"/>
  <c r="R121" i="50"/>
  <c r="N105" i="50"/>
  <c r="T73" i="50"/>
  <c r="R73" i="50"/>
  <c r="T97" i="50"/>
  <c r="R97" i="50"/>
  <c r="N17" i="50"/>
  <c r="T85" i="50"/>
  <c r="R85" i="50"/>
  <c r="T132" i="50"/>
  <c r="R132" i="50"/>
  <c r="T139" i="50"/>
  <c r="R139" i="50"/>
  <c r="N238" i="50"/>
  <c r="T136" i="50"/>
  <c r="R136" i="50"/>
  <c r="T243" i="50"/>
  <c r="R243" i="50"/>
  <c r="T31" i="50"/>
  <c r="R31" i="50"/>
  <c r="N23" i="50"/>
  <c r="N34" i="50"/>
  <c r="T57" i="50"/>
  <c r="R57" i="50"/>
  <c r="T32" i="50"/>
  <c r="R32" i="50"/>
  <c r="T211" i="50"/>
  <c r="R211" i="50"/>
  <c r="T27" i="50"/>
  <c r="R27" i="50"/>
  <c r="T59" i="50"/>
  <c r="R59" i="50"/>
  <c r="T217" i="50"/>
  <c r="R217" i="50"/>
  <c r="T214" i="50"/>
  <c r="R214" i="50"/>
  <c r="T15" i="50"/>
  <c r="R15" i="50"/>
  <c r="T234" i="50"/>
  <c r="R234" i="50"/>
  <c r="T144" i="50"/>
  <c r="R144" i="50"/>
  <c r="T158" i="50"/>
  <c r="R158" i="50"/>
  <c r="T92" i="50"/>
  <c r="R92" i="50"/>
  <c r="T55" i="50"/>
  <c r="R55" i="50"/>
  <c r="T48" i="50"/>
  <c r="R48" i="50"/>
  <c r="T165" i="50"/>
  <c r="R165" i="50"/>
  <c r="T134" i="50"/>
  <c r="R134" i="50"/>
  <c r="T91" i="50"/>
  <c r="R91" i="50"/>
  <c r="N185" i="50"/>
  <c r="N184" i="50"/>
  <c r="T252" i="50"/>
  <c r="R252" i="50"/>
  <c r="T176" i="50"/>
  <c r="R176" i="50"/>
  <c r="T209" i="50"/>
  <c r="R209" i="50"/>
  <c r="T251" i="50"/>
  <c r="R251" i="50"/>
  <c r="T227" i="50"/>
  <c r="R227" i="50"/>
  <c r="T69" i="50"/>
  <c r="R69" i="50"/>
  <c r="T111" i="50"/>
  <c r="R111" i="50"/>
  <c r="T152" i="50"/>
  <c r="R152" i="50"/>
  <c r="N188" i="50"/>
  <c r="N75" i="50"/>
  <c r="T225" i="50"/>
  <c r="R225" i="50"/>
  <c r="N250" i="50"/>
  <c r="T246" i="50"/>
  <c r="R246" i="50"/>
  <c r="T38" i="50"/>
  <c r="R38" i="50"/>
  <c r="T199" i="50"/>
  <c r="R199" i="50"/>
  <c r="T74" i="50"/>
  <c r="R74" i="50"/>
  <c r="T68" i="50"/>
  <c r="R68" i="50"/>
  <c r="T109" i="50"/>
  <c r="R109" i="50"/>
  <c r="T245" i="50"/>
  <c r="R245" i="50"/>
  <c r="T108" i="50"/>
  <c r="R108" i="50"/>
  <c r="T107" i="50"/>
  <c r="R107" i="50"/>
  <c r="T230" i="50"/>
  <c r="R230" i="50"/>
  <c r="T131" i="50"/>
  <c r="R131" i="50"/>
  <c r="T100" i="50"/>
  <c r="R100" i="50"/>
  <c r="T102" i="50"/>
  <c r="R102" i="50"/>
  <c r="N200" i="50"/>
  <c r="N182" i="50"/>
  <c r="T161" i="50"/>
  <c r="R161" i="50"/>
  <c r="T160" i="50"/>
  <c r="R160" i="50"/>
  <c r="T194" i="50"/>
  <c r="R194" i="50"/>
  <c r="T204" i="50"/>
  <c r="R204" i="50"/>
  <c r="T116" i="50"/>
  <c r="R116" i="50"/>
  <c r="N43" i="50"/>
  <c r="N54" i="50"/>
  <c r="T63" i="50"/>
  <c r="R63" i="50"/>
  <c r="T198" i="50"/>
  <c r="R198" i="50"/>
  <c r="N183" i="50"/>
  <c r="N191" i="50"/>
  <c r="T218" i="50"/>
  <c r="R218" i="50"/>
  <c r="N51" i="50"/>
  <c r="T94" i="50"/>
  <c r="R94" i="50"/>
  <c r="N187" i="50"/>
  <c r="N65" i="50"/>
  <c r="N103" i="50"/>
  <c r="N172" i="50"/>
  <c r="T222" i="50"/>
  <c r="R222" i="50"/>
  <c r="T58" i="50"/>
  <c r="R58" i="50"/>
  <c r="T138" i="50"/>
  <c r="R138" i="50"/>
  <c r="T202" i="50"/>
  <c r="R202" i="50"/>
  <c r="T173" i="50"/>
  <c r="R173" i="50"/>
  <c r="T45" i="50"/>
  <c r="R45" i="50"/>
  <c r="N147" i="50"/>
  <c r="T82" i="50"/>
  <c r="R82" i="50"/>
  <c r="T79" i="50"/>
  <c r="R79" i="50"/>
  <c r="T145" i="50"/>
  <c r="R145" i="50"/>
  <c r="T119" i="50"/>
  <c r="R119" i="50"/>
  <c r="T239" i="50"/>
  <c r="R239" i="50"/>
  <c r="N224" i="50"/>
  <c r="T128" i="50"/>
  <c r="R128" i="50"/>
  <c r="N168" i="50"/>
  <c r="T127" i="50"/>
  <c r="R127" i="50"/>
  <c r="N205" i="50"/>
  <c r="T135" i="50"/>
  <c r="R135" i="50"/>
  <c r="T40" i="50"/>
  <c r="R40" i="50"/>
  <c r="T120" i="50"/>
  <c r="R120" i="50"/>
  <c r="N101" i="50"/>
  <c r="N226" i="50"/>
  <c r="T195" i="50"/>
  <c r="R195" i="50"/>
  <c r="T110" i="50"/>
  <c r="R110" i="50"/>
  <c r="T254" i="50"/>
  <c r="R254" i="50"/>
  <c r="T86" i="50"/>
  <c r="R86" i="50"/>
  <c r="T171" i="50"/>
  <c r="R171" i="50"/>
  <c r="T22" i="50"/>
  <c r="R22" i="50"/>
  <c r="T61" i="50"/>
  <c r="R61" i="50"/>
  <c r="T137" i="50"/>
  <c r="R137" i="50"/>
  <c r="T169" i="50"/>
  <c r="R169" i="50"/>
  <c r="T155" i="50"/>
  <c r="R155" i="50"/>
  <c r="T62" i="50"/>
  <c r="R62" i="50"/>
  <c r="T228" i="50"/>
  <c r="R228" i="50"/>
  <c r="T36" i="50"/>
  <c r="R36" i="50"/>
  <c r="T88" i="50"/>
  <c r="R88" i="50"/>
  <c r="T49" i="50"/>
  <c r="R49" i="50"/>
  <c r="T96" i="50"/>
  <c r="R96" i="50"/>
  <c r="T231" i="50"/>
  <c r="R231" i="50"/>
  <c r="T223" i="50"/>
  <c r="R223" i="50"/>
  <c r="T87" i="50"/>
  <c r="R87" i="50"/>
  <c r="N19" i="50"/>
  <c r="T241" i="50"/>
  <c r="R241" i="50"/>
  <c r="T95" i="50"/>
  <c r="R95" i="50"/>
  <c r="T37" i="50"/>
  <c r="R37" i="50"/>
  <c r="N167" i="50"/>
  <c r="T30" i="50"/>
  <c r="R30" i="50"/>
  <c r="N25" i="50"/>
  <c r="T29" i="50"/>
  <c r="R29" i="50"/>
  <c r="T196" i="50"/>
  <c r="R196" i="50"/>
  <c r="T115" i="50"/>
  <c r="R115" i="50"/>
  <c r="T81" i="50"/>
  <c r="R81" i="50"/>
  <c r="T244" i="50"/>
  <c r="R244" i="50"/>
  <c r="T123" i="50"/>
  <c r="R123" i="50"/>
  <c r="R212" i="50"/>
  <c r="T212" i="50"/>
  <c r="T60" i="50"/>
  <c r="R60" i="50"/>
  <c r="T93" i="50"/>
  <c r="R93" i="50"/>
  <c r="T77" i="50"/>
  <c r="R77" i="50"/>
  <c r="N16" i="50"/>
  <c r="T113" i="50"/>
  <c r="R113" i="50"/>
  <c r="N89" i="50"/>
  <c r="N178" i="50"/>
  <c r="T237" i="50"/>
  <c r="R237" i="50"/>
  <c r="T99" i="50"/>
  <c r="R99" i="50"/>
  <c r="T21" i="50"/>
  <c r="R21" i="50"/>
  <c r="T146" i="50"/>
  <c r="R146" i="50"/>
  <c r="T207" i="50"/>
  <c r="R207" i="50"/>
  <c r="T67" i="50"/>
  <c r="R67" i="50"/>
  <c r="T157" i="50"/>
  <c r="R157" i="50"/>
  <c r="T124" i="50"/>
  <c r="R124" i="50"/>
  <c r="T42" i="50"/>
  <c r="R42" i="50"/>
  <c r="T20" i="50"/>
  <c r="R20" i="50"/>
  <c r="T150" i="50"/>
  <c r="R150" i="50"/>
  <c r="N106" i="50"/>
  <c r="N41" i="50"/>
  <c r="T122" i="50"/>
  <c r="R122" i="50"/>
  <c r="T125" i="50"/>
  <c r="R125" i="50"/>
  <c r="T249" i="50"/>
  <c r="R249" i="50"/>
  <c r="N186" i="50"/>
  <c r="N153" i="50"/>
  <c r="T18" i="50"/>
  <c r="R18" i="50"/>
  <c r="T156" i="50"/>
  <c r="R156" i="50"/>
  <c r="N33" i="50"/>
  <c r="T140" i="50"/>
  <c r="R140" i="50"/>
  <c r="T229" i="50"/>
  <c r="R229" i="50"/>
  <c r="R192" i="50" l="1"/>
  <c r="Q192" i="50"/>
  <c r="S192" i="50" s="1"/>
  <c r="U192" i="50" s="1"/>
  <c r="X192" i="50" s="1"/>
  <c r="Z192" i="50" s="1"/>
  <c r="T192" i="50"/>
  <c r="T232" i="50"/>
  <c r="Q84" i="50"/>
  <c r="O174" i="50"/>
  <c r="P174" i="50" s="1"/>
  <c r="R53" i="50"/>
  <c r="T53" i="50"/>
  <c r="Q179" i="50"/>
  <c r="Q53" i="50"/>
  <c r="O179" i="50"/>
  <c r="P179" i="50" s="1"/>
  <c r="R179" i="50"/>
  <c r="R35" i="50"/>
  <c r="T35" i="50"/>
  <c r="Q35" i="50"/>
  <c r="O66" i="50"/>
  <c r="P66" i="50" s="1"/>
  <c r="Q66" i="50"/>
  <c r="O189" i="50"/>
  <c r="P189" i="50" s="1"/>
  <c r="R189" i="50"/>
  <c r="Q189" i="50"/>
  <c r="R66" i="50"/>
  <c r="T174" i="50"/>
  <c r="Q64" i="50"/>
  <c r="Q174" i="50"/>
  <c r="S174" i="50" s="1"/>
  <c r="R64" i="50"/>
  <c r="O64" i="50"/>
  <c r="P64" i="50" s="1"/>
  <c r="R142" i="50"/>
  <c r="R143" i="50"/>
  <c r="O190" i="50"/>
  <c r="P190" i="50" s="1"/>
  <c r="T143" i="50"/>
  <c r="Q143" i="50"/>
  <c r="R84" i="50"/>
  <c r="T84" i="50"/>
  <c r="T180" i="50"/>
  <c r="R180" i="50"/>
  <c r="O180" i="50"/>
  <c r="P180" i="50" s="1"/>
  <c r="Q190" i="50"/>
  <c r="R190" i="50"/>
  <c r="O142" i="50"/>
  <c r="P142" i="50" s="1"/>
  <c r="T142" i="50"/>
  <c r="T78" i="50"/>
  <c r="R78" i="50"/>
  <c r="Q206" i="50"/>
  <c r="S206" i="50" s="1"/>
  <c r="U206" i="50" s="1"/>
  <c r="X206" i="50" s="1"/>
  <c r="Z206" i="50" s="1"/>
  <c r="AA206" i="50" s="1"/>
  <c r="O78" i="50"/>
  <c r="P78" i="50" s="1"/>
  <c r="R221" i="50"/>
  <c r="Q221" i="50"/>
  <c r="T221" i="50"/>
  <c r="S166" i="50"/>
  <c r="S59" i="50"/>
  <c r="S94" i="50"/>
  <c r="U94" i="50" s="1"/>
  <c r="S118" i="50"/>
  <c r="U118" i="50" s="1"/>
  <c r="X118" i="50" s="1"/>
  <c r="S222" i="50"/>
  <c r="U222" i="50" s="1"/>
  <c r="X222" i="50" s="1"/>
  <c r="Z222" i="50" s="1"/>
  <c r="S214" i="50"/>
  <c r="S58" i="50"/>
  <c r="S50" i="50"/>
  <c r="S137" i="50"/>
  <c r="U137" i="50" s="1"/>
  <c r="X137" i="50" s="1"/>
  <c r="S130" i="50"/>
  <c r="S194" i="50"/>
  <c r="U194" i="50" s="1"/>
  <c r="X194" i="50" s="1"/>
  <c r="Z194" i="50" s="1"/>
  <c r="AA194" i="50" s="1"/>
  <c r="S48" i="50"/>
  <c r="S56" i="50"/>
  <c r="S102" i="50"/>
  <c r="S218" i="50"/>
  <c r="S88" i="50"/>
  <c r="S116" i="50"/>
  <c r="U116" i="50" s="1"/>
  <c r="X116" i="50" s="1"/>
  <c r="Z116" i="50" s="1"/>
  <c r="S86" i="50"/>
  <c r="U86" i="50" s="1"/>
  <c r="X86" i="50" s="1"/>
  <c r="Z86" i="50" s="1"/>
  <c r="AA86" i="50" s="1"/>
  <c r="S128" i="50"/>
  <c r="U128" i="50" s="1"/>
  <c r="X128" i="50" s="1"/>
  <c r="Z128" i="50" s="1"/>
  <c r="AA128" i="50" s="1"/>
  <c r="S170" i="50"/>
  <c r="U170" i="50" s="1"/>
  <c r="X170" i="50" s="1"/>
  <c r="Z170" i="50" s="1"/>
  <c r="AA170" i="50" s="1"/>
  <c r="O16" i="50"/>
  <c r="P16" i="50" s="1"/>
  <c r="Q16" i="50"/>
  <c r="O187" i="50"/>
  <c r="P187" i="50" s="1"/>
  <c r="Q187" i="50"/>
  <c r="Q188" i="50"/>
  <c r="O188" i="50"/>
  <c r="P188" i="50" s="1"/>
  <c r="Q184" i="50"/>
  <c r="O184" i="50"/>
  <c r="P184" i="50" s="1"/>
  <c r="S171" i="50"/>
  <c r="U171" i="50" s="1"/>
  <c r="S162" i="50"/>
  <c r="U162" i="50" s="1"/>
  <c r="X162" i="50" s="1"/>
  <c r="Z162" i="50" s="1"/>
  <c r="S131" i="50"/>
  <c r="U131" i="50" s="1"/>
  <c r="X131" i="50" s="1"/>
  <c r="S85" i="50"/>
  <c r="U85" i="50" s="1"/>
  <c r="X85" i="50" s="1"/>
  <c r="Z85" i="50" s="1"/>
  <c r="S67" i="50"/>
  <c r="S157" i="50"/>
  <c r="S79" i="50"/>
  <c r="U79" i="50" s="1"/>
  <c r="X79" i="50" s="1"/>
  <c r="S55" i="50"/>
  <c r="S60" i="50"/>
  <c r="S40" i="50"/>
  <c r="S233" i="50"/>
  <c r="U233" i="50" s="1"/>
  <c r="X233" i="50" s="1"/>
  <c r="Z233" i="50" s="1"/>
  <c r="S176" i="50"/>
  <c r="U176" i="50" s="1"/>
  <c r="X176" i="50" s="1"/>
  <c r="Z176" i="50" s="1"/>
  <c r="AA176" i="50" s="1"/>
  <c r="S231" i="50"/>
  <c r="U231" i="50" s="1"/>
  <c r="X231" i="50" s="1"/>
  <c r="Z231" i="50" s="1"/>
  <c r="AA231" i="50" s="1"/>
  <c r="S249" i="50"/>
  <c r="Q185" i="50"/>
  <c r="O185" i="50"/>
  <c r="P185" i="50" s="1"/>
  <c r="O238" i="50"/>
  <c r="P238" i="50" s="1"/>
  <c r="Q238" i="50"/>
  <c r="Q105" i="50"/>
  <c r="O105" i="50"/>
  <c r="P105" i="50" s="1"/>
  <c r="S125" i="50"/>
  <c r="U125" i="50" s="1"/>
  <c r="X125" i="50" s="1"/>
  <c r="S211" i="50"/>
  <c r="S228" i="50"/>
  <c r="S22" i="50"/>
  <c r="S234" i="50"/>
  <c r="U234" i="50" s="1"/>
  <c r="X234" i="50" s="1"/>
  <c r="S73" i="50"/>
  <c r="S225" i="50"/>
  <c r="U225" i="50" s="1"/>
  <c r="X225" i="50" s="1"/>
  <c r="S95" i="50"/>
  <c r="U95" i="50" s="1"/>
  <c r="S159" i="50"/>
  <c r="S237" i="50"/>
  <c r="S245" i="50"/>
  <c r="U245" i="50" s="1"/>
  <c r="X245" i="50" s="1"/>
  <c r="S163" i="50"/>
  <c r="S63" i="50"/>
  <c r="S175" i="50"/>
  <c r="U175" i="50" s="1"/>
  <c r="X175" i="50" s="1"/>
  <c r="Z175" i="50" s="1"/>
  <c r="S156" i="50"/>
  <c r="O41" i="50"/>
  <c r="P41" i="50" s="1"/>
  <c r="Q41" i="50"/>
  <c r="O205" i="50"/>
  <c r="P205" i="50" s="1"/>
  <c r="Q205" i="50"/>
  <c r="Q83" i="50"/>
  <c r="O83" i="50"/>
  <c r="P83" i="50" s="1"/>
  <c r="S96" i="50"/>
  <c r="S15" i="50"/>
  <c r="S148" i="50"/>
  <c r="U148" i="50" s="1"/>
  <c r="S223" i="50"/>
  <c r="S38" i="50"/>
  <c r="S31" i="50"/>
  <c r="U31" i="50" s="1"/>
  <c r="X31" i="50" s="1"/>
  <c r="Z31" i="50" s="1"/>
  <c r="S232" i="50"/>
  <c r="U232" i="50" s="1"/>
  <c r="X232" i="50" s="1"/>
  <c r="S146" i="50"/>
  <c r="S69" i="50"/>
  <c r="S139" i="50"/>
  <c r="S114" i="50"/>
  <c r="S209" i="50"/>
  <c r="O75" i="50"/>
  <c r="P75" i="50" s="1"/>
  <c r="Q75" i="50"/>
  <c r="Q33" i="50"/>
  <c r="O33" i="50"/>
  <c r="P33" i="50" s="1"/>
  <c r="Q106" i="50"/>
  <c r="O106" i="50"/>
  <c r="P106" i="50" s="1"/>
  <c r="Q19" i="50"/>
  <c r="O19" i="50"/>
  <c r="P19" i="50" s="1"/>
  <c r="O51" i="50"/>
  <c r="P51" i="50" s="1"/>
  <c r="Q51" i="50"/>
  <c r="Q24" i="50"/>
  <c r="O24" i="50"/>
  <c r="P24" i="50" s="1"/>
  <c r="S71" i="50"/>
  <c r="U71" i="50" s="1"/>
  <c r="X71" i="50" s="1"/>
  <c r="S80" i="50"/>
  <c r="U80" i="50" s="1"/>
  <c r="X80" i="50" s="1"/>
  <c r="Z80" i="50" s="1"/>
  <c r="S198" i="50"/>
  <c r="U198" i="50" s="1"/>
  <c r="X198" i="50" s="1"/>
  <c r="Z198" i="50" s="1"/>
  <c r="S199" i="50"/>
  <c r="U199" i="50" s="1"/>
  <c r="X199" i="50" s="1"/>
  <c r="Z199" i="50" s="1"/>
  <c r="AA199" i="50" s="1"/>
  <c r="S87" i="50"/>
  <c r="U87" i="50" s="1"/>
  <c r="X87" i="50" s="1"/>
  <c r="S135" i="50"/>
  <c r="U135" i="50" s="1"/>
  <c r="S119" i="50"/>
  <c r="S241" i="50"/>
  <c r="S196" i="50"/>
  <c r="U196" i="50" s="1"/>
  <c r="X196" i="50" s="1"/>
  <c r="S235" i="50"/>
  <c r="S177" i="50"/>
  <c r="S252" i="50"/>
  <c r="S181" i="50"/>
  <c r="U181" i="50" s="1"/>
  <c r="X181" i="50" s="1"/>
  <c r="Z181" i="50" s="1"/>
  <c r="S155" i="50"/>
  <c r="S158" i="50"/>
  <c r="Q178" i="50"/>
  <c r="O178" i="50"/>
  <c r="P178" i="50" s="1"/>
  <c r="Q54" i="50"/>
  <c r="O54" i="50"/>
  <c r="P54" i="50" s="1"/>
  <c r="Q182" i="50"/>
  <c r="O182" i="50"/>
  <c r="P182" i="50" s="1"/>
  <c r="Q201" i="50"/>
  <c r="O201" i="50"/>
  <c r="P201" i="50" s="1"/>
  <c r="S230" i="50"/>
  <c r="S82" i="50"/>
  <c r="S92" i="50"/>
  <c r="U92" i="50" s="1"/>
  <c r="X92" i="50" s="1"/>
  <c r="Z92" i="50" s="1"/>
  <c r="AA92" i="50" s="1"/>
  <c r="S212" i="50"/>
  <c r="S42" i="50"/>
  <c r="S197" i="50"/>
  <c r="U197" i="50" s="1"/>
  <c r="X197" i="50" s="1"/>
  <c r="S219" i="50"/>
  <c r="S117" i="50"/>
  <c r="U117" i="50" s="1"/>
  <c r="X117" i="50" s="1"/>
  <c r="Z117" i="50" s="1"/>
  <c r="S208" i="50"/>
  <c r="S240" i="50"/>
  <c r="S93" i="50"/>
  <c r="S204" i="50"/>
  <c r="S164" i="50"/>
  <c r="S49" i="50"/>
  <c r="S91" i="50"/>
  <c r="S133" i="50"/>
  <c r="S243" i="50"/>
  <c r="S203" i="50"/>
  <c r="S37" i="50"/>
  <c r="S68" i="50"/>
  <c r="S173" i="50"/>
  <c r="S136" i="50"/>
  <c r="U136" i="50" s="1"/>
  <c r="S254" i="50"/>
  <c r="S121" i="50"/>
  <c r="S210" i="50"/>
  <c r="U210" i="50" s="1"/>
  <c r="X210" i="50" s="1"/>
  <c r="Z210" i="50" s="1"/>
  <c r="AA210" i="50" s="1"/>
  <c r="S44" i="50"/>
  <c r="U44" i="50" s="1"/>
  <c r="X44" i="50" s="1"/>
  <c r="Q25" i="50"/>
  <c r="O25" i="50"/>
  <c r="P25" i="50" s="1"/>
  <c r="Q200" i="50"/>
  <c r="O200" i="50"/>
  <c r="P200" i="50" s="1"/>
  <c r="O34" i="50"/>
  <c r="P34" i="50" s="1"/>
  <c r="Q34" i="50"/>
  <c r="Q153" i="50"/>
  <c r="O153" i="50"/>
  <c r="P153" i="50" s="1"/>
  <c r="O226" i="50"/>
  <c r="P226" i="50" s="1"/>
  <c r="Q226" i="50"/>
  <c r="O191" i="50"/>
  <c r="P191" i="50" s="1"/>
  <c r="Q191" i="50"/>
  <c r="O23" i="50"/>
  <c r="P23" i="50" s="1"/>
  <c r="Q23" i="50"/>
  <c r="S107" i="50"/>
  <c r="U107" i="50" s="1"/>
  <c r="X107" i="50" s="1"/>
  <c r="S126" i="50"/>
  <c r="U126" i="50" s="1"/>
  <c r="X126" i="50" s="1"/>
  <c r="Z126" i="50" s="1"/>
  <c r="AA126" i="50" s="1"/>
  <c r="S104" i="50"/>
  <c r="U104" i="50" s="1"/>
  <c r="X104" i="50" s="1"/>
  <c r="Z104" i="50" s="1"/>
  <c r="AA104" i="50" s="1"/>
  <c r="S123" i="50"/>
  <c r="S242" i="50"/>
  <c r="U242" i="50" s="1"/>
  <c r="X242" i="50" s="1"/>
  <c r="Z242" i="50" s="1"/>
  <c r="AA242" i="50" s="1"/>
  <c r="S20" i="50"/>
  <c r="S90" i="50"/>
  <c r="S36" i="50"/>
  <c r="U36" i="50" s="1"/>
  <c r="X36" i="50" s="1"/>
  <c r="Z36" i="50" s="1"/>
  <c r="AA36" i="50" s="1"/>
  <c r="S127" i="50"/>
  <c r="S28" i="50"/>
  <c r="S227" i="50"/>
  <c r="S144" i="50"/>
  <c r="S109" i="50"/>
  <c r="S76" i="50"/>
  <c r="U76" i="50" s="1"/>
  <c r="X76" i="50" s="1"/>
  <c r="S45" i="50"/>
  <c r="U45" i="50" s="1"/>
  <c r="X45" i="50" s="1"/>
  <c r="Z45" i="50" s="1"/>
  <c r="AA45" i="50" s="1"/>
  <c r="S77" i="50"/>
  <c r="S112" i="50"/>
  <c r="Q65" i="50"/>
  <c r="O65" i="50"/>
  <c r="P65" i="50" s="1"/>
  <c r="Q89" i="50"/>
  <c r="O89" i="50"/>
  <c r="P89" i="50" s="1"/>
  <c r="O168" i="50"/>
  <c r="P168" i="50" s="1"/>
  <c r="Q168" i="50"/>
  <c r="Q43" i="50"/>
  <c r="O43" i="50"/>
  <c r="P43" i="50" s="1"/>
  <c r="O70" i="50"/>
  <c r="P70" i="50" s="1"/>
  <c r="Q70" i="50"/>
  <c r="O149" i="50"/>
  <c r="P149" i="50" s="1"/>
  <c r="Q149" i="50"/>
  <c r="O186" i="50"/>
  <c r="P186" i="50" s="1"/>
  <c r="Q186" i="50"/>
  <c r="Q101" i="50"/>
  <c r="O101" i="50"/>
  <c r="P101" i="50" s="1"/>
  <c r="Q147" i="50"/>
  <c r="O147" i="50"/>
  <c r="P147" i="50" s="1"/>
  <c r="Q183" i="50"/>
  <c r="O183" i="50"/>
  <c r="P183" i="50" s="1"/>
  <c r="S151" i="50"/>
  <c r="U151" i="50" s="1"/>
  <c r="X151" i="50" s="1"/>
  <c r="S220" i="50"/>
  <c r="U220" i="50" s="1"/>
  <c r="X220" i="50" s="1"/>
  <c r="Z220" i="50" s="1"/>
  <c r="S113" i="50"/>
  <c r="S215" i="50"/>
  <c r="S251" i="50"/>
  <c r="S150" i="50"/>
  <c r="U150" i="50" s="1"/>
  <c r="X150" i="50" s="1"/>
  <c r="Z150" i="50" s="1"/>
  <c r="S129" i="50"/>
  <c r="U129" i="50" s="1"/>
  <c r="S202" i="50"/>
  <c r="U202" i="50" s="1"/>
  <c r="S152" i="50"/>
  <c r="U152" i="50" s="1"/>
  <c r="S229" i="50"/>
  <c r="U229" i="50" s="1"/>
  <c r="X229" i="50" s="1"/>
  <c r="Z229" i="50" s="1"/>
  <c r="AA229" i="50" s="1"/>
  <c r="S47" i="50"/>
  <c r="U47" i="50" s="1"/>
  <c r="S39" i="50"/>
  <c r="S154" i="50"/>
  <c r="U154" i="50" s="1"/>
  <c r="X154" i="50" s="1"/>
  <c r="Z154" i="50" s="1"/>
  <c r="S108" i="50"/>
  <c r="U108" i="50" s="1"/>
  <c r="X108" i="50" s="1"/>
  <c r="S247" i="50"/>
  <c r="S141" i="50"/>
  <c r="U141" i="50" s="1"/>
  <c r="X141" i="50" s="1"/>
  <c r="Z141" i="50" s="1"/>
  <c r="AA141" i="50" s="1"/>
  <c r="O17" i="50"/>
  <c r="P17" i="50" s="1"/>
  <c r="Q17" i="50"/>
  <c r="Q253" i="50"/>
  <c r="O253" i="50"/>
  <c r="P253" i="50" s="1"/>
  <c r="O193" i="50"/>
  <c r="P193" i="50" s="1"/>
  <c r="Q193" i="50"/>
  <c r="S52" i="50"/>
  <c r="S244" i="50"/>
  <c r="U244" i="50" s="1"/>
  <c r="X244" i="50" s="1"/>
  <c r="Z244" i="50" s="1"/>
  <c r="AA244" i="50" s="1"/>
  <c r="S26" i="50"/>
  <c r="U26" i="50" s="1"/>
  <c r="X26" i="50" s="1"/>
  <c r="S236" i="50"/>
  <c r="U236" i="50" s="1"/>
  <c r="X236" i="50" s="1"/>
  <c r="Z236" i="50" s="1"/>
  <c r="S140" i="50"/>
  <c r="S195" i="50"/>
  <c r="U195" i="50" s="1"/>
  <c r="X195" i="50" s="1"/>
  <c r="Z195" i="50" s="1"/>
  <c r="AA195" i="50" s="1"/>
  <c r="S160" i="50"/>
  <c r="S132" i="50"/>
  <c r="U132" i="50" s="1"/>
  <c r="X132" i="50" s="1"/>
  <c r="S81" i="50"/>
  <c r="U81" i="50" s="1"/>
  <c r="S74" i="50"/>
  <c r="S110" i="50"/>
  <c r="S97" i="50"/>
  <c r="S46" i="50"/>
  <c r="U46" i="50" s="1"/>
  <c r="X46" i="50" s="1"/>
  <c r="S134" i="50"/>
  <c r="U134" i="50" s="1"/>
  <c r="S99" i="50"/>
  <c r="S57" i="50"/>
  <c r="U57" i="50" s="1"/>
  <c r="X57" i="50" s="1"/>
  <c r="Z57" i="50" s="1"/>
  <c r="AA57" i="50" s="1"/>
  <c r="S122" i="50"/>
  <c r="O167" i="50"/>
  <c r="P167" i="50" s="1"/>
  <c r="Q167" i="50"/>
  <c r="Q224" i="50"/>
  <c r="O224" i="50"/>
  <c r="P224" i="50" s="1"/>
  <c r="S32" i="50"/>
  <c r="S30" i="50"/>
  <c r="U30" i="50" s="1"/>
  <c r="X30" i="50" s="1"/>
  <c r="S62" i="50"/>
  <c r="S27" i="50"/>
  <c r="S138" i="50"/>
  <c r="S100" i="50"/>
  <c r="U100" i="50" s="1"/>
  <c r="S18" i="50"/>
  <c r="S111" i="50"/>
  <c r="S165" i="50"/>
  <c r="S217" i="50"/>
  <c r="U217" i="50" s="1"/>
  <c r="S169" i="50"/>
  <c r="U169" i="50" s="1"/>
  <c r="S115" i="50"/>
  <c r="U115" i="50" s="1"/>
  <c r="S246" i="50"/>
  <c r="S21" i="50"/>
  <c r="O250" i="50"/>
  <c r="P250" i="50" s="1"/>
  <c r="Q250" i="50"/>
  <c r="Q172" i="50"/>
  <c r="O172" i="50"/>
  <c r="P172" i="50" s="1"/>
  <c r="O103" i="50"/>
  <c r="P103" i="50" s="1"/>
  <c r="Q103" i="50"/>
  <c r="S161" i="50"/>
  <c r="S61" i="50"/>
  <c r="S213" i="50"/>
  <c r="S145" i="50"/>
  <c r="S207" i="50"/>
  <c r="U207" i="50" s="1"/>
  <c r="X207" i="50" s="1"/>
  <c r="Z207" i="50" s="1"/>
  <c r="S29" i="50"/>
  <c r="U29" i="50" s="1"/>
  <c r="X29" i="50" s="1"/>
  <c r="Z29" i="50" s="1"/>
  <c r="S239" i="50"/>
  <c r="U239" i="50" s="1"/>
  <c r="X239" i="50" s="1"/>
  <c r="Z239" i="50" s="1"/>
  <c r="AA239" i="50" s="1"/>
  <c r="S120" i="50"/>
  <c r="S98" i="50"/>
  <c r="U98" i="50" s="1"/>
  <c r="X98" i="50" s="1"/>
  <c r="Z98" i="50" s="1"/>
  <c r="AA98" i="50" s="1"/>
  <c r="S124" i="50"/>
  <c r="S72" i="50"/>
  <c r="S248" i="50"/>
  <c r="S216" i="50"/>
  <c r="Z113" i="50"/>
  <c r="AA113" i="50" s="1"/>
  <c r="AA127" i="50"/>
  <c r="AA112" i="50"/>
  <c r="AA133" i="50"/>
  <c r="Z123" i="50"/>
  <c r="AA123" i="50" s="1"/>
  <c r="AA251" i="50"/>
  <c r="AA56" i="50"/>
  <c r="AA68" i="50"/>
  <c r="AA96" i="50"/>
  <c r="AA145" i="50"/>
  <c r="AA111" i="50"/>
  <c r="AA50" i="50"/>
  <c r="Z139" i="50"/>
  <c r="AA139" i="50" s="1"/>
  <c r="Z39" i="50"/>
  <c r="AA39" i="50" s="1"/>
  <c r="AA99" i="50"/>
  <c r="AA49" i="50"/>
  <c r="AA59" i="50"/>
  <c r="AJ59" i="50" s="1"/>
  <c r="AA102" i="50"/>
  <c r="AA241" i="50"/>
  <c r="AJ241" i="50" s="1"/>
  <c r="AA18" i="50"/>
  <c r="AA246" i="50"/>
  <c r="AA22" i="50"/>
  <c r="AA109" i="50"/>
  <c r="AI216" i="50"/>
  <c r="AJ216" i="50"/>
  <c r="AI58" i="50"/>
  <c r="AJ58" i="50"/>
  <c r="AI249" i="50"/>
  <c r="AJ249" i="50"/>
  <c r="AI21" i="50"/>
  <c r="AJ21" i="50"/>
  <c r="AI208" i="50"/>
  <c r="AJ208" i="50"/>
  <c r="AJ177" i="50"/>
  <c r="AI177" i="50"/>
  <c r="AJ119" i="50"/>
  <c r="AI119" i="50"/>
  <c r="AI252" i="50"/>
  <c r="AJ252" i="50"/>
  <c r="AI37" i="50"/>
  <c r="AJ37" i="50"/>
  <c r="AJ28" i="50"/>
  <c r="AI28" i="50"/>
  <c r="AI227" i="50"/>
  <c r="AJ227" i="50"/>
  <c r="AJ38" i="50"/>
  <c r="AI38" i="50"/>
  <c r="AJ20" i="50"/>
  <c r="AI20" i="50"/>
  <c r="AJ166" i="50"/>
  <c r="AI166" i="50"/>
  <c r="AJ203" i="50"/>
  <c r="AI203" i="50"/>
  <c r="AI55" i="50"/>
  <c r="AJ55" i="50"/>
  <c r="X48" i="50"/>
  <c r="Z48" i="50" s="1"/>
  <c r="AA48" i="50" s="1"/>
  <c r="X124" i="50"/>
  <c r="Z160" i="50"/>
  <c r="AA160" i="50" s="1"/>
  <c r="AA27" i="50"/>
  <c r="X159" i="50"/>
  <c r="Z159" i="50" s="1"/>
  <c r="X173" i="50"/>
  <c r="Z173" i="50" s="1"/>
  <c r="AA173" i="50" s="1"/>
  <c r="X120" i="50"/>
  <c r="Z120" i="50" s="1"/>
  <c r="AA223" i="50"/>
  <c r="Z211" i="50"/>
  <c r="AA211" i="50" s="1"/>
  <c r="Z74" i="50"/>
  <c r="AA74" i="50" s="1"/>
  <c r="Z90" i="50"/>
  <c r="AA90" i="50" s="1"/>
  <c r="X82" i="50"/>
  <c r="Z82" i="50" s="1"/>
  <c r="AA82" i="50" s="1"/>
  <c r="X63" i="50"/>
  <c r="Z63" i="50" s="1"/>
  <c r="X110" i="50"/>
  <c r="X157" i="50"/>
  <c r="X165" i="50"/>
  <c r="Z165" i="50" s="1"/>
  <c r="AA165" i="50" s="1"/>
  <c r="Z52" i="50"/>
  <c r="AA52" i="50" s="1"/>
  <c r="X156" i="50"/>
  <c r="Z156" i="50" s="1"/>
  <c r="X247" i="50"/>
  <c r="Z247" i="50" s="1"/>
  <c r="X243" i="50"/>
  <c r="Z243" i="50" s="1"/>
  <c r="X209" i="50"/>
  <c r="Z209" i="50" s="1"/>
  <c r="AA209" i="50" s="1"/>
  <c r="Z163" i="50"/>
  <c r="AA163" i="50" s="1"/>
  <c r="X72" i="50"/>
  <c r="Z72" i="50" s="1"/>
  <c r="AA72" i="50" s="1"/>
  <c r="Z204" i="50"/>
  <c r="AA204" i="50" s="1"/>
  <c r="X161" i="50"/>
  <c r="Z161" i="50" s="1"/>
  <c r="AA161" i="50" s="1"/>
  <c r="X215" i="50"/>
  <c r="Z215" i="50" s="1"/>
  <c r="AA215" i="50" s="1"/>
  <c r="Z60" i="50"/>
  <c r="AA60" i="50" s="1"/>
  <c r="Z240" i="50"/>
  <c r="AA240" i="50" s="1"/>
  <c r="X214" i="50"/>
  <c r="Z77" i="50"/>
  <c r="AA77" i="50" s="1"/>
  <c r="Z140" i="50"/>
  <c r="AA140" i="50" s="1"/>
  <c r="X62" i="50"/>
  <c r="Z61" i="50"/>
  <c r="AA61" i="50" s="1"/>
  <c r="X122" i="50"/>
  <c r="Z235" i="50"/>
  <c r="AA235" i="50" s="1"/>
  <c r="Z138" i="50"/>
  <c r="AA138" i="50" s="1"/>
  <c r="X213" i="50"/>
  <c r="Z213" i="50" s="1"/>
  <c r="X69" i="50"/>
  <c r="Z69" i="50" s="1"/>
  <c r="AA69" i="50" s="1"/>
  <c r="X218" i="50"/>
  <c r="Z218" i="50" s="1"/>
  <c r="X93" i="50"/>
  <c r="Z93" i="50" s="1"/>
  <c r="AA93" i="50" s="1"/>
  <c r="X121" i="50"/>
  <c r="Z121" i="50" s="1"/>
  <c r="AA121" i="50" s="1"/>
  <c r="X237" i="50"/>
  <c r="Z237" i="50" s="1"/>
  <c r="AA237" i="50" s="1"/>
  <c r="X42" i="50"/>
  <c r="X88" i="50"/>
  <c r="Z88" i="50" s="1"/>
  <c r="AA88" i="50" s="1"/>
  <c r="Z228" i="50"/>
  <c r="AA228" i="50" s="1"/>
  <c r="X212" i="50"/>
  <c r="Z114" i="50"/>
  <c r="AA114" i="50" s="1"/>
  <c r="Z248" i="50"/>
  <c r="AA248" i="50" s="1"/>
  <c r="X91" i="50"/>
  <c r="Z91" i="50" s="1"/>
  <c r="X146" i="50"/>
  <c r="Z146" i="50" s="1"/>
  <c r="AA146" i="50" s="1"/>
  <c r="Z230" i="50"/>
  <c r="AA230" i="50" s="1"/>
  <c r="X144" i="50"/>
  <c r="X40" i="50"/>
  <c r="Z219" i="50"/>
  <c r="AA219" i="50" s="1"/>
  <c r="X164" i="50"/>
  <c r="Z164" i="50" s="1"/>
  <c r="AA164" i="50" s="1"/>
  <c r="X97" i="50"/>
  <c r="Z97" i="50" s="1"/>
  <c r="Z155" i="50"/>
  <c r="AA155" i="50" s="1"/>
  <c r="X73" i="50"/>
  <c r="Z73" i="50" s="1"/>
  <c r="AA254" i="50"/>
  <c r="Z15" i="50"/>
  <c r="AA15" i="50" s="1"/>
  <c r="X158" i="50"/>
  <c r="Z158" i="50" s="1"/>
  <c r="X32" i="50"/>
  <c r="Z32" i="50" s="1"/>
  <c r="AA32" i="50" s="1"/>
  <c r="X67" i="50"/>
  <c r="Z67" i="50" s="1"/>
  <c r="X130" i="50"/>
  <c r="Z130" i="50" s="1"/>
  <c r="AA130" i="50" s="1"/>
  <c r="T205" i="50"/>
  <c r="R205" i="50"/>
  <c r="T17" i="50"/>
  <c r="R17" i="50"/>
  <c r="T183" i="50"/>
  <c r="R183" i="50"/>
  <c r="T23" i="50"/>
  <c r="R23" i="50"/>
  <c r="T186" i="50"/>
  <c r="R186" i="50"/>
  <c r="T70" i="50"/>
  <c r="R70" i="50"/>
  <c r="T43" i="50"/>
  <c r="R43" i="50"/>
  <c r="T153" i="50"/>
  <c r="R153" i="50"/>
  <c r="T33" i="50"/>
  <c r="R33" i="50"/>
  <c r="T41" i="50"/>
  <c r="R41" i="50"/>
  <c r="T25" i="50"/>
  <c r="R25" i="50"/>
  <c r="T168" i="50"/>
  <c r="R168" i="50"/>
  <c r="T253" i="50"/>
  <c r="R253" i="50"/>
  <c r="T89" i="50"/>
  <c r="R89" i="50"/>
  <c r="T19" i="50"/>
  <c r="R19" i="50"/>
  <c r="T34" i="50"/>
  <c r="R34" i="50"/>
  <c r="T187" i="50"/>
  <c r="R187" i="50"/>
  <c r="T106" i="50"/>
  <c r="R106" i="50"/>
  <c r="T193" i="50"/>
  <c r="R193" i="50"/>
  <c r="T147" i="50"/>
  <c r="R147" i="50"/>
  <c r="T75" i="50"/>
  <c r="R75" i="50"/>
  <c r="T238" i="50"/>
  <c r="R238" i="50"/>
  <c r="T201" i="50"/>
  <c r="R201" i="50"/>
  <c r="T16" i="50"/>
  <c r="R16" i="50"/>
  <c r="T51" i="50"/>
  <c r="R51" i="50"/>
  <c r="T188" i="50"/>
  <c r="R188" i="50"/>
  <c r="T149" i="50"/>
  <c r="R149" i="50"/>
  <c r="T24" i="50"/>
  <c r="R24" i="50"/>
  <c r="T224" i="50"/>
  <c r="R224" i="50"/>
  <c r="T103" i="50"/>
  <c r="R103" i="50"/>
  <c r="T184" i="50"/>
  <c r="R184" i="50"/>
  <c r="T83" i="50"/>
  <c r="R83" i="50"/>
  <c r="T191" i="50"/>
  <c r="R191" i="50"/>
  <c r="T172" i="50"/>
  <c r="R172" i="50"/>
  <c r="T226" i="50"/>
  <c r="R226" i="50"/>
  <c r="T182" i="50"/>
  <c r="R182" i="50"/>
  <c r="T105" i="50"/>
  <c r="R105" i="50"/>
  <c r="T65" i="50"/>
  <c r="R65" i="50"/>
  <c r="T178" i="50"/>
  <c r="R178" i="50"/>
  <c r="T167" i="50"/>
  <c r="R167" i="50"/>
  <c r="T101" i="50"/>
  <c r="R101" i="50"/>
  <c r="T54" i="50"/>
  <c r="R54" i="50"/>
  <c r="T200" i="50"/>
  <c r="R200" i="50"/>
  <c r="T250" i="50"/>
  <c r="R250" i="50"/>
  <c r="T185" i="50"/>
  <c r="R185" i="50"/>
  <c r="S84" i="50" l="1"/>
  <c r="S53" i="50"/>
  <c r="U53" i="50"/>
  <c r="X53" i="50" s="1"/>
  <c r="Z53" i="50" s="1"/>
  <c r="AA53" i="50" s="1"/>
  <c r="AI53" i="50" s="1"/>
  <c r="S179" i="50"/>
  <c r="U179" i="50" s="1"/>
  <c r="S35" i="50"/>
  <c r="U35" i="50" s="1"/>
  <c r="X35" i="50" s="1"/>
  <c r="Z35" i="50" s="1"/>
  <c r="AA35" i="50" s="1"/>
  <c r="AJ35" i="50" s="1"/>
  <c r="S189" i="50"/>
  <c r="U189" i="50" s="1"/>
  <c r="X189" i="50" s="1"/>
  <c r="Z189" i="50" s="1"/>
  <c r="AA189" i="50" s="1"/>
  <c r="S66" i="50"/>
  <c r="U66" i="50" s="1"/>
  <c r="X66" i="50" s="1"/>
  <c r="Z66" i="50" s="1"/>
  <c r="AA66" i="50" s="1"/>
  <c r="AI66" i="50" s="1"/>
  <c r="U174" i="50"/>
  <c r="X174" i="50" s="1"/>
  <c r="Z174" i="50" s="1"/>
  <c r="AA174" i="50" s="1"/>
  <c r="AJ174" i="50" s="1"/>
  <c r="S64" i="50"/>
  <c r="U64" i="50" s="1"/>
  <c r="X64" i="50" s="1"/>
  <c r="Z64" i="50" s="1"/>
  <c r="AA64" i="50" s="1"/>
  <c r="AJ64" i="50" s="1"/>
  <c r="S142" i="50"/>
  <c r="U142" i="50" s="1"/>
  <c r="X142" i="50" s="1"/>
  <c r="Z142" i="50" s="1"/>
  <c r="AA142" i="50" s="1"/>
  <c r="S143" i="50"/>
  <c r="U143" i="50" s="1"/>
  <c r="X143" i="50" s="1"/>
  <c r="U84" i="50"/>
  <c r="X84" i="50" s="1"/>
  <c r="Z84" i="50" s="1"/>
  <c r="S190" i="50"/>
  <c r="U190" i="50" s="1"/>
  <c r="X190" i="50" s="1"/>
  <c r="Z190" i="50" s="1"/>
  <c r="S180" i="50"/>
  <c r="U180" i="50" s="1"/>
  <c r="X180" i="50" s="1"/>
  <c r="Z180" i="50" s="1"/>
  <c r="AA180" i="50" s="1"/>
  <c r="AJ180" i="50" s="1"/>
  <c r="S221" i="50"/>
  <c r="U221" i="50" s="1"/>
  <c r="X221" i="50" s="1"/>
  <c r="S78" i="50"/>
  <c r="U78" i="50" s="1"/>
  <c r="X78" i="50" s="1"/>
  <c r="Z78" i="50" s="1"/>
  <c r="AJ102" i="50"/>
  <c r="AI22" i="50"/>
  <c r="AJ49" i="50"/>
  <c r="AI246" i="50"/>
  <c r="AJ99" i="50"/>
  <c r="AI68" i="50"/>
  <c r="AJ133" i="50"/>
  <c r="AJ56" i="50"/>
  <c r="AI109" i="50"/>
  <c r="AJ251" i="50"/>
  <c r="AI127" i="50"/>
  <c r="AJ18" i="50"/>
  <c r="AI50" i="50"/>
  <c r="AI59" i="50"/>
  <c r="AI241" i="50"/>
  <c r="AJ111" i="50"/>
  <c r="AJ145" i="50"/>
  <c r="AJ127" i="50"/>
  <c r="AI96" i="50"/>
  <c r="AI112" i="50"/>
  <c r="AI49" i="50"/>
  <c r="AJ112" i="50"/>
  <c r="AI133" i="50"/>
  <c r="S186" i="50"/>
  <c r="U186" i="50" s="1"/>
  <c r="X186" i="50" s="1"/>
  <c r="Z186" i="50" s="1"/>
  <c r="AA186" i="50" s="1"/>
  <c r="S178" i="50"/>
  <c r="U178" i="50" s="1"/>
  <c r="X178" i="50" s="1"/>
  <c r="Z178" i="50" s="1"/>
  <c r="S250" i="50"/>
  <c r="U250" i="50" s="1"/>
  <c r="S149" i="50"/>
  <c r="U149" i="50" s="1"/>
  <c r="X149" i="50" s="1"/>
  <c r="S75" i="50"/>
  <c r="U75" i="50" s="1"/>
  <c r="S226" i="50"/>
  <c r="U226" i="50" s="1"/>
  <c r="X226" i="50" s="1"/>
  <c r="S224" i="50"/>
  <c r="U224" i="50" s="1"/>
  <c r="X224" i="50" s="1"/>
  <c r="Z224" i="50" s="1"/>
  <c r="AA224" i="50" s="1"/>
  <c r="S183" i="50"/>
  <c r="U183" i="50" s="1"/>
  <c r="S70" i="50"/>
  <c r="U70" i="50" s="1"/>
  <c r="S153" i="50"/>
  <c r="U153" i="50" s="1"/>
  <c r="S51" i="50"/>
  <c r="U51" i="50" s="1"/>
  <c r="S83" i="50"/>
  <c r="U83" i="50" s="1"/>
  <c r="S193" i="50"/>
  <c r="U193" i="50" s="1"/>
  <c r="X193" i="50" s="1"/>
  <c r="S43" i="50"/>
  <c r="U43" i="50" s="1"/>
  <c r="X43" i="50" s="1"/>
  <c r="S184" i="50"/>
  <c r="U184" i="50" s="1"/>
  <c r="S103" i="50"/>
  <c r="U103" i="50" s="1"/>
  <c r="S253" i="50"/>
  <c r="U253" i="50" s="1"/>
  <c r="X253" i="50" s="1"/>
  <c r="S182" i="50"/>
  <c r="U182" i="50" s="1"/>
  <c r="X182" i="50" s="1"/>
  <c r="Z182" i="50" s="1"/>
  <c r="S19" i="50"/>
  <c r="U19" i="50" s="1"/>
  <c r="S167" i="50"/>
  <c r="U167" i="50" s="1"/>
  <c r="S147" i="50"/>
  <c r="U147" i="50" s="1"/>
  <c r="S34" i="50"/>
  <c r="U34" i="50" s="1"/>
  <c r="X34" i="50" s="1"/>
  <c r="Z34" i="50" s="1"/>
  <c r="S188" i="50"/>
  <c r="U188" i="50" s="1"/>
  <c r="S168" i="50"/>
  <c r="U168" i="50" s="1"/>
  <c r="X168" i="50" s="1"/>
  <c r="S54" i="50"/>
  <c r="U54" i="50" s="1"/>
  <c r="S105" i="50"/>
  <c r="U105" i="50" s="1"/>
  <c r="S172" i="50"/>
  <c r="U172" i="50" s="1"/>
  <c r="S17" i="50"/>
  <c r="U17" i="50" s="1"/>
  <c r="X17" i="50" s="1"/>
  <c r="Z17" i="50" s="1"/>
  <c r="S101" i="50"/>
  <c r="U101" i="50" s="1"/>
  <c r="X101" i="50" s="1"/>
  <c r="Z101" i="50" s="1"/>
  <c r="AA101" i="50" s="1"/>
  <c r="S89" i="50"/>
  <c r="U89" i="50" s="1"/>
  <c r="S23" i="50"/>
  <c r="U23" i="50" s="1"/>
  <c r="S106" i="50"/>
  <c r="U106" i="50" s="1"/>
  <c r="X106" i="50" s="1"/>
  <c r="S205" i="50"/>
  <c r="U205" i="50" s="1"/>
  <c r="S200" i="50"/>
  <c r="U200" i="50" s="1"/>
  <c r="S187" i="50"/>
  <c r="U187" i="50" s="1"/>
  <c r="S65" i="50"/>
  <c r="U65" i="50" s="1"/>
  <c r="S191" i="50"/>
  <c r="U191" i="50" s="1"/>
  <c r="X191" i="50" s="1"/>
  <c r="Z191" i="50" s="1"/>
  <c r="AA191" i="50" s="1"/>
  <c r="S24" i="50"/>
  <c r="U24" i="50" s="1"/>
  <c r="S33" i="50"/>
  <c r="U33" i="50" s="1"/>
  <c r="S41" i="50"/>
  <c r="U41" i="50" s="1"/>
  <c r="X41" i="50" s="1"/>
  <c r="Z41" i="50" s="1"/>
  <c r="S238" i="50"/>
  <c r="U238" i="50" s="1"/>
  <c r="X238" i="50" s="1"/>
  <c r="S25" i="50"/>
  <c r="U25" i="50" s="1"/>
  <c r="S201" i="50"/>
  <c r="U201" i="50" s="1"/>
  <c r="X201" i="50" s="1"/>
  <c r="S185" i="50"/>
  <c r="U185" i="50" s="1"/>
  <c r="X185" i="50" s="1"/>
  <c r="Z185" i="50" s="1"/>
  <c r="S16" i="50"/>
  <c r="U16" i="50" s="1"/>
  <c r="AJ246" i="50"/>
  <c r="AJ113" i="50"/>
  <c r="AI113" i="50"/>
  <c r="AI111" i="50"/>
  <c r="AJ22" i="50"/>
  <c r="AJ50" i="50"/>
  <c r="AI102" i="50"/>
  <c r="AI56" i="50"/>
  <c r="AI251" i="50"/>
  <c r="X94" i="50"/>
  <c r="Z94" i="50" s="1"/>
  <c r="AI99" i="50"/>
  <c r="AJ96" i="50"/>
  <c r="AA156" i="50"/>
  <c r="X100" i="50"/>
  <c r="Z100" i="50" s="1"/>
  <c r="AA100" i="50" s="1"/>
  <c r="X171" i="50"/>
  <c r="Z171" i="50" s="1"/>
  <c r="AA171" i="50" s="1"/>
  <c r="Z79" i="50"/>
  <c r="AA79" i="50" s="1"/>
  <c r="Z71" i="50"/>
  <c r="AA71" i="50" s="1"/>
  <c r="AJ109" i="50"/>
  <c r="Z26" i="50"/>
  <c r="AA26" i="50" s="1"/>
  <c r="Z132" i="50"/>
  <c r="AA132" i="50" s="1"/>
  <c r="AI18" i="50"/>
  <c r="AJ68" i="50"/>
  <c r="AI123" i="50"/>
  <c r="AJ123" i="50"/>
  <c r="AI39" i="50"/>
  <c r="AJ39" i="50"/>
  <c r="AJ139" i="50"/>
  <c r="AI139" i="50"/>
  <c r="AA116" i="50"/>
  <c r="AI145" i="50"/>
  <c r="Z232" i="50"/>
  <c r="AA232" i="50" s="1"/>
  <c r="AA213" i="50"/>
  <c r="AI213" i="50" s="1"/>
  <c r="AA220" i="50"/>
  <c r="AA31" i="50"/>
  <c r="AA80" i="50"/>
  <c r="AA207" i="50"/>
  <c r="AA85" i="50"/>
  <c r="AA236" i="50"/>
  <c r="AA158" i="50"/>
  <c r="Z144" i="50"/>
  <c r="AA144" i="50" s="1"/>
  <c r="AA91" i="50"/>
  <c r="AA247" i="50"/>
  <c r="AA67" i="50"/>
  <c r="AA222" i="50"/>
  <c r="AA162" i="50"/>
  <c r="AI162" i="50" s="1"/>
  <c r="AA175" i="50"/>
  <c r="AA243" i="50"/>
  <c r="AA218" i="50"/>
  <c r="AA63" i="50"/>
  <c r="AA97" i="50"/>
  <c r="Z30" i="50"/>
  <c r="AA30" i="50" s="1"/>
  <c r="Z76" i="50"/>
  <c r="AA76" i="50" s="1"/>
  <c r="AA198" i="50"/>
  <c r="AJ242" i="50"/>
  <c r="AI242" i="50"/>
  <c r="AI82" i="50"/>
  <c r="AJ82" i="50"/>
  <c r="AJ88" i="50"/>
  <c r="AI88" i="50"/>
  <c r="AI130" i="50"/>
  <c r="AJ130" i="50"/>
  <c r="AI138" i="50"/>
  <c r="AJ138" i="50"/>
  <c r="AI61" i="50"/>
  <c r="AJ61" i="50"/>
  <c r="AI215" i="50"/>
  <c r="AJ215" i="50"/>
  <c r="AI170" i="50"/>
  <c r="AJ170" i="50"/>
  <c r="AJ74" i="50"/>
  <c r="AI74" i="50"/>
  <c r="AJ160" i="50"/>
  <c r="AI160" i="50"/>
  <c r="AI92" i="50"/>
  <c r="AJ92" i="50"/>
  <c r="AI72" i="50"/>
  <c r="AJ72" i="50"/>
  <c r="AJ90" i="50"/>
  <c r="AI90" i="50"/>
  <c r="AI219" i="50"/>
  <c r="AJ219" i="50"/>
  <c r="AJ86" i="50"/>
  <c r="AI86" i="50"/>
  <c r="AJ163" i="50"/>
  <c r="AI163" i="50"/>
  <c r="AJ36" i="50"/>
  <c r="AI36" i="50"/>
  <c r="AJ211" i="50"/>
  <c r="AI211" i="50"/>
  <c r="AI199" i="50"/>
  <c r="AJ199" i="50"/>
  <c r="AI235" i="50"/>
  <c r="AJ235" i="50"/>
  <c r="AI165" i="50"/>
  <c r="AJ165" i="50"/>
  <c r="AI230" i="50"/>
  <c r="AJ230" i="50"/>
  <c r="AJ237" i="50"/>
  <c r="AI237" i="50"/>
  <c r="AI141" i="50"/>
  <c r="AJ141" i="50"/>
  <c r="AI176" i="50"/>
  <c r="AJ176" i="50"/>
  <c r="AI48" i="50"/>
  <c r="AJ48" i="50"/>
  <c r="AI189" i="50"/>
  <c r="AJ189" i="50"/>
  <c r="AJ121" i="50"/>
  <c r="AI121" i="50"/>
  <c r="AJ228" i="50"/>
  <c r="AI228" i="50"/>
  <c r="AI32" i="50"/>
  <c r="AJ32" i="50"/>
  <c r="AJ128" i="50"/>
  <c r="AI128" i="50"/>
  <c r="AJ126" i="50"/>
  <c r="AI126" i="50"/>
  <c r="AI209" i="50"/>
  <c r="AJ209" i="50"/>
  <c r="AJ248" i="50"/>
  <c r="AI248" i="50"/>
  <c r="AJ93" i="50"/>
  <c r="AI93" i="50"/>
  <c r="AI104" i="50"/>
  <c r="AJ104" i="50"/>
  <c r="AJ98" i="50"/>
  <c r="AI98" i="50"/>
  <c r="AI155" i="50"/>
  <c r="AJ155" i="50"/>
  <c r="AJ114" i="50"/>
  <c r="AI114" i="50"/>
  <c r="AJ194" i="50"/>
  <c r="AI194" i="50"/>
  <c r="AJ57" i="50"/>
  <c r="AI57" i="50"/>
  <c r="AJ69" i="50"/>
  <c r="AI69" i="50"/>
  <c r="AJ146" i="50"/>
  <c r="AI146" i="50"/>
  <c r="AI229" i="50"/>
  <c r="AJ229" i="50"/>
  <c r="AI244" i="50"/>
  <c r="AJ244" i="50"/>
  <c r="AI77" i="50"/>
  <c r="AJ77" i="50"/>
  <c r="AI161" i="50"/>
  <c r="AJ161" i="50"/>
  <c r="AI204" i="50"/>
  <c r="AJ204" i="50"/>
  <c r="AI52" i="50"/>
  <c r="AJ52" i="50"/>
  <c r="AI173" i="50"/>
  <c r="AJ173" i="50"/>
  <c r="AI240" i="50"/>
  <c r="AJ240" i="50"/>
  <c r="AI195" i="50"/>
  <c r="AJ195" i="50"/>
  <c r="Z107" i="50"/>
  <c r="AA107" i="50" s="1"/>
  <c r="AA73" i="50"/>
  <c r="AA192" i="50"/>
  <c r="X179" i="50"/>
  <c r="Z179" i="50" s="1"/>
  <c r="AA179" i="50" s="1"/>
  <c r="AA150" i="50"/>
  <c r="Z108" i="50"/>
  <c r="AA108" i="50" s="1"/>
  <c r="AA120" i="50"/>
  <c r="AA29" i="50"/>
  <c r="X148" i="50"/>
  <c r="AI254" i="50"/>
  <c r="AJ254" i="50"/>
  <c r="X136" i="50"/>
  <c r="Z136" i="50" s="1"/>
  <c r="AA136" i="50" s="1"/>
  <c r="Z44" i="50"/>
  <c r="AA44" i="50" s="1"/>
  <c r="Z131" i="50"/>
  <c r="AA131" i="50" s="1"/>
  <c r="AJ210" i="50"/>
  <c r="AI210" i="50"/>
  <c r="Z214" i="50"/>
  <c r="AA214" i="50" s="1"/>
  <c r="X129" i="50"/>
  <c r="Z157" i="50"/>
  <c r="AA157" i="50" s="1"/>
  <c r="AJ223" i="50"/>
  <c r="AI223" i="50"/>
  <c r="AI206" i="50"/>
  <c r="AJ206" i="50"/>
  <c r="AJ60" i="50"/>
  <c r="AI60" i="50"/>
  <c r="Z151" i="50"/>
  <c r="AA151" i="50" s="1"/>
  <c r="X202" i="50"/>
  <c r="Z202" i="50" s="1"/>
  <c r="Z42" i="50"/>
  <c r="AA42" i="50" s="1"/>
  <c r="Z245" i="50"/>
  <c r="AA245" i="50" s="1"/>
  <c r="X217" i="50"/>
  <c r="Z217" i="50" s="1"/>
  <c r="Z197" i="50"/>
  <c r="AA197" i="50" s="1"/>
  <c r="Z46" i="50"/>
  <c r="AA46" i="50" s="1"/>
  <c r="AJ15" i="50"/>
  <c r="AI15" i="50"/>
  <c r="Z137" i="50"/>
  <c r="AA137" i="50" s="1"/>
  <c r="AJ164" i="50"/>
  <c r="AI164" i="50"/>
  <c r="X135" i="50"/>
  <c r="Z135" i="50" s="1"/>
  <c r="AA135" i="50" s="1"/>
  <c r="Z125" i="50"/>
  <c r="AA125" i="50" s="1"/>
  <c r="Z122" i="50"/>
  <c r="AA122" i="50" s="1"/>
  <c r="X81" i="50"/>
  <c r="Z81" i="50" s="1"/>
  <c r="AA81" i="50" s="1"/>
  <c r="X134" i="50"/>
  <c r="Z134" i="50" s="1"/>
  <c r="AA159" i="50"/>
  <c r="X169" i="50"/>
  <c r="Z110" i="50"/>
  <c r="AA110" i="50" s="1"/>
  <c r="AA154" i="50"/>
  <c r="AA233" i="50"/>
  <c r="Z196" i="50"/>
  <c r="AA196" i="50" s="1"/>
  <c r="X95" i="50"/>
  <c r="Z95" i="50" s="1"/>
  <c r="AA95" i="50" s="1"/>
  <c r="AI27" i="50"/>
  <c r="AJ27" i="50"/>
  <c r="Z234" i="50"/>
  <c r="AA234" i="50" s="1"/>
  <c r="X47" i="50"/>
  <c r="Z47" i="50" s="1"/>
  <c r="Z212" i="50"/>
  <c r="AA212" i="50" s="1"/>
  <c r="X115" i="50"/>
  <c r="Z115" i="50" s="1"/>
  <c r="AA115" i="50" s="1"/>
  <c r="Z118" i="50"/>
  <c r="AA118" i="50" s="1"/>
  <c r="Z62" i="50"/>
  <c r="AA62" i="50" s="1"/>
  <c r="X152" i="50"/>
  <c r="Z152" i="50" s="1"/>
  <c r="AI140" i="50"/>
  <c r="AJ140" i="50"/>
  <c r="Z40" i="50"/>
  <c r="AA40" i="50" s="1"/>
  <c r="Z225" i="50"/>
  <c r="AA225" i="50" s="1"/>
  <c r="AA181" i="50"/>
  <c r="Z87" i="50"/>
  <c r="AA87" i="50" s="1"/>
  <c r="Z124" i="50"/>
  <c r="AA124" i="50" s="1"/>
  <c r="AA117" i="50"/>
  <c r="AJ53" i="50" l="1"/>
  <c r="AJ66" i="50"/>
  <c r="AI174" i="50"/>
  <c r="AI64" i="50"/>
  <c r="AI35" i="50"/>
  <c r="Z143" i="50"/>
  <c r="AA143" i="50" s="1"/>
  <c r="AJ143" i="50" s="1"/>
  <c r="AA78" i="50"/>
  <c r="AI78" i="50" s="1"/>
  <c r="AI180" i="50"/>
  <c r="AJ213" i="50"/>
  <c r="AJ162" i="50"/>
  <c r="AJ63" i="50"/>
  <c r="AI207" i="50"/>
  <c r="AJ218" i="50"/>
  <c r="AI158" i="50"/>
  <c r="AI243" i="50"/>
  <c r="AJ207" i="50"/>
  <c r="AI80" i="50"/>
  <c r="AI156" i="50"/>
  <c r="AJ175" i="50"/>
  <c r="AJ31" i="50"/>
  <c r="AI85" i="50"/>
  <c r="AJ198" i="50"/>
  <c r="AJ222" i="50"/>
  <c r="AJ76" i="50"/>
  <c r="AJ67" i="50"/>
  <c r="AJ79" i="50"/>
  <c r="AJ85" i="50"/>
  <c r="AJ30" i="50"/>
  <c r="AI247" i="50"/>
  <c r="AJ220" i="50"/>
  <c r="AJ97" i="50"/>
  <c r="AJ91" i="50"/>
  <c r="AJ80" i="50"/>
  <c r="AI222" i="50"/>
  <c r="AI31" i="50"/>
  <c r="AJ156" i="50"/>
  <c r="AI67" i="50"/>
  <c r="AI218" i="50"/>
  <c r="AJ247" i="50"/>
  <c r="AI63" i="50"/>
  <c r="AJ243" i="50"/>
  <c r="AI175" i="50"/>
  <c r="AJ132" i="50"/>
  <c r="AI132" i="50"/>
  <c r="AI198" i="50"/>
  <c r="AA94" i="50"/>
  <c r="AI79" i="50"/>
  <c r="X54" i="50"/>
  <c r="Z54" i="50" s="1"/>
  <c r="AA54" i="50" s="1"/>
  <c r="AI71" i="50"/>
  <c r="AJ71" i="50"/>
  <c r="AA185" i="50"/>
  <c r="AI30" i="50"/>
  <c r="AI91" i="50"/>
  <c r="Z106" i="50"/>
  <c r="AA106" i="50" s="1"/>
  <c r="AI106" i="50" s="1"/>
  <c r="AJ158" i="50"/>
  <c r="AA152" i="50"/>
  <c r="AI144" i="50"/>
  <c r="AJ144" i="50"/>
  <c r="AJ232" i="50"/>
  <c r="AI232" i="50"/>
  <c r="AI220" i="50"/>
  <c r="AI97" i="50"/>
  <c r="AA182" i="50"/>
  <c r="AI76" i="50"/>
  <c r="AA34" i="50"/>
  <c r="AI40" i="50"/>
  <c r="AJ40" i="50"/>
  <c r="AI212" i="50"/>
  <c r="AJ212" i="50"/>
  <c r="AJ234" i="50"/>
  <c r="AI234" i="50"/>
  <c r="AI110" i="50"/>
  <c r="AJ110" i="50"/>
  <c r="AJ137" i="50"/>
  <c r="AI137" i="50"/>
  <c r="AJ136" i="50"/>
  <c r="AI136" i="50"/>
  <c r="AJ196" i="50"/>
  <c r="AI196" i="50"/>
  <c r="AJ42" i="50"/>
  <c r="AI42" i="50"/>
  <c r="AI186" i="50"/>
  <c r="AJ186" i="50"/>
  <c r="AJ131" i="50"/>
  <c r="AI131" i="50"/>
  <c r="AI115" i="50"/>
  <c r="AJ115" i="50"/>
  <c r="AI81" i="50"/>
  <c r="AJ81" i="50"/>
  <c r="AI46" i="50"/>
  <c r="AJ46" i="50"/>
  <c r="AJ214" i="50"/>
  <c r="AI214" i="50"/>
  <c r="AI245" i="50"/>
  <c r="AJ245" i="50"/>
  <c r="AJ95" i="50"/>
  <c r="AI95" i="50"/>
  <c r="AI87" i="50"/>
  <c r="AJ87" i="50"/>
  <c r="AI125" i="50"/>
  <c r="AJ125" i="50"/>
  <c r="AI197" i="50"/>
  <c r="AJ197" i="50"/>
  <c r="AJ142" i="50"/>
  <c r="AI142" i="50"/>
  <c r="AI191" i="50"/>
  <c r="AJ191" i="50"/>
  <c r="AJ157" i="50"/>
  <c r="AI157" i="50"/>
  <c r="AI122" i="50"/>
  <c r="AJ122" i="50"/>
  <c r="AI225" i="50"/>
  <c r="AJ225" i="50"/>
  <c r="AI62" i="50"/>
  <c r="AJ62" i="50"/>
  <c r="AI179" i="50"/>
  <c r="AJ179" i="50"/>
  <c r="X19" i="50"/>
  <c r="Z19" i="50" s="1"/>
  <c r="X75" i="50"/>
  <c r="AA47" i="50"/>
  <c r="X183" i="50"/>
  <c r="X83" i="50"/>
  <c r="Z83" i="50" s="1"/>
  <c r="AA83" i="50" s="1"/>
  <c r="AA134" i="50"/>
  <c r="AA217" i="50"/>
  <c r="AA41" i="50"/>
  <c r="Z253" i="50"/>
  <c r="AA253" i="50" s="1"/>
  <c r="Z193" i="50"/>
  <c r="AA193" i="50" s="1"/>
  <c r="AI159" i="50"/>
  <c r="AJ159" i="50"/>
  <c r="X172" i="50"/>
  <c r="X188" i="50"/>
  <c r="Z168" i="50"/>
  <c r="AA168" i="50" s="1"/>
  <c r="Z221" i="50"/>
  <c r="AA221" i="50" s="1"/>
  <c r="X153" i="50"/>
  <c r="AJ233" i="50"/>
  <c r="AI233" i="50"/>
  <c r="X65" i="50"/>
  <c r="Z65" i="50" s="1"/>
  <c r="AA65" i="50" s="1"/>
  <c r="X70" i="50"/>
  <c r="Z70" i="50" s="1"/>
  <c r="X16" i="50"/>
  <c r="Z16" i="50" s="1"/>
  <c r="AA16" i="50" s="1"/>
  <c r="X103" i="50"/>
  <c r="Z103" i="50" s="1"/>
  <c r="AA103" i="50" s="1"/>
  <c r="Z43" i="50"/>
  <c r="AA43" i="50" s="1"/>
  <c r="X89" i="50"/>
  <c r="AJ154" i="50"/>
  <c r="AI154" i="50"/>
  <c r="X250" i="50"/>
  <c r="Z250" i="50" s="1"/>
  <c r="AA250" i="50" s="1"/>
  <c r="AI29" i="50"/>
  <c r="AJ29" i="50"/>
  <c r="AI120" i="50"/>
  <c r="AJ120" i="50"/>
  <c r="Z238" i="50"/>
  <c r="AA238" i="50" s="1"/>
  <c r="X147" i="50"/>
  <c r="X184" i="50"/>
  <c r="Z184" i="50" s="1"/>
  <c r="AA184" i="50" s="1"/>
  <c r="X105" i="50"/>
  <c r="Z105" i="50" s="1"/>
  <c r="AA190" i="50"/>
  <c r="Z169" i="50"/>
  <c r="AA169" i="50" s="1"/>
  <c r="Z129" i="50"/>
  <c r="AA129" i="50" s="1"/>
  <c r="X25" i="50"/>
  <c r="Z148" i="50"/>
  <c r="AA148" i="50" s="1"/>
  <c r="Z201" i="50"/>
  <c r="AA201" i="50" s="1"/>
  <c r="AA17" i="50"/>
  <c r="X51" i="50"/>
  <c r="Z149" i="50"/>
  <c r="AA149" i="50" s="1"/>
  <c r="AA178" i="50"/>
  <c r="AA202" i="50"/>
  <c r="X200" i="50"/>
  <c r="Z200" i="50" s="1"/>
  <c r="AA200" i="50" s="1"/>
  <c r="AI135" i="50"/>
  <c r="AJ135" i="50"/>
  <c r="X187" i="50"/>
  <c r="Z187" i="50" s="1"/>
  <c r="AA187" i="50" s="1"/>
  <c r="X205" i="50"/>
  <c r="Z205" i="50" s="1"/>
  <c r="AA205" i="50" s="1"/>
  <c r="AI181" i="50"/>
  <c r="AJ181" i="50"/>
  <c r="X23" i="50"/>
  <c r="Z23" i="50" s="1"/>
  <c r="AA23" i="50" s="1"/>
  <c r="X33" i="50"/>
  <c r="Z33" i="50" s="1"/>
  <c r="AA33" i="50" s="1"/>
  <c r="X24" i="50"/>
  <c r="Z24" i="50" s="1"/>
  <c r="AA24" i="50" s="1"/>
  <c r="AA84" i="50"/>
  <c r="Z226" i="50"/>
  <c r="AA226" i="50" s="1"/>
  <c r="AJ124" i="50"/>
  <c r="AI124" i="50"/>
  <c r="X167" i="50"/>
  <c r="Z167" i="50" s="1"/>
  <c r="AJ192" i="50"/>
  <c r="AI192" i="50"/>
  <c r="AI73" i="50"/>
  <c r="AJ73" i="50"/>
  <c r="AI101" i="50"/>
  <c r="AJ101" i="50"/>
  <c r="AJ224" i="50"/>
  <c r="AI224" i="50"/>
  <c r="U255" i="50"/>
  <c r="AI143" i="50" l="1"/>
  <c r="AJ78" i="50"/>
  <c r="AJ106" i="50"/>
  <c r="AI185" i="50"/>
  <c r="AJ54" i="50"/>
  <c r="AI34" i="50"/>
  <c r="AI182" i="50"/>
  <c r="AJ152" i="50"/>
  <c r="AJ182" i="50"/>
  <c r="AJ34" i="50"/>
  <c r="AJ185" i="50"/>
  <c r="AA167" i="50"/>
  <c r="AI152" i="50"/>
  <c r="AI54" i="50"/>
  <c r="AI94" i="50"/>
  <c r="AJ94" i="50"/>
  <c r="Z153" i="50"/>
  <c r="AA153" i="50" s="1"/>
  <c r="Z51" i="50"/>
  <c r="AA51" i="50" s="1"/>
  <c r="AJ148" i="50"/>
  <c r="AI148" i="50"/>
  <c r="AI205" i="50"/>
  <c r="AJ205" i="50"/>
  <c r="AJ169" i="50"/>
  <c r="AI169" i="50"/>
  <c r="AI149" i="50"/>
  <c r="AJ149" i="50"/>
  <c r="AI250" i="50"/>
  <c r="AJ250" i="50"/>
  <c r="AI221" i="50"/>
  <c r="AJ221" i="50"/>
  <c r="AI168" i="50"/>
  <c r="AJ168" i="50"/>
  <c r="AI184" i="50"/>
  <c r="AJ184" i="50"/>
  <c r="AI24" i="50"/>
  <c r="AJ24" i="50"/>
  <c r="AJ43" i="50"/>
  <c r="AI43" i="50"/>
  <c r="AJ33" i="50"/>
  <c r="AI33" i="50"/>
  <c r="AJ103" i="50"/>
  <c r="AI103" i="50"/>
  <c r="AJ16" i="50"/>
  <c r="AI16" i="50"/>
  <c r="AI200" i="50"/>
  <c r="AJ200" i="50"/>
  <c r="AI238" i="50"/>
  <c r="AJ238" i="50"/>
  <c r="AJ129" i="50"/>
  <c r="AI129" i="50"/>
  <c r="AJ201" i="50"/>
  <c r="AI201" i="50"/>
  <c r="AI23" i="50"/>
  <c r="AJ23" i="50"/>
  <c r="AI65" i="50"/>
  <c r="AJ65" i="50"/>
  <c r="AJ193" i="50"/>
  <c r="AI193" i="50"/>
  <c r="Z25" i="50"/>
  <c r="AA25" i="50" s="1"/>
  <c r="Z89" i="50"/>
  <c r="AA89" i="50" s="1"/>
  <c r="AA70" i="50"/>
  <c r="Z188" i="50"/>
  <c r="AA188" i="50" s="1"/>
  <c r="AA19" i="50"/>
  <c r="AJ202" i="50"/>
  <c r="AI202" i="50"/>
  <c r="AI83" i="50"/>
  <c r="AJ83" i="50"/>
  <c r="AJ41" i="50"/>
  <c r="AI41" i="50"/>
  <c r="AJ187" i="50"/>
  <c r="AI187" i="50"/>
  <c r="AI253" i="50"/>
  <c r="AJ253" i="50"/>
  <c r="AI190" i="50"/>
  <c r="AJ190" i="50"/>
  <c r="Z172" i="50"/>
  <c r="AA172" i="50" s="1"/>
  <c r="AA105" i="50"/>
  <c r="Z183" i="50"/>
  <c r="AA183" i="50" s="1"/>
  <c r="AJ226" i="50"/>
  <c r="AI226" i="50"/>
  <c r="AI17" i="50"/>
  <c r="AJ17" i="50"/>
  <c r="AJ47" i="50"/>
  <c r="AI47" i="50"/>
  <c r="AJ84" i="50"/>
  <c r="AI84" i="50"/>
  <c r="Z75" i="50"/>
  <c r="AA75" i="50" s="1"/>
  <c r="Z147" i="50"/>
  <c r="AA147" i="50" s="1"/>
  <c r="AI217" i="50"/>
  <c r="AJ217" i="50"/>
  <c r="AJ178" i="50"/>
  <c r="AI178" i="50"/>
  <c r="AI134" i="50"/>
  <c r="AJ134" i="50"/>
  <c r="X255" i="50"/>
  <c r="AI51" i="50" l="1"/>
  <c r="AJ153" i="50"/>
  <c r="AJ167" i="50"/>
  <c r="AI167" i="50"/>
  <c r="AI153" i="50"/>
  <c r="AJ51" i="50"/>
  <c r="AI147" i="50"/>
  <c r="AJ147" i="50"/>
  <c r="AJ75" i="50"/>
  <c r="AI75" i="50"/>
  <c r="AJ172" i="50"/>
  <c r="AI172" i="50"/>
  <c r="AI89" i="50"/>
  <c r="AJ89" i="50"/>
  <c r="AI183" i="50"/>
  <c r="AJ183" i="50"/>
  <c r="AI25" i="50"/>
  <c r="AJ25" i="50"/>
  <c r="AJ188" i="50"/>
  <c r="AI188" i="50"/>
  <c r="AJ105" i="50"/>
  <c r="AI105" i="50"/>
  <c r="AJ19" i="50"/>
  <c r="AI19" i="50"/>
  <c r="AI70" i="50"/>
  <c r="AJ70" i="50"/>
  <c r="Z255" i="50"/>
  <c r="AA255" i="50"/>
  <c r="AF96" i="50" l="1"/>
  <c r="AG96" i="50" s="1"/>
  <c r="AH96" i="50" s="1"/>
  <c r="AF28" i="50"/>
  <c r="AG28" i="50" s="1"/>
  <c r="AH28" i="50" s="1"/>
  <c r="AF94" i="50"/>
  <c r="AG94" i="50" s="1"/>
  <c r="AH94" i="50" s="1"/>
  <c r="AF19" i="50"/>
  <c r="AG19" i="50" s="1"/>
  <c r="AH19" i="50" s="1"/>
  <c r="AF103" i="50"/>
  <c r="AG103" i="50" s="1"/>
  <c r="AH103" i="50" s="1"/>
  <c r="AF74" i="50"/>
  <c r="AG74" i="50" s="1"/>
  <c r="AH74" i="50" s="1"/>
  <c r="AF31" i="50"/>
  <c r="AG31" i="50" s="1"/>
  <c r="AH31" i="50" s="1"/>
  <c r="AF64" i="50"/>
  <c r="AG64" i="50" s="1"/>
  <c r="AH64" i="50" s="1"/>
  <c r="AF162" i="50"/>
  <c r="AG162" i="50" s="1"/>
  <c r="AH162" i="50" s="1"/>
  <c r="AF163" i="50"/>
  <c r="AG163" i="50" s="1"/>
  <c r="AH163" i="50" s="1"/>
  <c r="AF224" i="50"/>
  <c r="AG224" i="50" s="1"/>
  <c r="AH224" i="50" s="1"/>
  <c r="AF165" i="50"/>
  <c r="AG165" i="50" s="1"/>
  <c r="AH165" i="50" s="1"/>
  <c r="AF225" i="50"/>
  <c r="AG225" i="50" s="1"/>
  <c r="AH225" i="50" s="1"/>
  <c r="AF248" i="50"/>
  <c r="AG248" i="50" s="1"/>
  <c r="AH248" i="50" s="1"/>
  <c r="AF51" i="50"/>
  <c r="AG51" i="50" s="1"/>
  <c r="AH51" i="50" s="1"/>
  <c r="AF135" i="50"/>
  <c r="AG135" i="50" s="1"/>
  <c r="AH135" i="50" s="1"/>
  <c r="AF254" i="50"/>
  <c r="AG254" i="50" s="1"/>
  <c r="AH254" i="50" s="1"/>
  <c r="AF41" i="50"/>
  <c r="AG41" i="50" s="1"/>
  <c r="AH41" i="50" s="1"/>
  <c r="AF24" i="50"/>
  <c r="AG24" i="50" s="1"/>
  <c r="AH24" i="50" s="1"/>
  <c r="AF25" i="50"/>
  <c r="AG25" i="50" s="1"/>
  <c r="AH25" i="50" s="1"/>
  <c r="AF95" i="50"/>
  <c r="AG95" i="50" s="1"/>
  <c r="AH95" i="50" s="1"/>
  <c r="AF60" i="50"/>
  <c r="AG60" i="50" s="1"/>
  <c r="AH60" i="50" s="1"/>
  <c r="AF247" i="50"/>
  <c r="AG247" i="50" s="1"/>
  <c r="AH247" i="50" s="1"/>
  <c r="AF160" i="50"/>
  <c r="AG160" i="50" s="1"/>
  <c r="AH160" i="50" s="1"/>
  <c r="AF42" i="50"/>
  <c r="AG42" i="50" s="1"/>
  <c r="AH42" i="50" s="1"/>
  <c r="AF231" i="50"/>
  <c r="AG231" i="50" s="1"/>
  <c r="AH231" i="50" s="1"/>
  <c r="AF250" i="50"/>
  <c r="AG250" i="50" s="1"/>
  <c r="AH250" i="50" s="1"/>
  <c r="AF249" i="50"/>
  <c r="AG249" i="50" s="1"/>
  <c r="AH249" i="50" s="1"/>
  <c r="AF23" i="50"/>
  <c r="AG23" i="50" s="1"/>
  <c r="AH23" i="50" s="1"/>
  <c r="AF56" i="50"/>
  <c r="AG56" i="50" s="1"/>
  <c r="AH56" i="50" s="1"/>
  <c r="Y432" i="46" l="1"/>
  <c r="AD432" i="46" s="1"/>
  <c r="Y449" i="46"/>
  <c r="AD449" i="46" s="1"/>
  <c r="Y517" i="46"/>
  <c r="AC517" i="46" s="1"/>
  <c r="Y544" i="46"/>
  <c r="AD544" i="46" s="1"/>
  <c r="Y647" i="46"/>
  <c r="AA647" i="46" s="1"/>
  <c r="Y684" i="46"/>
  <c r="AC684" i="46" s="1"/>
  <c r="Y729" i="46"/>
  <c r="AC729" i="46" s="1"/>
  <c r="Y731" i="46"/>
  <c r="AB731" i="46" s="1"/>
  <c r="Y774" i="46"/>
  <c r="AD774" i="46" s="1"/>
  <c r="Y788" i="46"/>
  <c r="AA788" i="46" s="1"/>
  <c r="Y789" i="46"/>
  <c r="AC789" i="46" s="1"/>
  <c r="Y806" i="46"/>
  <c r="AC806" i="46" s="1"/>
  <c r="Y807" i="46"/>
  <c r="AC807" i="46" s="1"/>
  <c r="Y809" i="46"/>
  <c r="AB809" i="46" s="1"/>
  <c r="Y953" i="46"/>
  <c r="AD953" i="46" s="1"/>
  <c r="Y1297" i="46"/>
  <c r="AD1297" i="46" s="1"/>
  <c r="Y1298" i="46"/>
  <c r="AD1298" i="46" s="1"/>
  <c r="Y1565" i="46"/>
  <c r="AC1565" i="46" s="1"/>
  <c r="Y1686" i="46"/>
  <c r="AC1686" i="46" s="1"/>
  <c r="Y1696" i="46"/>
  <c r="AB1696" i="46" s="1"/>
  <c r="Y2128" i="46"/>
  <c r="AC2128" i="46" s="1"/>
  <c r="Y2297" i="46"/>
  <c r="AC2297" i="46" s="1"/>
  <c r="AB2297" i="46" l="1"/>
  <c r="AD806" i="46"/>
  <c r="AA684" i="46"/>
  <c r="AA1297" i="46"/>
  <c r="AB432" i="46"/>
  <c r="AB789" i="46"/>
  <c r="AD789" i="46"/>
  <c r="AC432" i="46"/>
  <c r="AA789" i="46"/>
  <c r="AA2128" i="46"/>
  <c r="AA432" i="46"/>
  <c r="AA807" i="46"/>
  <c r="AB647" i="46"/>
  <c r="AB1297" i="46"/>
  <c r="AA1686" i="46"/>
  <c r="AA2297" i="46"/>
  <c r="AB684" i="46"/>
  <c r="AD517" i="46"/>
  <c r="AC1297" i="46"/>
  <c r="AD684" i="46"/>
  <c r="AB788" i="46"/>
  <c r="AD729" i="46"/>
  <c r="AD2297" i="46"/>
  <c r="AA517" i="46"/>
  <c r="AA729" i="46"/>
  <c r="AA806" i="46"/>
  <c r="AA1565" i="46"/>
  <c r="AB449" i="46"/>
  <c r="AB544" i="46"/>
  <c r="AB774" i="46"/>
  <c r="AB953" i="46"/>
  <c r="AB1298" i="46"/>
  <c r="AC731" i="46"/>
  <c r="AC809" i="46"/>
  <c r="AC1696" i="46"/>
  <c r="AD647" i="46"/>
  <c r="AD788" i="46"/>
  <c r="AA731" i="46"/>
  <c r="AA809" i="46"/>
  <c r="AA1696" i="46"/>
  <c r="AD1565" i="46"/>
  <c r="AB517" i="46"/>
  <c r="AB729" i="46"/>
  <c r="AB806" i="46"/>
  <c r="AB1565" i="46"/>
  <c r="AC449" i="46"/>
  <c r="AC544" i="46"/>
  <c r="AC774" i="46"/>
  <c r="AC953" i="46"/>
  <c r="AC1298" i="46"/>
  <c r="AD807" i="46"/>
  <c r="AD1686" i="46"/>
  <c r="AD2128" i="46"/>
  <c r="AB807" i="46"/>
  <c r="AB1686" i="46"/>
  <c r="AB2128" i="46"/>
  <c r="AC647" i="46"/>
  <c r="AC788" i="46"/>
  <c r="AD731" i="46"/>
  <c r="AD809" i="46"/>
  <c r="AD1696" i="46"/>
  <c r="AA449" i="46"/>
  <c r="AA544" i="46"/>
  <c r="AA774" i="46"/>
  <c r="AA953" i="46"/>
  <c r="AA1298" i="46"/>
  <c r="AE1565" i="46" l="1"/>
  <c r="AE1297" i="46"/>
  <c r="AE544" i="46"/>
  <c r="AE953" i="46"/>
  <c r="AE774" i="46"/>
  <c r="AE788" i="46"/>
  <c r="AE449" i="46"/>
  <c r="AE2297" i="46"/>
  <c r="AE807" i="46"/>
  <c r="AE647" i="46"/>
  <c r="AE1298" i="46"/>
  <c r="AE1696" i="46"/>
  <c r="AE1686" i="46"/>
  <c r="AE432" i="46"/>
  <c r="AE684" i="46"/>
  <c r="AE809" i="46"/>
  <c r="AE731" i="46"/>
  <c r="AE806" i="46"/>
  <c r="AE729" i="46"/>
  <c r="AE517" i="46"/>
  <c r="AE2128" i="46"/>
  <c r="AE789" i="46"/>
  <c r="D58" i="23" l="1"/>
  <c r="C58" i="23"/>
  <c r="B58" i="23"/>
  <c r="D57" i="23"/>
  <c r="C57" i="23"/>
  <c r="B57" i="23"/>
  <c r="D56" i="23"/>
  <c r="C56" i="23"/>
  <c r="B56" i="23"/>
  <c r="D55" i="23"/>
  <c r="C55" i="23"/>
  <c r="B55" i="23"/>
  <c r="D54" i="23"/>
  <c r="C54" i="23"/>
  <c r="B54" i="23"/>
  <c r="D53" i="23"/>
  <c r="C53" i="23"/>
  <c r="B53" i="23"/>
  <c r="D52" i="23"/>
  <c r="C52" i="23"/>
  <c r="B52" i="23"/>
  <c r="D51" i="23"/>
  <c r="C51" i="23"/>
  <c r="B51" i="23"/>
  <c r="D50" i="23"/>
  <c r="C50" i="23"/>
  <c r="B50" i="23"/>
  <c r="D49" i="23"/>
  <c r="C49" i="23"/>
  <c r="B49" i="23"/>
  <c r="D48" i="23"/>
  <c r="C48" i="23"/>
  <c r="B48" i="23"/>
  <c r="D47" i="23"/>
  <c r="C47" i="23"/>
  <c r="B47" i="23"/>
  <c r="D46" i="23"/>
  <c r="C46" i="23"/>
  <c r="B46" i="23"/>
  <c r="D45" i="23"/>
  <c r="C45" i="23"/>
  <c r="B45" i="23"/>
  <c r="D44" i="23"/>
  <c r="C44" i="23"/>
  <c r="B44" i="23"/>
  <c r="D43" i="23"/>
  <c r="C43" i="23"/>
  <c r="B43" i="23"/>
  <c r="D42" i="23"/>
  <c r="C42" i="23"/>
  <c r="B42" i="23"/>
  <c r="D41" i="23"/>
  <c r="C41" i="23"/>
  <c r="B41" i="23"/>
  <c r="D40" i="23"/>
  <c r="C40" i="23"/>
  <c r="B40" i="23"/>
  <c r="D39" i="23"/>
  <c r="C39" i="23"/>
  <c r="B39" i="23"/>
  <c r="D38" i="23"/>
  <c r="C38" i="23"/>
  <c r="B38" i="23"/>
  <c r="D37" i="23"/>
  <c r="C37" i="23"/>
  <c r="B37" i="23"/>
  <c r="D36" i="23"/>
  <c r="C36" i="23"/>
  <c r="B36" i="23"/>
  <c r="D35" i="23"/>
  <c r="C35" i="23"/>
  <c r="B35" i="23"/>
  <c r="D34" i="23"/>
  <c r="C34" i="23"/>
  <c r="B34" i="23"/>
  <c r="D33" i="23"/>
  <c r="C33" i="23"/>
  <c r="B33" i="23"/>
  <c r="D32" i="23"/>
  <c r="C32" i="23"/>
  <c r="B32" i="23"/>
  <c r="D31" i="23"/>
  <c r="C31" i="23"/>
  <c r="B31" i="23"/>
  <c r="D30" i="23"/>
  <c r="C30" i="23"/>
  <c r="B30" i="23"/>
  <c r="D29" i="23"/>
  <c r="C29" i="23"/>
  <c r="B29" i="23"/>
  <c r="G69" i="2" l="1"/>
  <c r="G67" i="2"/>
  <c r="G9" i="2"/>
  <c r="Y394" i="46" l="1"/>
  <c r="Y136" i="46"/>
  <c r="Y91" i="46"/>
  <c r="Y132" i="46"/>
  <c r="Y134" i="46"/>
  <c r="Y150" i="46"/>
  <c r="Y154" i="46"/>
  <c r="Y158" i="46"/>
  <c r="Y139" i="46"/>
  <c r="Y151" i="46"/>
  <c r="Y128" i="46"/>
  <c r="Y144" i="46"/>
  <c r="Y146" i="46"/>
  <c r="Y148" i="46"/>
  <c r="Y162" i="46"/>
  <c r="Y262" i="46"/>
  <c r="Y137" i="46"/>
  <c r="Y149" i="46"/>
  <c r="Y167" i="46"/>
  <c r="Y391" i="46"/>
  <c r="Y395" i="46"/>
  <c r="AD395" i="46" l="1"/>
  <c r="AA395" i="46"/>
  <c r="C20" i="23" l="1"/>
  <c r="B20" i="23"/>
  <c r="C19" i="23"/>
  <c r="B19" i="23"/>
  <c r="C18" i="23"/>
  <c r="B18" i="23"/>
  <c r="C17" i="23"/>
  <c r="B17" i="23"/>
  <c r="B2" i="23" l="1"/>
  <c r="E16" i="23" l="1"/>
  <c r="F16" i="23" s="1"/>
  <c r="G16" i="23" s="1"/>
  <c r="H16" i="23" s="1"/>
  <c r="I16" i="23" s="1"/>
  <c r="J16" i="23" s="1"/>
  <c r="K16" i="23" s="1"/>
  <c r="L16" i="23" s="1"/>
  <c r="M16" i="23" s="1"/>
  <c r="N16" i="23" s="1"/>
  <c r="O16" i="23" s="1"/>
  <c r="P16" i="23" s="1"/>
  <c r="Q16" i="23" s="1"/>
  <c r="R16" i="23" s="1"/>
  <c r="S16" i="23" s="1"/>
  <c r="D28" i="23"/>
  <c r="E28" i="23" s="1"/>
  <c r="B10" i="9"/>
  <c r="C10" i="9"/>
  <c r="B11" i="9"/>
  <c r="C11" i="9"/>
  <c r="B12" i="9"/>
  <c r="C12" i="9"/>
  <c r="C9" i="9"/>
  <c r="B9" i="9"/>
  <c r="Q13" i="46"/>
  <c r="R13" i="46" s="1"/>
  <c r="S13" i="46" s="1"/>
  <c r="S11" i="46"/>
  <c r="R11" i="46"/>
  <c r="Q11" i="46"/>
  <c r="P11" i="46"/>
  <c r="B2" i="46"/>
  <c r="R33" i="46" l="1" a="1"/>
  <c r="R33" i="46" s="1"/>
  <c r="W33" i="46" s="1"/>
  <c r="R43" i="46" a="1"/>
  <c r="R43" i="46" s="1"/>
  <c r="W43" i="46" s="1"/>
  <c r="R53" i="46" a="1"/>
  <c r="R53" i="46" s="1"/>
  <c r="W53" i="46" s="1"/>
  <c r="R64" i="46" a="1"/>
  <c r="R64" i="46" s="1"/>
  <c r="W64" i="46" s="1"/>
  <c r="R75" i="46" a="1"/>
  <c r="R75" i="46" s="1"/>
  <c r="W75" i="46" s="1"/>
  <c r="R86" i="46" a="1"/>
  <c r="R86" i="46" s="1"/>
  <c r="R97" i="46" a="1"/>
  <c r="R97" i="46" s="1"/>
  <c r="W97" i="46" s="1"/>
  <c r="R108" i="46" a="1"/>
  <c r="R108" i="46" s="1"/>
  <c r="R119" i="46" a="1"/>
  <c r="R119" i="46" s="1"/>
  <c r="W119" i="46" s="1"/>
  <c r="R130" i="46" a="1"/>
  <c r="R130" i="46" s="1"/>
  <c r="W130" i="46" s="1"/>
  <c r="R141" i="46" a="1"/>
  <c r="R141" i="46" s="1"/>
  <c r="R163" i="46" a="1"/>
  <c r="R163" i="46" s="1"/>
  <c r="R174" i="46" a="1"/>
  <c r="R174" i="46" s="1"/>
  <c r="W174" i="46" s="1"/>
  <c r="R184" i="46" a="1"/>
  <c r="R184" i="46" s="1"/>
  <c r="W184" i="46" s="1"/>
  <c r="R196" i="46" a="1"/>
  <c r="R196" i="46" s="1"/>
  <c r="R207" i="46" a="1"/>
  <c r="R207" i="46" s="1"/>
  <c r="R217" i="46" a="1"/>
  <c r="R217" i="46" s="1"/>
  <c r="W217" i="46" s="1"/>
  <c r="R229" i="46" a="1"/>
  <c r="R229" i="46" s="1"/>
  <c r="W229" i="46" s="1"/>
  <c r="R250" i="46" a="1"/>
  <c r="R250" i="46" s="1"/>
  <c r="W250" i="46" s="1"/>
  <c r="R262" i="46" a="1"/>
  <c r="R262" i="46" s="1"/>
  <c r="R272" i="46" a="1"/>
  <c r="R272" i="46" s="1"/>
  <c r="W272" i="46" s="1"/>
  <c r="AC272" i="46" s="1"/>
  <c r="R283" i="46" a="1"/>
  <c r="R283" i="46" s="1"/>
  <c r="R295" i="46" a="1"/>
  <c r="R295" i="46" s="1"/>
  <c r="R305" i="46" a="1"/>
  <c r="R305" i="46" s="1"/>
  <c r="R316" i="46" a="1"/>
  <c r="R316" i="46" s="1"/>
  <c r="R338" i="46" a="1"/>
  <c r="R338" i="46" s="1"/>
  <c r="W338" i="46" s="1"/>
  <c r="R349" i="46" a="1"/>
  <c r="R349" i="46" s="1"/>
  <c r="R361" i="46" a="1"/>
  <c r="R361" i="46" s="1"/>
  <c r="R372" i="46" a="1"/>
  <c r="R372" i="46" s="1"/>
  <c r="R383" i="46" a="1"/>
  <c r="R383" i="46" s="1"/>
  <c r="R394" i="46" a="1"/>
  <c r="R394" i="46" s="1"/>
  <c r="R405" i="46" a="1"/>
  <c r="R405" i="46" s="1"/>
  <c r="R416" i="46" a="1"/>
  <c r="R416" i="46" s="1"/>
  <c r="R427" i="46" a="1"/>
  <c r="R427" i="46" s="1"/>
  <c r="R438" i="46" a="1"/>
  <c r="R438" i="46" s="1"/>
  <c r="R460" i="46" a="1"/>
  <c r="R460" i="46" s="1"/>
  <c r="R471" i="46" a="1"/>
  <c r="R471" i="46" s="1"/>
  <c r="R481" i="46" a="1"/>
  <c r="R481" i="46" s="1"/>
  <c r="W481" i="46" s="1"/>
  <c r="R493" i="46" a="1"/>
  <c r="R493" i="46" s="1"/>
  <c r="W493" i="46" s="1"/>
  <c r="R504" i="46" a="1"/>
  <c r="R504" i="46" s="1"/>
  <c r="R514" i="46" a="1"/>
  <c r="R514" i="46" s="1"/>
  <c r="R526" i="46" a="1"/>
  <c r="R526" i="46" s="1"/>
  <c r="W526" i="46" s="1"/>
  <c r="AC526" i="46" s="1"/>
  <c r="R537" i="46" a="1"/>
  <c r="R537" i="46" s="1"/>
  <c r="R547" i="46" a="1"/>
  <c r="R547" i="46" s="1"/>
  <c r="R559" i="46" a="1"/>
  <c r="R559" i="46" s="1"/>
  <c r="R570" i="46" a="1"/>
  <c r="R570" i="46" s="1"/>
  <c r="R580" i="46" a="1"/>
  <c r="R580" i="46" s="1"/>
  <c r="R592" i="46" a="1"/>
  <c r="R592" i="46" s="1"/>
  <c r="W592" i="46" s="1"/>
  <c r="R603" i="46" a="1"/>
  <c r="R603" i="46" s="1"/>
  <c r="R613" i="46" a="1"/>
  <c r="R613" i="46" s="1"/>
  <c r="R636" i="46" a="1"/>
  <c r="R636" i="46" s="1"/>
  <c r="R646" i="46" a="1"/>
  <c r="R646" i="46" s="1"/>
  <c r="R657" i="46" a="1"/>
  <c r="R657" i="46" s="1"/>
  <c r="W657" i="46" s="1"/>
  <c r="R665" i="46" a="1"/>
  <c r="R665" i="46" s="1"/>
  <c r="W665" i="46" s="1"/>
  <c r="R673" i="46" a="1"/>
  <c r="R673" i="46" s="1"/>
  <c r="W673" i="46" s="1"/>
  <c r="R681" i="46" a="1"/>
  <c r="R681" i="46" s="1"/>
  <c r="R689" i="46" a="1"/>
  <c r="R689" i="46" s="1"/>
  <c r="W689" i="46" s="1"/>
  <c r="R697" i="46" a="1"/>
  <c r="R697" i="46" s="1"/>
  <c r="W697" i="46" s="1"/>
  <c r="R705" i="46" a="1"/>
  <c r="R705" i="46" s="1"/>
  <c r="W705" i="46" s="1"/>
  <c r="AC705" i="46" s="1"/>
  <c r="R713" i="46" a="1"/>
  <c r="R713" i="46" s="1"/>
  <c r="W713" i="46" s="1"/>
  <c r="AC713" i="46" s="1"/>
  <c r="R723" i="46" a="1"/>
  <c r="R723" i="46" s="1"/>
  <c r="W723" i="46" s="1"/>
  <c r="R733" i="46" a="1"/>
  <c r="R733" i="46" s="1"/>
  <c r="W733" i="46" s="1"/>
  <c r="R742" i="46" a="1"/>
  <c r="R742" i="46" s="1"/>
  <c r="R761" i="46" a="1"/>
  <c r="R761" i="46" s="1"/>
  <c r="W761" i="46" s="1"/>
  <c r="R771" i="46" a="1"/>
  <c r="R771" i="46" s="1"/>
  <c r="W771" i="46" s="1"/>
  <c r="R781" i="46" a="1"/>
  <c r="R781" i="46" s="1"/>
  <c r="R790" i="46" a="1"/>
  <c r="R790" i="46" s="1"/>
  <c r="R800" i="46" a="1"/>
  <c r="R800" i="46" s="1"/>
  <c r="R808" i="46" a="1"/>
  <c r="R808" i="46" s="1"/>
  <c r="W808" i="46" s="1"/>
  <c r="R844" i="46" a="1"/>
  <c r="R844" i="46" s="1"/>
  <c r="R852" i="46" a="1"/>
  <c r="R852" i="46" s="1"/>
  <c r="R24" i="46" a="1"/>
  <c r="R24" i="46" s="1"/>
  <c r="W24" i="46" s="1"/>
  <c r="R34" i="46" a="1"/>
  <c r="R34" i="46" s="1"/>
  <c r="W34" i="46" s="1"/>
  <c r="R54" i="46" a="1"/>
  <c r="R54" i="46" s="1"/>
  <c r="W54" i="46" s="1"/>
  <c r="R65" i="46" a="1"/>
  <c r="R65" i="46" s="1"/>
  <c r="W65" i="46" s="1"/>
  <c r="R76" i="46" a="1"/>
  <c r="R76" i="46" s="1"/>
  <c r="W76" i="46" s="1"/>
  <c r="R87" i="46" a="1"/>
  <c r="R87" i="46" s="1"/>
  <c r="R98" i="46" a="1"/>
  <c r="R98" i="46" s="1"/>
  <c r="W98" i="46" s="1"/>
  <c r="R109" i="46" a="1"/>
  <c r="R109" i="46" s="1"/>
  <c r="W109" i="46" s="1"/>
  <c r="R131" i="46" a="1"/>
  <c r="R131" i="46" s="1"/>
  <c r="R142" i="46" a="1"/>
  <c r="R142" i="46" s="1"/>
  <c r="R152" i="46" a="1"/>
  <c r="R152" i="46" s="1"/>
  <c r="R164" i="46" a="1"/>
  <c r="R164" i="46" s="1"/>
  <c r="R175" i="46" a="1"/>
  <c r="R175" i="46" s="1"/>
  <c r="R185" i="46" a="1"/>
  <c r="R185" i="46" s="1"/>
  <c r="W185" i="46" s="1"/>
  <c r="R197" i="46" a="1"/>
  <c r="R197" i="46" s="1"/>
  <c r="R218" i="46" a="1"/>
  <c r="R218" i="46" s="1"/>
  <c r="R230" i="46" a="1"/>
  <c r="R230" i="46" s="1"/>
  <c r="W230" i="46" s="1"/>
  <c r="R240" i="46" a="1"/>
  <c r="R240" i="46" s="1"/>
  <c r="R251" i="46" a="1"/>
  <c r="R251" i="46" s="1"/>
  <c r="W251" i="46" s="1"/>
  <c r="R263" i="46" a="1"/>
  <c r="R263" i="46" s="1"/>
  <c r="R273" i="46" a="1"/>
  <c r="R273" i="46" s="1"/>
  <c r="W273" i="46" s="1"/>
  <c r="AC273" i="46" s="1"/>
  <c r="R284" i="46" a="1"/>
  <c r="R284" i="46" s="1"/>
  <c r="R306" i="46" a="1"/>
  <c r="R306" i="46" s="1"/>
  <c r="R317" i="46" a="1"/>
  <c r="R317" i="46" s="1"/>
  <c r="R328" i="46" a="1"/>
  <c r="R328" i="46" s="1"/>
  <c r="R339" i="46" a="1"/>
  <c r="R339" i="46" s="1"/>
  <c r="W339" i="46" s="1"/>
  <c r="R350" i="46" a="1"/>
  <c r="R350" i="46" s="1"/>
  <c r="W350" i="46" s="1"/>
  <c r="R362" i="46" a="1"/>
  <c r="R362" i="46" s="1"/>
  <c r="R373" i="46" a="1"/>
  <c r="R373" i="46" s="1"/>
  <c r="R384" i="46" a="1"/>
  <c r="R384" i="46" s="1"/>
  <c r="W384" i="46" s="1"/>
  <c r="R395" i="46" a="1"/>
  <c r="R395" i="46" s="1"/>
  <c r="R406" i="46" a="1"/>
  <c r="R406" i="46" s="1"/>
  <c r="W406" i="46" s="1"/>
  <c r="R428" i="46" a="1"/>
  <c r="R428" i="46" s="1"/>
  <c r="R439" i="46" a="1"/>
  <c r="R439" i="46" s="1"/>
  <c r="R449" i="46" a="1"/>
  <c r="R449" i="46" s="1"/>
  <c r="R461" i="46" a="1"/>
  <c r="R461" i="46" s="1"/>
  <c r="R472" i="46" a="1"/>
  <c r="R472" i="46" s="1"/>
  <c r="W472" i="46" s="1"/>
  <c r="R482" i="46" a="1"/>
  <c r="R482" i="46" s="1"/>
  <c r="W482" i="46" s="1"/>
  <c r="R494" i="46" a="1"/>
  <c r="R494" i="46" s="1"/>
  <c r="W494" i="46" s="1"/>
  <c r="R505" i="46" a="1"/>
  <c r="R505" i="46" s="1"/>
  <c r="R515" i="46" a="1"/>
  <c r="R515" i="46" s="1"/>
  <c r="W515" i="46" s="1"/>
  <c r="R527" i="46" a="1"/>
  <c r="R527" i="46" s="1"/>
  <c r="W527" i="46" s="1"/>
  <c r="AC527" i="46" s="1"/>
  <c r="R538" i="46" a="1"/>
  <c r="R538" i="46" s="1"/>
  <c r="R548" i="46" a="1"/>
  <c r="R548" i="46" s="1"/>
  <c r="R560" i="46" a="1"/>
  <c r="R560" i="46" s="1"/>
  <c r="W560" i="46" s="1"/>
  <c r="R571" i="46" a="1"/>
  <c r="R571" i="46" s="1"/>
  <c r="W571" i="46" s="1"/>
  <c r="R581" i="46" a="1"/>
  <c r="R581" i="46" s="1"/>
  <c r="W581" i="46" s="1"/>
  <c r="R604" i="46" a="1"/>
  <c r="R604" i="46" s="1"/>
  <c r="R614" i="46" a="1"/>
  <c r="R614" i="46" s="1"/>
  <c r="R625" i="46" a="1"/>
  <c r="R625" i="46" s="1"/>
  <c r="R647" i="46" a="1"/>
  <c r="R647" i="46" s="1"/>
  <c r="R658" i="46" a="1"/>
  <c r="R658" i="46" s="1"/>
  <c r="W658" i="46" s="1"/>
  <c r="R666" i="46" a="1"/>
  <c r="R666" i="46" s="1"/>
  <c r="R674" i="46" a="1"/>
  <c r="R674" i="46" s="1"/>
  <c r="R682" i="46" a="1"/>
  <c r="R682" i="46" s="1"/>
  <c r="R690" i="46" a="1"/>
  <c r="R690" i="46" s="1"/>
  <c r="W690" i="46" s="1"/>
  <c r="R698" i="46" a="1"/>
  <c r="R698" i="46" s="1"/>
  <c r="W698" i="46" s="1"/>
  <c r="R706" i="46" a="1"/>
  <c r="R706" i="46" s="1"/>
  <c r="R714" i="46" a="1"/>
  <c r="R714" i="46" s="1"/>
  <c r="R724" i="46" a="1"/>
  <c r="R724" i="46" s="1"/>
  <c r="R25" i="46" a="1"/>
  <c r="R25" i="46" s="1"/>
  <c r="W25" i="46" s="1"/>
  <c r="AC25" i="46" s="1"/>
  <c r="R35" i="46" a="1"/>
  <c r="R35" i="46" s="1"/>
  <c r="R44" i="46" a="1"/>
  <c r="R44" i="46" s="1"/>
  <c r="R55" i="46" a="1"/>
  <c r="R55" i="46" s="1"/>
  <c r="W55" i="46" s="1"/>
  <c r="R66" i="46" a="1"/>
  <c r="R66" i="46" s="1"/>
  <c r="R77" i="46" a="1"/>
  <c r="R77" i="46" s="1"/>
  <c r="W77" i="46" s="1"/>
  <c r="R99" i="46" a="1"/>
  <c r="R99" i="46" s="1"/>
  <c r="R110" i="46" a="1"/>
  <c r="R110" i="46" s="1"/>
  <c r="W110" i="46" s="1"/>
  <c r="R120" i="46" a="1"/>
  <c r="R120" i="46" s="1"/>
  <c r="W120" i="46" s="1"/>
  <c r="AC120" i="46" s="1"/>
  <c r="R132" i="46" a="1"/>
  <c r="R132" i="46" s="1"/>
  <c r="R143" i="46" a="1"/>
  <c r="R143" i="46" s="1"/>
  <c r="R153" i="46" a="1"/>
  <c r="R153" i="46" s="1"/>
  <c r="R165" i="46" a="1"/>
  <c r="R165" i="46" s="1"/>
  <c r="R186" i="46" a="1"/>
  <c r="R186" i="46" s="1"/>
  <c r="W186" i="46" s="1"/>
  <c r="R198" i="46" a="1"/>
  <c r="R198" i="46" s="1"/>
  <c r="R208" i="46" a="1"/>
  <c r="R208" i="46" s="1"/>
  <c r="W208" i="46" s="1"/>
  <c r="R219" i="46" a="1"/>
  <c r="R219" i="46" s="1"/>
  <c r="R231" i="46" a="1"/>
  <c r="R231" i="46" s="1"/>
  <c r="W231" i="46" s="1"/>
  <c r="R241" i="46" a="1"/>
  <c r="R241" i="46" s="1"/>
  <c r="R252" i="46" a="1"/>
  <c r="R252" i="46" s="1"/>
  <c r="R274" i="46" a="1"/>
  <c r="R274" i="46" s="1"/>
  <c r="R285" i="46" a="1"/>
  <c r="R285" i="46" s="1"/>
  <c r="R296" i="46" a="1"/>
  <c r="R296" i="46" s="1"/>
  <c r="R307" i="46" a="1"/>
  <c r="R307" i="46" s="1"/>
  <c r="R318" i="46" a="1"/>
  <c r="R318" i="46" s="1"/>
  <c r="R329" i="46" a="1"/>
  <c r="R329" i="46" s="1"/>
  <c r="R340" i="46" a="1"/>
  <c r="R340" i="46" s="1"/>
  <c r="W340" i="46" s="1"/>
  <c r="R351" i="46" a="1"/>
  <c r="R351" i="46" s="1"/>
  <c r="R363" i="46" a="1"/>
  <c r="R363" i="46" s="1"/>
  <c r="W363" i="46" s="1"/>
  <c r="R374" i="46" a="1"/>
  <c r="R374" i="46" s="1"/>
  <c r="W374" i="46" s="1"/>
  <c r="R396" i="46" a="1"/>
  <c r="R396" i="46" s="1"/>
  <c r="R407" i="46" a="1"/>
  <c r="R407" i="46" s="1"/>
  <c r="R417" i="46" a="1"/>
  <c r="R417" i="46" s="1"/>
  <c r="R429" i="46" a="1"/>
  <c r="R429" i="46" s="1"/>
  <c r="R440" i="46" a="1"/>
  <c r="R440" i="46" s="1"/>
  <c r="R450" i="46" a="1"/>
  <c r="R450" i="46" s="1"/>
  <c r="R462" i="46" a="1"/>
  <c r="R462" i="46" s="1"/>
  <c r="R473" i="46" a="1"/>
  <c r="R473" i="46" s="1"/>
  <c r="R483" i="46" a="1"/>
  <c r="R483" i="46" s="1"/>
  <c r="W483" i="46" s="1"/>
  <c r="R495" i="46" a="1"/>
  <c r="R495" i="46" s="1"/>
  <c r="W495" i="46" s="1"/>
  <c r="R506" i="46" a="1"/>
  <c r="R506" i="46" s="1"/>
  <c r="W506" i="46" s="1"/>
  <c r="R516" i="46" a="1"/>
  <c r="R516" i="46" s="1"/>
  <c r="W516" i="46" s="1"/>
  <c r="R528" i="46" a="1"/>
  <c r="R528" i="46" s="1"/>
  <c r="R539" i="46" a="1"/>
  <c r="R539" i="46" s="1"/>
  <c r="R549" i="46" a="1"/>
  <c r="R549" i="46" s="1"/>
  <c r="W549" i="46" s="1"/>
  <c r="R572" i="46" a="1"/>
  <c r="R572" i="46" s="1"/>
  <c r="R582" i="46" a="1"/>
  <c r="R582" i="46" s="1"/>
  <c r="W582" i="46" s="1"/>
  <c r="R593" i="46" a="1"/>
  <c r="R593" i="46" s="1"/>
  <c r="R615" i="46" a="1"/>
  <c r="R615" i="46" s="1"/>
  <c r="R626" i="46" a="1"/>
  <c r="R626" i="46" s="1"/>
  <c r="R637" i="46" a="1"/>
  <c r="R637" i="46" s="1"/>
  <c r="R648" i="46" a="1"/>
  <c r="R648" i="46" s="1"/>
  <c r="W648" i="46" s="1"/>
  <c r="R16" i="46" a="1"/>
  <c r="R16" i="46" s="1"/>
  <c r="R26" i="46" a="1"/>
  <c r="R26" i="46" s="1"/>
  <c r="R45" i="46" a="1"/>
  <c r="R45" i="46" s="1"/>
  <c r="W45" i="46" s="1"/>
  <c r="R67" i="46" a="1"/>
  <c r="R67" i="46" s="1"/>
  <c r="R78" i="46" a="1"/>
  <c r="R78" i="46" s="1"/>
  <c r="W78" i="46" s="1"/>
  <c r="AC78" i="46" s="1"/>
  <c r="R88" i="46" a="1"/>
  <c r="R88" i="46" s="1"/>
  <c r="R100" i="46" a="1"/>
  <c r="R100" i="46" s="1"/>
  <c r="W100" i="46" s="1"/>
  <c r="R111" i="46" a="1"/>
  <c r="R111" i="46" s="1"/>
  <c r="W111" i="46" s="1"/>
  <c r="AC111" i="46" s="1"/>
  <c r="R121" i="46" a="1"/>
  <c r="R121" i="46" s="1"/>
  <c r="W121" i="46" s="1"/>
  <c r="AC121" i="46" s="1"/>
  <c r="R133" i="46" a="1"/>
  <c r="R133" i="46" s="1"/>
  <c r="R154" i="46" a="1"/>
  <c r="R154" i="46" s="1"/>
  <c r="R166" i="46" a="1"/>
  <c r="R166" i="46" s="1"/>
  <c r="R176" i="46" a="1"/>
  <c r="R176" i="46" s="1"/>
  <c r="R187" i="46" a="1"/>
  <c r="R187" i="46" s="1"/>
  <c r="W187" i="46" s="1"/>
  <c r="R199" i="46" a="1"/>
  <c r="R199" i="46" s="1"/>
  <c r="R209" i="46" a="1"/>
  <c r="R209" i="46" s="1"/>
  <c r="W209" i="46" s="1"/>
  <c r="R220" i="46" a="1"/>
  <c r="R220" i="46" s="1"/>
  <c r="R242" i="46" a="1"/>
  <c r="R242" i="46" s="1"/>
  <c r="R253" i="46" a="1"/>
  <c r="R253" i="46" s="1"/>
  <c r="R264" i="46" a="1"/>
  <c r="R264" i="46" s="1"/>
  <c r="W264" i="46" s="1"/>
  <c r="AC264" i="46" s="1"/>
  <c r="R275" i="46" a="1"/>
  <c r="R275" i="46" s="1"/>
  <c r="R286" i="46" a="1"/>
  <c r="R286" i="46" s="1"/>
  <c r="R297" i="46" a="1"/>
  <c r="R297" i="46" s="1"/>
  <c r="W297" i="46" s="1"/>
  <c r="R308" i="46" a="1"/>
  <c r="R308" i="46" s="1"/>
  <c r="W308" i="46" s="1"/>
  <c r="R319" i="46" a="1"/>
  <c r="R319" i="46" s="1"/>
  <c r="R330" i="46" a="1"/>
  <c r="R330" i="46" s="1"/>
  <c r="W330" i="46" s="1"/>
  <c r="R341" i="46" a="1"/>
  <c r="R341" i="46" s="1"/>
  <c r="W341" i="46" s="1"/>
  <c r="R352" i="46" a="1"/>
  <c r="R352" i="46" s="1"/>
  <c r="R364" i="46" a="1"/>
  <c r="R364" i="46" s="1"/>
  <c r="W364" i="46" s="1"/>
  <c r="R375" i="46" a="1"/>
  <c r="R375" i="46" s="1"/>
  <c r="W375" i="46" s="1"/>
  <c r="AC375" i="46" s="1"/>
  <c r="R385" i="46" a="1"/>
  <c r="R385" i="46" s="1"/>
  <c r="W385" i="46" s="1"/>
  <c r="R397" i="46" a="1"/>
  <c r="R397" i="46" s="1"/>
  <c r="R408" i="46" a="1"/>
  <c r="R408" i="46" s="1"/>
  <c r="R418" i="46" a="1"/>
  <c r="R418" i="46" s="1"/>
  <c r="R430" i="46" a="1"/>
  <c r="R430" i="46" s="1"/>
  <c r="W430" i="46" s="1"/>
  <c r="R441" i="46" a="1"/>
  <c r="R441" i="46" s="1"/>
  <c r="R17" i="46" a="1"/>
  <c r="R17" i="46" s="1"/>
  <c r="W17" i="46" s="1"/>
  <c r="R27" i="46" a="1"/>
  <c r="R27" i="46" s="1"/>
  <c r="R36" i="46" a="1"/>
  <c r="R36" i="46" s="1"/>
  <c r="R46" i="46" a="1"/>
  <c r="R46" i="46" s="1"/>
  <c r="W46" i="46" s="1"/>
  <c r="R56" i="46" a="1"/>
  <c r="R56" i="46" s="1"/>
  <c r="R68" i="46" a="1"/>
  <c r="R68" i="46" s="1"/>
  <c r="W68" i="46" s="1"/>
  <c r="AC68" i="46" s="1"/>
  <c r="R79" i="46" a="1"/>
  <c r="R79" i="46" s="1"/>
  <c r="W79" i="46" s="1"/>
  <c r="R89" i="46" a="1"/>
  <c r="R89" i="46" s="1"/>
  <c r="R101" i="46" a="1"/>
  <c r="R101" i="46" s="1"/>
  <c r="W101" i="46" s="1"/>
  <c r="AC101" i="46" s="1"/>
  <c r="R122" i="46" a="1"/>
  <c r="R122" i="46" s="1"/>
  <c r="R134" i="46" a="1"/>
  <c r="R134" i="46" s="1"/>
  <c r="R144" i="46" a="1"/>
  <c r="R144" i="46" s="1"/>
  <c r="R155" i="46" a="1"/>
  <c r="R155" i="46" s="1"/>
  <c r="W155" i="46" s="1"/>
  <c r="R167" i="46" a="1"/>
  <c r="R167" i="46" s="1"/>
  <c r="R177" i="46" a="1"/>
  <c r="R177" i="46" s="1"/>
  <c r="W177" i="46" s="1"/>
  <c r="R188" i="46" a="1"/>
  <c r="R188" i="46" s="1"/>
  <c r="W188" i="46" s="1"/>
  <c r="R210" i="46" a="1"/>
  <c r="R210" i="46" s="1"/>
  <c r="W210" i="46" s="1"/>
  <c r="AC210" i="46" s="1"/>
  <c r="R221" i="46" a="1"/>
  <c r="R221" i="46" s="1"/>
  <c r="R232" i="46" a="1"/>
  <c r="R232" i="46" s="1"/>
  <c r="W232" i="46" s="1"/>
  <c r="R243" i="46" a="1"/>
  <c r="R243" i="46" s="1"/>
  <c r="R254" i="46" a="1"/>
  <c r="R254" i="46" s="1"/>
  <c r="R265" i="46" a="1"/>
  <c r="R265" i="46" s="1"/>
  <c r="W265" i="46" s="1"/>
  <c r="R276" i="46" a="1"/>
  <c r="R276" i="46" s="1"/>
  <c r="R287" i="46" a="1"/>
  <c r="R287" i="46" s="1"/>
  <c r="W287" i="46" s="1"/>
  <c r="R298" i="46" a="1"/>
  <c r="R298" i="46" s="1"/>
  <c r="R309" i="46" a="1"/>
  <c r="R309" i="46" s="1"/>
  <c r="W309" i="46" s="1"/>
  <c r="R320" i="46" a="1"/>
  <c r="R320" i="46" s="1"/>
  <c r="W320" i="46" s="1"/>
  <c r="R331" i="46" a="1"/>
  <c r="R331" i="46" s="1"/>
  <c r="W331" i="46" s="1"/>
  <c r="R342" i="46" a="1"/>
  <c r="R342" i="46" s="1"/>
  <c r="R353" i="46" a="1"/>
  <c r="R353" i="46" s="1"/>
  <c r="R365" i="46" a="1"/>
  <c r="R365" i="46" s="1"/>
  <c r="W365" i="46" s="1"/>
  <c r="R376" i="46" a="1"/>
  <c r="R376" i="46" s="1"/>
  <c r="R386" i="46" a="1"/>
  <c r="R386" i="46" s="1"/>
  <c r="W386" i="46" s="1"/>
  <c r="AC386" i="46" s="1"/>
  <c r="R398" i="46" a="1"/>
  <c r="R398" i="46" s="1"/>
  <c r="R409" i="46" a="1"/>
  <c r="R409" i="46" s="1"/>
  <c r="R419" i="46" a="1"/>
  <c r="R419" i="46" s="1"/>
  <c r="R431" i="46" a="1"/>
  <c r="R431" i="46" s="1"/>
  <c r="W431" i="46" s="1"/>
  <c r="R442" i="46" a="1"/>
  <c r="R442" i="46" s="1"/>
  <c r="R452" i="46" a="1"/>
  <c r="R452" i="46" s="1"/>
  <c r="W452" i="46" s="1"/>
  <c r="R464" i="46" a="1"/>
  <c r="R464" i="46" s="1"/>
  <c r="R475" i="46" a="1"/>
  <c r="R475" i="46" s="1"/>
  <c r="W475" i="46" s="1"/>
  <c r="R485" i="46" a="1"/>
  <c r="R485" i="46" s="1"/>
  <c r="W485" i="46" s="1"/>
  <c r="R508" i="46" a="1"/>
  <c r="R508" i="46" s="1"/>
  <c r="R518" i="46" a="1"/>
  <c r="R518" i="46" s="1"/>
  <c r="R529" i="46" a="1"/>
  <c r="R529" i="46" s="1"/>
  <c r="W529" i="46" s="1"/>
  <c r="R551" i="46" a="1"/>
  <c r="R551" i="46" s="1"/>
  <c r="W551" i="46" s="1"/>
  <c r="R562" i="46" a="1"/>
  <c r="R562" i="46" s="1"/>
  <c r="W562" i="46" s="1"/>
  <c r="R573" i="46" a="1"/>
  <c r="R573" i="46" s="1"/>
  <c r="R584" i="46" a="1"/>
  <c r="R584" i="46" s="1"/>
  <c r="R595" i="46" a="1"/>
  <c r="R595" i="46" s="1"/>
  <c r="W595" i="46" s="1"/>
  <c r="R606" i="46" a="1"/>
  <c r="R606" i="46" s="1"/>
  <c r="R617" i="46" a="1"/>
  <c r="R617" i="46" s="1"/>
  <c r="W617" i="46" s="1"/>
  <c r="R628" i="46" a="1"/>
  <c r="R628" i="46" s="1"/>
  <c r="W628" i="46" s="1"/>
  <c r="AC628" i="46" s="1"/>
  <c r="R639" i="46" a="1"/>
  <c r="R639" i="46" s="1"/>
  <c r="W639" i="46" s="1"/>
  <c r="R650" i="46" a="1"/>
  <c r="R650" i="46" s="1"/>
  <c r="W650" i="46" s="1"/>
  <c r="R660" i="46" a="1"/>
  <c r="R660" i="46" s="1"/>
  <c r="W660" i="46" s="1"/>
  <c r="R668" i="46" a="1"/>
  <c r="R668" i="46" s="1"/>
  <c r="R676" i="46" a="1"/>
  <c r="R676" i="46" s="1"/>
  <c r="R684" i="46" a="1"/>
  <c r="R684" i="46" s="1"/>
  <c r="R692" i="46" a="1"/>
  <c r="R692" i="46" s="1"/>
  <c r="W692" i="46" s="1"/>
  <c r="R700" i="46" a="1"/>
  <c r="R700" i="46" s="1"/>
  <c r="W700" i="46" s="1"/>
  <c r="R708" i="46" a="1"/>
  <c r="R708" i="46" s="1"/>
  <c r="R717" i="46" a="1"/>
  <c r="R717" i="46" s="1"/>
  <c r="W717" i="46" s="1"/>
  <c r="R726" i="46" a="1"/>
  <c r="R726" i="46" s="1"/>
  <c r="R18" i="46" a="1"/>
  <c r="R18" i="46" s="1"/>
  <c r="W18" i="46" s="1"/>
  <c r="R37" i="46" a="1"/>
  <c r="R37" i="46" s="1"/>
  <c r="R47" i="46" a="1"/>
  <c r="R47" i="46" s="1"/>
  <c r="W47" i="46" s="1"/>
  <c r="R57" i="46" a="1"/>
  <c r="R57" i="46" s="1"/>
  <c r="R69" i="46" a="1"/>
  <c r="R69" i="46" s="1"/>
  <c r="W69" i="46" s="1"/>
  <c r="AC69" i="46" s="1"/>
  <c r="R90" i="46" a="1"/>
  <c r="R90" i="46" s="1"/>
  <c r="W90" i="46" s="1"/>
  <c r="R102" i="46" a="1"/>
  <c r="R102" i="46" s="1"/>
  <c r="W102" i="46" s="1"/>
  <c r="R112" i="46" a="1"/>
  <c r="R112" i="46" s="1"/>
  <c r="W112" i="46" s="1"/>
  <c r="R123" i="46" a="1"/>
  <c r="R123" i="46" s="1"/>
  <c r="R135" i="46" a="1"/>
  <c r="R135" i="46" s="1"/>
  <c r="W135" i="46" s="1"/>
  <c r="R145" i="46" a="1"/>
  <c r="R145" i="46" s="1"/>
  <c r="R156" i="46" a="1"/>
  <c r="R156" i="46" s="1"/>
  <c r="R178" i="46" a="1"/>
  <c r="R178" i="46" s="1"/>
  <c r="W178" i="46" s="1"/>
  <c r="AC178" i="46" s="1"/>
  <c r="R189" i="46" a="1"/>
  <c r="R189" i="46" s="1"/>
  <c r="W189" i="46" s="1"/>
  <c r="AC189" i="46" s="1"/>
  <c r="R200" i="46" a="1"/>
  <c r="R200" i="46" s="1"/>
  <c r="R211" i="46" a="1"/>
  <c r="R211" i="46" s="1"/>
  <c r="R222" i="46" a="1"/>
  <c r="R222" i="46" s="1"/>
  <c r="W222" i="46" s="1"/>
  <c r="AC222" i="46" s="1"/>
  <c r="R233" i="46" a="1"/>
  <c r="R233" i="46" s="1"/>
  <c r="W233" i="46" s="1"/>
  <c r="R244" i="46" a="1"/>
  <c r="R244" i="46" s="1"/>
  <c r="R255" i="46" a="1"/>
  <c r="R255" i="46" s="1"/>
  <c r="W255" i="46" s="1"/>
  <c r="R266" i="46" a="1"/>
  <c r="R266" i="46" s="1"/>
  <c r="W266" i="46" s="1"/>
  <c r="R277" i="46" a="1"/>
  <c r="R277" i="46" s="1"/>
  <c r="R288" i="46" a="1"/>
  <c r="R288" i="46" s="1"/>
  <c r="W288" i="46" s="1"/>
  <c r="R299" i="46" a="1"/>
  <c r="R299" i="46" s="1"/>
  <c r="R310" i="46" a="1"/>
  <c r="R310" i="46" s="1"/>
  <c r="W310" i="46" s="1"/>
  <c r="AC310" i="46" s="1"/>
  <c r="R321" i="46" a="1"/>
  <c r="R321" i="46" s="1"/>
  <c r="W321" i="46" s="1"/>
  <c r="AC321" i="46" s="1"/>
  <c r="R332" i="46" a="1"/>
  <c r="R332" i="46" s="1"/>
  <c r="W332" i="46" s="1"/>
  <c r="R343" i="46" a="1"/>
  <c r="R343" i="46" s="1"/>
  <c r="R354" i="46" a="1"/>
  <c r="R354" i="46" s="1"/>
  <c r="W354" i="46" s="1"/>
  <c r="AC354" i="46" s="1"/>
  <c r="R366" i="46" a="1"/>
  <c r="R366" i="46" s="1"/>
  <c r="W366" i="46" s="1"/>
  <c r="R377" i="46" a="1"/>
  <c r="R377" i="46" s="1"/>
  <c r="R387" i="46" a="1"/>
  <c r="R387" i="46" s="1"/>
  <c r="W387" i="46" s="1"/>
  <c r="R399" i="46" a="1"/>
  <c r="R399" i="46" s="1"/>
  <c r="R410" i="46" a="1"/>
  <c r="R410" i="46" s="1"/>
  <c r="R420" i="46" a="1"/>
  <c r="R420" i="46" s="1"/>
  <c r="W420" i="46" s="1"/>
  <c r="R432" i="46" a="1"/>
  <c r="R432" i="46" s="1"/>
  <c r="R443" i="46" a="1"/>
  <c r="R443" i="46" s="1"/>
  <c r="R453" i="46" a="1"/>
  <c r="R453" i="46" s="1"/>
  <c r="R476" i="46" a="1"/>
  <c r="R476" i="46" s="1"/>
  <c r="W476" i="46" s="1"/>
  <c r="R486" i="46" a="1"/>
  <c r="R486" i="46" s="1"/>
  <c r="W486" i="46" s="1"/>
  <c r="R497" i="46" a="1"/>
  <c r="R497" i="46" s="1"/>
  <c r="R519" i="46" a="1"/>
  <c r="R519" i="46" s="1"/>
  <c r="R530" i="46" a="1"/>
  <c r="R530" i="46" s="1"/>
  <c r="W530" i="46" s="1"/>
  <c r="R541" i="46" a="1"/>
  <c r="R541" i="46" s="1"/>
  <c r="R552" i="46" a="1"/>
  <c r="R552" i="46" s="1"/>
  <c r="R563" i="46" a="1"/>
  <c r="R563" i="46" s="1"/>
  <c r="W563" i="46" s="1"/>
  <c r="R574" i="46" a="1"/>
  <c r="R574" i="46" s="1"/>
  <c r="R585" i="46" a="1"/>
  <c r="R585" i="46" s="1"/>
  <c r="R596" i="46" a="1"/>
  <c r="R596" i="46" s="1"/>
  <c r="R607" i="46" a="1"/>
  <c r="R607" i="46" s="1"/>
  <c r="R618" i="46" a="1"/>
  <c r="R618" i="46" s="1"/>
  <c r="R629" i="46" a="1"/>
  <c r="R629" i="46" s="1"/>
  <c r="R640" i="46" a="1"/>
  <c r="R640" i="46" s="1"/>
  <c r="W640" i="46" s="1"/>
  <c r="R651" i="46" a="1"/>
  <c r="R651" i="46" s="1"/>
  <c r="R718" i="46" a="1"/>
  <c r="R718" i="46" s="1"/>
  <c r="R727" i="46" a="1"/>
  <c r="R727" i="46" s="1"/>
  <c r="W727" i="46" s="1"/>
  <c r="R737" i="46" a="1"/>
  <c r="R737" i="46" s="1"/>
  <c r="R746" i="46" a="1"/>
  <c r="R746" i="46" s="1"/>
  <c r="W746" i="46" s="1"/>
  <c r="R756" i="46" a="1"/>
  <c r="R756" i="46" s="1"/>
  <c r="R19" i="46" a="1"/>
  <c r="R19" i="46" s="1"/>
  <c r="W19" i="46" s="1"/>
  <c r="R28" i="46" a="1"/>
  <c r="R28" i="46" s="1"/>
  <c r="W28" i="46" s="1"/>
  <c r="AC28" i="46" s="1"/>
  <c r="R38" i="46" a="1"/>
  <c r="R38" i="46" s="1"/>
  <c r="R58" i="46" a="1"/>
  <c r="R58" i="46" s="1"/>
  <c r="R70" i="46" a="1"/>
  <c r="R70" i="46" s="1"/>
  <c r="W70" i="46" s="1"/>
  <c r="AC70" i="46" s="1"/>
  <c r="R80" i="46" a="1"/>
  <c r="R80" i="46" s="1"/>
  <c r="R91" i="46" a="1"/>
  <c r="R91" i="46" s="1"/>
  <c r="R103" i="46" a="1"/>
  <c r="R103" i="46" s="1"/>
  <c r="R113" i="46" a="1"/>
  <c r="R113" i="46" s="1"/>
  <c r="R124" i="46" a="1"/>
  <c r="R124" i="46" s="1"/>
  <c r="W124" i="46" s="1"/>
  <c r="R146" i="46" a="1"/>
  <c r="R146" i="46" s="1"/>
  <c r="R157" i="46" a="1"/>
  <c r="R157" i="46" s="1"/>
  <c r="R168" i="46" a="1"/>
  <c r="R168" i="46" s="1"/>
  <c r="R179" i="46" a="1"/>
  <c r="R179" i="46" s="1"/>
  <c r="W179" i="46" s="1"/>
  <c r="AC179" i="46" s="1"/>
  <c r="R190" i="46" a="1"/>
  <c r="R190" i="46" s="1"/>
  <c r="R201" i="46" a="1"/>
  <c r="R201" i="46" s="1"/>
  <c r="W201" i="46" s="1"/>
  <c r="R212" i="46" a="1"/>
  <c r="R212" i="46" s="1"/>
  <c r="W212" i="46" s="1"/>
  <c r="AC212" i="46" s="1"/>
  <c r="R223" i="46" a="1"/>
  <c r="R223" i="46" s="1"/>
  <c r="W223" i="46" s="1"/>
  <c r="AC223" i="46" s="1"/>
  <c r="R234" i="46" a="1"/>
  <c r="R234" i="46" s="1"/>
  <c r="W234" i="46" s="1"/>
  <c r="R245" i="46" a="1"/>
  <c r="R245" i="46" s="1"/>
  <c r="W245" i="46" s="1"/>
  <c r="R256" i="46" a="1"/>
  <c r="R256" i="46" s="1"/>
  <c r="W256" i="46" s="1"/>
  <c r="R267" i="46" a="1"/>
  <c r="R267" i="46" s="1"/>
  <c r="W267" i="46" s="1"/>
  <c r="R278" i="46" a="1"/>
  <c r="R278" i="46" s="1"/>
  <c r="R289" i="46" a="1"/>
  <c r="R289" i="46" s="1"/>
  <c r="W289" i="46" s="1"/>
  <c r="R300" i="46" a="1"/>
  <c r="R300" i="46" s="1"/>
  <c r="R311" i="46" a="1"/>
  <c r="R311" i="46" s="1"/>
  <c r="W311" i="46" s="1"/>
  <c r="AC311" i="46" s="1"/>
  <c r="R322" i="46" a="1"/>
  <c r="R322" i="46" s="1"/>
  <c r="W322" i="46" s="1"/>
  <c r="AC322" i="46" s="1"/>
  <c r="R333" i="46" a="1"/>
  <c r="R333" i="46" s="1"/>
  <c r="W333" i="46" s="1"/>
  <c r="R355" i="46" a="1"/>
  <c r="R355" i="46" s="1"/>
  <c r="W355" i="46" s="1"/>
  <c r="R367" i="46" a="1"/>
  <c r="R367" i="46" s="1"/>
  <c r="R378" i="46" a="1"/>
  <c r="R378" i="46" s="1"/>
  <c r="W378" i="46" s="1"/>
  <c r="R388" i="46" a="1"/>
  <c r="R388" i="46" s="1"/>
  <c r="W388" i="46" s="1"/>
  <c r="R400" i="46" a="1"/>
  <c r="R400" i="46" s="1"/>
  <c r="R411" i="46" a="1"/>
  <c r="R411" i="46" s="1"/>
  <c r="W411" i="46" s="1"/>
  <c r="R421" i="46" a="1"/>
  <c r="R421" i="46" s="1"/>
  <c r="W421" i="46" s="1"/>
  <c r="R444" i="46" a="1"/>
  <c r="R444" i="46" s="1"/>
  <c r="R454" i="46" a="1"/>
  <c r="R454" i="46" s="1"/>
  <c r="R465" i="46" a="1"/>
  <c r="R465" i="46" s="1"/>
  <c r="W465" i="46" s="1"/>
  <c r="R487" i="46" a="1"/>
  <c r="R487" i="46" s="1"/>
  <c r="W487" i="46" s="1"/>
  <c r="R498" i="46" a="1"/>
  <c r="R498" i="46" s="1"/>
  <c r="R509" i="46" a="1"/>
  <c r="R509" i="46" s="1"/>
  <c r="R520" i="46" a="1"/>
  <c r="R520" i="46" s="1"/>
  <c r="W520" i="46" s="1"/>
  <c r="R531" i="46" a="1"/>
  <c r="R531" i="46" s="1"/>
  <c r="W531" i="46" s="1"/>
  <c r="AC531" i="46" s="1"/>
  <c r="R542" i="46" a="1"/>
  <c r="R542" i="46" s="1"/>
  <c r="R553" i="46" a="1"/>
  <c r="R553" i="46" s="1"/>
  <c r="W553" i="46" s="1"/>
  <c r="R564" i="46" a="1"/>
  <c r="R564" i="46" s="1"/>
  <c r="R575" i="46" a="1"/>
  <c r="R575" i="46" s="1"/>
  <c r="W575" i="46" s="1"/>
  <c r="R586" i="46" a="1"/>
  <c r="R586" i="46" s="1"/>
  <c r="W586" i="46" s="1"/>
  <c r="R597" i="46" a="1"/>
  <c r="R597" i="46" s="1"/>
  <c r="R608" i="46" a="1"/>
  <c r="R608" i="46" s="1"/>
  <c r="R619" i="46" a="1"/>
  <c r="R619" i="46" s="1"/>
  <c r="R630" i="46" a="1"/>
  <c r="R630" i="46" s="1"/>
  <c r="R652" i="46" a="1"/>
  <c r="R652" i="46" s="1"/>
  <c r="R661" i="46" a="1"/>
  <c r="R661" i="46" s="1"/>
  <c r="W661" i="46" s="1"/>
  <c r="R669" i="46" a="1"/>
  <c r="R669" i="46" s="1"/>
  <c r="R677" i="46" a="1"/>
  <c r="R677" i="46" s="1"/>
  <c r="R685" i="46" a="1"/>
  <c r="R685" i="46" s="1"/>
  <c r="W685" i="46" s="1"/>
  <c r="R693" i="46" a="1"/>
  <c r="R693" i="46" s="1"/>
  <c r="W693" i="46" s="1"/>
  <c r="R701" i="46" a="1"/>
  <c r="R701" i="46" s="1"/>
  <c r="W701" i="46" s="1"/>
  <c r="R709" i="46" a="1"/>
  <c r="R709" i="46" s="1"/>
  <c r="W709" i="46" s="1"/>
  <c r="R719" i="46" a="1"/>
  <c r="R719" i="46" s="1"/>
  <c r="W719" i="46" s="1"/>
  <c r="R728" i="46" a="1"/>
  <c r="R728" i="46" s="1"/>
  <c r="W728" i="46" s="1"/>
  <c r="AC728" i="46" s="1"/>
  <c r="R29" i="46" a="1"/>
  <c r="R29" i="46" s="1"/>
  <c r="W29" i="46" s="1"/>
  <c r="R39" i="46" a="1"/>
  <c r="R39" i="46" s="1"/>
  <c r="R48" i="46" a="1"/>
  <c r="R48" i="46" s="1"/>
  <c r="W48" i="46" s="1"/>
  <c r="AC48" i="46" s="1"/>
  <c r="R59" i="46" a="1"/>
  <c r="R59" i="46" s="1"/>
  <c r="R71" i="46" a="1"/>
  <c r="R71" i="46" s="1"/>
  <c r="R81" i="46" a="1"/>
  <c r="R81" i="46" s="1"/>
  <c r="W81" i="46" s="1"/>
  <c r="R92" i="46" a="1"/>
  <c r="R92" i="46" s="1"/>
  <c r="R114" i="46" a="1"/>
  <c r="R114" i="46" s="1"/>
  <c r="R125" i="46" a="1"/>
  <c r="R125" i="46" s="1"/>
  <c r="R136" i="46" a="1"/>
  <c r="R136" i="46" s="1"/>
  <c r="R147" i="46" a="1"/>
  <c r="R147" i="46" s="1"/>
  <c r="R158" i="46" a="1"/>
  <c r="R158" i="46" s="1"/>
  <c r="R169" i="46" a="1"/>
  <c r="R169" i="46" s="1"/>
  <c r="R180" i="46" a="1"/>
  <c r="R180" i="46" s="1"/>
  <c r="W180" i="46" s="1"/>
  <c r="R191" i="46" a="1"/>
  <c r="R191" i="46" s="1"/>
  <c r="R202" i="46" a="1"/>
  <c r="R202" i="46" s="1"/>
  <c r="W202" i="46" s="1"/>
  <c r="AC202" i="46" s="1"/>
  <c r="R213" i="46" a="1"/>
  <c r="R213" i="46" s="1"/>
  <c r="W213" i="46" s="1"/>
  <c r="R224" i="46" a="1"/>
  <c r="R224" i="46" s="1"/>
  <c r="W224" i="46" s="1"/>
  <c r="R235" i="46" a="1"/>
  <c r="R235" i="46" s="1"/>
  <c r="R246" i="46" a="1"/>
  <c r="R246" i="46" s="1"/>
  <c r="R257" i="46" a="1"/>
  <c r="R257" i="46" s="1"/>
  <c r="R268" i="46" a="1"/>
  <c r="R268" i="46" s="1"/>
  <c r="W268" i="46" s="1"/>
  <c r="R279" i="46" a="1"/>
  <c r="R279" i="46" s="1"/>
  <c r="R290" i="46" a="1"/>
  <c r="R290" i="46" s="1"/>
  <c r="W290" i="46" s="1"/>
  <c r="AC290" i="46" s="1"/>
  <c r="R301" i="46" a="1"/>
  <c r="R301" i="46" s="1"/>
  <c r="R323" i="46" a="1"/>
  <c r="R323" i="46" s="1"/>
  <c r="W323" i="46" s="1"/>
  <c r="R334" i="46" a="1"/>
  <c r="R334" i="46" s="1"/>
  <c r="W334" i="46" s="1"/>
  <c r="R344" i="46" a="1"/>
  <c r="R344" i="46" s="1"/>
  <c r="W344" i="46" s="1"/>
  <c r="AC344" i="46" s="1"/>
  <c r="R356" i="46" a="1"/>
  <c r="R356" i="46" s="1"/>
  <c r="W356" i="46" s="1"/>
  <c r="R368" i="46" a="1"/>
  <c r="R368" i="46" s="1"/>
  <c r="R379" i="46" a="1"/>
  <c r="R379" i="46" s="1"/>
  <c r="R389" i="46" a="1"/>
  <c r="R389" i="46" s="1"/>
  <c r="R412" i="46" a="1"/>
  <c r="R412" i="46" s="1"/>
  <c r="W412" i="46" s="1"/>
  <c r="R422" i="46" a="1"/>
  <c r="R422" i="46" s="1"/>
  <c r="W422" i="46" s="1"/>
  <c r="R433" i="46" a="1"/>
  <c r="R433" i="46" s="1"/>
  <c r="R455" i="46" a="1"/>
  <c r="R455" i="46" s="1"/>
  <c r="R466" i="46" a="1"/>
  <c r="R466" i="46" s="1"/>
  <c r="W466" i="46" s="1"/>
  <c r="R477" i="46" a="1"/>
  <c r="R477" i="46" s="1"/>
  <c r="W477" i="46" s="1"/>
  <c r="R488" i="46" a="1"/>
  <c r="R488" i="46" s="1"/>
  <c r="W488" i="46" s="1"/>
  <c r="R499" i="46" a="1"/>
  <c r="R499" i="46" s="1"/>
  <c r="R510" i="46" a="1"/>
  <c r="R510" i="46" s="1"/>
  <c r="R521" i="46" a="1"/>
  <c r="R521" i="46" s="1"/>
  <c r="R532" i="46" a="1"/>
  <c r="R532" i="46" s="1"/>
  <c r="W532" i="46" s="1"/>
  <c r="R543" i="46" a="1"/>
  <c r="R543" i="46" s="1"/>
  <c r="R554" i="46" a="1"/>
  <c r="R554" i="46" s="1"/>
  <c r="W554" i="46" s="1"/>
  <c r="R565" i="46" a="1"/>
  <c r="R565" i="46" s="1"/>
  <c r="W565" i="46" s="1"/>
  <c r="R576" i="46" a="1"/>
  <c r="R576" i="46" s="1"/>
  <c r="W576" i="46" s="1"/>
  <c r="R587" i="46" a="1"/>
  <c r="R587" i="46" s="1"/>
  <c r="R598" i="46" a="1"/>
  <c r="R598" i="46" s="1"/>
  <c r="R620" i="46" a="1"/>
  <c r="R620" i="46" s="1"/>
  <c r="R631" i="46" a="1"/>
  <c r="R631" i="46" s="1"/>
  <c r="R641" i="46" a="1"/>
  <c r="R641" i="46" s="1"/>
  <c r="R653" i="46" a="1"/>
  <c r="R653" i="46" s="1"/>
  <c r="R662" i="46" a="1"/>
  <c r="R662" i="46" s="1"/>
  <c r="W662" i="46" s="1"/>
  <c r="R670" i="46" a="1"/>
  <c r="R670" i="46" s="1"/>
  <c r="R678" i="46" a="1"/>
  <c r="R678" i="46" s="1"/>
  <c r="R686" i="46" a="1"/>
  <c r="R686" i="46" s="1"/>
  <c r="R694" i="46" a="1"/>
  <c r="R694" i="46" s="1"/>
  <c r="W694" i="46" s="1"/>
  <c r="R702" i="46" a="1"/>
  <c r="R702" i="46" s="1"/>
  <c r="W702" i="46" s="1"/>
  <c r="R710" i="46" a="1"/>
  <c r="R710" i="46" s="1"/>
  <c r="W710" i="46" s="1"/>
  <c r="AC710" i="46" s="1"/>
  <c r="R720" i="46" a="1"/>
  <c r="R720" i="46" s="1"/>
  <c r="R20" i="46" a="1"/>
  <c r="R20" i="46" s="1"/>
  <c r="W20" i="46" s="1"/>
  <c r="R30" i="46" a="1"/>
  <c r="R30" i="46" s="1"/>
  <c r="R49" i="46" a="1"/>
  <c r="R49" i="46" s="1"/>
  <c r="W49" i="46" s="1"/>
  <c r="AC49" i="46" s="1"/>
  <c r="R60" i="46" a="1"/>
  <c r="R60" i="46" s="1"/>
  <c r="W60" i="46" s="1"/>
  <c r="R82" i="46" a="1"/>
  <c r="R82" i="46" s="1"/>
  <c r="R93" i="46" a="1"/>
  <c r="R93" i="46" s="1"/>
  <c r="W93" i="46" s="1"/>
  <c r="R104" i="46" a="1"/>
  <c r="R104" i="46" s="1"/>
  <c r="R115" i="46" a="1"/>
  <c r="R115" i="46" s="1"/>
  <c r="R126" i="46" a="1"/>
  <c r="R126" i="46" s="1"/>
  <c r="W126" i="46" s="1"/>
  <c r="R137" i="46" a="1"/>
  <c r="R137" i="46" s="1"/>
  <c r="R148" i="46" a="1"/>
  <c r="R148" i="46" s="1"/>
  <c r="R159" i="46" a="1"/>
  <c r="R159" i="46" s="1"/>
  <c r="R170" i="46" a="1"/>
  <c r="R170" i="46" s="1"/>
  <c r="R181" i="46" a="1"/>
  <c r="R181" i="46" s="1"/>
  <c r="W181" i="46" s="1"/>
  <c r="AC181" i="46" s="1"/>
  <c r="R192" i="46" a="1"/>
  <c r="R192" i="46" s="1"/>
  <c r="R203" i="46" a="1"/>
  <c r="R203" i="46" s="1"/>
  <c r="R214" i="46" a="1"/>
  <c r="R214" i="46" s="1"/>
  <c r="R225" i="46" a="1"/>
  <c r="R225" i="46" s="1"/>
  <c r="W225" i="46" s="1"/>
  <c r="R236" i="46" a="1"/>
  <c r="R236" i="46" s="1"/>
  <c r="W236" i="46" s="1"/>
  <c r="R247" i="46" a="1"/>
  <c r="R247" i="46" s="1"/>
  <c r="W247" i="46" s="1"/>
  <c r="R258" i="46" a="1"/>
  <c r="R258" i="46" s="1"/>
  <c r="W258" i="46" s="1"/>
  <c r="R269" i="46" a="1"/>
  <c r="R269" i="46" s="1"/>
  <c r="W269" i="46" s="1"/>
  <c r="R291" i="46" a="1"/>
  <c r="R291" i="46" s="1"/>
  <c r="W291" i="46" s="1"/>
  <c r="AC291" i="46" s="1"/>
  <c r="R302" i="46" a="1"/>
  <c r="R302" i="46" s="1"/>
  <c r="R312" i="46" a="1"/>
  <c r="R312" i="46" s="1"/>
  <c r="W312" i="46" s="1"/>
  <c r="R324" i="46" a="1"/>
  <c r="R324" i="46" s="1"/>
  <c r="W324" i="46" s="1"/>
  <c r="AC324" i="46" s="1"/>
  <c r="R335" i="46" a="1"/>
  <c r="R335" i="46" s="1"/>
  <c r="W335" i="46" s="1"/>
  <c r="AC335" i="46" s="1"/>
  <c r="R345" i="46" a="1"/>
  <c r="R345" i="46" s="1"/>
  <c r="R357" i="46" a="1"/>
  <c r="R357" i="46" s="1"/>
  <c r="W357" i="46" s="1"/>
  <c r="R380" i="46" a="1"/>
  <c r="R380" i="46" s="1"/>
  <c r="R390" i="46" a="1"/>
  <c r="R390" i="46" s="1"/>
  <c r="W390" i="46" s="1"/>
  <c r="R401" i="46" a="1"/>
  <c r="R401" i="46" s="1"/>
  <c r="R423" i="46" a="1"/>
  <c r="R423" i="46" s="1"/>
  <c r="W423" i="46" s="1"/>
  <c r="R434" i="46" a="1"/>
  <c r="R434" i="46" s="1"/>
  <c r="R445" i="46" a="1"/>
  <c r="R445" i="46" s="1"/>
  <c r="W445" i="46" s="1"/>
  <c r="AC445" i="46" s="1"/>
  <c r="R456" i="46" a="1"/>
  <c r="R456" i="46" s="1"/>
  <c r="R467" i="46" a="1"/>
  <c r="R467" i="46" s="1"/>
  <c r="R478" i="46" a="1"/>
  <c r="R478" i="46" s="1"/>
  <c r="R489" i="46" a="1"/>
  <c r="R489" i="46" s="1"/>
  <c r="R500" i="46" a="1"/>
  <c r="R500" i="46" s="1"/>
  <c r="R511" i="46" a="1"/>
  <c r="R511" i="46" s="1"/>
  <c r="R522" i="46" a="1"/>
  <c r="R522" i="46" s="1"/>
  <c r="W522" i="46" s="1"/>
  <c r="R533" i="46" a="1"/>
  <c r="R533" i="46" s="1"/>
  <c r="W533" i="46" s="1"/>
  <c r="R544" i="46" a="1"/>
  <c r="R544" i="46" s="1"/>
  <c r="R555" i="46" a="1"/>
  <c r="R555" i="46" s="1"/>
  <c r="W555" i="46" s="1"/>
  <c r="R566" i="46" a="1"/>
  <c r="R566" i="46" s="1"/>
  <c r="W566" i="46" s="1"/>
  <c r="R588" i="46" a="1"/>
  <c r="R588" i="46" s="1"/>
  <c r="R599" i="46" a="1"/>
  <c r="R599" i="46" s="1"/>
  <c r="R609" i="46" a="1"/>
  <c r="R609" i="46" s="1"/>
  <c r="W609" i="46" s="1"/>
  <c r="R621" i="46" a="1"/>
  <c r="R621" i="46" s="1"/>
  <c r="W621" i="46" s="1"/>
  <c r="AC621" i="46" s="1"/>
  <c r="R632" i="46" a="1"/>
  <c r="R632" i="46" s="1"/>
  <c r="W632" i="46" s="1"/>
  <c r="AC632" i="46" s="1"/>
  <c r="R642" i="46" a="1"/>
  <c r="R642" i="46" s="1"/>
  <c r="R654" i="46" a="1"/>
  <c r="R654" i="46" s="1"/>
  <c r="R729" i="46" a="1"/>
  <c r="R729" i="46" s="1"/>
  <c r="R739" i="46" a="1"/>
  <c r="R739" i="46" s="1"/>
  <c r="R749" i="46" a="1"/>
  <c r="R749" i="46" s="1"/>
  <c r="R758" i="46" a="1"/>
  <c r="R758" i="46" s="1"/>
  <c r="W758" i="46" s="1"/>
  <c r="R777" i="46" a="1"/>
  <c r="R777" i="46" s="1"/>
  <c r="R787" i="46" a="1"/>
  <c r="R787" i="46" s="1"/>
  <c r="R805" i="46" a="1"/>
  <c r="R805" i="46" s="1"/>
  <c r="W805" i="46" s="1"/>
  <c r="R814" i="46" a="1"/>
  <c r="R814" i="46" s="1"/>
  <c r="R831" i="46" a="1"/>
  <c r="R831" i="46" s="1"/>
  <c r="R840" i="46" a="1"/>
  <c r="R840" i="46" s="1"/>
  <c r="R23" i="46" a="1"/>
  <c r="R23" i="46" s="1"/>
  <c r="W23" i="46" s="1"/>
  <c r="R63" i="46" a="1"/>
  <c r="R63" i="46" s="1"/>
  <c r="W63" i="46" s="1"/>
  <c r="R107" i="46" a="1"/>
  <c r="R107" i="46" s="1"/>
  <c r="R151" i="46" a="1"/>
  <c r="R151" i="46" s="1"/>
  <c r="R195" i="46" a="1"/>
  <c r="R195" i="46" s="1"/>
  <c r="W195" i="46" s="1"/>
  <c r="R239" i="46" a="1"/>
  <c r="R239" i="46" s="1"/>
  <c r="R282" i="46" a="1"/>
  <c r="R282" i="46" s="1"/>
  <c r="R327" i="46" a="1"/>
  <c r="R327" i="46" s="1"/>
  <c r="W327" i="46" s="1"/>
  <c r="AC327" i="46" s="1"/>
  <c r="R371" i="46" a="1"/>
  <c r="R371" i="46" s="1"/>
  <c r="R415" i="46" a="1"/>
  <c r="R415" i="46" s="1"/>
  <c r="W415" i="46" s="1"/>
  <c r="R458" i="46" a="1"/>
  <c r="R458" i="46" s="1"/>
  <c r="R491" i="46" a="1"/>
  <c r="R491" i="46" s="1"/>
  <c r="W491" i="46" s="1"/>
  <c r="R524" i="46" a="1"/>
  <c r="R524" i="46" s="1"/>
  <c r="R557" i="46" a="1"/>
  <c r="R557" i="46" s="1"/>
  <c r="R590" i="46" a="1"/>
  <c r="R590" i="46" s="1"/>
  <c r="R623" i="46" a="1"/>
  <c r="R623" i="46" s="1"/>
  <c r="W623" i="46" s="1"/>
  <c r="R656" i="46" a="1"/>
  <c r="R656" i="46" s="1"/>
  <c r="W656" i="46" s="1"/>
  <c r="R680" i="46" a="1"/>
  <c r="R680" i="46" s="1"/>
  <c r="R703" i="46" a="1"/>
  <c r="R703" i="46" s="1"/>
  <c r="W703" i="46" s="1"/>
  <c r="R754" i="46" a="1"/>
  <c r="R754" i="46" s="1"/>
  <c r="R766" i="46" a="1"/>
  <c r="R766" i="46" s="1"/>
  <c r="W766" i="46" s="1"/>
  <c r="AC766" i="46" s="1"/>
  <c r="R811" i="46" a="1"/>
  <c r="R811" i="46" s="1"/>
  <c r="R821" i="46" a="1"/>
  <c r="R821" i="46" s="1"/>
  <c r="W821" i="46" s="1"/>
  <c r="R842" i="46" a="1"/>
  <c r="R842" i="46" s="1"/>
  <c r="R853" i="46" a="1"/>
  <c r="R853" i="46" s="1"/>
  <c r="W853" i="46" s="1"/>
  <c r="R862" i="46" a="1"/>
  <c r="R862" i="46" s="1"/>
  <c r="R870" i="46" a="1"/>
  <c r="R870" i="46" s="1"/>
  <c r="R879" i="46" a="1"/>
  <c r="R879" i="46" s="1"/>
  <c r="R888" i="46" a="1"/>
  <c r="R888" i="46" s="1"/>
  <c r="R897" i="46" a="1"/>
  <c r="R897" i="46" s="1"/>
  <c r="W897" i="46" s="1"/>
  <c r="R906" i="46" a="1"/>
  <c r="R906" i="46" s="1"/>
  <c r="R914" i="46" a="1"/>
  <c r="R914" i="46" s="1"/>
  <c r="W914" i="46" s="1"/>
  <c r="R923" i="46" a="1"/>
  <c r="R923" i="46" s="1"/>
  <c r="W923" i="46" s="1"/>
  <c r="R932" i="46" a="1"/>
  <c r="R932" i="46" s="1"/>
  <c r="W932" i="46" s="1"/>
  <c r="R950" i="46" a="1"/>
  <c r="R950" i="46" s="1"/>
  <c r="R959" i="46" a="1"/>
  <c r="R959" i="46" s="1"/>
  <c r="R967" i="46" a="1"/>
  <c r="R967" i="46" s="1"/>
  <c r="R975" i="46" a="1"/>
  <c r="R975" i="46" s="1"/>
  <c r="R982" i="46" a="1"/>
  <c r="R982" i="46" s="1"/>
  <c r="W982" i="46" s="1"/>
  <c r="R989" i="46" a="1"/>
  <c r="R989" i="46" s="1"/>
  <c r="R997" i="46" a="1"/>
  <c r="R997" i="46" s="1"/>
  <c r="R1005" i="46" a="1"/>
  <c r="R1005" i="46" s="1"/>
  <c r="R1020" i="46" a="1"/>
  <c r="R1020" i="46" s="1"/>
  <c r="W1020" i="46" s="1"/>
  <c r="R1028" i="46" a="1"/>
  <c r="R1028" i="46" s="1"/>
  <c r="R1038" i="46" a="1"/>
  <c r="R1038" i="46" s="1"/>
  <c r="R1048" i="46" a="1"/>
  <c r="R1048" i="46" s="1"/>
  <c r="W1048" i="46" s="1"/>
  <c r="R1058" i="46" a="1"/>
  <c r="R1058" i="46" s="1"/>
  <c r="R1068" i="46" a="1"/>
  <c r="R1068" i="46" s="1"/>
  <c r="R1088" i="46" a="1"/>
  <c r="R1088" i="46" s="1"/>
  <c r="R1098" i="46" a="1"/>
  <c r="R1098" i="46" s="1"/>
  <c r="W1098" i="46" s="1"/>
  <c r="R1109" i="46" a="1"/>
  <c r="R1109" i="46" s="1"/>
  <c r="R1119" i="46" a="1"/>
  <c r="R1119" i="46" s="1"/>
  <c r="R1139" i="46" a="1"/>
  <c r="R1139" i="46" s="1"/>
  <c r="W1139" i="46" s="1"/>
  <c r="R1149" i="46" a="1"/>
  <c r="R1149" i="46" s="1"/>
  <c r="R1159" i="46" a="1"/>
  <c r="R1159" i="46" s="1"/>
  <c r="W1159" i="46" s="1"/>
  <c r="R1170" i="46" a="1"/>
  <c r="R1170" i="46" s="1"/>
  <c r="R1189" i="46" a="1"/>
  <c r="R1189" i="46" s="1"/>
  <c r="R1200" i="46" a="1"/>
  <c r="R1200" i="46" s="1"/>
  <c r="W1200" i="46" s="1"/>
  <c r="R1210" i="46" a="1"/>
  <c r="R1210" i="46" s="1"/>
  <c r="W1210" i="46" s="1"/>
  <c r="AC1210" i="46" s="1"/>
  <c r="R1220" i="46" a="1"/>
  <c r="R1220" i="46" s="1"/>
  <c r="W1220" i="46" s="1"/>
  <c r="R1230" i="46" a="1"/>
  <c r="R1230" i="46" s="1"/>
  <c r="R1240" i="46" a="1"/>
  <c r="R1240" i="46" s="1"/>
  <c r="W1240" i="46" s="1"/>
  <c r="R1250" i="46" a="1"/>
  <c r="R1250" i="46" s="1"/>
  <c r="W1250" i="46" s="1"/>
  <c r="R1260" i="46" a="1"/>
  <c r="R1260" i="46" s="1"/>
  <c r="W1260" i="46" s="1"/>
  <c r="R1280" i="46" a="1"/>
  <c r="R1280" i="46" s="1"/>
  <c r="R1290" i="46" a="1"/>
  <c r="R1290" i="46" s="1"/>
  <c r="W1290" i="46" s="1"/>
  <c r="R1301" i="46" a="1"/>
  <c r="R1301" i="46" s="1"/>
  <c r="W1301" i="46" s="1"/>
  <c r="R1311" i="46" a="1"/>
  <c r="R1311" i="46" s="1"/>
  <c r="W1311" i="46" s="1"/>
  <c r="R1331" i="46" a="1"/>
  <c r="R1331" i="46" s="1"/>
  <c r="R1341" i="46" a="1"/>
  <c r="R1341" i="46" s="1"/>
  <c r="W1341" i="46" s="1"/>
  <c r="R1351" i="46" a="1"/>
  <c r="R1351" i="46" s="1"/>
  <c r="R1362" i="46" a="1"/>
  <c r="R1362" i="46" s="1"/>
  <c r="R1381" i="46" a="1"/>
  <c r="R1381" i="46" s="1"/>
  <c r="W1381" i="46" s="1"/>
  <c r="R1392" i="46" a="1"/>
  <c r="R1392" i="46" s="1"/>
  <c r="W1392" i="46" s="1"/>
  <c r="R1401" i="46" a="1"/>
  <c r="R1401" i="46" s="1"/>
  <c r="W1401" i="46" s="1"/>
  <c r="R1411" i="46" a="1"/>
  <c r="R1411" i="46" s="1"/>
  <c r="W1411" i="46" s="1"/>
  <c r="R1421" i="46" a="1"/>
  <c r="R1421" i="46" s="1"/>
  <c r="W1421" i="46" s="1"/>
  <c r="R1439" i="46" a="1"/>
  <c r="R1439" i="46" s="1"/>
  <c r="W1439" i="46" s="1"/>
  <c r="R1458" i="46" a="1"/>
  <c r="R1458" i="46" s="1"/>
  <c r="W1458" i="46" s="1"/>
  <c r="R1467" i="46" a="1"/>
  <c r="R1467" i="46" s="1"/>
  <c r="W1467" i="46" s="1"/>
  <c r="AC1467" i="46" s="1"/>
  <c r="R1487" i="46" a="1"/>
  <c r="R1487" i="46" s="1"/>
  <c r="W1487" i="46" s="1"/>
  <c r="AC1487" i="46" s="1"/>
  <c r="R1504" i="46" a="1"/>
  <c r="R1504" i="46" s="1"/>
  <c r="W1504" i="46" s="1"/>
  <c r="R1514" i="46" a="1"/>
  <c r="R1514" i="46" s="1"/>
  <c r="W1514" i="46" s="1"/>
  <c r="R1523" i="46" a="1"/>
  <c r="R1523" i="46" s="1"/>
  <c r="W1523" i="46" s="1"/>
  <c r="R1532" i="46" a="1"/>
  <c r="R1532" i="46" s="1"/>
  <c r="R1549" i="46" a="1"/>
  <c r="R1549" i="46" s="1"/>
  <c r="W1549" i="46" s="1"/>
  <c r="AC1549" i="46" s="1"/>
  <c r="R1583" i="46" a="1"/>
  <c r="R1583" i="46" s="1"/>
  <c r="W1583" i="46" s="1"/>
  <c r="R1600" i="46" a="1"/>
  <c r="R1600" i="46" s="1"/>
  <c r="W1600" i="46" s="1"/>
  <c r="R1619" i="46" a="1"/>
  <c r="R1619" i="46" s="1"/>
  <c r="W1619" i="46" s="1"/>
  <c r="R1628" i="46" a="1"/>
  <c r="R1628" i="46" s="1"/>
  <c r="W1628" i="46" s="1"/>
  <c r="R1638" i="46" a="1"/>
  <c r="R1638" i="46" s="1"/>
  <c r="W1638" i="46" s="1"/>
  <c r="R1647" i="46" a="1"/>
  <c r="R1647" i="46" s="1"/>
  <c r="W1647" i="46" s="1"/>
  <c r="R1667" i="46" a="1"/>
  <c r="R1667" i="46" s="1"/>
  <c r="W1667" i="46" s="1"/>
  <c r="R1676" i="46" a="1"/>
  <c r="R1676" i="46" s="1"/>
  <c r="R1686" i="46" a="1"/>
  <c r="R1686" i="46" s="1"/>
  <c r="R1695" i="46" a="1"/>
  <c r="R1695" i="46" s="1"/>
  <c r="W1695" i="46" s="1"/>
  <c r="AC1695" i="46" s="1"/>
  <c r="R31" i="46" a="1"/>
  <c r="R31" i="46" s="1"/>
  <c r="W31" i="46" s="1"/>
  <c r="R72" i="46" a="1"/>
  <c r="R72" i="46" s="1"/>
  <c r="R116" i="46" a="1"/>
  <c r="R116" i="46" s="1"/>
  <c r="R160" i="46" a="1"/>
  <c r="R160" i="46" s="1"/>
  <c r="R204" i="46" a="1"/>
  <c r="R204" i="46" s="1"/>
  <c r="R292" i="46" a="1"/>
  <c r="R292" i="46" s="1"/>
  <c r="R424" i="46" a="1"/>
  <c r="R424" i="46" s="1"/>
  <c r="W424" i="46" s="1"/>
  <c r="R459" i="46" a="1"/>
  <c r="R459" i="46" s="1"/>
  <c r="R492" i="46" a="1"/>
  <c r="R492" i="46" s="1"/>
  <c r="W492" i="46" s="1"/>
  <c r="R525" i="46" a="1"/>
  <c r="R525" i="46" s="1"/>
  <c r="W525" i="46" s="1"/>
  <c r="R558" i="46" a="1"/>
  <c r="R558" i="46" s="1"/>
  <c r="R591" i="46" a="1"/>
  <c r="R591" i="46" s="1"/>
  <c r="W591" i="46" s="1"/>
  <c r="R624" i="46" a="1"/>
  <c r="R624" i="46" s="1"/>
  <c r="R704" i="46" a="1"/>
  <c r="R704" i="46" s="1"/>
  <c r="R741" i="46" a="1"/>
  <c r="R741" i="46" s="1"/>
  <c r="R767" i="46" a="1"/>
  <c r="R767" i="46" s="1"/>
  <c r="R778" i="46" a="1"/>
  <c r="R778" i="46" s="1"/>
  <c r="R789" i="46" a="1"/>
  <c r="R789" i="46" s="1"/>
  <c r="R801" i="46" a="1"/>
  <c r="R801" i="46" s="1"/>
  <c r="R812" i="46" a="1"/>
  <c r="R812" i="46" s="1"/>
  <c r="R832" i="46" a="1"/>
  <c r="R832" i="46" s="1"/>
  <c r="W832" i="46" s="1"/>
  <c r="R843" i="46" a="1"/>
  <c r="R843" i="46" s="1"/>
  <c r="R871" i="46" a="1"/>
  <c r="R871" i="46" s="1"/>
  <c r="R880" i="46" a="1"/>
  <c r="R880" i="46" s="1"/>
  <c r="R889" i="46" a="1"/>
  <c r="R889" i="46" s="1"/>
  <c r="R898" i="46" a="1"/>
  <c r="R898" i="46" s="1"/>
  <c r="W898" i="46" s="1"/>
  <c r="R907" i="46" a="1"/>
  <c r="R907" i="46" s="1"/>
  <c r="R915" i="46" a="1"/>
  <c r="R915" i="46" s="1"/>
  <c r="W915" i="46" s="1"/>
  <c r="R924" i="46" a="1"/>
  <c r="R924" i="46" s="1"/>
  <c r="R942" i="46" a="1"/>
  <c r="R942" i="46" s="1"/>
  <c r="R990" i="46" a="1"/>
  <c r="R990" i="46" s="1"/>
  <c r="R998" i="46" a="1"/>
  <c r="R998" i="46" s="1"/>
  <c r="R1006" i="46" a="1"/>
  <c r="R1006" i="46" s="1"/>
  <c r="W1006" i="46" s="1"/>
  <c r="R1013" i="46" a="1"/>
  <c r="R1013" i="46" s="1"/>
  <c r="R1039" i="46" a="1"/>
  <c r="R1039" i="46" s="1"/>
  <c r="R1049" i="46" a="1"/>
  <c r="R1049" i="46" s="1"/>
  <c r="R1059" i="46" a="1"/>
  <c r="R1059" i="46" s="1"/>
  <c r="W1059" i="46" s="1"/>
  <c r="R1069" i="46" a="1"/>
  <c r="R1069" i="46" s="1"/>
  <c r="R1079" i="46" a="1"/>
  <c r="R1079" i="46" s="1"/>
  <c r="W1079" i="46" s="1"/>
  <c r="R1089" i="46" a="1"/>
  <c r="R1089" i="46" s="1"/>
  <c r="R1099" i="46" a="1"/>
  <c r="R1099" i="46" s="1"/>
  <c r="R1110" i="46" a="1"/>
  <c r="R1110" i="46" s="1"/>
  <c r="R1129" i="46" a="1"/>
  <c r="R1129" i="46" s="1"/>
  <c r="W1129" i="46" s="1"/>
  <c r="R1140" i="46" a="1"/>
  <c r="R1140" i="46" s="1"/>
  <c r="R1150" i="46" a="1"/>
  <c r="R1150" i="46" s="1"/>
  <c r="R1160" i="46" a="1"/>
  <c r="R1160" i="46" s="1"/>
  <c r="W1160" i="46" s="1"/>
  <c r="R1180" i="46" a="1"/>
  <c r="R1180" i="46" s="1"/>
  <c r="R1190" i="46" a="1"/>
  <c r="R1190" i="46" s="1"/>
  <c r="R1201" i="46" a="1"/>
  <c r="R1201" i="46" s="1"/>
  <c r="W1201" i="46" s="1"/>
  <c r="R1211" i="46" a="1"/>
  <c r="R1211" i="46" s="1"/>
  <c r="W1211" i="46" s="1"/>
  <c r="R1231" i="46" a="1"/>
  <c r="R1231" i="46" s="1"/>
  <c r="W1231" i="46" s="1"/>
  <c r="R1241" i="46" a="1"/>
  <c r="R1241" i="46" s="1"/>
  <c r="W1241" i="46" s="1"/>
  <c r="R1251" i="46" a="1"/>
  <c r="R1251" i="46" s="1"/>
  <c r="W1251" i="46" s="1"/>
  <c r="R1261" i="46" a="1"/>
  <c r="R1261" i="46" s="1"/>
  <c r="R1271" i="46" a="1"/>
  <c r="R1271" i="46" s="1"/>
  <c r="R1281" i="46" a="1"/>
  <c r="R1281" i="46" s="1"/>
  <c r="W1281" i="46" s="1"/>
  <c r="AC1281" i="46" s="1"/>
  <c r="R1291" i="46" a="1"/>
  <c r="R1291" i="46" s="1"/>
  <c r="R1302" i="46" a="1"/>
  <c r="R1302" i="46" s="1"/>
  <c r="W1302" i="46" s="1"/>
  <c r="R1321" i="46" a="1"/>
  <c r="R1321" i="46" s="1"/>
  <c r="W1321" i="46" s="1"/>
  <c r="AC1321" i="46" s="1"/>
  <c r="R1332" i="46" a="1"/>
  <c r="R1332" i="46" s="1"/>
  <c r="W1332" i="46" s="1"/>
  <c r="AC1332" i="46" s="1"/>
  <c r="R1342" i="46" a="1"/>
  <c r="R1342" i="46" s="1"/>
  <c r="R1352" i="46" a="1"/>
  <c r="R1352" i="46" s="1"/>
  <c r="R1372" i="46" a="1"/>
  <c r="R1372" i="46" s="1"/>
  <c r="W1372" i="46" s="1"/>
  <c r="R1382" i="46" a="1"/>
  <c r="R1382" i="46" s="1"/>
  <c r="R1393" i="46" a="1"/>
  <c r="R1393" i="46" s="1"/>
  <c r="W1393" i="46" s="1"/>
  <c r="R1402" i="46" a="1"/>
  <c r="R1402" i="46" s="1"/>
  <c r="W1402" i="46" s="1"/>
  <c r="R1412" i="46" a="1"/>
  <c r="R1412" i="46" s="1"/>
  <c r="R1422" i="46" a="1"/>
  <c r="R1422" i="46" s="1"/>
  <c r="W1422" i="46" s="1"/>
  <c r="AC1422" i="46" s="1"/>
  <c r="R1431" i="46" a="1"/>
  <c r="R1431" i="46" s="1"/>
  <c r="W1431" i="46" s="1"/>
  <c r="AC1431" i="46" s="1"/>
  <c r="R1449" i="46" a="1"/>
  <c r="R1449" i="46" s="1"/>
  <c r="W1449" i="46" s="1"/>
  <c r="R1477" i="46" a="1"/>
  <c r="R1477" i="46" s="1"/>
  <c r="W1477" i="46" s="1"/>
  <c r="R1488" i="46" a="1"/>
  <c r="R1488" i="46" s="1"/>
  <c r="W1488" i="46" s="1"/>
  <c r="R1496" i="46" a="1"/>
  <c r="R1496" i="46" s="1"/>
  <c r="W1496" i="46" s="1"/>
  <c r="R1505" i="46" a="1"/>
  <c r="R1505" i="46" s="1"/>
  <c r="W1505" i="46" s="1"/>
  <c r="R1524" i="46" a="1"/>
  <c r="R1524" i="46" s="1"/>
  <c r="W1524" i="46" s="1"/>
  <c r="R1541" i="46" a="1"/>
  <c r="R1541" i="46" s="1"/>
  <c r="W1541" i="46" s="1"/>
  <c r="R1550" i="46" a="1"/>
  <c r="R1550" i="46" s="1"/>
  <c r="W1550" i="46" s="1"/>
  <c r="R1559" i="46" a="1"/>
  <c r="R1559" i="46" s="1"/>
  <c r="W1559" i="46" s="1"/>
  <c r="R1567" i="46" a="1"/>
  <c r="R1567" i="46" s="1"/>
  <c r="R1575" i="46" a="1"/>
  <c r="R1575" i="46" s="1"/>
  <c r="W1575" i="46" s="1"/>
  <c r="R1592" i="46" a="1"/>
  <c r="R1592" i="46" s="1"/>
  <c r="W1592" i="46" s="1"/>
  <c r="R1601" i="46" a="1"/>
  <c r="R1601" i="46" s="1"/>
  <c r="W1601" i="46" s="1"/>
  <c r="R1609" i="46" a="1"/>
  <c r="R1609" i="46" s="1"/>
  <c r="W1609" i="46" s="1"/>
  <c r="AC1609" i="46" s="1"/>
  <c r="R1639" i="46" a="1"/>
  <c r="R1639" i="46" s="1"/>
  <c r="W1639" i="46" s="1"/>
  <c r="R1648" i="46" a="1"/>
  <c r="R1648" i="46" s="1"/>
  <c r="W1648" i="46" s="1"/>
  <c r="R1657" i="46" a="1"/>
  <c r="R1657" i="46" s="1"/>
  <c r="W1657" i="46" s="1"/>
  <c r="R1687" i="46" a="1"/>
  <c r="R1687" i="46" s="1"/>
  <c r="R1696" i="46" a="1"/>
  <c r="R1696" i="46" s="1"/>
  <c r="R1705" i="46" a="1"/>
  <c r="R1705" i="46" s="1"/>
  <c r="R1735" i="46" a="1"/>
  <c r="R1735" i="46" s="1"/>
  <c r="W1735" i="46" s="1"/>
  <c r="R1744" i="46" a="1"/>
  <c r="R1744" i="46" s="1"/>
  <c r="W1744" i="46" s="1"/>
  <c r="R1753" i="46" a="1"/>
  <c r="R1753" i="46" s="1"/>
  <c r="W1753" i="46" s="1"/>
  <c r="R1783" i="46" a="1"/>
  <c r="R1783" i="46" s="1"/>
  <c r="W1783" i="46" s="1"/>
  <c r="R1792" i="46" a="1"/>
  <c r="R1792" i="46" s="1"/>
  <c r="W1792" i="46" s="1"/>
  <c r="R1801" i="46" a="1"/>
  <c r="R1801" i="46" s="1"/>
  <c r="W1801" i="46" s="1"/>
  <c r="R1831" i="46" a="1"/>
  <c r="R1831" i="46" s="1"/>
  <c r="R1840" i="46" a="1"/>
  <c r="R1840" i="46" s="1"/>
  <c r="W1840" i="46" s="1"/>
  <c r="R1849" i="46" a="1"/>
  <c r="R1849" i="46" s="1"/>
  <c r="W1849" i="46" s="1"/>
  <c r="R1870" i="46" a="1"/>
  <c r="R1870" i="46" s="1"/>
  <c r="W1870" i="46" s="1"/>
  <c r="R1902" i="46" a="1"/>
  <c r="R1902" i="46" s="1"/>
  <c r="W1902" i="46" s="1"/>
  <c r="R1934" i="46" a="1"/>
  <c r="R1934" i="46" s="1"/>
  <c r="W1934" i="46" s="1"/>
  <c r="R1966" i="46" a="1"/>
  <c r="R1966" i="46" s="1"/>
  <c r="W1966" i="46" s="1"/>
  <c r="R73" i="46" a="1"/>
  <c r="R73" i="46" s="1"/>
  <c r="R117" i="46" a="1"/>
  <c r="R117" i="46" s="1"/>
  <c r="W117" i="46" s="1"/>
  <c r="AC117" i="46" s="1"/>
  <c r="R161" i="46" a="1"/>
  <c r="R161" i="46" s="1"/>
  <c r="R205" i="46" a="1"/>
  <c r="R205" i="46" s="1"/>
  <c r="R248" i="46" a="1"/>
  <c r="R248" i="46" s="1"/>
  <c r="W248" i="46" s="1"/>
  <c r="AC248" i="46" s="1"/>
  <c r="R293" i="46" a="1"/>
  <c r="R293" i="46" s="1"/>
  <c r="W293" i="46" s="1"/>
  <c r="AC293" i="46" s="1"/>
  <c r="R336" i="46" a="1"/>
  <c r="R336" i="46" s="1"/>
  <c r="R381" i="46" a="1"/>
  <c r="R381" i="46" s="1"/>
  <c r="W381" i="46" s="1"/>
  <c r="R425" i="46" a="1"/>
  <c r="R425" i="46" s="1"/>
  <c r="R463" i="46" a="1"/>
  <c r="R463" i="46" s="1"/>
  <c r="R496" i="46" a="1"/>
  <c r="R496" i="46" s="1"/>
  <c r="W496" i="46" s="1"/>
  <c r="R561" i="46" a="1"/>
  <c r="R561" i="46" s="1"/>
  <c r="W561" i="46" s="1"/>
  <c r="R594" i="46" a="1"/>
  <c r="R594" i="46" s="1"/>
  <c r="R627" i="46" a="1"/>
  <c r="R627" i="46" s="1"/>
  <c r="R659" i="46" a="1"/>
  <c r="R659" i="46" s="1"/>
  <c r="W659" i="46" s="1"/>
  <c r="R683" i="46" a="1"/>
  <c r="R683" i="46" s="1"/>
  <c r="R725" i="46" a="1"/>
  <c r="R725" i="46" s="1"/>
  <c r="W725" i="46" s="1"/>
  <c r="AC725" i="46" s="1"/>
  <c r="R743" i="46" a="1"/>
  <c r="R743" i="46" s="1"/>
  <c r="R755" i="46" a="1"/>
  <c r="R755" i="46" s="1"/>
  <c r="R768" i="46" a="1"/>
  <c r="R768" i="46" s="1"/>
  <c r="R779" i="46" a="1"/>
  <c r="R779" i="46" s="1"/>
  <c r="W779" i="46" s="1"/>
  <c r="R791" i="46" a="1"/>
  <c r="R791" i="46" s="1"/>
  <c r="R802" i="46" a="1"/>
  <c r="R802" i="46" s="1"/>
  <c r="R822" i="46" a="1"/>
  <c r="R822" i="46" s="1"/>
  <c r="W822" i="46" s="1"/>
  <c r="R833" i="46" a="1"/>
  <c r="R833" i="46" s="1"/>
  <c r="R854" i="46" a="1"/>
  <c r="R854" i="46" s="1"/>
  <c r="R863" i="46" a="1"/>
  <c r="R863" i="46" s="1"/>
  <c r="R872" i="46" a="1"/>
  <c r="R872" i="46" s="1"/>
  <c r="W872" i="46" s="1"/>
  <c r="R908" i="46" a="1"/>
  <c r="R908" i="46" s="1"/>
  <c r="W908" i="46" s="1"/>
  <c r="AC908" i="46" s="1"/>
  <c r="R916" i="46" a="1"/>
  <c r="R916" i="46" s="1"/>
  <c r="W916" i="46" s="1"/>
  <c r="R933" i="46" a="1"/>
  <c r="R933" i="46" s="1"/>
  <c r="W933" i="46" s="1"/>
  <c r="R951" i="46" a="1"/>
  <c r="R951" i="46" s="1"/>
  <c r="R960" i="46" a="1"/>
  <c r="R960" i="46" s="1"/>
  <c r="R968" i="46" a="1"/>
  <c r="R968" i="46" s="1"/>
  <c r="R976" i="46" a="1"/>
  <c r="R976" i="46" s="1"/>
  <c r="W976" i="46" s="1"/>
  <c r="R983" i="46" a="1"/>
  <c r="R983" i="46" s="1"/>
  <c r="R991" i="46" a="1"/>
  <c r="R991" i="46" s="1"/>
  <c r="W991" i="46" s="1"/>
  <c r="R999" i="46" a="1"/>
  <c r="R999" i="46" s="1"/>
  <c r="W999" i="46" s="1"/>
  <c r="AC999" i="46" s="1"/>
  <c r="R1007" i="46" a="1"/>
  <c r="R1007" i="46" s="1"/>
  <c r="W1007" i="46" s="1"/>
  <c r="R1014" i="46" a="1"/>
  <c r="R1014" i="46" s="1"/>
  <c r="W1014" i="46" s="1"/>
  <c r="R1021" i="46" a="1"/>
  <c r="R1021" i="46" s="1"/>
  <c r="R1029" i="46" a="1"/>
  <c r="R1029" i="46" s="1"/>
  <c r="R1040" i="46" a="1"/>
  <c r="R1040" i="46" s="1"/>
  <c r="R1050" i="46" a="1"/>
  <c r="R1050" i="46" s="1"/>
  <c r="R1060" i="46" a="1"/>
  <c r="R1060" i="46" s="1"/>
  <c r="W1060" i="46" s="1"/>
  <c r="R1070" i="46" a="1"/>
  <c r="R1070" i="46" s="1"/>
  <c r="R1080" i="46" a="1"/>
  <c r="R1080" i="46" s="1"/>
  <c r="W1080" i="46" s="1"/>
  <c r="R1090" i="46" a="1"/>
  <c r="R1090" i="46" s="1"/>
  <c r="R1100" i="46" a="1"/>
  <c r="R1100" i="46" s="1"/>
  <c r="W1100" i="46" s="1"/>
  <c r="R1120" i="46" a="1"/>
  <c r="R1120" i="46" s="1"/>
  <c r="R1130" i="46" a="1"/>
  <c r="R1130" i="46" s="1"/>
  <c r="W1130" i="46" s="1"/>
  <c r="R1141" i="46" a="1"/>
  <c r="R1141" i="46" s="1"/>
  <c r="R1151" i="46" a="1"/>
  <c r="R1151" i="46" s="1"/>
  <c r="R1171" i="46" a="1"/>
  <c r="R1171" i="46" s="1"/>
  <c r="W1171" i="46" s="1"/>
  <c r="R1181" i="46" a="1"/>
  <c r="R1181" i="46" s="1"/>
  <c r="R1191" i="46" a="1"/>
  <c r="R1191" i="46" s="1"/>
  <c r="R1202" i="46" a="1"/>
  <c r="R1202" i="46" s="1"/>
  <c r="W1202" i="46" s="1"/>
  <c r="R1221" i="46" a="1"/>
  <c r="R1221" i="46" s="1"/>
  <c r="W1221" i="46" s="1"/>
  <c r="R1232" i="46" a="1"/>
  <c r="R1232" i="46" s="1"/>
  <c r="W1232" i="46" s="1"/>
  <c r="R1242" i="46" a="1"/>
  <c r="R1242" i="46" s="1"/>
  <c r="W1242" i="46" s="1"/>
  <c r="R1252" i="46" a="1"/>
  <c r="R1252" i="46" s="1"/>
  <c r="W1252" i="46" s="1"/>
  <c r="R1262" i="46" a="1"/>
  <c r="R1262" i="46" s="1"/>
  <c r="W1262" i="46" s="1"/>
  <c r="R1272" i="46" a="1"/>
  <c r="R1272" i="46" s="1"/>
  <c r="R1282" i="46" a="1"/>
  <c r="R1282" i="46" s="1"/>
  <c r="W1282" i="46" s="1"/>
  <c r="R1292" i="46" a="1"/>
  <c r="R1292" i="46" s="1"/>
  <c r="W1292" i="46" s="1"/>
  <c r="AC1292" i="46" s="1"/>
  <c r="R1312" i="46" a="1"/>
  <c r="R1312" i="46" s="1"/>
  <c r="W1312" i="46" s="1"/>
  <c r="R1322" i="46" a="1"/>
  <c r="R1322" i="46" s="1"/>
  <c r="W1322" i="46" s="1"/>
  <c r="R1333" i="46" a="1"/>
  <c r="R1333" i="46" s="1"/>
  <c r="R1343" i="46" a="1"/>
  <c r="R1343" i="46" s="1"/>
  <c r="W1343" i="46" s="1"/>
  <c r="R1363" i="46" a="1"/>
  <c r="R1363" i="46" s="1"/>
  <c r="W1363" i="46" s="1"/>
  <c r="R1373" i="46" a="1"/>
  <c r="R1373" i="46" s="1"/>
  <c r="W1373" i="46" s="1"/>
  <c r="R1383" i="46" a="1"/>
  <c r="R1383" i="46" s="1"/>
  <c r="W1383" i="46" s="1"/>
  <c r="R1394" i="46" a="1"/>
  <c r="R1394" i="46" s="1"/>
  <c r="W1394" i="46" s="1"/>
  <c r="R1403" i="46" a="1"/>
  <c r="R1403" i="46" s="1"/>
  <c r="R1423" i="46" a="1"/>
  <c r="R1423" i="46" s="1"/>
  <c r="R1440" i="46" a="1"/>
  <c r="R1440" i="46" s="1"/>
  <c r="W1440" i="46" s="1"/>
  <c r="R1450" i="46" a="1"/>
  <c r="R1450" i="46" s="1"/>
  <c r="W1450" i="46" s="1"/>
  <c r="R1459" i="46" a="1"/>
  <c r="R1459" i="46" s="1"/>
  <c r="W1459" i="46" s="1"/>
  <c r="AC1459" i="46" s="1"/>
  <c r="R1468" i="46" a="1"/>
  <c r="R1468" i="46" s="1"/>
  <c r="W1468" i="46" s="1"/>
  <c r="R1478" i="46" a="1"/>
  <c r="R1478" i="46" s="1"/>
  <c r="W1478" i="46" s="1"/>
  <c r="R1489" i="46" a="1"/>
  <c r="R1489" i="46" s="1"/>
  <c r="W1489" i="46" s="1"/>
  <c r="R1497" i="46" a="1"/>
  <c r="R1497" i="46" s="1"/>
  <c r="W1497" i="46" s="1"/>
  <c r="R1506" i="46" a="1"/>
  <c r="R1506" i="46" s="1"/>
  <c r="W1506" i="46" s="1"/>
  <c r="R1515" i="46" a="1"/>
  <c r="R1515" i="46" s="1"/>
  <c r="W1515" i="46" s="1"/>
  <c r="R1525" i="46" a="1"/>
  <c r="R1525" i="46" s="1"/>
  <c r="W1525" i="46" s="1"/>
  <c r="R1533" i="46" a="1"/>
  <c r="R1533" i="46" s="1"/>
  <c r="R1542" i="46" a="1"/>
  <c r="R1542" i="46" s="1"/>
  <c r="W1542" i="46" s="1"/>
  <c r="AC1542" i="46" s="1"/>
  <c r="R1551" i="46" a="1"/>
  <c r="R1551" i="46" s="1"/>
  <c r="W1551" i="46" s="1"/>
  <c r="R1560" i="46" a="1"/>
  <c r="R1560" i="46" s="1"/>
  <c r="W1560" i="46" s="1"/>
  <c r="R1568" i="46" a="1"/>
  <c r="R1568" i="46" s="1"/>
  <c r="R1584" i="46" a="1"/>
  <c r="R1584" i="46" s="1"/>
  <c r="W1584" i="46" s="1"/>
  <c r="R1602" i="46" a="1"/>
  <c r="R1602" i="46" s="1"/>
  <c r="W1602" i="46" s="1"/>
  <c r="R1610" i="46" a="1"/>
  <c r="R1610" i="46" s="1"/>
  <c r="W1610" i="46" s="1"/>
  <c r="R1620" i="46" a="1"/>
  <c r="R1620" i="46" s="1"/>
  <c r="W1620" i="46" s="1"/>
  <c r="R1629" i="46" a="1"/>
  <c r="R1629" i="46" s="1"/>
  <c r="W1629" i="46" s="1"/>
  <c r="R1649" i="46" a="1"/>
  <c r="R1649" i="46" s="1"/>
  <c r="W1649" i="46" s="1"/>
  <c r="R1658" i="46" a="1"/>
  <c r="R1658" i="46" s="1"/>
  <c r="W1658" i="46" s="1"/>
  <c r="R1668" i="46" a="1"/>
  <c r="R1668" i="46" s="1"/>
  <c r="W1668" i="46" s="1"/>
  <c r="AC1668" i="46" s="1"/>
  <c r="R1677" i="46" a="1"/>
  <c r="R1677" i="46" s="1"/>
  <c r="W1677" i="46" s="1"/>
  <c r="R1697" i="46" a="1"/>
  <c r="R1697" i="46" s="1"/>
  <c r="W1697" i="46" s="1"/>
  <c r="R1706" i="46" a="1"/>
  <c r="R1706" i="46" s="1"/>
  <c r="R1716" i="46" a="1"/>
  <c r="R1716" i="46" s="1"/>
  <c r="W1716" i="46" s="1"/>
  <c r="R1725" i="46" a="1"/>
  <c r="R1725" i="46" s="1"/>
  <c r="R1745" i="46" a="1"/>
  <c r="R1745" i="46" s="1"/>
  <c r="W1745" i="46" s="1"/>
  <c r="R1754" i="46" a="1"/>
  <c r="R1754" i="46" s="1"/>
  <c r="W1754" i="46" s="1"/>
  <c r="R1764" i="46" a="1"/>
  <c r="R1764" i="46" s="1"/>
  <c r="W1764" i="46" s="1"/>
  <c r="R1773" i="46" a="1"/>
  <c r="R1773" i="46" s="1"/>
  <c r="R1793" i="46" a="1"/>
  <c r="R1793" i="46" s="1"/>
  <c r="W1793" i="46" s="1"/>
  <c r="R1802" i="46" a="1"/>
  <c r="R1802" i="46" s="1"/>
  <c r="W1802" i="46" s="1"/>
  <c r="R1812" i="46" a="1"/>
  <c r="R1812" i="46" s="1"/>
  <c r="W1812" i="46" s="1"/>
  <c r="R1821" i="46" a="1"/>
  <c r="R1821" i="46" s="1"/>
  <c r="W1821" i="46" s="1"/>
  <c r="R32" i="46" a="1"/>
  <c r="R32" i="46" s="1"/>
  <c r="R74" i="46" a="1"/>
  <c r="R74" i="46" s="1"/>
  <c r="R118" i="46" a="1"/>
  <c r="R118" i="46" s="1"/>
  <c r="W118" i="46" s="1"/>
  <c r="AC118" i="46" s="1"/>
  <c r="R162" i="46" a="1"/>
  <c r="R162" i="46" s="1"/>
  <c r="R206" i="46" a="1"/>
  <c r="R206" i="46" s="1"/>
  <c r="R249" i="46" a="1"/>
  <c r="R249" i="46" s="1"/>
  <c r="W249" i="46" s="1"/>
  <c r="R294" i="46" a="1"/>
  <c r="R294" i="46" s="1"/>
  <c r="W294" i="46" s="1"/>
  <c r="R337" i="46" a="1"/>
  <c r="R337" i="46" s="1"/>
  <c r="W337" i="46" s="1"/>
  <c r="R382" i="46" a="1"/>
  <c r="R382" i="46" s="1"/>
  <c r="W382" i="46" s="1"/>
  <c r="R426" i="46" a="1"/>
  <c r="R426" i="46" s="1"/>
  <c r="R468" i="46" a="1"/>
  <c r="R468" i="46" s="1"/>
  <c r="W468" i="46" s="1"/>
  <c r="R501" i="46" a="1"/>
  <c r="R501" i="46" s="1"/>
  <c r="R534" i="46" a="1"/>
  <c r="R534" i="46" s="1"/>
  <c r="W534" i="46" s="1"/>
  <c r="R567" i="46" a="1"/>
  <c r="R567" i="46" s="1"/>
  <c r="R600" i="46" a="1"/>
  <c r="R600" i="46" s="1"/>
  <c r="R633" i="46" a="1"/>
  <c r="R633" i="46" s="1"/>
  <c r="R663" i="46" a="1"/>
  <c r="R663" i="46" s="1"/>
  <c r="R687" i="46" a="1"/>
  <c r="R687" i="46" s="1"/>
  <c r="R730" i="46" a="1"/>
  <c r="R730" i="46" s="1"/>
  <c r="W730" i="46" s="1"/>
  <c r="R744" i="46" a="1"/>
  <c r="R744" i="46" s="1"/>
  <c r="R769" i="46" a="1"/>
  <c r="R769" i="46" s="1"/>
  <c r="W769" i="46" s="1"/>
  <c r="R780" i="46" a="1"/>
  <c r="R780" i="46" s="1"/>
  <c r="R792" i="46" a="1"/>
  <c r="R792" i="46" s="1"/>
  <c r="R813" i="46" a="1"/>
  <c r="R813" i="46" s="1"/>
  <c r="W813" i="46" s="1"/>
  <c r="R823" i="46" a="1"/>
  <c r="R823" i="46" s="1"/>
  <c r="R834" i="46" a="1"/>
  <c r="R834" i="46" s="1"/>
  <c r="W834" i="46" s="1"/>
  <c r="R845" i="46" a="1"/>
  <c r="R845" i="46" s="1"/>
  <c r="R864" i="46" a="1"/>
  <c r="R864" i="46" s="1"/>
  <c r="R873" i="46" a="1"/>
  <c r="R873" i="46" s="1"/>
  <c r="R881" i="46" a="1"/>
  <c r="R881" i="46" s="1"/>
  <c r="R890" i="46" a="1"/>
  <c r="R890" i="46" s="1"/>
  <c r="W890" i="46" s="1"/>
  <c r="R899" i="46" a="1"/>
  <c r="R899" i="46" s="1"/>
  <c r="W899" i="46" s="1"/>
  <c r="R917" i="46" a="1"/>
  <c r="R917" i="46" s="1"/>
  <c r="W917" i="46" s="1"/>
  <c r="R925" i="46" a="1"/>
  <c r="R925" i="46" s="1"/>
  <c r="R943" i="46" a="1"/>
  <c r="R943" i="46" s="1"/>
  <c r="R952" i="46" a="1"/>
  <c r="R952" i="46" s="1"/>
  <c r="R1022" i="46" a="1"/>
  <c r="R1022" i="46" s="1"/>
  <c r="R1030" i="46" a="1"/>
  <c r="R1030" i="46" s="1"/>
  <c r="R1041" i="46" a="1"/>
  <c r="R1041" i="46" s="1"/>
  <c r="W1041" i="46" s="1"/>
  <c r="R1051" i="46" a="1"/>
  <c r="R1051" i="46" s="1"/>
  <c r="W1051" i="46" s="1"/>
  <c r="R1071" i="46" a="1"/>
  <c r="R1071" i="46" s="1"/>
  <c r="R1081" i="46" a="1"/>
  <c r="R1081" i="46" s="1"/>
  <c r="W1081" i="46" s="1"/>
  <c r="R1091" i="46" a="1"/>
  <c r="R1091" i="46" s="1"/>
  <c r="W1091" i="46" s="1"/>
  <c r="R1101" i="46" a="1"/>
  <c r="R1101" i="46" s="1"/>
  <c r="W1101" i="46" s="1"/>
  <c r="R1111" i="46" a="1"/>
  <c r="R1111" i="46" s="1"/>
  <c r="W1111" i="46" s="1"/>
  <c r="R1121" i="46" a="1"/>
  <c r="R1121" i="46" s="1"/>
  <c r="W1121" i="46" s="1"/>
  <c r="R1131" i="46" a="1"/>
  <c r="R1131" i="46" s="1"/>
  <c r="W1131" i="46" s="1"/>
  <c r="R1142" i="46" a="1"/>
  <c r="R1142" i="46" s="1"/>
  <c r="W1142" i="46" s="1"/>
  <c r="AC1142" i="46" s="1"/>
  <c r="R1161" i="46" a="1"/>
  <c r="R1161" i="46" s="1"/>
  <c r="R1172" i="46" a="1"/>
  <c r="R1172" i="46" s="1"/>
  <c r="R1182" i="46" a="1"/>
  <c r="R1182" i="46" s="1"/>
  <c r="W1182" i="46" s="1"/>
  <c r="AC1182" i="46" s="1"/>
  <c r="R1192" i="46" a="1"/>
  <c r="R1192" i="46" s="1"/>
  <c r="W1192" i="46" s="1"/>
  <c r="R1212" i="46" a="1"/>
  <c r="R1212" i="46" s="1"/>
  <c r="W1212" i="46" s="1"/>
  <c r="R1222" i="46" a="1"/>
  <c r="R1222" i="46" s="1"/>
  <c r="W1222" i="46" s="1"/>
  <c r="R1233" i="46" a="1"/>
  <c r="R1233" i="46" s="1"/>
  <c r="W1233" i="46" s="1"/>
  <c r="R1243" i="46" a="1"/>
  <c r="R1243" i="46" s="1"/>
  <c r="W1243" i="46" s="1"/>
  <c r="R1263" i="46" a="1"/>
  <c r="R1263" i="46" s="1"/>
  <c r="W1263" i="46" s="1"/>
  <c r="R1273" i="46" a="1"/>
  <c r="R1273" i="46" s="1"/>
  <c r="W1273" i="46" s="1"/>
  <c r="R1283" i="46" a="1"/>
  <c r="R1283" i="46" s="1"/>
  <c r="W1283" i="46" s="1"/>
  <c r="AC1283" i="46" s="1"/>
  <c r="R1293" i="46" a="1"/>
  <c r="R1293" i="46" s="1"/>
  <c r="W1293" i="46" s="1"/>
  <c r="R1303" i="46" a="1"/>
  <c r="R1303" i="46" s="1"/>
  <c r="W1303" i="46" s="1"/>
  <c r="R1313" i="46" a="1"/>
  <c r="R1313" i="46" s="1"/>
  <c r="W1313" i="46" s="1"/>
  <c r="R1323" i="46" a="1"/>
  <c r="R1323" i="46" s="1"/>
  <c r="W1323" i="46" s="1"/>
  <c r="R1334" i="46" a="1"/>
  <c r="R1334" i="46" s="1"/>
  <c r="R1353" i="46" a="1"/>
  <c r="R1353" i="46" s="1"/>
  <c r="W1353" i="46" s="1"/>
  <c r="R1364" i="46" a="1"/>
  <c r="R1364" i="46" s="1"/>
  <c r="W1364" i="46" s="1"/>
  <c r="R1374" i="46" a="1"/>
  <c r="R1374" i="46" s="1"/>
  <c r="R1384" i="46" a="1"/>
  <c r="R1384" i="46" s="1"/>
  <c r="R1413" i="46" a="1"/>
  <c r="R1413" i="46" s="1"/>
  <c r="R1424" i="46" a="1"/>
  <c r="R1424" i="46" s="1"/>
  <c r="W1424" i="46" s="1"/>
  <c r="R1432" i="46" a="1"/>
  <c r="R1432" i="46" s="1"/>
  <c r="W1432" i="46" s="1"/>
  <c r="R1441" i="46" a="1"/>
  <c r="R1441" i="46" s="1"/>
  <c r="W1441" i="46" s="1"/>
  <c r="R1460" i="46" a="1"/>
  <c r="R1460" i="46" s="1"/>
  <c r="W1460" i="46" s="1"/>
  <c r="R1469" i="46" a="1"/>
  <c r="R1469" i="46" s="1"/>
  <c r="W1469" i="46" s="1"/>
  <c r="R1479" i="46" a="1"/>
  <c r="R1479" i="46" s="1"/>
  <c r="W1479" i="46" s="1"/>
  <c r="AC1479" i="46" s="1"/>
  <c r="R1490" i="46" a="1"/>
  <c r="R1490" i="46" s="1"/>
  <c r="W1490" i="46" s="1"/>
  <c r="R1498" i="46" a="1"/>
  <c r="R1498" i="46" s="1"/>
  <c r="W1498" i="46" s="1"/>
  <c r="R1507" i="46" a="1"/>
  <c r="R1507" i="46" s="1"/>
  <c r="W1507" i="46" s="1"/>
  <c r="R1516" i="46" a="1"/>
  <c r="R1516" i="46" s="1"/>
  <c r="W1516" i="46" s="1"/>
  <c r="R1526" i="46" a="1"/>
  <c r="R1526" i="46" s="1"/>
  <c r="W1526" i="46" s="1"/>
  <c r="R1534" i="46" a="1"/>
  <c r="R1534" i="46" s="1"/>
  <c r="R1561" i="46" a="1"/>
  <c r="R1561" i="46" s="1"/>
  <c r="R1569" i="46" a="1"/>
  <c r="R1569" i="46" s="1"/>
  <c r="W1569" i="46" s="1"/>
  <c r="R1576" i="46" a="1"/>
  <c r="R1576" i="46" s="1"/>
  <c r="W1576" i="46" s="1"/>
  <c r="R1585" i="46" a="1"/>
  <c r="R1585" i="46" s="1"/>
  <c r="W1585" i="46" s="1"/>
  <c r="R1593" i="46" a="1"/>
  <c r="R1593" i="46" s="1"/>
  <c r="W1593" i="46" s="1"/>
  <c r="AC1593" i="46" s="1"/>
  <c r="R1603" i="46" a="1"/>
  <c r="R1603" i="46" s="1"/>
  <c r="W1603" i="46" s="1"/>
  <c r="R1611" i="46" a="1"/>
  <c r="R1611" i="46" s="1"/>
  <c r="W1611" i="46" s="1"/>
  <c r="R1621" i="46" a="1"/>
  <c r="R1621" i="46" s="1"/>
  <c r="W1621" i="46" s="1"/>
  <c r="R1630" i="46" a="1"/>
  <c r="R1630" i="46" s="1"/>
  <c r="R1640" i="46" a="1"/>
  <c r="R1640" i="46" s="1"/>
  <c r="W1640" i="46" s="1"/>
  <c r="R1650" i="46" a="1"/>
  <c r="R1650" i="46" s="1"/>
  <c r="W1650" i="46" s="1"/>
  <c r="R1659" i="46" a="1"/>
  <c r="R1659" i="46" s="1"/>
  <c r="W1659" i="46" s="1"/>
  <c r="R1669" i="46" a="1"/>
  <c r="R1669" i="46" s="1"/>
  <c r="W1669" i="46" s="1"/>
  <c r="R1678" i="46" a="1"/>
  <c r="R1678" i="46" s="1"/>
  <c r="W1678" i="46" s="1"/>
  <c r="R1688" i="46" a="1"/>
  <c r="R1688" i="46" s="1"/>
  <c r="R40" i="46" a="1"/>
  <c r="R40" i="46" s="1"/>
  <c r="R83" i="46" a="1"/>
  <c r="R83" i="46" s="1"/>
  <c r="R127" i="46" a="1"/>
  <c r="R127" i="46" s="1"/>
  <c r="R171" i="46" a="1"/>
  <c r="R171" i="46" s="1"/>
  <c r="R215" i="46" a="1"/>
  <c r="R215" i="46" s="1"/>
  <c r="R259" i="46" a="1"/>
  <c r="R259" i="46" s="1"/>
  <c r="R303" i="46" a="1"/>
  <c r="R303" i="46" s="1"/>
  <c r="R346" i="46" a="1"/>
  <c r="R346" i="46" s="1"/>
  <c r="W346" i="46" s="1"/>
  <c r="R391" i="46" a="1"/>
  <c r="R391" i="46" s="1"/>
  <c r="R435" i="46" a="1"/>
  <c r="R435" i="46" s="1"/>
  <c r="R469" i="46" a="1"/>
  <c r="R469" i="46" s="1"/>
  <c r="W469" i="46" s="1"/>
  <c r="R502" i="46" a="1"/>
  <c r="R502" i="46" s="1"/>
  <c r="R535" i="46" a="1"/>
  <c r="R535" i="46" s="1"/>
  <c r="W535" i="46" s="1"/>
  <c r="R568" i="46" a="1"/>
  <c r="R568" i="46" s="1"/>
  <c r="W568" i="46" s="1"/>
  <c r="R601" i="46" a="1"/>
  <c r="R601" i="46" s="1"/>
  <c r="R634" i="46" a="1"/>
  <c r="R634" i="46" s="1"/>
  <c r="R664" i="46" a="1"/>
  <c r="R664" i="46" s="1"/>
  <c r="W664" i="46" s="1"/>
  <c r="R688" i="46" a="1"/>
  <c r="R688" i="46" s="1"/>
  <c r="W688" i="46" s="1"/>
  <c r="R707" i="46" a="1"/>
  <c r="R707" i="46" s="1"/>
  <c r="W707" i="46" s="1"/>
  <c r="R731" i="46" a="1"/>
  <c r="R731" i="46" s="1"/>
  <c r="R757" i="46" a="1"/>
  <c r="R757" i="46" s="1"/>
  <c r="R770" i="46" a="1"/>
  <c r="R770" i="46" s="1"/>
  <c r="R782" i="46" a="1"/>
  <c r="R782" i="46" s="1"/>
  <c r="W782" i="46" s="1"/>
  <c r="AC782" i="46" s="1"/>
  <c r="R803" i="46" a="1"/>
  <c r="R803" i="46" s="1"/>
  <c r="R824" i="46" a="1"/>
  <c r="R824" i="46" s="1"/>
  <c r="R835" i="46" a="1"/>
  <c r="R835" i="46" s="1"/>
  <c r="W835" i="46" s="1"/>
  <c r="R855" i="46" a="1"/>
  <c r="R855" i="46" s="1"/>
  <c r="R865" i="46" a="1"/>
  <c r="R865" i="46" s="1"/>
  <c r="W865" i="46" s="1"/>
  <c r="R874" i="46" a="1"/>
  <c r="R874" i="46" s="1"/>
  <c r="W874" i="46" s="1"/>
  <c r="R882" i="46" a="1"/>
  <c r="R882" i="46" s="1"/>
  <c r="W882" i="46" s="1"/>
  <c r="R891" i="46" a="1"/>
  <c r="R891" i="46" s="1"/>
  <c r="R900" i="46" a="1"/>
  <c r="R900" i="46" s="1"/>
  <c r="W900" i="46" s="1"/>
  <c r="R909" i="46" a="1"/>
  <c r="R909" i="46" s="1"/>
  <c r="W909" i="46" s="1"/>
  <c r="AC909" i="46" s="1"/>
  <c r="R926" i="46" a="1"/>
  <c r="R926" i="46" s="1"/>
  <c r="R934" i="46" a="1"/>
  <c r="R934" i="46" s="1"/>
  <c r="W934" i="46" s="1"/>
  <c r="R944" i="46" a="1"/>
  <c r="R944" i="46" s="1"/>
  <c r="R953" i="46" a="1"/>
  <c r="R953" i="46" s="1"/>
  <c r="R961" i="46" a="1"/>
  <c r="R961" i="46" s="1"/>
  <c r="R969" i="46" a="1"/>
  <c r="R969" i="46" s="1"/>
  <c r="R977" i="46" a="1"/>
  <c r="R977" i="46" s="1"/>
  <c r="W977" i="46" s="1"/>
  <c r="R984" i="46" a="1"/>
  <c r="R984" i="46" s="1"/>
  <c r="W984" i="46" s="1"/>
  <c r="R992" i="46" a="1"/>
  <c r="R992" i="46" s="1"/>
  <c r="W992" i="46" s="1"/>
  <c r="R1000" i="46" a="1"/>
  <c r="R1000" i="46" s="1"/>
  <c r="W1000" i="46" s="1"/>
  <c r="R1008" i="46" a="1"/>
  <c r="R1008" i="46" s="1"/>
  <c r="W1008" i="46" s="1"/>
  <c r="R1015" i="46" a="1"/>
  <c r="R1015" i="46" s="1"/>
  <c r="R1023" i="46" a="1"/>
  <c r="R1023" i="46" s="1"/>
  <c r="R1031" i="46" a="1"/>
  <c r="R1031" i="46" s="1"/>
  <c r="R1042" i="46" a="1"/>
  <c r="R1042" i="46" s="1"/>
  <c r="W1042" i="46" s="1"/>
  <c r="R1061" i="46" a="1"/>
  <c r="R1061" i="46" s="1"/>
  <c r="W1061" i="46" s="1"/>
  <c r="R1072" i="46" a="1"/>
  <c r="R1072" i="46" s="1"/>
  <c r="R1082" i="46" a="1"/>
  <c r="R1082" i="46" s="1"/>
  <c r="R1092" i="46" a="1"/>
  <c r="R1092" i="46" s="1"/>
  <c r="R1102" i="46" a="1"/>
  <c r="R1102" i="46" s="1"/>
  <c r="R1112" i="46" a="1"/>
  <c r="R1112" i="46" s="1"/>
  <c r="W1112" i="46" s="1"/>
  <c r="R1122" i="46" a="1"/>
  <c r="R1122" i="46" s="1"/>
  <c r="W1122" i="46" s="1"/>
  <c r="R1132" i="46" a="1"/>
  <c r="R1132" i="46" s="1"/>
  <c r="W1132" i="46" s="1"/>
  <c r="R1152" i="46" a="1"/>
  <c r="R1152" i="46" s="1"/>
  <c r="R1162" i="46" a="1"/>
  <c r="R1162" i="46" s="1"/>
  <c r="W1162" i="46" s="1"/>
  <c r="R1173" i="46" a="1"/>
  <c r="R1173" i="46" s="1"/>
  <c r="R1183" i="46" a="1"/>
  <c r="R1183" i="46" s="1"/>
  <c r="W1183" i="46" s="1"/>
  <c r="R1203" i="46" a="1"/>
  <c r="R1203" i="46" s="1"/>
  <c r="W1203" i="46" s="1"/>
  <c r="R1213" i="46" a="1"/>
  <c r="R1213" i="46" s="1"/>
  <c r="W1213" i="46" s="1"/>
  <c r="AC1213" i="46" s="1"/>
  <c r="R1223" i="46" a="1"/>
  <c r="R1223" i="46" s="1"/>
  <c r="W1223" i="46" s="1"/>
  <c r="R1234" i="46" a="1"/>
  <c r="R1234" i="46" s="1"/>
  <c r="W1234" i="46" s="1"/>
  <c r="R1253" i="46" a="1"/>
  <c r="R1253" i="46" s="1"/>
  <c r="W1253" i="46" s="1"/>
  <c r="R1264" i="46" a="1"/>
  <c r="R1264" i="46" s="1"/>
  <c r="W1264" i="46" s="1"/>
  <c r="R1274" i="46" a="1"/>
  <c r="R1274" i="46" s="1"/>
  <c r="W1274" i="46" s="1"/>
  <c r="R1284" i="46" a="1"/>
  <c r="R1284" i="46" s="1"/>
  <c r="W1284" i="46" s="1"/>
  <c r="R1294" i="46" a="1"/>
  <c r="R1294" i="46" s="1"/>
  <c r="W1294" i="46" s="1"/>
  <c r="R1304" i="46" a="1"/>
  <c r="R1304" i="46" s="1"/>
  <c r="W1304" i="46" s="1"/>
  <c r="R1314" i="46" a="1"/>
  <c r="R1314" i="46" s="1"/>
  <c r="W1314" i="46" s="1"/>
  <c r="AC1314" i="46" s="1"/>
  <c r="R1324" i="46" a="1"/>
  <c r="R1324" i="46" s="1"/>
  <c r="W1324" i="46" s="1"/>
  <c r="R1344" i="46" a="1"/>
  <c r="R1344" i="46" s="1"/>
  <c r="W1344" i="46" s="1"/>
  <c r="R1354" i="46" a="1"/>
  <c r="R1354" i="46" s="1"/>
  <c r="W1354" i="46" s="1"/>
  <c r="AC1354" i="46" s="1"/>
  <c r="R1365" i="46" a="1"/>
  <c r="R1365" i="46" s="1"/>
  <c r="W1365" i="46" s="1"/>
  <c r="R41" i="46" a="1"/>
  <c r="R41" i="46" s="1"/>
  <c r="W41" i="46" s="1"/>
  <c r="R84" i="46" a="1"/>
  <c r="R84" i="46" s="1"/>
  <c r="W84" i="46" s="1"/>
  <c r="R128" i="46" a="1"/>
  <c r="R128" i="46" s="1"/>
  <c r="R172" i="46" a="1"/>
  <c r="R172" i="46" s="1"/>
  <c r="W172" i="46" s="1"/>
  <c r="R260" i="46" a="1"/>
  <c r="R260" i="46" s="1"/>
  <c r="R347" i="46" a="1"/>
  <c r="R347" i="46" s="1"/>
  <c r="W347" i="46" s="1"/>
  <c r="R392" i="46" a="1"/>
  <c r="R392" i="46" s="1"/>
  <c r="W392" i="46" s="1"/>
  <c r="R436" i="46" a="1"/>
  <c r="R436" i="46" s="1"/>
  <c r="R470" i="46" a="1"/>
  <c r="R470" i="46" s="1"/>
  <c r="R503" i="46" a="1"/>
  <c r="R503" i="46" s="1"/>
  <c r="R536" i="46" a="1"/>
  <c r="R536" i="46" s="1"/>
  <c r="W536" i="46" s="1"/>
  <c r="R569" i="46" a="1"/>
  <c r="R569" i="46" s="1"/>
  <c r="W569" i="46" s="1"/>
  <c r="R602" i="46" a="1"/>
  <c r="R602" i="46" s="1"/>
  <c r="R635" i="46" a="1"/>
  <c r="R635" i="46" s="1"/>
  <c r="R711" i="46" a="1"/>
  <c r="R711" i="46" s="1"/>
  <c r="W711" i="46" s="1"/>
  <c r="R732" i="46" a="1"/>
  <c r="R732" i="46" s="1"/>
  <c r="W732" i="46" s="1"/>
  <c r="R745" i="46" a="1"/>
  <c r="R745" i="46" s="1"/>
  <c r="W745" i="46" s="1"/>
  <c r="R759" i="46" a="1"/>
  <c r="R759" i="46" s="1"/>
  <c r="R783" i="46" a="1"/>
  <c r="R783" i="46" s="1"/>
  <c r="R793" i="46" a="1"/>
  <c r="R793" i="46" s="1"/>
  <c r="R804" i="46" a="1"/>
  <c r="R804" i="46" s="1"/>
  <c r="W804" i="46" s="1"/>
  <c r="R825" i="46" a="1"/>
  <c r="R825" i="46" s="1"/>
  <c r="W825" i="46" s="1"/>
  <c r="R836" i="46" a="1"/>
  <c r="R836" i="46" s="1"/>
  <c r="R846" i="46" a="1"/>
  <c r="R846" i="46" s="1"/>
  <c r="R856" i="46" a="1"/>
  <c r="R856" i="46" s="1"/>
  <c r="R866" i="46" a="1"/>
  <c r="R866" i="46" s="1"/>
  <c r="W866" i="46" s="1"/>
  <c r="R875" i="46" a="1"/>
  <c r="R875" i="46" s="1"/>
  <c r="R883" i="46" a="1"/>
  <c r="R883" i="46" s="1"/>
  <c r="W883" i="46" s="1"/>
  <c r="R892" i="46" a="1"/>
  <c r="R892" i="46" s="1"/>
  <c r="W892" i="46" s="1"/>
  <c r="R918" i="46" a="1"/>
  <c r="R918" i="46" s="1"/>
  <c r="W918" i="46" s="1"/>
  <c r="R935" i="46" a="1"/>
  <c r="R935" i="46" s="1"/>
  <c r="W935" i="46" s="1"/>
  <c r="R962" i="46" a="1"/>
  <c r="R962" i="46" s="1"/>
  <c r="R970" i="46" a="1"/>
  <c r="R970" i="46" s="1"/>
  <c r="R978" i="46" a="1"/>
  <c r="R978" i="46" s="1"/>
  <c r="R1032" i="46" a="1"/>
  <c r="R1032" i="46" s="1"/>
  <c r="W1032" i="46" s="1"/>
  <c r="AC1032" i="46" s="1"/>
  <c r="R1052" i="46" a="1"/>
  <c r="R1052" i="46" s="1"/>
  <c r="W1052" i="46" s="1"/>
  <c r="AC1052" i="46" s="1"/>
  <c r="R1062" i="46" a="1"/>
  <c r="R1062" i="46" s="1"/>
  <c r="W1062" i="46" s="1"/>
  <c r="R1073" i="46" a="1"/>
  <c r="R1073" i="46" s="1"/>
  <c r="W1073" i="46" s="1"/>
  <c r="R1083" i="46" a="1"/>
  <c r="R1083" i="46" s="1"/>
  <c r="W1083" i="46" s="1"/>
  <c r="R1103" i="46" a="1"/>
  <c r="R1103" i="46" s="1"/>
  <c r="R1113" i="46" a="1"/>
  <c r="R1113" i="46" s="1"/>
  <c r="W1113" i="46" s="1"/>
  <c r="R1123" i="46" a="1"/>
  <c r="R1123" i="46" s="1"/>
  <c r="R1133" i="46" a="1"/>
  <c r="R1133" i="46" s="1"/>
  <c r="W1133" i="46" s="1"/>
  <c r="R1143" i="46" a="1"/>
  <c r="R1143" i="46" s="1"/>
  <c r="R1153" i="46" a="1"/>
  <c r="R1153" i="46" s="1"/>
  <c r="W1153" i="46" s="1"/>
  <c r="R1163" i="46" a="1"/>
  <c r="R1163" i="46" s="1"/>
  <c r="W1163" i="46" s="1"/>
  <c r="R1174" i="46" a="1"/>
  <c r="R1174" i="46" s="1"/>
  <c r="W1174" i="46" s="1"/>
  <c r="AC1174" i="46" s="1"/>
  <c r="R1193" i="46" a="1"/>
  <c r="R1193" i="46" s="1"/>
  <c r="R1204" i="46" a="1"/>
  <c r="R1204" i="46" s="1"/>
  <c r="W1204" i="46" s="1"/>
  <c r="R1214" i="46" a="1"/>
  <c r="R1214" i="46" s="1"/>
  <c r="W1214" i="46" s="1"/>
  <c r="R1224" i="46" a="1"/>
  <c r="R1224" i="46" s="1"/>
  <c r="R1244" i="46" a="1"/>
  <c r="R1244" i="46" s="1"/>
  <c r="W1244" i="46" s="1"/>
  <c r="R1254" i="46" a="1"/>
  <c r="R1254" i="46" s="1"/>
  <c r="W1254" i="46" s="1"/>
  <c r="R1265" i="46" a="1"/>
  <c r="R1265" i="46" s="1"/>
  <c r="W1265" i="46" s="1"/>
  <c r="R1275" i="46" a="1"/>
  <c r="R1275" i="46" s="1"/>
  <c r="W1275" i="46" s="1"/>
  <c r="R1295" i="46" a="1"/>
  <c r="R1295" i="46" s="1"/>
  <c r="W1295" i="46" s="1"/>
  <c r="R1305" i="46" a="1"/>
  <c r="R1305" i="46" s="1"/>
  <c r="W1305" i="46" s="1"/>
  <c r="R1315" i="46" a="1"/>
  <c r="R1315" i="46" s="1"/>
  <c r="W1315" i="46" s="1"/>
  <c r="R1325" i="46" a="1"/>
  <c r="R1325" i="46" s="1"/>
  <c r="W1325" i="46" s="1"/>
  <c r="R1335" i="46" a="1"/>
  <c r="R1335" i="46" s="1"/>
  <c r="W1335" i="46" s="1"/>
  <c r="AC1335" i="46" s="1"/>
  <c r="R1345" i="46" a="1"/>
  <c r="R1345" i="46" s="1"/>
  <c r="R1355" i="46" a="1"/>
  <c r="R1355" i="46" s="1"/>
  <c r="W1355" i="46" s="1"/>
  <c r="R1366" i="46" a="1"/>
  <c r="R1366" i="46" s="1"/>
  <c r="W1366" i="46" s="1"/>
  <c r="R1385" i="46" a="1"/>
  <c r="R1385" i="46" s="1"/>
  <c r="W1385" i="46" s="1"/>
  <c r="R1396" i="46" a="1"/>
  <c r="R1396" i="46" s="1"/>
  <c r="W1396" i="46" s="1"/>
  <c r="R1405" i="46" a="1"/>
  <c r="R1405" i="46" s="1"/>
  <c r="W1405" i="46" s="1"/>
  <c r="R1415" i="46" a="1"/>
  <c r="R1415" i="46" s="1"/>
  <c r="W1415" i="46" s="1"/>
  <c r="R1426" i="46" a="1"/>
  <c r="R1426" i="46" s="1"/>
  <c r="W1426" i="46" s="1"/>
  <c r="AC1426" i="46" s="1"/>
  <c r="R1434" i="46" a="1"/>
  <c r="R1434" i="46" s="1"/>
  <c r="W1434" i="46" s="1"/>
  <c r="R1443" i="46" a="1"/>
  <c r="R1443" i="46" s="1"/>
  <c r="R1452" i="46" a="1"/>
  <c r="R1452" i="46" s="1"/>
  <c r="W1452" i="46" s="1"/>
  <c r="AC1452" i="46" s="1"/>
  <c r="R1462" i="46" a="1"/>
  <c r="R1462" i="46" s="1"/>
  <c r="W1462" i="46" s="1"/>
  <c r="R1471" i="46" a="1"/>
  <c r="R1471" i="46" s="1"/>
  <c r="W1471" i="46" s="1"/>
  <c r="R1491" i="46" a="1"/>
  <c r="R1491" i="46" s="1"/>
  <c r="W1491" i="46" s="1"/>
  <c r="R1518" i="46" a="1"/>
  <c r="R1518" i="46" s="1"/>
  <c r="W1518" i="46" s="1"/>
  <c r="R1527" i="46" a="1"/>
  <c r="R1527" i="46" s="1"/>
  <c r="W1527" i="46" s="1"/>
  <c r="R1544" i="46" a="1"/>
  <c r="R1544" i="46" s="1"/>
  <c r="W1544" i="46" s="1"/>
  <c r="R1553" i="46" a="1"/>
  <c r="R1553" i="46" s="1"/>
  <c r="W1553" i="46" s="1"/>
  <c r="R1578" i="46" a="1"/>
  <c r="R1578" i="46" s="1"/>
  <c r="W1578" i="46" s="1"/>
  <c r="R1587" i="46" a="1"/>
  <c r="R1587" i="46" s="1"/>
  <c r="W1587" i="46" s="1"/>
  <c r="AC1587" i="46" s="1"/>
  <c r="R1595" i="46" a="1"/>
  <c r="R1595" i="46" s="1"/>
  <c r="R1604" i="46" a="1"/>
  <c r="R1604" i="46" s="1"/>
  <c r="W1604" i="46" s="1"/>
  <c r="R1623" i="46" a="1"/>
  <c r="R1623" i="46" s="1"/>
  <c r="W1623" i="46" s="1"/>
  <c r="AC1623" i="46" s="1"/>
  <c r="R1632" i="46" a="1"/>
  <c r="R1632" i="46" s="1"/>
  <c r="W1632" i="46" s="1"/>
  <c r="AC1632" i="46" s="1"/>
  <c r="R1641" i="46" a="1"/>
  <c r="R1641" i="46" s="1"/>
  <c r="W1641" i="46" s="1"/>
  <c r="R1671" i="46" a="1"/>
  <c r="R1671" i="46" s="1"/>
  <c r="W1671" i="46" s="1"/>
  <c r="R1680" i="46" a="1"/>
  <c r="R1680" i="46" s="1"/>
  <c r="W1680" i="46" s="1"/>
  <c r="R1689" i="46" a="1"/>
  <c r="R1689" i="46" s="1"/>
  <c r="R1719" i="46" a="1"/>
  <c r="R1719" i="46" s="1"/>
  <c r="W1719" i="46" s="1"/>
  <c r="R1728" i="46" a="1"/>
  <c r="R1728" i="46" s="1"/>
  <c r="R1737" i="46" a="1"/>
  <c r="R1737" i="46" s="1"/>
  <c r="W1737" i="46" s="1"/>
  <c r="R1767" i="46" a="1"/>
  <c r="R1767" i="46" s="1"/>
  <c r="W1767" i="46" s="1"/>
  <c r="R1776" i="46" a="1"/>
  <c r="R1776" i="46" s="1"/>
  <c r="W1776" i="46" s="1"/>
  <c r="R1785" i="46" a="1"/>
  <c r="R1785" i="46" s="1"/>
  <c r="W1785" i="46" s="1"/>
  <c r="R1815" i="46" a="1"/>
  <c r="R1815" i="46" s="1"/>
  <c r="W1815" i="46" s="1"/>
  <c r="R1824" i="46" a="1"/>
  <c r="R1824" i="46" s="1"/>
  <c r="W1824" i="46" s="1"/>
  <c r="R1833" i="46" a="1"/>
  <c r="R1833" i="46" s="1"/>
  <c r="W1833" i="46" s="1"/>
  <c r="R1863" i="46" a="1"/>
  <c r="R1863" i="46" s="1"/>
  <c r="W1863" i="46" s="1"/>
  <c r="R1874" i="46" a="1"/>
  <c r="R1874" i="46" s="1"/>
  <c r="W1874" i="46" s="1"/>
  <c r="R1884" i="46" a="1"/>
  <c r="R1884" i="46" s="1"/>
  <c r="W1884" i="46" s="1"/>
  <c r="R1895" i="46" a="1"/>
  <c r="R1895" i="46" s="1"/>
  <c r="W1895" i="46" s="1"/>
  <c r="R1906" i="46" a="1"/>
  <c r="R1906" i="46" s="1"/>
  <c r="W1906" i="46" s="1"/>
  <c r="R1916" i="46" a="1"/>
  <c r="R1916" i="46" s="1"/>
  <c r="W1916" i="46" s="1"/>
  <c r="R1927" i="46" a="1"/>
  <c r="R1927" i="46" s="1"/>
  <c r="R1938" i="46" a="1"/>
  <c r="R1938" i="46" s="1"/>
  <c r="R1948" i="46" a="1"/>
  <c r="R1948" i="46" s="1"/>
  <c r="W1948" i="46" s="1"/>
  <c r="R1959" i="46" a="1"/>
  <c r="R1959" i="46" s="1"/>
  <c r="W1959" i="46" s="1"/>
  <c r="R1970" i="46" a="1"/>
  <c r="R1970" i="46" s="1"/>
  <c r="R42" i="46" a="1"/>
  <c r="R42" i="46" s="1"/>
  <c r="R85" i="46" a="1"/>
  <c r="R85" i="46" s="1"/>
  <c r="R129" i="46" a="1"/>
  <c r="R129" i="46" s="1"/>
  <c r="W129" i="46" s="1"/>
  <c r="R173" i="46" a="1"/>
  <c r="R173" i="46" s="1"/>
  <c r="W173" i="46" s="1"/>
  <c r="R216" i="46" a="1"/>
  <c r="R216" i="46" s="1"/>
  <c r="R261" i="46" a="1"/>
  <c r="R261" i="46" s="1"/>
  <c r="W261" i="46" s="1"/>
  <c r="R304" i="46" a="1"/>
  <c r="R304" i="46" s="1"/>
  <c r="R348" i="46" a="1"/>
  <c r="R348" i="46" s="1"/>
  <c r="R393" i="46" a="1"/>
  <c r="R393" i="46" s="1"/>
  <c r="W393" i="46" s="1"/>
  <c r="R437" i="46" a="1"/>
  <c r="R437" i="46" s="1"/>
  <c r="R474" i="46" a="1"/>
  <c r="R474" i="46" s="1"/>
  <c r="W474" i="46" s="1"/>
  <c r="R507" i="46" a="1"/>
  <c r="R507" i="46" s="1"/>
  <c r="W507" i="46" s="1"/>
  <c r="R540" i="46" a="1"/>
  <c r="R540" i="46" s="1"/>
  <c r="R605" i="46" a="1"/>
  <c r="R605" i="46" s="1"/>
  <c r="R638" i="46" a="1"/>
  <c r="R638" i="46" s="1"/>
  <c r="W638" i="46" s="1"/>
  <c r="R667" i="46" a="1"/>
  <c r="R667" i="46" s="1"/>
  <c r="R691" i="46" a="1"/>
  <c r="R691" i="46" s="1"/>
  <c r="W691" i="46" s="1"/>
  <c r="R712" i="46" a="1"/>
  <c r="R712" i="46" s="1"/>
  <c r="W712" i="46" s="1"/>
  <c r="R734" i="46" a="1"/>
  <c r="R734" i="46" s="1"/>
  <c r="R747" i="46" a="1"/>
  <c r="R747" i="46" s="1"/>
  <c r="R760" i="46" a="1"/>
  <c r="R760" i="46" s="1"/>
  <c r="W760" i="46" s="1"/>
  <c r="AC760" i="46" s="1"/>
  <c r="R772" i="46" a="1"/>
  <c r="R772" i="46" s="1"/>
  <c r="W772" i="46" s="1"/>
  <c r="AC772" i="46" s="1"/>
  <c r="R784" i="46" a="1"/>
  <c r="R784" i="46" s="1"/>
  <c r="W784" i="46" s="1"/>
  <c r="AC784" i="46" s="1"/>
  <c r="R794" i="46" a="1"/>
  <c r="R794" i="46" s="1"/>
  <c r="W794" i="46" s="1"/>
  <c r="AC794" i="46" s="1"/>
  <c r="R815" i="46" a="1"/>
  <c r="R815" i="46" s="1"/>
  <c r="R826" i="46" a="1"/>
  <c r="R826" i="46" s="1"/>
  <c r="W826" i="46" s="1"/>
  <c r="R857" i="46" a="1"/>
  <c r="R857" i="46" s="1"/>
  <c r="W857" i="46" s="1"/>
  <c r="R876" i="46" a="1"/>
  <c r="R876" i="46" s="1"/>
  <c r="R884" i="46" a="1"/>
  <c r="R884" i="46" s="1"/>
  <c r="R901" i="46" a="1"/>
  <c r="R901" i="46" s="1"/>
  <c r="W901" i="46" s="1"/>
  <c r="R910" i="46" a="1"/>
  <c r="R910" i="46" s="1"/>
  <c r="W910" i="46" s="1"/>
  <c r="R927" i="46" a="1"/>
  <c r="R927" i="46" s="1"/>
  <c r="W927" i="46" s="1"/>
  <c r="R936" i="46" a="1"/>
  <c r="R936" i="46" s="1"/>
  <c r="W936" i="46" s="1"/>
  <c r="R945" i="46" a="1"/>
  <c r="R945" i="46" s="1"/>
  <c r="R954" i="46" a="1"/>
  <c r="R954" i="46" s="1"/>
  <c r="W954" i="46" s="1"/>
  <c r="R963" i="46" a="1"/>
  <c r="R963" i="46" s="1"/>
  <c r="R971" i="46" a="1"/>
  <c r="R971" i="46" s="1"/>
  <c r="R985" i="46" a="1"/>
  <c r="R985" i="46" s="1"/>
  <c r="W985" i="46" s="1"/>
  <c r="R993" i="46" a="1"/>
  <c r="R993" i="46" s="1"/>
  <c r="R1001" i="46" a="1"/>
  <c r="R1001" i="46" s="1"/>
  <c r="W1001" i="46" s="1"/>
  <c r="R1009" i="46" a="1"/>
  <c r="R1009" i="46" s="1"/>
  <c r="W1009" i="46" s="1"/>
  <c r="R1016" i="46" a="1"/>
  <c r="R1016" i="46" s="1"/>
  <c r="R1024" i="46" a="1"/>
  <c r="R1024" i="46" s="1"/>
  <c r="R1043" i="46" a="1"/>
  <c r="R1043" i="46" s="1"/>
  <c r="R1053" i="46" a="1"/>
  <c r="R1053" i="46" s="1"/>
  <c r="W1053" i="46" s="1"/>
  <c r="AC1053" i="46" s="1"/>
  <c r="R1063" i="46" a="1"/>
  <c r="R1063" i="46" s="1"/>
  <c r="R1074" i="46" a="1"/>
  <c r="R1074" i="46" s="1"/>
  <c r="R1093" i="46" a="1"/>
  <c r="R1093" i="46" s="1"/>
  <c r="R1104" i="46" a="1"/>
  <c r="R1104" i="46" s="1"/>
  <c r="R1114" i="46" a="1"/>
  <c r="R1114" i="46" s="1"/>
  <c r="R1124" i="46" a="1"/>
  <c r="R1124" i="46" s="1"/>
  <c r="R1134" i="46" a="1"/>
  <c r="R1134" i="46" s="1"/>
  <c r="W1134" i="46" s="1"/>
  <c r="R1144" i="46" a="1"/>
  <c r="R1144" i="46" s="1"/>
  <c r="W1144" i="46" s="1"/>
  <c r="R1154" i="46" a="1"/>
  <c r="R1154" i="46" s="1"/>
  <c r="W1154" i="46" s="1"/>
  <c r="R1164" i="46" a="1"/>
  <c r="R1164" i="46" s="1"/>
  <c r="W1164" i="46" s="1"/>
  <c r="R1184" i="46" a="1"/>
  <c r="R1184" i="46" s="1"/>
  <c r="W1184" i="46" s="1"/>
  <c r="AC1184" i="46" s="1"/>
  <c r="R1194" i="46" a="1"/>
  <c r="R1194" i="46" s="1"/>
  <c r="R1205" i="46" a="1"/>
  <c r="R1205" i="46" s="1"/>
  <c r="W1205" i="46" s="1"/>
  <c r="R1215" i="46" a="1"/>
  <c r="R1215" i="46" s="1"/>
  <c r="W1215" i="46" s="1"/>
  <c r="AC1215" i="46" s="1"/>
  <c r="R1235" i="46" a="1"/>
  <c r="R1235" i="46" s="1"/>
  <c r="W1235" i="46" s="1"/>
  <c r="AC1235" i="46" s="1"/>
  <c r="R1245" i="46" a="1"/>
  <c r="R1245" i="46" s="1"/>
  <c r="W1245" i="46" s="1"/>
  <c r="R1255" i="46" a="1"/>
  <c r="R1255" i="46" s="1"/>
  <c r="W1255" i="46" s="1"/>
  <c r="R1266" i="46" a="1"/>
  <c r="R1266" i="46" s="1"/>
  <c r="W1266" i="46" s="1"/>
  <c r="R1285" i="46" a="1"/>
  <c r="R1285" i="46" s="1"/>
  <c r="W1285" i="46" s="1"/>
  <c r="R1296" i="46" a="1"/>
  <c r="R1296" i="46" s="1"/>
  <c r="R1306" i="46" a="1"/>
  <c r="R1306" i="46" s="1"/>
  <c r="R1316" i="46" a="1"/>
  <c r="R1316" i="46" s="1"/>
  <c r="W1316" i="46" s="1"/>
  <c r="R1326" i="46" a="1"/>
  <c r="R1326" i="46" s="1"/>
  <c r="W1326" i="46" s="1"/>
  <c r="R1336" i="46" a="1"/>
  <c r="R1336" i="46" s="1"/>
  <c r="W1336" i="46" s="1"/>
  <c r="AC1336" i="46" s="1"/>
  <c r="R1346" i="46" a="1"/>
  <c r="R1346" i="46" s="1"/>
  <c r="R1356" i="46" a="1"/>
  <c r="R1356" i="46" s="1"/>
  <c r="W1356" i="46" s="1"/>
  <c r="R1376" i="46" a="1"/>
  <c r="R1376" i="46" s="1"/>
  <c r="W1376" i="46" s="1"/>
  <c r="R1386" i="46" a="1"/>
  <c r="R1386" i="46" s="1"/>
  <c r="W1386" i="46" s="1"/>
  <c r="R1397" i="46" a="1"/>
  <c r="R1397" i="46" s="1"/>
  <c r="W1397" i="46" s="1"/>
  <c r="R1406" i="46" a="1"/>
  <c r="R1406" i="46" s="1"/>
  <c r="W1406" i="46" s="1"/>
  <c r="R1416" i="46" a="1"/>
  <c r="R1416" i="46" s="1"/>
  <c r="W1416" i="46" s="1"/>
  <c r="R1435" i="46" a="1"/>
  <c r="R1435" i="46" s="1"/>
  <c r="W1435" i="46" s="1"/>
  <c r="R1444" i="46" a="1"/>
  <c r="R1444" i="46" s="1"/>
  <c r="R1453" i="46" a="1"/>
  <c r="R1453" i="46" s="1"/>
  <c r="W1453" i="46" s="1"/>
  <c r="R1481" i="46" a="1"/>
  <c r="R1481" i="46" s="1"/>
  <c r="W1481" i="46" s="1"/>
  <c r="R1500" i="46" a="1"/>
  <c r="R1500" i="46" s="1"/>
  <c r="W1500" i="46" s="1"/>
  <c r="R1509" i="46" a="1"/>
  <c r="R1509" i="46" s="1"/>
  <c r="W1509" i="46" s="1"/>
  <c r="R1536" i="46" a="1"/>
  <c r="R1536" i="46" s="1"/>
  <c r="R1554" i="46" a="1"/>
  <c r="R1554" i="46" s="1"/>
  <c r="W1554" i="46" s="1"/>
  <c r="R1563" i="46" a="1"/>
  <c r="R1563" i="46" s="1"/>
  <c r="W1563" i="46" s="1"/>
  <c r="R1571" i="46" a="1"/>
  <c r="R1571" i="46" s="1"/>
  <c r="W1571" i="46" s="1"/>
  <c r="R50" i="46" a="1"/>
  <c r="R50" i="46" s="1"/>
  <c r="R94" i="46" a="1"/>
  <c r="R94" i="46" s="1"/>
  <c r="R138" i="46" a="1"/>
  <c r="R138" i="46" s="1"/>
  <c r="W138" i="46" s="1"/>
  <c r="R182" i="46" a="1"/>
  <c r="R182" i="46" s="1"/>
  <c r="W182" i="46" s="1"/>
  <c r="R226" i="46" a="1"/>
  <c r="R226" i="46" s="1"/>
  <c r="W226" i="46" s="1"/>
  <c r="R270" i="46" a="1"/>
  <c r="R270" i="46" s="1"/>
  <c r="R313" i="46" a="1"/>
  <c r="R313" i="46" s="1"/>
  <c r="W313" i="46" s="1"/>
  <c r="AC313" i="46" s="1"/>
  <c r="R358" i="46" a="1"/>
  <c r="R358" i="46" s="1"/>
  <c r="R402" i="46" a="1"/>
  <c r="R402" i="46" s="1"/>
  <c r="R446" i="46" a="1"/>
  <c r="R446" i="46" s="1"/>
  <c r="R479" i="46" a="1"/>
  <c r="R479" i="46" s="1"/>
  <c r="W479" i="46" s="1"/>
  <c r="R512" i="46" a="1"/>
  <c r="R512" i="46" s="1"/>
  <c r="R577" i="46" a="1"/>
  <c r="R577" i="46" s="1"/>
  <c r="W577" i="46" s="1"/>
  <c r="R610" i="46" a="1"/>
  <c r="R610" i="46" s="1"/>
  <c r="R643" i="46" a="1"/>
  <c r="R643" i="46" s="1"/>
  <c r="R671" i="46" a="1"/>
  <c r="R671" i="46" s="1"/>
  <c r="R695" i="46" a="1"/>
  <c r="R695" i="46" s="1"/>
  <c r="W695" i="46" s="1"/>
  <c r="R735" i="46" a="1"/>
  <c r="R735" i="46" s="1"/>
  <c r="R748" i="46" a="1"/>
  <c r="R748" i="46" s="1"/>
  <c r="R795" i="46" a="1"/>
  <c r="R795" i="46" s="1"/>
  <c r="W795" i="46" s="1"/>
  <c r="R816" i="46" a="1"/>
  <c r="R816" i="46" s="1"/>
  <c r="R827" i="46" a="1"/>
  <c r="R827" i="46" s="1"/>
  <c r="R837" i="46" a="1"/>
  <c r="R837" i="46" s="1"/>
  <c r="R847" i="46" a="1"/>
  <c r="R847" i="46" s="1"/>
  <c r="R867" i="46" a="1"/>
  <c r="R867" i="46" s="1"/>
  <c r="W867" i="46" s="1"/>
  <c r="R885" i="46" a="1"/>
  <c r="R885" i="46" s="1"/>
  <c r="R893" i="46" a="1"/>
  <c r="R893" i="46" s="1"/>
  <c r="R919" i="46" a="1"/>
  <c r="R919" i="46" s="1"/>
  <c r="W919" i="46" s="1"/>
  <c r="R928" i="46" a="1"/>
  <c r="R928" i="46" s="1"/>
  <c r="R937" i="46" a="1"/>
  <c r="R937" i="46" s="1"/>
  <c r="W937" i="46" s="1"/>
  <c r="R946" i="46" a="1"/>
  <c r="R946" i="46" s="1"/>
  <c r="R955" i="46" a="1"/>
  <c r="R955" i="46" s="1"/>
  <c r="W955" i="46" s="1"/>
  <c r="R979" i="46" a="1"/>
  <c r="R979" i="46" s="1"/>
  <c r="R986" i="46" a="1"/>
  <c r="R986" i="46" s="1"/>
  <c r="R994" i="46" a="1"/>
  <c r="R994" i="46" s="1"/>
  <c r="W994" i="46" s="1"/>
  <c r="R1002" i="46" a="1"/>
  <c r="R1002" i="46" s="1"/>
  <c r="W1002" i="46" s="1"/>
  <c r="R1010" i="46" a="1"/>
  <c r="R1010" i="46" s="1"/>
  <c r="W1010" i="46" s="1"/>
  <c r="R1033" i="46" a="1"/>
  <c r="R1033" i="46" s="1"/>
  <c r="W1033" i="46" s="1"/>
  <c r="R1044" i="46" a="1"/>
  <c r="R1044" i="46" s="1"/>
  <c r="R1054" i="46" a="1"/>
  <c r="R1054" i="46" s="1"/>
  <c r="W1054" i="46" s="1"/>
  <c r="R1064" i="46" a="1"/>
  <c r="R1064" i="46" s="1"/>
  <c r="R1084" i="46" a="1"/>
  <c r="R1084" i="46" s="1"/>
  <c r="W1084" i="46" s="1"/>
  <c r="R1094" i="46" a="1"/>
  <c r="R1094" i="46" s="1"/>
  <c r="W1094" i="46" s="1"/>
  <c r="R1105" i="46" a="1"/>
  <c r="R1105" i="46" s="1"/>
  <c r="R1115" i="46" a="1"/>
  <c r="R1115" i="46" s="1"/>
  <c r="R1135" i="46" a="1"/>
  <c r="R1135" i="46" s="1"/>
  <c r="R1145" i="46" a="1"/>
  <c r="R1145" i="46" s="1"/>
  <c r="W1145" i="46" s="1"/>
  <c r="R1155" i="46" a="1"/>
  <c r="R1155" i="46" s="1"/>
  <c r="W1155" i="46" s="1"/>
  <c r="R1165" i="46" a="1"/>
  <c r="R1165" i="46" s="1"/>
  <c r="W1165" i="46" s="1"/>
  <c r="R1175" i="46" a="1"/>
  <c r="R1175" i="46" s="1"/>
  <c r="W1175" i="46" s="1"/>
  <c r="R1185" i="46" a="1"/>
  <c r="R1185" i="46" s="1"/>
  <c r="W1185" i="46" s="1"/>
  <c r="R1195" i="46" a="1"/>
  <c r="R1195" i="46" s="1"/>
  <c r="R1206" i="46" a="1"/>
  <c r="R1206" i="46" s="1"/>
  <c r="R1225" i="46" a="1"/>
  <c r="R1225" i="46" s="1"/>
  <c r="W1225" i="46" s="1"/>
  <c r="AC1225" i="46" s="1"/>
  <c r="R1236" i="46" a="1"/>
  <c r="R1236" i="46" s="1"/>
  <c r="W1236" i="46" s="1"/>
  <c r="R1246" i="46" a="1"/>
  <c r="R1246" i="46" s="1"/>
  <c r="W1246" i="46" s="1"/>
  <c r="R1256" i="46" a="1"/>
  <c r="R1256" i="46" s="1"/>
  <c r="W1256" i="46" s="1"/>
  <c r="R1276" i="46" a="1"/>
  <c r="R1276" i="46" s="1"/>
  <c r="R1286" i="46" a="1"/>
  <c r="R1286" i="46" s="1"/>
  <c r="W1286" i="46" s="1"/>
  <c r="R1297" i="46" a="1"/>
  <c r="R1297" i="46" s="1"/>
  <c r="R1307" i="46" a="1"/>
  <c r="R1307" i="46" s="1"/>
  <c r="W1307" i="46" s="1"/>
  <c r="R1327" i="46" a="1"/>
  <c r="R1327" i="46" s="1"/>
  <c r="R1337" i="46" a="1"/>
  <c r="R1337" i="46" s="1"/>
  <c r="W1337" i="46" s="1"/>
  <c r="R1347" i="46" a="1"/>
  <c r="R1347" i="46" s="1"/>
  <c r="W1347" i="46" s="1"/>
  <c r="R1357" i="46" a="1"/>
  <c r="R1357" i="46" s="1"/>
  <c r="W1357" i="46" s="1"/>
  <c r="R1367" i="46" a="1"/>
  <c r="R1367" i="46" s="1"/>
  <c r="W1367" i="46" s="1"/>
  <c r="AC1367" i="46" s="1"/>
  <c r="R1377" i="46" a="1"/>
  <c r="R1377" i="46" s="1"/>
  <c r="W1377" i="46" s="1"/>
  <c r="AC1377" i="46" s="1"/>
  <c r="R1387" i="46" a="1"/>
  <c r="R1387" i="46" s="1"/>
  <c r="W1387" i="46" s="1"/>
  <c r="R1398" i="46" a="1"/>
  <c r="R1398" i="46" s="1"/>
  <c r="W1398" i="46" s="1"/>
  <c r="R1407" i="46" a="1"/>
  <c r="R1407" i="46" s="1"/>
  <c r="W1407" i="46" s="1"/>
  <c r="R1427" i="46" a="1"/>
  <c r="R1427" i="46" s="1"/>
  <c r="W1427" i="46" s="1"/>
  <c r="R1454" i="46" a="1"/>
  <c r="R1454" i="46" s="1"/>
  <c r="W1454" i="46" s="1"/>
  <c r="R1463" i="46" a="1"/>
  <c r="R1463" i="46" s="1"/>
  <c r="W1463" i="46" s="1"/>
  <c r="R1472" i="46" a="1"/>
  <c r="R1472" i="46" s="1"/>
  <c r="W1472" i="46" s="1"/>
  <c r="R1482" i="46" a="1"/>
  <c r="R1482" i="46" s="1"/>
  <c r="W1482" i="46" s="1"/>
  <c r="R1492" i="46" a="1"/>
  <c r="R1492" i="46" s="1"/>
  <c r="W1492" i="46" s="1"/>
  <c r="R1510" i="46" a="1"/>
  <c r="R1510" i="46" s="1"/>
  <c r="W1510" i="46" s="1"/>
  <c r="R1519" i="46" a="1"/>
  <c r="R1519" i="46" s="1"/>
  <c r="R1528" i="46" a="1"/>
  <c r="R1528" i="46" s="1"/>
  <c r="W1528" i="46" s="1"/>
  <c r="R1545" i="46" a="1"/>
  <c r="R1545" i="46" s="1"/>
  <c r="W1545" i="46" s="1"/>
  <c r="R1579" i="46" a="1"/>
  <c r="R1579" i="46" s="1"/>
  <c r="W1579" i="46" s="1"/>
  <c r="AC1579" i="46" s="1"/>
  <c r="R1588" i="46" a="1"/>
  <c r="R1588" i="46" s="1"/>
  <c r="W1588" i="46" s="1"/>
  <c r="AC1588" i="46" s="1"/>
  <c r="R1605" i="46" a="1"/>
  <c r="R1605" i="46" s="1"/>
  <c r="W1605" i="46" s="1"/>
  <c r="R1614" i="46" a="1"/>
  <c r="R1614" i="46" s="1"/>
  <c r="W1614" i="46" s="1"/>
  <c r="R1624" i="46" a="1"/>
  <c r="R1624" i="46" s="1"/>
  <c r="W1624" i="46" s="1"/>
  <c r="R1634" i="46" a="1"/>
  <c r="R1634" i="46" s="1"/>
  <c r="W1634" i="46" s="1"/>
  <c r="R1643" i="46" a="1"/>
  <c r="R1643" i="46" s="1"/>
  <c r="W1643" i="46" s="1"/>
  <c r="R1653" i="46" a="1"/>
  <c r="R1653" i="46" s="1"/>
  <c r="W1653" i="46" s="1"/>
  <c r="R1662" i="46" a="1"/>
  <c r="R1662" i="46" s="1"/>
  <c r="W1662" i="46" s="1"/>
  <c r="R1672" i="46" a="1"/>
  <c r="R1672" i="46" s="1"/>
  <c r="W1672" i="46" s="1"/>
  <c r="R1682" i="46" a="1"/>
  <c r="R1682" i="46" s="1"/>
  <c r="W1682" i="46" s="1"/>
  <c r="R1691" i="46" a="1"/>
  <c r="R1691" i="46" s="1"/>
  <c r="R1701" i="46" a="1"/>
  <c r="R1701" i="46" s="1"/>
  <c r="W1701" i="46" s="1"/>
  <c r="R1710" i="46" a="1"/>
  <c r="R1710" i="46" s="1"/>
  <c r="R1720" i="46" a="1"/>
  <c r="R1720" i="46" s="1"/>
  <c r="W1720" i="46" s="1"/>
  <c r="R1730" i="46" a="1"/>
  <c r="R1730" i="46" s="1"/>
  <c r="W1730" i="46" s="1"/>
  <c r="R1739" i="46" a="1"/>
  <c r="R1739" i="46" s="1"/>
  <c r="W1739" i="46" s="1"/>
  <c r="R1749" i="46" a="1"/>
  <c r="R1749" i="46" s="1"/>
  <c r="W1749" i="46" s="1"/>
  <c r="R1758" i="46" a="1"/>
  <c r="R1758" i="46" s="1"/>
  <c r="R1768" i="46" a="1"/>
  <c r="R1768" i="46" s="1"/>
  <c r="W1768" i="46" s="1"/>
  <c r="R1778" i="46" a="1"/>
  <c r="R1778" i="46" s="1"/>
  <c r="W1778" i="46" s="1"/>
  <c r="R1787" i="46" a="1"/>
  <c r="R1787" i="46" s="1"/>
  <c r="R1797" i="46" a="1"/>
  <c r="R1797" i="46" s="1"/>
  <c r="W1797" i="46" s="1"/>
  <c r="AC1797" i="46" s="1"/>
  <c r="R1806" i="46" a="1"/>
  <c r="R1806" i="46" s="1"/>
  <c r="W1806" i="46" s="1"/>
  <c r="R1816" i="46" a="1"/>
  <c r="R1816" i="46" s="1"/>
  <c r="W1816" i="46" s="1"/>
  <c r="R1826" i="46" a="1"/>
  <c r="R1826" i="46" s="1"/>
  <c r="W1826" i="46" s="1"/>
  <c r="R1835" i="46" a="1"/>
  <c r="R1835" i="46" s="1"/>
  <c r="W1835" i="46" s="1"/>
  <c r="R1845" i="46" a="1"/>
  <c r="R1845" i="46" s="1"/>
  <c r="W1845" i="46" s="1"/>
  <c r="R1854" i="46" a="1"/>
  <c r="R1854" i="46" s="1"/>
  <c r="R1886" i="46" a="1"/>
  <c r="R1886" i="46" s="1"/>
  <c r="W1886" i="46" s="1"/>
  <c r="R1918" i="46" a="1"/>
  <c r="R1918" i="46" s="1"/>
  <c r="W1918" i="46" s="1"/>
  <c r="R1950" i="46" a="1"/>
  <c r="R1950" i="46" s="1"/>
  <c r="W1950" i="46" s="1"/>
  <c r="R21" i="46" a="1"/>
  <c r="R21" i="46" s="1"/>
  <c r="W21" i="46" s="1"/>
  <c r="R61" i="46" a="1"/>
  <c r="R61" i="46" s="1"/>
  <c r="R105" i="46" a="1"/>
  <c r="R105" i="46" s="1"/>
  <c r="R149" i="46" a="1"/>
  <c r="R149" i="46" s="1"/>
  <c r="R193" i="46" a="1"/>
  <c r="R193" i="46" s="1"/>
  <c r="W193" i="46" s="1"/>
  <c r="AC193" i="46" s="1"/>
  <c r="R237" i="46" a="1"/>
  <c r="R237" i="46" s="1"/>
  <c r="W237" i="46" s="1"/>
  <c r="AC237" i="46" s="1"/>
  <c r="R280" i="46" a="1"/>
  <c r="R280" i="46" s="1"/>
  <c r="R325" i="46" a="1"/>
  <c r="R325" i="46" s="1"/>
  <c r="R369" i="46" a="1"/>
  <c r="R369" i="46" s="1"/>
  <c r="W369" i="46" s="1"/>
  <c r="R413" i="46" a="1"/>
  <c r="R413" i="46" s="1"/>
  <c r="W413" i="46" s="1"/>
  <c r="R451" i="46" a="1"/>
  <c r="R451" i="46" s="1"/>
  <c r="R484" i="46" a="1"/>
  <c r="R484" i="46" s="1"/>
  <c r="W484" i="46" s="1"/>
  <c r="R517" i="46" a="1"/>
  <c r="R517" i="46" s="1"/>
  <c r="R550" i="46" a="1"/>
  <c r="R550" i="46" s="1"/>
  <c r="W550" i="46" s="1"/>
  <c r="R583" i="46" a="1"/>
  <c r="R583" i="46" s="1"/>
  <c r="W583" i="46" s="1"/>
  <c r="R616" i="46" a="1"/>
  <c r="R616" i="46" s="1"/>
  <c r="R649" i="46" a="1"/>
  <c r="R649" i="46" s="1"/>
  <c r="W649" i="46" s="1"/>
  <c r="R675" i="46" a="1"/>
  <c r="R675" i="46" s="1"/>
  <c r="W675" i="46" s="1"/>
  <c r="AC675" i="46" s="1"/>
  <c r="R721" i="46" a="1"/>
  <c r="R721" i="46" s="1"/>
  <c r="R738" i="46" a="1"/>
  <c r="R738" i="46" s="1"/>
  <c r="R752" i="46" a="1"/>
  <c r="R752" i="46" s="1"/>
  <c r="R764" i="46" a="1"/>
  <c r="R764" i="46" s="1"/>
  <c r="W764" i="46" s="1"/>
  <c r="R775" i="46" a="1"/>
  <c r="R775" i="46" s="1"/>
  <c r="R798" i="46" a="1"/>
  <c r="R798" i="46" s="1"/>
  <c r="R809" i="46" a="1"/>
  <c r="R809" i="46" s="1"/>
  <c r="R819" i="46" a="1"/>
  <c r="R819" i="46" s="1"/>
  <c r="R829" i="46" a="1"/>
  <c r="R829" i="46" s="1"/>
  <c r="W829" i="46" s="1"/>
  <c r="R839" i="46" a="1"/>
  <c r="R839" i="46" s="1"/>
  <c r="R850" i="46" a="1"/>
  <c r="R850" i="46" s="1"/>
  <c r="R860" i="46" a="1"/>
  <c r="R860" i="46" s="1"/>
  <c r="W860" i="46" s="1"/>
  <c r="R869" i="46" a="1"/>
  <c r="R869" i="46" s="1"/>
  <c r="W869" i="46" s="1"/>
  <c r="R878" i="46" a="1"/>
  <c r="R878" i="46" s="1"/>
  <c r="R895" i="46" a="1"/>
  <c r="R895" i="46" s="1"/>
  <c r="W895" i="46" s="1"/>
  <c r="R904" i="46" a="1"/>
  <c r="R904" i="46" s="1"/>
  <c r="R940" i="46" a="1"/>
  <c r="R940" i="46" s="1"/>
  <c r="W940" i="46" s="1"/>
  <c r="R949" i="46" a="1"/>
  <c r="R949" i="46" s="1"/>
  <c r="W949" i="46" s="1"/>
  <c r="R957" i="46" a="1"/>
  <c r="R957" i="46" s="1"/>
  <c r="W957" i="46" s="1"/>
  <c r="R965" i="46" a="1"/>
  <c r="R965" i="46" s="1"/>
  <c r="R973" i="46" a="1"/>
  <c r="R973" i="46" s="1"/>
  <c r="R988" i="46" a="1"/>
  <c r="R988" i="46" s="1"/>
  <c r="R996" i="46" a="1"/>
  <c r="R996" i="46" s="1"/>
  <c r="W996" i="46" s="1"/>
  <c r="R1004" i="46" a="1"/>
  <c r="R1004" i="46" s="1"/>
  <c r="W1004" i="46" s="1"/>
  <c r="R1019" i="46" a="1"/>
  <c r="R1019" i="46" s="1"/>
  <c r="R1027" i="46" a="1"/>
  <c r="R1027" i="46" s="1"/>
  <c r="R1036" i="46" a="1"/>
  <c r="R1036" i="46" s="1"/>
  <c r="R1056" i="46" a="1"/>
  <c r="R1056" i="46" s="1"/>
  <c r="W1056" i="46" s="1"/>
  <c r="R1066" i="46" a="1"/>
  <c r="R1066" i="46" s="1"/>
  <c r="R1077" i="46" a="1"/>
  <c r="R1077" i="46" s="1"/>
  <c r="W1077" i="46" s="1"/>
  <c r="R1087" i="46" a="1"/>
  <c r="R1087" i="46" s="1"/>
  <c r="R1107" i="46" a="1"/>
  <c r="R1107" i="46" s="1"/>
  <c r="W1107" i="46" s="1"/>
  <c r="R1117" i="46" a="1"/>
  <c r="R1117" i="46" s="1"/>
  <c r="R1127" i="46" a="1"/>
  <c r="R1127" i="46" s="1"/>
  <c r="W1127" i="46" s="1"/>
  <c r="R1138" i="46" a="1"/>
  <c r="R1138" i="46" s="1"/>
  <c r="W1138" i="46" s="1"/>
  <c r="R1157" i="46" a="1"/>
  <c r="R1157" i="46" s="1"/>
  <c r="W1157" i="46" s="1"/>
  <c r="R1168" i="46" a="1"/>
  <c r="R1168" i="46" s="1"/>
  <c r="W1168" i="46" s="1"/>
  <c r="R1178" i="46" a="1"/>
  <c r="R1178" i="46" s="1"/>
  <c r="W1178" i="46" s="1"/>
  <c r="R1188" i="46" a="1"/>
  <c r="R1188" i="46" s="1"/>
  <c r="R1198" i="46" a="1"/>
  <c r="R1198" i="46" s="1"/>
  <c r="R1208" i="46" a="1"/>
  <c r="R1208" i="46" s="1"/>
  <c r="R1218" i="46" a="1"/>
  <c r="R1218" i="46" s="1"/>
  <c r="W1218" i="46" s="1"/>
  <c r="R1228" i="46" a="1"/>
  <c r="R1228" i="46" s="1"/>
  <c r="R1248" i="46" a="1"/>
  <c r="R1248" i="46" s="1"/>
  <c r="W1248" i="46" s="1"/>
  <c r="AC1248" i="46" s="1"/>
  <c r="R1258" i="46" a="1"/>
  <c r="R1258" i="46" s="1"/>
  <c r="W1258" i="46" s="1"/>
  <c r="R1269" i="46" a="1"/>
  <c r="R1269" i="46" s="1"/>
  <c r="W1269" i="46" s="1"/>
  <c r="R1279" i="46" a="1"/>
  <c r="R1279" i="46" s="1"/>
  <c r="R1299" i="46" a="1"/>
  <c r="R1299" i="46" s="1"/>
  <c r="W1299" i="46" s="1"/>
  <c r="AC1299" i="46" s="1"/>
  <c r="R1309" i="46" a="1"/>
  <c r="R1309" i="46" s="1"/>
  <c r="W1309" i="46" s="1"/>
  <c r="R1319" i="46" a="1"/>
  <c r="R1319" i="46" s="1"/>
  <c r="W1319" i="46" s="1"/>
  <c r="R1330" i="46" a="1"/>
  <c r="R1330" i="46" s="1"/>
  <c r="W1330" i="46" s="1"/>
  <c r="R1349" i="46" a="1"/>
  <c r="R1349" i="46" s="1"/>
  <c r="R1360" i="46" a="1"/>
  <c r="R1360" i="46" s="1"/>
  <c r="R1370" i="46" a="1"/>
  <c r="R1370" i="46" s="1"/>
  <c r="W1370" i="46" s="1"/>
  <c r="R1380" i="46" a="1"/>
  <c r="R1380" i="46" s="1"/>
  <c r="W1380" i="46" s="1"/>
  <c r="R1390" i="46" a="1"/>
  <c r="R1390" i="46" s="1"/>
  <c r="W1390" i="46" s="1"/>
  <c r="R1409" i="46" a="1"/>
  <c r="R1409" i="46" s="1"/>
  <c r="W1409" i="46" s="1"/>
  <c r="R1419" i="46" a="1"/>
  <c r="R1419" i="46" s="1"/>
  <c r="W1419" i="46" s="1"/>
  <c r="R1429" i="46" a="1"/>
  <c r="R1429" i="46" s="1"/>
  <c r="W1429" i="46" s="1"/>
  <c r="AC1429" i="46" s="1"/>
  <c r="R1437" i="46" a="1"/>
  <c r="R1437" i="46" s="1"/>
  <c r="W1437" i="46" s="1"/>
  <c r="R1447" i="46" a="1"/>
  <c r="R1447" i="46" s="1"/>
  <c r="W1447" i="46" s="1"/>
  <c r="R1456" i="46" a="1"/>
  <c r="R1456" i="46" s="1"/>
  <c r="R1465" i="46" a="1"/>
  <c r="R1465" i="46" s="1"/>
  <c r="W1465" i="46" s="1"/>
  <c r="R1475" i="46" a="1"/>
  <c r="R1475" i="46" s="1"/>
  <c r="W1475" i="46" s="1"/>
  <c r="R1485" i="46" a="1"/>
  <c r="R1485" i="46" s="1"/>
  <c r="W1485" i="46" s="1"/>
  <c r="R1503" i="46" a="1"/>
  <c r="R1503" i="46" s="1"/>
  <c r="W1503" i="46" s="1"/>
  <c r="R1522" i="46" a="1"/>
  <c r="R1522" i="46" s="1"/>
  <c r="W1522" i="46" s="1"/>
  <c r="R1531" i="46" a="1"/>
  <c r="R1531" i="46" s="1"/>
  <c r="R1539" i="46" a="1"/>
  <c r="R1539" i="46" s="1"/>
  <c r="W1539" i="46" s="1"/>
  <c r="AC1539" i="46" s="1"/>
  <c r="R1547" i="46" a="1"/>
  <c r="R1547" i="46" s="1"/>
  <c r="W1547" i="46" s="1"/>
  <c r="R1557" i="46" a="1"/>
  <c r="R1557" i="46" s="1"/>
  <c r="W1557" i="46" s="1"/>
  <c r="AC1557" i="46" s="1"/>
  <c r="R1565" i="46" a="1"/>
  <c r="R1565" i="46" s="1"/>
  <c r="R1573" i="46" a="1"/>
  <c r="R1573" i="46" s="1"/>
  <c r="W1573" i="46" s="1"/>
  <c r="R1581" i="46" a="1"/>
  <c r="R1581" i="46" s="1"/>
  <c r="W1581" i="46" s="1"/>
  <c r="R1590" i="46" a="1"/>
  <c r="R1590" i="46" s="1"/>
  <c r="W1590" i="46" s="1"/>
  <c r="R1599" i="46" a="1"/>
  <c r="R1599" i="46" s="1"/>
  <c r="W1599" i="46" s="1"/>
  <c r="R1617" i="46" a="1"/>
  <c r="R1617" i="46" s="1"/>
  <c r="W1617" i="46" s="1"/>
  <c r="R1626" i="46" a="1"/>
  <c r="R1626" i="46" s="1"/>
  <c r="W1626" i="46" s="1"/>
  <c r="R1636" i="46" a="1"/>
  <c r="R1636" i="46" s="1"/>
  <c r="W1636" i="46" s="1"/>
  <c r="R1645" i="46" a="1"/>
  <c r="R1645" i="46" s="1"/>
  <c r="W1645" i="46" s="1"/>
  <c r="R1665" i="46" a="1"/>
  <c r="R1665" i="46" s="1"/>
  <c r="W1665" i="46" s="1"/>
  <c r="R1674" i="46" a="1"/>
  <c r="R1674" i="46" s="1"/>
  <c r="W1674" i="46" s="1"/>
  <c r="R1684" i="46" a="1"/>
  <c r="R1684" i="46" s="1"/>
  <c r="R1693" i="46" a="1"/>
  <c r="R1693" i="46" s="1"/>
  <c r="W1693" i="46" s="1"/>
  <c r="AC1693" i="46" s="1"/>
  <c r="R1713" i="46" a="1"/>
  <c r="R1713" i="46" s="1"/>
  <c r="W1713" i="46" s="1"/>
  <c r="R1722" i="46" a="1"/>
  <c r="R1722" i="46" s="1"/>
  <c r="R1732" i="46" a="1"/>
  <c r="R1732" i="46" s="1"/>
  <c r="R1741" i="46" a="1"/>
  <c r="R1741" i="46" s="1"/>
  <c r="W1741" i="46" s="1"/>
  <c r="R1761" i="46" a="1"/>
  <c r="R1761" i="46" s="1"/>
  <c r="W1761" i="46" s="1"/>
  <c r="R1770" i="46" a="1"/>
  <c r="R1770" i="46" s="1"/>
  <c r="W1770" i="46" s="1"/>
  <c r="R1780" i="46" a="1"/>
  <c r="R1780" i="46" s="1"/>
  <c r="R1789" i="46" a="1"/>
  <c r="R1789" i="46" s="1"/>
  <c r="W1789" i="46" s="1"/>
  <c r="AC1789" i="46" s="1"/>
  <c r="R1809" i="46" a="1"/>
  <c r="R1809" i="46" s="1"/>
  <c r="R1818" i="46" a="1"/>
  <c r="R1818" i="46" s="1"/>
  <c r="W1818" i="46" s="1"/>
  <c r="R1828" i="46" a="1"/>
  <c r="R1828" i="46" s="1"/>
  <c r="W1828" i="46" s="1"/>
  <c r="R1837" i="46" a="1"/>
  <c r="R1837" i="46" s="1"/>
  <c r="W1837" i="46" s="1"/>
  <c r="AC1837" i="46" s="1"/>
  <c r="R1857" i="46" a="1"/>
  <c r="R1857" i="46" s="1"/>
  <c r="R1867" i="46" a="1"/>
  <c r="R1867" i="46" s="1"/>
  <c r="W1867" i="46" s="1"/>
  <c r="R1878" i="46" a="1"/>
  <c r="R1878" i="46" s="1"/>
  <c r="W1878" i="46" s="1"/>
  <c r="R1889" i="46" a="1"/>
  <c r="R1889" i="46" s="1"/>
  <c r="W1889" i="46" s="1"/>
  <c r="R1899" i="46" a="1"/>
  <c r="R1899" i="46" s="1"/>
  <c r="W1899" i="46" s="1"/>
  <c r="R1910" i="46" a="1"/>
  <c r="R1910" i="46" s="1"/>
  <c r="W1910" i="46" s="1"/>
  <c r="R1921" i="46" a="1"/>
  <c r="R1921" i="46" s="1"/>
  <c r="W1921" i="46" s="1"/>
  <c r="R1931" i="46" a="1"/>
  <c r="R1931" i="46" s="1"/>
  <c r="W1931" i="46" s="1"/>
  <c r="R1942" i="46" a="1"/>
  <c r="R1942" i="46" s="1"/>
  <c r="W1942" i="46" s="1"/>
  <c r="R1953" i="46" a="1"/>
  <c r="R1953" i="46" s="1"/>
  <c r="W1953" i="46" s="1"/>
  <c r="R1963" i="46" a="1"/>
  <c r="R1963" i="46" s="1"/>
  <c r="W1963" i="46" s="1"/>
  <c r="R1974" i="46" a="1"/>
  <c r="R1974" i="46" s="1"/>
  <c r="R139" i="46" a="1"/>
  <c r="R139" i="46" s="1"/>
  <c r="R314" i="46" a="1"/>
  <c r="R314" i="46" s="1"/>
  <c r="W314" i="46" s="1"/>
  <c r="R480" i="46" a="1"/>
  <c r="R480" i="46" s="1"/>
  <c r="W480" i="46" s="1"/>
  <c r="AC480" i="46" s="1"/>
  <c r="R611" i="46" a="1"/>
  <c r="R611" i="46" s="1"/>
  <c r="R715" i="46" a="1"/>
  <c r="R715" i="46" s="1"/>
  <c r="W715" i="46" s="1"/>
  <c r="R773" i="46" a="1"/>
  <c r="R773" i="46" s="1"/>
  <c r="W773" i="46" s="1"/>
  <c r="AC773" i="46" s="1"/>
  <c r="R817" i="46" a="1"/>
  <c r="R817" i="46" s="1"/>
  <c r="R858" i="46" a="1"/>
  <c r="R858" i="46" s="1"/>
  <c r="R894" i="46" a="1"/>
  <c r="R894" i="46" s="1"/>
  <c r="R929" i="46" a="1"/>
  <c r="R929" i="46" s="1"/>
  <c r="W929" i="46" s="1"/>
  <c r="R964" i="46" a="1"/>
  <c r="R964" i="46" s="1"/>
  <c r="W964" i="46" s="1"/>
  <c r="R995" i="46" a="1"/>
  <c r="R995" i="46" s="1"/>
  <c r="R1025" i="46" a="1"/>
  <c r="R1025" i="46" s="1"/>
  <c r="R1106" i="46" a="1"/>
  <c r="R1106" i="46" s="1"/>
  <c r="R1146" i="46" a="1"/>
  <c r="R1146" i="46" s="1"/>
  <c r="R1186" i="46" a="1"/>
  <c r="R1186" i="46" s="1"/>
  <c r="W1186" i="46" s="1"/>
  <c r="R1226" i="46" a="1"/>
  <c r="R1226" i="46" s="1"/>
  <c r="W1226" i="46" s="1"/>
  <c r="R1267" i="46" a="1"/>
  <c r="R1267" i="46" s="1"/>
  <c r="W1267" i="46" s="1"/>
  <c r="R1348" i="46" a="1"/>
  <c r="R1348" i="46" s="1"/>
  <c r="W1348" i="46" s="1"/>
  <c r="R1410" i="46" a="1"/>
  <c r="R1410" i="46" s="1"/>
  <c r="W1410" i="46" s="1"/>
  <c r="AC1410" i="46" s="1"/>
  <c r="R1438" i="46" a="1"/>
  <c r="R1438" i="46" s="1"/>
  <c r="W1438" i="46" s="1"/>
  <c r="R1466" i="46" a="1"/>
  <c r="R1466" i="46" s="1"/>
  <c r="W1466" i="46" s="1"/>
  <c r="R1495" i="46" a="1"/>
  <c r="R1495" i="46" s="1"/>
  <c r="W1495" i="46" s="1"/>
  <c r="R1548" i="46" a="1"/>
  <c r="R1548" i="46" s="1"/>
  <c r="W1548" i="46" s="1"/>
  <c r="R1574" i="46" a="1"/>
  <c r="R1574" i="46" s="1"/>
  <c r="R1596" i="46" a="1"/>
  <c r="R1596" i="46" s="1"/>
  <c r="W1596" i="46" s="1"/>
  <c r="R1616" i="46" a="1"/>
  <c r="R1616" i="46" s="1"/>
  <c r="W1616" i="46" s="1"/>
  <c r="R1663" i="46" a="1"/>
  <c r="R1663" i="46" s="1"/>
  <c r="W1663" i="46" s="1"/>
  <c r="R1685" i="46" a="1"/>
  <c r="R1685" i="46" s="1"/>
  <c r="W1685" i="46" s="1"/>
  <c r="R1721" i="46" a="1"/>
  <c r="R1721" i="46" s="1"/>
  <c r="W1721" i="46" s="1"/>
  <c r="R1738" i="46" a="1"/>
  <c r="R1738" i="46" s="1"/>
  <c r="W1738" i="46" s="1"/>
  <c r="R1755" i="46" a="1"/>
  <c r="R1755" i="46" s="1"/>
  <c r="W1755" i="46" s="1"/>
  <c r="R1771" i="46" a="1"/>
  <c r="R1771" i="46" s="1"/>
  <c r="W1771" i="46" s="1"/>
  <c r="R1788" i="46" a="1"/>
  <c r="R1788" i="46" s="1"/>
  <c r="R1804" i="46" a="1"/>
  <c r="R1804" i="46" s="1"/>
  <c r="W1804" i="46" s="1"/>
  <c r="R1820" i="46" a="1"/>
  <c r="R1820" i="46" s="1"/>
  <c r="W1820" i="46" s="1"/>
  <c r="R1851" i="46" a="1"/>
  <c r="R1851" i="46" s="1"/>
  <c r="W1851" i="46" s="1"/>
  <c r="R1866" i="46" a="1"/>
  <c r="R1866" i="46" s="1"/>
  <c r="W1866" i="46" s="1"/>
  <c r="R1882" i="46" a="1"/>
  <c r="R1882" i="46" s="1"/>
  <c r="W1882" i="46" s="1"/>
  <c r="R1898" i="46" a="1"/>
  <c r="R1898" i="46" s="1"/>
  <c r="R1914" i="46" a="1"/>
  <c r="R1914" i="46" s="1"/>
  <c r="W1914" i="46" s="1"/>
  <c r="R1930" i="46" a="1"/>
  <c r="R1930" i="46" s="1"/>
  <c r="W1930" i="46" s="1"/>
  <c r="R1946" i="46" a="1"/>
  <c r="R1946" i="46" s="1"/>
  <c r="R1962" i="46" a="1"/>
  <c r="R1962" i="46" s="1"/>
  <c r="W1962" i="46" s="1"/>
  <c r="AC1962" i="46" s="1"/>
  <c r="R1977" i="46" a="1"/>
  <c r="R1977" i="46" s="1"/>
  <c r="R1988" i="46" a="1"/>
  <c r="R1988" i="46" s="1"/>
  <c r="W1988" i="46" s="1"/>
  <c r="AC1988" i="46" s="1"/>
  <c r="R1999" i="46" a="1"/>
  <c r="R1999" i="46" s="1"/>
  <c r="R2009" i="46" a="1"/>
  <c r="R2009" i="46" s="1"/>
  <c r="W2009" i="46" s="1"/>
  <c r="R2020" i="46" a="1"/>
  <c r="R2020" i="46" s="1"/>
  <c r="W2020" i="46" s="1"/>
  <c r="R2030" i="46" a="1"/>
  <c r="R2030" i="46" s="1"/>
  <c r="R2040" i="46" a="1"/>
  <c r="R2040" i="46" s="1"/>
  <c r="W2040" i="46" s="1"/>
  <c r="R2059" i="46" a="1"/>
  <c r="R2059" i="46" s="1"/>
  <c r="W2059" i="46" s="1"/>
  <c r="R2069" i="46" a="1"/>
  <c r="R2069" i="46" s="1"/>
  <c r="W2069" i="46" s="1"/>
  <c r="R2078" i="46" a="1"/>
  <c r="R2078" i="46" s="1"/>
  <c r="W2078" i="46" s="1"/>
  <c r="R2088" i="46" a="1"/>
  <c r="R2088" i="46" s="1"/>
  <c r="R2107" i="46" a="1"/>
  <c r="R2107" i="46" s="1"/>
  <c r="W2107" i="46" s="1"/>
  <c r="AC2107" i="46" s="1"/>
  <c r="R2117" i="46" a="1"/>
  <c r="R2117" i="46" s="1"/>
  <c r="R2129" i="46" a="1"/>
  <c r="R2129" i="46" s="1"/>
  <c r="R2139" i="46" a="1"/>
  <c r="R2139" i="46" s="1"/>
  <c r="R2149" i="46" a="1"/>
  <c r="R2149" i="46" s="1"/>
  <c r="W2149" i="46" s="1"/>
  <c r="R2161" i="46" a="1"/>
  <c r="R2161" i="46" s="1"/>
  <c r="W2161" i="46" s="1"/>
  <c r="R2171" i="46" a="1"/>
  <c r="R2171" i="46" s="1"/>
  <c r="W2171" i="46" s="1"/>
  <c r="R2181" i="46" a="1"/>
  <c r="R2181" i="46" s="1"/>
  <c r="W2181" i="46" s="1"/>
  <c r="R2193" i="46" a="1"/>
  <c r="R2193" i="46" s="1"/>
  <c r="W2193" i="46" s="1"/>
  <c r="R2203" i="46" a="1"/>
  <c r="R2203" i="46" s="1"/>
  <c r="W2203" i="46" s="1"/>
  <c r="R2213" i="46" a="1"/>
  <c r="R2213" i="46" s="1"/>
  <c r="W2213" i="46" s="1"/>
  <c r="R2225" i="46" a="1"/>
  <c r="R2225" i="46" s="1"/>
  <c r="R2235" i="46" a="1"/>
  <c r="R2235" i="46" s="1"/>
  <c r="W2235" i="46" s="1"/>
  <c r="AC2235" i="46" s="1"/>
  <c r="R2245" i="46" a="1"/>
  <c r="R2245" i="46" s="1"/>
  <c r="W2245" i="46" s="1"/>
  <c r="AC2245" i="46" s="1"/>
  <c r="R2257" i="46" a="1"/>
  <c r="R2257" i="46" s="1"/>
  <c r="W2257" i="46" s="1"/>
  <c r="R2267" i="46" a="1"/>
  <c r="R2267" i="46" s="1"/>
  <c r="W2267" i="46" s="1"/>
  <c r="AC2267" i="46" s="1"/>
  <c r="R2277" i="46" a="1"/>
  <c r="R2277" i="46" s="1"/>
  <c r="W2277" i="46" s="1"/>
  <c r="R2287" i="46" a="1"/>
  <c r="R2287" i="46" s="1"/>
  <c r="W2287" i="46" s="1"/>
  <c r="R2295" i="46" a="1"/>
  <c r="R2295" i="46" s="1"/>
  <c r="R2304" i="46" a="1"/>
  <c r="R2304" i="46" s="1"/>
  <c r="W2304" i="46" s="1"/>
  <c r="R2312" i="46" a="1"/>
  <c r="R2312" i="46" s="1"/>
  <c r="W2312" i="46" s="1"/>
  <c r="R2320" i="46" a="1"/>
  <c r="R2320" i="46" s="1"/>
  <c r="W2320" i="46" s="1"/>
  <c r="R2328" i="46" a="1"/>
  <c r="R2328" i="46" s="1"/>
  <c r="W2328" i="46" s="1"/>
  <c r="R2345" i="46" a="1"/>
  <c r="R2345" i="46" s="1"/>
  <c r="W2345" i="46" s="1"/>
  <c r="R2354" i="46" a="1"/>
  <c r="R2354" i="46" s="1"/>
  <c r="R2361" i="46" a="1"/>
  <c r="R2361" i="46" s="1"/>
  <c r="R2370" i="46" a="1"/>
  <c r="R2370" i="46" s="1"/>
  <c r="W2370" i="46" s="1"/>
  <c r="R2379" i="46" a="1"/>
  <c r="R2379" i="46" s="1"/>
  <c r="W2379" i="46" s="1"/>
  <c r="AC2379" i="46" s="1"/>
  <c r="R2406" i="46" a="1"/>
  <c r="R2406" i="46" s="1"/>
  <c r="R2414" i="46" a="1"/>
  <c r="R2414" i="46" s="1"/>
  <c r="W2414" i="46" s="1"/>
  <c r="R2423" i="46" a="1"/>
  <c r="R2423" i="46" s="1"/>
  <c r="W2423" i="46" s="1"/>
  <c r="R2432" i="46" a="1"/>
  <c r="R2432" i="46" s="1"/>
  <c r="W2432" i="46" s="1"/>
  <c r="R2441" i="46" a="1"/>
  <c r="R2441" i="46" s="1"/>
  <c r="W2441" i="46" s="1"/>
  <c r="R2451" i="46" a="1"/>
  <c r="R2451" i="46" s="1"/>
  <c r="W2451" i="46" s="1"/>
  <c r="R2460" i="46" a="1"/>
  <c r="R2460" i="46" s="1"/>
  <c r="W2460" i="46" s="1"/>
  <c r="R2468" i="46" a="1"/>
  <c r="R2468" i="46" s="1"/>
  <c r="R2477" i="46" a="1"/>
  <c r="R2477" i="46" s="1"/>
  <c r="W2477" i="46" s="1"/>
  <c r="AC2477" i="46" s="1"/>
  <c r="R2486" i="46" a="1"/>
  <c r="R2486" i="46" s="1"/>
  <c r="W2486" i="46" s="1"/>
  <c r="R2495" i="46" a="1"/>
  <c r="R2495" i="46" s="1"/>
  <c r="W2495" i="46" s="1"/>
  <c r="R2504" i="46" a="1"/>
  <c r="R2504" i="46" s="1"/>
  <c r="R2513" i="46" a="1"/>
  <c r="R2513" i="46" s="1"/>
  <c r="W2513" i="46" s="1"/>
  <c r="R2521" i="46" a="1"/>
  <c r="R2521" i="46" s="1"/>
  <c r="W2521" i="46" s="1"/>
  <c r="R2530" i="46" a="1"/>
  <c r="R2530" i="46" s="1"/>
  <c r="W2530" i="46" s="1"/>
  <c r="R2539" i="46" a="1"/>
  <c r="R2539" i="46" s="1"/>
  <c r="W2539" i="46" s="1"/>
  <c r="R2557" i="46" a="1"/>
  <c r="R2557" i="46" s="1"/>
  <c r="W2557" i="46" s="1"/>
  <c r="R2565" i="46" a="1"/>
  <c r="R2565" i="46" s="1"/>
  <c r="W2565" i="46" s="1"/>
  <c r="R2591" i="46" a="1"/>
  <c r="R2591" i="46" s="1"/>
  <c r="R2600" i="46" a="1"/>
  <c r="R2600" i="46" s="1"/>
  <c r="W2600" i="46" s="1"/>
  <c r="R2609" i="46" a="1"/>
  <c r="R2609" i="46" s="1"/>
  <c r="W2609" i="46" s="1"/>
  <c r="R2617" i="46" a="1"/>
  <c r="R2617" i="46" s="1"/>
  <c r="W2617" i="46" s="1"/>
  <c r="R140" i="46" a="1"/>
  <c r="R140" i="46" s="1"/>
  <c r="R315" i="46" a="1"/>
  <c r="R315" i="46" s="1"/>
  <c r="W315" i="46" s="1"/>
  <c r="AC315" i="46" s="1"/>
  <c r="R612" i="46" a="1"/>
  <c r="R612" i="46" s="1"/>
  <c r="R716" i="46" a="1"/>
  <c r="R716" i="46" s="1"/>
  <c r="R774" i="46" a="1"/>
  <c r="R774" i="46" s="1"/>
  <c r="R818" i="46" a="1"/>
  <c r="R818" i="46" s="1"/>
  <c r="W818" i="46" s="1"/>
  <c r="R859" i="46" a="1"/>
  <c r="R859" i="46" s="1"/>
  <c r="W859" i="46" s="1"/>
  <c r="R930" i="46" a="1"/>
  <c r="R930" i="46" s="1"/>
  <c r="W930" i="46" s="1"/>
  <c r="R1026" i="46" a="1"/>
  <c r="R1026" i="46" s="1"/>
  <c r="R1065" i="46" a="1"/>
  <c r="R1065" i="46" s="1"/>
  <c r="W1065" i="46" s="1"/>
  <c r="R1147" i="46" a="1"/>
  <c r="R1147" i="46" s="1"/>
  <c r="R1187" i="46" a="1"/>
  <c r="R1187" i="46" s="1"/>
  <c r="W1187" i="46" s="1"/>
  <c r="AC1187" i="46" s="1"/>
  <c r="R1227" i="46" a="1"/>
  <c r="R1227" i="46" s="1"/>
  <c r="W1227" i="46" s="1"/>
  <c r="R1268" i="46" a="1"/>
  <c r="R1268" i="46" s="1"/>
  <c r="W1268" i="46" s="1"/>
  <c r="AC1268" i="46" s="1"/>
  <c r="R1308" i="46" a="1"/>
  <c r="R1308" i="46" s="1"/>
  <c r="W1308" i="46" s="1"/>
  <c r="R1414" i="46" a="1"/>
  <c r="R1414" i="46" s="1"/>
  <c r="W1414" i="46" s="1"/>
  <c r="R1442" i="46" a="1"/>
  <c r="R1442" i="46" s="1"/>
  <c r="R1470" i="46" a="1"/>
  <c r="R1470" i="46" s="1"/>
  <c r="W1470" i="46" s="1"/>
  <c r="R1499" i="46" a="1"/>
  <c r="R1499" i="46" s="1"/>
  <c r="W1499" i="46" s="1"/>
  <c r="R1552" i="46" a="1"/>
  <c r="R1552" i="46" s="1"/>
  <c r="W1552" i="46" s="1"/>
  <c r="R1577" i="46" a="1"/>
  <c r="R1577" i="46" s="1"/>
  <c r="W1577" i="46" s="1"/>
  <c r="R1597" i="46" a="1"/>
  <c r="R1597" i="46" s="1"/>
  <c r="W1597" i="46" s="1"/>
  <c r="R1618" i="46" a="1"/>
  <c r="R1618" i="46" s="1"/>
  <c r="R1642" i="46" a="1"/>
  <c r="R1642" i="46" s="1"/>
  <c r="W1642" i="46" s="1"/>
  <c r="AC1642" i="46" s="1"/>
  <c r="R1664" i="46" a="1"/>
  <c r="R1664" i="46" s="1"/>
  <c r="W1664" i="46" s="1"/>
  <c r="R1707" i="46" a="1"/>
  <c r="R1707" i="46" s="1"/>
  <c r="W1707" i="46" s="1"/>
  <c r="AC1707" i="46" s="1"/>
  <c r="R1723" i="46" a="1"/>
  <c r="R1723" i="46" s="1"/>
  <c r="R1740" i="46" a="1"/>
  <c r="R1740" i="46" s="1"/>
  <c r="W1740" i="46" s="1"/>
  <c r="R1756" i="46" a="1"/>
  <c r="R1756" i="46" s="1"/>
  <c r="W1756" i="46" s="1"/>
  <c r="R1772" i="46" a="1"/>
  <c r="R1772" i="46" s="1"/>
  <c r="W1772" i="46" s="1"/>
  <c r="R1805" i="46" a="1"/>
  <c r="R1805" i="46" s="1"/>
  <c r="W1805" i="46" s="1"/>
  <c r="R1822" i="46" a="1"/>
  <c r="R1822" i="46" s="1"/>
  <c r="W1822" i="46" s="1"/>
  <c r="R1838" i="46" a="1"/>
  <c r="R1838" i="46" s="1"/>
  <c r="W1838" i="46" s="1"/>
  <c r="R1852" i="46" a="1"/>
  <c r="R1852" i="46" s="1"/>
  <c r="W1852" i="46" s="1"/>
  <c r="R1868" i="46" a="1"/>
  <c r="R1868" i="46" s="1"/>
  <c r="W1868" i="46" s="1"/>
  <c r="R1883" i="46" a="1"/>
  <c r="R1883" i="46" s="1"/>
  <c r="W1883" i="46" s="1"/>
  <c r="AC1883" i="46" s="1"/>
  <c r="R1900" i="46" a="1"/>
  <c r="R1900" i="46" s="1"/>
  <c r="W1900" i="46" s="1"/>
  <c r="R1915" i="46" a="1"/>
  <c r="R1915" i="46" s="1"/>
  <c r="W1915" i="46" s="1"/>
  <c r="R1932" i="46" a="1"/>
  <c r="R1932" i="46" s="1"/>
  <c r="W1932" i="46" s="1"/>
  <c r="R1947" i="46" a="1"/>
  <c r="R1947" i="46" s="1"/>
  <c r="W1947" i="46" s="1"/>
  <c r="R1964" i="46" a="1"/>
  <c r="R1964" i="46" s="1"/>
  <c r="W1964" i="46" s="1"/>
  <c r="R1978" i="46" a="1"/>
  <c r="R1978" i="46" s="1"/>
  <c r="W1978" i="46" s="1"/>
  <c r="R1989" i="46" a="1"/>
  <c r="R1989" i="46" s="1"/>
  <c r="W1989" i="46" s="1"/>
  <c r="AC1989" i="46" s="1"/>
  <c r="R2000" i="46" a="1"/>
  <c r="R2000" i="46" s="1"/>
  <c r="R2010" i="46" a="1"/>
  <c r="R2010" i="46" s="1"/>
  <c r="W2010" i="46" s="1"/>
  <c r="R2021" i="46" a="1"/>
  <c r="R2021" i="46" s="1"/>
  <c r="W2021" i="46" s="1"/>
  <c r="R2031" i="46" a="1"/>
  <c r="R2031" i="46" s="1"/>
  <c r="W2031" i="46" s="1"/>
  <c r="R2041" i="46" a="1"/>
  <c r="R2041" i="46" s="1"/>
  <c r="W2041" i="46" s="1"/>
  <c r="AC2041" i="46" s="1"/>
  <c r="R2050" i="46" a="1"/>
  <c r="R2050" i="46" s="1"/>
  <c r="R2060" i="46" a="1"/>
  <c r="R2060" i="46" s="1"/>
  <c r="W2060" i="46" s="1"/>
  <c r="R2079" i="46" a="1"/>
  <c r="R2079" i="46" s="1"/>
  <c r="W2079" i="46" s="1"/>
  <c r="AC2079" i="46" s="1"/>
  <c r="R2089" i="46" a="1"/>
  <c r="R2089" i="46" s="1"/>
  <c r="W2089" i="46" s="1"/>
  <c r="R2098" i="46" a="1"/>
  <c r="R2098" i="46" s="1"/>
  <c r="W2098" i="46" s="1"/>
  <c r="R2108" i="46" a="1"/>
  <c r="R2108" i="46" s="1"/>
  <c r="R2118" i="46" a="1"/>
  <c r="R2118" i="46" s="1"/>
  <c r="R2140" i="46" a="1"/>
  <c r="R2140" i="46" s="1"/>
  <c r="W2140" i="46" s="1"/>
  <c r="R2150" i="46" a="1"/>
  <c r="R2150" i="46" s="1"/>
  <c r="W2150" i="46" s="1"/>
  <c r="AC2150" i="46" s="1"/>
  <c r="R2172" i="46" a="1"/>
  <c r="R2172" i="46" s="1"/>
  <c r="W2172" i="46" s="1"/>
  <c r="R2182" i="46" a="1"/>
  <c r="R2182" i="46" s="1"/>
  <c r="W2182" i="46" s="1"/>
  <c r="AC2182" i="46" s="1"/>
  <c r="R2204" i="46" a="1"/>
  <c r="R2204" i="46" s="1"/>
  <c r="W2204" i="46" s="1"/>
  <c r="R2214" i="46" a="1"/>
  <c r="R2214" i="46" s="1"/>
  <c r="R2236" i="46" a="1"/>
  <c r="R2236" i="46" s="1"/>
  <c r="W2236" i="46" s="1"/>
  <c r="R2246" i="46" a="1"/>
  <c r="R2246" i="46" s="1"/>
  <c r="W2246" i="46" s="1"/>
  <c r="AC2246" i="46" s="1"/>
  <c r="R2268" i="46" a="1"/>
  <c r="R2268" i="46" s="1"/>
  <c r="W2268" i="46" s="1"/>
  <c r="R2278" i="46" a="1"/>
  <c r="R2278" i="46" s="1"/>
  <c r="W2278" i="46" s="1"/>
  <c r="R2288" i="46" a="1"/>
  <c r="R2288" i="46" s="1"/>
  <c r="W2288" i="46" s="1"/>
  <c r="R2296" i="46" a="1"/>
  <c r="R2296" i="46" s="1"/>
  <c r="W2296" i="46" s="1"/>
  <c r="R2313" i="46" a="1"/>
  <c r="R2313" i="46" s="1"/>
  <c r="W2313" i="46" s="1"/>
  <c r="R2321" i="46" a="1"/>
  <c r="R2321" i="46" s="1"/>
  <c r="W2321" i="46" s="1"/>
  <c r="R2337" i="46" a="1"/>
  <c r="R2337" i="46" s="1"/>
  <c r="W2337" i="46" s="1"/>
  <c r="R2346" i="46" a="1"/>
  <c r="R2346" i="46" s="1"/>
  <c r="W2346" i="46" s="1"/>
  <c r="R2362" i="46" a="1"/>
  <c r="R2362" i="46" s="1"/>
  <c r="W2362" i="46" s="1"/>
  <c r="AC2362" i="46" s="1"/>
  <c r="R2371" i="46" a="1"/>
  <c r="R2371" i="46" s="1"/>
  <c r="W2371" i="46" s="1"/>
  <c r="R2380" i="46" a="1"/>
  <c r="R2380" i="46" s="1"/>
  <c r="W2380" i="46" s="1"/>
  <c r="R2389" i="46" a="1"/>
  <c r="R2389" i="46" s="1"/>
  <c r="R2398" i="46" a="1"/>
  <c r="R2398" i="46" s="1"/>
  <c r="W2398" i="46" s="1"/>
  <c r="R2415" i="46" a="1"/>
  <c r="R2415" i="46" s="1"/>
  <c r="W2415" i="46" s="1"/>
  <c r="R2424" i="46" a="1"/>
  <c r="R2424" i="46" s="1"/>
  <c r="W2424" i="46" s="1"/>
  <c r="R2442" i="46" a="1"/>
  <c r="R2442" i="46" s="1"/>
  <c r="W2442" i="46" s="1"/>
  <c r="R2452" i="46" a="1"/>
  <c r="R2452" i="46" s="1"/>
  <c r="W2452" i="46" s="1"/>
  <c r="R2461" i="46" a="1"/>
  <c r="R2461" i="46" s="1"/>
  <c r="W2461" i="46" s="1"/>
  <c r="R2469" i="46" a="1"/>
  <c r="R2469" i="46" s="1"/>
  <c r="R2478" i="46" a="1"/>
  <c r="R2478" i="46" s="1"/>
  <c r="W2478" i="46" s="1"/>
  <c r="AC2478" i="46" s="1"/>
  <c r="R2487" i="46" a="1"/>
  <c r="R2487" i="46" s="1"/>
  <c r="W2487" i="46" s="1"/>
  <c r="R2496" i="46" a="1"/>
  <c r="R2496" i="46" s="1"/>
  <c r="W2496" i="46" s="1"/>
  <c r="R2505" i="46" a="1"/>
  <c r="R2505" i="46" s="1"/>
  <c r="W2505" i="46" s="1"/>
  <c r="AC2505" i="46" s="1"/>
  <c r="R2514" i="46" a="1"/>
  <c r="R2514" i="46" s="1"/>
  <c r="R2522" i="46" a="1"/>
  <c r="R2522" i="46" s="1"/>
  <c r="R2531" i="46" a="1"/>
  <c r="R2531" i="46" s="1"/>
  <c r="W2531" i="46" s="1"/>
  <c r="R2540" i="46" a="1"/>
  <c r="R2540" i="46" s="1"/>
  <c r="W2540" i="46" s="1"/>
  <c r="R2549" i="46" a="1"/>
  <c r="R2549" i="46" s="1"/>
  <c r="W2549" i="46" s="1"/>
  <c r="R2566" i="46" a="1"/>
  <c r="R2566" i="46" s="1"/>
  <c r="W2566" i="46" s="1"/>
  <c r="R2574" i="46" a="1"/>
  <c r="R2574" i="46" s="1"/>
  <c r="W2574" i="46" s="1"/>
  <c r="R2583" i="46" a="1"/>
  <c r="R2583" i="46" s="1"/>
  <c r="W2583" i="46" s="1"/>
  <c r="R2592" i="46" a="1"/>
  <c r="R2592" i="46" s="1"/>
  <c r="W2592" i="46" s="1"/>
  <c r="AC2592" i="46" s="1"/>
  <c r="R2601" i="46" a="1"/>
  <c r="R2601" i="46" s="1"/>
  <c r="W2601" i="46" s="1"/>
  <c r="R2610" i="46" a="1"/>
  <c r="R2610" i="46" s="1"/>
  <c r="R2618" i="46" a="1"/>
  <c r="R2618" i="46" s="1"/>
  <c r="W2618" i="46" s="1"/>
  <c r="R2627" i="46" a="1"/>
  <c r="R2627" i="46" s="1"/>
  <c r="W2627" i="46" s="1"/>
  <c r="AC2627" i="46" s="1"/>
  <c r="R2636" i="46" a="1"/>
  <c r="R2636" i="46" s="1"/>
  <c r="R2645" i="46" a="1"/>
  <c r="R2645" i="46" s="1"/>
  <c r="R2662" i="46" a="1"/>
  <c r="R2662" i="46" s="1"/>
  <c r="R2670" i="46" a="1"/>
  <c r="R2670" i="46" s="1"/>
  <c r="W2670" i="46" s="1"/>
  <c r="R2679" i="46" a="1"/>
  <c r="R2679" i="46" s="1"/>
  <c r="R150" i="46" a="1"/>
  <c r="R150" i="46" s="1"/>
  <c r="R326" i="46" a="1"/>
  <c r="R326" i="46" s="1"/>
  <c r="R490" i="46" a="1"/>
  <c r="R490" i="46" s="1"/>
  <c r="W490" i="46" s="1"/>
  <c r="R622" i="46" a="1"/>
  <c r="R622" i="46" s="1"/>
  <c r="W622" i="46" s="1"/>
  <c r="AC622" i="46" s="1"/>
  <c r="R722" i="46" a="1"/>
  <c r="R722" i="46" s="1"/>
  <c r="W722" i="46" s="1"/>
  <c r="R776" i="46" a="1"/>
  <c r="R776" i="46" s="1"/>
  <c r="W776" i="46" s="1"/>
  <c r="AC776" i="46" s="1"/>
  <c r="R820" i="46" a="1"/>
  <c r="R820" i="46" s="1"/>
  <c r="W820" i="46" s="1"/>
  <c r="R861" i="46" a="1"/>
  <c r="R861" i="46" s="1"/>
  <c r="R896" i="46" a="1"/>
  <c r="R896" i="46" s="1"/>
  <c r="W896" i="46" s="1"/>
  <c r="R931" i="46" a="1"/>
  <c r="R931" i="46" s="1"/>
  <c r="W931" i="46" s="1"/>
  <c r="R966" i="46" a="1"/>
  <c r="R966" i="46" s="1"/>
  <c r="W966" i="46" s="1"/>
  <c r="R1067" i="46" a="1"/>
  <c r="R1067" i="46" s="1"/>
  <c r="R1108" i="46" a="1"/>
  <c r="R1108" i="46" s="1"/>
  <c r="W1108" i="46" s="1"/>
  <c r="R1148" i="46" a="1"/>
  <c r="R1148" i="46" s="1"/>
  <c r="R1229" i="46" a="1"/>
  <c r="R1229" i="46" s="1"/>
  <c r="W1229" i="46" s="1"/>
  <c r="R1270" i="46" a="1"/>
  <c r="R1270" i="46" s="1"/>
  <c r="W1270" i="46" s="1"/>
  <c r="R1310" i="46" a="1"/>
  <c r="R1310" i="46" s="1"/>
  <c r="W1310" i="46" s="1"/>
  <c r="R1350" i="46" a="1"/>
  <c r="R1350" i="46" s="1"/>
  <c r="W1350" i="46" s="1"/>
  <c r="AC1350" i="46" s="1"/>
  <c r="R1388" i="46" a="1"/>
  <c r="R1388" i="46" s="1"/>
  <c r="W1388" i="46" s="1"/>
  <c r="AC1388" i="46" s="1"/>
  <c r="R1417" i="46" a="1"/>
  <c r="R1417" i="46" s="1"/>
  <c r="W1417" i="46" s="1"/>
  <c r="R1445" i="46" a="1"/>
  <c r="R1445" i="46" s="1"/>
  <c r="R1473" i="46" a="1"/>
  <c r="R1473" i="46" s="1"/>
  <c r="W1473" i="46" s="1"/>
  <c r="R1501" i="46" a="1"/>
  <c r="R1501" i="46" s="1"/>
  <c r="W1501" i="46" s="1"/>
  <c r="R1529" i="46" a="1"/>
  <c r="R1529" i="46" s="1"/>
  <c r="R1555" i="46" a="1"/>
  <c r="R1555" i="46" s="1"/>
  <c r="W1555" i="46" s="1"/>
  <c r="R1598" i="46" a="1"/>
  <c r="R1598" i="46" s="1"/>
  <c r="W1598" i="46" s="1"/>
  <c r="R1622" i="46" a="1"/>
  <c r="R1622" i="46" s="1"/>
  <c r="W1622" i="46" s="1"/>
  <c r="AC1622" i="46" s="1"/>
  <c r="R1644" i="46" a="1"/>
  <c r="R1644" i="46" s="1"/>
  <c r="W1644" i="46" s="1"/>
  <c r="R1666" i="46" a="1"/>
  <c r="R1666" i="46" s="1"/>
  <c r="W1666" i="46" s="1"/>
  <c r="R1690" i="46" a="1"/>
  <c r="R1690" i="46" s="1"/>
  <c r="R1708" i="46" a="1"/>
  <c r="R1708" i="46" s="1"/>
  <c r="R1724" i="46" a="1"/>
  <c r="R1724" i="46" s="1"/>
  <c r="R1757" i="46" a="1"/>
  <c r="R1757" i="46" s="1"/>
  <c r="R1774" i="46" a="1"/>
  <c r="R1774" i="46" s="1"/>
  <c r="W1774" i="46" s="1"/>
  <c r="R1790" i="46" a="1"/>
  <c r="R1790" i="46" s="1"/>
  <c r="W1790" i="46" s="1"/>
  <c r="R1807" i="46" a="1"/>
  <c r="R1807" i="46" s="1"/>
  <c r="W1807" i="46" s="1"/>
  <c r="R1823" i="46" a="1"/>
  <c r="R1823" i="46" s="1"/>
  <c r="W1823" i="46" s="1"/>
  <c r="R1839" i="46" a="1"/>
  <c r="R1839" i="46" s="1"/>
  <c r="W1839" i="46" s="1"/>
  <c r="R1853" i="46" a="1"/>
  <c r="R1853" i="46" s="1"/>
  <c r="W1853" i="46" s="1"/>
  <c r="R1869" i="46" a="1"/>
  <c r="R1869" i="46" s="1"/>
  <c r="W1869" i="46" s="1"/>
  <c r="R1885" i="46" a="1"/>
  <c r="R1885" i="46" s="1"/>
  <c r="W1885" i="46" s="1"/>
  <c r="R1901" i="46" a="1"/>
  <c r="R1901" i="46" s="1"/>
  <c r="W1901" i="46" s="1"/>
  <c r="AC1901" i="46" s="1"/>
  <c r="R1917" i="46" a="1"/>
  <c r="R1917" i="46" s="1"/>
  <c r="R1933" i="46" a="1"/>
  <c r="R1933" i="46" s="1"/>
  <c r="W1933" i="46" s="1"/>
  <c r="R1949" i="46" a="1"/>
  <c r="R1949" i="46" s="1"/>
  <c r="W1949" i="46" s="1"/>
  <c r="R1965" i="46" a="1"/>
  <c r="R1965" i="46" s="1"/>
  <c r="W1965" i="46" s="1"/>
  <c r="R1979" i="46" a="1"/>
  <c r="R1979" i="46" s="1"/>
  <c r="W1979" i="46" s="1"/>
  <c r="R1990" i="46" a="1"/>
  <c r="R1990" i="46" s="1"/>
  <c r="W1990" i="46" s="1"/>
  <c r="R2001" i="46" a="1"/>
  <c r="R2001" i="46" s="1"/>
  <c r="W2001" i="46" s="1"/>
  <c r="R2011" i="46" a="1"/>
  <c r="R2011" i="46" s="1"/>
  <c r="R2022" i="46" a="1"/>
  <c r="R2022" i="46" s="1"/>
  <c r="W2022" i="46" s="1"/>
  <c r="R2032" i="46" a="1"/>
  <c r="R2032" i="46" s="1"/>
  <c r="W2032" i="46" s="1"/>
  <c r="R2051" i="46" a="1"/>
  <c r="R2051" i="46" s="1"/>
  <c r="W2051" i="46" s="1"/>
  <c r="R2061" i="46" a="1"/>
  <c r="R2061" i="46" s="1"/>
  <c r="W2061" i="46" s="1"/>
  <c r="AC2061" i="46" s="1"/>
  <c r="R2070" i="46" a="1"/>
  <c r="R2070" i="46" s="1"/>
  <c r="W2070" i="46" s="1"/>
  <c r="R2080" i="46" a="1"/>
  <c r="R2080" i="46" s="1"/>
  <c r="W2080" i="46" s="1"/>
  <c r="R2099" i="46" a="1"/>
  <c r="R2099" i="46" s="1"/>
  <c r="W2099" i="46" s="1"/>
  <c r="R2109" i="46" a="1"/>
  <c r="R2109" i="46" s="1"/>
  <c r="W2109" i="46" s="1"/>
  <c r="R2119" i="46" a="1"/>
  <c r="R2119" i="46" s="1"/>
  <c r="W2119" i="46" s="1"/>
  <c r="R2130" i="46" a="1"/>
  <c r="R2130" i="46" s="1"/>
  <c r="R2141" i="46" a="1"/>
  <c r="R2141" i="46" s="1"/>
  <c r="W2141" i="46" s="1"/>
  <c r="R2151" i="46" a="1"/>
  <c r="R2151" i="46" s="1"/>
  <c r="W2151" i="46" s="1"/>
  <c r="R2162" i="46" a="1"/>
  <c r="R2162" i="46" s="1"/>
  <c r="W2162" i="46" s="1"/>
  <c r="AC2162" i="46" s="1"/>
  <c r="R2173" i="46" a="1"/>
  <c r="R2173" i="46" s="1"/>
  <c r="W2173" i="46" s="1"/>
  <c r="R2183" i="46" a="1"/>
  <c r="R2183" i="46" s="1"/>
  <c r="W2183" i="46" s="1"/>
  <c r="R2194" i="46" a="1"/>
  <c r="R2194" i="46" s="1"/>
  <c r="R2205" i="46" a="1"/>
  <c r="R2205" i="46" s="1"/>
  <c r="W2205" i="46" s="1"/>
  <c r="R2215" i="46" a="1"/>
  <c r="R2215" i="46" s="1"/>
  <c r="W2215" i="46" s="1"/>
  <c r="R2226" i="46" a="1"/>
  <c r="R2226" i="46" s="1"/>
  <c r="W2226" i="46" s="1"/>
  <c r="AC2226" i="46" s="1"/>
  <c r="R2237" i="46" a="1"/>
  <c r="R2237" i="46" s="1"/>
  <c r="W2237" i="46" s="1"/>
  <c r="R2247" i="46" a="1"/>
  <c r="R2247" i="46" s="1"/>
  <c r="W2247" i="46" s="1"/>
  <c r="R2258" i="46" a="1"/>
  <c r="R2258" i="46" s="1"/>
  <c r="W2258" i="46" s="1"/>
  <c r="R2269" i="46" a="1"/>
  <c r="R2269" i="46" s="1"/>
  <c r="W2269" i="46" s="1"/>
  <c r="R2279" i="46" a="1"/>
  <c r="R2279" i="46" s="1"/>
  <c r="W2279" i="46" s="1"/>
  <c r="R2289" i="46" a="1"/>
  <c r="R2289" i="46" s="1"/>
  <c r="W2289" i="46" s="1"/>
  <c r="AC2289" i="46" s="1"/>
  <c r="R2305" i="46" a="1"/>
  <c r="R2305" i="46" s="1"/>
  <c r="W2305" i="46" s="1"/>
  <c r="R2322" i="46" a="1"/>
  <c r="R2322" i="46" s="1"/>
  <c r="W2322" i="46" s="1"/>
  <c r="R2329" i="46" a="1"/>
  <c r="R2329" i="46" s="1"/>
  <c r="W2329" i="46" s="1"/>
  <c r="R2355" i="46" a="1"/>
  <c r="R2355" i="46" s="1"/>
  <c r="W2355" i="46" s="1"/>
  <c r="AC2355" i="46" s="1"/>
  <c r="R2363" i="46" a="1"/>
  <c r="R2363" i="46" s="1"/>
  <c r="W2363" i="46" s="1"/>
  <c r="R2372" i="46" a="1"/>
  <c r="R2372" i="46" s="1"/>
  <c r="W2372" i="46" s="1"/>
  <c r="R2407" i="46" a="1"/>
  <c r="R2407" i="46" s="1"/>
  <c r="W2407" i="46" s="1"/>
  <c r="R2416" i="46" a="1"/>
  <c r="R2416" i="46" s="1"/>
  <c r="W2416" i="46" s="1"/>
  <c r="R2433" i="46" a="1"/>
  <c r="R2433" i="46" s="1"/>
  <c r="W2433" i="46" s="1"/>
  <c r="R2470" i="46" a="1"/>
  <c r="R2470" i="46" s="1"/>
  <c r="R2479" i="46" a="1"/>
  <c r="R2479" i="46" s="1"/>
  <c r="W2479" i="46" s="1"/>
  <c r="R2488" i="46" a="1"/>
  <c r="R2488" i="46" s="1"/>
  <c r="R2497" i="46" a="1"/>
  <c r="R2497" i="46" s="1"/>
  <c r="W2497" i="46" s="1"/>
  <c r="AC2497" i="46" s="1"/>
  <c r="R2506" i="46" a="1"/>
  <c r="R2506" i="46" s="1"/>
  <c r="W2506" i="46" s="1"/>
  <c r="R2515" i="46" a="1"/>
  <c r="R2515" i="46" s="1"/>
  <c r="W2515" i="46" s="1"/>
  <c r="AC2515" i="46" s="1"/>
  <c r="R2523" i="46" a="1"/>
  <c r="R2523" i="46" s="1"/>
  <c r="W2523" i="46" s="1"/>
  <c r="AC2523" i="46" s="1"/>
  <c r="R2532" i="46" a="1"/>
  <c r="R2532" i="46" s="1"/>
  <c r="W2532" i="46" s="1"/>
  <c r="R2558" i="46" a="1"/>
  <c r="R2558" i="46" s="1"/>
  <c r="W2558" i="46" s="1"/>
  <c r="R2575" i="46" a="1"/>
  <c r="R2575" i="46" s="1"/>
  <c r="W2575" i="46" s="1"/>
  <c r="R2584" i="46" a="1"/>
  <c r="R2584" i="46" s="1"/>
  <c r="W2584" i="46" s="1"/>
  <c r="R2593" i="46" a="1"/>
  <c r="R2593" i="46" s="1"/>
  <c r="W2593" i="46" s="1"/>
  <c r="R2602" i="46" a="1"/>
  <c r="R2602" i="46" s="1"/>
  <c r="W2602" i="46" s="1"/>
  <c r="R2611" i="46" a="1"/>
  <c r="R2611" i="46" s="1"/>
  <c r="R2619" i="46" a="1"/>
  <c r="R2619" i="46" s="1"/>
  <c r="W2619" i="46" s="1"/>
  <c r="AC2619" i="46" s="1"/>
  <c r="R2628" i="46" a="1"/>
  <c r="R2628" i="46" s="1"/>
  <c r="R2654" i="46" a="1"/>
  <c r="R2654" i="46" s="1"/>
  <c r="W2654" i="46" s="1"/>
  <c r="R2671" i="46" a="1"/>
  <c r="R2671" i="46" s="1"/>
  <c r="W2671" i="46" s="1"/>
  <c r="R2680" i="46" a="1"/>
  <c r="R2680" i="46" s="1"/>
  <c r="W2680" i="46" s="1"/>
  <c r="R183" i="46" a="1"/>
  <c r="R183" i="46" s="1"/>
  <c r="R359" i="46" a="1"/>
  <c r="R359" i="46" s="1"/>
  <c r="R644" i="46" a="1"/>
  <c r="R644" i="46" s="1"/>
  <c r="R736" i="46" a="1"/>
  <c r="R736" i="46" s="1"/>
  <c r="R785" i="46" a="1"/>
  <c r="R785" i="46" s="1"/>
  <c r="W785" i="46" s="1"/>
  <c r="R828" i="46" a="1"/>
  <c r="R828" i="46" s="1"/>
  <c r="R868" i="46" a="1"/>
  <c r="R868" i="46" s="1"/>
  <c r="W868" i="46" s="1"/>
  <c r="R902" i="46" a="1"/>
  <c r="R902" i="46" s="1"/>
  <c r="W902" i="46" s="1"/>
  <c r="R938" i="46" a="1"/>
  <c r="R938" i="46" s="1"/>
  <c r="W938" i="46" s="1"/>
  <c r="R972" i="46" a="1"/>
  <c r="R972" i="46" s="1"/>
  <c r="R1003" i="46" a="1"/>
  <c r="R1003" i="46" s="1"/>
  <c r="R1034" i="46" a="1"/>
  <c r="R1034" i="46" s="1"/>
  <c r="W1034" i="46" s="1"/>
  <c r="AC1034" i="46" s="1"/>
  <c r="R1075" i="46" a="1"/>
  <c r="R1075" i="46" s="1"/>
  <c r="R1156" i="46" a="1"/>
  <c r="R1156" i="46" s="1"/>
  <c r="W1156" i="46" s="1"/>
  <c r="R1196" i="46" a="1"/>
  <c r="R1196" i="46" s="1"/>
  <c r="W1196" i="46" s="1"/>
  <c r="R1237" i="46" a="1"/>
  <c r="R1237" i="46" s="1"/>
  <c r="R1277" i="46" a="1"/>
  <c r="R1277" i="46" s="1"/>
  <c r="R1317" i="46" a="1"/>
  <c r="R1317" i="46" s="1"/>
  <c r="W1317" i="46" s="1"/>
  <c r="R1358" i="46" a="1"/>
  <c r="R1358" i="46" s="1"/>
  <c r="W1358" i="46" s="1"/>
  <c r="R1389" i="46" a="1"/>
  <c r="R1389" i="46" s="1"/>
  <c r="R1418" i="46" a="1"/>
  <c r="R1418" i="46" s="1"/>
  <c r="W1418" i="46" s="1"/>
  <c r="AC1418" i="46" s="1"/>
  <c r="R1446" i="46" a="1"/>
  <c r="R1446" i="46" s="1"/>
  <c r="W1446" i="46" s="1"/>
  <c r="R1474" i="46" a="1"/>
  <c r="R1474" i="46" s="1"/>
  <c r="W1474" i="46" s="1"/>
  <c r="AC1474" i="46" s="1"/>
  <c r="R1502" i="46" a="1"/>
  <c r="R1502" i="46" s="1"/>
  <c r="W1502" i="46" s="1"/>
  <c r="R1530" i="46" a="1"/>
  <c r="R1530" i="46" s="1"/>
  <c r="W1530" i="46" s="1"/>
  <c r="R1556" i="46" a="1"/>
  <c r="R1556" i="46" s="1"/>
  <c r="W1556" i="46" s="1"/>
  <c r="R1580" i="46" a="1"/>
  <c r="R1580" i="46" s="1"/>
  <c r="W1580" i="46" s="1"/>
  <c r="R1670" i="46" a="1"/>
  <c r="R1670" i="46" s="1"/>
  <c r="W1670" i="46" s="1"/>
  <c r="R1692" i="46" a="1"/>
  <c r="R1692" i="46" s="1"/>
  <c r="R1709" i="46" a="1"/>
  <c r="R1709" i="46" s="1"/>
  <c r="R1726" i="46" a="1"/>
  <c r="R1726" i="46" s="1"/>
  <c r="R1742" i="46" a="1"/>
  <c r="R1742" i="46" s="1"/>
  <c r="W1742" i="46" s="1"/>
  <c r="R1759" i="46" a="1"/>
  <c r="R1759" i="46" s="1"/>
  <c r="R1775" i="46" a="1"/>
  <c r="R1775" i="46" s="1"/>
  <c r="R1791" i="46" a="1"/>
  <c r="R1791" i="46" s="1"/>
  <c r="W1791" i="46" s="1"/>
  <c r="AC1791" i="46" s="1"/>
  <c r="R1808" i="46" a="1"/>
  <c r="R1808" i="46" s="1"/>
  <c r="W1808" i="46" s="1"/>
  <c r="R1825" i="46" a="1"/>
  <c r="R1825" i="46" s="1"/>
  <c r="R1841" i="46" a="1"/>
  <c r="R1841" i="46" s="1"/>
  <c r="R1855" i="46" a="1"/>
  <c r="R1855" i="46" s="1"/>
  <c r="R1871" i="46" a="1"/>
  <c r="R1871" i="46" s="1"/>
  <c r="W1871" i="46" s="1"/>
  <c r="R1887" i="46" a="1"/>
  <c r="R1887" i="46" s="1"/>
  <c r="R1903" i="46" a="1"/>
  <c r="R1903" i="46" s="1"/>
  <c r="W1903" i="46" s="1"/>
  <c r="R1919" i="46" a="1"/>
  <c r="R1919" i="46" s="1"/>
  <c r="W1919" i="46" s="1"/>
  <c r="R1935" i="46" a="1"/>
  <c r="R1935" i="46" s="1"/>
  <c r="W1935" i="46" s="1"/>
  <c r="AC1935" i="46" s="1"/>
  <c r="R1951" i="46" a="1"/>
  <c r="R1951" i="46" s="1"/>
  <c r="R1967" i="46" a="1"/>
  <c r="R1967" i="46" s="1"/>
  <c r="W1967" i="46" s="1"/>
  <c r="R1980" i="46" a="1"/>
  <c r="R1980" i="46" s="1"/>
  <c r="W1980" i="46" s="1"/>
  <c r="AC1980" i="46" s="1"/>
  <c r="R1991" i="46" a="1"/>
  <c r="R1991" i="46" s="1"/>
  <c r="R2002" i="46" a="1"/>
  <c r="R2002" i="46" s="1"/>
  <c r="R2012" i="46" a="1"/>
  <c r="R2012" i="46" s="1"/>
  <c r="R2023" i="46" a="1"/>
  <c r="R2023" i="46" s="1"/>
  <c r="W2023" i="46" s="1"/>
  <c r="R2033" i="46" a="1"/>
  <c r="R2033" i="46" s="1"/>
  <c r="W2033" i="46" s="1"/>
  <c r="R2042" i="46" a="1"/>
  <c r="R2042" i="46" s="1"/>
  <c r="W2042" i="46" s="1"/>
  <c r="R2052" i="46" a="1"/>
  <c r="R2052" i="46" s="1"/>
  <c r="W2052" i="46" s="1"/>
  <c r="R2071" i="46" a="1"/>
  <c r="R2071" i="46" s="1"/>
  <c r="W2071" i="46" s="1"/>
  <c r="AC2071" i="46" s="1"/>
  <c r="R2081" i="46" a="1"/>
  <c r="R2081" i="46" s="1"/>
  <c r="W2081" i="46" s="1"/>
  <c r="R2090" i="46" a="1"/>
  <c r="R2090" i="46" s="1"/>
  <c r="W2090" i="46" s="1"/>
  <c r="R2100" i="46" a="1"/>
  <c r="R2100" i="46" s="1"/>
  <c r="W2100" i="46" s="1"/>
  <c r="R2120" i="46" a="1"/>
  <c r="R2120" i="46" s="1"/>
  <c r="W2120" i="46" s="1"/>
  <c r="R2131" i="46" a="1"/>
  <c r="R2131" i="46" s="1"/>
  <c r="W2131" i="46" s="1"/>
  <c r="R2152" i="46" a="1"/>
  <c r="R2152" i="46" s="1"/>
  <c r="W2152" i="46" s="1"/>
  <c r="R2163" i="46" a="1"/>
  <c r="R2163" i="46" s="1"/>
  <c r="W2163" i="46" s="1"/>
  <c r="R2184" i="46" a="1"/>
  <c r="R2184" i="46" s="1"/>
  <c r="W2184" i="46" s="1"/>
  <c r="R2195" i="46" a="1"/>
  <c r="R2195" i="46" s="1"/>
  <c r="W2195" i="46" s="1"/>
  <c r="R2216" i="46" a="1"/>
  <c r="R2216" i="46" s="1"/>
  <c r="W2216" i="46" s="1"/>
  <c r="R2227" i="46" a="1"/>
  <c r="R2227" i="46" s="1"/>
  <c r="W2227" i="46" s="1"/>
  <c r="R2248" i="46" a="1"/>
  <c r="R2248" i="46" s="1"/>
  <c r="W2248" i="46" s="1"/>
  <c r="R2259" i="46" a="1"/>
  <c r="R2259" i="46" s="1"/>
  <c r="R2280" i="46" a="1"/>
  <c r="R2280" i="46" s="1"/>
  <c r="W2280" i="46" s="1"/>
  <c r="AC2280" i="46" s="1"/>
  <c r="R2290" i="46" a="1"/>
  <c r="R2290" i="46" s="1"/>
  <c r="W2290" i="46" s="1"/>
  <c r="R2297" i="46" a="1"/>
  <c r="R2297" i="46" s="1"/>
  <c r="R2314" i="46" a="1"/>
  <c r="R2314" i="46" s="1"/>
  <c r="W2314" i="46" s="1"/>
  <c r="R2330" i="46" a="1"/>
  <c r="R2330" i="46" s="1"/>
  <c r="W2330" i="46" s="1"/>
  <c r="R2338" i="46" a="1"/>
  <c r="R2338" i="46" s="1"/>
  <c r="W2338" i="46" s="1"/>
  <c r="R2347" i="46" a="1"/>
  <c r="R2347" i="46" s="1"/>
  <c r="W2347" i="46" s="1"/>
  <c r="AC2347" i="46" s="1"/>
  <c r="R2356" i="46" a="1"/>
  <c r="R2356" i="46" s="1"/>
  <c r="R2364" i="46" a="1"/>
  <c r="R2364" i="46" s="1"/>
  <c r="R2381" i="46" a="1"/>
  <c r="R2381" i="46" s="1"/>
  <c r="W2381" i="46" s="1"/>
  <c r="R2390" i="46" a="1"/>
  <c r="R2390" i="46" s="1"/>
  <c r="W2390" i="46" s="1"/>
  <c r="R2399" i="46" a="1"/>
  <c r="R2399" i="46" s="1"/>
  <c r="R2408" i="46" a="1"/>
  <c r="R2408" i="46" s="1"/>
  <c r="W2408" i="46" s="1"/>
  <c r="AC2408" i="46" s="1"/>
  <c r="R2417" i="46" a="1"/>
  <c r="R2417" i="46" s="1"/>
  <c r="W2417" i="46" s="1"/>
  <c r="R2425" i="46" a="1"/>
  <c r="R2425" i="46" s="1"/>
  <c r="W2425" i="46" s="1"/>
  <c r="R2443" i="46" a="1"/>
  <c r="R2443" i="46" s="1"/>
  <c r="W2443" i="46" s="1"/>
  <c r="R2453" i="46" a="1"/>
  <c r="R2453" i="46" s="1"/>
  <c r="W2453" i="46" s="1"/>
  <c r="R2462" i="46" a="1"/>
  <c r="R2462" i="46" s="1"/>
  <c r="W2462" i="46" s="1"/>
  <c r="R2480" i="46" a="1"/>
  <c r="R2480" i="46" s="1"/>
  <c r="W2480" i="46" s="1"/>
  <c r="R2516" i="46" a="1"/>
  <c r="R2516" i="46" s="1"/>
  <c r="W2516" i="46" s="1"/>
  <c r="R2524" i="46" a="1"/>
  <c r="R2524" i="46" s="1"/>
  <c r="W2524" i="46" s="1"/>
  <c r="R2541" i="46" a="1"/>
  <c r="R2541" i="46" s="1"/>
  <c r="W2541" i="46" s="1"/>
  <c r="R2550" i="46" a="1"/>
  <c r="R2550" i="46" s="1"/>
  <c r="W2550" i="46" s="1"/>
  <c r="R2567" i="46" a="1"/>
  <c r="R2567" i="46" s="1"/>
  <c r="W2567" i="46" s="1"/>
  <c r="AC2567" i="46" s="1"/>
  <c r="R2576" i="46" a="1"/>
  <c r="R2576" i="46" s="1"/>
  <c r="R2612" i="46" a="1"/>
  <c r="R2612" i="46" s="1"/>
  <c r="W2612" i="46" s="1"/>
  <c r="R2620" i="46" a="1"/>
  <c r="R2620" i="46" s="1"/>
  <c r="W2620" i="46" s="1"/>
  <c r="AC2620" i="46" s="1"/>
  <c r="R2637" i="46" a="1"/>
  <c r="R2637" i="46" s="1"/>
  <c r="W2637" i="46" s="1"/>
  <c r="AC2637" i="46" s="1"/>
  <c r="R2646" i="46" a="1"/>
  <c r="R2646" i="46" s="1"/>
  <c r="R2663" i="46" a="1"/>
  <c r="R2663" i="46" s="1"/>
  <c r="R2672" i="46" a="1"/>
  <c r="R2672" i="46" s="1"/>
  <c r="W2672" i="46" s="1"/>
  <c r="R360" i="46" a="1"/>
  <c r="R360" i="46" s="1"/>
  <c r="R513" i="46" a="1"/>
  <c r="R513" i="46" s="1"/>
  <c r="R645" i="46" a="1"/>
  <c r="R645" i="46" s="1"/>
  <c r="R786" i="46" a="1"/>
  <c r="R786" i="46" s="1"/>
  <c r="R903" i="46" a="1"/>
  <c r="R903" i="46" s="1"/>
  <c r="R939" i="46" a="1"/>
  <c r="R939" i="46" s="1"/>
  <c r="W939" i="46" s="1"/>
  <c r="R1035" i="46" a="1"/>
  <c r="R1035" i="46" s="1"/>
  <c r="W1035" i="46" s="1"/>
  <c r="R1076" i="46" a="1"/>
  <c r="R1076" i="46" s="1"/>
  <c r="R1116" i="46" a="1"/>
  <c r="R1116" i="46" s="1"/>
  <c r="R1197" i="46" a="1"/>
  <c r="R1197" i="46" s="1"/>
  <c r="W1197" i="46" s="1"/>
  <c r="R1238" i="46" a="1"/>
  <c r="R1238" i="46" s="1"/>
  <c r="R1278" i="46" a="1"/>
  <c r="R1278" i="46" s="1"/>
  <c r="R1318" i="46" a="1"/>
  <c r="R1318" i="46" s="1"/>
  <c r="W1318" i="46" s="1"/>
  <c r="R1359" i="46" a="1"/>
  <c r="R1359" i="46" s="1"/>
  <c r="W1359" i="46" s="1"/>
  <c r="R1391" i="46" a="1"/>
  <c r="R1391" i="46" s="1"/>
  <c r="W1391" i="46" s="1"/>
  <c r="R1420" i="46" a="1"/>
  <c r="R1420" i="46" s="1"/>
  <c r="W1420" i="46" s="1"/>
  <c r="R1448" i="46" a="1"/>
  <c r="R1448" i="46" s="1"/>
  <c r="W1448" i="46" s="1"/>
  <c r="AC1448" i="46" s="1"/>
  <c r="R1476" i="46" a="1"/>
  <c r="R1476" i="46" s="1"/>
  <c r="W1476" i="46" s="1"/>
  <c r="R1558" i="46" a="1"/>
  <c r="R1558" i="46" s="1"/>
  <c r="W1558" i="46" s="1"/>
  <c r="R1646" i="46" a="1"/>
  <c r="R1646" i="46" s="1"/>
  <c r="W1646" i="46" s="1"/>
  <c r="R1711" i="46" a="1"/>
  <c r="R1711" i="46" s="1"/>
  <c r="R1727" i="46" a="1"/>
  <c r="R1727" i="46" s="1"/>
  <c r="R1743" i="46" a="1"/>
  <c r="R1743" i="46" s="1"/>
  <c r="W1743" i="46" s="1"/>
  <c r="R1760" i="46" a="1"/>
  <c r="R1760" i="46" s="1"/>
  <c r="W1760" i="46" s="1"/>
  <c r="R1777" i="46" a="1"/>
  <c r="R1777" i="46" s="1"/>
  <c r="R1794" i="46" a="1"/>
  <c r="R1794" i="46" s="1"/>
  <c r="W1794" i="46" s="1"/>
  <c r="R1810" i="46" a="1"/>
  <c r="R1810" i="46" s="1"/>
  <c r="W1810" i="46" s="1"/>
  <c r="R1827" i="46" a="1"/>
  <c r="R1827" i="46" s="1"/>
  <c r="W1827" i="46" s="1"/>
  <c r="R1842" i="46" a="1"/>
  <c r="R1842" i="46" s="1"/>
  <c r="R1856" i="46" a="1"/>
  <c r="R1856" i="46" s="1"/>
  <c r="R1872" i="46" a="1"/>
  <c r="R1872" i="46" s="1"/>
  <c r="W1872" i="46" s="1"/>
  <c r="R1888" i="46" a="1"/>
  <c r="R1888" i="46" s="1"/>
  <c r="W1888" i="46" s="1"/>
  <c r="AC1888" i="46" s="1"/>
  <c r="R1904" i="46" a="1"/>
  <c r="R1904" i="46" s="1"/>
  <c r="W1904" i="46" s="1"/>
  <c r="AC1904" i="46" s="1"/>
  <c r="R1920" i="46" a="1"/>
  <c r="R1920" i="46" s="1"/>
  <c r="W1920" i="46" s="1"/>
  <c r="R1936" i="46" a="1"/>
  <c r="R1936" i="46" s="1"/>
  <c r="W1936" i="46" s="1"/>
  <c r="R1952" i="46" a="1"/>
  <c r="R1952" i="46" s="1"/>
  <c r="R1968" i="46" a="1"/>
  <c r="R1968" i="46" s="1"/>
  <c r="R1981" i="46" a="1"/>
  <c r="R1981" i="46" s="1"/>
  <c r="W1981" i="46" s="1"/>
  <c r="R1992" i="46" a="1"/>
  <c r="R1992" i="46" s="1"/>
  <c r="W1992" i="46" s="1"/>
  <c r="R2003" i="46" a="1"/>
  <c r="R2003" i="46" s="1"/>
  <c r="W2003" i="46" s="1"/>
  <c r="R2013" i="46" a="1"/>
  <c r="R2013" i="46" s="1"/>
  <c r="W2013" i="46" s="1"/>
  <c r="AC2013" i="46" s="1"/>
  <c r="R2024" i="46" a="1"/>
  <c r="R2024" i="46" s="1"/>
  <c r="W2024" i="46" s="1"/>
  <c r="AC2024" i="46" s="1"/>
  <c r="R2043" i="46" a="1"/>
  <c r="R2043" i="46" s="1"/>
  <c r="R2053" i="46" a="1"/>
  <c r="R2053" i="46" s="1"/>
  <c r="W2053" i="46" s="1"/>
  <c r="AC2053" i="46" s="1"/>
  <c r="R2062" i="46" a="1"/>
  <c r="R2062" i="46" s="1"/>
  <c r="W2062" i="46" s="1"/>
  <c r="AC2062" i="46" s="1"/>
  <c r="R2072" i="46" a="1"/>
  <c r="R2072" i="46" s="1"/>
  <c r="W2072" i="46" s="1"/>
  <c r="R2091" i="46" a="1"/>
  <c r="R2091" i="46" s="1"/>
  <c r="W2091" i="46" s="1"/>
  <c r="R2101" i="46" a="1"/>
  <c r="R2101" i="46" s="1"/>
  <c r="W2101" i="46" s="1"/>
  <c r="R2110" i="46" a="1"/>
  <c r="R2110" i="46" s="1"/>
  <c r="W2110" i="46" s="1"/>
  <c r="R2121" i="46" a="1"/>
  <c r="R2121" i="46" s="1"/>
  <c r="W2121" i="46" s="1"/>
  <c r="R2132" i="46" a="1"/>
  <c r="R2132" i="46" s="1"/>
  <c r="W2132" i="46" s="1"/>
  <c r="R2142" i="46" a="1"/>
  <c r="R2142" i="46" s="1"/>
  <c r="W2142" i="46" s="1"/>
  <c r="R2153" i="46" a="1"/>
  <c r="R2153" i="46" s="1"/>
  <c r="W2153" i="46" s="1"/>
  <c r="R2164" i="46" a="1"/>
  <c r="R2164" i="46" s="1"/>
  <c r="W2164" i="46" s="1"/>
  <c r="R2174" i="46" a="1"/>
  <c r="R2174" i="46" s="1"/>
  <c r="W2174" i="46" s="1"/>
  <c r="R2185" i="46" a="1"/>
  <c r="R2185" i="46" s="1"/>
  <c r="W2185" i="46" s="1"/>
  <c r="R2196" i="46" a="1"/>
  <c r="R2196" i="46" s="1"/>
  <c r="W2196" i="46" s="1"/>
  <c r="AC2196" i="46" s="1"/>
  <c r="R2206" i="46" a="1"/>
  <c r="R2206" i="46" s="1"/>
  <c r="W2206" i="46" s="1"/>
  <c r="R2217" i="46" a="1"/>
  <c r="R2217" i="46" s="1"/>
  <c r="R2228" i="46" a="1"/>
  <c r="R2228" i="46" s="1"/>
  <c r="W2228" i="46" s="1"/>
  <c r="R2238" i="46" a="1"/>
  <c r="R2238" i="46" s="1"/>
  <c r="W2238" i="46" s="1"/>
  <c r="R2249" i="46" a="1"/>
  <c r="R2249" i="46" s="1"/>
  <c r="W2249" i="46" s="1"/>
  <c r="R2260" i="46" a="1"/>
  <c r="R2260" i="46" s="1"/>
  <c r="W2260" i="46" s="1"/>
  <c r="R2270" i="46" a="1"/>
  <c r="R2270" i="46" s="1"/>
  <c r="W2270" i="46" s="1"/>
  <c r="R2281" i="46" a="1"/>
  <c r="R2281" i="46" s="1"/>
  <c r="W2281" i="46" s="1"/>
  <c r="AC2281" i="46" s="1"/>
  <c r="R2298" i="46" a="1"/>
  <c r="R2298" i="46" s="1"/>
  <c r="W2298" i="46" s="1"/>
  <c r="R2306" i="46" a="1"/>
  <c r="R2306" i="46" s="1"/>
  <c r="W2306" i="46" s="1"/>
  <c r="R2323" i="46" a="1"/>
  <c r="R2323" i="46" s="1"/>
  <c r="R2331" i="46" a="1"/>
  <c r="R2331" i="46" s="1"/>
  <c r="W2331" i="46" s="1"/>
  <c r="R2339" i="46" a="1"/>
  <c r="R2339" i="46" s="1"/>
  <c r="R2348" i="46" a="1"/>
  <c r="R2348" i="46" s="1"/>
  <c r="W2348" i="46" s="1"/>
  <c r="R2365" i="46" a="1"/>
  <c r="R2365" i="46" s="1"/>
  <c r="W2365" i="46" s="1"/>
  <c r="R2373" i="46" a="1"/>
  <c r="R2373" i="46" s="1"/>
  <c r="W2373" i="46" s="1"/>
  <c r="R2391" i="46" a="1"/>
  <c r="R2391" i="46" s="1"/>
  <c r="R2400" i="46" a="1"/>
  <c r="R2400" i="46" s="1"/>
  <c r="R2409" i="46" a="1"/>
  <c r="R2409" i="46" s="1"/>
  <c r="W2409" i="46" s="1"/>
  <c r="R2418" i="46" a="1"/>
  <c r="R2418" i="46" s="1"/>
  <c r="W2418" i="46" s="1"/>
  <c r="R2426" i="46" a="1"/>
  <c r="R2426" i="46" s="1"/>
  <c r="W2426" i="46" s="1"/>
  <c r="AC2426" i="46" s="1"/>
  <c r="R2434" i="46" a="1"/>
  <c r="R2434" i="46" s="1"/>
  <c r="W2434" i="46" s="1"/>
  <c r="R2444" i="46" a="1"/>
  <c r="R2444" i="46" s="1"/>
  <c r="W2444" i="46" s="1"/>
  <c r="R2471" i="46" a="1"/>
  <c r="R2471" i="46" s="1"/>
  <c r="W2471" i="46" s="1"/>
  <c r="R2481" i="46" a="1"/>
  <c r="R2481" i="46" s="1"/>
  <c r="R2489" i="46" a="1"/>
  <c r="R2489" i="46" s="1"/>
  <c r="W2489" i="46" s="1"/>
  <c r="R2498" i="46" a="1"/>
  <c r="R2498" i="46" s="1"/>
  <c r="R2507" i="46" a="1"/>
  <c r="R2507" i="46" s="1"/>
  <c r="W2507" i="46" s="1"/>
  <c r="R2525" i="46" a="1"/>
  <c r="R2525" i="46" s="1"/>
  <c r="R2533" i="46" a="1"/>
  <c r="R2533" i="46" s="1"/>
  <c r="R2559" i="46" a="1"/>
  <c r="R2559" i="46" s="1"/>
  <c r="W2559" i="46" s="1"/>
  <c r="R2568" i="46" a="1"/>
  <c r="R2568" i="46" s="1"/>
  <c r="W2568" i="46" s="1"/>
  <c r="AC2568" i="46" s="1"/>
  <c r="R2577" i="46" a="1"/>
  <c r="R2577" i="46" s="1"/>
  <c r="R2585" i="46" a="1"/>
  <c r="R2585" i="46" s="1"/>
  <c r="W2585" i="46" s="1"/>
  <c r="R2594" i="46" a="1"/>
  <c r="R2594" i="46" s="1"/>
  <c r="R2603" i="46" a="1"/>
  <c r="R2603" i="46" s="1"/>
  <c r="W2603" i="46" s="1"/>
  <c r="AC2603" i="46" s="1"/>
  <c r="R2621" i="46" a="1"/>
  <c r="R2621" i="46" s="1"/>
  <c r="W2621" i="46" s="1"/>
  <c r="R2629" i="46" a="1"/>
  <c r="R2629" i="46" s="1"/>
  <c r="R2655" i="46" a="1"/>
  <c r="R2655" i="46" s="1"/>
  <c r="W2655" i="46" s="1"/>
  <c r="R2664" i="46" a="1"/>
  <c r="R2664" i="46" s="1"/>
  <c r="R2673" i="46" a="1"/>
  <c r="R2673" i="46" s="1"/>
  <c r="R22" i="46" a="1"/>
  <c r="R22" i="46" s="1"/>
  <c r="R194" i="46" a="1"/>
  <c r="R194" i="46" s="1"/>
  <c r="W194" i="46" s="1"/>
  <c r="R370" i="46" a="1"/>
  <c r="R370" i="46" s="1"/>
  <c r="R523" i="46" a="1"/>
  <c r="R523" i="46" s="1"/>
  <c r="W523" i="46" s="1"/>
  <c r="R655" i="46" a="1"/>
  <c r="R655" i="46" s="1"/>
  <c r="W655" i="46" s="1"/>
  <c r="R740" i="46" a="1"/>
  <c r="R740" i="46" s="1"/>
  <c r="W740" i="46" s="1"/>
  <c r="AC740" i="46" s="1"/>
  <c r="R788" i="46" a="1"/>
  <c r="R788" i="46" s="1"/>
  <c r="R830" i="46" a="1"/>
  <c r="R830" i="46" s="1"/>
  <c r="W830" i="46" s="1"/>
  <c r="R905" i="46" a="1"/>
  <c r="R905" i="46" s="1"/>
  <c r="R941" i="46" a="1"/>
  <c r="R941" i="46" s="1"/>
  <c r="R974" i="46" a="1"/>
  <c r="R974" i="46" s="1"/>
  <c r="W974" i="46" s="1"/>
  <c r="R1037" i="46" a="1"/>
  <c r="R1037" i="46" s="1"/>
  <c r="R1078" i="46" a="1"/>
  <c r="R1078" i="46" s="1"/>
  <c r="W1078" i="46" s="1"/>
  <c r="R1118" i="46" a="1"/>
  <c r="R1118" i="46" s="1"/>
  <c r="R1158" i="46" a="1"/>
  <c r="R1158" i="46" s="1"/>
  <c r="W1158" i="46" s="1"/>
  <c r="AC1158" i="46" s="1"/>
  <c r="R1199" i="46" a="1"/>
  <c r="R1199" i="46" s="1"/>
  <c r="W1199" i="46" s="1"/>
  <c r="AC1199" i="46" s="1"/>
  <c r="R1239" i="46" a="1"/>
  <c r="R1239" i="46" s="1"/>
  <c r="W1239" i="46" s="1"/>
  <c r="R1320" i="46" a="1"/>
  <c r="R1320" i="46" s="1"/>
  <c r="W1320" i="46" s="1"/>
  <c r="AC1320" i="46" s="1"/>
  <c r="R1361" i="46" a="1"/>
  <c r="R1361" i="46" s="1"/>
  <c r="W1361" i="46" s="1"/>
  <c r="R1395" i="46" a="1"/>
  <c r="R1395" i="46" s="1"/>
  <c r="W1395" i="46" s="1"/>
  <c r="R1425" i="46" a="1"/>
  <c r="R1425" i="46" s="1"/>
  <c r="W1425" i="46" s="1"/>
  <c r="R1451" i="46" a="1"/>
  <c r="R1451" i="46" s="1"/>
  <c r="W1451" i="46" s="1"/>
  <c r="R1480" i="46" a="1"/>
  <c r="R1480" i="46" s="1"/>
  <c r="W1480" i="46" s="1"/>
  <c r="R1508" i="46" a="1"/>
  <c r="R1508" i="46" s="1"/>
  <c r="W1508" i="46" s="1"/>
  <c r="R1535" i="46" a="1"/>
  <c r="R1535" i="46" s="1"/>
  <c r="R1562" i="46" a="1"/>
  <c r="R1562" i="46" s="1"/>
  <c r="W1562" i="46" s="1"/>
  <c r="R1582" i="46" a="1"/>
  <c r="R1582" i="46" s="1"/>
  <c r="W1582" i="46" s="1"/>
  <c r="R1625" i="46" a="1"/>
  <c r="R1625" i="46" s="1"/>
  <c r="W1625" i="46" s="1"/>
  <c r="R1651" i="46" a="1"/>
  <c r="R1651" i="46" s="1"/>
  <c r="W1651" i="46" s="1"/>
  <c r="R1694" i="46" a="1"/>
  <c r="R1694" i="46" s="1"/>
  <c r="W1694" i="46" s="1"/>
  <c r="R1712" i="46" a="1"/>
  <c r="R1712" i="46" s="1"/>
  <c r="R1729" i="46" a="1"/>
  <c r="R1729" i="46" s="1"/>
  <c r="R1746" i="46" a="1"/>
  <c r="R1746" i="46" s="1"/>
  <c r="W1746" i="46" s="1"/>
  <c r="R1762" i="46" a="1"/>
  <c r="R1762" i="46" s="1"/>
  <c r="R1779" i="46" a="1"/>
  <c r="R1779" i="46" s="1"/>
  <c r="W1779" i="46" s="1"/>
  <c r="R1795" i="46" a="1"/>
  <c r="R1795" i="46" s="1"/>
  <c r="R1811" i="46" a="1"/>
  <c r="R1811" i="46" s="1"/>
  <c r="W1811" i="46" s="1"/>
  <c r="R1843" i="46" a="1"/>
  <c r="R1843" i="46" s="1"/>
  <c r="R1858" i="46" a="1"/>
  <c r="R1858" i="46" s="1"/>
  <c r="R1873" i="46" a="1"/>
  <c r="R1873" i="46" s="1"/>
  <c r="W1873" i="46" s="1"/>
  <c r="R1890" i="46" a="1"/>
  <c r="R1890" i="46" s="1"/>
  <c r="W1890" i="46" s="1"/>
  <c r="R1905" i="46" a="1"/>
  <c r="R1905" i="46" s="1"/>
  <c r="R1922" i="46" a="1"/>
  <c r="R1922" i="46" s="1"/>
  <c r="W1922" i="46" s="1"/>
  <c r="R1937" i="46" a="1"/>
  <c r="R1937" i="46" s="1"/>
  <c r="W1937" i="46" s="1"/>
  <c r="R1954" i="46" a="1"/>
  <c r="R1954" i="46" s="1"/>
  <c r="W1954" i="46" s="1"/>
  <c r="R1969" i="46" a="1"/>
  <c r="R1969" i="46" s="1"/>
  <c r="W1969" i="46" s="1"/>
  <c r="R1982" i="46" a="1"/>
  <c r="R1982" i="46" s="1"/>
  <c r="W1982" i="46" s="1"/>
  <c r="R2014" i="46" a="1"/>
  <c r="R2014" i="46" s="1"/>
  <c r="W2014" i="46" s="1"/>
  <c r="R2034" i="46" a="1"/>
  <c r="R2034" i="46" s="1"/>
  <c r="W2034" i="46" s="1"/>
  <c r="R2044" i="46" a="1"/>
  <c r="R2044" i="46" s="1"/>
  <c r="W2044" i="46" s="1"/>
  <c r="R2063" i="46" a="1"/>
  <c r="R2063" i="46" s="1"/>
  <c r="R2073" i="46" a="1"/>
  <c r="R2073" i="46" s="1"/>
  <c r="W2073" i="46" s="1"/>
  <c r="R2082" i="46" a="1"/>
  <c r="R2082" i="46" s="1"/>
  <c r="W2082" i="46" s="1"/>
  <c r="R2092" i="46" a="1"/>
  <c r="R2092" i="46" s="1"/>
  <c r="W2092" i="46" s="1"/>
  <c r="R2111" i="46" a="1"/>
  <c r="R2111" i="46" s="1"/>
  <c r="R2122" i="46" a="1"/>
  <c r="R2122" i="46" s="1"/>
  <c r="W2122" i="46" s="1"/>
  <c r="R2133" i="46" a="1"/>
  <c r="R2133" i="46" s="1"/>
  <c r="R2143" i="46" a="1"/>
  <c r="R2143" i="46" s="1"/>
  <c r="W2143" i="46" s="1"/>
  <c r="R2154" i="46" a="1"/>
  <c r="R2154" i="46" s="1"/>
  <c r="W2154" i="46" s="1"/>
  <c r="R2165" i="46" a="1"/>
  <c r="R2165" i="46" s="1"/>
  <c r="W2165" i="46" s="1"/>
  <c r="R2175" i="46" a="1"/>
  <c r="R2175" i="46" s="1"/>
  <c r="W2175" i="46" s="1"/>
  <c r="R2186" i="46" a="1"/>
  <c r="R2186" i="46" s="1"/>
  <c r="R2197" i="46" a="1"/>
  <c r="R2197" i="46" s="1"/>
  <c r="R2207" i="46" a="1"/>
  <c r="R2207" i="46" s="1"/>
  <c r="W2207" i="46" s="1"/>
  <c r="R2218" i="46" a="1"/>
  <c r="R2218" i="46" s="1"/>
  <c r="W2218" i="46" s="1"/>
  <c r="R2229" i="46" a="1"/>
  <c r="R2229" i="46" s="1"/>
  <c r="R2239" i="46" a="1"/>
  <c r="R2239" i="46" s="1"/>
  <c r="W2239" i="46" s="1"/>
  <c r="AC2239" i="46" s="1"/>
  <c r="R2250" i="46" a="1"/>
  <c r="R2250" i="46" s="1"/>
  <c r="W2250" i="46" s="1"/>
  <c r="R2261" i="46" a="1"/>
  <c r="R2261" i="46" s="1"/>
  <c r="R2271" i="46" a="1"/>
  <c r="R2271" i="46" s="1"/>
  <c r="W2271" i="46" s="1"/>
  <c r="R2282" i="46" a="1"/>
  <c r="R2282" i="46" s="1"/>
  <c r="W2282" i="46" s="1"/>
  <c r="R2291" i="46" a="1"/>
  <c r="R2291" i="46" s="1"/>
  <c r="W2291" i="46" s="1"/>
  <c r="R2299" i="46" a="1"/>
  <c r="R2299" i="46" s="1"/>
  <c r="W2299" i="46" s="1"/>
  <c r="R2307" i="46" a="1"/>
  <c r="R2307" i="46" s="1"/>
  <c r="W2307" i="46" s="1"/>
  <c r="R2315" i="46" a="1"/>
  <c r="R2315" i="46" s="1"/>
  <c r="W2315" i="46" s="1"/>
  <c r="R2324" i="46" a="1"/>
  <c r="R2324" i="46" s="1"/>
  <c r="W2324" i="46" s="1"/>
  <c r="R2332" i="46" a="1"/>
  <c r="R2332" i="46" s="1"/>
  <c r="R2340" i="46" a="1"/>
  <c r="R2340" i="46" s="1"/>
  <c r="R2357" i="46" a="1"/>
  <c r="R2357" i="46" s="1"/>
  <c r="W2357" i="46" s="1"/>
  <c r="R2374" i="46" a="1"/>
  <c r="R2374" i="46" s="1"/>
  <c r="R2382" i="46" a="1"/>
  <c r="R2382" i="46" s="1"/>
  <c r="W2382" i="46" s="1"/>
  <c r="AC2382" i="46" s="1"/>
  <c r="R2392" i="46" a="1"/>
  <c r="R2392" i="46" s="1"/>
  <c r="W2392" i="46" s="1"/>
  <c r="R2401" i="46" a="1"/>
  <c r="R2401" i="46" s="1"/>
  <c r="W2401" i="46" s="1"/>
  <c r="R2410" i="46" a="1"/>
  <c r="R2410" i="46" s="1"/>
  <c r="W2410" i="46" s="1"/>
  <c r="R2427" i="46" a="1"/>
  <c r="R2427" i="46" s="1"/>
  <c r="R2435" i="46" a="1"/>
  <c r="R2435" i="46" s="1"/>
  <c r="W2435" i="46" s="1"/>
  <c r="R2454" i="46" a="1"/>
  <c r="R2454" i="46" s="1"/>
  <c r="W2454" i="46" s="1"/>
  <c r="R2463" i="46" a="1"/>
  <c r="R2463" i="46" s="1"/>
  <c r="W2463" i="46" s="1"/>
  <c r="R2472" i="46" a="1"/>
  <c r="R2472" i="46" s="1"/>
  <c r="W2472" i="46" s="1"/>
  <c r="R2482" i="46" a="1"/>
  <c r="R2482" i="46" s="1"/>
  <c r="W2482" i="46" s="1"/>
  <c r="AC2482" i="46" s="1"/>
  <c r="R2490" i="46" a="1"/>
  <c r="R2490" i="46" s="1"/>
  <c r="W2490" i="46" s="1"/>
  <c r="R2499" i="46" a="1"/>
  <c r="R2499" i="46" s="1"/>
  <c r="W2499" i="46" s="1"/>
  <c r="R2508" i="46" a="1"/>
  <c r="R2508" i="46" s="1"/>
  <c r="W2508" i="46" s="1"/>
  <c r="R2517" i="46" a="1"/>
  <c r="R2517" i="46" s="1"/>
  <c r="W2517" i="46" s="1"/>
  <c r="R2534" i="46" a="1"/>
  <c r="R2534" i="46" s="1"/>
  <c r="W2534" i="46" s="1"/>
  <c r="R2542" i="46" a="1"/>
  <c r="R2542" i="46" s="1"/>
  <c r="W2542" i="46" s="1"/>
  <c r="R2551" i="46" a="1"/>
  <c r="R2551" i="46" s="1"/>
  <c r="W2551" i="46" s="1"/>
  <c r="R2560" i="46" a="1"/>
  <c r="R2560" i="46" s="1"/>
  <c r="W2560" i="46" s="1"/>
  <c r="R2569" i="46" a="1"/>
  <c r="R2569" i="46" s="1"/>
  <c r="W2569" i="46" s="1"/>
  <c r="R2578" i="46" a="1"/>
  <c r="R2578" i="46" s="1"/>
  <c r="W2578" i="46" s="1"/>
  <c r="AC2578" i="46" s="1"/>
  <c r="R2586" i="46" a="1"/>
  <c r="R2586" i="46" s="1"/>
  <c r="W2586" i="46" s="1"/>
  <c r="R2595" i="46" a="1"/>
  <c r="R2595" i="46" s="1"/>
  <c r="W2595" i="46" s="1"/>
  <c r="AC2595" i="46" s="1"/>
  <c r="R2604" i="46" a="1"/>
  <c r="R2604" i="46" s="1"/>
  <c r="W2604" i="46" s="1"/>
  <c r="AC2604" i="46" s="1"/>
  <c r="R51" i="46" a="1"/>
  <c r="R51" i="46" s="1"/>
  <c r="R227" i="46" a="1"/>
  <c r="R227" i="46" s="1"/>
  <c r="W227" i="46" s="1"/>
  <c r="R403" i="46" a="1"/>
  <c r="R403" i="46" s="1"/>
  <c r="W403" i="46" s="1"/>
  <c r="R545" i="46" a="1"/>
  <c r="R545" i="46" s="1"/>
  <c r="W545" i="46" s="1"/>
  <c r="R672" i="46" a="1"/>
  <c r="R672" i="46" s="1"/>
  <c r="W672" i="46" s="1"/>
  <c r="R750" i="46" a="1"/>
  <c r="R750" i="46" s="1"/>
  <c r="R796" i="46" a="1"/>
  <c r="R796" i="46" s="1"/>
  <c r="R877" i="46" a="1"/>
  <c r="R877" i="46" s="1"/>
  <c r="W877" i="46" s="1"/>
  <c r="AC877" i="46" s="1"/>
  <c r="R911" i="46" a="1"/>
  <c r="R911" i="46" s="1"/>
  <c r="W911" i="46" s="1"/>
  <c r="AC911" i="46" s="1"/>
  <c r="R947" i="46" a="1"/>
  <c r="R947" i="46" s="1"/>
  <c r="R1045" i="46" a="1"/>
  <c r="R1045" i="46" s="1"/>
  <c r="R1085" i="46" a="1"/>
  <c r="R1085" i="46" s="1"/>
  <c r="R1125" i="46" a="1"/>
  <c r="R1125" i="46" s="1"/>
  <c r="W1125" i="46" s="1"/>
  <c r="R1166" i="46" a="1"/>
  <c r="R1166" i="46" s="1"/>
  <c r="R1247" i="46" a="1"/>
  <c r="R1247" i="46" s="1"/>
  <c r="W1247" i="46" s="1"/>
  <c r="R1287" i="46" a="1"/>
  <c r="R1287" i="46" s="1"/>
  <c r="W1287" i="46" s="1"/>
  <c r="R1328" i="46" a="1"/>
  <c r="R1328" i="46" s="1"/>
  <c r="W1328" i="46" s="1"/>
  <c r="R1368" i="46" a="1"/>
  <c r="R1368" i="46" s="1"/>
  <c r="W1368" i="46" s="1"/>
  <c r="R1483" i="46" a="1"/>
  <c r="R1483" i="46" s="1"/>
  <c r="W1483" i="46" s="1"/>
  <c r="R1511" i="46" a="1"/>
  <c r="R1511" i="46" s="1"/>
  <c r="W1511" i="46" s="1"/>
  <c r="R1537" i="46" a="1"/>
  <c r="R1537" i="46" s="1"/>
  <c r="R1564" i="46" a="1"/>
  <c r="R1564" i="46" s="1"/>
  <c r="W1564" i="46" s="1"/>
  <c r="R1586" i="46" a="1"/>
  <c r="R1586" i="46" s="1"/>
  <c r="W1586" i="46" s="1"/>
  <c r="R1606" i="46" a="1"/>
  <c r="R1606" i="46" s="1"/>
  <c r="W1606" i="46" s="1"/>
  <c r="AC1606" i="46" s="1"/>
  <c r="R1627" i="46" a="1"/>
  <c r="R1627" i="46" s="1"/>
  <c r="W1627" i="46" s="1"/>
  <c r="R1652" i="46" a="1"/>
  <c r="R1652" i="46" s="1"/>
  <c r="W1652" i="46" s="1"/>
  <c r="R1673" i="46" a="1"/>
  <c r="R1673" i="46" s="1"/>
  <c r="W1673" i="46" s="1"/>
  <c r="R1698" i="46" a="1"/>
  <c r="R1698" i="46" s="1"/>
  <c r="W1698" i="46" s="1"/>
  <c r="R1714" i="46" a="1"/>
  <c r="R1714" i="46" s="1"/>
  <c r="W1714" i="46" s="1"/>
  <c r="R1731" i="46" a="1"/>
  <c r="R1731" i="46" s="1"/>
  <c r="W1731" i="46" s="1"/>
  <c r="R1747" i="46" a="1"/>
  <c r="R1747" i="46" s="1"/>
  <c r="W1747" i="46" s="1"/>
  <c r="R1763" i="46" a="1"/>
  <c r="R1763" i="46" s="1"/>
  <c r="R1796" i="46" a="1"/>
  <c r="R1796" i="46" s="1"/>
  <c r="W1796" i="46" s="1"/>
  <c r="AC1796" i="46" s="1"/>
  <c r="R1813" i="46" a="1"/>
  <c r="R1813" i="46" s="1"/>
  <c r="W1813" i="46" s="1"/>
  <c r="R1829" i="46" a="1"/>
  <c r="R1829" i="46" s="1"/>
  <c r="W1829" i="46" s="1"/>
  <c r="R1844" i="46" a="1"/>
  <c r="R1844" i="46" s="1"/>
  <c r="R1859" i="46" a="1"/>
  <c r="R1859" i="46" s="1"/>
  <c r="W1859" i="46" s="1"/>
  <c r="R1875" i="46" a="1"/>
  <c r="R1875" i="46" s="1"/>
  <c r="R1891" i="46" a="1"/>
  <c r="R1891" i="46" s="1"/>
  <c r="W1891" i="46" s="1"/>
  <c r="R1907" i="46" a="1"/>
  <c r="R1907" i="46" s="1"/>
  <c r="W1907" i="46" s="1"/>
  <c r="R1923" i="46" a="1"/>
  <c r="R1923" i="46" s="1"/>
  <c r="W1923" i="46" s="1"/>
  <c r="R1939" i="46" a="1"/>
  <c r="R1939" i="46" s="1"/>
  <c r="R1955" i="46" a="1"/>
  <c r="R1955" i="46" s="1"/>
  <c r="W1955" i="46" s="1"/>
  <c r="R1971" i="46" a="1"/>
  <c r="R1971" i="46" s="1"/>
  <c r="W1971" i="46" s="1"/>
  <c r="R1983" i="46" a="1"/>
  <c r="R1983" i="46" s="1"/>
  <c r="R1993" i="46" a="1"/>
  <c r="R1993" i="46" s="1"/>
  <c r="W1993" i="46" s="1"/>
  <c r="R2004" i="46" a="1"/>
  <c r="R2004" i="46" s="1"/>
  <c r="W2004" i="46" s="1"/>
  <c r="R2015" i="46" a="1"/>
  <c r="R2015" i="46" s="1"/>
  <c r="W2015" i="46" s="1"/>
  <c r="AC2015" i="46" s="1"/>
  <c r="R2025" i="46" a="1"/>
  <c r="R2025" i="46" s="1"/>
  <c r="W2025" i="46" s="1"/>
  <c r="R2035" i="46" a="1"/>
  <c r="R2035" i="46" s="1"/>
  <c r="R2045" i="46" a="1"/>
  <c r="R2045" i="46" s="1"/>
  <c r="W2045" i="46" s="1"/>
  <c r="R2054" i="46" a="1"/>
  <c r="R2054" i="46" s="1"/>
  <c r="W2054" i="46" s="1"/>
  <c r="R2064" i="46" a="1"/>
  <c r="R2064" i="46" s="1"/>
  <c r="W2064" i="46" s="1"/>
  <c r="R2083" i="46" a="1"/>
  <c r="R2083" i="46" s="1"/>
  <c r="W2083" i="46" s="1"/>
  <c r="R2093" i="46" a="1"/>
  <c r="R2093" i="46" s="1"/>
  <c r="R2102" i="46" a="1"/>
  <c r="R2102" i="46" s="1"/>
  <c r="W2102" i="46" s="1"/>
  <c r="R2112" i="46" a="1"/>
  <c r="R2112" i="46" s="1"/>
  <c r="W2112" i="46" s="1"/>
  <c r="AC2112" i="46" s="1"/>
  <c r="R2123" i="46" a="1"/>
  <c r="R2123" i="46" s="1"/>
  <c r="W2123" i="46" s="1"/>
  <c r="R2134" i="46" a="1"/>
  <c r="R2134" i="46" s="1"/>
  <c r="W2134" i="46" s="1"/>
  <c r="AC2134" i="46" s="1"/>
  <c r="R2144" i="46" a="1"/>
  <c r="R2144" i="46" s="1"/>
  <c r="W2144" i="46" s="1"/>
  <c r="R2155" i="46" a="1"/>
  <c r="R2155" i="46" s="1"/>
  <c r="W2155" i="46" s="1"/>
  <c r="R2166" i="46" a="1"/>
  <c r="R2166" i="46" s="1"/>
  <c r="W2166" i="46" s="1"/>
  <c r="R2176" i="46" a="1"/>
  <c r="R2176" i="46" s="1"/>
  <c r="W2176" i="46" s="1"/>
  <c r="R2187" i="46" a="1"/>
  <c r="R2187" i="46" s="1"/>
  <c r="R2198" i="46" a="1"/>
  <c r="R2198" i="46" s="1"/>
  <c r="W2198" i="46" s="1"/>
  <c r="R2208" i="46" a="1"/>
  <c r="R2208" i="46" s="1"/>
  <c r="W2208" i="46" s="1"/>
  <c r="R2219" i="46" a="1"/>
  <c r="R2219" i="46" s="1"/>
  <c r="W2219" i="46" s="1"/>
  <c r="R2230" i="46" a="1"/>
  <c r="R2230" i="46" s="1"/>
  <c r="W2230" i="46" s="1"/>
  <c r="AC2230" i="46" s="1"/>
  <c r="R2240" i="46" a="1"/>
  <c r="R2240" i="46" s="1"/>
  <c r="W2240" i="46" s="1"/>
  <c r="R2251" i="46" a="1"/>
  <c r="R2251" i="46" s="1"/>
  <c r="W2251" i="46" s="1"/>
  <c r="R2262" i="46" a="1"/>
  <c r="R2262" i="46" s="1"/>
  <c r="R2272" i="46" a="1"/>
  <c r="R2272" i="46" s="1"/>
  <c r="W2272" i="46" s="1"/>
  <c r="AC2272" i="46" s="1"/>
  <c r="R2283" i="46" a="1"/>
  <c r="R2283" i="46" s="1"/>
  <c r="W2283" i="46" s="1"/>
  <c r="R2292" i="46" a="1"/>
  <c r="R2292" i="46" s="1"/>
  <c r="W2292" i="46" s="1"/>
  <c r="R2300" i="46" a="1"/>
  <c r="R2300" i="46" s="1"/>
  <c r="R2308" i="46" a="1"/>
  <c r="R2308" i="46" s="1"/>
  <c r="W2308" i="46" s="1"/>
  <c r="R2316" i="46" a="1"/>
  <c r="R2316" i="46" s="1"/>
  <c r="W2316" i="46" s="1"/>
  <c r="R2333" i="46" a="1"/>
  <c r="R2333" i="46" s="1"/>
  <c r="W2333" i="46" s="1"/>
  <c r="R2349" i="46" a="1"/>
  <c r="R2349" i="46" s="1"/>
  <c r="W2349" i="46" s="1"/>
  <c r="R2366" i="46" a="1"/>
  <c r="R2366" i="46" s="1"/>
  <c r="W2366" i="46" s="1"/>
  <c r="R2383" i="46" a="1"/>
  <c r="R2383" i="46" s="1"/>
  <c r="R2419" i="46" a="1"/>
  <c r="R2419" i="46" s="1"/>
  <c r="W2419" i="46" s="1"/>
  <c r="R2428" i="46" a="1"/>
  <c r="R2428" i="46" s="1"/>
  <c r="R2436" i="46" a="1"/>
  <c r="R2436" i="46" s="1"/>
  <c r="R2445" i="46" a="1"/>
  <c r="R2445" i="46" s="1"/>
  <c r="R2455" i="46" a="1"/>
  <c r="R2455" i="46" s="1"/>
  <c r="W2455" i="46" s="1"/>
  <c r="R2464" i="46" a="1"/>
  <c r="R2464" i="46" s="1"/>
  <c r="W2464" i="46" s="1"/>
  <c r="R2473" i="46" a="1"/>
  <c r="R2473" i="46" s="1"/>
  <c r="R2491" i="46" a="1"/>
  <c r="R2491" i="46" s="1"/>
  <c r="W2491" i="46" s="1"/>
  <c r="R2500" i="46" a="1"/>
  <c r="R2500" i="46" s="1"/>
  <c r="W2500" i="46" s="1"/>
  <c r="R2526" i="46" a="1"/>
  <c r="R2526" i="46" s="1"/>
  <c r="R2543" i="46" a="1"/>
  <c r="R2543" i="46" s="1"/>
  <c r="W2543" i="46" s="1"/>
  <c r="AC2543" i="46" s="1"/>
  <c r="R2552" i="46" a="1"/>
  <c r="R2552" i="46" s="1"/>
  <c r="W2552" i="46" s="1"/>
  <c r="R2561" i="46" a="1"/>
  <c r="R2561" i="46" s="1"/>
  <c r="W2561" i="46" s="1"/>
  <c r="R2570" i="46" a="1"/>
  <c r="R2570" i="46" s="1"/>
  <c r="W2570" i="46" s="1"/>
  <c r="AC2570" i="46" s="1"/>
  <c r="R2579" i="46" a="1"/>
  <c r="R2579" i="46" s="1"/>
  <c r="W2579" i="46" s="1"/>
  <c r="AC2579" i="46" s="1"/>
  <c r="R2587" i="46" a="1"/>
  <c r="R2587" i="46" s="1"/>
  <c r="R2596" i="46" a="1"/>
  <c r="R2596" i="46" s="1"/>
  <c r="R2622" i="46" a="1"/>
  <c r="R2622" i="46" s="1"/>
  <c r="W2622" i="46" s="1"/>
  <c r="R2639" i="46" a="1"/>
  <c r="R2639" i="46" s="1"/>
  <c r="W2639" i="46" s="1"/>
  <c r="R2648" i="46" a="1"/>
  <c r="R2648" i="46" s="1"/>
  <c r="W2648" i="46" s="1"/>
  <c r="R2657" i="46" a="1"/>
  <c r="R2657" i="46" s="1"/>
  <c r="W2657" i="46" s="1"/>
  <c r="R2666" i="46" a="1"/>
  <c r="R2666" i="46" s="1"/>
  <c r="W2666" i="46" s="1"/>
  <c r="R2675" i="46" a="1"/>
  <c r="R2675" i="46" s="1"/>
  <c r="R52" i="46" a="1"/>
  <c r="R52" i="46" s="1"/>
  <c r="W52" i="46" s="1"/>
  <c r="R228" i="46" a="1"/>
  <c r="R228" i="46" s="1"/>
  <c r="W228" i="46" s="1"/>
  <c r="R404" i="46" a="1"/>
  <c r="R404" i="46" s="1"/>
  <c r="R546" i="46" a="1"/>
  <c r="R546" i="46" s="1"/>
  <c r="W546" i="46" s="1"/>
  <c r="R751" i="46" a="1"/>
  <c r="R751" i="46" s="1"/>
  <c r="R797" i="46" a="1"/>
  <c r="R797" i="46" s="1"/>
  <c r="W797" i="46" s="1"/>
  <c r="R838" i="46" a="1"/>
  <c r="R838" i="46" s="1"/>
  <c r="W838" i="46" s="1"/>
  <c r="R912" i="46" a="1"/>
  <c r="R912" i="46" s="1"/>
  <c r="W912" i="46" s="1"/>
  <c r="R948" i="46" a="1"/>
  <c r="R948" i="46" s="1"/>
  <c r="W948" i="46" s="1"/>
  <c r="R980" i="46" a="1"/>
  <c r="R980" i="46" s="1"/>
  <c r="W980" i="46" s="1"/>
  <c r="R1011" i="46" a="1"/>
  <c r="R1011" i="46" s="1"/>
  <c r="W1011" i="46" s="1"/>
  <c r="R1046" i="46" a="1"/>
  <c r="R1046" i="46" s="1"/>
  <c r="R1086" i="46" a="1"/>
  <c r="R1086" i="46" s="1"/>
  <c r="R1126" i="46" a="1"/>
  <c r="R1126" i="46" s="1"/>
  <c r="R1167" i="46" a="1"/>
  <c r="R1167" i="46" s="1"/>
  <c r="W1167" i="46" s="1"/>
  <c r="R1207" i="46" a="1"/>
  <c r="R1207" i="46" s="1"/>
  <c r="R1288" i="46" a="1"/>
  <c r="R1288" i="46" s="1"/>
  <c r="W1288" i="46" s="1"/>
  <c r="R1329" i="46" a="1"/>
  <c r="R1329" i="46" s="1"/>
  <c r="W1329" i="46" s="1"/>
  <c r="R1369" i="46" a="1"/>
  <c r="R1369" i="46" s="1"/>
  <c r="W1369" i="46" s="1"/>
  <c r="R1399" i="46" a="1"/>
  <c r="R1399" i="46" s="1"/>
  <c r="W1399" i="46" s="1"/>
  <c r="R1428" i="46" a="1"/>
  <c r="R1428" i="46" s="1"/>
  <c r="W1428" i="46" s="1"/>
  <c r="R1455" i="46" a="1"/>
  <c r="R1455" i="46" s="1"/>
  <c r="W1455" i="46" s="1"/>
  <c r="R1484" i="46" a="1"/>
  <c r="R1484" i="46" s="1"/>
  <c r="W1484" i="46" s="1"/>
  <c r="R1512" i="46" a="1"/>
  <c r="R1512" i="46" s="1"/>
  <c r="W1512" i="46" s="1"/>
  <c r="R1538" i="46" a="1"/>
  <c r="R1538" i="46" s="1"/>
  <c r="R1607" i="46" a="1"/>
  <c r="R1607" i="46" s="1"/>
  <c r="W1607" i="46" s="1"/>
  <c r="R1631" i="46" a="1"/>
  <c r="R1631" i="46" s="1"/>
  <c r="W1631" i="46" s="1"/>
  <c r="R1654" i="46" a="1"/>
  <c r="R1654" i="46" s="1"/>
  <c r="W1654" i="46" s="1"/>
  <c r="R1675" i="46" a="1"/>
  <c r="R1675" i="46" s="1"/>
  <c r="W1675" i="46" s="1"/>
  <c r="R1699" i="46" a="1"/>
  <c r="R1699" i="46" s="1"/>
  <c r="W1699" i="46" s="1"/>
  <c r="R1715" i="46" a="1"/>
  <c r="R1715" i="46" s="1"/>
  <c r="W1715" i="46" s="1"/>
  <c r="R1748" i="46" a="1"/>
  <c r="R1748" i="46" s="1"/>
  <c r="W1748" i="46" s="1"/>
  <c r="R1765" i="46" a="1"/>
  <c r="R1765" i="46" s="1"/>
  <c r="W1765" i="46" s="1"/>
  <c r="R1781" i="46" a="1"/>
  <c r="R1781" i="46" s="1"/>
  <c r="W1781" i="46" s="1"/>
  <c r="R1798" i="46" a="1"/>
  <c r="R1798" i="46" s="1"/>
  <c r="W1798" i="46" s="1"/>
  <c r="R1814" i="46" a="1"/>
  <c r="R1814" i="46" s="1"/>
  <c r="R1830" i="46" a="1"/>
  <c r="R1830" i="46" s="1"/>
  <c r="R1846" i="46" a="1"/>
  <c r="R1846" i="46" s="1"/>
  <c r="W1846" i="46" s="1"/>
  <c r="R1860" i="46" a="1"/>
  <c r="R1860" i="46" s="1"/>
  <c r="W1860" i="46" s="1"/>
  <c r="R1876" i="46" a="1"/>
  <c r="R1876" i="46" s="1"/>
  <c r="W1876" i="46" s="1"/>
  <c r="R1892" i="46" a="1"/>
  <c r="R1892" i="46" s="1"/>
  <c r="W1892" i="46" s="1"/>
  <c r="R1908" i="46" a="1"/>
  <c r="R1908" i="46" s="1"/>
  <c r="W1908" i="46" s="1"/>
  <c r="R1924" i="46" a="1"/>
  <c r="R1924" i="46" s="1"/>
  <c r="W1924" i="46" s="1"/>
  <c r="R1940" i="46" a="1"/>
  <c r="R1940" i="46" s="1"/>
  <c r="R1956" i="46" a="1"/>
  <c r="R1956" i="46" s="1"/>
  <c r="W1956" i="46" s="1"/>
  <c r="R1972" i="46" a="1"/>
  <c r="R1972" i="46" s="1"/>
  <c r="W1972" i="46" s="1"/>
  <c r="R1984" i="46" a="1"/>
  <c r="R1984" i="46" s="1"/>
  <c r="W1984" i="46" s="1"/>
  <c r="R1994" i="46" a="1"/>
  <c r="R1994" i="46" s="1"/>
  <c r="W1994" i="46" s="1"/>
  <c r="AC1994" i="46" s="1"/>
  <c r="R2005" i="46" a="1"/>
  <c r="R2005" i="46" s="1"/>
  <c r="W2005" i="46" s="1"/>
  <c r="R2016" i="46" a="1"/>
  <c r="R2016" i="46" s="1"/>
  <c r="W2016" i="46" s="1"/>
  <c r="R2026" i="46" a="1"/>
  <c r="R2026" i="46" s="1"/>
  <c r="R2036" i="46" a="1"/>
  <c r="R2036" i="46" s="1"/>
  <c r="W2036" i="46" s="1"/>
  <c r="R2055" i="46" a="1"/>
  <c r="R2055" i="46" s="1"/>
  <c r="W2055" i="46" s="1"/>
  <c r="R2065" i="46" a="1"/>
  <c r="R2065" i="46" s="1"/>
  <c r="W2065" i="46" s="1"/>
  <c r="R2074" i="46" a="1"/>
  <c r="R2074" i="46" s="1"/>
  <c r="W2074" i="46" s="1"/>
  <c r="R2084" i="46" a="1"/>
  <c r="R2084" i="46" s="1"/>
  <c r="W2084" i="46" s="1"/>
  <c r="R2103" i="46" a="1"/>
  <c r="R2103" i="46" s="1"/>
  <c r="W2103" i="46" s="1"/>
  <c r="R2113" i="46" a="1"/>
  <c r="R2113" i="46" s="1"/>
  <c r="W2113" i="46" s="1"/>
  <c r="R2124" i="46" a="1"/>
  <c r="R2124" i="46" s="1"/>
  <c r="W2124" i="46" s="1"/>
  <c r="R2135" i="46" a="1"/>
  <c r="R2135" i="46" s="1"/>
  <c r="W2135" i="46" s="1"/>
  <c r="R2145" i="46" a="1"/>
  <c r="R2145" i="46" s="1"/>
  <c r="W2145" i="46" s="1"/>
  <c r="R2156" i="46" a="1"/>
  <c r="R2156" i="46" s="1"/>
  <c r="W2156" i="46" s="1"/>
  <c r="R2167" i="46" a="1"/>
  <c r="R2167" i="46" s="1"/>
  <c r="W2167" i="46" s="1"/>
  <c r="R2177" i="46" a="1"/>
  <c r="R2177" i="46" s="1"/>
  <c r="W2177" i="46" s="1"/>
  <c r="R2188" i="46" a="1"/>
  <c r="R2188" i="46" s="1"/>
  <c r="W2188" i="46" s="1"/>
  <c r="R2199" i="46" a="1"/>
  <c r="R2199" i="46" s="1"/>
  <c r="W2199" i="46" s="1"/>
  <c r="R2209" i="46" a="1"/>
  <c r="R2209" i="46" s="1"/>
  <c r="W2209" i="46" s="1"/>
  <c r="R2220" i="46" a="1"/>
  <c r="R2220" i="46" s="1"/>
  <c r="W2220" i="46" s="1"/>
  <c r="R2231" i="46" a="1"/>
  <c r="R2231" i="46" s="1"/>
  <c r="W2231" i="46" s="1"/>
  <c r="R2241" i="46" a="1"/>
  <c r="R2241" i="46" s="1"/>
  <c r="W2241" i="46" s="1"/>
  <c r="R2252" i="46" a="1"/>
  <c r="R2252" i="46" s="1"/>
  <c r="W2252" i="46" s="1"/>
  <c r="R2263" i="46" a="1"/>
  <c r="R2263" i="46" s="1"/>
  <c r="R2273" i="46" a="1"/>
  <c r="R2273" i="46" s="1"/>
  <c r="W2273" i="46" s="1"/>
  <c r="R2284" i="46" a="1"/>
  <c r="R2284" i="46" s="1"/>
  <c r="W2284" i="46" s="1"/>
  <c r="R2301" i="46" a="1"/>
  <c r="R2301" i="46" s="1"/>
  <c r="W2301" i="46" s="1"/>
  <c r="AC2301" i="46" s="1"/>
  <c r="R2325" i="46" a="1"/>
  <c r="R2325" i="46" s="1"/>
  <c r="W2325" i="46" s="1"/>
  <c r="R2341" i="46" a="1"/>
  <c r="R2341" i="46" s="1"/>
  <c r="R2358" i="46" a="1"/>
  <c r="R2358" i="46" s="1"/>
  <c r="W2358" i="46" s="1"/>
  <c r="R2375" i="46" a="1"/>
  <c r="R2375" i="46" s="1"/>
  <c r="R2384" i="46" a="1"/>
  <c r="R2384" i="46" s="1"/>
  <c r="W2384" i="46" s="1"/>
  <c r="R2393" i="46" a="1"/>
  <c r="R2393" i="46" s="1"/>
  <c r="W2393" i="46" s="1"/>
  <c r="R2402" i="46" a="1"/>
  <c r="R2402" i="46" s="1"/>
  <c r="W2402" i="46" s="1"/>
  <c r="R2411" i="46" a="1"/>
  <c r="R2411" i="46" s="1"/>
  <c r="W2411" i="46" s="1"/>
  <c r="R2420" i="46" a="1"/>
  <c r="R2420" i="46" s="1"/>
  <c r="W2420" i="46" s="1"/>
  <c r="R2429" i="46" a="1"/>
  <c r="R2429" i="46" s="1"/>
  <c r="R2437" i="46" a="1"/>
  <c r="R2437" i="46" s="1"/>
  <c r="W2437" i="46" s="1"/>
  <c r="R2446" i="46" a="1"/>
  <c r="R2446" i="46" s="1"/>
  <c r="W2446" i="46" s="1"/>
  <c r="R2456" i="46" a="1"/>
  <c r="R2456" i="46" s="1"/>
  <c r="W2456" i="46" s="1"/>
  <c r="AC2456" i="46" s="1"/>
  <c r="R2474" i="46" a="1"/>
  <c r="R2474" i="46" s="1"/>
  <c r="R2483" i="46" a="1"/>
  <c r="R2483" i="46" s="1"/>
  <c r="W2483" i="46" s="1"/>
  <c r="R2492" i="46" a="1"/>
  <c r="R2492" i="46" s="1"/>
  <c r="W2492" i="46" s="1"/>
  <c r="R2509" i="46" a="1"/>
  <c r="R2509" i="46" s="1"/>
  <c r="R2518" i="46" a="1"/>
  <c r="R2518" i="46" s="1"/>
  <c r="W2518" i="46" s="1"/>
  <c r="R2535" i="46" a="1"/>
  <c r="R2535" i="46" s="1"/>
  <c r="W2535" i="46" s="1"/>
  <c r="R2544" i="46" a="1"/>
  <c r="R2544" i="46" s="1"/>
  <c r="W2544" i="46" s="1"/>
  <c r="R2580" i="46" a="1"/>
  <c r="R2580" i="46" s="1"/>
  <c r="W2580" i="46" s="1"/>
  <c r="R2588" i="46" a="1"/>
  <c r="R2588" i="46" s="1"/>
  <c r="W2588" i="46" s="1"/>
  <c r="AC2588" i="46" s="1"/>
  <c r="R2605" i="46" a="1"/>
  <c r="R2605" i="46" s="1"/>
  <c r="W2605" i="46" s="1"/>
  <c r="R2614" i="46" a="1"/>
  <c r="R2614" i="46" s="1"/>
  <c r="R2631" i="46" a="1"/>
  <c r="R2631" i="46" s="1"/>
  <c r="W2631" i="46" s="1"/>
  <c r="AC2631" i="46" s="1"/>
  <c r="R2640" i="46" a="1"/>
  <c r="R2640" i="46" s="1"/>
  <c r="W2640" i="46" s="1"/>
  <c r="R2676" i="46" a="1"/>
  <c r="R2676" i="46" s="1"/>
  <c r="W2676" i="46" s="1"/>
  <c r="R62" i="46" a="1"/>
  <c r="R62" i="46" s="1"/>
  <c r="R238" i="46" a="1"/>
  <c r="R238" i="46" s="1"/>
  <c r="W238" i="46" s="1"/>
  <c r="R414" i="46" a="1"/>
  <c r="R414" i="46" s="1"/>
  <c r="W414" i="46" s="1"/>
  <c r="R556" i="46" a="1"/>
  <c r="R556" i="46" s="1"/>
  <c r="W556" i="46" s="1"/>
  <c r="R679" i="46" a="1"/>
  <c r="R679" i="46" s="1"/>
  <c r="R753" i="46" a="1"/>
  <c r="R753" i="46" s="1"/>
  <c r="W753" i="46" s="1"/>
  <c r="AC753" i="46" s="1"/>
  <c r="R799" i="46" a="1"/>
  <c r="R799" i="46" s="1"/>
  <c r="W799" i="46" s="1"/>
  <c r="R841" i="46" a="1"/>
  <c r="R841" i="46" s="1"/>
  <c r="R913" i="46" a="1"/>
  <c r="R913" i="46" s="1"/>
  <c r="W913" i="46" s="1"/>
  <c r="R981" i="46" a="1"/>
  <c r="R981" i="46" s="1"/>
  <c r="W981" i="46" s="1"/>
  <c r="R1012" i="46" a="1"/>
  <c r="R1012" i="46" s="1"/>
  <c r="W1012" i="46" s="1"/>
  <c r="R1047" i="46" a="1"/>
  <c r="R1047" i="46" s="1"/>
  <c r="R1128" i="46" a="1"/>
  <c r="R1128" i="46" s="1"/>
  <c r="W1128" i="46" s="1"/>
  <c r="R1169" i="46" a="1"/>
  <c r="R1169" i="46" s="1"/>
  <c r="W1169" i="46" s="1"/>
  <c r="R1209" i="46" a="1"/>
  <c r="R1209" i="46" s="1"/>
  <c r="R1249" i="46" a="1"/>
  <c r="R1249" i="46" s="1"/>
  <c r="W1249" i="46" s="1"/>
  <c r="R1289" i="46" a="1"/>
  <c r="R1289" i="46" s="1"/>
  <c r="W1289" i="46" s="1"/>
  <c r="R1371" i="46" a="1"/>
  <c r="R1371" i="46" s="1"/>
  <c r="R1400" i="46" a="1"/>
  <c r="R1400" i="46" s="1"/>
  <c r="W1400" i="46" s="1"/>
  <c r="AC1400" i="46" s="1"/>
  <c r="R1430" i="46" a="1"/>
  <c r="R1430" i="46" s="1"/>
  <c r="W1430" i="46" s="1"/>
  <c r="R1457" i="46" a="1"/>
  <c r="R1457" i="46" s="1"/>
  <c r="W1457" i="46" s="1"/>
  <c r="R1486" i="46" a="1"/>
  <c r="R1486" i="46" s="1"/>
  <c r="W1486" i="46" s="1"/>
  <c r="AC1486" i="46" s="1"/>
  <c r="R1513" i="46" a="1"/>
  <c r="R1513" i="46" s="1"/>
  <c r="W1513" i="46" s="1"/>
  <c r="R1540" i="46" a="1"/>
  <c r="R1540" i="46" s="1"/>
  <c r="W1540" i="46" s="1"/>
  <c r="AC1540" i="46" s="1"/>
  <c r="R1566" i="46" a="1"/>
  <c r="R1566" i="46" s="1"/>
  <c r="R1608" i="46" a="1"/>
  <c r="R1608" i="46" s="1"/>
  <c r="W1608" i="46" s="1"/>
  <c r="R1633" i="46" a="1"/>
  <c r="R1633" i="46" s="1"/>
  <c r="W1633" i="46" s="1"/>
  <c r="R1655" i="46" a="1"/>
  <c r="R1655" i="46" s="1"/>
  <c r="W1655" i="46" s="1"/>
  <c r="R1679" i="46" a="1"/>
  <c r="R1679" i="46" s="1"/>
  <c r="W1679" i="46" s="1"/>
  <c r="R1700" i="46" a="1"/>
  <c r="R1700" i="46" s="1"/>
  <c r="W1700" i="46" s="1"/>
  <c r="R1717" i="46" a="1"/>
  <c r="R1717" i="46" s="1"/>
  <c r="W1717" i="46" s="1"/>
  <c r="AC1717" i="46" s="1"/>
  <c r="R1733" i="46" a="1"/>
  <c r="R1733" i="46" s="1"/>
  <c r="W1733" i="46" s="1"/>
  <c r="AC1733" i="46" s="1"/>
  <c r="R1750" i="46" a="1"/>
  <c r="R1750" i="46" s="1"/>
  <c r="W1750" i="46" s="1"/>
  <c r="R1766" i="46" a="1"/>
  <c r="R1766" i="46" s="1"/>
  <c r="W1766" i="46" s="1"/>
  <c r="R1782" i="46" a="1"/>
  <c r="R1782" i="46" s="1"/>
  <c r="W1782" i="46" s="1"/>
  <c r="R1799" i="46" a="1"/>
  <c r="R1799" i="46" s="1"/>
  <c r="W1799" i="46" s="1"/>
  <c r="R1832" i="46" a="1"/>
  <c r="R1832" i="46" s="1"/>
  <c r="W1832" i="46" s="1"/>
  <c r="R1847" i="46" a="1"/>
  <c r="R1847" i="46" s="1"/>
  <c r="W1847" i="46" s="1"/>
  <c r="R1861" i="46" a="1"/>
  <c r="R1861" i="46" s="1"/>
  <c r="W1861" i="46" s="1"/>
  <c r="R1877" i="46" a="1"/>
  <c r="R1877" i="46" s="1"/>
  <c r="W1877" i="46" s="1"/>
  <c r="R1893" i="46" a="1"/>
  <c r="R1893" i="46" s="1"/>
  <c r="R1909" i="46" a="1"/>
  <c r="R1909" i="46" s="1"/>
  <c r="W1909" i="46" s="1"/>
  <c r="R1925" i="46" a="1"/>
  <c r="R1925" i="46" s="1"/>
  <c r="W1925" i="46" s="1"/>
  <c r="AC1925" i="46" s="1"/>
  <c r="R1941" i="46" a="1"/>
  <c r="R1941" i="46" s="1"/>
  <c r="W1941" i="46" s="1"/>
  <c r="R1957" i="46" a="1"/>
  <c r="R1957" i="46" s="1"/>
  <c r="W1957" i="46" s="1"/>
  <c r="R1973" i="46" a="1"/>
  <c r="R1973" i="46" s="1"/>
  <c r="R1985" i="46" a="1"/>
  <c r="R1985" i="46" s="1"/>
  <c r="W1985" i="46" s="1"/>
  <c r="R1995" i="46" a="1"/>
  <c r="R1995" i="46" s="1"/>
  <c r="W1995" i="46" s="1"/>
  <c r="R2006" i="46" a="1"/>
  <c r="R2006" i="46" s="1"/>
  <c r="W2006" i="46" s="1"/>
  <c r="R2017" i="46" a="1"/>
  <c r="R2017" i="46" s="1"/>
  <c r="R2027" i="46" a="1"/>
  <c r="R2027" i="46" s="1"/>
  <c r="W2027" i="46" s="1"/>
  <c r="R2037" i="46" a="1"/>
  <c r="R2037" i="46" s="1"/>
  <c r="W2037" i="46" s="1"/>
  <c r="R2046" i="46" a="1"/>
  <c r="R2046" i="46" s="1"/>
  <c r="W2046" i="46" s="1"/>
  <c r="AC2046" i="46" s="1"/>
  <c r="R2056" i="46" a="1"/>
  <c r="R2056" i="46" s="1"/>
  <c r="W2056" i="46" s="1"/>
  <c r="AC2056" i="46" s="1"/>
  <c r="R2075" i="46" a="1"/>
  <c r="R2075" i="46" s="1"/>
  <c r="W2075" i="46" s="1"/>
  <c r="R2085" i="46" a="1"/>
  <c r="R2085" i="46" s="1"/>
  <c r="W2085" i="46" s="1"/>
  <c r="R2094" i="46" a="1"/>
  <c r="R2094" i="46" s="1"/>
  <c r="R2104" i="46" a="1"/>
  <c r="R2104" i="46" s="1"/>
  <c r="W2104" i="46" s="1"/>
  <c r="AC2104" i="46" s="1"/>
  <c r="R2125" i="46" a="1"/>
  <c r="R2125" i="46" s="1"/>
  <c r="W2125" i="46" s="1"/>
  <c r="R2136" i="46" a="1"/>
  <c r="R2136" i="46" s="1"/>
  <c r="R2157" i="46" a="1"/>
  <c r="R2157" i="46" s="1"/>
  <c r="W2157" i="46" s="1"/>
  <c r="R2168" i="46" a="1"/>
  <c r="R2168" i="46" s="1"/>
  <c r="W2168" i="46" s="1"/>
  <c r="R2189" i="46" a="1"/>
  <c r="R2189" i="46" s="1"/>
  <c r="W2189" i="46" s="1"/>
  <c r="R2200" i="46" a="1"/>
  <c r="R2200" i="46" s="1"/>
  <c r="W2200" i="46" s="1"/>
  <c r="R2221" i="46" a="1"/>
  <c r="R2221" i="46" s="1"/>
  <c r="R2232" i="46" a="1"/>
  <c r="R2232" i="46" s="1"/>
  <c r="W2232" i="46" s="1"/>
  <c r="AC2232" i="46" s="1"/>
  <c r="R2253" i="46" a="1"/>
  <c r="R2253" i="46" s="1"/>
  <c r="W2253" i="46" s="1"/>
  <c r="R2264" i="46" a="1"/>
  <c r="R2264" i="46" s="1"/>
  <c r="W2264" i="46" s="1"/>
  <c r="R2293" i="46" a="1"/>
  <c r="R2293" i="46" s="1"/>
  <c r="W2293" i="46" s="1"/>
  <c r="AC2293" i="46" s="1"/>
  <c r="R2309" i="46" a="1"/>
  <c r="R2309" i="46" s="1"/>
  <c r="W2309" i="46" s="1"/>
  <c r="R2317" i="46" a="1"/>
  <c r="R2317" i="46" s="1"/>
  <c r="W2317" i="46" s="1"/>
  <c r="R2334" i="46" a="1"/>
  <c r="R2334" i="46" s="1"/>
  <c r="W2334" i="46" s="1"/>
  <c r="R2342" i="46" a="1"/>
  <c r="R2342" i="46" s="1"/>
  <c r="W2342" i="46" s="1"/>
  <c r="R2350" i="46" a="1"/>
  <c r="R2350" i="46" s="1"/>
  <c r="W2350" i="46" s="1"/>
  <c r="R2367" i="46" a="1"/>
  <c r="R2367" i="46" s="1"/>
  <c r="W2367" i="46" s="1"/>
  <c r="R2376" i="46" a="1"/>
  <c r="R2376" i="46" s="1"/>
  <c r="W2376" i="46" s="1"/>
  <c r="R2385" i="46" a="1"/>
  <c r="R2385" i="46" s="1"/>
  <c r="W2385" i="46" s="1"/>
  <c r="R2394" i="46" a="1"/>
  <c r="R2394" i="46" s="1"/>
  <c r="W2394" i="46" s="1"/>
  <c r="R2403" i="46" a="1"/>
  <c r="R2403" i="46" s="1"/>
  <c r="R2412" i="46" a="1"/>
  <c r="R2412" i="46" s="1"/>
  <c r="R2438" i="46" a="1"/>
  <c r="R2438" i="46" s="1"/>
  <c r="W2438" i="46" s="1"/>
  <c r="R2447" i="46" a="1"/>
  <c r="R2447" i="46" s="1"/>
  <c r="W2447" i="46" s="1"/>
  <c r="R2465" i="46" a="1"/>
  <c r="R2465" i="46" s="1"/>
  <c r="R2484" i="46" a="1"/>
  <c r="R2484" i="46" s="1"/>
  <c r="W2484" i="46" s="1"/>
  <c r="R2493" i="46" a="1"/>
  <c r="R2493" i="46" s="1"/>
  <c r="W2493" i="46" s="1"/>
  <c r="R2501" i="46" a="1"/>
  <c r="R2501" i="46" s="1"/>
  <c r="W2501" i="46" s="1"/>
  <c r="R2527" i="46" a="1"/>
  <c r="R2527" i="46" s="1"/>
  <c r="W2527" i="46" s="1"/>
  <c r="R2536" i="46" a="1"/>
  <c r="R2536" i="46" s="1"/>
  <c r="W2536" i="46" s="1"/>
  <c r="R2545" i="46" a="1"/>
  <c r="R2545" i="46" s="1"/>
  <c r="W2545" i="46" s="1"/>
  <c r="R2553" i="46" a="1"/>
  <c r="R2553" i="46" s="1"/>
  <c r="W2553" i="46" s="1"/>
  <c r="AC2553" i="46" s="1"/>
  <c r="R2562" i="46" a="1"/>
  <c r="R2562" i="46" s="1"/>
  <c r="W2562" i="46" s="1"/>
  <c r="AC2562" i="46" s="1"/>
  <c r="R2571" i="46" a="1"/>
  <c r="R2571" i="46" s="1"/>
  <c r="W2571" i="46" s="1"/>
  <c r="R2589" i="46" a="1"/>
  <c r="R2589" i="46" s="1"/>
  <c r="W2589" i="46" s="1"/>
  <c r="R2597" i="46" a="1"/>
  <c r="R2597" i="46" s="1"/>
  <c r="W2597" i="46" s="1"/>
  <c r="R2623" i="46" a="1"/>
  <c r="R2623" i="46" s="1"/>
  <c r="W2623" i="46" s="1"/>
  <c r="R2632" i="46" a="1"/>
  <c r="R2632" i="46" s="1"/>
  <c r="R2641" i="46" a="1"/>
  <c r="R2641" i="46" s="1"/>
  <c r="R2649" i="46" a="1"/>
  <c r="R2649" i="46" s="1"/>
  <c r="W2649" i="46" s="1"/>
  <c r="R2658" i="46" a="1"/>
  <c r="R2658" i="46" s="1"/>
  <c r="W2658" i="46" s="1"/>
  <c r="R2667" i="46" a="1"/>
  <c r="R2667" i="46" s="1"/>
  <c r="W2667" i="46" s="1"/>
  <c r="R95" i="46" a="1"/>
  <c r="R95" i="46" s="1"/>
  <c r="R271" i="46" a="1"/>
  <c r="R271" i="46" s="1"/>
  <c r="R447" i="46" a="1"/>
  <c r="R447" i="46" s="1"/>
  <c r="W447" i="46" s="1"/>
  <c r="AC447" i="46" s="1"/>
  <c r="R578" i="46" a="1"/>
  <c r="R578" i="46" s="1"/>
  <c r="R696" i="46" a="1"/>
  <c r="R696" i="46" s="1"/>
  <c r="W696" i="46" s="1"/>
  <c r="R762" i="46" a="1"/>
  <c r="R762" i="46" s="1"/>
  <c r="W762" i="46" s="1"/>
  <c r="AC762" i="46" s="1"/>
  <c r="R806" i="46" a="1"/>
  <c r="R806" i="46" s="1"/>
  <c r="R848" i="46" a="1"/>
  <c r="R848" i="46" s="1"/>
  <c r="R920" i="46" a="1"/>
  <c r="R920" i="46" s="1"/>
  <c r="R956" i="46" a="1"/>
  <c r="R956" i="46" s="1"/>
  <c r="W956" i="46" s="1"/>
  <c r="R987" i="46" a="1"/>
  <c r="R987" i="46" s="1"/>
  <c r="R1017" i="46" a="1"/>
  <c r="R1017" i="46" s="1"/>
  <c r="R1055" i="46" a="1"/>
  <c r="R1055" i="46" s="1"/>
  <c r="W1055" i="46" s="1"/>
  <c r="R1095" i="46" a="1"/>
  <c r="R1095" i="46" s="1"/>
  <c r="W1095" i="46" s="1"/>
  <c r="AC1095" i="46" s="1"/>
  <c r="R1136" i="46" a="1"/>
  <c r="R1136" i="46" s="1"/>
  <c r="W1136" i="46" s="1"/>
  <c r="R1176" i="46" a="1"/>
  <c r="R1176" i="46" s="1"/>
  <c r="W1176" i="46" s="1"/>
  <c r="R1216" i="46" a="1"/>
  <c r="R1216" i="46" s="1"/>
  <c r="W1216" i="46" s="1"/>
  <c r="R1298" i="46" a="1"/>
  <c r="R1298" i="46" s="1"/>
  <c r="R1338" i="46" a="1"/>
  <c r="R1338" i="46" s="1"/>
  <c r="W1338" i="46" s="1"/>
  <c r="R1375" i="46" a="1"/>
  <c r="R1375" i="46" s="1"/>
  <c r="W1375" i="46" s="1"/>
  <c r="R1404" i="46" a="1"/>
  <c r="R1404" i="46" s="1"/>
  <c r="W1404" i="46" s="1"/>
  <c r="R1433" i="46" a="1"/>
  <c r="R1433" i="46" s="1"/>
  <c r="R1461" i="46" a="1"/>
  <c r="R1461" i="46" s="1"/>
  <c r="W1461" i="46" s="1"/>
  <c r="R1517" i="46" a="1"/>
  <c r="R1517" i="46" s="1"/>
  <c r="W1517" i="46" s="1"/>
  <c r="R1543" i="46" a="1"/>
  <c r="R1543" i="46" s="1"/>
  <c r="R1570" i="46" a="1"/>
  <c r="R1570" i="46" s="1"/>
  <c r="W1570" i="46" s="1"/>
  <c r="AC1570" i="46" s="1"/>
  <c r="R1589" i="46" a="1"/>
  <c r="R1589" i="46" s="1"/>
  <c r="W1589" i="46" s="1"/>
  <c r="AC1589" i="46" s="1"/>
  <c r="R1612" i="46" a="1"/>
  <c r="R1612" i="46" s="1"/>
  <c r="W1612" i="46" s="1"/>
  <c r="R1635" i="46" a="1"/>
  <c r="R1635" i="46" s="1"/>
  <c r="W1635" i="46" s="1"/>
  <c r="R1656" i="46" a="1"/>
  <c r="R1656" i="46" s="1"/>
  <c r="W1656" i="46" s="1"/>
  <c r="R1681" i="46" a="1"/>
  <c r="R1681" i="46" s="1"/>
  <c r="W1681" i="46" s="1"/>
  <c r="R1702" i="46" a="1"/>
  <c r="R1702" i="46" s="1"/>
  <c r="W1702" i="46" s="1"/>
  <c r="R1718" i="46" a="1"/>
  <c r="R1718" i="46" s="1"/>
  <c r="W1718" i="46" s="1"/>
  <c r="R1734" i="46" a="1"/>
  <c r="R1734" i="46" s="1"/>
  <c r="W1734" i="46" s="1"/>
  <c r="R1751" i="46" a="1"/>
  <c r="R1751" i="46" s="1"/>
  <c r="W1751" i="46" s="1"/>
  <c r="R1784" i="46" a="1"/>
  <c r="R1784" i="46" s="1"/>
  <c r="W1784" i="46" s="1"/>
  <c r="R1800" i="46" a="1"/>
  <c r="R1800" i="46" s="1"/>
  <c r="W1800" i="46" s="1"/>
  <c r="R1848" i="46" a="1"/>
  <c r="R1848" i="46" s="1"/>
  <c r="W1848" i="46" s="1"/>
  <c r="AC1848" i="46" s="1"/>
  <c r="R1862" i="46" a="1"/>
  <c r="R1862" i="46" s="1"/>
  <c r="W1862" i="46" s="1"/>
  <c r="R1879" i="46" a="1"/>
  <c r="R1879" i="46" s="1"/>
  <c r="W1879" i="46" s="1"/>
  <c r="R1894" i="46" a="1"/>
  <c r="R1894" i="46" s="1"/>
  <c r="W1894" i="46" s="1"/>
  <c r="R1911" i="46" a="1"/>
  <c r="R1911" i="46" s="1"/>
  <c r="W1911" i="46" s="1"/>
  <c r="AC1911" i="46" s="1"/>
  <c r="R1926" i="46" a="1"/>
  <c r="R1926" i="46" s="1"/>
  <c r="W1926" i="46" s="1"/>
  <c r="R1943" i="46" a="1"/>
  <c r="R1943" i="46" s="1"/>
  <c r="W1943" i="46" s="1"/>
  <c r="R1958" i="46" a="1"/>
  <c r="R1958" i="46" s="1"/>
  <c r="W1958" i="46" s="1"/>
  <c r="R1975" i="46" a="1"/>
  <c r="R1975" i="46" s="1"/>
  <c r="R1986" i="46" a="1"/>
  <c r="R1986" i="46" s="1"/>
  <c r="W1986" i="46" s="1"/>
  <c r="R1996" i="46" a="1"/>
  <c r="R1996" i="46" s="1"/>
  <c r="W1996" i="46" s="1"/>
  <c r="R2007" i="46" a="1"/>
  <c r="R2007" i="46" s="1"/>
  <c r="W2007" i="46" s="1"/>
  <c r="R2018" i="46" a="1"/>
  <c r="R2018" i="46" s="1"/>
  <c r="W2018" i="46" s="1"/>
  <c r="R2028" i="46" a="1"/>
  <c r="R2028" i="46" s="1"/>
  <c r="R2047" i="46" a="1"/>
  <c r="R2047" i="46" s="1"/>
  <c r="W2047" i="46" s="1"/>
  <c r="R2057" i="46" a="1"/>
  <c r="R2057" i="46" s="1"/>
  <c r="R2066" i="46" a="1"/>
  <c r="R2066" i="46" s="1"/>
  <c r="W2066" i="46" s="1"/>
  <c r="AC2066" i="46" s="1"/>
  <c r="R2076" i="46" a="1"/>
  <c r="R2076" i="46" s="1"/>
  <c r="W2076" i="46" s="1"/>
  <c r="R2095" i="46" a="1"/>
  <c r="R2095" i="46" s="1"/>
  <c r="W2095" i="46" s="1"/>
  <c r="R2105" i="46" a="1"/>
  <c r="R2105" i="46" s="1"/>
  <c r="W2105" i="46" s="1"/>
  <c r="R2114" i="46" a="1"/>
  <c r="R2114" i="46" s="1"/>
  <c r="R2126" i="46" a="1"/>
  <c r="R2126" i="46" s="1"/>
  <c r="W2126" i="46" s="1"/>
  <c r="R2137" i="46" a="1"/>
  <c r="R2137" i="46" s="1"/>
  <c r="W2137" i="46" s="1"/>
  <c r="R2146" i="46" a="1"/>
  <c r="R2146" i="46" s="1"/>
  <c r="W2146" i="46" s="1"/>
  <c r="R2158" i="46" a="1"/>
  <c r="R2158" i="46" s="1"/>
  <c r="W2158" i="46" s="1"/>
  <c r="AC2158" i="46" s="1"/>
  <c r="R2169" i="46" a="1"/>
  <c r="R2169" i="46" s="1"/>
  <c r="W2169" i="46" s="1"/>
  <c r="R2178" i="46" a="1"/>
  <c r="R2178" i="46" s="1"/>
  <c r="W2178" i="46" s="1"/>
  <c r="R2190" i="46" a="1"/>
  <c r="R2190" i="46" s="1"/>
  <c r="W2190" i="46" s="1"/>
  <c r="R2201" i="46" a="1"/>
  <c r="R2201" i="46" s="1"/>
  <c r="R2210" i="46" a="1"/>
  <c r="R2210" i="46" s="1"/>
  <c r="R2222" i="46" a="1"/>
  <c r="R2222" i="46" s="1"/>
  <c r="R2233" i="46" a="1"/>
  <c r="R2233" i="46" s="1"/>
  <c r="W2233" i="46" s="1"/>
  <c r="R2242" i="46" a="1"/>
  <c r="R2242" i="46" s="1"/>
  <c r="W2242" i="46" s="1"/>
  <c r="R2254" i="46" a="1"/>
  <c r="R2254" i="46" s="1"/>
  <c r="R2265" i="46" a="1"/>
  <c r="R2265" i="46" s="1"/>
  <c r="W2265" i="46" s="1"/>
  <c r="R2274" i="46" a="1"/>
  <c r="R2274" i="46" s="1"/>
  <c r="R2285" i="46" a="1"/>
  <c r="R2285" i="46" s="1"/>
  <c r="R2302" i="46" a="1"/>
  <c r="R2302" i="46" s="1"/>
  <c r="W2302" i="46" s="1"/>
  <c r="R2310" i="46" a="1"/>
  <c r="R2310" i="46" s="1"/>
  <c r="W2310" i="46" s="1"/>
  <c r="R2326" i="46" a="1"/>
  <c r="R2326" i="46" s="1"/>
  <c r="W2326" i="46" s="1"/>
  <c r="AC2326" i="46" s="1"/>
  <c r="R2351" i="46" a="1"/>
  <c r="R2351" i="46" s="1"/>
  <c r="W2351" i="46" s="1"/>
  <c r="AC2351" i="46" s="1"/>
  <c r="R2359" i="46" a="1"/>
  <c r="R2359" i="46" s="1"/>
  <c r="R2368" i="46" a="1"/>
  <c r="R2368" i="46" s="1"/>
  <c r="W2368" i="46" s="1"/>
  <c r="R2377" i="46" a="1"/>
  <c r="R2377" i="46" s="1"/>
  <c r="W2377" i="46" s="1"/>
  <c r="R2386" i="46" a="1"/>
  <c r="R2386" i="46" s="1"/>
  <c r="W2386" i="46" s="1"/>
  <c r="R2395" i="46" a="1"/>
  <c r="R2395" i="46" s="1"/>
  <c r="W2395" i="46" s="1"/>
  <c r="R2404" i="46" a="1"/>
  <c r="R2404" i="46" s="1"/>
  <c r="R2421" i="46" a="1"/>
  <c r="R2421" i="46" s="1"/>
  <c r="W2421" i="46" s="1"/>
  <c r="R2430" i="46" a="1"/>
  <c r="R2430" i="46" s="1"/>
  <c r="W2430" i="46" s="1"/>
  <c r="R2448" i="46" a="1"/>
  <c r="R2448" i="46" s="1"/>
  <c r="W2448" i="46" s="1"/>
  <c r="R2457" i="46" a="1"/>
  <c r="R2457" i="46" s="1"/>
  <c r="W2457" i="46" s="1"/>
  <c r="R2475" i="46" a="1"/>
  <c r="R2475" i="46" s="1"/>
  <c r="R2502" i="46" a="1"/>
  <c r="R2502" i="46" s="1"/>
  <c r="W2502" i="46" s="1"/>
  <c r="R2510" i="46" a="1"/>
  <c r="R2510" i="46" s="1"/>
  <c r="R2519" i="46" a="1"/>
  <c r="R2519" i="46" s="1"/>
  <c r="W2519" i="46" s="1"/>
  <c r="R2528" i="46" a="1"/>
  <c r="R2528" i="46" s="1"/>
  <c r="W2528" i="46" s="1"/>
  <c r="R2537" i="46" a="1"/>
  <c r="R2537" i="46" s="1"/>
  <c r="R2546" i="46" a="1"/>
  <c r="R2546" i="46" s="1"/>
  <c r="W2546" i="46" s="1"/>
  <c r="R2554" i="46" a="1"/>
  <c r="R2554" i="46" s="1"/>
  <c r="W2554" i="46" s="1"/>
  <c r="R2563" i="46" a="1"/>
  <c r="R2563" i="46" s="1"/>
  <c r="W2563" i="46" s="1"/>
  <c r="R2572" i="46" a="1"/>
  <c r="R2572" i="46" s="1"/>
  <c r="W2572" i="46" s="1"/>
  <c r="AC2572" i="46" s="1"/>
  <c r="R2581" i="46" a="1"/>
  <c r="R2581" i="46" s="1"/>
  <c r="W2581" i="46" s="1"/>
  <c r="R2598" i="46" a="1"/>
  <c r="R2598" i="46" s="1"/>
  <c r="W2598" i="46" s="1"/>
  <c r="R2606" i="46" a="1"/>
  <c r="R2606" i="46" s="1"/>
  <c r="W2606" i="46" s="1"/>
  <c r="AC2606" i="46" s="1"/>
  <c r="R2615" i="46" a="1"/>
  <c r="R2615" i="46" s="1"/>
  <c r="R2624" i="46" a="1"/>
  <c r="R2624" i="46" s="1"/>
  <c r="W2624" i="46" s="1"/>
  <c r="R2633" i="46" a="1"/>
  <c r="R2633" i="46" s="1"/>
  <c r="R2642" i="46" a="1"/>
  <c r="R2642" i="46" s="1"/>
  <c r="R2650" i="46" a="1"/>
  <c r="R2650" i="46" s="1"/>
  <c r="W2650" i="46" s="1"/>
  <c r="R2659" i="46" a="1"/>
  <c r="R2659" i="46" s="1"/>
  <c r="R2668" i="46" a="1"/>
  <c r="R2668" i="46" s="1"/>
  <c r="W2668" i="46" s="1"/>
  <c r="R2677" i="46" a="1"/>
  <c r="R2677" i="46" s="1"/>
  <c r="W2677" i="46" s="1"/>
  <c r="R849" i="46" a="1"/>
  <c r="R849" i="46" s="1"/>
  <c r="W849" i="46" s="1"/>
  <c r="R1493" i="46" a="1"/>
  <c r="R1493" i="46" s="1"/>
  <c r="W1493" i="46" s="1"/>
  <c r="R1752" i="46" a="1"/>
  <c r="R1752" i="46" s="1"/>
  <c r="W1752" i="46" s="1"/>
  <c r="R1944" i="46" a="1"/>
  <c r="R1944" i="46" s="1"/>
  <c r="W1944" i="46" s="1"/>
  <c r="AC1944" i="46" s="1"/>
  <c r="R2019" i="46" a="1"/>
  <c r="R2019" i="46" s="1"/>
  <c r="W2019" i="46" s="1"/>
  <c r="AC2019" i="46" s="1"/>
  <c r="R2077" i="46" a="1"/>
  <c r="R2077" i="46" s="1"/>
  <c r="R2318" i="46" a="1"/>
  <c r="R2318" i="46" s="1"/>
  <c r="W2318" i="46" s="1"/>
  <c r="R2369" i="46" a="1"/>
  <c r="R2369" i="46" s="1"/>
  <c r="W2369" i="46" s="1"/>
  <c r="AC2369" i="46" s="1"/>
  <c r="R2476" i="46" a="1"/>
  <c r="R2476" i="46" s="1"/>
  <c r="W2476" i="46" s="1"/>
  <c r="R2529" i="46" a="1"/>
  <c r="R2529" i="46" s="1"/>
  <c r="R2625" i="46" a="1"/>
  <c r="R2625" i="46" s="1"/>
  <c r="W2625" i="46" s="1"/>
  <c r="R2651" i="46" a="1"/>
  <c r="R2651" i="46" s="1"/>
  <c r="R281" i="46" a="1"/>
  <c r="R281" i="46" s="1"/>
  <c r="R851" i="46" a="1"/>
  <c r="R851" i="46" s="1"/>
  <c r="W851" i="46" s="1"/>
  <c r="R1057" i="46" a="1"/>
  <c r="R1057" i="46" s="1"/>
  <c r="R1300" i="46" a="1"/>
  <c r="R1300" i="46" s="1"/>
  <c r="W1300" i="46" s="1"/>
  <c r="AC1300" i="46" s="1"/>
  <c r="R1494" i="46" a="1"/>
  <c r="R1494" i="46" s="1"/>
  <c r="W1494" i="46" s="1"/>
  <c r="R1637" i="46" a="1"/>
  <c r="R1637" i="46" s="1"/>
  <c r="W1637" i="46" s="1"/>
  <c r="R1850" i="46" a="1"/>
  <c r="R1850" i="46" s="1"/>
  <c r="W1850" i="46" s="1"/>
  <c r="R1945" i="46" a="1"/>
  <c r="R1945" i="46" s="1"/>
  <c r="W1945" i="46" s="1"/>
  <c r="R2138" i="46" a="1"/>
  <c r="R2138" i="46" s="1"/>
  <c r="W2138" i="46" s="1"/>
  <c r="R2202" i="46" a="1"/>
  <c r="R2202" i="46" s="1"/>
  <c r="W2202" i="46" s="1"/>
  <c r="R2266" i="46" a="1"/>
  <c r="R2266" i="46" s="1"/>
  <c r="R2319" i="46" a="1"/>
  <c r="R2319" i="46" s="1"/>
  <c r="W2319" i="46" s="1"/>
  <c r="R2422" i="46" a="1"/>
  <c r="R2422" i="46" s="1"/>
  <c r="R2582" i="46" a="1"/>
  <c r="R2582" i="46" s="1"/>
  <c r="W2582" i="46" s="1"/>
  <c r="R2652" i="46" a="1"/>
  <c r="R2652" i="46" s="1"/>
  <c r="R2678" i="46" a="1"/>
  <c r="R2678" i="46" s="1"/>
  <c r="W2678" i="46" s="1"/>
  <c r="R448" i="46" a="1"/>
  <c r="R448" i="46" s="1"/>
  <c r="W448" i="46" s="1"/>
  <c r="AC448" i="46" s="1"/>
  <c r="R886" i="46" a="1"/>
  <c r="R886" i="46" s="1"/>
  <c r="R1096" i="46" a="1"/>
  <c r="R1096" i="46" s="1"/>
  <c r="W1096" i="46" s="1"/>
  <c r="R1339" i="46" a="1"/>
  <c r="R1339" i="46" s="1"/>
  <c r="W1339" i="46" s="1"/>
  <c r="R1520" i="46" a="1"/>
  <c r="R1520" i="46" s="1"/>
  <c r="R1660" i="46" a="1"/>
  <c r="R1660" i="46" s="1"/>
  <c r="W1660" i="46" s="1"/>
  <c r="R1864" i="46" a="1"/>
  <c r="R1864" i="46" s="1"/>
  <c r="R1960" i="46" a="1"/>
  <c r="R1960" i="46" s="1"/>
  <c r="W1960" i="46" s="1"/>
  <c r="R2029" i="46" a="1"/>
  <c r="R2029" i="46" s="1"/>
  <c r="W2029" i="46" s="1"/>
  <c r="R2086" i="46" a="1"/>
  <c r="R2086" i="46" s="1"/>
  <c r="W2086" i="46" s="1"/>
  <c r="R2147" i="46" a="1"/>
  <c r="R2147" i="46" s="1"/>
  <c r="R2211" i="46" a="1"/>
  <c r="R2211" i="46" s="1"/>
  <c r="W2211" i="46" s="1"/>
  <c r="R2275" i="46" a="1"/>
  <c r="R2275" i="46" s="1"/>
  <c r="W2275" i="46" s="1"/>
  <c r="AC2275" i="46" s="1"/>
  <c r="R2378" i="46" a="1"/>
  <c r="R2378" i="46" s="1"/>
  <c r="W2378" i="46" s="1"/>
  <c r="R2485" i="46" a="1"/>
  <c r="R2485" i="46" s="1"/>
  <c r="W2485" i="46" s="1"/>
  <c r="R2538" i="46" a="1"/>
  <c r="R2538" i="46" s="1"/>
  <c r="W2538" i="46" s="1"/>
  <c r="R2590" i="46" a="1"/>
  <c r="R2590" i="46" s="1"/>
  <c r="R2626" i="46" a="1"/>
  <c r="R2626" i="46" s="1"/>
  <c r="W2626" i="46" s="1"/>
  <c r="R2653" i="46" a="1"/>
  <c r="R2653" i="46" s="1"/>
  <c r="W2653" i="46" s="1"/>
  <c r="R457" i="46" a="1"/>
  <c r="R457" i="46" s="1"/>
  <c r="R887" i="46" a="1"/>
  <c r="R887" i="46" s="1"/>
  <c r="R1097" i="46" a="1"/>
  <c r="R1097" i="46" s="1"/>
  <c r="W1097" i="46" s="1"/>
  <c r="R1340" i="46" a="1"/>
  <c r="R1340" i="46" s="1"/>
  <c r="W1340" i="46" s="1"/>
  <c r="R1521" i="46" a="1"/>
  <c r="R1521" i="46" s="1"/>
  <c r="W1521" i="46" s="1"/>
  <c r="R1661" i="46" a="1"/>
  <c r="R1661" i="46" s="1"/>
  <c r="W1661" i="46" s="1"/>
  <c r="R1769" i="46" a="1"/>
  <c r="R1769" i="46" s="1"/>
  <c r="W1769" i="46" s="1"/>
  <c r="R1865" i="46" a="1"/>
  <c r="R1865" i="46" s="1"/>
  <c r="W1865" i="46" s="1"/>
  <c r="R1961" i="46" a="1"/>
  <c r="R1961" i="46" s="1"/>
  <c r="W1961" i="46" s="1"/>
  <c r="R2087" i="46" a="1"/>
  <c r="R2087" i="46" s="1"/>
  <c r="R2148" i="46" a="1"/>
  <c r="R2148" i="46" s="1"/>
  <c r="R2212" i="46" a="1"/>
  <c r="R2212" i="46" s="1"/>
  <c r="W2212" i="46" s="1"/>
  <c r="AC2212" i="46" s="1"/>
  <c r="R2276" i="46" a="1"/>
  <c r="R2276" i="46" s="1"/>
  <c r="W2276" i="46" s="1"/>
  <c r="R2327" i="46" a="1"/>
  <c r="R2327" i="46" s="1"/>
  <c r="W2327" i="46" s="1"/>
  <c r="AC2327" i="46" s="1"/>
  <c r="R2431" i="46" a="1"/>
  <c r="R2431" i="46" s="1"/>
  <c r="W2431" i="46" s="1"/>
  <c r="R2630" i="46" a="1"/>
  <c r="R2630" i="46" s="1"/>
  <c r="W2630" i="46" s="1"/>
  <c r="R2656" i="46" a="1"/>
  <c r="R2656" i="46" s="1"/>
  <c r="W2656" i="46" s="1"/>
  <c r="AC2656" i="46" s="1"/>
  <c r="R579" i="46" a="1"/>
  <c r="R579" i="46" s="1"/>
  <c r="R921" i="46" a="1"/>
  <c r="R921" i="46" s="1"/>
  <c r="W921" i="46" s="1"/>
  <c r="R1137" i="46" a="1"/>
  <c r="R1137" i="46" s="1"/>
  <c r="R1378" i="46" a="1"/>
  <c r="R1378" i="46" s="1"/>
  <c r="W1378" i="46" s="1"/>
  <c r="R1546" i="46" a="1"/>
  <c r="R1546" i="46" s="1"/>
  <c r="R1683" i="46" a="1"/>
  <c r="R1683" i="46" s="1"/>
  <c r="W1683" i="46" s="1"/>
  <c r="R1880" i="46" a="1"/>
  <c r="R1880" i="46" s="1"/>
  <c r="W1880" i="46" s="1"/>
  <c r="R1976" i="46" a="1"/>
  <c r="R1976" i="46" s="1"/>
  <c r="W1976" i="46" s="1"/>
  <c r="R2038" i="46" a="1"/>
  <c r="R2038" i="46" s="1"/>
  <c r="W2038" i="46" s="1"/>
  <c r="AC2038" i="46" s="1"/>
  <c r="R2096" i="46" a="1"/>
  <c r="R2096" i="46" s="1"/>
  <c r="W2096" i="46" s="1"/>
  <c r="AC2096" i="46" s="1"/>
  <c r="R2159" i="46" a="1"/>
  <c r="R2159" i="46" s="1"/>
  <c r="W2159" i="46" s="1"/>
  <c r="R2223" i="46" a="1"/>
  <c r="R2223" i="46" s="1"/>
  <c r="W2223" i="46" s="1"/>
  <c r="AC2223" i="46" s="1"/>
  <c r="R2335" i="46" a="1"/>
  <c r="R2335" i="46" s="1"/>
  <c r="W2335" i="46" s="1"/>
  <c r="R2387" i="46" a="1"/>
  <c r="R2387" i="46" s="1"/>
  <c r="W2387" i="46" s="1"/>
  <c r="R2439" i="46" a="1"/>
  <c r="R2439" i="46" s="1"/>
  <c r="W2439" i="46" s="1"/>
  <c r="R2494" i="46" a="1"/>
  <c r="R2494" i="46" s="1"/>
  <c r="W2494" i="46" s="1"/>
  <c r="R2547" i="46" a="1"/>
  <c r="R2547" i="46" s="1"/>
  <c r="W2547" i="46" s="1"/>
  <c r="R2634" i="46" a="1"/>
  <c r="R2634" i="46" s="1"/>
  <c r="W2634" i="46" s="1"/>
  <c r="R2660" i="46" a="1"/>
  <c r="R2660" i="46" s="1"/>
  <c r="W2660" i="46" s="1"/>
  <c r="R589" i="46" a="1"/>
  <c r="R589" i="46" s="1"/>
  <c r="R922" i="46" a="1"/>
  <c r="R922" i="46" s="1"/>
  <c r="W922" i="46" s="1"/>
  <c r="R1379" i="46" a="1"/>
  <c r="R1379" i="46" s="1"/>
  <c r="W1379" i="46" s="1"/>
  <c r="R1786" i="46" a="1"/>
  <c r="R1786" i="46" s="1"/>
  <c r="W1786" i="46" s="1"/>
  <c r="R1881" i="46" a="1"/>
  <c r="R1881" i="46" s="1"/>
  <c r="W1881" i="46" s="1"/>
  <c r="R2039" i="46" a="1"/>
  <c r="R2039" i="46" s="1"/>
  <c r="W2039" i="46" s="1"/>
  <c r="R2097" i="46" a="1"/>
  <c r="R2097" i="46" s="1"/>
  <c r="W2097" i="46" s="1"/>
  <c r="R2160" i="46" a="1"/>
  <c r="R2160" i="46" s="1"/>
  <c r="W2160" i="46" s="1"/>
  <c r="R2224" i="46" a="1"/>
  <c r="R2224" i="46" s="1"/>
  <c r="W2224" i="46" s="1"/>
  <c r="R2286" i="46" a="1"/>
  <c r="R2286" i="46" s="1"/>
  <c r="W2286" i="46" s="1"/>
  <c r="R2336" i="46" a="1"/>
  <c r="R2336" i="46" s="1"/>
  <c r="R2388" i="46" a="1"/>
  <c r="R2388" i="46" s="1"/>
  <c r="W2388" i="46" s="1"/>
  <c r="R2440" i="46" a="1"/>
  <c r="R2440" i="46" s="1"/>
  <c r="W2440" i="46" s="1"/>
  <c r="R2548" i="46" a="1"/>
  <c r="R2548" i="46" s="1"/>
  <c r="W2548" i="46" s="1"/>
  <c r="R2599" i="46" a="1"/>
  <c r="R2599" i="46" s="1"/>
  <c r="W2599" i="46" s="1"/>
  <c r="R1177" i="46" a="1"/>
  <c r="R1177" i="46" s="1"/>
  <c r="R1572" i="46" a="1"/>
  <c r="R1572" i="46" s="1"/>
  <c r="R1703" i="46" a="1"/>
  <c r="R1703" i="46" s="1"/>
  <c r="W1703" i="46" s="1"/>
  <c r="AC1703" i="46" s="1"/>
  <c r="R1896" i="46" a="1"/>
  <c r="R1896" i="46" s="1"/>
  <c r="W1896" i="46" s="1"/>
  <c r="R1987" i="46" a="1"/>
  <c r="R1987" i="46" s="1"/>
  <c r="W1987" i="46" s="1"/>
  <c r="R2048" i="46" a="1"/>
  <c r="R2048" i="46" s="1"/>
  <c r="R2294" i="46" a="1"/>
  <c r="R2294" i="46" s="1"/>
  <c r="W2294" i="46" s="1"/>
  <c r="R2343" i="46" a="1"/>
  <c r="R2343" i="46" s="1"/>
  <c r="W2343" i="46" s="1"/>
  <c r="R2396" i="46" a="1"/>
  <c r="R2396" i="46" s="1"/>
  <c r="W2396" i="46" s="1"/>
  <c r="R2449" i="46" a="1"/>
  <c r="R2449" i="46" s="1"/>
  <c r="W2449" i="46" s="1"/>
  <c r="R2555" i="46" a="1"/>
  <c r="R2555" i="46" s="1"/>
  <c r="W2555" i="46" s="1"/>
  <c r="R2607" i="46" a="1"/>
  <c r="R2607" i="46" s="1"/>
  <c r="W2607" i="46" s="1"/>
  <c r="AC2607" i="46" s="1"/>
  <c r="R2635" i="46" a="1"/>
  <c r="R2635" i="46" s="1"/>
  <c r="W2635" i="46" s="1"/>
  <c r="R2661" i="46" a="1"/>
  <c r="R2661" i="46" s="1"/>
  <c r="R699" i="46" a="1"/>
  <c r="R699" i="46" s="1"/>
  <c r="W699" i="46" s="1"/>
  <c r="R958" i="46" a="1"/>
  <c r="R958" i="46" s="1"/>
  <c r="W958" i="46" s="1"/>
  <c r="R1179" i="46" a="1"/>
  <c r="R1179" i="46" s="1"/>
  <c r="R1408" i="46" a="1"/>
  <c r="R1408" i="46" s="1"/>
  <c r="W1408" i="46" s="1"/>
  <c r="R1704" i="46" a="1"/>
  <c r="R1704" i="46" s="1"/>
  <c r="W1704" i="46" s="1"/>
  <c r="R1803" i="46" a="1"/>
  <c r="R1803" i="46" s="1"/>
  <c r="R1897" i="46" a="1"/>
  <c r="R1897" i="46" s="1"/>
  <c r="W1897" i="46" s="1"/>
  <c r="R2049" i="46" a="1"/>
  <c r="R2049" i="46" s="1"/>
  <c r="R2106" i="46" a="1"/>
  <c r="R2106" i="46" s="1"/>
  <c r="W2106" i="46" s="1"/>
  <c r="R2170" i="46" a="1"/>
  <c r="R2170" i="46" s="1"/>
  <c r="W2170" i="46" s="1"/>
  <c r="R2234" i="46" a="1"/>
  <c r="R2234" i="46" s="1"/>
  <c r="R2344" i="46" a="1"/>
  <c r="R2344" i="46" s="1"/>
  <c r="W2344" i="46" s="1"/>
  <c r="R2397" i="46" a="1"/>
  <c r="R2397" i="46" s="1"/>
  <c r="W2397" i="46" s="1"/>
  <c r="AC2397" i="46" s="1"/>
  <c r="R2450" i="46" a="1"/>
  <c r="R2450" i="46" s="1"/>
  <c r="W2450" i="46" s="1"/>
  <c r="R2503" i="46" a="1"/>
  <c r="R2503" i="46" s="1"/>
  <c r="W2503" i="46" s="1"/>
  <c r="R2556" i="46" a="1"/>
  <c r="R2556" i="46" s="1"/>
  <c r="R2608" i="46" a="1"/>
  <c r="R2608" i="46" s="1"/>
  <c r="W2608" i="46" s="1"/>
  <c r="R2638" i="46" a="1"/>
  <c r="R2638" i="46" s="1"/>
  <c r="W2638" i="46" s="1"/>
  <c r="R2665" i="46" a="1"/>
  <c r="R2665" i="46" s="1"/>
  <c r="W2665" i="46" s="1"/>
  <c r="R96" i="46" a="1"/>
  <c r="R96" i="46" s="1"/>
  <c r="W96" i="46" s="1"/>
  <c r="R807" i="46" a="1"/>
  <c r="R807" i="46" s="1"/>
  <c r="R1018" i="46" a="1"/>
  <c r="R1018" i="46" s="1"/>
  <c r="R1257" i="46" a="1"/>
  <c r="R1257" i="46" s="1"/>
  <c r="W1257" i="46" s="1"/>
  <c r="R1613" i="46" a="1"/>
  <c r="R1613" i="46" s="1"/>
  <c r="W1613" i="46" s="1"/>
  <c r="AC1613" i="46" s="1"/>
  <c r="R1736" i="46" a="1"/>
  <c r="R1736" i="46" s="1"/>
  <c r="W1736" i="46" s="1"/>
  <c r="R1834" i="46" a="1"/>
  <c r="R1834" i="46" s="1"/>
  <c r="W1834" i="46" s="1"/>
  <c r="R1928" i="46" a="1"/>
  <c r="R1928" i="46" s="1"/>
  <c r="R2008" i="46" a="1"/>
  <c r="R2008" i="46" s="1"/>
  <c r="W2008" i="46" s="1"/>
  <c r="R2067" i="46" a="1"/>
  <c r="R2067" i="46" s="1"/>
  <c r="W2067" i="46" s="1"/>
  <c r="R2127" i="46" a="1"/>
  <c r="R2127" i="46" s="1"/>
  <c r="R2191" i="46" a="1"/>
  <c r="R2191" i="46" s="1"/>
  <c r="W2191" i="46" s="1"/>
  <c r="R2255" i="46" a="1"/>
  <c r="R2255" i="46" s="1"/>
  <c r="W2255" i="46" s="1"/>
  <c r="R2360" i="46" a="1"/>
  <c r="R2360" i="46" s="1"/>
  <c r="R2413" i="46" a="1"/>
  <c r="R2413" i="46" s="1"/>
  <c r="W2413" i="46" s="1"/>
  <c r="AC2413" i="46" s="1"/>
  <c r="R2466" i="46" a="1"/>
  <c r="R2466" i="46" s="1"/>
  <c r="W2466" i="46" s="1"/>
  <c r="R2520" i="46" a="1"/>
  <c r="R2520" i="46" s="1"/>
  <c r="W2520" i="46" s="1"/>
  <c r="R106" i="46" a="1"/>
  <c r="R106" i="46" s="1"/>
  <c r="R810" i="46" a="1"/>
  <c r="R810" i="46" s="1"/>
  <c r="W810" i="46" s="1"/>
  <c r="R1259" i="46" a="1"/>
  <c r="R1259" i="46" s="1"/>
  <c r="W1259" i="46" s="1"/>
  <c r="R1464" i="46" a="1"/>
  <c r="R1464" i="46" s="1"/>
  <c r="W1464" i="46" s="1"/>
  <c r="R1615" i="46" a="1"/>
  <c r="R1615" i="46" s="1"/>
  <c r="W1615" i="46" s="1"/>
  <c r="R1836" i="46" a="1"/>
  <c r="R1836" i="46" s="1"/>
  <c r="W1836" i="46" s="1"/>
  <c r="R1929" i="46" a="1"/>
  <c r="R1929" i="46" s="1"/>
  <c r="W1929" i="46" s="1"/>
  <c r="R2068" i="46" a="1"/>
  <c r="R2068" i="46" s="1"/>
  <c r="W2068" i="46" s="1"/>
  <c r="R2128" i="46" a="1"/>
  <c r="R2128" i="46" s="1"/>
  <c r="R2192" i="46" a="1"/>
  <c r="R2192" i="46" s="1"/>
  <c r="W2192" i="46" s="1"/>
  <c r="R2256" i="46" a="1"/>
  <c r="R2256" i="46" s="1"/>
  <c r="W2256" i="46" s="1"/>
  <c r="R2311" i="46" a="1"/>
  <c r="R2311" i="46" s="1"/>
  <c r="W2311" i="46" s="1"/>
  <c r="R2467" i="46" a="1"/>
  <c r="R2467" i="46" s="1"/>
  <c r="W2467" i="46" s="1"/>
  <c r="R2573" i="46" a="1"/>
  <c r="R2573" i="46" s="1"/>
  <c r="W2573" i="46" s="1"/>
  <c r="R2647" i="46" a="1"/>
  <c r="R2647" i="46" s="1"/>
  <c r="W2647" i="46" s="1"/>
  <c r="R2674" i="46" a="1"/>
  <c r="R2674" i="46" s="1"/>
  <c r="W2674" i="46" s="1"/>
  <c r="R2179" i="46" a="1"/>
  <c r="R2179" i="46" s="1"/>
  <c r="W2179" i="46" s="1"/>
  <c r="R2511" i="46" a="1"/>
  <c r="R2511" i="46" s="1"/>
  <c r="W2511" i="46" s="1"/>
  <c r="R2180" i="46" a="1"/>
  <c r="R2180" i="46" s="1"/>
  <c r="W2180" i="46" s="1"/>
  <c r="R2512" i="46" a="1"/>
  <c r="R2512" i="46" s="1"/>
  <c r="W2512" i="46" s="1"/>
  <c r="R763" i="46" a="1"/>
  <c r="R763" i="46" s="1"/>
  <c r="W763" i="46" s="1"/>
  <c r="R1817" i="46" a="1"/>
  <c r="R1817" i="46" s="1"/>
  <c r="W1817" i="46" s="1"/>
  <c r="R2243" i="46" a="1"/>
  <c r="R2243" i="46" s="1"/>
  <c r="W2243" i="46" s="1"/>
  <c r="R2564" i="46" a="1"/>
  <c r="R2564" i="46" s="1"/>
  <c r="W2564" i="46" s="1"/>
  <c r="R765" i="46" a="1"/>
  <c r="R765" i="46" s="1"/>
  <c r="W765" i="46" s="1"/>
  <c r="AC765" i="46" s="1"/>
  <c r="R1819" i="46" a="1"/>
  <c r="R1819" i="46" s="1"/>
  <c r="R2244" i="46" a="1"/>
  <c r="R2244" i="46" s="1"/>
  <c r="W2244" i="46" s="1"/>
  <c r="R1912" i="46" a="1"/>
  <c r="R1912" i="46" s="1"/>
  <c r="W1912" i="46" s="1"/>
  <c r="R2613" i="46" a="1"/>
  <c r="R2613" i="46" s="1"/>
  <c r="W2613" i="46" s="1"/>
  <c r="R1913" i="46" a="1"/>
  <c r="R1913" i="46" s="1"/>
  <c r="W1913" i="46" s="1"/>
  <c r="R2303" i="46" a="1"/>
  <c r="R2303" i="46" s="1"/>
  <c r="W2303" i="46" s="1"/>
  <c r="R2616" i="46" a="1"/>
  <c r="R2616" i="46" s="1"/>
  <c r="W2616" i="46" s="1"/>
  <c r="R1217" i="46" a="1"/>
  <c r="R1217" i="46" s="1"/>
  <c r="W1217" i="46" s="1"/>
  <c r="R1997" i="46" a="1"/>
  <c r="R1997" i="46" s="1"/>
  <c r="W1997" i="46" s="1"/>
  <c r="R2352" i="46" a="1"/>
  <c r="R2352" i="46" s="1"/>
  <c r="W2352" i="46" s="1"/>
  <c r="R2643" i="46" a="1"/>
  <c r="R2643" i="46" s="1"/>
  <c r="W2643" i="46" s="1"/>
  <c r="R1219" i="46" a="1"/>
  <c r="R1219" i="46" s="1"/>
  <c r="W1219" i="46" s="1"/>
  <c r="R1998" i="46" a="1"/>
  <c r="R1998" i="46" s="1"/>
  <c r="W1998" i="46" s="1"/>
  <c r="R2353" i="46" a="1"/>
  <c r="R2353" i="46" s="1"/>
  <c r="R2644" i="46" a="1"/>
  <c r="R2644" i="46" s="1"/>
  <c r="W2644" i="46" s="1"/>
  <c r="R1591" i="46" a="1"/>
  <c r="R1591" i="46" s="1"/>
  <c r="W1591" i="46" s="1"/>
  <c r="R2115" i="46" a="1"/>
  <c r="R2115" i="46" s="1"/>
  <c r="W2115" i="46" s="1"/>
  <c r="R2458" i="46" a="1"/>
  <c r="R2458" i="46" s="1"/>
  <c r="W2458" i="46" s="1"/>
  <c r="R1594" i="46" a="1"/>
  <c r="R1594" i="46" s="1"/>
  <c r="W1594" i="46" s="1"/>
  <c r="R2116" i="46" a="1"/>
  <c r="R2116" i="46" s="1"/>
  <c r="R2459" i="46" a="1"/>
  <c r="R2459" i="46" s="1"/>
  <c r="W2459" i="46" s="1"/>
  <c r="AC2459" i="46" s="1"/>
  <c r="R1436" i="46" a="1"/>
  <c r="R1436" i="46" s="1"/>
  <c r="W1436" i="46" s="1"/>
  <c r="R2058" i="46" a="1"/>
  <c r="R2058" i="46" s="1"/>
  <c r="W2058" i="46" s="1"/>
  <c r="R2405" i="46" a="1"/>
  <c r="R2405" i="46" s="1"/>
  <c r="R2669" i="46" a="1"/>
  <c r="R2669" i="46" s="1"/>
  <c r="W2669" i="46" s="1"/>
  <c r="R15" i="46" a="1"/>
  <c r="R15" i="46" s="1"/>
  <c r="P34" i="46" a="1"/>
  <c r="P34" i="46" s="1"/>
  <c r="U34" i="46" s="1"/>
  <c r="P53" i="46" a="1"/>
  <c r="P53" i="46" s="1"/>
  <c r="U53" i="46" s="1"/>
  <c r="P64" i="46" a="1"/>
  <c r="P64" i="46" s="1"/>
  <c r="U64" i="46" s="1"/>
  <c r="P75" i="46" a="1"/>
  <c r="P75" i="46" s="1"/>
  <c r="U75" i="46" s="1"/>
  <c r="P87" i="46" a="1"/>
  <c r="P87" i="46" s="1"/>
  <c r="P98" i="46" a="1"/>
  <c r="P98" i="46" s="1"/>
  <c r="U98" i="46" s="1"/>
  <c r="P109" i="46" a="1"/>
  <c r="P109" i="46" s="1"/>
  <c r="U109" i="46" s="1"/>
  <c r="P121" i="46" a="1"/>
  <c r="P121" i="46" s="1"/>
  <c r="U121" i="46" s="1"/>
  <c r="P143" i="46" a="1"/>
  <c r="P143" i="46" s="1"/>
  <c r="P154" i="46" a="1"/>
  <c r="P154" i="46" s="1"/>
  <c r="P164" i="46" a="1"/>
  <c r="P164" i="46" s="1"/>
  <c r="P176" i="46" a="1"/>
  <c r="P176" i="46" s="1"/>
  <c r="P187" i="46" a="1"/>
  <c r="P187" i="46" s="1"/>
  <c r="U187" i="46" s="1"/>
  <c r="P197" i="46" a="1"/>
  <c r="P197" i="46" s="1"/>
  <c r="P209" i="46" a="1"/>
  <c r="P209" i="46" s="1"/>
  <c r="U209" i="46" s="1"/>
  <c r="P221" i="46" a="1"/>
  <c r="P221" i="46" s="1"/>
  <c r="P231" i="46" a="1"/>
  <c r="P231" i="46" s="1"/>
  <c r="U231" i="46" s="1"/>
  <c r="P243" i="46" a="1"/>
  <c r="P243" i="46" s="1"/>
  <c r="P255" i="46" a="1"/>
  <c r="P255" i="46" s="1"/>
  <c r="U255" i="46" s="1"/>
  <c r="P264" i="46" a="1"/>
  <c r="P264" i="46" s="1"/>
  <c r="U264" i="46" s="1"/>
  <c r="P274" i="46" a="1"/>
  <c r="P274" i="46" s="1"/>
  <c r="P294" i="46" a="1"/>
  <c r="P294" i="46" s="1"/>
  <c r="U294" i="46" s="1"/>
  <c r="P304" i="46" a="1"/>
  <c r="P304" i="46" s="1"/>
  <c r="P314" i="46" a="1"/>
  <c r="P314" i="46" s="1"/>
  <c r="U314" i="46" s="1"/>
  <c r="P323" i="46" a="1"/>
  <c r="P323" i="46" s="1"/>
  <c r="U323" i="46" s="1"/>
  <c r="P333" i="46" a="1"/>
  <c r="P333" i="46" s="1"/>
  <c r="U333" i="46" s="1"/>
  <c r="P353" i="46" a="1"/>
  <c r="P353" i="46" s="1"/>
  <c r="P362" i="46" a="1"/>
  <c r="P362" i="46" s="1"/>
  <c r="P371" i="46" a="1"/>
  <c r="P371" i="46" s="1"/>
  <c r="P381" i="46" a="1"/>
  <c r="P381" i="46" s="1"/>
  <c r="U381" i="46" s="1"/>
  <c r="P399" i="46" a="1"/>
  <c r="P399" i="46" s="1"/>
  <c r="P408" i="46" a="1"/>
  <c r="P408" i="46" s="1"/>
  <c r="P428" i="46" a="1"/>
  <c r="P428" i="46" s="1"/>
  <c r="P438" i="46" a="1"/>
  <c r="P438" i="46" s="1"/>
  <c r="P449" i="46" a="1"/>
  <c r="P449" i="46" s="1"/>
  <c r="P460" i="46" a="1"/>
  <c r="P460" i="46" s="1"/>
  <c r="P470" i="46" a="1"/>
  <c r="P470" i="46" s="1"/>
  <c r="P479" i="46" a="1"/>
  <c r="P479" i="46" s="1"/>
  <c r="U479" i="46" s="1"/>
  <c r="P490" i="46" a="1"/>
  <c r="P490" i="46" s="1"/>
  <c r="U490" i="46" s="1"/>
  <c r="P18" i="46" a="1"/>
  <c r="P18" i="46" s="1"/>
  <c r="U18" i="46" s="1"/>
  <c r="P26" i="46" a="1"/>
  <c r="P26" i="46" s="1"/>
  <c r="P35" i="46" a="1"/>
  <c r="P35" i="46" s="1"/>
  <c r="P44" i="46" a="1"/>
  <c r="P44" i="46" s="1"/>
  <c r="P54" i="46" a="1"/>
  <c r="P54" i="46" s="1"/>
  <c r="U54" i="46" s="1"/>
  <c r="P65" i="46" a="1"/>
  <c r="P65" i="46" s="1"/>
  <c r="U65" i="46" s="1"/>
  <c r="P76" i="46" a="1"/>
  <c r="P76" i="46" s="1"/>
  <c r="U76" i="46" s="1"/>
  <c r="P88" i="46" a="1"/>
  <c r="P88" i="46" s="1"/>
  <c r="P99" i="46" a="1"/>
  <c r="P99" i="46" s="1"/>
  <c r="P110" i="46" a="1"/>
  <c r="P110" i="46" s="1"/>
  <c r="U110" i="46" s="1"/>
  <c r="P122" i="46" a="1"/>
  <c r="P122" i="46" s="1"/>
  <c r="P132" i="46" a="1"/>
  <c r="P132" i="46" s="1"/>
  <c r="P144" i="46" a="1"/>
  <c r="P144" i="46" s="1"/>
  <c r="P155" i="46" a="1"/>
  <c r="P155" i="46" s="1"/>
  <c r="U155" i="46" s="1"/>
  <c r="P165" i="46" a="1"/>
  <c r="P165" i="46" s="1"/>
  <c r="P177" i="46" a="1"/>
  <c r="P177" i="46" s="1"/>
  <c r="U177" i="46" s="1"/>
  <c r="P188" i="46" a="1"/>
  <c r="P188" i="46" s="1"/>
  <c r="U188" i="46" s="1"/>
  <c r="P198" i="46" a="1"/>
  <c r="P198" i="46" s="1"/>
  <c r="P210" i="46" a="1"/>
  <c r="P210" i="46" s="1"/>
  <c r="U210" i="46" s="1"/>
  <c r="P222" i="46" a="1"/>
  <c r="P222" i="46" s="1"/>
  <c r="U222" i="46" s="1"/>
  <c r="P232" i="46" a="1"/>
  <c r="P232" i="46" s="1"/>
  <c r="U232" i="46" s="1"/>
  <c r="P244" i="46" a="1"/>
  <c r="P244" i="46" s="1"/>
  <c r="P265" i="46" a="1"/>
  <c r="P265" i="46" s="1"/>
  <c r="U265" i="46" s="1"/>
  <c r="P275" i="46" a="1"/>
  <c r="P275" i="46" s="1"/>
  <c r="P284" i="46" a="1"/>
  <c r="P284" i="46" s="1"/>
  <c r="P295" i="46" a="1"/>
  <c r="P295" i="46" s="1"/>
  <c r="P305" i="46" a="1"/>
  <c r="P305" i="46" s="1"/>
  <c r="P315" i="46" a="1"/>
  <c r="P315" i="46" s="1"/>
  <c r="U315" i="46" s="1"/>
  <c r="P324" i="46" a="1"/>
  <c r="P324" i="46" s="1"/>
  <c r="U324" i="46" s="1"/>
  <c r="P344" i="46" a="1"/>
  <c r="P344" i="46" s="1"/>
  <c r="U344" i="46" s="1"/>
  <c r="AA344" i="46" s="1"/>
  <c r="P363" i="46" a="1"/>
  <c r="P363" i="46" s="1"/>
  <c r="U363" i="46" s="1"/>
  <c r="P372" i="46" a="1"/>
  <c r="P372" i="46" s="1"/>
  <c r="P390" i="46" a="1"/>
  <c r="P390" i="46" s="1"/>
  <c r="U390" i="46" s="1"/>
  <c r="P400" i="46" a="1"/>
  <c r="P400" i="46" s="1"/>
  <c r="P409" i="46" a="1"/>
  <c r="P409" i="46" s="1"/>
  <c r="P418" i="46" a="1"/>
  <c r="P418" i="46" s="1"/>
  <c r="P429" i="46" a="1"/>
  <c r="P429" i="46" s="1"/>
  <c r="P439" i="46" a="1"/>
  <c r="P439" i="46" s="1"/>
  <c r="P450" i="46" a="1"/>
  <c r="P450" i="46" s="1"/>
  <c r="P461" i="46" a="1"/>
  <c r="P461" i="46" s="1"/>
  <c r="P471" i="46" a="1"/>
  <c r="P471" i="46" s="1"/>
  <c r="P480" i="46" a="1"/>
  <c r="P480" i="46" s="1"/>
  <c r="U480" i="46" s="1"/>
  <c r="P491" i="46" a="1"/>
  <c r="P491" i="46" s="1"/>
  <c r="U491" i="46" s="1"/>
  <c r="P501" i="46" a="1"/>
  <c r="P501" i="46" s="1"/>
  <c r="P511" i="46" a="1"/>
  <c r="P511" i="46" s="1"/>
  <c r="P522" i="46" a="1"/>
  <c r="P522" i="46" s="1"/>
  <c r="U522" i="46" s="1"/>
  <c r="P532" i="46" a="1"/>
  <c r="P532" i="46" s="1"/>
  <c r="U532" i="46" s="1"/>
  <c r="P542" i="46" a="1"/>
  <c r="P542" i="46" s="1"/>
  <c r="P554" i="46" a="1"/>
  <c r="P554" i="46" s="1"/>
  <c r="U554" i="46" s="1"/>
  <c r="P565" i="46" a="1"/>
  <c r="P565" i="46" s="1"/>
  <c r="U565" i="46" s="1"/>
  <c r="P575" i="46" a="1"/>
  <c r="P575" i="46" s="1"/>
  <c r="U575" i="46" s="1"/>
  <c r="P587" i="46" a="1"/>
  <c r="P587" i="46" s="1"/>
  <c r="P597" i="46" a="1"/>
  <c r="P597" i="46" s="1"/>
  <c r="P607" i="46" a="1"/>
  <c r="P607" i="46" s="1"/>
  <c r="P619" i="46" a="1"/>
  <c r="P619" i="46" s="1"/>
  <c r="P629" i="46" a="1"/>
  <c r="P629" i="46" s="1"/>
  <c r="P639" i="46" a="1"/>
  <c r="P639" i="46" s="1"/>
  <c r="U639" i="46" s="1"/>
  <c r="P660" i="46" a="1"/>
  <c r="P660" i="46" s="1"/>
  <c r="U660" i="46" s="1"/>
  <c r="P671" i="46" a="1"/>
  <c r="P671" i="46" s="1"/>
  <c r="P682" i="46" a="1"/>
  <c r="P682" i="46" s="1"/>
  <c r="P691" i="46" a="1"/>
  <c r="P691" i="46" s="1"/>
  <c r="U691" i="46" s="1"/>
  <c r="P702" i="46" a="1"/>
  <c r="P702" i="46" s="1"/>
  <c r="U702" i="46" s="1"/>
  <c r="P713" i="46" a="1"/>
  <c r="P713" i="46" s="1"/>
  <c r="U713" i="46" s="1"/>
  <c r="P722" i="46" a="1"/>
  <c r="P722" i="46" s="1"/>
  <c r="U722" i="46" s="1"/>
  <c r="P733" i="46" a="1"/>
  <c r="P733" i="46" s="1"/>
  <c r="U733" i="46" s="1"/>
  <c r="P744" i="46" a="1"/>
  <c r="P744" i="46" s="1"/>
  <c r="P753" i="46" a="1"/>
  <c r="P753" i="46" s="1"/>
  <c r="U753" i="46" s="1"/>
  <c r="P764" i="46" a="1"/>
  <c r="P764" i="46" s="1"/>
  <c r="U764" i="46" s="1"/>
  <c r="P775" i="46" a="1"/>
  <c r="P775" i="46" s="1"/>
  <c r="P784" i="46" a="1"/>
  <c r="P784" i="46" s="1"/>
  <c r="U784" i="46" s="1"/>
  <c r="P795" i="46" a="1"/>
  <c r="P795" i="46" s="1"/>
  <c r="U795" i="46" s="1"/>
  <c r="P19" i="46" a="1"/>
  <c r="P19" i="46" s="1"/>
  <c r="U19" i="46" s="1"/>
  <c r="P27" i="46" a="1"/>
  <c r="P27" i="46" s="1"/>
  <c r="P45" i="46" a="1"/>
  <c r="P45" i="46" s="1"/>
  <c r="U45" i="46" s="1"/>
  <c r="P55" i="46" a="1"/>
  <c r="P55" i="46" s="1"/>
  <c r="U55" i="46" s="1"/>
  <c r="P66" i="46" a="1"/>
  <c r="P66" i="46" s="1"/>
  <c r="P77" i="46" a="1"/>
  <c r="P77" i="46" s="1"/>
  <c r="U77" i="46" s="1"/>
  <c r="P89" i="46" a="1"/>
  <c r="P89" i="46" s="1"/>
  <c r="P111" i="46" a="1"/>
  <c r="P111" i="46" s="1"/>
  <c r="U111" i="46" s="1"/>
  <c r="P123" i="46" a="1"/>
  <c r="P123" i="46" s="1"/>
  <c r="P133" i="46" a="1"/>
  <c r="P133" i="46" s="1"/>
  <c r="P145" i="46" a="1"/>
  <c r="P145" i="46" s="1"/>
  <c r="P156" i="46" a="1"/>
  <c r="P156" i="46" s="1"/>
  <c r="P166" i="46" a="1"/>
  <c r="P166" i="46" s="1"/>
  <c r="P178" i="46" a="1"/>
  <c r="P178" i="46" s="1"/>
  <c r="U178" i="46" s="1"/>
  <c r="P189" i="46" a="1"/>
  <c r="P189" i="46" s="1"/>
  <c r="U189" i="46" s="1"/>
  <c r="P199" i="46" a="1"/>
  <c r="P199" i="46" s="1"/>
  <c r="P211" i="46" a="1"/>
  <c r="P211" i="46" s="1"/>
  <c r="P223" i="46" a="1"/>
  <c r="P223" i="46" s="1"/>
  <c r="U223" i="46" s="1"/>
  <c r="P233" i="46" a="1"/>
  <c r="P233" i="46" s="1"/>
  <c r="U233" i="46" s="1"/>
  <c r="AA233" i="46" s="1"/>
  <c r="P245" i="46" a="1"/>
  <c r="P245" i="46" s="1"/>
  <c r="U245" i="46" s="1"/>
  <c r="P256" i="46" a="1"/>
  <c r="P256" i="46" s="1"/>
  <c r="U256" i="46" s="1"/>
  <c r="P276" i="46" a="1"/>
  <c r="P276" i="46" s="1"/>
  <c r="P285" i="46" a="1"/>
  <c r="P285" i="46" s="1"/>
  <c r="P296" i="46" a="1"/>
  <c r="P296" i="46" s="1"/>
  <c r="P325" i="46" a="1"/>
  <c r="P325" i="46" s="1"/>
  <c r="P334" i="46" a="1"/>
  <c r="P334" i="46" s="1"/>
  <c r="U334" i="46" s="1"/>
  <c r="P345" i="46" a="1"/>
  <c r="P345" i="46" s="1"/>
  <c r="P354" i="46" a="1"/>
  <c r="P354" i="46" s="1"/>
  <c r="U354" i="46" s="1"/>
  <c r="AA354" i="46" s="1"/>
  <c r="P364" i="46" a="1"/>
  <c r="P364" i="46" s="1"/>
  <c r="U364" i="46" s="1"/>
  <c r="P373" i="46" a="1"/>
  <c r="P373" i="46" s="1"/>
  <c r="P382" i="46" a="1"/>
  <c r="P382" i="46" s="1"/>
  <c r="U382" i="46" s="1"/>
  <c r="P391" i="46" a="1"/>
  <c r="P391" i="46" s="1"/>
  <c r="P401" i="46" a="1"/>
  <c r="P401" i="46" s="1"/>
  <c r="P440" i="46" a="1"/>
  <c r="P440" i="46" s="1"/>
  <c r="P472" i="46" a="1"/>
  <c r="P472" i="46" s="1"/>
  <c r="U472" i="46" s="1"/>
  <c r="P481" i="46" a="1"/>
  <c r="P481" i="46" s="1"/>
  <c r="U481" i="46" s="1"/>
  <c r="P492" i="46" a="1"/>
  <c r="P492" i="46" s="1"/>
  <c r="U492" i="46" s="1"/>
  <c r="P502" i="46" a="1"/>
  <c r="P502" i="46" s="1"/>
  <c r="P512" i="46" a="1"/>
  <c r="P512" i="46" s="1"/>
  <c r="P523" i="46" a="1"/>
  <c r="P523" i="46" s="1"/>
  <c r="U523" i="46" s="1"/>
  <c r="P533" i="46" a="1"/>
  <c r="P533" i="46" s="1"/>
  <c r="U533" i="46" s="1"/>
  <c r="P543" i="46" a="1"/>
  <c r="P543" i="46" s="1"/>
  <c r="P555" i="46" a="1"/>
  <c r="P555" i="46" s="1"/>
  <c r="U555" i="46" s="1"/>
  <c r="P566" i="46" a="1"/>
  <c r="P566" i="46" s="1"/>
  <c r="U566" i="46" s="1"/>
  <c r="P576" i="46" a="1"/>
  <c r="P576" i="46" s="1"/>
  <c r="U576" i="46" s="1"/>
  <c r="P588" i="46" a="1"/>
  <c r="P588" i="46" s="1"/>
  <c r="P598" i="46" a="1"/>
  <c r="P598" i="46" s="1"/>
  <c r="P608" i="46" a="1"/>
  <c r="P608" i="46" s="1"/>
  <c r="P620" i="46" a="1"/>
  <c r="P620" i="46" s="1"/>
  <c r="P630" i="46" a="1"/>
  <c r="P630" i="46" s="1"/>
  <c r="P640" i="46" a="1"/>
  <c r="P640" i="46" s="1"/>
  <c r="U640" i="46" s="1"/>
  <c r="P651" i="46" a="1"/>
  <c r="P651" i="46" s="1"/>
  <c r="P661" i="46" a="1"/>
  <c r="P661" i="46" s="1"/>
  <c r="U661" i="46" s="1"/>
  <c r="P692" i="46" a="1"/>
  <c r="P692" i="46" s="1"/>
  <c r="U692" i="46" s="1"/>
  <c r="P703" i="46" a="1"/>
  <c r="P703" i="46" s="1"/>
  <c r="U703" i="46" s="1"/>
  <c r="P714" i="46" a="1"/>
  <c r="P714" i="46" s="1"/>
  <c r="P723" i="46" a="1"/>
  <c r="P723" i="46" s="1"/>
  <c r="U723" i="46" s="1"/>
  <c r="P734" i="46" a="1"/>
  <c r="P734" i="46" s="1"/>
  <c r="P745" i="46" a="1"/>
  <c r="P745" i="46" s="1"/>
  <c r="U745" i="46" s="1"/>
  <c r="P754" i="46" a="1"/>
  <c r="P754" i="46" s="1"/>
  <c r="P765" i="46" a="1"/>
  <c r="P765" i="46" s="1"/>
  <c r="U765" i="46" s="1"/>
  <c r="P776" i="46" a="1"/>
  <c r="P776" i="46" s="1"/>
  <c r="U776" i="46" s="1"/>
  <c r="P785" i="46" a="1"/>
  <c r="P785" i="46" s="1"/>
  <c r="U785" i="46" s="1"/>
  <c r="P796" i="46" a="1"/>
  <c r="P796" i="46" s="1"/>
  <c r="P36" i="46" a="1"/>
  <c r="P36" i="46" s="1"/>
  <c r="P46" i="46" a="1"/>
  <c r="P46" i="46" s="1"/>
  <c r="U46" i="46" s="1"/>
  <c r="P56" i="46" a="1"/>
  <c r="P56" i="46" s="1"/>
  <c r="P67" i="46" a="1"/>
  <c r="P67" i="46" s="1"/>
  <c r="P78" i="46" a="1"/>
  <c r="P78" i="46" s="1"/>
  <c r="U78" i="46" s="1"/>
  <c r="P90" i="46" a="1"/>
  <c r="P90" i="46" s="1"/>
  <c r="U90" i="46" s="1"/>
  <c r="P100" i="46" a="1"/>
  <c r="P100" i="46" s="1"/>
  <c r="U100" i="46" s="1"/>
  <c r="P112" i="46" a="1"/>
  <c r="P112" i="46" s="1"/>
  <c r="U112" i="46" s="1"/>
  <c r="P124" i="46" a="1"/>
  <c r="P124" i="46" s="1"/>
  <c r="U124" i="46" s="1"/>
  <c r="P134" i="46" a="1"/>
  <c r="P134" i="46" s="1"/>
  <c r="P146" i="46" a="1"/>
  <c r="P146" i="46" s="1"/>
  <c r="P157" i="46" a="1"/>
  <c r="P157" i="46" s="1"/>
  <c r="P167" i="46" a="1"/>
  <c r="P167" i="46" s="1"/>
  <c r="P179" i="46" a="1"/>
  <c r="P179" i="46" s="1"/>
  <c r="U179" i="46" s="1"/>
  <c r="P190" i="46" a="1"/>
  <c r="P190" i="46" s="1"/>
  <c r="P200" i="46" a="1"/>
  <c r="P200" i="46" s="1"/>
  <c r="P212" i="46" a="1"/>
  <c r="P212" i="46" s="1"/>
  <c r="U212" i="46" s="1"/>
  <c r="P234" i="46" a="1"/>
  <c r="P234" i="46" s="1"/>
  <c r="U234" i="46" s="1"/>
  <c r="P246" i="46" a="1"/>
  <c r="P246" i="46" s="1"/>
  <c r="P257" i="46" a="1"/>
  <c r="P257" i="46" s="1"/>
  <c r="P266" i="46" a="1"/>
  <c r="P266" i="46" s="1"/>
  <c r="U266" i="46" s="1"/>
  <c r="P277" i="46" a="1"/>
  <c r="P277" i="46" s="1"/>
  <c r="P286" i="46" a="1"/>
  <c r="P286" i="46" s="1"/>
  <c r="P297" i="46" a="1"/>
  <c r="P297" i="46" s="1"/>
  <c r="U297" i="46" s="1"/>
  <c r="P306" i="46" a="1"/>
  <c r="P306" i="46" s="1"/>
  <c r="P316" i="46" a="1"/>
  <c r="P316" i="46" s="1"/>
  <c r="P326" i="46" a="1"/>
  <c r="P326" i="46" s="1"/>
  <c r="P335" i="46" a="1"/>
  <c r="P335" i="46" s="1"/>
  <c r="U335" i="46" s="1"/>
  <c r="P355" i="46" a="1"/>
  <c r="P355" i="46" s="1"/>
  <c r="U355" i="46" s="1"/>
  <c r="P365" i="46" a="1"/>
  <c r="P365" i="46" s="1"/>
  <c r="U365" i="46" s="1"/>
  <c r="P383" i="46" a="1"/>
  <c r="P383" i="46" s="1"/>
  <c r="P392" i="46" a="1"/>
  <c r="P392" i="46" s="1"/>
  <c r="U392" i="46" s="1"/>
  <c r="P410" i="46" a="1"/>
  <c r="P410" i="46" s="1"/>
  <c r="P419" i="46" a="1"/>
  <c r="P419" i="46" s="1"/>
  <c r="P430" i="46" a="1"/>
  <c r="P430" i="46" s="1"/>
  <c r="U430" i="46" s="1"/>
  <c r="P441" i="46" a="1"/>
  <c r="P441" i="46" s="1"/>
  <c r="P451" i="46" a="1"/>
  <c r="P451" i="46" s="1"/>
  <c r="P462" i="46" a="1"/>
  <c r="P462" i="46" s="1"/>
  <c r="P473" i="46" a="1"/>
  <c r="P473" i="46" s="1"/>
  <c r="P20" i="46" a="1"/>
  <c r="P20" i="46" s="1"/>
  <c r="U20" i="46" s="1"/>
  <c r="P28" i="46" a="1"/>
  <c r="P28" i="46" s="1"/>
  <c r="U28" i="46" s="1"/>
  <c r="P37" i="46" a="1"/>
  <c r="P37" i="46" s="1"/>
  <c r="P47" i="46" a="1"/>
  <c r="P47" i="46" s="1"/>
  <c r="U47" i="46" s="1"/>
  <c r="P57" i="46" a="1"/>
  <c r="P57" i="46" s="1"/>
  <c r="P79" i="46" a="1"/>
  <c r="P79" i="46" s="1"/>
  <c r="U79" i="46" s="1"/>
  <c r="P91" i="46" a="1"/>
  <c r="P91" i="46" s="1"/>
  <c r="P101" i="46" a="1"/>
  <c r="P101" i="46" s="1"/>
  <c r="U101" i="46" s="1"/>
  <c r="P113" i="46" a="1"/>
  <c r="P113" i="46" s="1"/>
  <c r="P125" i="46" a="1"/>
  <c r="P125" i="46" s="1"/>
  <c r="P135" i="46" a="1"/>
  <c r="P135" i="46" s="1"/>
  <c r="U135" i="46" s="1"/>
  <c r="P147" i="46" a="1"/>
  <c r="P147" i="46" s="1"/>
  <c r="P158" i="46" a="1"/>
  <c r="P158" i="46" s="1"/>
  <c r="P168" i="46" a="1"/>
  <c r="P168" i="46" s="1"/>
  <c r="P191" i="46" a="1"/>
  <c r="P191" i="46" s="1"/>
  <c r="P201" i="46" a="1"/>
  <c r="P201" i="46" s="1"/>
  <c r="U201" i="46" s="1"/>
  <c r="P213" i="46" a="1"/>
  <c r="P213" i="46" s="1"/>
  <c r="U213" i="46" s="1"/>
  <c r="P224" i="46" a="1"/>
  <c r="P224" i="46" s="1"/>
  <c r="U224" i="46" s="1"/>
  <c r="P235" i="46" a="1"/>
  <c r="P235" i="46" s="1"/>
  <c r="P247" i="46" a="1"/>
  <c r="P247" i="46" s="1"/>
  <c r="U247" i="46" s="1"/>
  <c r="P258" i="46" a="1"/>
  <c r="P258" i="46" s="1"/>
  <c r="U258" i="46" s="1"/>
  <c r="AA258" i="46" s="1"/>
  <c r="P267" i="46" a="1"/>
  <c r="P267" i="46" s="1"/>
  <c r="U267" i="46" s="1"/>
  <c r="AA267" i="46" s="1"/>
  <c r="P21" i="46" a="1"/>
  <c r="P21" i="46" s="1"/>
  <c r="U21" i="46" s="1"/>
  <c r="P29" i="46" a="1"/>
  <c r="P29" i="46" s="1"/>
  <c r="U29" i="46" s="1"/>
  <c r="P38" i="46" a="1"/>
  <c r="P38" i="46" s="1"/>
  <c r="P58" i="46" a="1"/>
  <c r="P58" i="46" s="1"/>
  <c r="P68" i="46" a="1"/>
  <c r="P68" i="46" s="1"/>
  <c r="U68" i="46" s="1"/>
  <c r="P80" i="46" a="1"/>
  <c r="P80" i="46" s="1"/>
  <c r="P92" i="46" a="1"/>
  <c r="P92" i="46" s="1"/>
  <c r="P102" i="46" a="1"/>
  <c r="P102" i="46" s="1"/>
  <c r="U102" i="46" s="1"/>
  <c r="P114" i="46" a="1"/>
  <c r="P114" i="46" s="1"/>
  <c r="P126" i="46" a="1"/>
  <c r="P126" i="46" s="1"/>
  <c r="U126" i="46" s="1"/>
  <c r="P136" i="46" a="1"/>
  <c r="P136" i="46" s="1"/>
  <c r="P159" i="46" a="1"/>
  <c r="P159" i="46" s="1"/>
  <c r="P169" i="46" a="1"/>
  <c r="P169" i="46" s="1"/>
  <c r="P180" i="46" a="1"/>
  <c r="P180" i="46" s="1"/>
  <c r="U180" i="46" s="1"/>
  <c r="P202" i="46" a="1"/>
  <c r="P202" i="46" s="1"/>
  <c r="U202" i="46" s="1"/>
  <c r="P214" i="46" a="1"/>
  <c r="P214" i="46" s="1"/>
  <c r="P225" i="46" a="1"/>
  <c r="P225" i="46" s="1"/>
  <c r="U225" i="46" s="1"/>
  <c r="P236" i="46" a="1"/>
  <c r="P236" i="46" s="1"/>
  <c r="U236" i="46" s="1"/>
  <c r="P248" i="46" a="1"/>
  <c r="P248" i="46" s="1"/>
  <c r="U248" i="46" s="1"/>
  <c r="P259" i="46" a="1"/>
  <c r="P259" i="46" s="1"/>
  <c r="P39" i="46" a="1"/>
  <c r="P39" i="46" s="1"/>
  <c r="P48" i="46" a="1"/>
  <c r="P48" i="46" s="1"/>
  <c r="U48" i="46" s="1"/>
  <c r="P59" i="46" a="1"/>
  <c r="P59" i="46" s="1"/>
  <c r="P69" i="46" a="1"/>
  <c r="P69" i="46" s="1"/>
  <c r="U69" i="46" s="1"/>
  <c r="P81" i="46" a="1"/>
  <c r="P81" i="46" s="1"/>
  <c r="U81" i="46" s="1"/>
  <c r="P93" i="46" a="1"/>
  <c r="P93" i="46" s="1"/>
  <c r="U93" i="46" s="1"/>
  <c r="P103" i="46" a="1"/>
  <c r="P103" i="46" s="1"/>
  <c r="P115" i="46" a="1"/>
  <c r="P115" i="46" s="1"/>
  <c r="P127" i="46" a="1"/>
  <c r="P127" i="46" s="1"/>
  <c r="P137" i="46" a="1"/>
  <c r="P137" i="46" s="1"/>
  <c r="P148" i="46" a="1"/>
  <c r="P148" i="46" s="1"/>
  <c r="P170" i="46" a="1"/>
  <c r="P170" i="46" s="1"/>
  <c r="P181" i="46" a="1"/>
  <c r="P181" i="46" s="1"/>
  <c r="U181" i="46" s="1"/>
  <c r="P192" i="46" a="1"/>
  <c r="P192" i="46" s="1"/>
  <c r="P203" i="46" a="1"/>
  <c r="P203" i="46" s="1"/>
  <c r="P215" i="46" a="1"/>
  <c r="P215" i="46" s="1"/>
  <c r="P226" i="46" a="1"/>
  <c r="P226" i="46" s="1"/>
  <c r="U226" i="46" s="1"/>
  <c r="P237" i="46" a="1"/>
  <c r="P237" i="46" s="1"/>
  <c r="U237" i="46" s="1"/>
  <c r="P249" i="46" a="1"/>
  <c r="P249" i="46" s="1"/>
  <c r="U249" i="46" s="1"/>
  <c r="AA249" i="46" s="1"/>
  <c r="P268" i="46" a="1"/>
  <c r="P268" i="46" s="1"/>
  <c r="U268" i="46" s="1"/>
  <c r="P289" i="46" a="1"/>
  <c r="P289" i="46" s="1"/>
  <c r="U289" i="46" s="1"/>
  <c r="P299" i="46" a="1"/>
  <c r="P299" i="46" s="1"/>
  <c r="P309" i="46" a="1"/>
  <c r="P309" i="46" s="1"/>
  <c r="U309" i="46" s="1"/>
  <c r="P318" i="46" a="1"/>
  <c r="P318" i="46" s="1"/>
  <c r="P329" i="46" a="1"/>
  <c r="P329" i="46" s="1"/>
  <c r="P338" i="46" a="1"/>
  <c r="P338" i="46" s="1"/>
  <c r="U338" i="46" s="1"/>
  <c r="P367" i="46" a="1"/>
  <c r="P367" i="46" s="1"/>
  <c r="P376" i="46" a="1"/>
  <c r="P376" i="46" s="1"/>
  <c r="P394" i="46" a="1"/>
  <c r="P394" i="46" s="1"/>
  <c r="P403" i="46" a="1"/>
  <c r="P403" i="46" s="1"/>
  <c r="U403" i="46" s="1"/>
  <c r="P413" i="46" a="1"/>
  <c r="P413" i="46" s="1"/>
  <c r="U413" i="46" s="1"/>
  <c r="P422" i="46" a="1"/>
  <c r="P422" i="46" s="1"/>
  <c r="U422" i="46" s="1"/>
  <c r="P433" i="46" a="1"/>
  <c r="P433" i="46" s="1"/>
  <c r="P444" i="46" a="1"/>
  <c r="P444" i="46" s="1"/>
  <c r="P454" i="46" a="1"/>
  <c r="P454" i="46" s="1"/>
  <c r="P465" i="46" a="1"/>
  <c r="P465" i="46" s="1"/>
  <c r="U465" i="46" s="1"/>
  <c r="P475" i="46" a="1"/>
  <c r="P475" i="46" s="1"/>
  <c r="U475" i="46" s="1"/>
  <c r="P484" i="46" a="1"/>
  <c r="P484" i="46" s="1"/>
  <c r="U484" i="46" s="1"/>
  <c r="P495" i="46" a="1"/>
  <c r="P495" i="46" s="1"/>
  <c r="U495" i="46" s="1"/>
  <c r="P515" i="46" a="1"/>
  <c r="P515" i="46" s="1"/>
  <c r="U515" i="46" s="1"/>
  <c r="P526" i="46" a="1"/>
  <c r="P526" i="46" s="1"/>
  <c r="U526" i="46" s="1"/>
  <c r="P537" i="46" a="1"/>
  <c r="P537" i="46" s="1"/>
  <c r="P547" i="46" a="1"/>
  <c r="P547" i="46" s="1"/>
  <c r="P559" i="46" a="1"/>
  <c r="P559" i="46" s="1"/>
  <c r="P580" i="46" a="1"/>
  <c r="P580" i="46" s="1"/>
  <c r="P591" i="46" a="1"/>
  <c r="P591" i="46" s="1"/>
  <c r="U591" i="46" s="1"/>
  <c r="P612" i="46" a="1"/>
  <c r="P612" i="46" s="1"/>
  <c r="P623" i="46" a="1"/>
  <c r="P623" i="46" s="1"/>
  <c r="U623" i="46" s="1"/>
  <c r="P644" i="46" a="1"/>
  <c r="P644" i="46" s="1"/>
  <c r="P654" i="46" a="1"/>
  <c r="P654" i="46" s="1"/>
  <c r="P665" i="46" a="1"/>
  <c r="P665" i="46" s="1"/>
  <c r="U665" i="46" s="1"/>
  <c r="P675" i="46" a="1"/>
  <c r="P675" i="46" s="1"/>
  <c r="U675" i="46" s="1"/>
  <c r="P685" i="46" a="1"/>
  <c r="P685" i="46" s="1"/>
  <c r="U685" i="46" s="1"/>
  <c r="P696" i="46" a="1"/>
  <c r="P696" i="46" s="1"/>
  <c r="U696" i="46" s="1"/>
  <c r="P706" i="46" a="1"/>
  <c r="P706" i="46" s="1"/>
  <c r="P716" i="46" a="1"/>
  <c r="P716" i="46" s="1"/>
  <c r="P727" i="46" a="1"/>
  <c r="P727" i="46" s="1"/>
  <c r="U727" i="46" s="1"/>
  <c r="P737" i="46" a="1"/>
  <c r="P737" i="46" s="1"/>
  <c r="P758" i="46" a="1"/>
  <c r="P758" i="46" s="1"/>
  <c r="U758" i="46" s="1"/>
  <c r="P768" i="46" a="1"/>
  <c r="P768" i="46" s="1"/>
  <c r="P779" i="46" a="1"/>
  <c r="P779" i="46" s="1"/>
  <c r="U779" i="46" s="1"/>
  <c r="P789" i="46" a="1"/>
  <c r="P789" i="46" s="1"/>
  <c r="P23" i="46" a="1"/>
  <c r="P23" i="46" s="1"/>
  <c r="U23" i="46" s="1"/>
  <c r="P31" i="46" a="1"/>
  <c r="P31" i="46" s="1"/>
  <c r="U31" i="46" s="1"/>
  <c r="P40" i="46" a="1"/>
  <c r="P40" i="46" s="1"/>
  <c r="P50" i="46" a="1"/>
  <c r="P50" i="46" s="1"/>
  <c r="P61" i="46" a="1"/>
  <c r="P61" i="46" s="1"/>
  <c r="P71" i="46" a="1"/>
  <c r="P71" i="46" s="1"/>
  <c r="P83" i="46" a="1"/>
  <c r="P83" i="46" s="1"/>
  <c r="P95" i="46" a="1"/>
  <c r="P95" i="46" s="1"/>
  <c r="P105" i="46" a="1"/>
  <c r="P105" i="46" s="1"/>
  <c r="P117" i="46" a="1"/>
  <c r="P117" i="46" s="1"/>
  <c r="U117" i="46" s="1"/>
  <c r="P128" i="46" a="1"/>
  <c r="P128" i="46" s="1"/>
  <c r="P139" i="46" a="1"/>
  <c r="P139" i="46" s="1"/>
  <c r="P150" i="46" a="1"/>
  <c r="P150" i="46" s="1"/>
  <c r="P161" i="46" a="1"/>
  <c r="P161" i="46" s="1"/>
  <c r="P172" i="46" a="1"/>
  <c r="P172" i="46" s="1"/>
  <c r="U172" i="46" s="1"/>
  <c r="P183" i="46" a="1"/>
  <c r="P183" i="46" s="1"/>
  <c r="P194" i="46" a="1"/>
  <c r="P194" i="46" s="1"/>
  <c r="U194" i="46" s="1"/>
  <c r="P205" i="46" a="1"/>
  <c r="P205" i="46" s="1"/>
  <c r="P217" i="46" a="1"/>
  <c r="P217" i="46" s="1"/>
  <c r="U217" i="46" s="1"/>
  <c r="P239" i="46" a="1"/>
  <c r="P239" i="46" s="1"/>
  <c r="P251" i="46" a="1"/>
  <c r="P251" i="46" s="1"/>
  <c r="U251" i="46" s="1"/>
  <c r="P261" i="46" a="1"/>
  <c r="P261" i="46" s="1"/>
  <c r="U261" i="46" s="1"/>
  <c r="P270" i="46" a="1"/>
  <c r="P270" i="46" s="1"/>
  <c r="P281" i="46" a="1"/>
  <c r="P281" i="46" s="1"/>
  <c r="P290" i="46" a="1"/>
  <c r="P290" i="46" s="1"/>
  <c r="U290" i="46" s="1"/>
  <c r="AA290" i="46" s="1"/>
  <c r="P300" i="46" a="1"/>
  <c r="P300" i="46" s="1"/>
  <c r="P311" i="46" a="1"/>
  <c r="P311" i="46" s="1"/>
  <c r="U311" i="46" s="1"/>
  <c r="P320" i="46" a="1"/>
  <c r="P320" i="46" s="1"/>
  <c r="U320" i="46" s="1"/>
  <c r="AA320" i="46" s="1"/>
  <c r="P330" i="46" a="1"/>
  <c r="P330" i="46" s="1"/>
  <c r="U330" i="46" s="1"/>
  <c r="P340" i="46" a="1"/>
  <c r="P340" i="46" s="1"/>
  <c r="U340" i="46" s="1"/>
  <c r="P349" i="46" a="1"/>
  <c r="P349" i="46" s="1"/>
  <c r="P359" i="46" a="1"/>
  <c r="P359" i="46" s="1"/>
  <c r="P369" i="46" a="1"/>
  <c r="P369" i="46" s="1"/>
  <c r="U369" i="46" s="1"/>
  <c r="P396" i="46" a="1"/>
  <c r="P396" i="46" s="1"/>
  <c r="P405" i="46" a="1"/>
  <c r="P405" i="46" s="1"/>
  <c r="P414" i="46" a="1"/>
  <c r="P414" i="46" s="1"/>
  <c r="U414" i="46" s="1"/>
  <c r="P424" i="46" a="1"/>
  <c r="P424" i="46" s="1"/>
  <c r="U424" i="46" s="1"/>
  <c r="P456" i="46" a="1"/>
  <c r="P456" i="46" s="1"/>
  <c r="P477" i="46" a="1"/>
  <c r="P477" i="46" s="1"/>
  <c r="U477" i="46" s="1"/>
  <c r="P486" i="46" a="1"/>
  <c r="P486" i="46" s="1"/>
  <c r="U486" i="46" s="1"/>
  <c r="P497" i="46" a="1"/>
  <c r="P497" i="46" s="1"/>
  <c r="P507" i="46" a="1"/>
  <c r="P507" i="46" s="1"/>
  <c r="U507" i="46" s="1"/>
  <c r="P517" i="46" a="1"/>
  <c r="P517" i="46" s="1"/>
  <c r="P528" i="46" a="1"/>
  <c r="P528" i="46" s="1"/>
  <c r="P538" i="46" a="1"/>
  <c r="P538" i="46" s="1"/>
  <c r="P549" i="46" a="1"/>
  <c r="P549" i="46" s="1"/>
  <c r="U549" i="46" s="1"/>
  <c r="P561" i="46" a="1"/>
  <c r="P561" i="46" s="1"/>
  <c r="U561" i="46" s="1"/>
  <c r="P571" i="46" a="1"/>
  <c r="P571" i="46" s="1"/>
  <c r="U571" i="46" s="1"/>
  <c r="P582" i="46" a="1"/>
  <c r="P582" i="46" s="1"/>
  <c r="U582" i="46" s="1"/>
  <c r="P593" i="46" a="1"/>
  <c r="P593" i="46" s="1"/>
  <c r="P603" i="46" a="1"/>
  <c r="P603" i="46" s="1"/>
  <c r="P614" i="46" a="1"/>
  <c r="P614" i="46" s="1"/>
  <c r="P625" i="46" a="1"/>
  <c r="P625" i="46" s="1"/>
  <c r="P635" i="46" a="1"/>
  <c r="P635" i="46" s="1"/>
  <c r="P646" i="46" a="1"/>
  <c r="P646" i="46" s="1"/>
  <c r="P677" i="46" a="1"/>
  <c r="P677" i="46" s="1"/>
  <c r="P687" i="46" a="1"/>
  <c r="P687" i="46" s="1"/>
  <c r="P698" i="46" a="1"/>
  <c r="P698" i="46" s="1"/>
  <c r="U698" i="46" s="1"/>
  <c r="P708" i="46" a="1"/>
  <c r="P708" i="46" s="1"/>
  <c r="P718" i="46" a="1"/>
  <c r="P718" i="46" s="1"/>
  <c r="P729" i="46" a="1"/>
  <c r="P729" i="46" s="1"/>
  <c r="P739" i="46" a="1"/>
  <c r="P739" i="46" s="1"/>
  <c r="P749" i="46" a="1"/>
  <c r="P749" i="46" s="1"/>
  <c r="P760" i="46" a="1"/>
  <c r="P760" i="46" s="1"/>
  <c r="U760" i="46" s="1"/>
  <c r="P770" i="46" a="1"/>
  <c r="P770" i="46" s="1"/>
  <c r="P780" i="46" a="1"/>
  <c r="P780" i="46" s="1"/>
  <c r="P791" i="46" a="1"/>
  <c r="P791" i="46" s="1"/>
  <c r="P801" i="46" a="1"/>
  <c r="P801" i="46" s="1"/>
  <c r="P16" i="46" a="1"/>
  <c r="P16" i="46" s="1"/>
  <c r="P24" i="46" a="1"/>
  <c r="P24" i="46" s="1"/>
  <c r="U24" i="46" s="1"/>
  <c r="P32" i="46" a="1"/>
  <c r="P32" i="46" s="1"/>
  <c r="P42" i="46" a="1"/>
  <c r="P42" i="46" s="1"/>
  <c r="P63" i="46" a="1"/>
  <c r="P63" i="46" s="1"/>
  <c r="U63" i="46" s="1"/>
  <c r="P73" i="46" a="1"/>
  <c r="P73" i="46" s="1"/>
  <c r="P85" i="46" a="1"/>
  <c r="P85" i="46" s="1"/>
  <c r="P96" i="46" a="1"/>
  <c r="P96" i="46" s="1"/>
  <c r="U96" i="46" s="1"/>
  <c r="P107" i="46" a="1"/>
  <c r="P107" i="46" s="1"/>
  <c r="P119" i="46" a="1"/>
  <c r="P119" i="46" s="1"/>
  <c r="U119" i="46" s="1"/>
  <c r="P130" i="46" a="1"/>
  <c r="P130" i="46" s="1"/>
  <c r="U130" i="46" s="1"/>
  <c r="P141" i="46" a="1"/>
  <c r="P141" i="46" s="1"/>
  <c r="P152" i="46" a="1"/>
  <c r="P152" i="46" s="1"/>
  <c r="P163" i="46" a="1"/>
  <c r="P163" i="46" s="1"/>
  <c r="P174" i="46" a="1"/>
  <c r="P174" i="46" s="1"/>
  <c r="U174" i="46" s="1"/>
  <c r="P185" i="46" a="1"/>
  <c r="P185" i="46" s="1"/>
  <c r="U185" i="46" s="1"/>
  <c r="P207" i="46" a="1"/>
  <c r="P207" i="46" s="1"/>
  <c r="P219" i="46" a="1"/>
  <c r="P219" i="46" s="1"/>
  <c r="P229" i="46" a="1"/>
  <c r="P229" i="46" s="1"/>
  <c r="U229" i="46" s="1"/>
  <c r="P241" i="46" a="1"/>
  <c r="P241" i="46" s="1"/>
  <c r="P253" i="46" a="1"/>
  <c r="P253" i="46" s="1"/>
  <c r="P263" i="46" a="1"/>
  <c r="P263" i="46" s="1"/>
  <c r="P272" i="46" a="1"/>
  <c r="P272" i="46" s="1"/>
  <c r="U272" i="46" s="1"/>
  <c r="P282" i="46" a="1"/>
  <c r="P282" i="46" s="1"/>
  <c r="P292" i="46" a="1"/>
  <c r="P292" i="46" s="1"/>
  <c r="P302" i="46" a="1"/>
  <c r="P302" i="46" s="1"/>
  <c r="P313" i="46" a="1"/>
  <c r="P313" i="46" s="1"/>
  <c r="U313" i="46" s="1"/>
  <c r="P342" i="46" a="1"/>
  <c r="P342" i="46" s="1"/>
  <c r="P351" i="46" a="1"/>
  <c r="P351" i="46" s="1"/>
  <c r="P361" i="46" a="1"/>
  <c r="P361" i="46" s="1"/>
  <c r="P370" i="46" a="1"/>
  <c r="P370" i="46" s="1"/>
  <c r="P379" i="46" a="1"/>
  <c r="P379" i="46" s="1"/>
  <c r="P388" i="46" a="1"/>
  <c r="P388" i="46" s="1"/>
  <c r="U388" i="46" s="1"/>
  <c r="P406" i="46" a="1"/>
  <c r="P406" i="46" s="1"/>
  <c r="U406" i="46" s="1"/>
  <c r="P416" i="46" a="1"/>
  <c r="P416" i="46" s="1"/>
  <c r="P426" i="46" a="1"/>
  <c r="P426" i="46" s="1"/>
  <c r="P436" i="46" a="1"/>
  <c r="P436" i="46" s="1"/>
  <c r="P447" i="46" a="1"/>
  <c r="P447" i="46" s="1"/>
  <c r="U447" i="46" s="1"/>
  <c r="P458" i="46" a="1"/>
  <c r="P458" i="46" s="1"/>
  <c r="P468" i="46" a="1"/>
  <c r="P468" i="46" s="1"/>
  <c r="U468" i="46" s="1"/>
  <c r="P478" i="46" a="1"/>
  <c r="P478" i="46" s="1"/>
  <c r="P488" i="46" a="1"/>
  <c r="P488" i="46" s="1"/>
  <c r="U488" i="46" s="1"/>
  <c r="P509" i="46" a="1"/>
  <c r="P509" i="46" s="1"/>
  <c r="P519" i="46" a="1"/>
  <c r="P519" i="46" s="1"/>
  <c r="P530" i="46" a="1"/>
  <c r="P530" i="46" s="1"/>
  <c r="U530" i="46" s="1"/>
  <c r="P540" i="46" a="1"/>
  <c r="P540" i="46" s="1"/>
  <c r="P551" i="46" a="1"/>
  <c r="P551" i="46" s="1"/>
  <c r="U551" i="46" s="1"/>
  <c r="P573" i="46" a="1"/>
  <c r="P573" i="46" s="1"/>
  <c r="P584" i="46" a="1"/>
  <c r="P584" i="46" s="1"/>
  <c r="P17" i="46" a="1"/>
  <c r="P17" i="46" s="1"/>
  <c r="U17" i="46" s="1"/>
  <c r="P25" i="46" a="1"/>
  <c r="P25" i="46" s="1"/>
  <c r="U25" i="46" s="1"/>
  <c r="P33" i="46" a="1"/>
  <c r="P33" i="46" s="1"/>
  <c r="U33" i="46" s="1"/>
  <c r="P43" i="46" a="1"/>
  <c r="P43" i="46" s="1"/>
  <c r="U43" i="46" s="1"/>
  <c r="AA43" i="46" s="1"/>
  <c r="P52" i="46" a="1"/>
  <c r="P52" i="46" s="1"/>
  <c r="U52" i="46" s="1"/>
  <c r="AA52" i="46" s="1"/>
  <c r="P74" i="46" a="1"/>
  <c r="P74" i="46" s="1"/>
  <c r="P86" i="46" a="1"/>
  <c r="P86" i="46" s="1"/>
  <c r="P97" i="46" a="1"/>
  <c r="P97" i="46" s="1"/>
  <c r="U97" i="46" s="1"/>
  <c r="P108" i="46" a="1"/>
  <c r="P108" i="46" s="1"/>
  <c r="P120" i="46" a="1"/>
  <c r="P120" i="46" s="1"/>
  <c r="U120" i="46" s="1"/>
  <c r="P131" i="46" a="1"/>
  <c r="P131" i="46" s="1"/>
  <c r="P142" i="46" a="1"/>
  <c r="P142" i="46" s="1"/>
  <c r="P153" i="46" a="1"/>
  <c r="P153" i="46" s="1"/>
  <c r="P175" i="46" a="1"/>
  <c r="P175" i="46" s="1"/>
  <c r="P186" i="46" a="1"/>
  <c r="P186" i="46" s="1"/>
  <c r="U186" i="46" s="1"/>
  <c r="P196" i="46" a="1"/>
  <c r="P196" i="46" s="1"/>
  <c r="P208" i="46" a="1"/>
  <c r="P208" i="46" s="1"/>
  <c r="U208" i="46" s="1"/>
  <c r="P220" i="46" a="1"/>
  <c r="P220" i="46" s="1"/>
  <c r="P230" i="46" a="1"/>
  <c r="P230" i="46" s="1"/>
  <c r="U230" i="46" s="1"/>
  <c r="P242" i="46" a="1"/>
  <c r="P242" i="46" s="1"/>
  <c r="P254" i="46" a="1"/>
  <c r="P254" i="46" s="1"/>
  <c r="P273" i="46" a="1"/>
  <c r="P273" i="46" s="1"/>
  <c r="U273" i="46" s="1"/>
  <c r="P283" i="46" a="1"/>
  <c r="P283" i="46" s="1"/>
  <c r="P293" i="46" a="1"/>
  <c r="P293" i="46" s="1"/>
  <c r="U293" i="46" s="1"/>
  <c r="P303" i="46" a="1"/>
  <c r="P303" i="46" s="1"/>
  <c r="P322" i="46" a="1"/>
  <c r="P322" i="46" s="1"/>
  <c r="U322" i="46" s="1"/>
  <c r="P332" i="46" a="1"/>
  <c r="P332" i="46" s="1"/>
  <c r="U332" i="46" s="1"/>
  <c r="P343" i="46" a="1"/>
  <c r="P343" i="46" s="1"/>
  <c r="P352" i="46" a="1"/>
  <c r="P352" i="46" s="1"/>
  <c r="P380" i="46" a="1"/>
  <c r="P380" i="46" s="1"/>
  <c r="P389" i="46" a="1"/>
  <c r="P389" i="46" s="1"/>
  <c r="P398" i="46" a="1"/>
  <c r="P398" i="46" s="1"/>
  <c r="P407" i="46" a="1"/>
  <c r="P407" i="46" s="1"/>
  <c r="P417" i="46" a="1"/>
  <c r="P417" i="46" s="1"/>
  <c r="P427" i="46" a="1"/>
  <c r="P427" i="46" s="1"/>
  <c r="P437" i="46" a="1"/>
  <c r="P437" i="46" s="1"/>
  <c r="P448" i="46" a="1"/>
  <c r="P448" i="46" s="1"/>
  <c r="U448" i="46" s="1"/>
  <c r="P459" i="46" a="1"/>
  <c r="P459" i="46" s="1"/>
  <c r="P469" i="46" a="1"/>
  <c r="P469" i="46" s="1"/>
  <c r="U469" i="46" s="1"/>
  <c r="P489" i="46" a="1"/>
  <c r="P489" i="46" s="1"/>
  <c r="P499" i="46" a="1"/>
  <c r="P499" i="46" s="1"/>
  <c r="P520" i="46" a="1"/>
  <c r="P520" i="46" s="1"/>
  <c r="U520" i="46" s="1"/>
  <c r="P541" i="46" a="1"/>
  <c r="P541" i="46" s="1"/>
  <c r="P552" i="46" a="1"/>
  <c r="P552" i="46" s="1"/>
  <c r="P563" i="46" a="1"/>
  <c r="P563" i="46" s="1"/>
  <c r="U563" i="46" s="1"/>
  <c r="P585" i="46" a="1"/>
  <c r="P585" i="46" s="1"/>
  <c r="P49" i="46" a="1"/>
  <c r="P49" i="46" s="1"/>
  <c r="U49" i="46" s="1"/>
  <c r="P116" i="46" a="1"/>
  <c r="P116" i="46" s="1"/>
  <c r="P182" i="46" a="1"/>
  <c r="P182" i="46" s="1"/>
  <c r="U182" i="46" s="1"/>
  <c r="P250" i="46" a="1"/>
  <c r="P250" i="46" s="1"/>
  <c r="U250" i="46" s="1"/>
  <c r="P319" i="46" a="1"/>
  <c r="P319" i="46" s="1"/>
  <c r="P348" i="46" a="1"/>
  <c r="P348" i="46" s="1"/>
  <c r="P377" i="46" a="1"/>
  <c r="P377" i="46" s="1"/>
  <c r="P404" i="46" a="1"/>
  <c r="P404" i="46" s="1"/>
  <c r="P434" i="46" a="1"/>
  <c r="P434" i="46" s="1"/>
  <c r="P466" i="46" a="1"/>
  <c r="P466" i="46" s="1"/>
  <c r="U466" i="46" s="1"/>
  <c r="P514" i="46" a="1"/>
  <c r="P514" i="46" s="1"/>
  <c r="P535" i="46" a="1"/>
  <c r="P535" i="46" s="1"/>
  <c r="U535" i="46" s="1"/>
  <c r="P557" i="46" a="1"/>
  <c r="P557" i="46" s="1"/>
  <c r="P578" i="46" a="1"/>
  <c r="P578" i="46" s="1"/>
  <c r="P596" i="46" a="1"/>
  <c r="P596" i="46" s="1"/>
  <c r="P613" i="46" a="1"/>
  <c r="P613" i="46" s="1"/>
  <c r="P628" i="46" a="1"/>
  <c r="P628" i="46" s="1"/>
  <c r="U628" i="46" s="1"/>
  <c r="P645" i="46" a="1"/>
  <c r="P645" i="46" s="1"/>
  <c r="P659" i="46" a="1"/>
  <c r="P659" i="46" s="1"/>
  <c r="U659" i="46" s="1"/>
  <c r="P676" i="46" a="1"/>
  <c r="P676" i="46" s="1"/>
  <c r="P690" i="46" a="1"/>
  <c r="P690" i="46" s="1"/>
  <c r="U690" i="46" s="1"/>
  <c r="P707" i="46" a="1"/>
  <c r="P707" i="46" s="1"/>
  <c r="U707" i="46" s="1"/>
  <c r="P721" i="46" a="1"/>
  <c r="P721" i="46" s="1"/>
  <c r="P738" i="46" a="1"/>
  <c r="P738" i="46" s="1"/>
  <c r="P752" i="46" a="1"/>
  <c r="P752" i="46" s="1"/>
  <c r="P769" i="46" a="1"/>
  <c r="P769" i="46" s="1"/>
  <c r="U769" i="46" s="1"/>
  <c r="P800" i="46" a="1"/>
  <c r="P800" i="46" s="1"/>
  <c r="P822" i="46" a="1"/>
  <c r="P822" i="46" s="1"/>
  <c r="U822" i="46" s="1"/>
  <c r="P832" i="46" a="1"/>
  <c r="P832" i="46" s="1"/>
  <c r="U832" i="46" s="1"/>
  <c r="P843" i="46" a="1"/>
  <c r="P843" i="46" s="1"/>
  <c r="P861" i="46" a="1"/>
  <c r="P861" i="46" s="1"/>
  <c r="P870" i="46" a="1"/>
  <c r="P870" i="46" s="1"/>
  <c r="P879" i="46" a="1"/>
  <c r="P879" i="46" s="1"/>
  <c r="P888" i="46" a="1"/>
  <c r="P888" i="46" s="1"/>
  <c r="P907" i="46" a="1"/>
  <c r="P907" i="46" s="1"/>
  <c r="P926" i="46" a="1"/>
  <c r="P926" i="46" s="1"/>
  <c r="P936" i="46" a="1"/>
  <c r="P936" i="46" s="1"/>
  <c r="U936" i="46" s="1"/>
  <c r="P955" i="46" a="1"/>
  <c r="P955" i="46" s="1"/>
  <c r="U955" i="46" s="1"/>
  <c r="P974" i="46" a="1"/>
  <c r="P974" i="46" s="1"/>
  <c r="U974" i="46" s="1"/>
  <c r="P984" i="46" a="1"/>
  <c r="P984" i="46" s="1"/>
  <c r="U984" i="46" s="1"/>
  <c r="P995" i="46" a="1"/>
  <c r="P995" i="46" s="1"/>
  <c r="P1005" i="46" a="1"/>
  <c r="P1005" i="46" s="1"/>
  <c r="P1016" i="46" a="1"/>
  <c r="P1016" i="46" s="1"/>
  <c r="P1027" i="46" a="1"/>
  <c r="P1027" i="46" s="1"/>
  <c r="P1037" i="46" a="1"/>
  <c r="P1037" i="46" s="1"/>
  <c r="P1048" i="46" a="1"/>
  <c r="P1048" i="46" s="1"/>
  <c r="U1048" i="46" s="1"/>
  <c r="P1059" i="46" a="1"/>
  <c r="P1059" i="46" s="1"/>
  <c r="U1059" i="46" s="1"/>
  <c r="P1069" i="46" a="1"/>
  <c r="P1069" i="46" s="1"/>
  <c r="P1080" i="46" a="1"/>
  <c r="P1080" i="46" s="1"/>
  <c r="U1080" i="46" s="1"/>
  <c r="P1091" i="46" a="1"/>
  <c r="P1091" i="46" s="1"/>
  <c r="U1091" i="46" s="1"/>
  <c r="P1101" i="46" a="1"/>
  <c r="P1101" i="46" s="1"/>
  <c r="U1101" i="46" s="1"/>
  <c r="P1112" i="46" a="1"/>
  <c r="P1112" i="46" s="1"/>
  <c r="U1112" i="46" s="1"/>
  <c r="P1123" i="46" a="1"/>
  <c r="P1123" i="46" s="1"/>
  <c r="P1134" i="46" a="1"/>
  <c r="P1134" i="46" s="1"/>
  <c r="U1134" i="46" s="1"/>
  <c r="P1168" i="46" a="1"/>
  <c r="P1168" i="46" s="1"/>
  <c r="U1168" i="46" s="1"/>
  <c r="P1179" i="46" a="1"/>
  <c r="P1179" i="46" s="1"/>
  <c r="P1190" i="46" a="1"/>
  <c r="P1190" i="46" s="1"/>
  <c r="P1202" i="46" a="1"/>
  <c r="P1202" i="46" s="1"/>
  <c r="U1202" i="46" s="1"/>
  <c r="P1213" i="46" a="1"/>
  <c r="P1213" i="46" s="1"/>
  <c r="U1213" i="46" s="1"/>
  <c r="P1224" i="46" a="1"/>
  <c r="P1224" i="46" s="1"/>
  <c r="P1236" i="46" a="1"/>
  <c r="P1236" i="46" s="1"/>
  <c r="U1236" i="46" s="1"/>
  <c r="P1247" i="46" a="1"/>
  <c r="P1247" i="46" s="1"/>
  <c r="U1247" i="46" s="1"/>
  <c r="P1258" i="46" a="1"/>
  <c r="P1258" i="46" s="1"/>
  <c r="U1258" i="46" s="1"/>
  <c r="P1270" i="46" a="1"/>
  <c r="P1270" i="46" s="1"/>
  <c r="U1270" i="46" s="1"/>
  <c r="P1281" i="46" a="1"/>
  <c r="P1281" i="46" s="1"/>
  <c r="U1281" i="46" s="1"/>
  <c r="P1292" i="46" a="1"/>
  <c r="P1292" i="46" s="1"/>
  <c r="U1292" i="46" s="1"/>
  <c r="P1304" i="46" a="1"/>
  <c r="P1304" i="46" s="1"/>
  <c r="U1304" i="46" s="1"/>
  <c r="P1315" i="46" a="1"/>
  <c r="P1315" i="46" s="1"/>
  <c r="U1315" i="46" s="1"/>
  <c r="P1326" i="46" a="1"/>
  <c r="P1326" i="46" s="1"/>
  <c r="U1326" i="46" s="1"/>
  <c r="P1360" i="46" a="1"/>
  <c r="P1360" i="46" s="1"/>
  <c r="P1371" i="46" a="1"/>
  <c r="P1371" i="46" s="1"/>
  <c r="P1380" i="46" a="1"/>
  <c r="P1380" i="46" s="1"/>
  <c r="U1380" i="46" s="1"/>
  <c r="P1390" i="46" a="1"/>
  <c r="P1390" i="46" s="1"/>
  <c r="U1390" i="46" s="1"/>
  <c r="P1398" i="46" a="1"/>
  <c r="P1398" i="46" s="1"/>
  <c r="U1398" i="46" s="1"/>
  <c r="P1406" i="46" a="1"/>
  <c r="P1406" i="46" s="1"/>
  <c r="U1406" i="46" s="1"/>
  <c r="P1421" i="46" a="1"/>
  <c r="P1421" i="46" s="1"/>
  <c r="U1421" i="46" s="1"/>
  <c r="P1429" i="46" a="1"/>
  <c r="P1429" i="46" s="1"/>
  <c r="U1429" i="46" s="1"/>
  <c r="P1444" i="46" a="1"/>
  <c r="P1444" i="46" s="1"/>
  <c r="P1452" i="46" a="1"/>
  <c r="P1452" i="46" s="1"/>
  <c r="U1452" i="46" s="1"/>
  <c r="P1460" i="46" a="1"/>
  <c r="P1460" i="46" s="1"/>
  <c r="U1460" i="46" s="1"/>
  <c r="P1468" i="46" a="1"/>
  <c r="P1468" i="46" s="1"/>
  <c r="U1468" i="46" s="1"/>
  <c r="P1476" i="46" a="1"/>
  <c r="P1476" i="46" s="1"/>
  <c r="U1476" i="46" s="1"/>
  <c r="P1485" i="46" a="1"/>
  <c r="P1485" i="46" s="1"/>
  <c r="U1485" i="46" s="1"/>
  <c r="P1494" i="46" a="1"/>
  <c r="P1494" i="46" s="1"/>
  <c r="U1494" i="46" s="1"/>
  <c r="P1505" i="46" a="1"/>
  <c r="P1505" i="46" s="1"/>
  <c r="U1505" i="46" s="1"/>
  <c r="P1514" i="46" a="1"/>
  <c r="P1514" i="46" s="1"/>
  <c r="U1514" i="46" s="1"/>
  <c r="P1533" i="46" a="1"/>
  <c r="P1533" i="46" s="1"/>
  <c r="P1542" i="46" a="1"/>
  <c r="P1542" i="46" s="1"/>
  <c r="U1542" i="46" s="1"/>
  <c r="P1553" i="46" a="1"/>
  <c r="P1553" i="46" s="1"/>
  <c r="U1553" i="46" s="1"/>
  <c r="P1562" i="46" a="1"/>
  <c r="P1562" i="46" s="1"/>
  <c r="U1562" i="46" s="1"/>
  <c r="P1581" i="46" a="1"/>
  <c r="P1581" i="46" s="1"/>
  <c r="U1581" i="46" s="1"/>
  <c r="P1590" i="46" a="1"/>
  <c r="P1590" i="46" s="1"/>
  <c r="U1590" i="46" s="1"/>
  <c r="P1601" i="46" a="1"/>
  <c r="P1601" i="46" s="1"/>
  <c r="U1601" i="46" s="1"/>
  <c r="P1610" i="46" a="1"/>
  <c r="P1610" i="46" s="1"/>
  <c r="U1610" i="46" s="1"/>
  <c r="P1629" i="46" a="1"/>
  <c r="P1629" i="46" s="1"/>
  <c r="U1629" i="46" s="1"/>
  <c r="P1638" i="46" a="1"/>
  <c r="P1638" i="46" s="1"/>
  <c r="U1638" i="46" s="1"/>
  <c r="P1649" i="46" a="1"/>
  <c r="P1649" i="46" s="1"/>
  <c r="U1649" i="46" s="1"/>
  <c r="P1658" i="46" a="1"/>
  <c r="P1658" i="46" s="1"/>
  <c r="U1658" i="46" s="1"/>
  <c r="P1677" i="46" a="1"/>
  <c r="P1677" i="46" s="1"/>
  <c r="U1677" i="46" s="1"/>
  <c r="P1686" i="46" a="1"/>
  <c r="P1686" i="46" s="1"/>
  <c r="P1697" i="46" a="1"/>
  <c r="P1697" i="46" s="1"/>
  <c r="U1697" i="46" s="1"/>
  <c r="P1706" i="46" a="1"/>
  <c r="P1706" i="46" s="1"/>
  <c r="P1725" i="46" a="1"/>
  <c r="P1725" i="46" s="1"/>
  <c r="P1734" i="46" a="1"/>
  <c r="P1734" i="46" s="1"/>
  <c r="U1734" i="46" s="1"/>
  <c r="P1744" i="46" a="1"/>
  <c r="P1744" i="46" s="1"/>
  <c r="U1744" i="46" s="1"/>
  <c r="P1753" i="46" a="1"/>
  <c r="P1753" i="46" s="1"/>
  <c r="U1753" i="46" s="1"/>
  <c r="P1762" i="46" a="1"/>
  <c r="P1762" i="46" s="1"/>
  <c r="P1771" i="46" a="1"/>
  <c r="P1771" i="46" s="1"/>
  <c r="U1771" i="46" s="1"/>
  <c r="P1780" i="46" a="1"/>
  <c r="P1780" i="46" s="1"/>
  <c r="P1789" i="46" a="1"/>
  <c r="P1789" i="46" s="1"/>
  <c r="U1789" i="46" s="1"/>
  <c r="P1798" i="46" a="1"/>
  <c r="P1798" i="46" s="1"/>
  <c r="U1798" i="46" s="1"/>
  <c r="P1808" i="46" a="1"/>
  <c r="P1808" i="46" s="1"/>
  <c r="U1808" i="46" s="1"/>
  <c r="P1817" i="46" a="1"/>
  <c r="P1817" i="46" s="1"/>
  <c r="U1817" i="46" s="1"/>
  <c r="P1835" i="46" a="1"/>
  <c r="P1835" i="46" s="1"/>
  <c r="U1835" i="46" s="1"/>
  <c r="P1845" i="46" a="1"/>
  <c r="P1845" i="46" s="1"/>
  <c r="U1845" i="46" s="1"/>
  <c r="P1854" i="46" a="1"/>
  <c r="P1854" i="46" s="1"/>
  <c r="P1864" i="46" a="1"/>
  <c r="P1864" i="46" s="1"/>
  <c r="P1873" i="46" a="1"/>
  <c r="P1873" i="46" s="1"/>
  <c r="U1873" i="46" s="1"/>
  <c r="P1882" i="46" a="1"/>
  <c r="P1882" i="46" s="1"/>
  <c r="U1882" i="46" s="1"/>
  <c r="P1891" i="46" a="1"/>
  <c r="P1891" i="46" s="1"/>
  <c r="U1891" i="46" s="1"/>
  <c r="P1901" i="46" a="1"/>
  <c r="P1901" i="46" s="1"/>
  <c r="U1901" i="46" s="1"/>
  <c r="P1919" i="46" a="1"/>
  <c r="P1919" i="46" s="1"/>
  <c r="U1919" i="46" s="1"/>
  <c r="P1928" i="46" a="1"/>
  <c r="P1928" i="46" s="1"/>
  <c r="P1938" i="46" a="1"/>
  <c r="P1938" i="46" s="1"/>
  <c r="P1950" i="46" a="1"/>
  <c r="P1950" i="46" s="1"/>
  <c r="U1950" i="46" s="1"/>
  <c r="P1960" i="46" a="1"/>
  <c r="P1960" i="46" s="1"/>
  <c r="U1960" i="46" s="1"/>
  <c r="P1971" i="46" a="1"/>
  <c r="P1971" i="46" s="1"/>
  <c r="U1971" i="46" s="1"/>
  <c r="P1983" i="46" a="1"/>
  <c r="P1983" i="46" s="1"/>
  <c r="P51" i="46" a="1"/>
  <c r="P51" i="46" s="1"/>
  <c r="P118" i="46" a="1"/>
  <c r="P118" i="46" s="1"/>
  <c r="U118" i="46" s="1"/>
  <c r="P184" i="46" a="1"/>
  <c r="P184" i="46" s="1"/>
  <c r="U184" i="46" s="1"/>
  <c r="P252" i="46" a="1"/>
  <c r="P252" i="46" s="1"/>
  <c r="P291" i="46" a="1"/>
  <c r="P291" i="46" s="1"/>
  <c r="U291" i="46" s="1"/>
  <c r="P321" i="46" a="1"/>
  <c r="P321" i="46" s="1"/>
  <c r="U321" i="46" s="1"/>
  <c r="P350" i="46" a="1"/>
  <c r="P350" i="46" s="1"/>
  <c r="U350" i="46" s="1"/>
  <c r="P378" i="46" a="1"/>
  <c r="P378" i="46" s="1"/>
  <c r="U378" i="46" s="1"/>
  <c r="P435" i="46" a="1"/>
  <c r="P435" i="46" s="1"/>
  <c r="P467" i="46" a="1"/>
  <c r="P467" i="46" s="1"/>
  <c r="P494" i="46" a="1"/>
  <c r="P494" i="46" s="1"/>
  <c r="U494" i="46" s="1"/>
  <c r="P536" i="46" a="1"/>
  <c r="P536" i="46" s="1"/>
  <c r="U536" i="46" s="1"/>
  <c r="P558" i="46" a="1"/>
  <c r="P558" i="46" s="1"/>
  <c r="P579" i="46" a="1"/>
  <c r="P579" i="46" s="1"/>
  <c r="P599" i="46" a="1"/>
  <c r="P599" i="46" s="1"/>
  <c r="P615" i="46" a="1"/>
  <c r="P615" i="46" s="1"/>
  <c r="P631" i="46" a="1"/>
  <c r="P631" i="46" s="1"/>
  <c r="P647" i="46" a="1"/>
  <c r="P647" i="46" s="1"/>
  <c r="P662" i="46" a="1"/>
  <c r="P662" i="46" s="1"/>
  <c r="U662" i="46" s="1"/>
  <c r="P678" i="46" a="1"/>
  <c r="P678" i="46" s="1"/>
  <c r="P693" i="46" a="1"/>
  <c r="P693" i="46" s="1"/>
  <c r="U693" i="46" s="1"/>
  <c r="P709" i="46" a="1"/>
  <c r="P709" i="46" s="1"/>
  <c r="U709" i="46" s="1"/>
  <c r="P724" i="46" a="1"/>
  <c r="P724" i="46" s="1"/>
  <c r="P740" i="46" a="1"/>
  <c r="P740" i="46" s="1"/>
  <c r="U740" i="46" s="1"/>
  <c r="P755" i="46" a="1"/>
  <c r="P755" i="46" s="1"/>
  <c r="P771" i="46" a="1"/>
  <c r="P771" i="46" s="1"/>
  <c r="U771" i="46" s="1"/>
  <c r="P786" i="46" a="1"/>
  <c r="P786" i="46" s="1"/>
  <c r="P802" i="46" a="1"/>
  <c r="P802" i="46" s="1"/>
  <c r="P812" i="46" a="1"/>
  <c r="P812" i="46" s="1"/>
  <c r="P823" i="46" a="1"/>
  <c r="P823" i="46" s="1"/>
  <c r="P833" i="46" a="1"/>
  <c r="P833" i="46" s="1"/>
  <c r="P853" i="46" a="1"/>
  <c r="P853" i="46" s="1"/>
  <c r="U853" i="46" s="1"/>
  <c r="P862" i="46" a="1"/>
  <c r="P862" i="46" s="1"/>
  <c r="P871" i="46" a="1"/>
  <c r="P871" i="46" s="1"/>
  <c r="P880" i="46" a="1"/>
  <c r="P880" i="46" s="1"/>
  <c r="P889" i="46" a="1"/>
  <c r="P889" i="46" s="1"/>
  <c r="P898" i="46" a="1"/>
  <c r="P898" i="46" s="1"/>
  <c r="U898" i="46" s="1"/>
  <c r="P908" i="46" a="1"/>
  <c r="P908" i="46" s="1"/>
  <c r="U908" i="46" s="1"/>
  <c r="P917" i="46" a="1"/>
  <c r="P917" i="46" s="1"/>
  <c r="U917" i="46" s="1"/>
  <c r="P927" i="46" a="1"/>
  <c r="P927" i="46" s="1"/>
  <c r="U927" i="46" s="1"/>
  <c r="P937" i="46" a="1"/>
  <c r="P937" i="46" s="1"/>
  <c r="U937" i="46" s="1"/>
  <c r="P946" i="46" a="1"/>
  <c r="P946" i="46" s="1"/>
  <c r="P956" i="46" a="1"/>
  <c r="P956" i="46" s="1"/>
  <c r="U956" i="46" s="1"/>
  <c r="P965" i="46" a="1"/>
  <c r="P965" i="46" s="1"/>
  <c r="P975" i="46" a="1"/>
  <c r="P975" i="46" s="1"/>
  <c r="P985" i="46" a="1"/>
  <c r="P985" i="46" s="1"/>
  <c r="U985" i="46" s="1"/>
  <c r="P996" i="46" a="1"/>
  <c r="P996" i="46" s="1"/>
  <c r="U996" i="46" s="1"/>
  <c r="P1006" i="46" a="1"/>
  <c r="P1006" i="46" s="1"/>
  <c r="U1006" i="46" s="1"/>
  <c r="P1017" i="46" a="1"/>
  <c r="P1017" i="46" s="1"/>
  <c r="P1028" i="46" a="1"/>
  <c r="P1028" i="46" s="1"/>
  <c r="P1038" i="46" a="1"/>
  <c r="P1038" i="46" s="1"/>
  <c r="P1049" i="46" a="1"/>
  <c r="P1049" i="46" s="1"/>
  <c r="P1060" i="46" a="1"/>
  <c r="P1060" i="46" s="1"/>
  <c r="U1060" i="46" s="1"/>
  <c r="P1070" i="46" a="1"/>
  <c r="P1070" i="46" s="1"/>
  <c r="P1081" i="46" a="1"/>
  <c r="P1081" i="46" s="1"/>
  <c r="U1081" i="46" s="1"/>
  <c r="P1092" i="46" a="1"/>
  <c r="P1092" i="46" s="1"/>
  <c r="P1102" i="46" a="1"/>
  <c r="P1102" i="46" s="1"/>
  <c r="P1113" i="46" a="1"/>
  <c r="P1113" i="46" s="1"/>
  <c r="U1113" i="46" s="1"/>
  <c r="P1124" i="46" a="1"/>
  <c r="P1124" i="46" s="1"/>
  <c r="P1135" i="46" a="1"/>
  <c r="P1135" i="46" s="1"/>
  <c r="P1146" i="46" a="1"/>
  <c r="P1146" i="46" s="1"/>
  <c r="P1157" i="46" a="1"/>
  <c r="P1157" i="46" s="1"/>
  <c r="U1157" i="46" s="1"/>
  <c r="P1169" i="46" a="1"/>
  <c r="P1169" i="46" s="1"/>
  <c r="U1169" i="46" s="1"/>
  <c r="P1180" i="46" a="1"/>
  <c r="P1180" i="46" s="1"/>
  <c r="P1191" i="46" a="1"/>
  <c r="P1191" i="46" s="1"/>
  <c r="P1203" i="46" a="1"/>
  <c r="P1203" i="46" s="1"/>
  <c r="U1203" i="46" s="1"/>
  <c r="P1214" i="46" a="1"/>
  <c r="P1214" i="46" s="1"/>
  <c r="U1214" i="46" s="1"/>
  <c r="P1225" i="46" a="1"/>
  <c r="P1225" i="46" s="1"/>
  <c r="U1225" i="46" s="1"/>
  <c r="P1237" i="46" a="1"/>
  <c r="P1237" i="46" s="1"/>
  <c r="P1248" i="46" a="1"/>
  <c r="P1248" i="46" s="1"/>
  <c r="U1248" i="46" s="1"/>
  <c r="P1259" i="46" a="1"/>
  <c r="P1259" i="46" s="1"/>
  <c r="U1259" i="46" s="1"/>
  <c r="P1271" i="46" a="1"/>
  <c r="P1271" i="46" s="1"/>
  <c r="P1282" i="46" a="1"/>
  <c r="P1282" i="46" s="1"/>
  <c r="U1282" i="46" s="1"/>
  <c r="P1293" i="46" a="1"/>
  <c r="P1293" i="46" s="1"/>
  <c r="U1293" i="46" s="1"/>
  <c r="P1305" i="46" a="1"/>
  <c r="P1305" i="46" s="1"/>
  <c r="U1305" i="46" s="1"/>
  <c r="P1316" i="46" a="1"/>
  <c r="P1316" i="46" s="1"/>
  <c r="U1316" i="46" s="1"/>
  <c r="P1327" i="46" a="1"/>
  <c r="P1327" i="46" s="1"/>
  <c r="P1338" i="46" a="1"/>
  <c r="P1338" i="46" s="1"/>
  <c r="U1338" i="46" s="1"/>
  <c r="P1349" i="46" a="1"/>
  <c r="P1349" i="46" s="1"/>
  <c r="P1361" i="46" a="1"/>
  <c r="P1361" i="46" s="1"/>
  <c r="U1361" i="46" s="1"/>
  <c r="P1372" i="46" a="1"/>
  <c r="P1372" i="46" s="1"/>
  <c r="U1372" i="46" s="1"/>
  <c r="P1391" i="46" a="1"/>
  <c r="P1391" i="46" s="1"/>
  <c r="U1391" i="46" s="1"/>
  <c r="P1399" i="46" a="1"/>
  <c r="P1399" i="46" s="1"/>
  <c r="U1399" i="46" s="1"/>
  <c r="P1407" i="46" a="1"/>
  <c r="P1407" i="46" s="1"/>
  <c r="U1407" i="46" s="1"/>
  <c r="P1414" i="46" a="1"/>
  <c r="P1414" i="46" s="1"/>
  <c r="U1414" i="46" s="1"/>
  <c r="P1422" i="46" a="1"/>
  <c r="P1422" i="46" s="1"/>
  <c r="U1422" i="46" s="1"/>
  <c r="P1437" i="46" a="1"/>
  <c r="P1437" i="46" s="1"/>
  <c r="U1437" i="46" s="1"/>
  <c r="P1486" i="46" a="1"/>
  <c r="P1486" i="46" s="1"/>
  <c r="U1486" i="46" s="1"/>
  <c r="P1495" i="46" a="1"/>
  <c r="P1495" i="46" s="1"/>
  <c r="U1495" i="46" s="1"/>
  <c r="P1515" i="46" a="1"/>
  <c r="P1515" i="46" s="1"/>
  <c r="U1515" i="46" s="1"/>
  <c r="P1524" i="46" a="1"/>
  <c r="P1524" i="46" s="1"/>
  <c r="U1524" i="46" s="1"/>
  <c r="P1534" i="46" a="1"/>
  <c r="P1534" i="46" s="1"/>
  <c r="P1543" i="46" a="1"/>
  <c r="P1543" i="46" s="1"/>
  <c r="P1563" i="46" a="1"/>
  <c r="P1563" i="46" s="1"/>
  <c r="U1563" i="46" s="1"/>
  <c r="P1572" i="46" a="1"/>
  <c r="P1572" i="46" s="1"/>
  <c r="P1582" i="46" a="1"/>
  <c r="P1582" i="46" s="1"/>
  <c r="U1582" i="46" s="1"/>
  <c r="P1591" i="46" a="1"/>
  <c r="P1591" i="46" s="1"/>
  <c r="U1591" i="46" s="1"/>
  <c r="P1611" i="46" a="1"/>
  <c r="P1611" i="46" s="1"/>
  <c r="U1611" i="46" s="1"/>
  <c r="P1620" i="46" a="1"/>
  <c r="P1620" i="46" s="1"/>
  <c r="U1620" i="46" s="1"/>
  <c r="P1630" i="46" a="1"/>
  <c r="P1630" i="46" s="1"/>
  <c r="P1639" i="46" a="1"/>
  <c r="P1639" i="46" s="1"/>
  <c r="U1639" i="46" s="1"/>
  <c r="P1659" i="46" a="1"/>
  <c r="P1659" i="46" s="1"/>
  <c r="U1659" i="46" s="1"/>
  <c r="P1668" i="46" a="1"/>
  <c r="P1668" i="46" s="1"/>
  <c r="U1668" i="46" s="1"/>
  <c r="P1678" i="46" a="1"/>
  <c r="P1678" i="46" s="1"/>
  <c r="U1678" i="46" s="1"/>
  <c r="P1687" i="46" a="1"/>
  <c r="P1687" i="46" s="1"/>
  <c r="P1707" i="46" a="1"/>
  <c r="P1707" i="46" s="1"/>
  <c r="U1707" i="46" s="1"/>
  <c r="P1716" i="46" a="1"/>
  <c r="P1716" i="46" s="1"/>
  <c r="U1716" i="46" s="1"/>
  <c r="P1726" i="46" a="1"/>
  <c r="P1726" i="46" s="1"/>
  <c r="P1735" i="46" a="1"/>
  <c r="P1735" i="46" s="1"/>
  <c r="U1735" i="46" s="1"/>
  <c r="P1745" i="46" a="1"/>
  <c r="P1745" i="46" s="1"/>
  <c r="U1745" i="46" s="1"/>
  <c r="P1763" i="46" a="1"/>
  <c r="P1763" i="46" s="1"/>
  <c r="P1781" i="46" a="1"/>
  <c r="P1781" i="46" s="1"/>
  <c r="U1781" i="46" s="1"/>
  <c r="P1790" i="46" a="1"/>
  <c r="P1790" i="46" s="1"/>
  <c r="U1790" i="46" s="1"/>
  <c r="P1799" i="46" a="1"/>
  <c r="P1799" i="46" s="1"/>
  <c r="U1799" i="46" s="1"/>
  <c r="P1809" i="46" a="1"/>
  <c r="P1809" i="46" s="1"/>
  <c r="P1826" i="46" a="1"/>
  <c r="P1826" i="46" s="1"/>
  <c r="U1826" i="46" s="1"/>
  <c r="P1836" i="46" a="1"/>
  <c r="P1836" i="46" s="1"/>
  <c r="U1836" i="46" s="1"/>
  <c r="P1855" i="46" a="1"/>
  <c r="P1855" i="46" s="1"/>
  <c r="P1865" i="46" a="1"/>
  <c r="P1865" i="46" s="1"/>
  <c r="U1865" i="46" s="1"/>
  <c r="P1883" i="46" a="1"/>
  <c r="P1883" i="46" s="1"/>
  <c r="U1883" i="46" s="1"/>
  <c r="P1892" i="46" a="1"/>
  <c r="P1892" i="46" s="1"/>
  <c r="U1892" i="46" s="1"/>
  <c r="P1910" i="46" a="1"/>
  <c r="P1910" i="46" s="1"/>
  <c r="U1910" i="46" s="1"/>
  <c r="P1920" i="46" a="1"/>
  <c r="P1920" i="46" s="1"/>
  <c r="U1920" i="46" s="1"/>
  <c r="P1929" i="46" a="1"/>
  <c r="P1929" i="46" s="1"/>
  <c r="U1929" i="46" s="1"/>
  <c r="P1939" i="46" a="1"/>
  <c r="P1939" i="46" s="1"/>
  <c r="P1951" i="46" a="1"/>
  <c r="P1951" i="46" s="1"/>
  <c r="P1961" i="46" a="1"/>
  <c r="P1961" i="46" s="1"/>
  <c r="U1961" i="46" s="1"/>
  <c r="P1972" i="46" a="1"/>
  <c r="P1972" i="46" s="1"/>
  <c r="U1972" i="46" s="1"/>
  <c r="P1984" i="46" a="1"/>
  <c r="P1984" i="46" s="1"/>
  <c r="U1984" i="46" s="1"/>
  <c r="P1994" i="46" a="1"/>
  <c r="P1994" i="46" s="1"/>
  <c r="U1994" i="46" s="1"/>
  <c r="P2006" i="46" a="1"/>
  <c r="P2006" i="46" s="1"/>
  <c r="U2006" i="46" s="1"/>
  <c r="P2017" i="46" a="1"/>
  <c r="P2017" i="46" s="1"/>
  <c r="P2028" i="46" a="1"/>
  <c r="P2028" i="46" s="1"/>
  <c r="P2040" i="46" a="1"/>
  <c r="P2040" i="46" s="1"/>
  <c r="U2040" i="46" s="1"/>
  <c r="P2051" i="46" a="1"/>
  <c r="P2051" i="46" s="1"/>
  <c r="U2051" i="46" s="1"/>
  <c r="P2062" i="46" a="1"/>
  <c r="P2062" i="46" s="1"/>
  <c r="U2062" i="46" s="1"/>
  <c r="P2072" i="46" a="1"/>
  <c r="P2072" i="46" s="1"/>
  <c r="U2072" i="46" s="1"/>
  <c r="P2082" i="46" a="1"/>
  <c r="P2082" i="46" s="1"/>
  <c r="U2082" i="46" s="1"/>
  <c r="P2092" i="46" a="1"/>
  <c r="P2092" i="46" s="1"/>
  <c r="U2092" i="46" s="1"/>
  <c r="P2102" i="46" a="1"/>
  <c r="P2102" i="46" s="1"/>
  <c r="U2102" i="46" s="1"/>
  <c r="P2112" i="46" a="1"/>
  <c r="P2112" i="46" s="1"/>
  <c r="U2112" i="46" s="1"/>
  <c r="P2123" i="46" a="1"/>
  <c r="P2123" i="46" s="1"/>
  <c r="U2123" i="46" s="1"/>
  <c r="P2143" i="46" a="1"/>
  <c r="P2143" i="46" s="1"/>
  <c r="U2143" i="46" s="1"/>
  <c r="P2153" i="46" a="1"/>
  <c r="P2153" i="46" s="1"/>
  <c r="U2153" i="46" s="1"/>
  <c r="P2163" i="46" a="1"/>
  <c r="P2163" i="46" s="1"/>
  <c r="U2163" i="46" s="1"/>
  <c r="P2184" i="46" a="1"/>
  <c r="P2184" i="46" s="1"/>
  <c r="U2184" i="46" s="1"/>
  <c r="P2204" i="46" a="1"/>
  <c r="P2204" i="46" s="1"/>
  <c r="U2204" i="46" s="1"/>
  <c r="P2214" i="46" a="1"/>
  <c r="P2214" i="46" s="1"/>
  <c r="P2224" i="46" a="1"/>
  <c r="P2224" i="46" s="1"/>
  <c r="U2224" i="46" s="1"/>
  <c r="P2234" i="46" a="1"/>
  <c r="P2234" i="46" s="1"/>
  <c r="P2244" i="46" a="1"/>
  <c r="P2244" i="46" s="1"/>
  <c r="U2244" i="46" s="1"/>
  <c r="P2254" i="46" a="1"/>
  <c r="P2254" i="46" s="1"/>
  <c r="P2264" i="46" a="1"/>
  <c r="P2264" i="46" s="1"/>
  <c r="U2264" i="46" s="1"/>
  <c r="P2274" i="46" a="1"/>
  <c r="P2274" i="46" s="1"/>
  <c r="P2284" i="46" a="1"/>
  <c r="P2284" i="46" s="1"/>
  <c r="U2284" i="46" s="1"/>
  <c r="P60" i="46" a="1"/>
  <c r="P60" i="46" s="1"/>
  <c r="U60" i="46" s="1"/>
  <c r="P193" i="46" a="1"/>
  <c r="P193" i="46" s="1"/>
  <c r="U193" i="46" s="1"/>
  <c r="P260" i="46" a="1"/>
  <c r="P260" i="46" s="1"/>
  <c r="P327" i="46" a="1"/>
  <c r="P327" i="46" s="1"/>
  <c r="U327" i="46" s="1"/>
  <c r="P356" i="46" a="1"/>
  <c r="P356" i="46" s="1"/>
  <c r="U356" i="46" s="1"/>
  <c r="P384" i="46" a="1"/>
  <c r="P384" i="46" s="1"/>
  <c r="U384" i="46" s="1"/>
  <c r="P411" i="46" a="1"/>
  <c r="P411" i="46" s="1"/>
  <c r="U411" i="46" s="1"/>
  <c r="P442" i="46" a="1"/>
  <c r="P442" i="46" s="1"/>
  <c r="P496" i="46" a="1"/>
  <c r="P496" i="46" s="1"/>
  <c r="U496" i="46" s="1"/>
  <c r="P516" i="46" a="1"/>
  <c r="P516" i="46" s="1"/>
  <c r="U516" i="46" s="1"/>
  <c r="P560" i="46" a="1"/>
  <c r="P560" i="46" s="1"/>
  <c r="U560" i="46" s="1"/>
  <c r="P581" i="46" a="1"/>
  <c r="P581" i="46" s="1"/>
  <c r="U581" i="46" s="1"/>
  <c r="P600" i="46" a="1"/>
  <c r="P600" i="46" s="1"/>
  <c r="P616" i="46" a="1"/>
  <c r="P616" i="46" s="1"/>
  <c r="P632" i="46" a="1"/>
  <c r="P632" i="46" s="1"/>
  <c r="U632" i="46" s="1"/>
  <c r="P648" i="46" a="1"/>
  <c r="P648" i="46" s="1"/>
  <c r="U648" i="46" s="1"/>
  <c r="P663" i="46" a="1"/>
  <c r="P663" i="46" s="1"/>
  <c r="P679" i="46" a="1"/>
  <c r="P679" i="46" s="1"/>
  <c r="P694" i="46" a="1"/>
  <c r="P694" i="46" s="1"/>
  <c r="U694" i="46" s="1"/>
  <c r="P710" i="46" a="1"/>
  <c r="P710" i="46" s="1"/>
  <c r="U710" i="46" s="1"/>
  <c r="P725" i="46" a="1"/>
  <c r="P725" i="46" s="1"/>
  <c r="U725" i="46" s="1"/>
  <c r="P741" i="46" a="1"/>
  <c r="P741" i="46" s="1"/>
  <c r="P756" i="46" a="1"/>
  <c r="P756" i="46" s="1"/>
  <c r="P772" i="46" a="1"/>
  <c r="P772" i="46" s="1"/>
  <c r="U772" i="46" s="1"/>
  <c r="P787" i="46" a="1"/>
  <c r="P787" i="46" s="1"/>
  <c r="P803" i="46" a="1"/>
  <c r="P803" i="46" s="1"/>
  <c r="P813" i="46" a="1"/>
  <c r="P813" i="46" s="1"/>
  <c r="U813" i="46" s="1"/>
  <c r="P824" i="46" a="1"/>
  <c r="P824" i="46" s="1"/>
  <c r="P834" i="46" a="1"/>
  <c r="P834" i="46" s="1"/>
  <c r="U834" i="46" s="1"/>
  <c r="P844" i="46" a="1"/>
  <c r="P844" i="46" s="1"/>
  <c r="P854" i="46" a="1"/>
  <c r="P854" i="46" s="1"/>
  <c r="P863" i="46" a="1"/>
  <c r="P863" i="46" s="1"/>
  <c r="P872" i="46" a="1"/>
  <c r="P872" i="46" s="1"/>
  <c r="U872" i="46" s="1"/>
  <c r="P899" i="46" a="1"/>
  <c r="P899" i="46" s="1"/>
  <c r="U899" i="46" s="1"/>
  <c r="P918" i="46" a="1"/>
  <c r="P918" i="46" s="1"/>
  <c r="U918" i="46" s="1"/>
  <c r="P928" i="46" a="1"/>
  <c r="P928" i="46" s="1"/>
  <c r="P947" i="46" a="1"/>
  <c r="P947" i="46" s="1"/>
  <c r="P966" i="46" a="1"/>
  <c r="P966" i="46" s="1"/>
  <c r="U966" i="46" s="1"/>
  <c r="P976" i="46" a="1"/>
  <c r="P976" i="46" s="1"/>
  <c r="U976" i="46" s="1"/>
  <c r="P1007" i="46" a="1"/>
  <c r="P1007" i="46" s="1"/>
  <c r="U1007" i="46" s="1"/>
  <c r="P1039" i="46" a="1"/>
  <c r="P1039" i="46" s="1"/>
  <c r="P1071" i="46" a="1"/>
  <c r="P1071" i="46" s="1"/>
  <c r="P1103" i="46" a="1"/>
  <c r="P1103" i="46" s="1"/>
  <c r="P1136" i="46" a="1"/>
  <c r="P1136" i="46" s="1"/>
  <c r="U1136" i="46" s="1"/>
  <c r="P1147" i="46" a="1"/>
  <c r="P1147" i="46" s="1"/>
  <c r="P1158" i="46" a="1"/>
  <c r="P1158" i="46" s="1"/>
  <c r="U1158" i="46" s="1"/>
  <c r="P1170" i="46" a="1"/>
  <c r="P1170" i="46" s="1"/>
  <c r="P1181" i="46" a="1"/>
  <c r="P1181" i="46" s="1"/>
  <c r="P1192" i="46" a="1"/>
  <c r="P1192" i="46" s="1"/>
  <c r="U1192" i="46" s="1"/>
  <c r="P1204" i="46" a="1"/>
  <c r="P1204" i="46" s="1"/>
  <c r="U1204" i="46" s="1"/>
  <c r="P1215" i="46" a="1"/>
  <c r="P1215" i="46" s="1"/>
  <c r="U1215" i="46" s="1"/>
  <c r="P1226" i="46" a="1"/>
  <c r="P1226" i="46" s="1"/>
  <c r="U1226" i="46" s="1"/>
  <c r="P1238" i="46" a="1"/>
  <c r="P1238" i="46" s="1"/>
  <c r="P1249" i="46" a="1"/>
  <c r="P1249" i="46" s="1"/>
  <c r="U1249" i="46" s="1"/>
  <c r="P1260" i="46" a="1"/>
  <c r="P1260" i="46" s="1"/>
  <c r="U1260" i="46" s="1"/>
  <c r="P1272" i="46" a="1"/>
  <c r="P1272" i="46" s="1"/>
  <c r="P1283" i="46" a="1"/>
  <c r="P1283" i="46" s="1"/>
  <c r="U1283" i="46" s="1"/>
  <c r="P1294" i="46" a="1"/>
  <c r="P1294" i="46" s="1"/>
  <c r="U1294" i="46" s="1"/>
  <c r="P1328" i="46" a="1"/>
  <c r="P1328" i="46" s="1"/>
  <c r="U1328" i="46" s="1"/>
  <c r="P1339" i="46" a="1"/>
  <c r="P1339" i="46" s="1"/>
  <c r="U1339" i="46" s="1"/>
  <c r="P1350" i="46" a="1"/>
  <c r="P1350" i="46" s="1"/>
  <c r="U1350" i="46" s="1"/>
  <c r="P1362" i="46" a="1"/>
  <c r="P1362" i="46" s="1"/>
  <c r="P1381" i="46" a="1"/>
  <c r="P1381" i="46" s="1"/>
  <c r="U1381" i="46" s="1"/>
  <c r="P1392" i="46" a="1"/>
  <c r="P1392" i="46" s="1"/>
  <c r="U1392" i="46" s="1"/>
  <c r="P1415" i="46" a="1"/>
  <c r="P1415" i="46" s="1"/>
  <c r="U1415" i="46" s="1"/>
  <c r="P1423" i="46" a="1"/>
  <c r="P1423" i="46" s="1"/>
  <c r="P1430" i="46" a="1"/>
  <c r="P1430" i="46" s="1"/>
  <c r="U1430" i="46" s="1"/>
  <c r="P1438" i="46" a="1"/>
  <c r="P1438" i="46" s="1"/>
  <c r="U1438" i="46" s="1"/>
  <c r="P1445" i="46" a="1"/>
  <c r="P1445" i="46" s="1"/>
  <c r="P1453" i="46" a="1"/>
  <c r="P1453" i="46" s="1"/>
  <c r="U1453" i="46" s="1"/>
  <c r="P1461" i="46" a="1"/>
  <c r="P1461" i="46" s="1"/>
  <c r="U1461" i="46" s="1"/>
  <c r="P1469" i="46" a="1"/>
  <c r="P1469" i="46" s="1"/>
  <c r="U1469" i="46" s="1"/>
  <c r="P1477" i="46" a="1"/>
  <c r="P1477" i="46" s="1"/>
  <c r="U1477" i="46" s="1"/>
  <c r="P1487" i="46" a="1"/>
  <c r="P1487" i="46" s="1"/>
  <c r="U1487" i="46" s="1"/>
  <c r="P1496" i="46" a="1"/>
  <c r="P1496" i="46" s="1"/>
  <c r="U1496" i="46" s="1"/>
  <c r="P1506" i="46" a="1"/>
  <c r="P1506" i="46" s="1"/>
  <c r="U1506" i="46" s="1"/>
  <c r="P1525" i="46" a="1"/>
  <c r="P1525" i="46" s="1"/>
  <c r="U1525" i="46" s="1"/>
  <c r="P1535" i="46" a="1"/>
  <c r="P1535" i="46" s="1"/>
  <c r="P1544" i="46" a="1"/>
  <c r="P1544" i="46" s="1"/>
  <c r="U1544" i="46" s="1"/>
  <c r="P1554" i="46" a="1"/>
  <c r="P1554" i="46" s="1"/>
  <c r="U1554" i="46" s="1"/>
  <c r="P1573" i="46" a="1"/>
  <c r="P1573" i="46" s="1"/>
  <c r="U1573" i="46" s="1"/>
  <c r="P1583" i="46" a="1"/>
  <c r="P1583" i="46" s="1"/>
  <c r="U1583" i="46" s="1"/>
  <c r="P1592" i="46" a="1"/>
  <c r="P1592" i="46" s="1"/>
  <c r="U1592" i="46" s="1"/>
  <c r="P1602" i="46" a="1"/>
  <c r="P1602" i="46" s="1"/>
  <c r="U1602" i="46" s="1"/>
  <c r="P1621" i="46" a="1"/>
  <c r="P1621" i="46" s="1"/>
  <c r="U1621" i="46" s="1"/>
  <c r="P1631" i="46" a="1"/>
  <c r="P1631" i="46" s="1"/>
  <c r="U1631" i="46" s="1"/>
  <c r="P1640" i="46" a="1"/>
  <c r="P1640" i="46" s="1"/>
  <c r="U1640" i="46" s="1"/>
  <c r="P1650" i="46" a="1"/>
  <c r="P1650" i="46" s="1"/>
  <c r="U1650" i="46" s="1"/>
  <c r="P1669" i="46" a="1"/>
  <c r="P1669" i="46" s="1"/>
  <c r="U1669" i="46" s="1"/>
  <c r="P1679" i="46" a="1"/>
  <c r="P1679" i="46" s="1"/>
  <c r="U1679" i="46" s="1"/>
  <c r="P1688" i="46" a="1"/>
  <c r="P1688" i="46" s="1"/>
  <c r="P1698" i="46" a="1"/>
  <c r="P1698" i="46" s="1"/>
  <c r="U1698" i="46" s="1"/>
  <c r="P1717" i="46" a="1"/>
  <c r="P1717" i="46" s="1"/>
  <c r="U1717" i="46" s="1"/>
  <c r="P1727" i="46" a="1"/>
  <c r="P1727" i="46" s="1"/>
  <c r="P1736" i="46" a="1"/>
  <c r="P1736" i="46" s="1"/>
  <c r="U1736" i="46" s="1"/>
  <c r="P1754" i="46" a="1"/>
  <c r="P1754" i="46" s="1"/>
  <c r="U1754" i="46" s="1"/>
  <c r="P1772" i="46" a="1"/>
  <c r="P1772" i="46" s="1"/>
  <c r="U1772" i="46" s="1"/>
  <c r="P1791" i="46" a="1"/>
  <c r="P1791" i="46" s="1"/>
  <c r="U1791" i="46" s="1"/>
  <c r="P1800" i="46" a="1"/>
  <c r="P1800" i="46" s="1"/>
  <c r="U1800" i="46" s="1"/>
  <c r="P1818" i="46" a="1"/>
  <c r="P1818" i="46" s="1"/>
  <c r="U1818" i="46" s="1"/>
  <c r="P1827" i="46" a="1"/>
  <c r="P1827" i="46" s="1"/>
  <c r="U1827" i="46" s="1"/>
  <c r="P1837" i="46" a="1"/>
  <c r="P1837" i="46" s="1"/>
  <c r="U1837" i="46" s="1"/>
  <c r="P1846" i="46" a="1"/>
  <c r="P1846" i="46" s="1"/>
  <c r="U1846" i="46" s="1"/>
  <c r="P1856" i="46" a="1"/>
  <c r="P1856" i="46" s="1"/>
  <c r="P1874" i="46" a="1"/>
  <c r="P1874" i="46" s="1"/>
  <c r="U1874" i="46" s="1"/>
  <c r="P1884" i="46" a="1"/>
  <c r="P1884" i="46" s="1"/>
  <c r="U1884" i="46" s="1"/>
  <c r="P1893" i="46" a="1"/>
  <c r="P1893" i="46" s="1"/>
  <c r="P1902" i="46" a="1"/>
  <c r="P1902" i="46" s="1"/>
  <c r="U1902" i="46" s="1"/>
  <c r="P1911" i="46" a="1"/>
  <c r="P1911" i="46" s="1"/>
  <c r="U1911" i="46" s="1"/>
  <c r="P1940" i="46" a="1"/>
  <c r="P1940" i="46" s="1"/>
  <c r="P1952" i="46" a="1"/>
  <c r="P1952" i="46" s="1"/>
  <c r="P1962" i="46" a="1"/>
  <c r="P1962" i="46" s="1"/>
  <c r="U1962" i="46" s="1"/>
  <c r="P1973" i="46" a="1"/>
  <c r="P1973" i="46" s="1"/>
  <c r="P1995" i="46" a="1"/>
  <c r="P1995" i="46" s="1"/>
  <c r="U1995" i="46" s="1"/>
  <c r="P2007" i="46" a="1"/>
  <c r="P2007" i="46" s="1"/>
  <c r="U2007" i="46" s="1"/>
  <c r="P2018" i="46" a="1"/>
  <c r="P2018" i="46" s="1"/>
  <c r="U2018" i="46" s="1"/>
  <c r="P2029" i="46" a="1"/>
  <c r="P2029" i="46" s="1"/>
  <c r="U2029" i="46" s="1"/>
  <c r="P2041" i="46" a="1"/>
  <c r="P2041" i="46" s="1"/>
  <c r="U2041" i="46" s="1"/>
  <c r="P2052" i="46" a="1"/>
  <c r="P2052" i="46" s="1"/>
  <c r="U2052" i="46" s="1"/>
  <c r="P2063" i="46" a="1"/>
  <c r="P2063" i="46" s="1"/>
  <c r="P2073" i="46" a="1"/>
  <c r="P2073" i="46" s="1"/>
  <c r="U2073" i="46" s="1"/>
  <c r="P2083" i="46" a="1"/>
  <c r="P2083" i="46" s="1"/>
  <c r="U2083" i="46" s="1"/>
  <c r="P2093" i="46" a="1"/>
  <c r="P2093" i="46" s="1"/>
  <c r="P2103" i="46" a="1"/>
  <c r="P2103" i="46" s="1"/>
  <c r="U2103" i="46" s="1"/>
  <c r="P2113" i="46" a="1"/>
  <c r="P2113" i="46" s="1"/>
  <c r="U2113" i="46" s="1"/>
  <c r="P2133" i="46" a="1"/>
  <c r="P2133" i="46" s="1"/>
  <c r="P2154" i="46" a="1"/>
  <c r="P2154" i="46" s="1"/>
  <c r="U2154" i="46" s="1"/>
  <c r="P2164" i="46" a="1"/>
  <c r="P2164" i="46" s="1"/>
  <c r="U2164" i="46" s="1"/>
  <c r="P2174" i="46" a="1"/>
  <c r="P2174" i="46" s="1"/>
  <c r="U2174" i="46" s="1"/>
  <c r="P2194" i="46" a="1"/>
  <c r="P2194" i="46" s="1"/>
  <c r="P2205" i="46" a="1"/>
  <c r="P2205" i="46" s="1"/>
  <c r="U2205" i="46" s="1"/>
  <c r="P2215" i="46" a="1"/>
  <c r="P2215" i="46" s="1"/>
  <c r="U2215" i="46" s="1"/>
  <c r="P2225" i="46" a="1"/>
  <c r="P2225" i="46" s="1"/>
  <c r="P2235" i="46" a="1"/>
  <c r="P2235" i="46" s="1"/>
  <c r="U2235" i="46" s="1"/>
  <c r="P2245" i="46" a="1"/>
  <c r="P2245" i="46" s="1"/>
  <c r="U2245" i="46" s="1"/>
  <c r="P2255" i="46" a="1"/>
  <c r="P2255" i="46" s="1"/>
  <c r="U2255" i="46" s="1"/>
  <c r="P2265" i="46" a="1"/>
  <c r="P2265" i="46" s="1"/>
  <c r="U2265" i="46" s="1"/>
  <c r="P2275" i="46" a="1"/>
  <c r="P2275" i="46" s="1"/>
  <c r="U2275" i="46" s="1"/>
  <c r="P2285" i="46" a="1"/>
  <c r="P2285" i="46" s="1"/>
  <c r="P62" i="46" a="1"/>
  <c r="P62" i="46" s="1"/>
  <c r="P129" i="46" a="1"/>
  <c r="P129" i="46" s="1"/>
  <c r="U129" i="46" s="1"/>
  <c r="P195" i="46" a="1"/>
  <c r="P195" i="46" s="1"/>
  <c r="U195" i="46" s="1"/>
  <c r="P262" i="46" a="1"/>
  <c r="P262" i="46" s="1"/>
  <c r="P298" i="46" a="1"/>
  <c r="P298" i="46" s="1"/>
  <c r="P328" i="46" a="1"/>
  <c r="P328" i="46" s="1"/>
  <c r="P357" i="46" a="1"/>
  <c r="P357" i="46" s="1"/>
  <c r="U357" i="46" s="1"/>
  <c r="P385" i="46" a="1"/>
  <c r="P385" i="46" s="1"/>
  <c r="U385" i="46" s="1"/>
  <c r="P412" i="46" a="1"/>
  <c r="P412" i="46" s="1"/>
  <c r="U412" i="46" s="1"/>
  <c r="P443" i="46" a="1"/>
  <c r="P443" i="46" s="1"/>
  <c r="P474" i="46" a="1"/>
  <c r="P474" i="46" s="1"/>
  <c r="U474" i="46" s="1"/>
  <c r="P498" i="46" a="1"/>
  <c r="P498" i="46" s="1"/>
  <c r="P518" i="46" a="1"/>
  <c r="P518" i="46" s="1"/>
  <c r="P539" i="46" a="1"/>
  <c r="P539" i="46" s="1"/>
  <c r="P562" i="46" a="1"/>
  <c r="P562" i="46" s="1"/>
  <c r="U562" i="46" s="1"/>
  <c r="P583" i="46" a="1"/>
  <c r="P583" i="46" s="1"/>
  <c r="U583" i="46" s="1"/>
  <c r="P601" i="46" a="1"/>
  <c r="P601" i="46" s="1"/>
  <c r="P617" i="46" a="1"/>
  <c r="P617" i="46" s="1"/>
  <c r="U617" i="46" s="1"/>
  <c r="P633" i="46" a="1"/>
  <c r="P633" i="46" s="1"/>
  <c r="P649" i="46" a="1"/>
  <c r="P649" i="46" s="1"/>
  <c r="U649" i="46" s="1"/>
  <c r="P664" i="46" a="1"/>
  <c r="P664" i="46" s="1"/>
  <c r="U664" i="46" s="1"/>
  <c r="P680" i="46" a="1"/>
  <c r="P680" i="46" s="1"/>
  <c r="P695" i="46" a="1"/>
  <c r="P695" i="46" s="1"/>
  <c r="U695" i="46" s="1"/>
  <c r="P711" i="46" a="1"/>
  <c r="P711" i="46" s="1"/>
  <c r="U711" i="46" s="1"/>
  <c r="P726" i="46" a="1"/>
  <c r="P726" i="46" s="1"/>
  <c r="P742" i="46" a="1"/>
  <c r="P742" i="46" s="1"/>
  <c r="P757" i="46" a="1"/>
  <c r="P757" i="46" s="1"/>
  <c r="P773" i="46" a="1"/>
  <c r="P773" i="46" s="1"/>
  <c r="U773" i="46" s="1"/>
  <c r="P788" i="46" a="1"/>
  <c r="P788" i="46" s="1"/>
  <c r="P804" i="46" a="1"/>
  <c r="P804" i="46" s="1"/>
  <c r="U804" i="46" s="1"/>
  <c r="P814" i="46" a="1"/>
  <c r="P814" i="46" s="1"/>
  <c r="P825" i="46" a="1"/>
  <c r="P825" i="46" s="1"/>
  <c r="U825" i="46" s="1"/>
  <c r="P835" i="46" a="1"/>
  <c r="P835" i="46" s="1"/>
  <c r="U835" i="46" s="1"/>
  <c r="P845" i="46" a="1"/>
  <c r="P845" i="46" s="1"/>
  <c r="P855" i="46" a="1"/>
  <c r="P855" i="46" s="1"/>
  <c r="P864" i="46" a="1"/>
  <c r="P864" i="46" s="1"/>
  <c r="P881" i="46" a="1"/>
  <c r="P881" i="46" s="1"/>
  <c r="P890" i="46" a="1"/>
  <c r="P890" i="46" s="1"/>
  <c r="U890" i="46" s="1"/>
  <c r="P900" i="46" a="1"/>
  <c r="P900" i="46" s="1"/>
  <c r="U900" i="46" s="1"/>
  <c r="P909" i="46" a="1"/>
  <c r="P909" i="46" s="1"/>
  <c r="U909" i="46" s="1"/>
  <c r="P919" i="46" a="1"/>
  <c r="P919" i="46" s="1"/>
  <c r="U919" i="46" s="1"/>
  <c r="P929" i="46" a="1"/>
  <c r="P929" i="46" s="1"/>
  <c r="U929" i="46" s="1"/>
  <c r="P938" i="46" a="1"/>
  <c r="P938" i="46" s="1"/>
  <c r="U938" i="46" s="1"/>
  <c r="P948" i="46" a="1"/>
  <c r="P948" i="46" s="1"/>
  <c r="U948" i="46" s="1"/>
  <c r="P957" i="46" a="1"/>
  <c r="P957" i="46" s="1"/>
  <c r="U957" i="46" s="1"/>
  <c r="P967" i="46" a="1"/>
  <c r="P967" i="46" s="1"/>
  <c r="P977" i="46" a="1"/>
  <c r="P977" i="46" s="1"/>
  <c r="U977" i="46" s="1"/>
  <c r="P986" i="46" a="1"/>
  <c r="P986" i="46" s="1"/>
  <c r="P997" i="46" a="1"/>
  <c r="P997" i="46" s="1"/>
  <c r="P1008" i="46" a="1"/>
  <c r="P1008" i="46" s="1"/>
  <c r="U1008" i="46" s="1"/>
  <c r="P1018" i="46" a="1"/>
  <c r="P1018" i="46" s="1"/>
  <c r="P1029" i="46" a="1"/>
  <c r="P1029" i="46" s="1"/>
  <c r="P1040" i="46" a="1"/>
  <c r="P1040" i="46" s="1"/>
  <c r="P1050" i="46" a="1"/>
  <c r="P1050" i="46" s="1"/>
  <c r="P1061" i="46" a="1"/>
  <c r="P1061" i="46" s="1"/>
  <c r="U1061" i="46" s="1"/>
  <c r="P1072" i="46" a="1"/>
  <c r="P1072" i="46" s="1"/>
  <c r="P1082" i="46" a="1"/>
  <c r="P1082" i="46" s="1"/>
  <c r="P1093" i="46" a="1"/>
  <c r="P1093" i="46" s="1"/>
  <c r="P1104" i="46" a="1"/>
  <c r="P1104" i="46" s="1"/>
  <c r="P1114" i="46" a="1"/>
  <c r="P1114" i="46" s="1"/>
  <c r="P1125" i="46" a="1"/>
  <c r="P1125" i="46" s="1"/>
  <c r="U1125" i="46" s="1"/>
  <c r="P1137" i="46" a="1"/>
  <c r="P1137" i="46" s="1"/>
  <c r="P1148" i="46" a="1"/>
  <c r="P1148" i="46" s="1"/>
  <c r="P1159" i="46" a="1"/>
  <c r="P1159" i="46" s="1"/>
  <c r="U1159" i="46" s="1"/>
  <c r="P1171" i="46" a="1"/>
  <c r="P1171" i="46" s="1"/>
  <c r="U1171" i="46" s="1"/>
  <c r="P1182" i="46" a="1"/>
  <c r="P1182" i="46" s="1"/>
  <c r="U1182" i="46" s="1"/>
  <c r="P1193" i="46" a="1"/>
  <c r="P1193" i="46" s="1"/>
  <c r="P1205" i="46" a="1"/>
  <c r="P1205" i="46" s="1"/>
  <c r="U1205" i="46" s="1"/>
  <c r="P1216" i="46" a="1"/>
  <c r="P1216" i="46" s="1"/>
  <c r="U1216" i="46" s="1"/>
  <c r="P1227" i="46" a="1"/>
  <c r="P1227" i="46" s="1"/>
  <c r="U1227" i="46" s="1"/>
  <c r="P1239" i="46" a="1"/>
  <c r="P1239" i="46" s="1"/>
  <c r="U1239" i="46" s="1"/>
  <c r="P1250" i="46" a="1"/>
  <c r="P1250" i="46" s="1"/>
  <c r="U1250" i="46" s="1"/>
  <c r="P1261" i="46" a="1"/>
  <c r="P1261" i="46" s="1"/>
  <c r="P1273" i="46" a="1"/>
  <c r="P1273" i="46" s="1"/>
  <c r="U1273" i="46" s="1"/>
  <c r="P1284" i="46" a="1"/>
  <c r="P1284" i="46" s="1"/>
  <c r="U1284" i="46" s="1"/>
  <c r="P1295" i="46" a="1"/>
  <c r="P1295" i="46" s="1"/>
  <c r="U1295" i="46" s="1"/>
  <c r="P1306" i="46" a="1"/>
  <c r="P1306" i="46" s="1"/>
  <c r="P1317" i="46" a="1"/>
  <c r="P1317" i="46" s="1"/>
  <c r="U1317" i="46" s="1"/>
  <c r="P1329" i="46" a="1"/>
  <c r="P1329" i="46" s="1"/>
  <c r="U1329" i="46" s="1"/>
  <c r="P1340" i="46" a="1"/>
  <c r="P1340" i="46" s="1"/>
  <c r="U1340" i="46" s="1"/>
  <c r="P1351" i="46" a="1"/>
  <c r="P1351" i="46" s="1"/>
  <c r="P1363" i="46" a="1"/>
  <c r="P1363" i="46" s="1"/>
  <c r="U1363" i="46" s="1"/>
  <c r="P1373" i="46" a="1"/>
  <c r="P1373" i="46" s="1"/>
  <c r="U1373" i="46" s="1"/>
  <c r="P1400" i="46" a="1"/>
  <c r="P1400" i="46" s="1"/>
  <c r="U1400" i="46" s="1"/>
  <c r="P1408" i="46" a="1"/>
  <c r="P1408" i="46" s="1"/>
  <c r="U1408" i="46" s="1"/>
  <c r="P1431" i="46" a="1"/>
  <c r="P1431" i="46" s="1"/>
  <c r="U1431" i="46" s="1"/>
  <c r="P1439" i="46" a="1"/>
  <c r="P1439" i="46" s="1"/>
  <c r="U1439" i="46" s="1"/>
  <c r="P1446" i="46" a="1"/>
  <c r="P1446" i="46" s="1"/>
  <c r="U1446" i="46" s="1"/>
  <c r="P1454" i="46" a="1"/>
  <c r="P1454" i="46" s="1"/>
  <c r="U1454" i="46" s="1"/>
  <c r="P1462" i="46" a="1"/>
  <c r="P1462" i="46" s="1"/>
  <c r="U1462" i="46" s="1"/>
  <c r="P1470" i="46" a="1"/>
  <c r="P1470" i="46" s="1"/>
  <c r="U1470" i="46" s="1"/>
  <c r="P1478" i="46" a="1"/>
  <c r="P1478" i="46" s="1"/>
  <c r="U1478" i="46" s="1"/>
  <c r="P1488" i="46" a="1"/>
  <c r="P1488" i="46" s="1"/>
  <c r="U1488" i="46" s="1"/>
  <c r="P1497" i="46" a="1"/>
  <c r="P1497" i="46" s="1"/>
  <c r="U1497" i="46" s="1"/>
  <c r="P1507" i="46" a="1"/>
  <c r="P1507" i="46" s="1"/>
  <c r="U1507" i="46" s="1"/>
  <c r="P1516" i="46" a="1"/>
  <c r="P1516" i="46" s="1"/>
  <c r="U1516" i="46" s="1"/>
  <c r="P1536" i="46" a="1"/>
  <c r="P1536" i="46" s="1"/>
  <c r="P1545" i="46" a="1"/>
  <c r="P1545" i="46" s="1"/>
  <c r="U1545" i="46" s="1"/>
  <c r="P1555" i="46" a="1"/>
  <c r="P1555" i="46" s="1"/>
  <c r="U1555" i="46" s="1"/>
  <c r="P1564" i="46" a="1"/>
  <c r="P1564" i="46" s="1"/>
  <c r="U1564" i="46" s="1"/>
  <c r="P1584" i="46" a="1"/>
  <c r="P1584" i="46" s="1"/>
  <c r="U1584" i="46" s="1"/>
  <c r="P1593" i="46" a="1"/>
  <c r="P1593" i="46" s="1"/>
  <c r="U1593" i="46" s="1"/>
  <c r="P1603" i="46" a="1"/>
  <c r="P1603" i="46" s="1"/>
  <c r="U1603" i="46" s="1"/>
  <c r="P1612" i="46" a="1"/>
  <c r="P1612" i="46" s="1"/>
  <c r="U1612" i="46" s="1"/>
  <c r="P1632" i="46" a="1"/>
  <c r="P1632" i="46" s="1"/>
  <c r="U1632" i="46" s="1"/>
  <c r="P1641" i="46" a="1"/>
  <c r="P1641" i="46" s="1"/>
  <c r="U1641" i="46" s="1"/>
  <c r="P1651" i="46" a="1"/>
  <c r="P1651" i="46" s="1"/>
  <c r="U1651" i="46" s="1"/>
  <c r="P1660" i="46" a="1"/>
  <c r="P1660" i="46" s="1"/>
  <c r="U1660" i="46" s="1"/>
  <c r="P1680" i="46" a="1"/>
  <c r="P1680" i="46" s="1"/>
  <c r="U1680" i="46" s="1"/>
  <c r="P1689" i="46" a="1"/>
  <c r="P1689" i="46" s="1"/>
  <c r="P1699" i="46" a="1"/>
  <c r="P1699" i="46" s="1"/>
  <c r="U1699" i="46" s="1"/>
  <c r="P1708" i="46" a="1"/>
  <c r="P1708" i="46" s="1"/>
  <c r="P1728" i="46" a="1"/>
  <c r="P1728" i="46" s="1"/>
  <c r="P1737" i="46" a="1"/>
  <c r="P1737" i="46" s="1"/>
  <c r="U1737" i="46" s="1"/>
  <c r="P1746" i="46" a="1"/>
  <c r="P1746" i="46" s="1"/>
  <c r="U1746" i="46" s="1"/>
  <c r="P1755" i="46" a="1"/>
  <c r="P1755" i="46" s="1"/>
  <c r="U1755" i="46" s="1"/>
  <c r="P1764" i="46" a="1"/>
  <c r="P1764" i="46" s="1"/>
  <c r="U1764" i="46" s="1"/>
  <c r="P1773" i="46" a="1"/>
  <c r="P1773" i="46" s="1"/>
  <c r="P1782" i="46" a="1"/>
  <c r="P1782" i="46" s="1"/>
  <c r="U1782" i="46" s="1"/>
  <c r="P1792" i="46" a="1"/>
  <c r="P1792" i="46" s="1"/>
  <c r="U1792" i="46" s="1"/>
  <c r="P1801" i="46" a="1"/>
  <c r="P1801" i="46" s="1"/>
  <c r="U1801" i="46" s="1"/>
  <c r="P1810" i="46" a="1"/>
  <c r="P1810" i="46" s="1"/>
  <c r="U1810" i="46" s="1"/>
  <c r="P1819" i="46" a="1"/>
  <c r="P1819" i="46" s="1"/>
  <c r="P1828" i="46" a="1"/>
  <c r="P1828" i="46" s="1"/>
  <c r="U1828" i="46" s="1"/>
  <c r="P1847" i="46" a="1"/>
  <c r="P1847" i="46" s="1"/>
  <c r="U1847" i="46" s="1"/>
  <c r="P1857" i="46" a="1"/>
  <c r="P1857" i="46" s="1"/>
  <c r="P1866" i="46" a="1"/>
  <c r="P1866" i="46" s="1"/>
  <c r="U1866" i="46" s="1"/>
  <c r="P1875" i="46" a="1"/>
  <c r="P1875" i="46" s="1"/>
  <c r="P1885" i="46" a="1"/>
  <c r="P1885" i="46" s="1"/>
  <c r="U1885" i="46" s="1"/>
  <c r="P1903" i="46" a="1"/>
  <c r="P1903" i="46" s="1"/>
  <c r="U1903" i="46" s="1"/>
  <c r="P1912" i="46" a="1"/>
  <c r="P1912" i="46" s="1"/>
  <c r="U1912" i="46" s="1"/>
  <c r="P1921" i="46" a="1"/>
  <c r="P1921" i="46" s="1"/>
  <c r="U1921" i="46" s="1"/>
  <c r="P1930" i="46" a="1"/>
  <c r="P1930" i="46" s="1"/>
  <c r="U1930" i="46" s="1"/>
  <c r="P1941" i="46" a="1"/>
  <c r="P1941" i="46" s="1"/>
  <c r="U1941" i="46" s="1"/>
  <c r="P1963" i="46" a="1"/>
  <c r="P1963" i="46" s="1"/>
  <c r="U1963" i="46" s="1"/>
  <c r="P1974" i="46" a="1"/>
  <c r="P1974" i="46" s="1"/>
  <c r="P70" i="46" a="1"/>
  <c r="P70" i="46" s="1"/>
  <c r="U70" i="46" s="1"/>
  <c r="P138" i="46" a="1"/>
  <c r="P138" i="46" s="1"/>
  <c r="U138" i="46" s="1"/>
  <c r="P204" i="46" a="1"/>
  <c r="P204" i="46" s="1"/>
  <c r="P269" i="46" a="1"/>
  <c r="P269" i="46" s="1"/>
  <c r="U269" i="46" s="1"/>
  <c r="AA269" i="46" s="1"/>
  <c r="P358" i="46" a="1"/>
  <c r="P358" i="46" s="1"/>
  <c r="P386" i="46" a="1"/>
  <c r="P386" i="46" s="1"/>
  <c r="U386" i="46" s="1"/>
  <c r="P445" i="46" a="1"/>
  <c r="P445" i="46" s="1"/>
  <c r="U445" i="46" s="1"/>
  <c r="P476" i="46" a="1"/>
  <c r="P476" i="46" s="1"/>
  <c r="U476" i="46" s="1"/>
  <c r="P500" i="46" a="1"/>
  <c r="P500" i="46" s="1"/>
  <c r="P521" i="46" a="1"/>
  <c r="P521" i="46" s="1"/>
  <c r="P564" i="46" a="1"/>
  <c r="P564" i="46" s="1"/>
  <c r="P586" i="46" a="1"/>
  <c r="P586" i="46" s="1"/>
  <c r="U586" i="46" s="1"/>
  <c r="P602" i="46" a="1"/>
  <c r="P602" i="46" s="1"/>
  <c r="P618" i="46" a="1"/>
  <c r="P618" i="46" s="1"/>
  <c r="P634" i="46" a="1"/>
  <c r="P634" i="46" s="1"/>
  <c r="P650" i="46" a="1"/>
  <c r="P650" i="46" s="1"/>
  <c r="U650" i="46" s="1"/>
  <c r="P666" i="46" a="1"/>
  <c r="P666" i="46" s="1"/>
  <c r="P681" i="46" a="1"/>
  <c r="P681" i="46" s="1"/>
  <c r="P697" i="46" a="1"/>
  <c r="P697" i="46" s="1"/>
  <c r="U697" i="46" s="1"/>
  <c r="P712" i="46" a="1"/>
  <c r="P712" i="46" s="1"/>
  <c r="U712" i="46" s="1"/>
  <c r="P728" i="46" a="1"/>
  <c r="P728" i="46" s="1"/>
  <c r="U728" i="46" s="1"/>
  <c r="P743" i="46" a="1"/>
  <c r="P743" i="46" s="1"/>
  <c r="P759" i="46" a="1"/>
  <c r="P759" i="46" s="1"/>
  <c r="P774" i="46" a="1"/>
  <c r="P774" i="46" s="1"/>
  <c r="P790" i="46" a="1"/>
  <c r="P790" i="46" s="1"/>
  <c r="P805" i="46" a="1"/>
  <c r="P805" i="46" s="1"/>
  <c r="U805" i="46" s="1"/>
  <c r="P815" i="46" a="1"/>
  <c r="P815" i="46" s="1"/>
  <c r="P826" i="46" a="1"/>
  <c r="P826" i="46" s="1"/>
  <c r="U826" i="46" s="1"/>
  <c r="P836" i="46" a="1"/>
  <c r="P836" i="46" s="1"/>
  <c r="P846" i="46" a="1"/>
  <c r="P846" i="46" s="1"/>
  <c r="P856" i="46" a="1"/>
  <c r="P856" i="46" s="1"/>
  <c r="P873" i="46" a="1"/>
  <c r="P873" i="46" s="1"/>
  <c r="P891" i="46" a="1"/>
  <c r="P891" i="46" s="1"/>
  <c r="P910" i="46" a="1"/>
  <c r="P910" i="46" s="1"/>
  <c r="U910" i="46" s="1"/>
  <c r="P920" i="46" a="1"/>
  <c r="P920" i="46" s="1"/>
  <c r="P939" i="46" a="1"/>
  <c r="P939" i="46" s="1"/>
  <c r="U939" i="46" s="1"/>
  <c r="P958" i="46" a="1"/>
  <c r="P958" i="46" s="1"/>
  <c r="U958" i="46" s="1"/>
  <c r="P968" i="46" a="1"/>
  <c r="P968" i="46" s="1"/>
  <c r="P987" i="46" a="1"/>
  <c r="P987" i="46" s="1"/>
  <c r="P998" i="46" a="1"/>
  <c r="P998" i="46" s="1"/>
  <c r="P1009" i="46" a="1"/>
  <c r="P1009" i="46" s="1"/>
  <c r="U1009" i="46" s="1"/>
  <c r="P1019" i="46" a="1"/>
  <c r="P1019" i="46" s="1"/>
  <c r="P1030" i="46" a="1"/>
  <c r="P1030" i="46" s="1"/>
  <c r="P1041" i="46" a="1"/>
  <c r="P1041" i="46" s="1"/>
  <c r="U1041" i="46" s="1"/>
  <c r="P1051" i="46" a="1"/>
  <c r="P1051" i="46" s="1"/>
  <c r="U1051" i="46" s="1"/>
  <c r="P1062" i="46" a="1"/>
  <c r="P1062" i="46" s="1"/>
  <c r="U1062" i="46" s="1"/>
  <c r="P1073" i="46" a="1"/>
  <c r="P1073" i="46" s="1"/>
  <c r="U1073" i="46" s="1"/>
  <c r="P1083" i="46" a="1"/>
  <c r="P1083" i="46" s="1"/>
  <c r="U1083" i="46" s="1"/>
  <c r="P1094" i="46" a="1"/>
  <c r="P1094" i="46" s="1"/>
  <c r="U1094" i="46" s="1"/>
  <c r="P1105" i="46" a="1"/>
  <c r="P1105" i="46" s="1"/>
  <c r="P1115" i="46" a="1"/>
  <c r="P1115" i="46" s="1"/>
  <c r="P1126" i="46" a="1"/>
  <c r="P1126" i="46" s="1"/>
  <c r="P1138" i="46" a="1"/>
  <c r="P1138" i="46" s="1"/>
  <c r="U1138" i="46" s="1"/>
  <c r="P1149" i="46" a="1"/>
  <c r="P1149" i="46" s="1"/>
  <c r="P1160" i="46" a="1"/>
  <c r="P1160" i="46" s="1"/>
  <c r="U1160" i="46" s="1"/>
  <c r="P1172" i="46" a="1"/>
  <c r="P1172" i="46" s="1"/>
  <c r="P1183" i="46" a="1"/>
  <c r="P1183" i="46" s="1"/>
  <c r="U1183" i="46" s="1"/>
  <c r="P1194" i="46" a="1"/>
  <c r="P1194" i="46" s="1"/>
  <c r="P1206" i="46" a="1"/>
  <c r="P1206" i="46" s="1"/>
  <c r="P1217" i="46" a="1"/>
  <c r="P1217" i="46" s="1"/>
  <c r="U1217" i="46" s="1"/>
  <c r="P1228" i="46" a="1"/>
  <c r="P1228" i="46" s="1"/>
  <c r="P1240" i="46" a="1"/>
  <c r="P1240" i="46" s="1"/>
  <c r="U1240" i="46" s="1"/>
  <c r="P1251" i="46" a="1"/>
  <c r="P1251" i="46" s="1"/>
  <c r="U1251" i="46" s="1"/>
  <c r="P1262" i="46" a="1"/>
  <c r="P1262" i="46" s="1"/>
  <c r="U1262" i="46" s="1"/>
  <c r="P1296" i="46" a="1"/>
  <c r="P1296" i="46" s="1"/>
  <c r="P1307" i="46" a="1"/>
  <c r="P1307" i="46" s="1"/>
  <c r="U1307" i="46" s="1"/>
  <c r="P1318" i="46" a="1"/>
  <c r="P1318" i="46" s="1"/>
  <c r="U1318" i="46" s="1"/>
  <c r="P1330" i="46" a="1"/>
  <c r="P1330" i="46" s="1"/>
  <c r="U1330" i="46" s="1"/>
  <c r="P1341" i="46" a="1"/>
  <c r="P1341" i="46" s="1"/>
  <c r="U1341" i="46" s="1"/>
  <c r="P1352" i="46" a="1"/>
  <c r="P1352" i="46" s="1"/>
  <c r="P1364" i="46" a="1"/>
  <c r="P1364" i="46" s="1"/>
  <c r="U1364" i="46" s="1"/>
  <c r="P1374" i="46" a="1"/>
  <c r="P1374" i="46" s="1"/>
  <c r="P1382" i="46" a="1"/>
  <c r="P1382" i="46" s="1"/>
  <c r="P1393" i="46" a="1"/>
  <c r="P1393" i="46" s="1"/>
  <c r="U1393" i="46" s="1"/>
  <c r="P1416" i="46" a="1"/>
  <c r="P1416" i="46" s="1"/>
  <c r="U1416" i="46" s="1"/>
  <c r="P1424" i="46" a="1"/>
  <c r="P1424" i="46" s="1"/>
  <c r="U1424" i="46" s="1"/>
  <c r="P1489" i="46" a="1"/>
  <c r="P1489" i="46" s="1"/>
  <c r="U1489" i="46" s="1"/>
  <c r="P1498" i="46" a="1"/>
  <c r="P1498" i="46" s="1"/>
  <c r="U1498" i="46" s="1"/>
  <c r="P1517" i="46" a="1"/>
  <c r="P1517" i="46" s="1"/>
  <c r="U1517" i="46" s="1"/>
  <c r="P1526" i="46" a="1"/>
  <c r="P1526" i="46" s="1"/>
  <c r="U1526" i="46" s="1"/>
  <c r="P1537" i="46" a="1"/>
  <c r="P1537" i="46" s="1"/>
  <c r="P1546" i="46" a="1"/>
  <c r="P1546" i="46" s="1"/>
  <c r="P1565" i="46" a="1"/>
  <c r="P1565" i="46" s="1"/>
  <c r="P1574" i="46" a="1"/>
  <c r="P1574" i="46" s="1"/>
  <c r="P1585" i="46" a="1"/>
  <c r="P1585" i="46" s="1"/>
  <c r="U1585" i="46" s="1"/>
  <c r="P1594" i="46" a="1"/>
  <c r="P1594" i="46" s="1"/>
  <c r="U1594" i="46" s="1"/>
  <c r="P1613" i="46" a="1"/>
  <c r="P1613" i="46" s="1"/>
  <c r="U1613" i="46" s="1"/>
  <c r="P1622" i="46" a="1"/>
  <c r="P1622" i="46" s="1"/>
  <c r="U1622" i="46" s="1"/>
  <c r="P1633" i="46" a="1"/>
  <c r="P1633" i="46" s="1"/>
  <c r="U1633" i="46" s="1"/>
  <c r="P1642" i="46" a="1"/>
  <c r="P1642" i="46" s="1"/>
  <c r="U1642" i="46" s="1"/>
  <c r="P1661" i="46" a="1"/>
  <c r="P1661" i="46" s="1"/>
  <c r="U1661" i="46" s="1"/>
  <c r="P1670" i="46" a="1"/>
  <c r="P1670" i="46" s="1"/>
  <c r="U1670" i="46" s="1"/>
  <c r="P1681" i="46" a="1"/>
  <c r="P1681" i="46" s="1"/>
  <c r="U1681" i="46" s="1"/>
  <c r="P1690" i="46" a="1"/>
  <c r="P1690" i="46" s="1"/>
  <c r="P1709" i="46" a="1"/>
  <c r="P1709" i="46" s="1"/>
  <c r="P1718" i="46" a="1"/>
  <c r="P1718" i="46" s="1"/>
  <c r="U1718" i="46" s="1"/>
  <c r="P1729" i="46" a="1"/>
  <c r="P1729" i="46" s="1"/>
  <c r="P1747" i="46" a="1"/>
  <c r="P1747" i="46" s="1"/>
  <c r="U1747" i="46" s="1"/>
  <c r="P1765" i="46" a="1"/>
  <c r="P1765" i="46" s="1"/>
  <c r="U1765" i="46" s="1"/>
  <c r="P1774" i="46" a="1"/>
  <c r="P1774" i="46" s="1"/>
  <c r="U1774" i="46" s="1"/>
  <c r="P1783" i="46" a="1"/>
  <c r="P1783" i="46" s="1"/>
  <c r="U1783" i="46" s="1"/>
  <c r="P1793" i="46" a="1"/>
  <c r="P1793" i="46" s="1"/>
  <c r="U1793" i="46" s="1"/>
  <c r="P1811" i="46" a="1"/>
  <c r="P1811" i="46" s="1"/>
  <c r="U1811" i="46" s="1"/>
  <c r="P1829" i="46" a="1"/>
  <c r="P1829" i="46" s="1"/>
  <c r="U1829" i="46" s="1"/>
  <c r="P1838" i="46" a="1"/>
  <c r="P1838" i="46" s="1"/>
  <c r="U1838" i="46" s="1"/>
  <c r="P1848" i="46" a="1"/>
  <c r="P1848" i="46" s="1"/>
  <c r="U1848" i="46" s="1"/>
  <c r="P1867" i="46" a="1"/>
  <c r="P1867" i="46" s="1"/>
  <c r="U1867" i="46" s="1"/>
  <c r="P72" i="46" a="1"/>
  <c r="P72" i="46" s="1"/>
  <c r="P140" i="46" a="1"/>
  <c r="P140" i="46" s="1"/>
  <c r="P206" i="46" a="1"/>
  <c r="P206" i="46" s="1"/>
  <c r="P271" i="46" a="1"/>
  <c r="P271" i="46" s="1"/>
  <c r="P301" i="46" a="1"/>
  <c r="P301" i="46" s="1"/>
  <c r="P331" i="46" a="1"/>
  <c r="P331" i="46" s="1"/>
  <c r="U331" i="46" s="1"/>
  <c r="P360" i="46" a="1"/>
  <c r="P360" i="46" s="1"/>
  <c r="P387" i="46" a="1"/>
  <c r="P387" i="46" s="1"/>
  <c r="U387" i="46" s="1"/>
  <c r="P415" i="46" a="1"/>
  <c r="P415" i="46" s="1"/>
  <c r="U415" i="46" s="1"/>
  <c r="P446" i="46" a="1"/>
  <c r="P446" i="46" s="1"/>
  <c r="P503" i="46" a="1"/>
  <c r="P503" i="46" s="1"/>
  <c r="P524" i="46" a="1"/>
  <c r="P524" i="46" s="1"/>
  <c r="P544" i="46" a="1"/>
  <c r="P544" i="46" s="1"/>
  <c r="P567" i="46" a="1"/>
  <c r="P567" i="46" s="1"/>
  <c r="P589" i="46" a="1"/>
  <c r="P589" i="46" s="1"/>
  <c r="P604" i="46" a="1"/>
  <c r="P604" i="46" s="1"/>
  <c r="P621" i="46" a="1"/>
  <c r="P621" i="46" s="1"/>
  <c r="U621" i="46" s="1"/>
  <c r="P636" i="46" a="1"/>
  <c r="P636" i="46" s="1"/>
  <c r="P667" i="46" a="1"/>
  <c r="P667" i="46" s="1"/>
  <c r="P683" i="46" a="1"/>
  <c r="P683" i="46" s="1"/>
  <c r="P730" i="46" a="1"/>
  <c r="P730" i="46" s="1"/>
  <c r="U730" i="46" s="1"/>
  <c r="P746" i="46" a="1"/>
  <c r="P746" i="46" s="1"/>
  <c r="U746" i="46" s="1"/>
  <c r="P761" i="46" a="1"/>
  <c r="P761" i="46" s="1"/>
  <c r="U761" i="46" s="1"/>
  <c r="P777" i="46" a="1"/>
  <c r="P777" i="46" s="1"/>
  <c r="P792" i="46" a="1"/>
  <c r="P792" i="46" s="1"/>
  <c r="P806" i="46" a="1"/>
  <c r="P806" i="46" s="1"/>
  <c r="P837" i="46" a="1"/>
  <c r="P837" i="46" s="1"/>
  <c r="P847" i="46" a="1"/>
  <c r="P847" i="46" s="1"/>
  <c r="P865" i="46" a="1"/>
  <c r="P865" i="46" s="1"/>
  <c r="U865" i="46" s="1"/>
  <c r="P882" i="46" a="1"/>
  <c r="P882" i="46" s="1"/>
  <c r="U882" i="46" s="1"/>
  <c r="P892" i="46" a="1"/>
  <c r="P892" i="46" s="1"/>
  <c r="U892" i="46" s="1"/>
  <c r="P901" i="46" a="1"/>
  <c r="P901" i="46" s="1"/>
  <c r="U901" i="46" s="1"/>
  <c r="P911" i="46" a="1"/>
  <c r="P911" i="46" s="1"/>
  <c r="U911" i="46" s="1"/>
  <c r="P921" i="46" a="1"/>
  <c r="P921" i="46" s="1"/>
  <c r="U921" i="46" s="1"/>
  <c r="P930" i="46" a="1"/>
  <c r="P930" i="46" s="1"/>
  <c r="U930" i="46" s="1"/>
  <c r="P940" i="46" a="1"/>
  <c r="P940" i="46" s="1"/>
  <c r="U940" i="46" s="1"/>
  <c r="P949" i="46" a="1"/>
  <c r="P949" i="46" s="1"/>
  <c r="U949" i="46" s="1"/>
  <c r="P959" i="46" a="1"/>
  <c r="P959" i="46" s="1"/>
  <c r="P969" i="46" a="1"/>
  <c r="P969" i="46" s="1"/>
  <c r="P978" i="46" a="1"/>
  <c r="P978" i="46" s="1"/>
  <c r="P988" i="46" a="1"/>
  <c r="P988" i="46" s="1"/>
  <c r="P999" i="46" a="1"/>
  <c r="P999" i="46" s="1"/>
  <c r="U999" i="46" s="1"/>
  <c r="P1010" i="46" a="1"/>
  <c r="P1010" i="46" s="1"/>
  <c r="U1010" i="46" s="1"/>
  <c r="P1020" i="46" a="1"/>
  <c r="P1020" i="46" s="1"/>
  <c r="U1020" i="46" s="1"/>
  <c r="P1031" i="46" a="1"/>
  <c r="P1031" i="46" s="1"/>
  <c r="P1042" i="46" a="1"/>
  <c r="P1042" i="46" s="1"/>
  <c r="U1042" i="46" s="1"/>
  <c r="P1052" i="46" a="1"/>
  <c r="P1052" i="46" s="1"/>
  <c r="U1052" i="46" s="1"/>
  <c r="P1063" i="46" a="1"/>
  <c r="P1063" i="46" s="1"/>
  <c r="P1074" i="46" a="1"/>
  <c r="P1074" i="46" s="1"/>
  <c r="P1084" i="46" a="1"/>
  <c r="P1084" i="46" s="1"/>
  <c r="U1084" i="46" s="1"/>
  <c r="P1095" i="46" a="1"/>
  <c r="P1095" i="46" s="1"/>
  <c r="U1095" i="46" s="1"/>
  <c r="P1106" i="46" a="1"/>
  <c r="P1106" i="46" s="1"/>
  <c r="P1116" i="46" a="1"/>
  <c r="P1116" i="46" s="1"/>
  <c r="P1127" i="46" a="1"/>
  <c r="P1127" i="46" s="1"/>
  <c r="U1127" i="46" s="1"/>
  <c r="P1139" i="46" a="1"/>
  <c r="P1139" i="46" s="1"/>
  <c r="U1139" i="46" s="1"/>
  <c r="P1150" i="46" a="1"/>
  <c r="P1150" i="46" s="1"/>
  <c r="P1161" i="46" a="1"/>
  <c r="P1161" i="46" s="1"/>
  <c r="P1173" i="46" a="1"/>
  <c r="P1173" i="46" s="1"/>
  <c r="P1184" i="46" a="1"/>
  <c r="P1184" i="46" s="1"/>
  <c r="U1184" i="46" s="1"/>
  <c r="P1195" i="46" a="1"/>
  <c r="P1195" i="46" s="1"/>
  <c r="P1207" i="46" a="1"/>
  <c r="P1207" i="46" s="1"/>
  <c r="P1218" i="46" a="1"/>
  <c r="P1218" i="46" s="1"/>
  <c r="U1218" i="46" s="1"/>
  <c r="P1229" i="46" a="1"/>
  <c r="P1229" i="46" s="1"/>
  <c r="U1229" i="46" s="1"/>
  <c r="P1241" i="46" a="1"/>
  <c r="P1241" i="46" s="1"/>
  <c r="U1241" i="46" s="1"/>
  <c r="P1252" i="46" a="1"/>
  <c r="P1252" i="46" s="1"/>
  <c r="U1252" i="46" s="1"/>
  <c r="P1263" i="46" a="1"/>
  <c r="P1263" i="46" s="1"/>
  <c r="U1263" i="46" s="1"/>
  <c r="P1274" i="46" a="1"/>
  <c r="P1274" i="46" s="1"/>
  <c r="U1274" i="46" s="1"/>
  <c r="P1285" i="46" a="1"/>
  <c r="P1285" i="46" s="1"/>
  <c r="U1285" i="46" s="1"/>
  <c r="P1297" i="46" a="1"/>
  <c r="P1297" i="46" s="1"/>
  <c r="P1308" i="46" a="1"/>
  <c r="P1308" i="46" s="1"/>
  <c r="U1308" i="46" s="1"/>
  <c r="P1319" i="46" a="1"/>
  <c r="P1319" i="46" s="1"/>
  <c r="U1319" i="46" s="1"/>
  <c r="P1331" i="46" a="1"/>
  <c r="P1331" i="46" s="1"/>
  <c r="P1342" i="46" a="1"/>
  <c r="P1342" i="46" s="1"/>
  <c r="P1353" i="46" a="1"/>
  <c r="P1353" i="46" s="1"/>
  <c r="U1353" i="46" s="1"/>
  <c r="P1365" i="46" a="1"/>
  <c r="P1365" i="46" s="1"/>
  <c r="U1365" i="46" s="1"/>
  <c r="P1375" i="46" a="1"/>
  <c r="P1375" i="46" s="1"/>
  <c r="U1375" i="46" s="1"/>
  <c r="P1383" i="46" a="1"/>
  <c r="P1383" i="46" s="1"/>
  <c r="U1383" i="46" s="1"/>
  <c r="P1401" i="46" a="1"/>
  <c r="P1401" i="46" s="1"/>
  <c r="U1401" i="46" s="1"/>
  <c r="P1409" i="46" a="1"/>
  <c r="P1409" i="46" s="1"/>
  <c r="U1409" i="46" s="1"/>
  <c r="P1432" i="46" a="1"/>
  <c r="P1432" i="46" s="1"/>
  <c r="U1432" i="46" s="1"/>
  <c r="P1440" i="46" a="1"/>
  <c r="P1440" i="46" s="1"/>
  <c r="U1440" i="46" s="1"/>
  <c r="P1447" i="46" a="1"/>
  <c r="P1447" i="46" s="1"/>
  <c r="U1447" i="46" s="1"/>
  <c r="P1455" i="46" a="1"/>
  <c r="P1455" i="46" s="1"/>
  <c r="U1455" i="46" s="1"/>
  <c r="P1463" i="46" a="1"/>
  <c r="P1463" i="46" s="1"/>
  <c r="U1463" i="46" s="1"/>
  <c r="P1471" i="46" a="1"/>
  <c r="P1471" i="46" s="1"/>
  <c r="U1471" i="46" s="1"/>
  <c r="P1479" i="46" a="1"/>
  <c r="P1479" i="46" s="1"/>
  <c r="U1479" i="46" s="1"/>
  <c r="P1499" i="46" a="1"/>
  <c r="P1499" i="46" s="1"/>
  <c r="U1499" i="46" s="1"/>
  <c r="P1508" i="46" a="1"/>
  <c r="P1508" i="46" s="1"/>
  <c r="U1508" i="46" s="1"/>
  <c r="P1518" i="46" a="1"/>
  <c r="P1518" i="46" s="1"/>
  <c r="U1518" i="46" s="1"/>
  <c r="P1527" i="46" a="1"/>
  <c r="P1527" i="46" s="1"/>
  <c r="U1527" i="46" s="1"/>
  <c r="P1547" i="46" a="1"/>
  <c r="P1547" i="46" s="1"/>
  <c r="U1547" i="46" s="1"/>
  <c r="P1556" i="46" a="1"/>
  <c r="P1556" i="46" s="1"/>
  <c r="U1556" i="46" s="1"/>
  <c r="P1566" i="46" a="1"/>
  <c r="P1566" i="46" s="1"/>
  <c r="P1575" i="46" a="1"/>
  <c r="P1575" i="46" s="1"/>
  <c r="U1575" i="46" s="1"/>
  <c r="P1595" i="46" a="1"/>
  <c r="P1595" i="46" s="1"/>
  <c r="P1604" i="46" a="1"/>
  <c r="P1604" i="46" s="1"/>
  <c r="U1604" i="46" s="1"/>
  <c r="P1614" i="46" a="1"/>
  <c r="P1614" i="46" s="1"/>
  <c r="U1614" i="46" s="1"/>
  <c r="P1623" i="46" a="1"/>
  <c r="P1623" i="46" s="1"/>
  <c r="U1623" i="46" s="1"/>
  <c r="P1643" i="46" a="1"/>
  <c r="P1643" i="46" s="1"/>
  <c r="U1643" i="46" s="1"/>
  <c r="P1652" i="46" a="1"/>
  <c r="P1652" i="46" s="1"/>
  <c r="U1652" i="46" s="1"/>
  <c r="P1662" i="46" a="1"/>
  <c r="P1662" i="46" s="1"/>
  <c r="U1662" i="46" s="1"/>
  <c r="P1671" i="46" a="1"/>
  <c r="P1671" i="46" s="1"/>
  <c r="U1671" i="46" s="1"/>
  <c r="P1691" i="46" a="1"/>
  <c r="P1691" i="46" s="1"/>
  <c r="P1700" i="46" a="1"/>
  <c r="P1700" i="46" s="1"/>
  <c r="U1700" i="46" s="1"/>
  <c r="P1710" i="46" a="1"/>
  <c r="P1710" i="46" s="1"/>
  <c r="P1719" i="46" a="1"/>
  <c r="P1719" i="46" s="1"/>
  <c r="U1719" i="46" s="1"/>
  <c r="P1738" i="46" a="1"/>
  <c r="P1738" i="46" s="1"/>
  <c r="U1738" i="46" s="1"/>
  <c r="P1756" i="46" a="1"/>
  <c r="P1756" i="46" s="1"/>
  <c r="U1756" i="46" s="1"/>
  <c r="P1775" i="46" a="1"/>
  <c r="P1775" i="46" s="1"/>
  <c r="P1784" i="46" a="1"/>
  <c r="P1784" i="46" s="1"/>
  <c r="U1784" i="46" s="1"/>
  <c r="P1802" i="46" a="1"/>
  <c r="P1802" i="46" s="1"/>
  <c r="U1802" i="46" s="1"/>
  <c r="P1820" i="46" a="1"/>
  <c r="P1820" i="46" s="1"/>
  <c r="U1820" i="46" s="1"/>
  <c r="P1839" i="46" a="1"/>
  <c r="P1839" i="46" s="1"/>
  <c r="U1839" i="46" s="1"/>
  <c r="P1849" i="46" a="1"/>
  <c r="P1849" i="46" s="1"/>
  <c r="U1849" i="46" s="1"/>
  <c r="P1858" i="46" a="1"/>
  <c r="P1858" i="46" s="1"/>
  <c r="P1868" i="46" a="1"/>
  <c r="P1868" i="46" s="1"/>
  <c r="U1868" i="46" s="1"/>
  <c r="P1877" i="46" a="1"/>
  <c r="P1877" i="46" s="1"/>
  <c r="U1877" i="46" s="1"/>
  <c r="P1886" i="46" a="1"/>
  <c r="P1886" i="46" s="1"/>
  <c r="U1886" i="46" s="1"/>
  <c r="P1895" i="46" a="1"/>
  <c r="P1895" i="46" s="1"/>
  <c r="U1895" i="46" s="1"/>
  <c r="P1922" i="46" a="1"/>
  <c r="P1922" i="46" s="1"/>
  <c r="U1922" i="46" s="1"/>
  <c r="P1932" i="46" a="1"/>
  <c r="P1932" i="46" s="1"/>
  <c r="U1932" i="46" s="1"/>
  <c r="P1943" i="46" a="1"/>
  <c r="P1943" i="46" s="1"/>
  <c r="U1943" i="46" s="1"/>
  <c r="P1954" i="46" a="1"/>
  <c r="P1954" i="46" s="1"/>
  <c r="U1954" i="46" s="1"/>
  <c r="P1965" i="46" a="1"/>
  <c r="P1965" i="46" s="1"/>
  <c r="U1965" i="46" s="1"/>
  <c r="P1976" i="46" a="1"/>
  <c r="P1976" i="46" s="1"/>
  <c r="U1976" i="46" s="1"/>
  <c r="P1987" i="46" a="1"/>
  <c r="P1987" i="46" s="1"/>
  <c r="U1987" i="46" s="1"/>
  <c r="P1998" i="46" a="1"/>
  <c r="P1998" i="46" s="1"/>
  <c r="U1998" i="46" s="1"/>
  <c r="P2010" i="46" a="1"/>
  <c r="P2010" i="46" s="1"/>
  <c r="U2010" i="46" s="1"/>
  <c r="P2032" i="46" a="1"/>
  <c r="P2032" i="46" s="1"/>
  <c r="U2032" i="46" s="1"/>
  <c r="P2044" i="46" a="1"/>
  <c r="P2044" i="46" s="1"/>
  <c r="U2044" i="46" s="1"/>
  <c r="P2054" i="46" a="1"/>
  <c r="P2054" i="46" s="1"/>
  <c r="U2054" i="46" s="1"/>
  <c r="P22" i="46" a="1"/>
  <c r="P22" i="46" s="1"/>
  <c r="P82" i="46" a="1"/>
  <c r="P82" i="46" s="1"/>
  <c r="P149" i="46" a="1"/>
  <c r="P149" i="46" s="1"/>
  <c r="P216" i="46" a="1"/>
  <c r="P216" i="46" s="1"/>
  <c r="P278" i="46" a="1"/>
  <c r="P278" i="46" s="1"/>
  <c r="P307" i="46" a="1"/>
  <c r="P307" i="46" s="1"/>
  <c r="P336" i="46" a="1"/>
  <c r="P336" i="46" s="1"/>
  <c r="P393" i="46" a="1"/>
  <c r="P393" i="46" s="1"/>
  <c r="U393" i="46" s="1"/>
  <c r="P420" i="46" a="1"/>
  <c r="P420" i="46" s="1"/>
  <c r="U420" i="46" s="1"/>
  <c r="P452" i="46" a="1"/>
  <c r="P452" i="46" s="1"/>
  <c r="U452" i="46" s="1"/>
  <c r="P482" i="46" a="1"/>
  <c r="P482" i="46" s="1"/>
  <c r="U482" i="46" s="1"/>
  <c r="P504" i="46" a="1"/>
  <c r="P504" i="46" s="1"/>
  <c r="P525" i="46" a="1"/>
  <c r="P525" i="46" s="1"/>
  <c r="U525" i="46" s="1"/>
  <c r="P545" i="46" a="1"/>
  <c r="P545" i="46" s="1"/>
  <c r="U545" i="46" s="1"/>
  <c r="P568" i="46" a="1"/>
  <c r="P568" i="46" s="1"/>
  <c r="U568" i="46" s="1"/>
  <c r="P590" i="46" a="1"/>
  <c r="P590" i="46" s="1"/>
  <c r="P605" i="46" a="1"/>
  <c r="P605" i="46" s="1"/>
  <c r="P637" i="46" a="1"/>
  <c r="P637" i="46" s="1"/>
  <c r="P652" i="46" a="1"/>
  <c r="P652" i="46" s="1"/>
  <c r="P668" i="46" a="1"/>
  <c r="P668" i="46" s="1"/>
  <c r="P699" i="46" a="1"/>
  <c r="P699" i="46" s="1"/>
  <c r="U699" i="46" s="1"/>
  <c r="P715" i="46" a="1"/>
  <c r="P715" i="46" s="1"/>
  <c r="U715" i="46" s="1"/>
  <c r="P762" i="46" a="1"/>
  <c r="P762" i="46" s="1"/>
  <c r="U762" i="46" s="1"/>
  <c r="P778" i="46" a="1"/>
  <c r="P778" i="46" s="1"/>
  <c r="P793" i="46" a="1"/>
  <c r="P793" i="46" s="1"/>
  <c r="P807" i="46" a="1"/>
  <c r="P807" i="46" s="1"/>
  <c r="P816" i="46" a="1"/>
  <c r="P816" i="46" s="1"/>
  <c r="P827" i="46" a="1"/>
  <c r="P827" i="46" s="1"/>
  <c r="P838" i="46" a="1"/>
  <c r="P838" i="46" s="1"/>
  <c r="U838" i="46" s="1"/>
  <c r="P857" i="46" a="1"/>
  <c r="P857" i="46" s="1"/>
  <c r="U857" i="46" s="1"/>
  <c r="P874" i="46" a="1"/>
  <c r="P874" i="46" s="1"/>
  <c r="U874" i="46" s="1"/>
  <c r="P883" i="46" a="1"/>
  <c r="P883" i="46" s="1"/>
  <c r="U883" i="46" s="1"/>
  <c r="P902" i="46" a="1"/>
  <c r="P902" i="46" s="1"/>
  <c r="U902" i="46" s="1"/>
  <c r="P912" i="46" a="1"/>
  <c r="P912" i="46" s="1"/>
  <c r="U912" i="46" s="1"/>
  <c r="P931" i="46" a="1"/>
  <c r="P931" i="46" s="1"/>
  <c r="U931" i="46" s="1"/>
  <c r="P950" i="46" a="1"/>
  <c r="P950" i="46" s="1"/>
  <c r="P960" i="46" a="1"/>
  <c r="P960" i="46" s="1"/>
  <c r="P979" i="46" a="1"/>
  <c r="P979" i="46" s="1"/>
  <c r="P989" i="46" a="1"/>
  <c r="P989" i="46" s="1"/>
  <c r="P1000" i="46" a="1"/>
  <c r="P1000" i="46" s="1"/>
  <c r="U1000" i="46" s="1"/>
  <c r="P1011" i="46" a="1"/>
  <c r="P1011" i="46" s="1"/>
  <c r="U1011" i="46" s="1"/>
  <c r="P1021" i="46" a="1"/>
  <c r="P1021" i="46" s="1"/>
  <c r="P1032" i="46" a="1"/>
  <c r="P1032" i="46" s="1"/>
  <c r="U1032" i="46" s="1"/>
  <c r="P1043" i="46" a="1"/>
  <c r="P1043" i="46" s="1"/>
  <c r="P1053" i="46" a="1"/>
  <c r="P1053" i="46" s="1"/>
  <c r="U1053" i="46" s="1"/>
  <c r="P1064" i="46" a="1"/>
  <c r="P1064" i="46" s="1"/>
  <c r="P1075" i="46" a="1"/>
  <c r="P1075" i="46" s="1"/>
  <c r="P1085" i="46" a="1"/>
  <c r="P1085" i="46" s="1"/>
  <c r="P1096" i="46" a="1"/>
  <c r="P1096" i="46" s="1"/>
  <c r="U1096" i="46" s="1"/>
  <c r="P1107" i="46" a="1"/>
  <c r="P1107" i="46" s="1"/>
  <c r="U1107" i="46" s="1"/>
  <c r="P1117" i="46" a="1"/>
  <c r="P1117" i="46" s="1"/>
  <c r="P1128" i="46" a="1"/>
  <c r="P1128" i="46" s="1"/>
  <c r="U1128" i="46" s="1"/>
  <c r="P1140" i="46" a="1"/>
  <c r="P1140" i="46" s="1"/>
  <c r="P1151" i="46" a="1"/>
  <c r="P1151" i="46" s="1"/>
  <c r="P1162" i="46" a="1"/>
  <c r="P1162" i="46" s="1"/>
  <c r="U1162" i="46" s="1"/>
  <c r="P1174" i="46" a="1"/>
  <c r="P1174" i="46" s="1"/>
  <c r="U1174" i="46" s="1"/>
  <c r="P1185" i="46" a="1"/>
  <c r="P1185" i="46" s="1"/>
  <c r="U1185" i="46" s="1"/>
  <c r="P1196" i="46" a="1"/>
  <c r="P1196" i="46" s="1"/>
  <c r="U1196" i="46" s="1"/>
  <c r="P1208" i="46" a="1"/>
  <c r="P1208" i="46" s="1"/>
  <c r="P1219" i="46" a="1"/>
  <c r="P1219" i="46" s="1"/>
  <c r="U1219" i="46" s="1"/>
  <c r="P1230" i="46" a="1"/>
  <c r="P1230" i="46" s="1"/>
  <c r="P1264" i="46" a="1"/>
  <c r="P1264" i="46" s="1"/>
  <c r="U1264" i="46" s="1"/>
  <c r="P1275" i="46" a="1"/>
  <c r="P1275" i="46" s="1"/>
  <c r="U1275" i="46" s="1"/>
  <c r="P1286" i="46" a="1"/>
  <c r="P1286" i="46" s="1"/>
  <c r="U1286" i="46" s="1"/>
  <c r="P1298" i="46" a="1"/>
  <c r="P1298" i="46" s="1"/>
  <c r="P1309" i="46" a="1"/>
  <c r="P1309" i="46" s="1"/>
  <c r="U1309" i="46" s="1"/>
  <c r="P1320" i="46" a="1"/>
  <c r="P1320" i="46" s="1"/>
  <c r="U1320" i="46" s="1"/>
  <c r="P1332" i="46" a="1"/>
  <c r="P1332" i="46" s="1"/>
  <c r="U1332" i="46" s="1"/>
  <c r="P1343" i="46" a="1"/>
  <c r="P1343" i="46" s="1"/>
  <c r="U1343" i="46" s="1"/>
  <c r="P1354" i="46" a="1"/>
  <c r="P1354" i="46" s="1"/>
  <c r="U1354" i="46" s="1"/>
  <c r="P1366" i="46" a="1"/>
  <c r="P1366" i="46" s="1"/>
  <c r="U1366" i="46" s="1"/>
  <c r="P1376" i="46" a="1"/>
  <c r="P1376" i="46" s="1"/>
  <c r="U1376" i="46" s="1"/>
  <c r="P1384" i="46" a="1"/>
  <c r="P1384" i="46" s="1"/>
  <c r="P1394" i="46" a="1"/>
  <c r="P1394" i="46" s="1"/>
  <c r="U1394" i="46" s="1"/>
  <c r="P1417" i="46" a="1"/>
  <c r="P1417" i="46" s="1"/>
  <c r="U1417" i="46" s="1"/>
  <c r="P1425" i="46" a="1"/>
  <c r="P1425" i="46" s="1"/>
  <c r="U1425" i="46" s="1"/>
  <c r="P1448" i="46" a="1"/>
  <c r="P1448" i="46" s="1"/>
  <c r="U1448" i="46" s="1"/>
  <c r="P1456" i="46" a="1"/>
  <c r="P1456" i="46" s="1"/>
  <c r="P1464" i="46" a="1"/>
  <c r="P1464" i="46" s="1"/>
  <c r="U1464" i="46" s="1"/>
  <c r="P1472" i="46" a="1"/>
  <c r="P1472" i="46" s="1"/>
  <c r="U1472" i="46" s="1"/>
  <c r="P1480" i="46" a="1"/>
  <c r="P1480" i="46" s="1"/>
  <c r="U1480" i="46" s="1"/>
  <c r="P1490" i="46" a="1"/>
  <c r="P1490" i="46" s="1"/>
  <c r="U1490" i="46" s="1"/>
  <c r="P1509" i="46" a="1"/>
  <c r="P1509" i="46" s="1"/>
  <c r="U1509" i="46" s="1"/>
  <c r="P1519" i="46" a="1"/>
  <c r="P1519" i="46" s="1"/>
  <c r="P1528" i="46" a="1"/>
  <c r="P1528" i="46" s="1"/>
  <c r="U1528" i="46" s="1"/>
  <c r="P1538" i="46" a="1"/>
  <c r="P1538" i="46" s="1"/>
  <c r="P1557" i="46" a="1"/>
  <c r="P1557" i="46" s="1"/>
  <c r="U1557" i="46" s="1"/>
  <c r="P1567" i="46" a="1"/>
  <c r="P1567" i="46" s="1"/>
  <c r="P1576" i="46" a="1"/>
  <c r="P1576" i="46" s="1"/>
  <c r="U1576" i="46" s="1"/>
  <c r="P1586" i="46" a="1"/>
  <c r="P1586" i="46" s="1"/>
  <c r="U1586" i="46" s="1"/>
  <c r="P1605" i="46" a="1"/>
  <c r="P1605" i="46" s="1"/>
  <c r="U1605" i="46" s="1"/>
  <c r="P1615" i="46" a="1"/>
  <c r="P1615" i="46" s="1"/>
  <c r="U1615" i="46" s="1"/>
  <c r="P1624" i="46" a="1"/>
  <c r="P1624" i="46" s="1"/>
  <c r="U1624" i="46" s="1"/>
  <c r="P1634" i="46" a="1"/>
  <c r="P1634" i="46" s="1"/>
  <c r="U1634" i="46" s="1"/>
  <c r="P1653" i="46" a="1"/>
  <c r="P1653" i="46" s="1"/>
  <c r="U1653" i="46" s="1"/>
  <c r="P1663" i="46" a="1"/>
  <c r="P1663" i="46" s="1"/>
  <c r="U1663" i="46" s="1"/>
  <c r="P1672" i="46" a="1"/>
  <c r="P1672" i="46" s="1"/>
  <c r="U1672" i="46" s="1"/>
  <c r="P1682" i="46" a="1"/>
  <c r="P1682" i="46" s="1"/>
  <c r="U1682" i="46" s="1"/>
  <c r="P1701" i="46" a="1"/>
  <c r="P1701" i="46" s="1"/>
  <c r="U1701" i="46" s="1"/>
  <c r="P1711" i="46" a="1"/>
  <c r="P1711" i="46" s="1"/>
  <c r="P1720" i="46" a="1"/>
  <c r="P1720" i="46" s="1"/>
  <c r="U1720" i="46" s="1"/>
  <c r="P1730" i="46" a="1"/>
  <c r="P1730" i="46" s="1"/>
  <c r="U1730" i="46" s="1"/>
  <c r="P1739" i="46" a="1"/>
  <c r="P1739" i="46" s="1"/>
  <c r="U1739" i="46" s="1"/>
  <c r="P1748" i="46" a="1"/>
  <c r="P1748" i="46" s="1"/>
  <c r="U1748" i="46" s="1"/>
  <c r="P1757" i="46" a="1"/>
  <c r="P1757" i="46" s="1"/>
  <c r="P1766" i="46" a="1"/>
  <c r="P1766" i="46" s="1"/>
  <c r="U1766" i="46" s="1"/>
  <c r="P1776" i="46" a="1"/>
  <c r="P1776" i="46" s="1"/>
  <c r="U1776" i="46" s="1"/>
  <c r="P1785" i="46" a="1"/>
  <c r="P1785" i="46" s="1"/>
  <c r="U1785" i="46" s="1"/>
  <c r="P1794" i="46" a="1"/>
  <c r="P1794" i="46" s="1"/>
  <c r="U1794" i="46" s="1"/>
  <c r="P1803" i="46" a="1"/>
  <c r="P1803" i="46" s="1"/>
  <c r="P1812" i="46" a="1"/>
  <c r="P1812" i="46" s="1"/>
  <c r="U1812" i="46" s="1"/>
  <c r="P1821" i="46" a="1"/>
  <c r="P1821" i="46" s="1"/>
  <c r="U1821" i="46" s="1"/>
  <c r="P1830" i="46" a="1"/>
  <c r="P1830" i="46" s="1"/>
  <c r="P1840" i="46" a="1"/>
  <c r="P1840" i="46" s="1"/>
  <c r="U1840" i="46" s="1"/>
  <c r="P1859" i="46" a="1"/>
  <c r="P1859" i="46" s="1"/>
  <c r="U1859" i="46" s="1"/>
  <c r="P1869" i="46" a="1"/>
  <c r="P1869" i="46" s="1"/>
  <c r="U1869" i="46" s="1"/>
  <c r="P1887" i="46" a="1"/>
  <c r="P1887" i="46" s="1"/>
  <c r="P1896" i="46" a="1"/>
  <c r="P1896" i="46" s="1"/>
  <c r="U1896" i="46" s="1"/>
  <c r="P1905" i="46" a="1"/>
  <c r="P1905" i="46" s="1"/>
  <c r="P1914" i="46" a="1"/>
  <c r="P1914" i="46" s="1"/>
  <c r="U1914" i="46" s="1"/>
  <c r="P1923" i="46" a="1"/>
  <c r="P1923" i="46" s="1"/>
  <c r="U1923" i="46" s="1"/>
  <c r="P1933" i="46" a="1"/>
  <c r="P1933" i="46" s="1"/>
  <c r="U1933" i="46" s="1"/>
  <c r="P1944" i="46" a="1"/>
  <c r="P1944" i="46" s="1"/>
  <c r="U1944" i="46" s="1"/>
  <c r="P1955" i="46" a="1"/>
  <c r="P1955" i="46" s="1"/>
  <c r="U1955" i="46" s="1"/>
  <c r="P1966" i="46" a="1"/>
  <c r="P1966" i="46" s="1"/>
  <c r="U1966" i="46" s="1"/>
  <c r="P1977" i="46" a="1"/>
  <c r="P1977" i="46" s="1"/>
  <c r="P1988" i="46" a="1"/>
  <c r="P1988" i="46" s="1"/>
  <c r="U1988" i="46" s="1"/>
  <c r="P1999" i="46" a="1"/>
  <c r="P1999" i="46" s="1"/>
  <c r="P2011" i="46" a="1"/>
  <c r="P2011" i="46" s="1"/>
  <c r="P2021" i="46" a="1"/>
  <c r="P2021" i="46" s="1"/>
  <c r="U2021" i="46" s="1"/>
  <c r="P2033" i="46" a="1"/>
  <c r="P2033" i="46" s="1"/>
  <c r="U2033" i="46" s="1"/>
  <c r="P2045" i="46" a="1"/>
  <c r="P2045" i="46" s="1"/>
  <c r="U2045" i="46" s="1"/>
  <c r="P2055" i="46" a="1"/>
  <c r="P2055" i="46" s="1"/>
  <c r="U2055" i="46" s="1"/>
  <c r="P2066" i="46" a="1"/>
  <c r="P2066" i="46" s="1"/>
  <c r="U2066" i="46" s="1"/>
  <c r="P2077" i="46" a="1"/>
  <c r="P2077" i="46" s="1"/>
  <c r="P2087" i="46" a="1"/>
  <c r="P2087" i="46" s="1"/>
  <c r="P2097" i="46" a="1"/>
  <c r="P2097" i="46" s="1"/>
  <c r="U2097" i="46" s="1"/>
  <c r="P2107" i="46" a="1"/>
  <c r="P2107" i="46" s="1"/>
  <c r="U2107" i="46" s="1"/>
  <c r="P2117" i="46" a="1"/>
  <c r="P2117" i="46" s="1"/>
  <c r="P2127" i="46" a="1"/>
  <c r="P2127" i="46" s="1"/>
  <c r="P2137" i="46" a="1"/>
  <c r="P2137" i="46" s="1"/>
  <c r="U2137" i="46" s="1"/>
  <c r="P2147" i="46" a="1"/>
  <c r="P2147" i="46" s="1"/>
  <c r="P2157" i="46" a="1"/>
  <c r="P2157" i="46" s="1"/>
  <c r="U2157" i="46" s="1"/>
  <c r="P2167" i="46" a="1"/>
  <c r="P2167" i="46" s="1"/>
  <c r="U2167" i="46" s="1"/>
  <c r="P2177" i="46" a="1"/>
  <c r="P2177" i="46" s="1"/>
  <c r="U2177" i="46" s="1"/>
  <c r="P2197" i="46" a="1"/>
  <c r="P2197" i="46" s="1"/>
  <c r="P2218" i="46" a="1"/>
  <c r="P2218" i="46" s="1"/>
  <c r="U2218" i="46" s="1"/>
  <c r="P2228" i="46" a="1"/>
  <c r="P2228" i="46" s="1"/>
  <c r="U2228" i="46" s="1"/>
  <c r="P2238" i="46" a="1"/>
  <c r="P2238" i="46" s="1"/>
  <c r="U2238" i="46" s="1"/>
  <c r="P2258" i="46" a="1"/>
  <c r="P2258" i="46" s="1"/>
  <c r="U2258" i="46" s="1"/>
  <c r="P2269" i="46" a="1"/>
  <c r="P2269" i="46" s="1"/>
  <c r="U2269" i="46" s="1"/>
  <c r="P2279" i="46" a="1"/>
  <c r="P2279" i="46" s="1"/>
  <c r="U2279" i="46" s="1"/>
  <c r="P2289" i="46" a="1"/>
  <c r="P2289" i="46" s="1"/>
  <c r="U2289" i="46" s="1"/>
  <c r="P30" i="46" a="1"/>
  <c r="P30" i="46" s="1"/>
  <c r="P94" i="46" a="1"/>
  <c r="P94" i="46" s="1"/>
  <c r="P160" i="46" a="1"/>
  <c r="P160" i="46" s="1"/>
  <c r="P227" i="46" a="1"/>
  <c r="P227" i="46" s="1"/>
  <c r="U227" i="46" s="1"/>
  <c r="P280" i="46" a="1"/>
  <c r="P280" i="46" s="1"/>
  <c r="P310" i="46" a="1"/>
  <c r="P310" i="46" s="1"/>
  <c r="U310" i="46" s="1"/>
  <c r="AA310" i="46" s="1"/>
  <c r="P339" i="46" a="1"/>
  <c r="P339" i="46" s="1"/>
  <c r="U339" i="46" s="1"/>
  <c r="P368" i="46" a="1"/>
  <c r="P368" i="46" s="1"/>
  <c r="P395" i="46" a="1"/>
  <c r="P395" i="46" s="1"/>
  <c r="P423" i="46" a="1"/>
  <c r="P423" i="46" s="1"/>
  <c r="U423" i="46" s="1"/>
  <c r="P455" i="46" a="1"/>
  <c r="P455" i="46" s="1"/>
  <c r="P483" i="46" a="1"/>
  <c r="P483" i="46" s="1"/>
  <c r="U483" i="46" s="1"/>
  <c r="P506" i="46" a="1"/>
  <c r="P506" i="46" s="1"/>
  <c r="U506" i="46" s="1"/>
  <c r="P527" i="46" a="1"/>
  <c r="P527" i="46" s="1"/>
  <c r="U527" i="46" s="1"/>
  <c r="P548" i="46" a="1"/>
  <c r="P548" i="46" s="1"/>
  <c r="P570" i="46" a="1"/>
  <c r="P570" i="46" s="1"/>
  <c r="P592" i="46" a="1"/>
  <c r="P592" i="46" s="1"/>
  <c r="U592" i="46" s="1"/>
  <c r="P606" i="46" a="1"/>
  <c r="P606" i="46" s="1"/>
  <c r="P624" i="46" a="1"/>
  <c r="P624" i="46" s="1"/>
  <c r="P638" i="46" a="1"/>
  <c r="P638" i="46" s="1"/>
  <c r="U638" i="46" s="1"/>
  <c r="P655" i="46" a="1"/>
  <c r="P655" i="46" s="1"/>
  <c r="U655" i="46" s="1"/>
  <c r="P670" i="46" a="1"/>
  <c r="P670" i="46" s="1"/>
  <c r="P686" i="46" a="1"/>
  <c r="P686" i="46" s="1"/>
  <c r="P701" i="46" a="1"/>
  <c r="P701" i="46" s="1"/>
  <c r="U701" i="46" s="1"/>
  <c r="P717" i="46" a="1"/>
  <c r="P717" i="46" s="1"/>
  <c r="U717" i="46" s="1"/>
  <c r="P732" i="46" a="1"/>
  <c r="P732" i="46" s="1"/>
  <c r="U732" i="46" s="1"/>
  <c r="P748" i="46" a="1"/>
  <c r="P748" i="46" s="1"/>
  <c r="P763" i="46" a="1"/>
  <c r="P763" i="46" s="1"/>
  <c r="U763" i="46" s="1"/>
  <c r="P809" i="46" a="1"/>
  <c r="P809" i="46" s="1"/>
  <c r="P818" i="46" a="1"/>
  <c r="P818" i="46" s="1"/>
  <c r="U818" i="46" s="1"/>
  <c r="P829" i="46" a="1"/>
  <c r="P829" i="46" s="1"/>
  <c r="U829" i="46" s="1"/>
  <c r="P840" i="46" a="1"/>
  <c r="P840" i="46" s="1"/>
  <c r="P849" i="46" a="1"/>
  <c r="P849" i="46" s="1"/>
  <c r="U849" i="46" s="1"/>
  <c r="P858" i="46" a="1"/>
  <c r="P858" i="46" s="1"/>
  <c r="P867" i="46" a="1"/>
  <c r="P867" i="46" s="1"/>
  <c r="U867" i="46" s="1"/>
  <c r="P876" i="46" a="1"/>
  <c r="P876" i="46" s="1"/>
  <c r="P894" i="46" a="1"/>
  <c r="P894" i="46" s="1"/>
  <c r="P904" i="46" a="1"/>
  <c r="P904" i="46" s="1"/>
  <c r="P923" i="46" a="1"/>
  <c r="P923" i="46" s="1"/>
  <c r="U923" i="46" s="1"/>
  <c r="P942" i="46" a="1"/>
  <c r="P942" i="46" s="1"/>
  <c r="P952" i="46" a="1"/>
  <c r="P952" i="46" s="1"/>
  <c r="P971" i="46" a="1"/>
  <c r="P971" i="46" s="1"/>
  <c r="P991" i="46" a="1"/>
  <c r="P991" i="46" s="1"/>
  <c r="U991" i="46" s="1"/>
  <c r="P1023" i="46" a="1"/>
  <c r="P1023" i="46" s="1"/>
  <c r="P1055" i="46" a="1"/>
  <c r="P1055" i="46" s="1"/>
  <c r="U1055" i="46" s="1"/>
  <c r="P1087" i="46" a="1"/>
  <c r="P1087" i="46" s="1"/>
  <c r="P1119" i="46" a="1"/>
  <c r="P1119" i="46" s="1"/>
  <c r="P1130" i="46" a="1"/>
  <c r="P1130" i="46" s="1"/>
  <c r="U1130" i="46" s="1"/>
  <c r="P1142" i="46" a="1"/>
  <c r="P1142" i="46" s="1"/>
  <c r="U1142" i="46" s="1"/>
  <c r="P1153" i="46" a="1"/>
  <c r="P1153" i="46" s="1"/>
  <c r="U1153" i="46" s="1"/>
  <c r="P1164" i="46" a="1"/>
  <c r="P1164" i="46" s="1"/>
  <c r="U1164" i="46" s="1"/>
  <c r="P1176" i="46" a="1"/>
  <c r="P1176" i="46" s="1"/>
  <c r="U1176" i="46" s="1"/>
  <c r="P1187" i="46" a="1"/>
  <c r="P1187" i="46" s="1"/>
  <c r="U1187" i="46" s="1"/>
  <c r="P1198" i="46" a="1"/>
  <c r="P1198" i="46" s="1"/>
  <c r="P1232" i="46" a="1"/>
  <c r="P1232" i="46" s="1"/>
  <c r="U1232" i="46" s="1"/>
  <c r="P1243" i="46" a="1"/>
  <c r="P1243" i="46" s="1"/>
  <c r="U1243" i="46" s="1"/>
  <c r="P1254" i="46" a="1"/>
  <c r="P1254" i="46" s="1"/>
  <c r="U1254" i="46" s="1"/>
  <c r="P1266" i="46" a="1"/>
  <c r="P1266" i="46" s="1"/>
  <c r="U1266" i="46" s="1"/>
  <c r="P1277" i="46" a="1"/>
  <c r="P1277" i="46" s="1"/>
  <c r="P1288" i="46" a="1"/>
  <c r="P1288" i="46" s="1"/>
  <c r="U1288" i="46" s="1"/>
  <c r="P1300" i="46" a="1"/>
  <c r="P1300" i="46" s="1"/>
  <c r="U1300" i="46" s="1"/>
  <c r="P1311" i="46" a="1"/>
  <c r="P1311" i="46" s="1"/>
  <c r="U1311" i="46" s="1"/>
  <c r="P1322" i="46" a="1"/>
  <c r="P1322" i="46" s="1"/>
  <c r="U1322" i="46" s="1"/>
  <c r="P1334" i="46" a="1"/>
  <c r="P1334" i="46" s="1"/>
  <c r="P1345" i="46" a="1"/>
  <c r="P1345" i="46" s="1"/>
  <c r="P1356" i="46" a="1"/>
  <c r="P1356" i="46" s="1"/>
  <c r="U1356" i="46" s="1"/>
  <c r="P1368" i="46" a="1"/>
  <c r="P1368" i="46" s="1"/>
  <c r="U1368" i="46" s="1"/>
  <c r="P1377" i="46" a="1"/>
  <c r="P1377" i="46" s="1"/>
  <c r="U1377" i="46" s="1"/>
  <c r="P1386" i="46" a="1"/>
  <c r="P1386" i="46" s="1"/>
  <c r="U1386" i="46" s="1"/>
  <c r="P1403" i="46" a="1"/>
  <c r="P1403" i="46" s="1"/>
  <c r="P1411" i="46" a="1"/>
  <c r="P1411" i="46" s="1"/>
  <c r="U1411" i="46" s="1"/>
  <c r="P1418" i="46" a="1"/>
  <c r="P1418" i="46" s="1"/>
  <c r="U1418" i="46" s="1"/>
  <c r="P1426" i="46" a="1"/>
  <c r="P1426" i="46" s="1"/>
  <c r="U1426" i="46" s="1"/>
  <c r="P1449" i="46" a="1"/>
  <c r="P1449" i="46" s="1"/>
  <c r="U1449" i="46" s="1"/>
  <c r="P1457" i="46" a="1"/>
  <c r="P1457" i="46" s="1"/>
  <c r="U1457" i="46" s="1"/>
  <c r="P1465" i="46" a="1"/>
  <c r="P1465" i="46" s="1"/>
  <c r="U1465" i="46" s="1"/>
  <c r="P1473" i="46" a="1"/>
  <c r="P1473" i="46" s="1"/>
  <c r="U1473" i="46" s="1"/>
  <c r="P1482" i="46" a="1"/>
  <c r="P1482" i="46" s="1"/>
  <c r="U1482" i="46" s="1"/>
  <c r="P1501" i="46" a="1"/>
  <c r="P1501" i="46" s="1"/>
  <c r="U1501" i="46" s="1"/>
  <c r="P1510" i="46" a="1"/>
  <c r="P1510" i="46" s="1"/>
  <c r="U1510" i="46" s="1"/>
  <c r="P1521" i="46" a="1"/>
  <c r="P1521" i="46" s="1"/>
  <c r="U1521" i="46" s="1"/>
  <c r="P1530" i="46" a="1"/>
  <c r="P1530" i="46" s="1"/>
  <c r="U1530" i="46" s="1"/>
  <c r="P1549" i="46" a="1"/>
  <c r="P1549" i="46" s="1"/>
  <c r="U1549" i="46" s="1"/>
  <c r="P1558" i="46" a="1"/>
  <c r="P1558" i="46" s="1"/>
  <c r="U1558" i="46" s="1"/>
  <c r="P1569" i="46" a="1"/>
  <c r="P1569" i="46" s="1"/>
  <c r="U1569" i="46" s="1"/>
  <c r="P1578" i="46" a="1"/>
  <c r="P1578" i="46" s="1"/>
  <c r="U1578" i="46" s="1"/>
  <c r="P1597" i="46" a="1"/>
  <c r="P1597" i="46" s="1"/>
  <c r="U1597" i="46" s="1"/>
  <c r="P1606" i="46" a="1"/>
  <c r="P1606" i="46" s="1"/>
  <c r="U1606" i="46" s="1"/>
  <c r="P1617" i="46" a="1"/>
  <c r="P1617" i="46" s="1"/>
  <c r="U1617" i="46" s="1"/>
  <c r="P1626" i="46" a="1"/>
  <c r="P1626" i="46" s="1"/>
  <c r="U1626" i="46" s="1"/>
  <c r="P1645" i="46" a="1"/>
  <c r="P1645" i="46" s="1"/>
  <c r="U1645" i="46" s="1"/>
  <c r="P1654" i="46" a="1"/>
  <c r="P1654" i="46" s="1"/>
  <c r="U1654" i="46" s="1"/>
  <c r="P1665" i="46" a="1"/>
  <c r="P1665" i="46" s="1"/>
  <c r="U1665" i="46" s="1"/>
  <c r="P1674" i="46" a="1"/>
  <c r="P1674" i="46" s="1"/>
  <c r="U1674" i="46" s="1"/>
  <c r="P1693" i="46" a="1"/>
  <c r="P1693" i="46" s="1"/>
  <c r="U1693" i="46" s="1"/>
  <c r="P1702" i="46" a="1"/>
  <c r="P1702" i="46" s="1"/>
  <c r="U1702" i="46" s="1"/>
  <c r="P1713" i="46" a="1"/>
  <c r="P1713" i="46" s="1"/>
  <c r="U1713" i="46" s="1"/>
  <c r="P1722" i="46" a="1"/>
  <c r="P1722" i="46" s="1"/>
  <c r="P1740" i="46" a="1"/>
  <c r="P1740" i="46" s="1"/>
  <c r="U1740" i="46" s="1"/>
  <c r="P1759" i="46" a="1"/>
  <c r="P1759" i="46" s="1"/>
  <c r="P1768" i="46" a="1"/>
  <c r="P1768" i="46" s="1"/>
  <c r="U1768" i="46" s="1"/>
  <c r="P1786" i="46" a="1"/>
  <c r="P1786" i="46" s="1"/>
  <c r="U1786" i="46" s="1"/>
  <c r="P1804" i="46" a="1"/>
  <c r="P1804" i="46" s="1"/>
  <c r="U1804" i="46" s="1"/>
  <c r="P1822" i="46" a="1"/>
  <c r="P1822" i="46" s="1"/>
  <c r="U1822" i="46" s="1"/>
  <c r="P1832" i="46" a="1"/>
  <c r="P1832" i="46" s="1"/>
  <c r="U1832" i="46" s="1"/>
  <c r="P1851" i="46" a="1"/>
  <c r="P1851" i="46" s="1"/>
  <c r="U1851" i="46" s="1"/>
  <c r="P1861" i="46" a="1"/>
  <c r="P1861" i="46" s="1"/>
  <c r="U1861" i="46" s="1"/>
  <c r="P1870" i="46" a="1"/>
  <c r="P1870" i="46" s="1"/>
  <c r="U1870" i="46" s="1"/>
  <c r="P1879" i="46" a="1"/>
  <c r="P1879" i="46" s="1"/>
  <c r="U1879" i="46" s="1"/>
  <c r="P1906" i="46" a="1"/>
  <c r="P1906" i="46" s="1"/>
  <c r="U1906" i="46" s="1"/>
  <c r="P1916" i="46" a="1"/>
  <c r="P1916" i="46" s="1"/>
  <c r="U1916" i="46" s="1"/>
  <c r="P1925" i="46" a="1"/>
  <c r="P1925" i="46" s="1"/>
  <c r="U1925" i="46" s="1"/>
  <c r="P1935" i="46" a="1"/>
  <c r="P1935" i="46" s="1"/>
  <c r="U1935" i="46" s="1"/>
  <c r="P1946" i="46" a="1"/>
  <c r="P1946" i="46" s="1"/>
  <c r="P1968" i="46" a="1"/>
  <c r="P1968" i="46" s="1"/>
  <c r="P1979" i="46" a="1"/>
  <c r="P1979" i="46" s="1"/>
  <c r="U1979" i="46" s="1"/>
  <c r="P1989" i="46" a="1"/>
  <c r="P1989" i="46" s="1"/>
  <c r="U1989" i="46" s="1"/>
  <c r="P2001" i="46" a="1"/>
  <c r="P2001" i="46" s="1"/>
  <c r="U2001" i="46" s="1"/>
  <c r="P2013" i="46" a="1"/>
  <c r="P2013" i="46" s="1"/>
  <c r="U2013" i="46" s="1"/>
  <c r="P2023" i="46" a="1"/>
  <c r="P2023" i="46" s="1"/>
  <c r="U2023" i="46" s="1"/>
  <c r="P2035" i="46" a="1"/>
  <c r="P2035" i="46" s="1"/>
  <c r="P2047" i="46" a="1"/>
  <c r="P2047" i="46" s="1"/>
  <c r="U2047" i="46" s="1"/>
  <c r="P2057" i="46" a="1"/>
  <c r="P2057" i="46" s="1"/>
  <c r="P2068" i="46" a="1"/>
  <c r="P2068" i="46" s="1"/>
  <c r="U2068" i="46" s="1"/>
  <c r="P2078" i="46" a="1"/>
  <c r="P2078" i="46" s="1"/>
  <c r="U2078" i="46" s="1"/>
  <c r="P2098" i="46" a="1"/>
  <c r="P2098" i="46" s="1"/>
  <c r="U2098" i="46" s="1"/>
  <c r="P2109" i="46" a="1"/>
  <c r="P2109" i="46" s="1"/>
  <c r="U2109" i="46" s="1"/>
  <c r="P2119" i="46" a="1"/>
  <c r="P2119" i="46" s="1"/>
  <c r="U2119" i="46" s="1"/>
  <c r="P2129" i="46" a="1"/>
  <c r="P2129" i="46" s="1"/>
  <c r="P2139" i="46" a="1"/>
  <c r="P2139" i="46" s="1"/>
  <c r="P2149" i="46" a="1"/>
  <c r="P2149" i="46" s="1"/>
  <c r="U2149" i="46" s="1"/>
  <c r="P2159" i="46" a="1"/>
  <c r="P2159" i="46" s="1"/>
  <c r="U2159" i="46" s="1"/>
  <c r="P2169" i="46" a="1"/>
  <c r="P2169" i="46" s="1"/>
  <c r="U2169" i="46" s="1"/>
  <c r="P2179" i="46" a="1"/>
  <c r="P2179" i="46" s="1"/>
  <c r="U2179" i="46" s="1"/>
  <c r="P2189" i="46" a="1"/>
  <c r="P2189" i="46" s="1"/>
  <c r="U2189" i="46" s="1"/>
  <c r="P2199" i="46" a="1"/>
  <c r="P2199" i="46" s="1"/>
  <c r="U2199" i="46" s="1"/>
  <c r="P2209" i="46" a="1"/>
  <c r="P2209" i="46" s="1"/>
  <c r="U2209" i="46" s="1"/>
  <c r="P2229" i="46" a="1"/>
  <c r="P2229" i="46" s="1"/>
  <c r="P2250" i="46" a="1"/>
  <c r="P2250" i="46" s="1"/>
  <c r="U2250" i="46" s="1"/>
  <c r="P2260" i="46" a="1"/>
  <c r="P2260" i="46" s="1"/>
  <c r="U2260" i="46" s="1"/>
  <c r="P2270" i="46" a="1"/>
  <c r="P2270" i="46" s="1"/>
  <c r="U2270" i="46" s="1"/>
  <c r="P2290" i="46" a="1"/>
  <c r="P2290" i="46" s="1"/>
  <c r="U2290" i="46" s="1"/>
  <c r="P104" i="46" a="1"/>
  <c r="P104" i="46" s="1"/>
  <c r="P171" i="46" a="1"/>
  <c r="P171" i="46" s="1"/>
  <c r="P238" i="46" a="1"/>
  <c r="P238" i="46" s="1"/>
  <c r="U238" i="46" s="1"/>
  <c r="P287" i="46" a="1"/>
  <c r="P287" i="46" s="1"/>
  <c r="U287" i="46" s="1"/>
  <c r="P317" i="46" a="1"/>
  <c r="P317" i="46" s="1"/>
  <c r="P346" i="46" a="1"/>
  <c r="P346" i="46" s="1"/>
  <c r="U346" i="46" s="1"/>
  <c r="P374" i="46" a="1"/>
  <c r="P374" i="46" s="1"/>
  <c r="U374" i="46" s="1"/>
  <c r="P402" i="46" a="1"/>
  <c r="P402" i="46" s="1"/>
  <c r="P431" i="46" a="1"/>
  <c r="P431" i="46" s="1"/>
  <c r="U431" i="46" s="1"/>
  <c r="P463" i="46" a="1"/>
  <c r="P463" i="46" s="1"/>
  <c r="P487" i="46" a="1"/>
  <c r="P487" i="46" s="1"/>
  <c r="U487" i="46" s="1"/>
  <c r="P510" i="46" a="1"/>
  <c r="P510" i="46" s="1"/>
  <c r="P531" i="46" a="1"/>
  <c r="P531" i="46" s="1"/>
  <c r="U531" i="46" s="1"/>
  <c r="P553" i="46" a="1"/>
  <c r="P553" i="46" s="1"/>
  <c r="U553" i="46" s="1"/>
  <c r="P574" i="46" a="1"/>
  <c r="P574" i="46" s="1"/>
  <c r="P610" i="46" a="1"/>
  <c r="P610" i="46" s="1"/>
  <c r="P642" i="46" a="1"/>
  <c r="P642" i="46" s="1"/>
  <c r="P657" i="46" a="1"/>
  <c r="P657" i="46" s="1"/>
  <c r="U657" i="46" s="1"/>
  <c r="P673" i="46" a="1"/>
  <c r="P673" i="46" s="1"/>
  <c r="U673" i="46" s="1"/>
  <c r="P688" i="46" a="1"/>
  <c r="P688" i="46" s="1"/>
  <c r="U688" i="46" s="1"/>
  <c r="P704" i="46" a="1"/>
  <c r="P704" i="46" s="1"/>
  <c r="P751" i="46" a="1"/>
  <c r="P751" i="46" s="1"/>
  <c r="P767" i="46" a="1"/>
  <c r="P767" i="46" s="1"/>
  <c r="P782" i="46" a="1"/>
  <c r="P782" i="46" s="1"/>
  <c r="U782" i="46" s="1"/>
  <c r="P798" i="46" a="1"/>
  <c r="P798" i="46" s="1"/>
  <c r="P820" i="46" a="1"/>
  <c r="P820" i="46" s="1"/>
  <c r="U820" i="46" s="1"/>
  <c r="P831" i="46" a="1"/>
  <c r="P831" i="46" s="1"/>
  <c r="P842" i="46" a="1"/>
  <c r="P842" i="46" s="1"/>
  <c r="P851" i="46" a="1"/>
  <c r="P851" i="46" s="1"/>
  <c r="U851" i="46" s="1"/>
  <c r="P860" i="46" a="1"/>
  <c r="P860" i="46" s="1"/>
  <c r="U860" i="46" s="1"/>
  <c r="P877" i="46" a="1"/>
  <c r="P877" i="46" s="1"/>
  <c r="U877" i="46" s="1"/>
  <c r="P886" i="46" a="1"/>
  <c r="P886" i="46" s="1"/>
  <c r="P896" i="46" a="1"/>
  <c r="P896" i="46" s="1"/>
  <c r="U896" i="46" s="1"/>
  <c r="P915" i="46" a="1"/>
  <c r="P915" i="46" s="1"/>
  <c r="U915" i="46" s="1"/>
  <c r="P934" i="46" a="1"/>
  <c r="P934" i="46" s="1"/>
  <c r="U934" i="46" s="1"/>
  <c r="P944" i="46" a="1"/>
  <c r="P944" i="46" s="1"/>
  <c r="P963" i="46" a="1"/>
  <c r="P963" i="46" s="1"/>
  <c r="P982" i="46" a="1"/>
  <c r="P982" i="46" s="1"/>
  <c r="U982" i="46" s="1"/>
  <c r="P993" i="46" a="1"/>
  <c r="P993" i="46" s="1"/>
  <c r="P1003" i="46" a="1"/>
  <c r="P1003" i="46" s="1"/>
  <c r="P1014" i="46" a="1"/>
  <c r="P1014" i="46" s="1"/>
  <c r="U1014" i="46" s="1"/>
  <c r="P1025" i="46" a="1"/>
  <c r="P1025" i="46" s="1"/>
  <c r="P1035" i="46" a="1"/>
  <c r="P1035" i="46" s="1"/>
  <c r="U1035" i="46" s="1"/>
  <c r="P1046" i="46" a="1"/>
  <c r="P1046" i="46" s="1"/>
  <c r="P1057" i="46" a="1"/>
  <c r="P1057" i="46" s="1"/>
  <c r="P1067" i="46" a="1"/>
  <c r="P1067" i="46" s="1"/>
  <c r="P1078" i="46" a="1"/>
  <c r="P1078" i="46" s="1"/>
  <c r="U1078" i="46" s="1"/>
  <c r="P1089" i="46" a="1"/>
  <c r="P1089" i="46" s="1"/>
  <c r="P1099" i="46" a="1"/>
  <c r="P1099" i="46" s="1"/>
  <c r="P1110" i="46" a="1"/>
  <c r="P1110" i="46" s="1"/>
  <c r="P1121" i="46" a="1"/>
  <c r="P1121" i="46" s="1"/>
  <c r="U1121" i="46" s="1"/>
  <c r="P1132" i="46" a="1"/>
  <c r="P1132" i="46" s="1"/>
  <c r="U1132" i="46" s="1"/>
  <c r="P1144" i="46" a="1"/>
  <c r="P1144" i="46" s="1"/>
  <c r="U1144" i="46" s="1"/>
  <c r="P1155" i="46" a="1"/>
  <c r="P1155" i="46" s="1"/>
  <c r="U1155" i="46" s="1"/>
  <c r="P1166" i="46" a="1"/>
  <c r="P1166" i="46" s="1"/>
  <c r="P1200" i="46" a="1"/>
  <c r="P1200" i="46" s="1"/>
  <c r="U1200" i="46" s="1"/>
  <c r="P1211" i="46" a="1"/>
  <c r="P1211" i="46" s="1"/>
  <c r="U1211" i="46" s="1"/>
  <c r="P1222" i="46" a="1"/>
  <c r="P1222" i="46" s="1"/>
  <c r="U1222" i="46" s="1"/>
  <c r="P1234" i="46" a="1"/>
  <c r="P1234" i="46" s="1"/>
  <c r="U1234" i="46" s="1"/>
  <c r="P1245" i="46" a="1"/>
  <c r="P1245" i="46" s="1"/>
  <c r="U1245" i="46" s="1"/>
  <c r="P1256" i="46" a="1"/>
  <c r="P1256" i="46" s="1"/>
  <c r="U1256" i="46" s="1"/>
  <c r="P1268" i="46" a="1"/>
  <c r="P1268" i="46" s="1"/>
  <c r="U1268" i="46" s="1"/>
  <c r="P1279" i="46" a="1"/>
  <c r="P1279" i="46" s="1"/>
  <c r="P1290" i="46" a="1"/>
  <c r="P1290" i="46" s="1"/>
  <c r="U1290" i="46" s="1"/>
  <c r="P1302" i="46" a="1"/>
  <c r="P1302" i="46" s="1"/>
  <c r="U1302" i="46" s="1"/>
  <c r="P1313" i="46" a="1"/>
  <c r="P1313" i="46" s="1"/>
  <c r="U1313" i="46" s="1"/>
  <c r="P1324" i="46" a="1"/>
  <c r="P1324" i="46" s="1"/>
  <c r="U1324" i="46" s="1"/>
  <c r="P1336" i="46" a="1"/>
  <c r="P1336" i="46" s="1"/>
  <c r="U1336" i="46" s="1"/>
  <c r="P1347" i="46" a="1"/>
  <c r="P1347" i="46" s="1"/>
  <c r="U1347" i="46" s="1"/>
  <c r="P1358" i="46" a="1"/>
  <c r="P1358" i="46" s="1"/>
  <c r="U1358" i="46" s="1"/>
  <c r="P1378" i="46" a="1"/>
  <c r="P1378" i="46" s="1"/>
  <c r="U1378" i="46" s="1"/>
  <c r="P1388" i="46" a="1"/>
  <c r="P1388" i="46" s="1"/>
  <c r="U1388" i="46" s="1"/>
  <c r="P1397" i="46" a="1"/>
  <c r="P1397" i="46" s="1"/>
  <c r="U1397" i="46" s="1"/>
  <c r="P1412" i="46" a="1"/>
  <c r="P1412" i="46" s="1"/>
  <c r="P1420" i="46" a="1"/>
  <c r="P1420" i="46" s="1"/>
  <c r="U1420" i="46" s="1"/>
  <c r="P1435" i="46" a="1"/>
  <c r="P1435" i="46" s="1"/>
  <c r="U1435" i="46" s="1"/>
  <c r="P1493" i="46" a="1"/>
  <c r="P1493" i="46" s="1"/>
  <c r="U1493" i="46" s="1"/>
  <c r="P1503" i="46" a="1"/>
  <c r="P1503" i="46" s="1"/>
  <c r="U1503" i="46" s="1"/>
  <c r="P1512" i="46" a="1"/>
  <c r="P1512" i="46" s="1"/>
  <c r="U1512" i="46" s="1"/>
  <c r="P1522" i="46" a="1"/>
  <c r="P1522" i="46" s="1"/>
  <c r="U1522" i="46" s="1"/>
  <c r="P1541" i="46" a="1"/>
  <c r="P1541" i="46" s="1"/>
  <c r="U1541" i="46" s="1"/>
  <c r="P1551" i="46" a="1"/>
  <c r="P1551" i="46" s="1"/>
  <c r="U1551" i="46" s="1"/>
  <c r="P1560" i="46" a="1"/>
  <c r="P1560" i="46" s="1"/>
  <c r="U1560" i="46" s="1"/>
  <c r="P1570" i="46" a="1"/>
  <c r="P1570" i="46" s="1"/>
  <c r="U1570" i="46" s="1"/>
  <c r="P1589" i="46" a="1"/>
  <c r="P1589" i="46" s="1"/>
  <c r="U1589" i="46" s="1"/>
  <c r="P1599" i="46" a="1"/>
  <c r="P1599" i="46" s="1"/>
  <c r="U1599" i="46" s="1"/>
  <c r="P1608" i="46" a="1"/>
  <c r="P1608" i="46" s="1"/>
  <c r="U1608" i="46" s="1"/>
  <c r="P1618" i="46" a="1"/>
  <c r="P1618" i="46" s="1"/>
  <c r="P1637" i="46" a="1"/>
  <c r="P1637" i="46" s="1"/>
  <c r="U1637" i="46" s="1"/>
  <c r="P1647" i="46" a="1"/>
  <c r="P1647" i="46" s="1"/>
  <c r="U1647" i="46" s="1"/>
  <c r="P1656" i="46" a="1"/>
  <c r="P1656" i="46" s="1"/>
  <c r="U1656" i="46" s="1"/>
  <c r="P1666" i="46" a="1"/>
  <c r="P1666" i="46" s="1"/>
  <c r="U1666" i="46" s="1"/>
  <c r="P1685" i="46" a="1"/>
  <c r="P1685" i="46" s="1"/>
  <c r="U1685" i="46" s="1"/>
  <c r="P1695" i="46" a="1"/>
  <c r="P1695" i="46" s="1"/>
  <c r="U1695" i="46" s="1"/>
  <c r="P1704" i="46" a="1"/>
  <c r="P1704" i="46" s="1"/>
  <c r="U1704" i="46" s="1"/>
  <c r="P1714" i="46" a="1"/>
  <c r="P1714" i="46" s="1"/>
  <c r="U1714" i="46" s="1"/>
  <c r="P1733" i="46" a="1"/>
  <c r="P1733" i="46" s="1"/>
  <c r="U1733" i="46" s="1"/>
  <c r="P1742" i="46" a="1"/>
  <c r="P1742" i="46" s="1"/>
  <c r="U1742" i="46" s="1"/>
  <c r="P1751" i="46" a="1"/>
  <c r="P1751" i="46" s="1"/>
  <c r="U1751" i="46" s="1"/>
  <c r="P1761" i="46" a="1"/>
  <c r="P1761" i="46" s="1"/>
  <c r="U1761" i="46" s="1"/>
  <c r="P1779" i="46" a="1"/>
  <c r="P1779" i="46" s="1"/>
  <c r="U1779" i="46" s="1"/>
  <c r="P1797" i="46" a="1"/>
  <c r="P1797" i="46" s="1"/>
  <c r="U1797" i="46" s="1"/>
  <c r="P1806" i="46" a="1"/>
  <c r="P1806" i="46" s="1"/>
  <c r="U1806" i="46" s="1"/>
  <c r="P1815" i="46" a="1"/>
  <c r="P1815" i="46" s="1"/>
  <c r="U1815" i="46" s="1"/>
  <c r="P1824" i="46" a="1"/>
  <c r="P1824" i="46" s="1"/>
  <c r="U1824" i="46" s="1"/>
  <c r="P1843" i="46" a="1"/>
  <c r="P1843" i="46" s="1"/>
  <c r="P1853" i="46" a="1"/>
  <c r="P1853" i="46" s="1"/>
  <c r="U1853" i="46" s="1"/>
  <c r="P1862" i="46" a="1"/>
  <c r="P1862" i="46" s="1"/>
  <c r="U1862" i="46" s="1"/>
  <c r="P1872" i="46" a="1"/>
  <c r="P1872" i="46" s="1"/>
  <c r="U1872" i="46" s="1"/>
  <c r="P1881" i="46" a="1"/>
  <c r="P1881" i="46" s="1"/>
  <c r="U1881" i="46" s="1"/>
  <c r="P1899" i="46" a="1"/>
  <c r="P1899" i="46" s="1"/>
  <c r="U1899" i="46" s="1"/>
  <c r="P1908" i="46" a="1"/>
  <c r="P1908" i="46" s="1"/>
  <c r="U1908" i="46" s="1"/>
  <c r="P1926" i="46" a="1"/>
  <c r="P1926" i="46" s="1"/>
  <c r="U1926" i="46" s="1"/>
  <c r="P1948" i="46" a="1"/>
  <c r="P1948" i="46" s="1"/>
  <c r="U1948" i="46" s="1"/>
  <c r="P1958" i="46" a="1"/>
  <c r="P1958" i="46" s="1"/>
  <c r="U1958" i="46" s="1"/>
  <c r="P1969" i="46" a="1"/>
  <c r="P1969" i="46" s="1"/>
  <c r="U1969" i="46" s="1"/>
  <c r="P1981" i="46" a="1"/>
  <c r="P1981" i="46" s="1"/>
  <c r="U1981" i="46" s="1"/>
  <c r="P1991" i="46" a="1"/>
  <c r="P1991" i="46" s="1"/>
  <c r="P2003" i="46" a="1"/>
  <c r="P2003" i="46" s="1"/>
  <c r="U2003" i="46" s="1"/>
  <c r="P2015" i="46" a="1"/>
  <c r="P2015" i="46" s="1"/>
  <c r="U2015" i="46" s="1"/>
  <c r="P2025" i="46" a="1"/>
  <c r="P2025" i="46" s="1"/>
  <c r="U2025" i="46" s="1"/>
  <c r="P2037" i="46" a="1"/>
  <c r="P2037" i="46" s="1"/>
  <c r="U2037" i="46" s="1"/>
  <c r="P2059" i="46" a="1"/>
  <c r="P2059" i="46" s="1"/>
  <c r="U2059" i="46" s="1"/>
  <c r="P2069" i="46" a="1"/>
  <c r="P2069" i="46" s="1"/>
  <c r="U2069" i="46" s="1"/>
  <c r="P2090" i="46" a="1"/>
  <c r="P2090" i="46" s="1"/>
  <c r="U2090" i="46" s="1"/>
  <c r="P2100" i="46" a="1"/>
  <c r="P2100" i="46" s="1"/>
  <c r="U2100" i="46" s="1"/>
  <c r="P2110" i="46" a="1"/>
  <c r="P2110" i="46" s="1"/>
  <c r="U2110" i="46" s="1"/>
  <c r="P2130" i="46" a="1"/>
  <c r="P2130" i="46" s="1"/>
  <c r="P2141" i="46" a="1"/>
  <c r="P2141" i="46" s="1"/>
  <c r="U2141" i="46" s="1"/>
  <c r="P2151" i="46" a="1"/>
  <c r="P2151" i="46" s="1"/>
  <c r="U2151" i="46" s="1"/>
  <c r="P2161" i="46" a="1"/>
  <c r="P2161" i="46" s="1"/>
  <c r="U2161" i="46" s="1"/>
  <c r="P2171" i="46" a="1"/>
  <c r="P2171" i="46" s="1"/>
  <c r="U2171" i="46" s="1"/>
  <c r="P2181" i="46" a="1"/>
  <c r="P2181" i="46" s="1"/>
  <c r="U2181" i="46" s="1"/>
  <c r="P2191" i="46" a="1"/>
  <c r="P2191" i="46" s="1"/>
  <c r="U2191" i="46" s="1"/>
  <c r="P2201" i="46" a="1"/>
  <c r="P2201" i="46" s="1"/>
  <c r="P2211" i="46" a="1"/>
  <c r="P2211" i="46" s="1"/>
  <c r="U2211" i="46" s="1"/>
  <c r="P2221" i="46" a="1"/>
  <c r="P2221" i="46" s="1"/>
  <c r="P2231" i="46" a="1"/>
  <c r="P2231" i="46" s="1"/>
  <c r="U2231" i="46" s="1"/>
  <c r="P2241" i="46" a="1"/>
  <c r="P2241" i="46" s="1"/>
  <c r="U2241" i="46" s="1"/>
  <c r="P2261" i="46" a="1"/>
  <c r="P2261" i="46" s="1"/>
  <c r="P2282" i="46" a="1"/>
  <c r="P2282" i="46" s="1"/>
  <c r="U2282" i="46" s="1"/>
  <c r="P41" i="46" a="1"/>
  <c r="P41" i="46" s="1"/>
  <c r="U41" i="46" s="1"/>
  <c r="AA41" i="46" s="1"/>
  <c r="P106" i="46" a="1"/>
  <c r="P106" i="46" s="1"/>
  <c r="P173" i="46" a="1"/>
  <c r="P173" i="46" s="1"/>
  <c r="U173" i="46" s="1"/>
  <c r="P240" i="46" a="1"/>
  <c r="P240" i="46" s="1"/>
  <c r="P288" i="46" a="1"/>
  <c r="P288" i="46" s="1"/>
  <c r="U288" i="46" s="1"/>
  <c r="P347" i="46" a="1"/>
  <c r="P347" i="46" s="1"/>
  <c r="U347" i="46" s="1"/>
  <c r="P375" i="46" a="1"/>
  <c r="P375" i="46" s="1"/>
  <c r="U375" i="46" s="1"/>
  <c r="P432" i="46" a="1"/>
  <c r="P432" i="46" s="1"/>
  <c r="P464" i="46" a="1"/>
  <c r="P464" i="46" s="1"/>
  <c r="P493" i="46" a="1"/>
  <c r="P493" i="46" s="1"/>
  <c r="U493" i="46" s="1"/>
  <c r="P513" i="46" a="1"/>
  <c r="P513" i="46" s="1"/>
  <c r="P534" i="46" a="1"/>
  <c r="P534" i="46" s="1"/>
  <c r="U534" i="46" s="1"/>
  <c r="P556" i="46" a="1"/>
  <c r="P556" i="46" s="1"/>
  <c r="U556" i="46" s="1"/>
  <c r="P577" i="46" a="1"/>
  <c r="P577" i="46" s="1"/>
  <c r="U577" i="46" s="1"/>
  <c r="P595" i="46" a="1"/>
  <c r="P595" i="46" s="1"/>
  <c r="U595" i="46" s="1"/>
  <c r="P611" i="46" a="1"/>
  <c r="P611" i="46" s="1"/>
  <c r="P627" i="46" a="1"/>
  <c r="P627" i="46" s="1"/>
  <c r="P643" i="46" a="1"/>
  <c r="P643" i="46" s="1"/>
  <c r="P658" i="46" a="1"/>
  <c r="P658" i="46" s="1"/>
  <c r="U658" i="46" s="1"/>
  <c r="P674" i="46" a="1"/>
  <c r="P674" i="46" s="1"/>
  <c r="P689" i="46" a="1"/>
  <c r="P689" i="46" s="1"/>
  <c r="U689" i="46" s="1"/>
  <c r="P705" i="46" a="1"/>
  <c r="P705" i="46" s="1"/>
  <c r="U705" i="46" s="1"/>
  <c r="P720" i="46" a="1"/>
  <c r="P720" i="46" s="1"/>
  <c r="P736" i="46" a="1"/>
  <c r="P736" i="46" s="1"/>
  <c r="P783" i="46" a="1"/>
  <c r="P783" i="46" s="1"/>
  <c r="P799" i="46" a="1"/>
  <c r="P799" i="46" s="1"/>
  <c r="U799" i="46" s="1"/>
  <c r="P811" i="46" a="1"/>
  <c r="P811" i="46" s="1"/>
  <c r="P821" i="46" a="1"/>
  <c r="P821" i="46" s="1"/>
  <c r="U821" i="46" s="1"/>
  <c r="P852" i="46" a="1"/>
  <c r="P852" i="46" s="1"/>
  <c r="P869" i="46" a="1"/>
  <c r="P869" i="46" s="1"/>
  <c r="U869" i="46" s="1"/>
  <c r="P878" i="46" a="1"/>
  <c r="P878" i="46" s="1"/>
  <c r="P887" i="46" a="1"/>
  <c r="P887" i="46" s="1"/>
  <c r="P897" i="46" a="1"/>
  <c r="P897" i="46" s="1"/>
  <c r="U897" i="46" s="1"/>
  <c r="P906" i="46" a="1"/>
  <c r="P906" i="46" s="1"/>
  <c r="P916" i="46" a="1"/>
  <c r="P916" i="46" s="1"/>
  <c r="U916" i="46" s="1"/>
  <c r="P925" i="46" a="1"/>
  <c r="P925" i="46" s="1"/>
  <c r="P935" i="46" a="1"/>
  <c r="P935" i="46" s="1"/>
  <c r="U935" i="46" s="1"/>
  <c r="P945" i="46" a="1"/>
  <c r="P945" i="46" s="1"/>
  <c r="P954" i="46" a="1"/>
  <c r="P954" i="46" s="1"/>
  <c r="U954" i="46" s="1"/>
  <c r="P964" i="46" a="1"/>
  <c r="P964" i="46" s="1"/>
  <c r="U964" i="46" s="1"/>
  <c r="P973" i="46" a="1"/>
  <c r="P973" i="46" s="1"/>
  <c r="P983" i="46" a="1"/>
  <c r="P983" i="46" s="1"/>
  <c r="P994" i="46" a="1"/>
  <c r="P994" i="46" s="1"/>
  <c r="U994" i="46" s="1"/>
  <c r="P1004" i="46" a="1"/>
  <c r="P1004" i="46" s="1"/>
  <c r="U1004" i="46" s="1"/>
  <c r="P1015" i="46" a="1"/>
  <c r="P1015" i="46" s="1"/>
  <c r="P1026" i="46" a="1"/>
  <c r="P1026" i="46" s="1"/>
  <c r="P1036" i="46" a="1"/>
  <c r="P1036" i="46" s="1"/>
  <c r="P1047" i="46" a="1"/>
  <c r="P1047" i="46" s="1"/>
  <c r="P1058" i="46" a="1"/>
  <c r="P1058" i="46" s="1"/>
  <c r="P1068" i="46" a="1"/>
  <c r="P1068" i="46" s="1"/>
  <c r="P1079" i="46" a="1"/>
  <c r="P1079" i="46" s="1"/>
  <c r="U1079" i="46" s="1"/>
  <c r="P1090" i="46" a="1"/>
  <c r="P1090" i="46" s="1"/>
  <c r="P1100" i="46" a="1"/>
  <c r="P1100" i="46" s="1"/>
  <c r="U1100" i="46" s="1"/>
  <c r="P1111" i="46" a="1"/>
  <c r="P1111" i="46" s="1"/>
  <c r="U1111" i="46" s="1"/>
  <c r="P1122" i="46" a="1"/>
  <c r="P1122" i="46" s="1"/>
  <c r="U1122" i="46" s="1"/>
  <c r="P1133" i="46" a="1"/>
  <c r="P1133" i="46" s="1"/>
  <c r="U1133" i="46" s="1"/>
  <c r="P1145" i="46" a="1"/>
  <c r="P1145" i="46" s="1"/>
  <c r="U1145" i="46" s="1"/>
  <c r="P1156" i="46" a="1"/>
  <c r="P1156" i="46" s="1"/>
  <c r="U1156" i="46" s="1"/>
  <c r="P1167" i="46" a="1"/>
  <c r="P1167" i="46" s="1"/>
  <c r="U1167" i="46" s="1"/>
  <c r="P1178" i="46" a="1"/>
  <c r="P1178" i="46" s="1"/>
  <c r="U1178" i="46" s="1"/>
  <c r="P1189" i="46" a="1"/>
  <c r="P1189" i="46" s="1"/>
  <c r="P1201" i="46" a="1"/>
  <c r="P1201" i="46" s="1"/>
  <c r="U1201" i="46" s="1"/>
  <c r="P1212" i="46" a="1"/>
  <c r="P1212" i="46" s="1"/>
  <c r="U1212" i="46" s="1"/>
  <c r="P1223" i="46" a="1"/>
  <c r="P1223" i="46" s="1"/>
  <c r="U1223" i="46" s="1"/>
  <c r="P1235" i="46" a="1"/>
  <c r="P1235" i="46" s="1"/>
  <c r="U1235" i="46" s="1"/>
  <c r="P1246" i="46" a="1"/>
  <c r="P1246" i="46" s="1"/>
  <c r="U1246" i="46" s="1"/>
  <c r="P1257" i="46" a="1"/>
  <c r="P1257" i="46" s="1"/>
  <c r="U1257" i="46" s="1"/>
  <c r="P1269" i="46" a="1"/>
  <c r="P1269" i="46" s="1"/>
  <c r="U1269" i="46" s="1"/>
  <c r="P1280" i="46" a="1"/>
  <c r="P1280" i="46" s="1"/>
  <c r="P1291" i="46" a="1"/>
  <c r="P1291" i="46" s="1"/>
  <c r="P1303" i="46" a="1"/>
  <c r="P1303" i="46" s="1"/>
  <c r="U1303" i="46" s="1"/>
  <c r="P1314" i="46" a="1"/>
  <c r="P1314" i="46" s="1"/>
  <c r="U1314" i="46" s="1"/>
  <c r="P1325" i="46" a="1"/>
  <c r="P1325" i="46" s="1"/>
  <c r="U1325" i="46" s="1"/>
  <c r="P1337" i="46" a="1"/>
  <c r="P1337" i="46" s="1"/>
  <c r="U1337" i="46" s="1"/>
  <c r="P1348" i="46" a="1"/>
  <c r="P1348" i="46" s="1"/>
  <c r="U1348" i="46" s="1"/>
  <c r="P1359" i="46" a="1"/>
  <c r="P1359" i="46" s="1"/>
  <c r="U1359" i="46" s="1"/>
  <c r="P1370" i="46" a="1"/>
  <c r="P1370" i="46" s="1"/>
  <c r="U1370" i="46" s="1"/>
  <c r="P1379" i="46" a="1"/>
  <c r="P1379" i="46" s="1"/>
  <c r="U1379" i="46" s="1"/>
  <c r="P1389" i="46" a="1"/>
  <c r="P1389" i="46" s="1"/>
  <c r="P1405" i="46" a="1"/>
  <c r="P1405" i="46" s="1"/>
  <c r="U1405" i="46" s="1"/>
  <c r="P1413" i="46" a="1"/>
  <c r="P1413" i="46" s="1"/>
  <c r="P1428" i="46" a="1"/>
  <c r="P1428" i="46" s="1"/>
  <c r="U1428" i="46" s="1"/>
  <c r="P1436" i="46" a="1"/>
  <c r="P1436" i="46" s="1"/>
  <c r="U1436" i="46" s="1"/>
  <c r="P1443" i="46" a="1"/>
  <c r="P1443" i="46" s="1"/>
  <c r="P1451" i="46" a="1"/>
  <c r="P1451" i="46" s="1"/>
  <c r="U1451" i="46" s="1"/>
  <c r="P1459" i="46" a="1"/>
  <c r="P1459" i="46" s="1"/>
  <c r="U1459" i="46" s="1"/>
  <c r="P1467" i="46" a="1"/>
  <c r="P1467" i="46" s="1"/>
  <c r="U1467" i="46" s="1"/>
  <c r="P1475" i="46" a="1"/>
  <c r="P1475" i="46" s="1"/>
  <c r="U1475" i="46" s="1"/>
  <c r="P1484" i="46" a="1"/>
  <c r="P1484" i="46" s="1"/>
  <c r="U1484" i="46" s="1"/>
  <c r="P1504" i="46" a="1"/>
  <c r="P1504" i="46" s="1"/>
  <c r="U1504" i="46" s="1"/>
  <c r="P1513" i="46" a="1"/>
  <c r="P1513" i="46" s="1"/>
  <c r="U1513" i="46" s="1"/>
  <c r="P1523" i="46" a="1"/>
  <c r="P1523" i="46" s="1"/>
  <c r="U1523" i="46" s="1"/>
  <c r="P1532" i="46" a="1"/>
  <c r="P1532" i="46" s="1"/>
  <c r="P1552" i="46" a="1"/>
  <c r="P1552" i="46" s="1"/>
  <c r="U1552" i="46" s="1"/>
  <c r="P1561" i="46" a="1"/>
  <c r="P1561" i="46" s="1"/>
  <c r="P1571" i="46" a="1"/>
  <c r="P1571" i="46" s="1"/>
  <c r="U1571" i="46" s="1"/>
  <c r="P1580" i="46" a="1"/>
  <c r="P1580" i="46" s="1"/>
  <c r="U1580" i="46" s="1"/>
  <c r="P1600" i="46" a="1"/>
  <c r="P1600" i="46" s="1"/>
  <c r="U1600" i="46" s="1"/>
  <c r="P1609" i="46" a="1"/>
  <c r="P1609" i="46" s="1"/>
  <c r="U1609" i="46" s="1"/>
  <c r="P1619" i="46" a="1"/>
  <c r="P1619" i="46" s="1"/>
  <c r="U1619" i="46" s="1"/>
  <c r="P1628" i="46" a="1"/>
  <c r="P1628" i="46" s="1"/>
  <c r="U1628" i="46" s="1"/>
  <c r="P1648" i="46" a="1"/>
  <c r="P1648" i="46" s="1"/>
  <c r="U1648" i="46" s="1"/>
  <c r="P1657" i="46" a="1"/>
  <c r="P1657" i="46" s="1"/>
  <c r="U1657" i="46" s="1"/>
  <c r="P1667" i="46" a="1"/>
  <c r="P1667" i="46" s="1"/>
  <c r="U1667" i="46" s="1"/>
  <c r="P1676" i="46" a="1"/>
  <c r="P1676" i="46" s="1"/>
  <c r="P1696" i="46" a="1"/>
  <c r="P1696" i="46" s="1"/>
  <c r="P1705" i="46" a="1"/>
  <c r="P1705" i="46" s="1"/>
  <c r="P1715" i="46" a="1"/>
  <c r="P1715" i="46" s="1"/>
  <c r="U1715" i="46" s="1"/>
  <c r="P1724" i="46" a="1"/>
  <c r="P1724" i="46" s="1"/>
  <c r="P1743" i="46" a="1"/>
  <c r="P1743" i="46" s="1"/>
  <c r="U1743" i="46" s="1"/>
  <c r="P1752" i="46" a="1"/>
  <c r="P1752" i="46" s="1"/>
  <c r="U1752" i="46" s="1"/>
  <c r="P1770" i="46" a="1"/>
  <c r="P1770" i="46" s="1"/>
  <c r="U1770" i="46" s="1"/>
  <c r="P1788" i="46" a="1"/>
  <c r="P1788" i="46" s="1"/>
  <c r="P1807" i="46" a="1"/>
  <c r="P1807" i="46" s="1"/>
  <c r="U1807" i="46" s="1"/>
  <c r="P1816" i="46" a="1"/>
  <c r="P1816" i="46" s="1"/>
  <c r="U1816" i="46" s="1"/>
  <c r="P1825" i="46" a="1"/>
  <c r="P1825" i="46" s="1"/>
  <c r="P1834" i="46" a="1"/>
  <c r="P1834" i="46" s="1"/>
  <c r="U1834" i="46" s="1"/>
  <c r="P1844" i="46" a="1"/>
  <c r="P1844" i="46" s="1"/>
  <c r="P1863" i="46" a="1"/>
  <c r="P1863" i="46" s="1"/>
  <c r="U1863" i="46" s="1"/>
  <c r="P1890" i="46" a="1"/>
  <c r="P1890" i="46" s="1"/>
  <c r="U1890" i="46" s="1"/>
  <c r="P1900" i="46" a="1"/>
  <c r="P1900" i="46" s="1"/>
  <c r="U1900" i="46" s="1"/>
  <c r="P1909" i="46" a="1"/>
  <c r="P1909" i="46" s="1"/>
  <c r="U1909" i="46" s="1"/>
  <c r="P1918" i="46" a="1"/>
  <c r="P1918" i="46" s="1"/>
  <c r="U1918" i="46" s="1"/>
  <c r="P1927" i="46" a="1"/>
  <c r="P1927" i="46" s="1"/>
  <c r="P1937" i="46" a="1"/>
  <c r="P1937" i="46" s="1"/>
  <c r="U1937" i="46" s="1"/>
  <c r="P1949" i="46" a="1"/>
  <c r="P1949" i="46" s="1"/>
  <c r="U1949" i="46" s="1"/>
  <c r="P1959" i="46" a="1"/>
  <c r="P1959" i="46" s="1"/>
  <c r="U1959" i="46" s="1"/>
  <c r="P1970" i="46" a="1"/>
  <c r="P1970" i="46" s="1"/>
  <c r="P1982" i="46" a="1"/>
  <c r="P1982" i="46" s="1"/>
  <c r="U1982" i="46" s="1"/>
  <c r="P1992" i="46" a="1"/>
  <c r="P1992" i="46" s="1"/>
  <c r="U1992" i="46" s="1"/>
  <c r="P2004" i="46" a="1"/>
  <c r="P2004" i="46" s="1"/>
  <c r="U2004" i="46" s="1"/>
  <c r="P2016" i="46" a="1"/>
  <c r="P2016" i="46" s="1"/>
  <c r="U2016" i="46" s="1"/>
  <c r="P2026" i="46" a="1"/>
  <c r="P2026" i="46" s="1"/>
  <c r="P2038" i="46" a="1"/>
  <c r="P2038" i="46" s="1"/>
  <c r="U2038" i="46" s="1"/>
  <c r="P2049" i="46" a="1"/>
  <c r="P2049" i="46" s="1"/>
  <c r="P2060" i="46" a="1"/>
  <c r="P2060" i="46" s="1"/>
  <c r="U2060" i="46" s="1"/>
  <c r="P2070" i="46" a="1"/>
  <c r="P2070" i="46" s="1"/>
  <c r="U2070" i="46" s="1"/>
  <c r="P2080" i="46" a="1"/>
  <c r="P2080" i="46" s="1"/>
  <c r="U2080" i="46" s="1"/>
  <c r="P2091" i="46" a="1"/>
  <c r="P2091" i="46" s="1"/>
  <c r="U2091" i="46" s="1"/>
  <c r="P2111" i="46" a="1"/>
  <c r="P2111" i="46" s="1"/>
  <c r="P2121" i="46" a="1"/>
  <c r="P2121" i="46" s="1"/>
  <c r="U2121" i="46" s="1"/>
  <c r="P2131" i="46" a="1"/>
  <c r="P2131" i="46" s="1"/>
  <c r="U2131" i="46" s="1"/>
  <c r="P2152" i="46" a="1"/>
  <c r="P2152" i="46" s="1"/>
  <c r="U2152" i="46" s="1"/>
  <c r="P2172" i="46" a="1"/>
  <c r="P2172" i="46" s="1"/>
  <c r="U2172" i="46" s="1"/>
  <c r="P2182" i="46" a="1"/>
  <c r="P2182" i="46" s="1"/>
  <c r="U2182" i="46" s="1"/>
  <c r="P2192" i="46" a="1"/>
  <c r="P2192" i="46" s="1"/>
  <c r="U2192" i="46" s="1"/>
  <c r="P2202" i="46" a="1"/>
  <c r="P2202" i="46" s="1"/>
  <c r="U2202" i="46" s="1"/>
  <c r="P2212" i="46" a="1"/>
  <c r="P2212" i="46" s="1"/>
  <c r="U2212" i="46" s="1"/>
  <c r="P2222" i="46" a="1"/>
  <c r="P2222" i="46" s="1"/>
  <c r="P2232" i="46" a="1"/>
  <c r="P2232" i="46" s="1"/>
  <c r="U2232" i="46" s="1"/>
  <c r="P2242" i="46" a="1"/>
  <c r="P2242" i="46" s="1"/>
  <c r="U2242" i="46" s="1"/>
  <c r="P2252" i="46" a="1"/>
  <c r="P2252" i="46" s="1"/>
  <c r="U2252" i="46" s="1"/>
  <c r="P2262" i="46" a="1"/>
  <c r="P2262" i="46" s="1"/>
  <c r="P2272" i="46" a="1"/>
  <c r="P2272" i="46" s="1"/>
  <c r="U2272" i="46" s="1"/>
  <c r="P279" i="46" a="1"/>
  <c r="P279" i="46" s="1"/>
  <c r="P453" i="46" a="1"/>
  <c r="P453" i="46" s="1"/>
  <c r="P684" i="46" a="1"/>
  <c r="P684" i="46" s="1"/>
  <c r="P848" i="46" a="1"/>
  <c r="P848" i="46" s="1"/>
  <c r="P903" i="46" a="1"/>
  <c r="P903" i="46" s="1"/>
  <c r="P961" i="46" a="1"/>
  <c r="P961" i="46" s="1"/>
  <c r="P1022" i="46" a="1"/>
  <c r="P1022" i="46" s="1"/>
  <c r="P1086" i="46" a="1"/>
  <c r="P1086" i="46" s="1"/>
  <c r="P1152" i="46" a="1"/>
  <c r="P1152" i="46" s="1"/>
  <c r="P1220" i="46" a="1"/>
  <c r="P1220" i="46" s="1"/>
  <c r="U1220" i="46" s="1"/>
  <c r="P1287" i="46" a="1"/>
  <c r="P1287" i="46" s="1"/>
  <c r="U1287" i="46" s="1"/>
  <c r="P1355" i="46" a="1"/>
  <c r="P1355" i="46" s="1"/>
  <c r="U1355" i="46" s="1"/>
  <c r="P1410" i="46" a="1"/>
  <c r="P1410" i="46" s="1"/>
  <c r="U1410" i="46" s="1"/>
  <c r="P1568" i="46" a="1"/>
  <c r="P1568" i="46" s="1"/>
  <c r="P1625" i="46" a="1"/>
  <c r="P1625" i="46" s="1"/>
  <c r="U1625" i="46" s="1"/>
  <c r="P1683" i="46" a="1"/>
  <c r="P1683" i="46" s="1"/>
  <c r="U1683" i="46" s="1"/>
  <c r="P1795" i="46" a="1"/>
  <c r="P1795" i="46" s="1"/>
  <c r="P1850" i="46" a="1"/>
  <c r="P1850" i="46" s="1"/>
  <c r="U1850" i="46" s="1"/>
  <c r="P1894" i="46" a="1"/>
  <c r="P1894" i="46" s="1"/>
  <c r="U1894" i="46" s="1"/>
  <c r="P1931" i="46" a="1"/>
  <c r="P1931" i="46" s="1"/>
  <c r="U1931" i="46" s="1"/>
  <c r="P1975" i="46" a="1"/>
  <c r="P1975" i="46" s="1"/>
  <c r="P2005" i="46" a="1"/>
  <c r="P2005" i="46" s="1"/>
  <c r="U2005" i="46" s="1"/>
  <c r="P2031" i="46" a="1"/>
  <c r="P2031" i="46" s="1"/>
  <c r="U2031" i="46" s="1"/>
  <c r="P2058" i="46" a="1"/>
  <c r="P2058" i="46" s="1"/>
  <c r="U2058" i="46" s="1"/>
  <c r="P2079" i="46" a="1"/>
  <c r="P2079" i="46" s="1"/>
  <c r="U2079" i="46" s="1"/>
  <c r="P2099" i="46" a="1"/>
  <c r="P2099" i="46" s="1"/>
  <c r="U2099" i="46" s="1"/>
  <c r="P2120" i="46" a="1"/>
  <c r="P2120" i="46" s="1"/>
  <c r="U2120" i="46" s="1"/>
  <c r="P2140" i="46" a="1"/>
  <c r="P2140" i="46" s="1"/>
  <c r="U2140" i="46" s="1"/>
  <c r="P2160" i="46" a="1"/>
  <c r="P2160" i="46" s="1"/>
  <c r="U2160" i="46" s="1"/>
  <c r="P2180" i="46" a="1"/>
  <c r="P2180" i="46" s="1"/>
  <c r="U2180" i="46" s="1"/>
  <c r="P2200" i="46" a="1"/>
  <c r="P2200" i="46" s="1"/>
  <c r="U2200" i="46" s="1"/>
  <c r="P2220" i="46" a="1"/>
  <c r="P2220" i="46" s="1"/>
  <c r="U2220" i="46" s="1"/>
  <c r="P2240" i="46" a="1"/>
  <c r="P2240" i="46" s="1"/>
  <c r="U2240" i="46" s="1"/>
  <c r="P2281" i="46" a="1"/>
  <c r="P2281" i="46" s="1"/>
  <c r="U2281" i="46" s="1"/>
  <c r="P2295" i="46" a="1"/>
  <c r="P2295" i="46" s="1"/>
  <c r="P2304" i="46" a="1"/>
  <c r="P2304" i="46" s="1"/>
  <c r="U2304" i="46" s="1"/>
  <c r="P2314" i="46" a="1"/>
  <c r="P2314" i="46" s="1"/>
  <c r="U2314" i="46" s="1"/>
  <c r="P2322" i="46" a="1"/>
  <c r="P2322" i="46" s="1"/>
  <c r="U2322" i="46" s="1"/>
  <c r="P2340" i="46" a="1"/>
  <c r="P2340" i="46" s="1"/>
  <c r="P2358" i="46" a="1"/>
  <c r="P2358" i="46" s="1"/>
  <c r="U2358" i="46" s="1"/>
  <c r="P2367" i="46" a="1"/>
  <c r="P2367" i="46" s="1"/>
  <c r="U2367" i="46" s="1"/>
  <c r="P2383" i="46" a="1"/>
  <c r="P2383" i="46" s="1"/>
  <c r="P2408" i="46" a="1"/>
  <c r="P2408" i="46" s="1"/>
  <c r="U2408" i="46" s="1"/>
  <c r="P2416" i="46" a="1"/>
  <c r="P2416" i="46" s="1"/>
  <c r="U2416" i="46" s="1"/>
  <c r="P2434" i="46" a="1"/>
  <c r="P2434" i="46" s="1"/>
  <c r="U2434" i="46" s="1"/>
  <c r="P2452" i="46" a="1"/>
  <c r="P2452" i="46" s="1"/>
  <c r="U2452" i="46" s="1"/>
  <c r="P2471" i="46" a="1"/>
  <c r="P2471" i="46" s="1"/>
  <c r="U2471" i="46" s="1"/>
  <c r="P2480" i="46" a="1"/>
  <c r="P2480" i="46" s="1"/>
  <c r="U2480" i="46" s="1"/>
  <c r="P2498" i="46" a="1"/>
  <c r="P2498" i="46" s="1"/>
  <c r="P2516" i="46" a="1"/>
  <c r="P2516" i="46" s="1"/>
  <c r="U2516" i="46" s="1"/>
  <c r="P2535" i="46" a="1"/>
  <c r="P2535" i="46" s="1"/>
  <c r="U2535" i="46" s="1"/>
  <c r="P2544" i="46" a="1"/>
  <c r="P2544" i="46" s="1"/>
  <c r="U2544" i="46" s="1"/>
  <c r="P2562" i="46" a="1"/>
  <c r="P2562" i="46" s="1"/>
  <c r="U2562" i="46" s="1"/>
  <c r="P2570" i="46" a="1"/>
  <c r="P2570" i="46" s="1"/>
  <c r="U2570" i="46" s="1"/>
  <c r="P2577" i="46" a="1"/>
  <c r="P2577" i="46" s="1"/>
  <c r="P2585" i="46" a="1"/>
  <c r="P2585" i="46" s="1"/>
  <c r="U2585" i="46" s="1"/>
  <c r="P2593" i="46" a="1"/>
  <c r="P2593" i="46" s="1"/>
  <c r="U2593" i="46" s="1"/>
  <c r="P2601" i="46" a="1"/>
  <c r="P2601" i="46" s="1"/>
  <c r="U2601" i="46" s="1"/>
  <c r="P2609" i="46" a="1"/>
  <c r="P2609" i="46" s="1"/>
  <c r="U2609" i="46" s="1"/>
  <c r="P2617" i="46" a="1"/>
  <c r="P2617" i="46" s="1"/>
  <c r="U2617" i="46" s="1"/>
  <c r="P2625" i="46" a="1"/>
  <c r="P2625" i="46" s="1"/>
  <c r="U2625" i="46" s="1"/>
  <c r="P2633" i="46" a="1"/>
  <c r="P2633" i="46" s="1"/>
  <c r="P2641" i="46" a="1"/>
  <c r="P2641" i="46" s="1"/>
  <c r="P2649" i="46" a="1"/>
  <c r="P2649" i="46" s="1"/>
  <c r="U2649" i="46" s="1"/>
  <c r="P2657" i="46" a="1"/>
  <c r="P2657" i="46" s="1"/>
  <c r="U2657" i="46" s="1"/>
  <c r="P2665" i="46" a="1"/>
  <c r="P2665" i="46" s="1"/>
  <c r="U2665" i="46" s="1"/>
  <c r="P2673" i="46" a="1"/>
  <c r="P2673" i="46" s="1"/>
  <c r="P2454" i="46" a="1"/>
  <c r="P2454" i="46" s="1"/>
  <c r="U2454" i="46" s="1"/>
  <c r="P1120" i="46" a="1"/>
  <c r="P1120" i="46" s="1"/>
  <c r="P1915" i="46" a="1"/>
  <c r="P1915" i="46" s="1"/>
  <c r="U1915" i="46" s="1"/>
  <c r="P2193" i="46" a="1"/>
  <c r="P2193" i="46" s="1"/>
  <c r="U2193" i="46" s="1"/>
  <c r="P2253" i="46" a="1"/>
  <c r="P2253" i="46" s="1"/>
  <c r="U2253" i="46" s="1"/>
  <c r="P2310" i="46" a="1"/>
  <c r="P2310" i="46" s="1"/>
  <c r="U2310" i="46" s="1"/>
  <c r="P2336" i="46" a="1"/>
  <c r="P2336" i="46" s="1"/>
  <c r="P2396" i="46" a="1"/>
  <c r="P2396" i="46" s="1"/>
  <c r="U2396" i="46" s="1"/>
  <c r="P2421" i="46" a="1"/>
  <c r="P2421" i="46" s="1"/>
  <c r="U2421" i="46" s="1"/>
  <c r="P2440" i="46" a="1"/>
  <c r="P2440" i="46" s="1"/>
  <c r="U2440" i="46" s="1"/>
  <c r="P2467" i="46" a="1"/>
  <c r="P2467" i="46" s="1"/>
  <c r="U2467" i="46" s="1"/>
  <c r="P2494" i="46" a="1"/>
  <c r="P2494" i="46" s="1"/>
  <c r="U2494" i="46" s="1"/>
  <c r="P2531" i="46" a="1"/>
  <c r="P2531" i="46" s="1"/>
  <c r="U2531" i="46" s="1"/>
  <c r="P2558" i="46" a="1"/>
  <c r="P2558" i="46" s="1"/>
  <c r="U2558" i="46" s="1"/>
  <c r="P2574" i="46" a="1"/>
  <c r="P2574" i="46" s="1"/>
  <c r="U2574" i="46" s="1"/>
  <c r="P2598" i="46" a="1"/>
  <c r="P2598" i="46" s="1"/>
  <c r="U2598" i="46" s="1"/>
  <c r="P2622" i="46" a="1"/>
  <c r="P2622" i="46" s="1"/>
  <c r="U2622" i="46" s="1"/>
  <c r="P2638" i="46" a="1"/>
  <c r="P2638" i="46" s="1"/>
  <c r="U2638" i="46" s="1"/>
  <c r="P2670" i="46" a="1"/>
  <c r="P2670" i="46" s="1"/>
  <c r="U2670" i="46" s="1"/>
  <c r="P457" i="46" a="1"/>
  <c r="P457" i="46" s="1"/>
  <c r="P594" i="46" a="1"/>
  <c r="P594" i="46" s="1"/>
  <c r="P781" i="46" a="1"/>
  <c r="P781" i="46" s="1"/>
  <c r="P850" i="46" a="1"/>
  <c r="P850" i="46" s="1"/>
  <c r="P905" i="46" a="1"/>
  <c r="P905" i="46" s="1"/>
  <c r="P962" i="46" a="1"/>
  <c r="P962" i="46" s="1"/>
  <c r="P1024" i="46" a="1"/>
  <c r="P1024" i="46" s="1"/>
  <c r="P1088" i="46" a="1"/>
  <c r="P1088" i="46" s="1"/>
  <c r="P1154" i="46" a="1"/>
  <c r="P1154" i="46" s="1"/>
  <c r="U1154" i="46" s="1"/>
  <c r="P1221" i="46" a="1"/>
  <c r="P1221" i="46" s="1"/>
  <c r="U1221" i="46" s="1"/>
  <c r="P1289" i="46" a="1"/>
  <c r="P1289" i="46" s="1"/>
  <c r="U1289" i="46" s="1"/>
  <c r="P1357" i="46" a="1"/>
  <c r="P1357" i="46" s="1"/>
  <c r="U1357" i="46" s="1"/>
  <c r="P1458" i="46" a="1"/>
  <c r="P1458" i="46" s="1"/>
  <c r="U1458" i="46" s="1"/>
  <c r="P1511" i="46" a="1"/>
  <c r="P1511" i="46" s="1"/>
  <c r="U1511" i="46" s="1"/>
  <c r="P1627" i="46" a="1"/>
  <c r="P1627" i="46" s="1"/>
  <c r="U1627" i="46" s="1"/>
  <c r="P1684" i="46" a="1"/>
  <c r="P1684" i="46" s="1"/>
  <c r="P1741" i="46" a="1"/>
  <c r="P1741" i="46" s="1"/>
  <c r="U1741" i="46" s="1"/>
  <c r="P1796" i="46" a="1"/>
  <c r="P1796" i="46" s="1"/>
  <c r="U1796" i="46" s="1"/>
  <c r="P1852" i="46" a="1"/>
  <c r="P1852" i="46" s="1"/>
  <c r="U1852" i="46" s="1"/>
  <c r="P1897" i="46" a="1"/>
  <c r="P1897" i="46" s="1"/>
  <c r="U1897" i="46" s="1"/>
  <c r="P1934" i="46" a="1"/>
  <c r="P1934" i="46" s="1"/>
  <c r="U1934" i="46" s="1"/>
  <c r="P1978" i="46" a="1"/>
  <c r="P1978" i="46" s="1"/>
  <c r="U1978" i="46" s="1"/>
  <c r="P2008" i="46" a="1"/>
  <c r="P2008" i="46" s="1"/>
  <c r="U2008" i="46" s="1"/>
  <c r="P2034" i="46" a="1"/>
  <c r="P2034" i="46" s="1"/>
  <c r="U2034" i="46" s="1"/>
  <c r="P2061" i="46" a="1"/>
  <c r="P2061" i="46" s="1"/>
  <c r="U2061" i="46" s="1"/>
  <c r="P2081" i="46" a="1"/>
  <c r="P2081" i="46" s="1"/>
  <c r="U2081" i="46" s="1"/>
  <c r="P2101" i="46" a="1"/>
  <c r="P2101" i="46" s="1"/>
  <c r="U2101" i="46" s="1"/>
  <c r="P2122" i="46" a="1"/>
  <c r="P2122" i="46" s="1"/>
  <c r="U2122" i="46" s="1"/>
  <c r="P2142" i="46" a="1"/>
  <c r="P2142" i="46" s="1"/>
  <c r="U2142" i="46" s="1"/>
  <c r="P2162" i="46" a="1"/>
  <c r="P2162" i="46" s="1"/>
  <c r="U2162" i="46" s="1"/>
  <c r="P2183" i="46" a="1"/>
  <c r="P2183" i="46" s="1"/>
  <c r="U2183" i="46" s="1"/>
  <c r="P2203" i="46" a="1"/>
  <c r="P2203" i="46" s="1"/>
  <c r="U2203" i="46" s="1"/>
  <c r="P2223" i="46" a="1"/>
  <c r="P2223" i="46" s="1"/>
  <c r="U2223" i="46" s="1"/>
  <c r="P2243" i="46" a="1"/>
  <c r="P2243" i="46" s="1"/>
  <c r="U2243" i="46" s="1"/>
  <c r="P2263" i="46" a="1"/>
  <c r="P2263" i="46" s="1"/>
  <c r="P2283" i="46" a="1"/>
  <c r="P2283" i="46" s="1"/>
  <c r="U2283" i="46" s="1"/>
  <c r="P2296" i="46" a="1"/>
  <c r="P2296" i="46" s="1"/>
  <c r="U2296" i="46" s="1"/>
  <c r="P2305" i="46" a="1"/>
  <c r="P2305" i="46" s="1"/>
  <c r="U2305" i="46" s="1"/>
  <c r="P2315" i="46" a="1"/>
  <c r="P2315" i="46" s="1"/>
  <c r="U2315" i="46" s="1"/>
  <c r="P2323" i="46" a="1"/>
  <c r="P2323" i="46" s="1"/>
  <c r="P2332" i="46" a="1"/>
  <c r="P2332" i="46" s="1"/>
  <c r="P2341" i="46" a="1"/>
  <c r="P2341" i="46" s="1"/>
  <c r="P2350" i="46" a="1"/>
  <c r="P2350" i="46" s="1"/>
  <c r="U2350" i="46" s="1"/>
  <c r="P2359" i="46" a="1"/>
  <c r="P2359" i="46" s="1"/>
  <c r="P2376" i="46" a="1"/>
  <c r="P2376" i="46" s="1"/>
  <c r="U2376" i="46" s="1"/>
  <c r="P2392" i="46" a="1"/>
  <c r="P2392" i="46" s="1"/>
  <c r="U2392" i="46" s="1"/>
  <c r="P2400" i="46" a="1"/>
  <c r="P2400" i="46" s="1"/>
  <c r="P2409" i="46" a="1"/>
  <c r="P2409" i="46" s="1"/>
  <c r="U2409" i="46" s="1"/>
  <c r="P2417" i="46" a="1"/>
  <c r="P2417" i="46" s="1"/>
  <c r="U2417" i="46" s="1"/>
  <c r="P2426" i="46" a="1"/>
  <c r="P2426" i="46" s="1"/>
  <c r="U2426" i="46" s="1"/>
  <c r="P2435" i="46" a="1"/>
  <c r="P2435" i="46" s="1"/>
  <c r="U2435" i="46" s="1"/>
  <c r="P2444" i="46" a="1"/>
  <c r="P2444" i="46" s="1"/>
  <c r="U2444" i="46" s="1"/>
  <c r="P2453" i="46" a="1"/>
  <c r="P2453" i="46" s="1"/>
  <c r="U2453" i="46" s="1"/>
  <c r="P2462" i="46" a="1"/>
  <c r="P2462" i="46" s="1"/>
  <c r="U2462" i="46" s="1"/>
  <c r="P2472" i="46" a="1"/>
  <c r="P2472" i="46" s="1"/>
  <c r="U2472" i="46" s="1"/>
  <c r="P2481" i="46" a="1"/>
  <c r="P2481" i="46" s="1"/>
  <c r="P2490" i="46" a="1"/>
  <c r="P2490" i="46" s="1"/>
  <c r="U2490" i="46" s="1"/>
  <c r="P2499" i="46" a="1"/>
  <c r="P2499" i="46" s="1"/>
  <c r="U2499" i="46" s="1"/>
  <c r="P2508" i="46" a="1"/>
  <c r="P2508" i="46" s="1"/>
  <c r="U2508" i="46" s="1"/>
  <c r="P2517" i="46" a="1"/>
  <c r="P2517" i="46" s="1"/>
  <c r="U2517" i="46" s="1"/>
  <c r="P2526" i="46" a="1"/>
  <c r="P2526" i="46" s="1"/>
  <c r="P2536" i="46" a="1"/>
  <c r="P2536" i="46" s="1"/>
  <c r="U2536" i="46" s="1"/>
  <c r="P2545" i="46" a="1"/>
  <c r="P2545" i="46" s="1"/>
  <c r="U2545" i="46" s="1"/>
  <c r="P2554" i="46" a="1"/>
  <c r="P2554" i="46" s="1"/>
  <c r="U2554" i="46" s="1"/>
  <c r="P2563" i="46" a="1"/>
  <c r="P2563" i="46" s="1"/>
  <c r="U2563" i="46" s="1"/>
  <c r="P2578" i="46" a="1"/>
  <c r="P2578" i="46" s="1"/>
  <c r="U2578" i="46" s="1"/>
  <c r="P2586" i="46" a="1"/>
  <c r="P2586" i="46" s="1"/>
  <c r="U2586" i="46" s="1"/>
  <c r="P2594" i="46" a="1"/>
  <c r="P2594" i="46" s="1"/>
  <c r="P2602" i="46" a="1"/>
  <c r="P2602" i="46" s="1"/>
  <c r="U2602" i="46" s="1"/>
  <c r="P2610" i="46" a="1"/>
  <c r="P2610" i="46" s="1"/>
  <c r="P2618" i="46" a="1"/>
  <c r="P2618" i="46" s="1"/>
  <c r="U2618" i="46" s="1"/>
  <c r="P2626" i="46" a="1"/>
  <c r="P2626" i="46" s="1"/>
  <c r="U2626" i="46" s="1"/>
  <c r="P2634" i="46" a="1"/>
  <c r="P2634" i="46" s="1"/>
  <c r="U2634" i="46" s="1"/>
  <c r="P2642" i="46" a="1"/>
  <c r="P2642" i="46" s="1"/>
  <c r="P2650" i="46" a="1"/>
  <c r="P2650" i="46" s="1"/>
  <c r="U2650" i="46" s="1"/>
  <c r="P2658" i="46" a="1"/>
  <c r="P2658" i="46" s="1"/>
  <c r="U2658" i="46" s="1"/>
  <c r="P2666" i="46" a="1"/>
  <c r="P2666" i="46" s="1"/>
  <c r="U2666" i="46" s="1"/>
  <c r="P2674" i="46" a="1"/>
  <c r="P2674" i="46" s="1"/>
  <c r="U2674" i="46" s="1"/>
  <c r="P2306" i="46" a="1"/>
  <c r="P2306" i="46" s="1"/>
  <c r="U2306" i="46" s="1"/>
  <c r="P2491" i="46" a="1"/>
  <c r="P2491" i="46" s="1"/>
  <c r="U2491" i="46" s="1"/>
  <c r="P2527" i="46" a="1"/>
  <c r="P2527" i="46" s="1"/>
  <c r="U2527" i="46" s="1"/>
  <c r="P2571" i="46" a="1"/>
  <c r="P2571" i="46" s="1"/>
  <c r="U2571" i="46" s="1"/>
  <c r="P2513" i="46" a="1"/>
  <c r="P2513" i="46" s="1"/>
  <c r="U2513" i="46" s="1"/>
  <c r="P308" i="46" a="1"/>
  <c r="P308" i="46" s="1"/>
  <c r="U308" i="46" s="1"/>
  <c r="P700" i="46" a="1"/>
  <c r="P700" i="46" s="1"/>
  <c r="U700" i="46" s="1"/>
  <c r="P794" i="46" a="1"/>
  <c r="P794" i="46" s="1"/>
  <c r="U794" i="46" s="1"/>
  <c r="P913" i="46" a="1"/>
  <c r="P913" i="46" s="1"/>
  <c r="U913" i="46" s="1"/>
  <c r="P970" i="46" a="1"/>
  <c r="P970" i="46" s="1"/>
  <c r="P1033" i="46" a="1"/>
  <c r="P1033" i="46" s="1"/>
  <c r="U1033" i="46" s="1"/>
  <c r="P1097" i="46" a="1"/>
  <c r="P1097" i="46" s="1"/>
  <c r="U1097" i="46" s="1"/>
  <c r="P1163" i="46" a="1"/>
  <c r="P1163" i="46" s="1"/>
  <c r="U1163" i="46" s="1"/>
  <c r="P1231" i="46" a="1"/>
  <c r="P1231" i="46" s="1"/>
  <c r="U1231" i="46" s="1"/>
  <c r="P1299" i="46" a="1"/>
  <c r="P1299" i="46" s="1"/>
  <c r="U1299" i="46" s="1"/>
  <c r="P1367" i="46" a="1"/>
  <c r="P1367" i="46" s="1"/>
  <c r="U1367" i="46" s="1"/>
  <c r="P1520" i="46" a="1"/>
  <c r="P1520" i="46" s="1"/>
  <c r="P1577" i="46" a="1"/>
  <c r="P1577" i="46" s="1"/>
  <c r="U1577" i="46" s="1"/>
  <c r="P1635" i="46" a="1"/>
  <c r="P1635" i="46" s="1"/>
  <c r="U1635" i="46" s="1"/>
  <c r="P1692" i="46" a="1"/>
  <c r="P1692" i="46" s="1"/>
  <c r="P1749" i="46" a="1"/>
  <c r="P1749" i="46" s="1"/>
  <c r="U1749" i="46" s="1"/>
  <c r="P1860" i="46" a="1"/>
  <c r="P1860" i="46" s="1"/>
  <c r="U1860" i="46" s="1"/>
  <c r="P1898" i="46" a="1"/>
  <c r="P1898" i="46" s="1"/>
  <c r="P1936" i="46" a="1"/>
  <c r="P1936" i="46" s="1"/>
  <c r="U1936" i="46" s="1"/>
  <c r="P1980" i="46" a="1"/>
  <c r="P1980" i="46" s="1"/>
  <c r="U1980" i="46" s="1"/>
  <c r="P2009" i="46" a="1"/>
  <c r="P2009" i="46" s="1"/>
  <c r="U2009" i="46" s="1"/>
  <c r="P2036" i="46" a="1"/>
  <c r="P2036" i="46" s="1"/>
  <c r="U2036" i="46" s="1"/>
  <c r="P2064" i="46" a="1"/>
  <c r="P2064" i="46" s="1"/>
  <c r="U2064" i="46" s="1"/>
  <c r="P2084" i="46" a="1"/>
  <c r="P2084" i="46" s="1"/>
  <c r="U2084" i="46" s="1"/>
  <c r="P2104" i="46" a="1"/>
  <c r="P2104" i="46" s="1"/>
  <c r="U2104" i="46" s="1"/>
  <c r="P2124" i="46" a="1"/>
  <c r="P2124" i="46" s="1"/>
  <c r="U2124" i="46" s="1"/>
  <c r="P2144" i="46" a="1"/>
  <c r="P2144" i="46" s="1"/>
  <c r="U2144" i="46" s="1"/>
  <c r="P2185" i="46" a="1"/>
  <c r="P2185" i="46" s="1"/>
  <c r="U2185" i="46" s="1"/>
  <c r="P2246" i="46" a="1"/>
  <c r="P2246" i="46" s="1"/>
  <c r="U2246" i="46" s="1"/>
  <c r="P2266" i="46" a="1"/>
  <c r="P2266" i="46" s="1"/>
  <c r="P2297" i="46" a="1"/>
  <c r="P2297" i="46" s="1"/>
  <c r="P2324" i="46" a="1"/>
  <c r="P2324" i="46" s="1"/>
  <c r="U2324" i="46" s="1"/>
  <c r="P2333" i="46" a="1"/>
  <c r="P2333" i="46" s="1"/>
  <c r="U2333" i="46" s="1"/>
  <c r="P2342" i="46" a="1"/>
  <c r="P2342" i="46" s="1"/>
  <c r="U2342" i="46" s="1"/>
  <c r="P2351" i="46" a="1"/>
  <c r="P2351" i="46" s="1"/>
  <c r="U2351" i="46" s="1"/>
  <c r="P2360" i="46" a="1"/>
  <c r="P2360" i="46" s="1"/>
  <c r="P2368" i="46" a="1"/>
  <c r="P2368" i="46" s="1"/>
  <c r="U2368" i="46" s="1"/>
  <c r="P2384" i="46" a="1"/>
  <c r="P2384" i="46" s="1"/>
  <c r="U2384" i="46" s="1"/>
  <c r="P2393" i="46" a="1"/>
  <c r="P2393" i="46" s="1"/>
  <c r="U2393" i="46" s="1"/>
  <c r="P2401" i="46" a="1"/>
  <c r="P2401" i="46" s="1"/>
  <c r="U2401" i="46" s="1"/>
  <c r="P2427" i="46" a="1"/>
  <c r="P2427" i="46" s="1"/>
  <c r="P2445" i="46" a="1"/>
  <c r="P2445" i="46" s="1"/>
  <c r="P2463" i="46" a="1"/>
  <c r="P2463" i="46" s="1"/>
  <c r="U2463" i="46" s="1"/>
  <c r="P2473" i="46" a="1"/>
  <c r="P2473" i="46" s="1"/>
  <c r="P2509" i="46" a="1"/>
  <c r="P2509" i="46" s="1"/>
  <c r="P2518" i="46" a="1"/>
  <c r="P2518" i="46" s="1"/>
  <c r="U2518" i="46" s="1"/>
  <c r="P2537" i="46" a="1"/>
  <c r="P2537" i="46" s="1"/>
  <c r="P2555" i="46" a="1"/>
  <c r="P2555" i="46" s="1"/>
  <c r="U2555" i="46" s="1"/>
  <c r="P2662" i="46" a="1"/>
  <c r="P2662" i="46" s="1"/>
  <c r="P312" i="46" a="1"/>
  <c r="P312" i="46" s="1"/>
  <c r="U312" i="46" s="1"/>
  <c r="P485" i="46" a="1"/>
  <c r="P485" i="46" s="1"/>
  <c r="U485" i="46" s="1"/>
  <c r="P609" i="46" a="1"/>
  <c r="P609" i="46" s="1"/>
  <c r="U609" i="46" s="1"/>
  <c r="P797" i="46" a="1"/>
  <c r="P797" i="46" s="1"/>
  <c r="U797" i="46" s="1"/>
  <c r="P859" i="46" a="1"/>
  <c r="P859" i="46" s="1"/>
  <c r="U859" i="46" s="1"/>
  <c r="P914" i="46" a="1"/>
  <c r="P914" i="46" s="1"/>
  <c r="U914" i="46" s="1"/>
  <c r="P972" i="46" a="1"/>
  <c r="P972" i="46" s="1"/>
  <c r="P1034" i="46" a="1"/>
  <c r="P1034" i="46" s="1"/>
  <c r="U1034" i="46" s="1"/>
  <c r="P1098" i="46" a="1"/>
  <c r="P1098" i="46" s="1"/>
  <c r="U1098" i="46" s="1"/>
  <c r="P1165" i="46" a="1"/>
  <c r="P1165" i="46" s="1"/>
  <c r="U1165" i="46" s="1"/>
  <c r="P1233" i="46" a="1"/>
  <c r="P1233" i="46" s="1"/>
  <c r="U1233" i="46" s="1"/>
  <c r="P1301" i="46" a="1"/>
  <c r="P1301" i="46" s="1"/>
  <c r="U1301" i="46" s="1"/>
  <c r="P1369" i="46" a="1"/>
  <c r="P1369" i="46" s="1"/>
  <c r="U1369" i="46" s="1"/>
  <c r="P1419" i="46" a="1"/>
  <c r="P1419" i="46" s="1"/>
  <c r="U1419" i="46" s="1"/>
  <c r="P1466" i="46" a="1"/>
  <c r="P1466" i="46" s="1"/>
  <c r="U1466" i="46" s="1"/>
  <c r="P1579" i="46" a="1"/>
  <c r="P1579" i="46" s="1"/>
  <c r="U1579" i="46" s="1"/>
  <c r="P1636" i="46" a="1"/>
  <c r="P1636" i="46" s="1"/>
  <c r="U1636" i="46" s="1"/>
  <c r="P1694" i="46" a="1"/>
  <c r="P1694" i="46" s="1"/>
  <c r="U1694" i="46" s="1"/>
  <c r="P1750" i="46" a="1"/>
  <c r="P1750" i="46" s="1"/>
  <c r="U1750" i="46" s="1"/>
  <c r="P1805" i="46" a="1"/>
  <c r="P1805" i="46" s="1"/>
  <c r="U1805" i="46" s="1"/>
  <c r="P1904" i="46" a="1"/>
  <c r="P1904" i="46" s="1"/>
  <c r="U1904" i="46" s="1"/>
  <c r="P1942" i="46" a="1"/>
  <c r="P1942" i="46" s="1"/>
  <c r="U1942" i="46" s="1"/>
  <c r="P1985" i="46" a="1"/>
  <c r="P1985" i="46" s="1"/>
  <c r="U1985" i="46" s="1"/>
  <c r="P2012" i="46" a="1"/>
  <c r="P2012" i="46" s="1"/>
  <c r="P2039" i="46" a="1"/>
  <c r="P2039" i="46" s="1"/>
  <c r="U2039" i="46" s="1"/>
  <c r="P2065" i="46" a="1"/>
  <c r="P2065" i="46" s="1"/>
  <c r="U2065" i="46" s="1"/>
  <c r="P2085" i="46" a="1"/>
  <c r="P2085" i="46" s="1"/>
  <c r="U2085" i="46" s="1"/>
  <c r="P2105" i="46" a="1"/>
  <c r="P2105" i="46" s="1"/>
  <c r="U2105" i="46" s="1"/>
  <c r="P2125" i="46" a="1"/>
  <c r="P2125" i="46" s="1"/>
  <c r="U2125" i="46" s="1"/>
  <c r="P2145" i="46" a="1"/>
  <c r="P2145" i="46" s="1"/>
  <c r="U2145" i="46" s="1"/>
  <c r="P2165" i="46" a="1"/>
  <c r="P2165" i="46" s="1"/>
  <c r="U2165" i="46" s="1"/>
  <c r="P2186" i="46" a="1"/>
  <c r="P2186" i="46" s="1"/>
  <c r="P2206" i="46" a="1"/>
  <c r="P2206" i="46" s="1"/>
  <c r="U2206" i="46" s="1"/>
  <c r="P2226" i="46" a="1"/>
  <c r="P2226" i="46" s="1"/>
  <c r="U2226" i="46" s="1"/>
  <c r="P2247" i="46" a="1"/>
  <c r="P2247" i="46" s="1"/>
  <c r="U2247" i="46" s="1"/>
  <c r="P2267" i="46" a="1"/>
  <c r="P2267" i="46" s="1"/>
  <c r="U2267" i="46" s="1"/>
  <c r="P2286" i="46" a="1"/>
  <c r="P2286" i="46" s="1"/>
  <c r="U2286" i="46" s="1"/>
  <c r="P2298" i="46" a="1"/>
  <c r="P2298" i="46" s="1"/>
  <c r="U2298" i="46" s="1"/>
  <c r="P2307" i="46" a="1"/>
  <c r="P2307" i="46" s="1"/>
  <c r="U2307" i="46" s="1"/>
  <c r="P2316" i="46" a="1"/>
  <c r="P2316" i="46" s="1"/>
  <c r="U2316" i="46" s="1"/>
  <c r="P2343" i="46" a="1"/>
  <c r="P2343" i="46" s="1"/>
  <c r="U2343" i="46" s="1"/>
  <c r="P2352" i="46" a="1"/>
  <c r="P2352" i="46" s="1"/>
  <c r="U2352" i="46" s="1"/>
  <c r="P2361" i="46" a="1"/>
  <c r="P2361" i="46" s="1"/>
  <c r="P2377" i="46" a="1"/>
  <c r="P2377" i="46" s="1"/>
  <c r="U2377" i="46" s="1"/>
  <c r="P2385" i="46" a="1"/>
  <c r="P2385" i="46" s="1"/>
  <c r="U2385" i="46" s="1"/>
  <c r="P2410" i="46" a="1"/>
  <c r="P2410" i="46" s="1"/>
  <c r="U2410" i="46" s="1"/>
  <c r="P2418" i="46" a="1"/>
  <c r="P2418" i="46" s="1"/>
  <c r="U2418" i="46" s="1"/>
  <c r="P2436" i="46" a="1"/>
  <c r="P2436" i="46" s="1"/>
  <c r="P2455" i="46" a="1"/>
  <c r="P2455" i="46" s="1"/>
  <c r="U2455" i="46" s="1"/>
  <c r="P2464" i="46" a="1"/>
  <c r="P2464" i="46" s="1"/>
  <c r="U2464" i="46" s="1"/>
  <c r="P2482" i="46" a="1"/>
  <c r="P2482" i="46" s="1"/>
  <c r="U2482" i="46" s="1"/>
  <c r="P2500" i="46" a="1"/>
  <c r="P2500" i="46" s="1"/>
  <c r="U2500" i="46" s="1"/>
  <c r="P2519" i="46" a="1"/>
  <c r="P2519" i="46" s="1"/>
  <c r="U2519" i="46" s="1"/>
  <c r="P2528" i="46" a="1"/>
  <c r="P2528" i="46" s="1"/>
  <c r="U2528" i="46" s="1"/>
  <c r="P2546" i="46" a="1"/>
  <c r="P2546" i="46" s="1"/>
  <c r="U2546" i="46" s="1"/>
  <c r="P2564" i="46" a="1"/>
  <c r="P2564" i="46" s="1"/>
  <c r="U2564" i="46" s="1"/>
  <c r="P2579" i="46" a="1"/>
  <c r="P2579" i="46" s="1"/>
  <c r="U2579" i="46" s="1"/>
  <c r="P2587" i="46" a="1"/>
  <c r="P2587" i="46" s="1"/>
  <c r="P2595" i="46" a="1"/>
  <c r="P2595" i="46" s="1"/>
  <c r="U2595" i="46" s="1"/>
  <c r="P2603" i="46" a="1"/>
  <c r="P2603" i="46" s="1"/>
  <c r="U2603" i="46" s="1"/>
  <c r="P2611" i="46" a="1"/>
  <c r="P2611" i="46" s="1"/>
  <c r="P2619" i="46" a="1"/>
  <c r="P2619" i="46" s="1"/>
  <c r="U2619" i="46" s="1"/>
  <c r="P2627" i="46" a="1"/>
  <c r="P2627" i="46" s="1"/>
  <c r="U2627" i="46" s="1"/>
  <c r="P2635" i="46" a="1"/>
  <c r="P2635" i="46" s="1"/>
  <c r="U2635" i="46" s="1"/>
  <c r="P2643" i="46" a="1"/>
  <c r="P2643" i="46" s="1"/>
  <c r="U2643" i="46" s="1"/>
  <c r="P2651" i="46" a="1"/>
  <c r="P2651" i="46" s="1"/>
  <c r="P2659" i="46" a="1"/>
  <c r="P2659" i="46" s="1"/>
  <c r="P2667" i="46" a="1"/>
  <c r="P2667" i="46" s="1"/>
  <c r="U2667" i="46" s="1"/>
  <c r="P2675" i="46" a="1"/>
  <c r="P2675" i="46" s="1"/>
  <c r="P15" i="46" a="1"/>
  <c r="P15" i="46" s="1"/>
  <c r="P1255" i="46" a="1"/>
  <c r="P1255" i="46" s="1"/>
  <c r="U1255" i="46" s="1"/>
  <c r="P1956" i="46" a="1"/>
  <c r="P1956" i="46" s="1"/>
  <c r="U1956" i="46" s="1"/>
  <c r="P2132" i="46" a="1"/>
  <c r="P2132" i="46" s="1"/>
  <c r="U2132" i="46" s="1"/>
  <c r="P2233" i="46" a="1"/>
  <c r="P2233" i="46" s="1"/>
  <c r="U2233" i="46" s="1"/>
  <c r="P2291" i="46" a="1"/>
  <c r="P2291" i="46" s="1"/>
  <c r="U2291" i="46" s="1"/>
  <c r="P2319" i="46" a="1"/>
  <c r="P2319" i="46" s="1"/>
  <c r="U2319" i="46" s="1"/>
  <c r="P2346" i="46" a="1"/>
  <c r="P2346" i="46" s="1"/>
  <c r="U2346" i="46" s="1"/>
  <c r="P2372" i="46" a="1"/>
  <c r="P2372" i="46" s="1"/>
  <c r="U2372" i="46" s="1"/>
  <c r="P2404" i="46" a="1"/>
  <c r="P2404" i="46" s="1"/>
  <c r="P2430" i="46" a="1"/>
  <c r="P2430" i="46" s="1"/>
  <c r="U2430" i="46" s="1"/>
  <c r="P2458" i="46" a="1"/>
  <c r="P2458" i="46" s="1"/>
  <c r="U2458" i="46" s="1"/>
  <c r="P2476" i="46" a="1"/>
  <c r="P2476" i="46" s="1"/>
  <c r="U2476" i="46" s="1"/>
  <c r="P2522" i="46" a="1"/>
  <c r="P2522" i="46" s="1"/>
  <c r="P2549" i="46" a="1"/>
  <c r="P2549" i="46" s="1"/>
  <c r="U2549" i="46" s="1"/>
  <c r="P2567" i="46" a="1"/>
  <c r="P2567" i="46" s="1"/>
  <c r="U2567" i="46" s="1"/>
  <c r="P2590" i="46" a="1"/>
  <c r="P2590" i="46" s="1"/>
  <c r="P2606" i="46" a="1"/>
  <c r="P2606" i="46" s="1"/>
  <c r="U2606" i="46" s="1"/>
  <c r="P2630" i="46" a="1"/>
  <c r="P2630" i="46" s="1"/>
  <c r="U2630" i="46" s="1"/>
  <c r="P2646" i="46" a="1"/>
  <c r="P2646" i="46" s="1"/>
  <c r="P2678" i="46" a="1"/>
  <c r="P2678" i="46" s="1"/>
  <c r="U2678" i="46" s="1"/>
  <c r="P337" i="46" a="1"/>
  <c r="P337" i="46" s="1"/>
  <c r="U337" i="46" s="1"/>
  <c r="P505" i="46" a="1"/>
  <c r="P505" i="46" s="1"/>
  <c r="P622" i="46" a="1"/>
  <c r="P622" i="46" s="1"/>
  <c r="U622" i="46" s="1"/>
  <c r="P808" i="46" a="1"/>
  <c r="P808" i="46" s="1"/>
  <c r="U808" i="46" s="1"/>
  <c r="P866" i="46" a="1"/>
  <c r="P866" i="46" s="1"/>
  <c r="U866" i="46" s="1"/>
  <c r="P922" i="46" a="1"/>
  <c r="P922" i="46" s="1"/>
  <c r="U922" i="46" s="1"/>
  <c r="P980" i="46" a="1"/>
  <c r="P980" i="46" s="1"/>
  <c r="U980" i="46" s="1"/>
  <c r="P1044" i="46" a="1"/>
  <c r="P1044" i="46" s="1"/>
  <c r="P1108" i="46" a="1"/>
  <c r="P1108" i="46" s="1"/>
  <c r="U1108" i="46" s="1"/>
  <c r="P1175" i="46" a="1"/>
  <c r="P1175" i="46" s="1"/>
  <c r="U1175" i="46" s="1"/>
  <c r="P1242" i="46" a="1"/>
  <c r="P1242" i="46" s="1"/>
  <c r="U1242" i="46" s="1"/>
  <c r="P1310" i="46" a="1"/>
  <c r="P1310" i="46" s="1"/>
  <c r="U1310" i="46" s="1"/>
  <c r="P1529" i="46" a="1"/>
  <c r="P1529" i="46" s="1"/>
  <c r="P1587" i="46" a="1"/>
  <c r="P1587" i="46" s="1"/>
  <c r="U1587" i="46" s="1"/>
  <c r="P1644" i="46" a="1"/>
  <c r="P1644" i="46" s="1"/>
  <c r="U1644" i="46" s="1"/>
  <c r="P1758" i="46" a="1"/>
  <c r="P1758" i="46" s="1"/>
  <c r="P1813" i="46" a="1"/>
  <c r="P1813" i="46" s="1"/>
  <c r="U1813" i="46" s="1"/>
  <c r="P1945" i="46" a="1"/>
  <c r="P1945" i="46" s="1"/>
  <c r="U1945" i="46" s="1"/>
  <c r="P1986" i="46" a="1"/>
  <c r="P1986" i="46" s="1"/>
  <c r="U1986" i="46" s="1"/>
  <c r="P2014" i="46" a="1"/>
  <c r="P2014" i="46" s="1"/>
  <c r="U2014" i="46" s="1"/>
  <c r="P2042" i="46" a="1"/>
  <c r="P2042" i="46" s="1"/>
  <c r="U2042" i="46" s="1"/>
  <c r="P2086" i="46" a="1"/>
  <c r="P2086" i="46" s="1"/>
  <c r="U2086" i="46" s="1"/>
  <c r="P2106" i="46" a="1"/>
  <c r="P2106" i="46" s="1"/>
  <c r="U2106" i="46" s="1"/>
  <c r="P2126" i="46" a="1"/>
  <c r="P2126" i="46" s="1"/>
  <c r="U2126" i="46" s="1"/>
  <c r="P2146" i="46" a="1"/>
  <c r="P2146" i="46" s="1"/>
  <c r="U2146" i="46" s="1"/>
  <c r="P2166" i="46" a="1"/>
  <c r="P2166" i="46" s="1"/>
  <c r="U2166" i="46" s="1"/>
  <c r="P2187" i="46" a="1"/>
  <c r="P2187" i="46" s="1"/>
  <c r="P2207" i="46" a="1"/>
  <c r="P2207" i="46" s="1"/>
  <c r="U2207" i="46" s="1"/>
  <c r="P2227" i="46" a="1"/>
  <c r="P2227" i="46" s="1"/>
  <c r="U2227" i="46" s="1"/>
  <c r="P2248" i="46" a="1"/>
  <c r="P2248" i="46" s="1"/>
  <c r="U2248" i="46" s="1"/>
  <c r="P2268" i="46" a="1"/>
  <c r="P2268" i="46" s="1"/>
  <c r="U2268" i="46" s="1"/>
  <c r="P2287" i="46" a="1"/>
  <c r="P2287" i="46" s="1"/>
  <c r="U2287" i="46" s="1"/>
  <c r="P2299" i="46" a="1"/>
  <c r="P2299" i="46" s="1"/>
  <c r="U2299" i="46" s="1"/>
  <c r="P2308" i="46" a="1"/>
  <c r="P2308" i="46" s="1"/>
  <c r="U2308" i="46" s="1"/>
  <c r="P2317" i="46" a="1"/>
  <c r="P2317" i="46" s="1"/>
  <c r="U2317" i="46" s="1"/>
  <c r="P2325" i="46" a="1"/>
  <c r="P2325" i="46" s="1"/>
  <c r="U2325" i="46" s="1"/>
  <c r="P2334" i="46" a="1"/>
  <c r="P2334" i="46" s="1"/>
  <c r="U2334" i="46" s="1"/>
  <c r="P2344" i="46" a="1"/>
  <c r="P2344" i="46" s="1"/>
  <c r="U2344" i="46" s="1"/>
  <c r="P2369" i="46" a="1"/>
  <c r="P2369" i="46" s="1"/>
  <c r="U2369" i="46" s="1"/>
  <c r="P2394" i="46" a="1"/>
  <c r="P2394" i="46" s="1"/>
  <c r="U2394" i="46" s="1"/>
  <c r="P2402" i="46" a="1"/>
  <c r="P2402" i="46" s="1"/>
  <c r="U2402" i="46" s="1"/>
  <c r="P2411" i="46" a="1"/>
  <c r="P2411" i="46" s="1"/>
  <c r="U2411" i="46" s="1"/>
  <c r="P2419" i="46" a="1"/>
  <c r="P2419" i="46" s="1"/>
  <c r="U2419" i="46" s="1"/>
  <c r="P2428" i="46" a="1"/>
  <c r="P2428" i="46" s="1"/>
  <c r="P2437" i="46" a="1"/>
  <c r="P2437" i="46" s="1"/>
  <c r="U2437" i="46" s="1"/>
  <c r="P2446" i="46" a="1"/>
  <c r="P2446" i="46" s="1"/>
  <c r="U2446" i="46" s="1"/>
  <c r="P2456" i="46" a="1"/>
  <c r="P2456" i="46" s="1"/>
  <c r="U2456" i="46" s="1"/>
  <c r="P2465" i="46" a="1"/>
  <c r="P2465" i="46" s="1"/>
  <c r="P2474" i="46" a="1"/>
  <c r="P2474" i="46" s="1"/>
  <c r="P2483" i="46" a="1"/>
  <c r="P2483" i="46" s="1"/>
  <c r="U2483" i="46" s="1"/>
  <c r="P2492" i="46" a="1"/>
  <c r="P2492" i="46" s="1"/>
  <c r="U2492" i="46" s="1"/>
  <c r="P2501" i="46" a="1"/>
  <c r="P2501" i="46" s="1"/>
  <c r="U2501" i="46" s="1"/>
  <c r="P2510" i="46" a="1"/>
  <c r="P2510" i="46" s="1"/>
  <c r="P2520" i="46" a="1"/>
  <c r="P2520" i="46" s="1"/>
  <c r="U2520" i="46" s="1"/>
  <c r="P2529" i="46" a="1"/>
  <c r="P2529" i="46" s="1"/>
  <c r="P2538" i="46" a="1"/>
  <c r="P2538" i="46" s="1"/>
  <c r="U2538" i="46" s="1"/>
  <c r="P2547" i="46" a="1"/>
  <c r="P2547" i="46" s="1"/>
  <c r="U2547" i="46" s="1"/>
  <c r="P2556" i="46" a="1"/>
  <c r="P2556" i="46" s="1"/>
  <c r="P2565" i="46" a="1"/>
  <c r="P2565" i="46" s="1"/>
  <c r="U2565" i="46" s="1"/>
  <c r="P2572" i="46" a="1"/>
  <c r="P2572" i="46" s="1"/>
  <c r="U2572" i="46" s="1"/>
  <c r="P2580" i="46" a="1"/>
  <c r="P2580" i="46" s="1"/>
  <c r="U2580" i="46" s="1"/>
  <c r="P2588" i="46" a="1"/>
  <c r="P2588" i="46" s="1"/>
  <c r="U2588" i="46" s="1"/>
  <c r="P2596" i="46" a="1"/>
  <c r="P2596" i="46" s="1"/>
  <c r="P2604" i="46" a="1"/>
  <c r="P2604" i="46" s="1"/>
  <c r="U2604" i="46" s="1"/>
  <c r="P2612" i="46" a="1"/>
  <c r="P2612" i="46" s="1"/>
  <c r="U2612" i="46" s="1"/>
  <c r="P2620" i="46" a="1"/>
  <c r="P2620" i="46" s="1"/>
  <c r="U2620" i="46" s="1"/>
  <c r="P2628" i="46" a="1"/>
  <c r="P2628" i="46" s="1"/>
  <c r="P2636" i="46" a="1"/>
  <c r="P2636" i="46" s="1"/>
  <c r="P2644" i="46" a="1"/>
  <c r="P2644" i="46" s="1"/>
  <c r="U2644" i="46" s="1"/>
  <c r="P2652" i="46" a="1"/>
  <c r="P2652" i="46" s="1"/>
  <c r="P2660" i="46" a="1"/>
  <c r="P2660" i="46" s="1"/>
  <c r="U2660" i="46" s="1"/>
  <c r="P2668" i="46" a="1"/>
  <c r="P2668" i="46" s="1"/>
  <c r="U2668" i="46" s="1"/>
  <c r="P2676" i="46" a="1"/>
  <c r="P2676" i="46" s="1"/>
  <c r="U2676" i="46" s="1"/>
  <c r="P1598" i="46" a="1"/>
  <c r="P1598" i="46" s="1"/>
  <c r="U1598" i="46" s="1"/>
  <c r="P341" i="46" a="1"/>
  <c r="P341" i="46" s="1"/>
  <c r="U341" i="46" s="1"/>
  <c r="P508" i="46" a="1"/>
  <c r="P508" i="46" s="1"/>
  <c r="P626" i="46" a="1"/>
  <c r="P626" i="46" s="1"/>
  <c r="P719" i="46" a="1"/>
  <c r="P719" i="46" s="1"/>
  <c r="U719" i="46" s="1"/>
  <c r="P810" i="46" a="1"/>
  <c r="P810" i="46" s="1"/>
  <c r="U810" i="46" s="1"/>
  <c r="P868" i="46" a="1"/>
  <c r="P868" i="46" s="1"/>
  <c r="U868" i="46" s="1"/>
  <c r="P924" i="46" a="1"/>
  <c r="P924" i="46" s="1"/>
  <c r="P981" i="46" a="1"/>
  <c r="P981" i="46" s="1"/>
  <c r="U981" i="46" s="1"/>
  <c r="P1045" i="46" a="1"/>
  <c r="P1045" i="46" s="1"/>
  <c r="P1109" i="46" a="1"/>
  <c r="P1109" i="46" s="1"/>
  <c r="P1177" i="46" a="1"/>
  <c r="P1177" i="46" s="1"/>
  <c r="P1244" i="46" a="1"/>
  <c r="P1244" i="46" s="1"/>
  <c r="U1244" i="46" s="1"/>
  <c r="P1312" i="46" a="1"/>
  <c r="P1312" i="46" s="1"/>
  <c r="U1312" i="46" s="1"/>
  <c r="P1427" i="46" a="1"/>
  <c r="P1427" i="46" s="1"/>
  <c r="U1427" i="46" s="1"/>
  <c r="P1474" i="46" a="1"/>
  <c r="P1474" i="46" s="1"/>
  <c r="U1474" i="46" s="1"/>
  <c r="P1531" i="46" a="1"/>
  <c r="P1531" i="46" s="1"/>
  <c r="P1588" i="46" a="1"/>
  <c r="P1588" i="46" s="1"/>
  <c r="U1588" i="46" s="1"/>
  <c r="P1646" i="46" a="1"/>
  <c r="P1646" i="46" s="1"/>
  <c r="U1646" i="46" s="1"/>
  <c r="P1703" i="46" a="1"/>
  <c r="P1703" i="46" s="1"/>
  <c r="U1703" i="46" s="1"/>
  <c r="P1760" i="46" a="1"/>
  <c r="P1760" i="46" s="1"/>
  <c r="U1760" i="46" s="1"/>
  <c r="P1814" i="46" a="1"/>
  <c r="P1814" i="46" s="1"/>
  <c r="P1871" i="46" a="1"/>
  <c r="P1871" i="46" s="1"/>
  <c r="U1871" i="46" s="1"/>
  <c r="P1907" i="46" a="1"/>
  <c r="P1907" i="46" s="1"/>
  <c r="U1907" i="46" s="1"/>
  <c r="P1947" i="46" a="1"/>
  <c r="P1947" i="46" s="1"/>
  <c r="U1947" i="46" s="1"/>
  <c r="P2043" i="46" a="1"/>
  <c r="P2043" i="46" s="1"/>
  <c r="P2067" i="46" a="1"/>
  <c r="P2067" i="46" s="1"/>
  <c r="U2067" i="46" s="1"/>
  <c r="P2088" i="46" a="1"/>
  <c r="P2088" i="46" s="1"/>
  <c r="P2108" i="46" a="1"/>
  <c r="P2108" i="46" s="1"/>
  <c r="P2128" i="46" a="1"/>
  <c r="P2128" i="46" s="1"/>
  <c r="P2148" i="46" a="1"/>
  <c r="P2148" i="46" s="1"/>
  <c r="P2168" i="46" a="1"/>
  <c r="P2168" i="46" s="1"/>
  <c r="U2168" i="46" s="1"/>
  <c r="P2188" i="46" a="1"/>
  <c r="P2188" i="46" s="1"/>
  <c r="U2188" i="46" s="1"/>
  <c r="P2208" i="46" a="1"/>
  <c r="P2208" i="46" s="1"/>
  <c r="U2208" i="46" s="1"/>
  <c r="P2249" i="46" a="1"/>
  <c r="P2249" i="46" s="1"/>
  <c r="U2249" i="46" s="1"/>
  <c r="P2288" i="46" a="1"/>
  <c r="P2288" i="46" s="1"/>
  <c r="U2288" i="46" s="1"/>
  <c r="P2326" i="46" a="1"/>
  <c r="P2326" i="46" s="1"/>
  <c r="U2326" i="46" s="1"/>
  <c r="P2335" i="46" a="1"/>
  <c r="P2335" i="46" s="1"/>
  <c r="U2335" i="46" s="1"/>
  <c r="P2353" i="46" a="1"/>
  <c r="P2353" i="46" s="1"/>
  <c r="P2362" i="46" a="1"/>
  <c r="P2362" i="46" s="1"/>
  <c r="U2362" i="46" s="1"/>
  <c r="P2370" i="46" a="1"/>
  <c r="P2370" i="46" s="1"/>
  <c r="U2370" i="46" s="1"/>
  <c r="P2378" i="46" a="1"/>
  <c r="P2378" i="46" s="1"/>
  <c r="U2378" i="46" s="1"/>
  <c r="P2386" i="46" a="1"/>
  <c r="P2386" i="46" s="1"/>
  <c r="U2386" i="46" s="1"/>
  <c r="P2395" i="46" a="1"/>
  <c r="P2395" i="46" s="1"/>
  <c r="U2395" i="46" s="1"/>
  <c r="P2403" i="46" a="1"/>
  <c r="P2403" i="46" s="1"/>
  <c r="P2429" i="46" a="1"/>
  <c r="P2429" i="46" s="1"/>
  <c r="P2438" i="46" a="1"/>
  <c r="P2438" i="46" s="1"/>
  <c r="U2438" i="46" s="1"/>
  <c r="P2447" i="46" a="1"/>
  <c r="P2447" i="46" s="1"/>
  <c r="U2447" i="46" s="1"/>
  <c r="P2457" i="46" a="1"/>
  <c r="P2457" i="46" s="1"/>
  <c r="U2457" i="46" s="1"/>
  <c r="P2475" i="46" a="1"/>
  <c r="P2475" i="46" s="1"/>
  <c r="P2493" i="46" a="1"/>
  <c r="P2493" i="46" s="1"/>
  <c r="U2493" i="46" s="1"/>
  <c r="P2502" i="46" a="1"/>
  <c r="P2502" i="46" s="1"/>
  <c r="U2502" i="46" s="1"/>
  <c r="P2511" i="46" a="1"/>
  <c r="P2511" i="46" s="1"/>
  <c r="U2511" i="46" s="1"/>
  <c r="P2521" i="46" a="1"/>
  <c r="P2521" i="46" s="1"/>
  <c r="U2521" i="46" s="1"/>
  <c r="P2539" i="46" a="1"/>
  <c r="P2539" i="46" s="1"/>
  <c r="U2539" i="46" s="1"/>
  <c r="P2557" i="46" a="1"/>
  <c r="P2557" i="46" s="1"/>
  <c r="U2557" i="46" s="1"/>
  <c r="P2566" i="46" a="1"/>
  <c r="P2566" i="46" s="1"/>
  <c r="U2566" i="46" s="1"/>
  <c r="P529" i="46" a="1"/>
  <c r="P529" i="46" s="1"/>
  <c r="U529" i="46" s="1"/>
  <c r="P641" i="46" a="1"/>
  <c r="P641" i="46" s="1"/>
  <c r="P735" i="46" a="1"/>
  <c r="P735" i="46" s="1"/>
  <c r="P819" i="46" a="1"/>
  <c r="P819" i="46" s="1"/>
  <c r="P933" i="46" a="1"/>
  <c r="P933" i="46" s="1"/>
  <c r="U933" i="46" s="1"/>
  <c r="P992" i="46" a="1"/>
  <c r="P992" i="46" s="1"/>
  <c r="U992" i="46" s="1"/>
  <c r="P1056" i="46" a="1"/>
  <c r="P1056" i="46" s="1"/>
  <c r="U1056" i="46" s="1"/>
  <c r="P1188" i="46" a="1"/>
  <c r="P1188" i="46" s="1"/>
  <c r="P1323" i="46" a="1"/>
  <c r="P1323" i="46" s="1"/>
  <c r="U1323" i="46" s="1"/>
  <c r="P1387" i="46" a="1"/>
  <c r="P1387" i="46" s="1"/>
  <c r="U1387" i="46" s="1"/>
  <c r="P1434" i="46" a="1"/>
  <c r="P1434" i="46" s="1"/>
  <c r="U1434" i="46" s="1"/>
  <c r="P1483" i="46" a="1"/>
  <c r="P1483" i="46" s="1"/>
  <c r="U1483" i="46" s="1"/>
  <c r="P1540" i="46" a="1"/>
  <c r="P1540" i="46" s="1"/>
  <c r="U1540" i="46" s="1"/>
  <c r="P1655" i="46" a="1"/>
  <c r="P1655" i="46" s="1"/>
  <c r="U1655" i="46" s="1"/>
  <c r="P1769" i="46" a="1"/>
  <c r="P1769" i="46" s="1"/>
  <c r="U1769" i="46" s="1"/>
  <c r="P1823" i="46" a="1"/>
  <c r="P1823" i="46" s="1"/>
  <c r="U1823" i="46" s="1"/>
  <c r="P1878" i="46" a="1"/>
  <c r="P1878" i="46" s="1"/>
  <c r="U1878" i="46" s="1"/>
  <c r="P1993" i="46" a="1"/>
  <c r="P1993" i="46" s="1"/>
  <c r="U1993" i="46" s="1"/>
  <c r="P2020" i="46" a="1"/>
  <c r="P2020" i="46" s="1"/>
  <c r="U2020" i="46" s="1"/>
  <c r="P2048" i="46" a="1"/>
  <c r="P2048" i="46" s="1"/>
  <c r="P2071" i="46" a="1"/>
  <c r="P2071" i="46" s="1"/>
  <c r="U2071" i="46" s="1"/>
  <c r="P2173" i="46" a="1"/>
  <c r="P2173" i="46" s="1"/>
  <c r="U2173" i="46" s="1"/>
  <c r="P2213" i="46" a="1"/>
  <c r="P2213" i="46" s="1"/>
  <c r="U2213" i="46" s="1"/>
  <c r="P2273" i="46" a="1"/>
  <c r="P2273" i="46" s="1"/>
  <c r="U2273" i="46" s="1"/>
  <c r="P2301" i="46" a="1"/>
  <c r="P2301" i="46" s="1"/>
  <c r="U2301" i="46" s="1"/>
  <c r="P2354" i="46" a="1"/>
  <c r="P2354" i="46" s="1"/>
  <c r="P2413" i="46" a="1"/>
  <c r="P2413" i="46" s="1"/>
  <c r="U2413" i="46" s="1"/>
  <c r="P2449" i="46" a="1"/>
  <c r="P2449" i="46" s="1"/>
  <c r="U2449" i="46" s="1"/>
  <c r="P2485" i="46" a="1"/>
  <c r="P2485" i="46" s="1"/>
  <c r="U2485" i="46" s="1"/>
  <c r="P2540" i="46" a="1"/>
  <c r="P2540" i="46" s="1"/>
  <c r="U2540" i="46" s="1"/>
  <c r="P2582" i="46" a="1"/>
  <c r="P2582" i="46" s="1"/>
  <c r="U2582" i="46" s="1"/>
  <c r="P2614" i="46" a="1"/>
  <c r="P2614" i="46" s="1"/>
  <c r="P2654" i="46" a="1"/>
  <c r="P2654" i="46" s="1"/>
  <c r="U2654" i="46" s="1"/>
  <c r="P84" i="46" a="1"/>
  <c r="P84" i="46" s="1"/>
  <c r="U84" i="46" s="1"/>
  <c r="P366" i="46" a="1"/>
  <c r="P366" i="46" s="1"/>
  <c r="U366" i="46" s="1"/>
  <c r="P731" i="46" a="1"/>
  <c r="P731" i="46" s="1"/>
  <c r="P817" i="46" a="1"/>
  <c r="P817" i="46" s="1"/>
  <c r="P875" i="46" a="1"/>
  <c r="P875" i="46" s="1"/>
  <c r="P932" i="46" a="1"/>
  <c r="P932" i="46" s="1"/>
  <c r="U932" i="46" s="1"/>
  <c r="P990" i="46" a="1"/>
  <c r="P990" i="46" s="1"/>
  <c r="P1054" i="46" a="1"/>
  <c r="P1054" i="46" s="1"/>
  <c r="U1054" i="46" s="1"/>
  <c r="P1118" i="46" a="1"/>
  <c r="P1118" i="46" s="1"/>
  <c r="P1186" i="46" a="1"/>
  <c r="P1186" i="46" s="1"/>
  <c r="U1186" i="46" s="1"/>
  <c r="P1253" i="46" a="1"/>
  <c r="P1253" i="46" s="1"/>
  <c r="U1253" i="46" s="1"/>
  <c r="P1321" i="46" a="1"/>
  <c r="P1321" i="46" s="1"/>
  <c r="U1321" i="46" s="1"/>
  <c r="P1385" i="46" a="1"/>
  <c r="P1385" i="46" s="1"/>
  <c r="U1385" i="46" s="1"/>
  <c r="P1433" i="46" a="1"/>
  <c r="P1433" i="46" s="1"/>
  <c r="P1481" i="46" a="1"/>
  <c r="P1481" i="46" s="1"/>
  <c r="U1481" i="46" s="1"/>
  <c r="P1539" i="46" a="1"/>
  <c r="P1539" i="46" s="1"/>
  <c r="U1539" i="46" s="1"/>
  <c r="P1596" i="46" a="1"/>
  <c r="P1596" i="46" s="1"/>
  <c r="U1596" i="46" s="1"/>
  <c r="P1712" i="46" a="1"/>
  <c r="P1712" i="46" s="1"/>
  <c r="P1767" i="46" a="1"/>
  <c r="P1767" i="46" s="1"/>
  <c r="U1767" i="46" s="1"/>
  <c r="P1876" i="46" a="1"/>
  <c r="P1876" i="46" s="1"/>
  <c r="U1876" i="46" s="1"/>
  <c r="P1913" i="46" a="1"/>
  <c r="P1913" i="46" s="1"/>
  <c r="U1913" i="46" s="1"/>
  <c r="P1953" i="46" a="1"/>
  <c r="P1953" i="46" s="1"/>
  <c r="U1953" i="46" s="1"/>
  <c r="P1990" i="46" a="1"/>
  <c r="P1990" i="46" s="1"/>
  <c r="U1990" i="46" s="1"/>
  <c r="P2019" i="46" a="1"/>
  <c r="P2019" i="46" s="1"/>
  <c r="U2019" i="46" s="1"/>
  <c r="P2046" i="46" a="1"/>
  <c r="P2046" i="46" s="1"/>
  <c r="U2046" i="46" s="1"/>
  <c r="P2089" i="46" a="1"/>
  <c r="P2089" i="46" s="1"/>
  <c r="U2089" i="46" s="1"/>
  <c r="P2150" i="46" a="1"/>
  <c r="P2150" i="46" s="1"/>
  <c r="U2150" i="46" s="1"/>
  <c r="P2170" i="46" a="1"/>
  <c r="P2170" i="46" s="1"/>
  <c r="U2170" i="46" s="1"/>
  <c r="P2190" i="46" a="1"/>
  <c r="P2190" i="46" s="1"/>
  <c r="U2190" i="46" s="1"/>
  <c r="P2210" i="46" a="1"/>
  <c r="P2210" i="46" s="1"/>
  <c r="P2230" i="46" a="1"/>
  <c r="P2230" i="46" s="1"/>
  <c r="U2230" i="46" s="1"/>
  <c r="P2251" i="46" a="1"/>
  <c r="P2251" i="46" s="1"/>
  <c r="U2251" i="46" s="1"/>
  <c r="P2271" i="46" a="1"/>
  <c r="P2271" i="46" s="1"/>
  <c r="U2271" i="46" s="1"/>
  <c r="P2300" i="46" a="1"/>
  <c r="P2300" i="46" s="1"/>
  <c r="P2309" i="46" a="1"/>
  <c r="P2309" i="46" s="1"/>
  <c r="U2309" i="46" s="1"/>
  <c r="P2318" i="46" a="1"/>
  <c r="P2318" i="46" s="1"/>
  <c r="U2318" i="46" s="1"/>
  <c r="P2327" i="46" a="1"/>
  <c r="P2327" i="46" s="1"/>
  <c r="U2327" i="46" s="1"/>
  <c r="P2345" i="46" a="1"/>
  <c r="P2345" i="46" s="1"/>
  <c r="U2345" i="46" s="1"/>
  <c r="P2363" i="46" a="1"/>
  <c r="P2363" i="46" s="1"/>
  <c r="U2363" i="46" s="1"/>
  <c r="P2371" i="46" a="1"/>
  <c r="P2371" i="46" s="1"/>
  <c r="U2371" i="46" s="1"/>
  <c r="P2379" i="46" a="1"/>
  <c r="P2379" i="46" s="1"/>
  <c r="U2379" i="46" s="1"/>
  <c r="P2387" i="46" a="1"/>
  <c r="P2387" i="46" s="1"/>
  <c r="U2387" i="46" s="1"/>
  <c r="P2412" i="46" a="1"/>
  <c r="P2412" i="46" s="1"/>
  <c r="P2420" i="46" a="1"/>
  <c r="P2420" i="46" s="1"/>
  <c r="U2420" i="46" s="1"/>
  <c r="P2439" i="46" a="1"/>
  <c r="P2439" i="46" s="1"/>
  <c r="U2439" i="46" s="1"/>
  <c r="P2448" i="46" a="1"/>
  <c r="P2448" i="46" s="1"/>
  <c r="U2448" i="46" s="1"/>
  <c r="P2466" i="46" a="1"/>
  <c r="P2466" i="46" s="1"/>
  <c r="U2466" i="46" s="1"/>
  <c r="P2484" i="46" a="1"/>
  <c r="P2484" i="46" s="1"/>
  <c r="U2484" i="46" s="1"/>
  <c r="P2503" i="46" a="1"/>
  <c r="P2503" i="46" s="1"/>
  <c r="U2503" i="46" s="1"/>
  <c r="P2512" i="46" a="1"/>
  <c r="P2512" i="46" s="1"/>
  <c r="U2512" i="46" s="1"/>
  <c r="P2530" i="46" a="1"/>
  <c r="P2530" i="46" s="1"/>
  <c r="U2530" i="46" s="1"/>
  <c r="P2548" i="46" a="1"/>
  <c r="P2548" i="46" s="1"/>
  <c r="U2548" i="46" s="1"/>
  <c r="P2573" i="46" a="1"/>
  <c r="P2573" i="46" s="1"/>
  <c r="U2573" i="46" s="1"/>
  <c r="P2581" i="46" a="1"/>
  <c r="P2581" i="46" s="1"/>
  <c r="U2581" i="46" s="1"/>
  <c r="P2589" i="46" a="1"/>
  <c r="P2589" i="46" s="1"/>
  <c r="U2589" i="46" s="1"/>
  <c r="P2597" i="46" a="1"/>
  <c r="P2597" i="46" s="1"/>
  <c r="U2597" i="46" s="1"/>
  <c r="P2605" i="46" a="1"/>
  <c r="P2605" i="46" s="1"/>
  <c r="U2605" i="46" s="1"/>
  <c r="P2613" i="46" a="1"/>
  <c r="P2613" i="46" s="1"/>
  <c r="U2613" i="46" s="1"/>
  <c r="P2621" i="46" a="1"/>
  <c r="P2621" i="46" s="1"/>
  <c r="U2621" i="46" s="1"/>
  <c r="P2629" i="46" a="1"/>
  <c r="P2629" i="46" s="1"/>
  <c r="P2637" i="46" a="1"/>
  <c r="P2637" i="46" s="1"/>
  <c r="U2637" i="46" s="1"/>
  <c r="P2645" i="46" a="1"/>
  <c r="P2645" i="46" s="1"/>
  <c r="P2653" i="46" a="1"/>
  <c r="P2653" i="46" s="1"/>
  <c r="U2653" i="46" s="1"/>
  <c r="P2661" i="46" a="1"/>
  <c r="P2661" i="46" s="1"/>
  <c r="P2669" i="46" a="1"/>
  <c r="P2669" i="46" s="1"/>
  <c r="U2669" i="46" s="1"/>
  <c r="P2677" i="46" a="1"/>
  <c r="P2677" i="46" s="1"/>
  <c r="U2677" i="46" s="1"/>
  <c r="P2504" i="46" a="1"/>
  <c r="P2504" i="46" s="1"/>
  <c r="P151" i="46" a="1"/>
  <c r="P151" i="46" s="1"/>
  <c r="P546" i="46" a="1"/>
  <c r="P546" i="46" s="1"/>
  <c r="U546" i="46" s="1"/>
  <c r="P653" i="46" a="1"/>
  <c r="P653" i="46" s="1"/>
  <c r="P747" i="46" a="1"/>
  <c r="P747" i="46" s="1"/>
  <c r="P828" i="46" a="1"/>
  <c r="P828" i="46" s="1"/>
  <c r="P884" i="46" a="1"/>
  <c r="P884" i="46" s="1"/>
  <c r="P941" i="46" a="1"/>
  <c r="P941" i="46" s="1"/>
  <c r="P1001" i="46" a="1"/>
  <c r="P1001" i="46" s="1"/>
  <c r="U1001" i="46" s="1"/>
  <c r="P1065" i="46" a="1"/>
  <c r="P1065" i="46" s="1"/>
  <c r="U1065" i="46" s="1"/>
  <c r="P1129" i="46" a="1"/>
  <c r="P1129" i="46" s="1"/>
  <c r="U1129" i="46" s="1"/>
  <c r="P1197" i="46" a="1"/>
  <c r="P1197" i="46" s="1"/>
  <c r="U1197" i="46" s="1"/>
  <c r="P1265" i="46" a="1"/>
  <c r="P1265" i="46" s="1"/>
  <c r="U1265" i="46" s="1"/>
  <c r="P1333" i="46" a="1"/>
  <c r="P1333" i="46" s="1"/>
  <c r="P1395" i="46" a="1"/>
  <c r="P1395" i="46" s="1"/>
  <c r="U1395" i="46" s="1"/>
  <c r="P1441" i="46" a="1"/>
  <c r="P1441" i="46" s="1"/>
  <c r="U1441" i="46" s="1"/>
  <c r="P1491" i="46" a="1"/>
  <c r="P1491" i="46" s="1"/>
  <c r="U1491" i="46" s="1"/>
  <c r="P1548" i="46" a="1"/>
  <c r="P1548" i="46" s="1"/>
  <c r="U1548" i="46" s="1"/>
  <c r="P1664" i="46" a="1"/>
  <c r="P1664" i="46" s="1"/>
  <c r="U1664" i="46" s="1"/>
  <c r="P1721" i="46" a="1"/>
  <c r="P1721" i="46" s="1"/>
  <c r="U1721" i="46" s="1"/>
  <c r="P1777" i="46" a="1"/>
  <c r="P1777" i="46" s="1"/>
  <c r="P1831" i="46" a="1"/>
  <c r="P1831" i="46" s="1"/>
  <c r="P1880" i="46" a="1"/>
  <c r="P1880" i="46" s="1"/>
  <c r="U1880" i="46" s="1"/>
  <c r="P1917" i="46" a="1"/>
  <c r="P1917" i="46" s="1"/>
  <c r="P1957" i="46" a="1"/>
  <c r="P1957" i="46" s="1"/>
  <c r="U1957" i="46" s="1"/>
  <c r="P1996" i="46" a="1"/>
  <c r="P1996" i="46" s="1"/>
  <c r="U1996" i="46" s="1"/>
  <c r="P2022" i="46" a="1"/>
  <c r="P2022" i="46" s="1"/>
  <c r="U2022" i="46" s="1"/>
  <c r="P2050" i="46" a="1"/>
  <c r="P2050" i="46" s="1"/>
  <c r="P2074" i="46" a="1"/>
  <c r="P2074" i="46" s="1"/>
  <c r="U2074" i="46" s="1"/>
  <c r="P2094" i="46" a="1"/>
  <c r="P2094" i="46" s="1"/>
  <c r="P2114" i="46" a="1"/>
  <c r="P2114" i="46" s="1"/>
  <c r="P2134" i="46" a="1"/>
  <c r="P2134" i="46" s="1"/>
  <c r="U2134" i="46" s="1"/>
  <c r="P2155" i="46" a="1"/>
  <c r="P2155" i="46" s="1"/>
  <c r="U2155" i="46" s="1"/>
  <c r="P2175" i="46" a="1"/>
  <c r="P2175" i="46" s="1"/>
  <c r="U2175" i="46" s="1"/>
  <c r="P2195" i="46" a="1"/>
  <c r="P2195" i="46" s="1"/>
  <c r="U2195" i="46" s="1"/>
  <c r="P2216" i="46" a="1"/>
  <c r="P2216" i="46" s="1"/>
  <c r="U2216" i="46" s="1"/>
  <c r="P2236" i="46" a="1"/>
  <c r="P2236" i="46" s="1"/>
  <c r="U2236" i="46" s="1"/>
  <c r="P2256" i="46" a="1"/>
  <c r="P2256" i="46" s="1"/>
  <c r="U2256" i="46" s="1"/>
  <c r="P2276" i="46" a="1"/>
  <c r="P2276" i="46" s="1"/>
  <c r="U2276" i="46" s="1"/>
  <c r="P2292" i="46" a="1"/>
  <c r="P2292" i="46" s="1"/>
  <c r="U2292" i="46" s="1"/>
  <c r="P2311" i="46" a="1"/>
  <c r="P2311" i="46" s="1"/>
  <c r="U2311" i="46" s="1"/>
  <c r="P2320" i="46" a="1"/>
  <c r="P2320" i="46" s="1"/>
  <c r="U2320" i="46" s="1"/>
  <c r="P2328" i="46" a="1"/>
  <c r="P2328" i="46" s="1"/>
  <c r="U2328" i="46" s="1"/>
  <c r="P2347" i="46" a="1"/>
  <c r="P2347" i="46" s="1"/>
  <c r="U2347" i="46" s="1"/>
  <c r="P2355" i="46" a="1"/>
  <c r="P2355" i="46" s="1"/>
  <c r="U2355" i="46" s="1"/>
  <c r="P2364" i="46" a="1"/>
  <c r="P2364" i="46" s="1"/>
  <c r="P2380" i="46" a="1"/>
  <c r="P2380" i="46" s="1"/>
  <c r="U2380" i="46" s="1"/>
  <c r="P2388" i="46" a="1"/>
  <c r="P2388" i="46" s="1"/>
  <c r="U2388" i="46" s="1"/>
  <c r="P2397" i="46" a="1"/>
  <c r="P2397" i="46" s="1"/>
  <c r="U2397" i="46" s="1"/>
  <c r="P2405" i="46" a="1"/>
  <c r="P2405" i="46" s="1"/>
  <c r="P2422" i="46" a="1"/>
  <c r="P2422" i="46" s="1"/>
  <c r="P2431" i="46" a="1"/>
  <c r="P2431" i="46" s="1"/>
  <c r="U2431" i="46" s="1"/>
  <c r="P2441" i="46" a="1"/>
  <c r="P2441" i="46" s="1"/>
  <c r="U2441" i="46" s="1"/>
  <c r="P2459" i="46" a="1"/>
  <c r="P2459" i="46" s="1"/>
  <c r="U2459" i="46" s="1"/>
  <c r="P2477" i="46" a="1"/>
  <c r="P2477" i="46" s="1"/>
  <c r="U2477" i="46" s="1"/>
  <c r="P2486" i="46" a="1"/>
  <c r="P2486" i="46" s="1"/>
  <c r="U2486" i="46" s="1"/>
  <c r="P2495" i="46" a="1"/>
  <c r="P2495" i="46" s="1"/>
  <c r="U2495" i="46" s="1"/>
  <c r="P2505" i="46" a="1"/>
  <c r="P2505" i="46" s="1"/>
  <c r="U2505" i="46" s="1"/>
  <c r="P2523" i="46" a="1"/>
  <c r="P2523" i="46" s="1"/>
  <c r="U2523" i="46" s="1"/>
  <c r="P2541" i="46" a="1"/>
  <c r="P2541" i="46" s="1"/>
  <c r="U2541" i="46" s="1"/>
  <c r="P2550" i="46" a="1"/>
  <c r="P2550" i="46" s="1"/>
  <c r="U2550" i="46" s="1"/>
  <c r="P2559" i="46" a="1"/>
  <c r="P2559" i="46" s="1"/>
  <c r="U2559" i="46" s="1"/>
  <c r="P1267" i="46" a="1"/>
  <c r="P1267" i="46" s="1"/>
  <c r="U1267" i="46" s="1"/>
  <c r="P2302" i="46" a="1"/>
  <c r="P2302" i="46" s="1"/>
  <c r="U2302" i="46" s="1"/>
  <c r="P2423" i="46" a="1"/>
  <c r="P2423" i="46" s="1"/>
  <c r="U2423" i="46" s="1"/>
  <c r="P2468" i="46" a="1"/>
  <c r="P2468" i="46" s="1"/>
  <c r="P2487" i="46" a="1"/>
  <c r="P2487" i="46" s="1"/>
  <c r="U2487" i="46" s="1"/>
  <c r="P2532" i="46" a="1"/>
  <c r="P2532" i="46" s="1"/>
  <c r="U2532" i="46" s="1"/>
  <c r="P2551" i="46" a="1"/>
  <c r="P2551" i="46" s="1"/>
  <c r="U2551" i="46" s="1"/>
  <c r="P2568" i="46" a="1"/>
  <c r="P2568" i="46" s="1"/>
  <c r="U2568" i="46" s="1"/>
  <c r="P2583" i="46" a="1"/>
  <c r="P2583" i="46" s="1"/>
  <c r="U2583" i="46" s="1"/>
  <c r="P2599" i="46" a="1"/>
  <c r="P2599" i="46" s="1"/>
  <c r="U2599" i="46" s="1"/>
  <c r="P2615" i="46" a="1"/>
  <c r="P2615" i="46" s="1"/>
  <c r="P2631" i="46" a="1"/>
  <c r="P2631" i="46" s="1"/>
  <c r="U2631" i="46" s="1"/>
  <c r="P2647" i="46" a="1"/>
  <c r="P2647" i="46" s="1"/>
  <c r="U2647" i="46" s="1"/>
  <c r="P2663" i="46" a="1"/>
  <c r="P2663" i="46" s="1"/>
  <c r="P2679" i="46" a="1"/>
  <c r="P2679" i="46" s="1"/>
  <c r="P2002" i="46" a="1"/>
  <c r="P2002" i="46" s="1"/>
  <c r="P2198" i="46" a="1"/>
  <c r="P2198" i="46" s="1"/>
  <c r="U2198" i="46" s="1"/>
  <c r="P2280" i="46" a="1"/>
  <c r="P2280" i="46" s="1"/>
  <c r="U2280" i="46" s="1"/>
  <c r="P2331" i="46" a="1"/>
  <c r="P2331" i="46" s="1"/>
  <c r="U2331" i="46" s="1"/>
  <c r="P2366" i="46" a="1"/>
  <c r="P2366" i="46" s="1"/>
  <c r="U2366" i="46" s="1"/>
  <c r="P2391" i="46" a="1"/>
  <c r="P2391" i="46" s="1"/>
  <c r="P2461" i="46" a="1"/>
  <c r="P2461" i="46" s="1"/>
  <c r="U2461" i="46" s="1"/>
  <c r="P2525" i="46" a="1"/>
  <c r="P2525" i="46" s="1"/>
  <c r="P162" i="46" a="1"/>
  <c r="P162" i="46" s="1"/>
  <c r="P397" i="46" a="1"/>
  <c r="P397" i="46" s="1"/>
  <c r="P550" i="46" a="1"/>
  <c r="P550" i="46" s="1"/>
  <c r="U550" i="46" s="1"/>
  <c r="P656" i="46" a="1"/>
  <c r="P656" i="46" s="1"/>
  <c r="U656" i="46" s="1"/>
  <c r="P750" i="46" a="1"/>
  <c r="P750" i="46" s="1"/>
  <c r="P830" i="46" a="1"/>
  <c r="P830" i="46" s="1"/>
  <c r="U830" i="46" s="1"/>
  <c r="P885" i="46" a="1"/>
  <c r="P885" i="46" s="1"/>
  <c r="P943" i="46" a="1"/>
  <c r="P943" i="46" s="1"/>
  <c r="P1002" i="46" a="1"/>
  <c r="P1002" i="46" s="1"/>
  <c r="U1002" i="46" s="1"/>
  <c r="P1066" i="46" a="1"/>
  <c r="P1066" i="46" s="1"/>
  <c r="P1131" i="46" a="1"/>
  <c r="P1131" i="46" s="1"/>
  <c r="U1131" i="46" s="1"/>
  <c r="P1199" i="46" a="1"/>
  <c r="P1199" i="46" s="1"/>
  <c r="U1199" i="46" s="1"/>
  <c r="P1335" i="46" a="1"/>
  <c r="P1335" i="46" s="1"/>
  <c r="U1335" i="46" s="1"/>
  <c r="P1396" i="46" a="1"/>
  <c r="P1396" i="46" s="1"/>
  <c r="U1396" i="46" s="1"/>
  <c r="P1442" i="46" a="1"/>
  <c r="P1442" i="46" s="1"/>
  <c r="P1492" i="46" a="1"/>
  <c r="P1492" i="46" s="1"/>
  <c r="U1492" i="46" s="1"/>
  <c r="P1550" i="46" a="1"/>
  <c r="P1550" i="46" s="1"/>
  <c r="U1550" i="46" s="1"/>
  <c r="P1607" i="46" a="1"/>
  <c r="P1607" i="46" s="1"/>
  <c r="U1607" i="46" s="1"/>
  <c r="P1723" i="46" a="1"/>
  <c r="P1723" i="46" s="1"/>
  <c r="P1778" i="46" a="1"/>
  <c r="P1778" i="46" s="1"/>
  <c r="U1778" i="46" s="1"/>
  <c r="P1833" i="46" a="1"/>
  <c r="P1833" i="46" s="1"/>
  <c r="U1833" i="46" s="1"/>
  <c r="P1964" i="46" a="1"/>
  <c r="P1964" i="46" s="1"/>
  <c r="U1964" i="46" s="1"/>
  <c r="P1997" i="46" a="1"/>
  <c r="P1997" i="46" s="1"/>
  <c r="U1997" i="46" s="1"/>
  <c r="P2024" i="46" a="1"/>
  <c r="P2024" i="46" s="1"/>
  <c r="U2024" i="46" s="1"/>
  <c r="P2075" i="46" a="1"/>
  <c r="P2075" i="46" s="1"/>
  <c r="U2075" i="46" s="1"/>
  <c r="P2095" i="46" a="1"/>
  <c r="P2095" i="46" s="1"/>
  <c r="U2095" i="46" s="1"/>
  <c r="P2115" i="46" a="1"/>
  <c r="P2115" i="46" s="1"/>
  <c r="U2115" i="46" s="1"/>
  <c r="P2135" i="46" a="1"/>
  <c r="P2135" i="46" s="1"/>
  <c r="U2135" i="46" s="1"/>
  <c r="P2196" i="46" a="1"/>
  <c r="P2196" i="46" s="1"/>
  <c r="U2196" i="46" s="1"/>
  <c r="P2237" i="46" a="1"/>
  <c r="P2237" i="46" s="1"/>
  <c r="U2237" i="46" s="1"/>
  <c r="P2257" i="46" a="1"/>
  <c r="P2257" i="46" s="1"/>
  <c r="U2257" i="46" s="1"/>
  <c r="P2277" i="46" a="1"/>
  <c r="P2277" i="46" s="1"/>
  <c r="U2277" i="46" s="1"/>
  <c r="P2312" i="46" a="1"/>
  <c r="P2312" i="46" s="1"/>
  <c r="U2312" i="46" s="1"/>
  <c r="P2329" i="46" a="1"/>
  <c r="P2329" i="46" s="1"/>
  <c r="U2329" i="46" s="1"/>
  <c r="P2337" i="46" a="1"/>
  <c r="P2337" i="46" s="1"/>
  <c r="U2337" i="46" s="1"/>
  <c r="P2356" i="46" a="1"/>
  <c r="P2356" i="46" s="1"/>
  <c r="P2365" i="46" a="1"/>
  <c r="P2365" i="46" s="1"/>
  <c r="U2365" i="46" s="1"/>
  <c r="P2373" i="46" a="1"/>
  <c r="P2373" i="46" s="1"/>
  <c r="U2373" i="46" s="1"/>
  <c r="P2381" i="46" a="1"/>
  <c r="P2381" i="46" s="1"/>
  <c r="U2381" i="46" s="1"/>
  <c r="P2389" i="46" a="1"/>
  <c r="P2389" i="46" s="1"/>
  <c r="P2406" i="46" a="1"/>
  <c r="P2406" i="46" s="1"/>
  <c r="P2414" i="46" a="1"/>
  <c r="P2414" i="46" s="1"/>
  <c r="U2414" i="46" s="1"/>
  <c r="P2432" i="46" a="1"/>
  <c r="P2432" i="46" s="1"/>
  <c r="U2432" i="46" s="1"/>
  <c r="P2450" i="46" a="1"/>
  <c r="P2450" i="46" s="1"/>
  <c r="U2450" i="46" s="1"/>
  <c r="P2496" i="46" a="1"/>
  <c r="P2496" i="46" s="1"/>
  <c r="U2496" i="46" s="1"/>
  <c r="P2514" i="46" a="1"/>
  <c r="P2514" i="46" s="1"/>
  <c r="P2560" i="46" a="1"/>
  <c r="P2560" i="46" s="1"/>
  <c r="U2560" i="46" s="1"/>
  <c r="P2575" i="46" a="1"/>
  <c r="P2575" i="46" s="1"/>
  <c r="U2575" i="46" s="1"/>
  <c r="P2591" i="46" a="1"/>
  <c r="P2591" i="46" s="1"/>
  <c r="P2607" i="46" a="1"/>
  <c r="P2607" i="46" s="1"/>
  <c r="U2607" i="46" s="1"/>
  <c r="P2623" i="46" a="1"/>
  <c r="P2623" i="46" s="1"/>
  <c r="U2623" i="46" s="1"/>
  <c r="P2639" i="46" a="1"/>
  <c r="P2639" i="46" s="1"/>
  <c r="U2639" i="46" s="1"/>
  <c r="P2655" i="46" a="1"/>
  <c r="P2655" i="46" s="1"/>
  <c r="U2655" i="46" s="1"/>
  <c r="P2671" i="46" a="1"/>
  <c r="P2671" i="46" s="1"/>
  <c r="U2671" i="46" s="1"/>
  <c r="P2138" i="46" a="1"/>
  <c r="P2138" i="46" s="1"/>
  <c r="U2138" i="46" s="1"/>
  <c r="P2239" i="46" a="1"/>
  <c r="P2239" i="46" s="1"/>
  <c r="U2239" i="46" s="1"/>
  <c r="P2313" i="46" a="1"/>
  <c r="P2313" i="46" s="1"/>
  <c r="U2313" i="46" s="1"/>
  <c r="P2349" i="46" a="1"/>
  <c r="P2349" i="46" s="1"/>
  <c r="U2349" i="46" s="1"/>
  <c r="P2375" i="46" a="1"/>
  <c r="P2375" i="46" s="1"/>
  <c r="P2443" i="46" a="1"/>
  <c r="P2443" i="46" s="1"/>
  <c r="U2443" i="46" s="1"/>
  <c r="P2479" i="46" a="1"/>
  <c r="P2479" i="46" s="1"/>
  <c r="U2479" i="46" s="1"/>
  <c r="P2507" i="46" a="1"/>
  <c r="P2507" i="46" s="1"/>
  <c r="U2507" i="46" s="1"/>
  <c r="P2543" i="46" a="1"/>
  <c r="P2543" i="46" s="1"/>
  <c r="U2543" i="46" s="1"/>
  <c r="P218" i="46" a="1"/>
  <c r="P218" i="46" s="1"/>
  <c r="P421" i="46" a="1"/>
  <c r="P421" i="46" s="1"/>
  <c r="U421" i="46" s="1"/>
  <c r="P569" i="46" a="1"/>
  <c r="P569" i="46" s="1"/>
  <c r="U569" i="46" s="1"/>
  <c r="P669" i="46" a="1"/>
  <c r="P669" i="46" s="1"/>
  <c r="P839" i="46" a="1"/>
  <c r="P839" i="46" s="1"/>
  <c r="P893" i="46" a="1"/>
  <c r="P893" i="46" s="1"/>
  <c r="P951" i="46" a="1"/>
  <c r="P951" i="46" s="1"/>
  <c r="P1012" i="46" a="1"/>
  <c r="P1012" i="46" s="1"/>
  <c r="U1012" i="46" s="1"/>
  <c r="P1076" i="46" a="1"/>
  <c r="P1076" i="46" s="1"/>
  <c r="P1141" i="46" a="1"/>
  <c r="P1141" i="46" s="1"/>
  <c r="P1209" i="46" a="1"/>
  <c r="P1209" i="46" s="1"/>
  <c r="P1276" i="46" a="1"/>
  <c r="P1276" i="46" s="1"/>
  <c r="P1344" i="46" a="1"/>
  <c r="P1344" i="46" s="1"/>
  <c r="U1344" i="46" s="1"/>
  <c r="P1402" i="46" a="1"/>
  <c r="P1402" i="46" s="1"/>
  <c r="U1402" i="46" s="1"/>
  <c r="P1500" i="46" a="1"/>
  <c r="P1500" i="46" s="1"/>
  <c r="U1500" i="46" s="1"/>
  <c r="P1616" i="46" a="1"/>
  <c r="P1616" i="46" s="1"/>
  <c r="U1616" i="46" s="1"/>
  <c r="P1673" i="46" a="1"/>
  <c r="P1673" i="46" s="1"/>
  <c r="U1673" i="46" s="1"/>
  <c r="P1731" i="46" a="1"/>
  <c r="P1731" i="46" s="1"/>
  <c r="U1731" i="46" s="1"/>
  <c r="P1841" i="46" a="1"/>
  <c r="P1841" i="46" s="1"/>
  <c r="P1888" i="46" a="1"/>
  <c r="P1888" i="46" s="1"/>
  <c r="U1888" i="46" s="1"/>
  <c r="P1924" i="46" a="1"/>
  <c r="P1924" i="46" s="1"/>
  <c r="U1924" i="46" s="1"/>
  <c r="P1967" i="46" a="1"/>
  <c r="P1967" i="46" s="1"/>
  <c r="U1967" i="46" s="1"/>
  <c r="P2000" i="46" a="1"/>
  <c r="P2000" i="46" s="1"/>
  <c r="P2027" i="46" a="1"/>
  <c r="P2027" i="46" s="1"/>
  <c r="U2027" i="46" s="1"/>
  <c r="P2053" i="46" a="1"/>
  <c r="P2053" i="46" s="1"/>
  <c r="U2053" i="46" s="1"/>
  <c r="P2076" i="46" a="1"/>
  <c r="P2076" i="46" s="1"/>
  <c r="U2076" i="46" s="1"/>
  <c r="P2096" i="46" a="1"/>
  <c r="P2096" i="46" s="1"/>
  <c r="U2096" i="46" s="1"/>
  <c r="P2116" i="46" a="1"/>
  <c r="P2116" i="46" s="1"/>
  <c r="P2136" i="46" a="1"/>
  <c r="P2136" i="46" s="1"/>
  <c r="P2156" i="46" a="1"/>
  <c r="P2156" i="46" s="1"/>
  <c r="U2156" i="46" s="1"/>
  <c r="P2176" i="46" a="1"/>
  <c r="P2176" i="46" s="1"/>
  <c r="U2176" i="46" s="1"/>
  <c r="P2217" i="46" a="1"/>
  <c r="P2217" i="46" s="1"/>
  <c r="P2278" i="46" a="1"/>
  <c r="P2278" i="46" s="1"/>
  <c r="U2278" i="46" s="1"/>
  <c r="P2293" i="46" a="1"/>
  <c r="P2293" i="46" s="1"/>
  <c r="U2293" i="46" s="1"/>
  <c r="P2303" i="46" a="1"/>
  <c r="P2303" i="46" s="1"/>
  <c r="U2303" i="46" s="1"/>
  <c r="P2321" i="46" a="1"/>
  <c r="P2321" i="46" s="1"/>
  <c r="U2321" i="46" s="1"/>
  <c r="P2330" i="46" a="1"/>
  <c r="P2330" i="46" s="1"/>
  <c r="U2330" i="46" s="1"/>
  <c r="P2338" i="46" a="1"/>
  <c r="P2338" i="46" s="1"/>
  <c r="U2338" i="46" s="1"/>
  <c r="P2348" i="46" a="1"/>
  <c r="P2348" i="46" s="1"/>
  <c r="U2348" i="46" s="1"/>
  <c r="P2374" i="46" a="1"/>
  <c r="P2374" i="46" s="1"/>
  <c r="P2390" i="46" a="1"/>
  <c r="P2390" i="46" s="1"/>
  <c r="U2390" i="46" s="1"/>
  <c r="P2398" i="46" a="1"/>
  <c r="P2398" i="46" s="1"/>
  <c r="U2398" i="46" s="1"/>
  <c r="P2407" i="46" a="1"/>
  <c r="P2407" i="46" s="1"/>
  <c r="U2407" i="46" s="1"/>
  <c r="P2415" i="46" a="1"/>
  <c r="P2415" i="46" s="1"/>
  <c r="U2415" i="46" s="1"/>
  <c r="P2424" i="46" a="1"/>
  <c r="P2424" i="46" s="1"/>
  <c r="U2424" i="46" s="1"/>
  <c r="P2433" i="46" a="1"/>
  <c r="P2433" i="46" s="1"/>
  <c r="U2433" i="46" s="1"/>
  <c r="P2442" i="46" a="1"/>
  <c r="P2442" i="46" s="1"/>
  <c r="U2442" i="46" s="1"/>
  <c r="P2451" i="46" a="1"/>
  <c r="P2451" i="46" s="1"/>
  <c r="U2451" i="46" s="1"/>
  <c r="P2460" i="46" a="1"/>
  <c r="P2460" i="46" s="1"/>
  <c r="U2460" i="46" s="1"/>
  <c r="P2469" i="46" a="1"/>
  <c r="P2469" i="46" s="1"/>
  <c r="P2478" i="46" a="1"/>
  <c r="P2478" i="46" s="1"/>
  <c r="U2478" i="46" s="1"/>
  <c r="P2488" i="46" a="1"/>
  <c r="P2488" i="46" s="1"/>
  <c r="P2497" i="46" a="1"/>
  <c r="P2497" i="46" s="1"/>
  <c r="U2497" i="46" s="1"/>
  <c r="P2506" i="46" a="1"/>
  <c r="P2506" i="46" s="1"/>
  <c r="U2506" i="46" s="1"/>
  <c r="P2515" i="46" a="1"/>
  <c r="P2515" i="46" s="1"/>
  <c r="U2515" i="46" s="1"/>
  <c r="P2524" i="46" a="1"/>
  <c r="P2524" i="46" s="1"/>
  <c r="U2524" i="46" s="1"/>
  <c r="P2533" i="46" a="1"/>
  <c r="P2533" i="46" s="1"/>
  <c r="P2542" i="46" a="1"/>
  <c r="P2542" i="46" s="1"/>
  <c r="U2542" i="46" s="1"/>
  <c r="P2552" i="46" a="1"/>
  <c r="P2552" i="46" s="1"/>
  <c r="U2552" i="46" s="1"/>
  <c r="P2561" i="46" a="1"/>
  <c r="P2561" i="46" s="1"/>
  <c r="U2561" i="46" s="1"/>
  <c r="P2576" i="46" a="1"/>
  <c r="P2576" i="46" s="1"/>
  <c r="P2584" i="46" a="1"/>
  <c r="P2584" i="46" s="1"/>
  <c r="U2584" i="46" s="1"/>
  <c r="P2592" i="46" a="1"/>
  <c r="P2592" i="46" s="1"/>
  <c r="U2592" i="46" s="1"/>
  <c r="P2600" i="46" a="1"/>
  <c r="P2600" i="46" s="1"/>
  <c r="U2600" i="46" s="1"/>
  <c r="P2608" i="46" a="1"/>
  <c r="P2608" i="46" s="1"/>
  <c r="U2608" i="46" s="1"/>
  <c r="P2616" i="46" a="1"/>
  <c r="P2616" i="46" s="1"/>
  <c r="U2616" i="46" s="1"/>
  <c r="P2624" i="46" a="1"/>
  <c r="P2624" i="46" s="1"/>
  <c r="U2624" i="46" s="1"/>
  <c r="P2632" i="46" a="1"/>
  <c r="P2632" i="46" s="1"/>
  <c r="P2640" i="46" a="1"/>
  <c r="P2640" i="46" s="1"/>
  <c r="U2640" i="46" s="1"/>
  <c r="P2648" i="46" a="1"/>
  <c r="P2648" i="46" s="1"/>
  <c r="U2648" i="46" s="1"/>
  <c r="P2656" i="46" a="1"/>
  <c r="P2656" i="46" s="1"/>
  <c r="U2656" i="46" s="1"/>
  <c r="P2664" i="46" a="1"/>
  <c r="P2664" i="46" s="1"/>
  <c r="P2672" i="46" a="1"/>
  <c r="P2672" i="46" s="1"/>
  <c r="U2672" i="46" s="1"/>
  <c r="P2680" i="46" a="1"/>
  <c r="P2680" i="46" s="1"/>
  <c r="U2680" i="46" s="1"/>
  <c r="P228" i="46" a="1"/>
  <c r="P228" i="46" s="1"/>
  <c r="U228" i="46" s="1"/>
  <c r="P425" i="46" a="1"/>
  <c r="P425" i="46" s="1"/>
  <c r="P572" i="46" a="1"/>
  <c r="P572" i="46" s="1"/>
  <c r="P672" i="46" a="1"/>
  <c r="P672" i="46" s="1"/>
  <c r="U672" i="46" s="1"/>
  <c r="P766" i="46" a="1"/>
  <c r="P766" i="46" s="1"/>
  <c r="U766" i="46" s="1"/>
  <c r="P841" i="46" a="1"/>
  <c r="P841" i="46" s="1"/>
  <c r="P895" i="46" a="1"/>
  <c r="P895" i="46" s="1"/>
  <c r="U895" i="46" s="1"/>
  <c r="P953" i="46" a="1"/>
  <c r="P953" i="46" s="1"/>
  <c r="P1013" i="46" a="1"/>
  <c r="P1013" i="46" s="1"/>
  <c r="P1077" i="46" a="1"/>
  <c r="P1077" i="46" s="1"/>
  <c r="U1077" i="46" s="1"/>
  <c r="P1143" i="46" a="1"/>
  <c r="P1143" i="46" s="1"/>
  <c r="P1210" i="46" a="1"/>
  <c r="P1210" i="46" s="1"/>
  <c r="U1210" i="46" s="1"/>
  <c r="P1278" i="46" a="1"/>
  <c r="P1278" i="46" s="1"/>
  <c r="P1346" i="46" a="1"/>
  <c r="P1346" i="46" s="1"/>
  <c r="P1404" i="46" a="1"/>
  <c r="P1404" i="46" s="1"/>
  <c r="U1404" i="46" s="1"/>
  <c r="P1450" i="46" a="1"/>
  <c r="P1450" i="46" s="1"/>
  <c r="U1450" i="46" s="1"/>
  <c r="P1502" i="46" a="1"/>
  <c r="P1502" i="46" s="1"/>
  <c r="U1502" i="46" s="1"/>
  <c r="P1559" i="46" a="1"/>
  <c r="P1559" i="46" s="1"/>
  <c r="U1559" i="46" s="1"/>
  <c r="P1675" i="46" a="1"/>
  <c r="P1675" i="46" s="1"/>
  <c r="U1675" i="46" s="1"/>
  <c r="P1732" i="46" a="1"/>
  <c r="P1732" i="46" s="1"/>
  <c r="P1787" i="46" a="1"/>
  <c r="P1787" i="46" s="1"/>
  <c r="P1842" i="46" a="1"/>
  <c r="P1842" i="46" s="1"/>
  <c r="P1889" i="46" a="1"/>
  <c r="P1889" i="46" s="1"/>
  <c r="U1889" i="46" s="1"/>
  <c r="P2030" i="46" a="1"/>
  <c r="P2030" i="46" s="1"/>
  <c r="P2056" i="46" a="1"/>
  <c r="P2056" i="46" s="1"/>
  <c r="U2056" i="46" s="1"/>
  <c r="P2118" i="46" a="1"/>
  <c r="P2118" i="46" s="1"/>
  <c r="P2158" i="46" a="1"/>
  <c r="P2158" i="46" s="1"/>
  <c r="U2158" i="46" s="1"/>
  <c r="P2178" i="46" a="1"/>
  <c r="P2178" i="46" s="1"/>
  <c r="U2178" i="46" s="1"/>
  <c r="P2219" i="46" a="1"/>
  <c r="P2219" i="46" s="1"/>
  <c r="U2219" i="46" s="1"/>
  <c r="P2259" i="46" a="1"/>
  <c r="P2259" i="46" s="1"/>
  <c r="P2294" i="46" a="1"/>
  <c r="P2294" i="46" s="1"/>
  <c r="U2294" i="46" s="1"/>
  <c r="P2339" i="46" a="1"/>
  <c r="P2339" i="46" s="1"/>
  <c r="P2357" i="46" a="1"/>
  <c r="P2357" i="46" s="1"/>
  <c r="U2357" i="46" s="1"/>
  <c r="P2382" i="46" a="1"/>
  <c r="P2382" i="46" s="1"/>
  <c r="U2382" i="46" s="1"/>
  <c r="P2399" i="46" a="1"/>
  <c r="P2399" i="46" s="1"/>
  <c r="P2425" i="46" a="1"/>
  <c r="P2425" i="46" s="1"/>
  <c r="U2425" i="46" s="1"/>
  <c r="P2470" i="46" a="1"/>
  <c r="P2470" i="46" s="1"/>
  <c r="P2489" i="46" a="1"/>
  <c r="P2489" i="46" s="1"/>
  <c r="U2489" i="46" s="1"/>
  <c r="P2534" i="46" a="1"/>
  <c r="P2534" i="46" s="1"/>
  <c r="U2534" i="46" s="1"/>
  <c r="P2553" i="46" a="1"/>
  <c r="P2553" i="46" s="1"/>
  <c r="U2553" i="46" s="1"/>
  <c r="P2569" i="46" a="1"/>
  <c r="P2569" i="46" s="1"/>
  <c r="U2569" i="46" s="1"/>
  <c r="S19" i="46" a="1"/>
  <c r="S19" i="46" s="1"/>
  <c r="X19" i="46" s="1"/>
  <c r="S37" i="46" a="1"/>
  <c r="S37" i="46" s="1"/>
  <c r="S47" i="46" a="1"/>
  <c r="S47" i="46" s="1"/>
  <c r="X47" i="46" s="1"/>
  <c r="S57" i="46" a="1"/>
  <c r="S57" i="46" s="1"/>
  <c r="S68" i="46" a="1"/>
  <c r="S68" i="46" s="1"/>
  <c r="X68" i="46" s="1"/>
  <c r="S79" i="46" a="1"/>
  <c r="S79" i="46" s="1"/>
  <c r="X79" i="46" s="1"/>
  <c r="S89" i="46" a="1"/>
  <c r="S89" i="46" s="1"/>
  <c r="S100" i="46" a="1"/>
  <c r="S100" i="46" s="1"/>
  <c r="X100" i="46" s="1"/>
  <c r="AD100" i="46" s="1"/>
  <c r="S111" i="46" a="1"/>
  <c r="S111" i="46" s="1"/>
  <c r="X111" i="46" s="1"/>
  <c r="S121" i="46" a="1"/>
  <c r="S121" i="46" s="1"/>
  <c r="X121" i="46" s="1"/>
  <c r="S132" i="46" a="1"/>
  <c r="S132" i="46" s="1"/>
  <c r="S143" i="46" a="1"/>
  <c r="S143" i="46" s="1"/>
  <c r="S153" i="46" a="1"/>
  <c r="S153" i="46" s="1"/>
  <c r="S164" i="46" a="1"/>
  <c r="S164" i="46" s="1"/>
  <c r="S175" i="46" a="1"/>
  <c r="S175" i="46" s="1"/>
  <c r="S185" i="46" a="1"/>
  <c r="S185" i="46" s="1"/>
  <c r="X185" i="46" s="1"/>
  <c r="AD185" i="46" s="1"/>
  <c r="S196" i="46" a="1"/>
  <c r="S196" i="46" s="1"/>
  <c r="S207" i="46" a="1"/>
  <c r="S207" i="46" s="1"/>
  <c r="S217" i="46" a="1"/>
  <c r="S217" i="46" s="1"/>
  <c r="X217" i="46" s="1"/>
  <c r="S227" i="46" a="1"/>
  <c r="S227" i="46" s="1"/>
  <c r="X227" i="46" s="1"/>
  <c r="S238" i="46" a="1"/>
  <c r="S238" i="46" s="1"/>
  <c r="X238" i="46" s="1"/>
  <c r="S249" i="46" a="1"/>
  <c r="S249" i="46" s="1"/>
  <c r="X249" i="46" s="1"/>
  <c r="S261" i="46" a="1"/>
  <c r="S261" i="46" s="1"/>
  <c r="X261" i="46" s="1"/>
  <c r="S273" i="46" a="1"/>
  <c r="S273" i="46" s="1"/>
  <c r="X273" i="46" s="1"/>
  <c r="S285" i="46" a="1"/>
  <c r="S285" i="46" s="1"/>
  <c r="S297" i="46" a="1"/>
  <c r="S297" i="46" s="1"/>
  <c r="X297" i="46" s="1"/>
  <c r="S309" i="46" a="1"/>
  <c r="S309" i="46" s="1"/>
  <c r="X309" i="46" s="1"/>
  <c r="S321" i="46" a="1"/>
  <c r="S321" i="46" s="1"/>
  <c r="X321" i="46" s="1"/>
  <c r="S333" i="46" a="1"/>
  <c r="S333" i="46" s="1"/>
  <c r="X333" i="46" s="1"/>
  <c r="S345" i="46" a="1"/>
  <c r="S345" i="46" s="1"/>
  <c r="S357" i="46" a="1"/>
  <c r="S357" i="46" s="1"/>
  <c r="X357" i="46" s="1"/>
  <c r="S366" i="46" a="1"/>
  <c r="S366" i="46" s="1"/>
  <c r="X366" i="46" s="1"/>
  <c r="S376" i="46" a="1"/>
  <c r="S376" i="46" s="1"/>
  <c r="S395" i="46" a="1"/>
  <c r="S395" i="46" s="1"/>
  <c r="S405" i="46" a="1"/>
  <c r="S405" i="46" s="1"/>
  <c r="S414" i="46" a="1"/>
  <c r="S414" i="46" s="1"/>
  <c r="X414" i="46" s="1"/>
  <c r="S424" i="46" a="1"/>
  <c r="S424" i="46" s="1"/>
  <c r="X424" i="46" s="1"/>
  <c r="S443" i="46" a="1"/>
  <c r="S443" i="46" s="1"/>
  <c r="S453" i="46" a="1"/>
  <c r="S453" i="46" s="1"/>
  <c r="S462" i="46" a="1"/>
  <c r="S462" i="46" s="1"/>
  <c r="S472" i="46" a="1"/>
  <c r="S472" i="46" s="1"/>
  <c r="X472" i="46" s="1"/>
  <c r="S491" i="46" a="1"/>
  <c r="S491" i="46" s="1"/>
  <c r="X491" i="46" s="1"/>
  <c r="S511" i="46" a="1"/>
  <c r="S511" i="46" s="1"/>
  <c r="S532" i="46" a="1"/>
  <c r="S532" i="46" s="1"/>
  <c r="X532" i="46" s="1"/>
  <c r="AD532" i="46" s="1"/>
  <c r="S28" i="46" a="1"/>
  <c r="S28" i="46" s="1"/>
  <c r="X28" i="46" s="1"/>
  <c r="S38" i="46" a="1"/>
  <c r="S38" i="46" s="1"/>
  <c r="S48" i="46" a="1"/>
  <c r="S48" i="46" s="1"/>
  <c r="X48" i="46" s="1"/>
  <c r="S58" i="46" a="1"/>
  <c r="S58" i="46" s="1"/>
  <c r="S69" i="46" a="1"/>
  <c r="S69" i="46" s="1"/>
  <c r="X69" i="46" s="1"/>
  <c r="S80" i="46" a="1"/>
  <c r="S80" i="46" s="1"/>
  <c r="S90" i="46" a="1"/>
  <c r="S90" i="46" s="1"/>
  <c r="X90" i="46" s="1"/>
  <c r="S101" i="46" a="1"/>
  <c r="S101" i="46" s="1"/>
  <c r="X101" i="46" s="1"/>
  <c r="AD101" i="46" s="1"/>
  <c r="S112" i="46" a="1"/>
  <c r="S112" i="46" s="1"/>
  <c r="X112" i="46" s="1"/>
  <c r="AD112" i="46" s="1"/>
  <c r="S122" i="46" a="1"/>
  <c r="S122" i="46" s="1"/>
  <c r="S133" i="46" a="1"/>
  <c r="S133" i="46" s="1"/>
  <c r="S144" i="46" a="1"/>
  <c r="S144" i="46" s="1"/>
  <c r="S154" i="46" a="1"/>
  <c r="S154" i="46" s="1"/>
  <c r="S165" i="46" a="1"/>
  <c r="S165" i="46" s="1"/>
  <c r="S176" i="46" a="1"/>
  <c r="S176" i="46" s="1"/>
  <c r="S186" i="46" a="1"/>
  <c r="S186" i="46" s="1"/>
  <c r="X186" i="46" s="1"/>
  <c r="S197" i="46" a="1"/>
  <c r="S197" i="46" s="1"/>
  <c r="S208" i="46" a="1"/>
  <c r="S208" i="46" s="1"/>
  <c r="X208" i="46" s="1"/>
  <c r="S218" i="46" a="1"/>
  <c r="S218" i="46" s="1"/>
  <c r="S239" i="46" a="1"/>
  <c r="S239" i="46" s="1"/>
  <c r="S250" i="46" a="1"/>
  <c r="S250" i="46" s="1"/>
  <c r="X250" i="46" s="1"/>
  <c r="S262" i="46" a="1"/>
  <c r="S262" i="46" s="1"/>
  <c r="S274" i="46" a="1"/>
  <c r="S274" i="46" s="1"/>
  <c r="S286" i="46" a="1"/>
  <c r="S286" i="46" s="1"/>
  <c r="S298" i="46" a="1"/>
  <c r="S298" i="46" s="1"/>
  <c r="S310" i="46" a="1"/>
  <c r="S310" i="46" s="1"/>
  <c r="X310" i="46" s="1"/>
  <c r="S322" i="46" a="1"/>
  <c r="S322" i="46" s="1"/>
  <c r="X322" i="46" s="1"/>
  <c r="S334" i="46" a="1"/>
  <c r="S334" i="46" s="1"/>
  <c r="X334" i="46" s="1"/>
  <c r="S346" i="46" a="1"/>
  <c r="S346" i="46" s="1"/>
  <c r="X346" i="46" s="1"/>
  <c r="S367" i="46" a="1"/>
  <c r="S367" i="46" s="1"/>
  <c r="S377" i="46" a="1"/>
  <c r="S377" i="46" s="1"/>
  <c r="S386" i="46" a="1"/>
  <c r="S386" i="46" s="1"/>
  <c r="X386" i="46" s="1"/>
  <c r="AD386" i="46" s="1"/>
  <c r="S396" i="46" a="1"/>
  <c r="S396" i="46" s="1"/>
  <c r="S415" i="46" a="1"/>
  <c r="S415" i="46" s="1"/>
  <c r="X415" i="46" s="1"/>
  <c r="S425" i="46" a="1"/>
  <c r="S425" i="46" s="1"/>
  <c r="S434" i="46" a="1"/>
  <c r="S434" i="46" s="1"/>
  <c r="S444" i="46" a="1"/>
  <c r="S444" i="46" s="1"/>
  <c r="S463" i="46" a="1"/>
  <c r="S463" i="46" s="1"/>
  <c r="S473" i="46" a="1"/>
  <c r="S473" i="46" s="1"/>
  <c r="S482" i="46" a="1"/>
  <c r="S482" i="46" s="1"/>
  <c r="X482" i="46" s="1"/>
  <c r="S492" i="46" a="1"/>
  <c r="S492" i="46" s="1"/>
  <c r="X492" i="46" s="1"/>
  <c r="S502" i="46" a="1"/>
  <c r="S502" i="46" s="1"/>
  <c r="S512" i="46" a="1"/>
  <c r="S512" i="46" s="1"/>
  <c r="S522" i="46" a="1"/>
  <c r="S522" i="46" s="1"/>
  <c r="X522" i="46" s="1"/>
  <c r="AD522" i="46" s="1"/>
  <c r="S533" i="46" a="1"/>
  <c r="S533" i="46" s="1"/>
  <c r="X533" i="46" s="1"/>
  <c r="S20" i="46" a="1"/>
  <c r="S20" i="46" s="1"/>
  <c r="X20" i="46" s="1"/>
  <c r="S29" i="46" a="1"/>
  <c r="S29" i="46" s="1"/>
  <c r="X29" i="46" s="1"/>
  <c r="AD29" i="46" s="1"/>
  <c r="S39" i="46" a="1"/>
  <c r="S39" i="46" s="1"/>
  <c r="S49" i="46" a="1"/>
  <c r="S49" i="46" s="1"/>
  <c r="X49" i="46" s="1"/>
  <c r="S59" i="46" a="1"/>
  <c r="S59" i="46" s="1"/>
  <c r="S70" i="46" a="1"/>
  <c r="S70" i="46" s="1"/>
  <c r="X70" i="46" s="1"/>
  <c r="S81" i="46" a="1"/>
  <c r="S81" i="46" s="1"/>
  <c r="X81" i="46" s="1"/>
  <c r="S91" i="46" a="1"/>
  <c r="S91" i="46" s="1"/>
  <c r="S102" i="46" a="1"/>
  <c r="S102" i="46" s="1"/>
  <c r="X102" i="46" s="1"/>
  <c r="AD102" i="46" s="1"/>
  <c r="S113" i="46" a="1"/>
  <c r="S113" i="46" s="1"/>
  <c r="S123" i="46" a="1"/>
  <c r="S123" i="46" s="1"/>
  <c r="S134" i="46" a="1"/>
  <c r="S134" i="46" s="1"/>
  <c r="S145" i="46" a="1"/>
  <c r="S145" i="46" s="1"/>
  <c r="S155" i="46" a="1"/>
  <c r="S155" i="46" s="1"/>
  <c r="X155" i="46" s="1"/>
  <c r="S166" i="46" a="1"/>
  <c r="S166" i="46" s="1"/>
  <c r="S177" i="46" a="1"/>
  <c r="S177" i="46" s="1"/>
  <c r="X177" i="46" s="1"/>
  <c r="S187" i="46" a="1"/>
  <c r="S187" i="46" s="1"/>
  <c r="X187" i="46" s="1"/>
  <c r="S198" i="46" a="1"/>
  <c r="S198" i="46" s="1"/>
  <c r="S219" i="46" a="1"/>
  <c r="S219" i="46" s="1"/>
  <c r="S228" i="46" a="1"/>
  <c r="S228" i="46" s="1"/>
  <c r="X228" i="46" s="1"/>
  <c r="S240" i="46" a="1"/>
  <c r="S240" i="46" s="1"/>
  <c r="S251" i="46" a="1"/>
  <c r="S251" i="46" s="1"/>
  <c r="X251" i="46" s="1"/>
  <c r="S263" i="46" a="1"/>
  <c r="S263" i="46" s="1"/>
  <c r="S275" i="46" a="1"/>
  <c r="S275" i="46" s="1"/>
  <c r="S287" i="46" a="1"/>
  <c r="S287" i="46" s="1"/>
  <c r="X287" i="46" s="1"/>
  <c r="S299" i="46" a="1"/>
  <c r="S299" i="46" s="1"/>
  <c r="S311" i="46" a="1"/>
  <c r="S311" i="46" s="1"/>
  <c r="X311" i="46" s="1"/>
  <c r="S323" i="46" a="1"/>
  <c r="S323" i="46" s="1"/>
  <c r="X323" i="46" s="1"/>
  <c r="S335" i="46" a="1"/>
  <c r="S335" i="46" s="1"/>
  <c r="X335" i="46" s="1"/>
  <c r="S347" i="46" a="1"/>
  <c r="S347" i="46" s="1"/>
  <c r="X347" i="46" s="1"/>
  <c r="S358" i="46" a="1"/>
  <c r="S358" i="46" s="1"/>
  <c r="S368" i="46" a="1"/>
  <c r="S368" i="46" s="1"/>
  <c r="S387" i="46" a="1"/>
  <c r="S387" i="46" s="1"/>
  <c r="X387" i="46" s="1"/>
  <c r="S397" i="46" a="1"/>
  <c r="S397" i="46" s="1"/>
  <c r="S406" i="46" a="1"/>
  <c r="S406" i="46" s="1"/>
  <c r="X406" i="46" s="1"/>
  <c r="S416" i="46" a="1"/>
  <c r="S416" i="46" s="1"/>
  <c r="S435" i="46" a="1"/>
  <c r="S435" i="46" s="1"/>
  <c r="S445" i="46" a="1"/>
  <c r="S445" i="46" s="1"/>
  <c r="X445" i="46" s="1"/>
  <c r="AD445" i="46" s="1"/>
  <c r="S454" i="46" a="1"/>
  <c r="S454" i="46" s="1"/>
  <c r="S464" i="46" a="1"/>
  <c r="S464" i="46" s="1"/>
  <c r="S483" i="46" a="1"/>
  <c r="S483" i="46" s="1"/>
  <c r="X483" i="46" s="1"/>
  <c r="S493" i="46" a="1"/>
  <c r="S493" i="46" s="1"/>
  <c r="X493" i="46" s="1"/>
  <c r="S503" i="46" a="1"/>
  <c r="S503" i="46" s="1"/>
  <c r="S513" i="46" a="1"/>
  <c r="S513" i="46" s="1"/>
  <c r="S523" i="46" a="1"/>
  <c r="S523" i="46" s="1"/>
  <c r="X523" i="46" s="1"/>
  <c r="AD523" i="46" s="1"/>
  <c r="S534" i="46" a="1"/>
  <c r="S534" i="46" s="1"/>
  <c r="X534" i="46" s="1"/>
  <c r="S21" i="46" a="1"/>
  <c r="S21" i="46" s="1"/>
  <c r="X21" i="46" s="1"/>
  <c r="S30" i="46" a="1"/>
  <c r="S30" i="46" s="1"/>
  <c r="S50" i="46" a="1"/>
  <c r="S50" i="46" s="1"/>
  <c r="S60" i="46" a="1"/>
  <c r="S60" i="46" s="1"/>
  <c r="X60" i="46" s="1"/>
  <c r="S71" i="46" a="1"/>
  <c r="S71" i="46" s="1"/>
  <c r="S82" i="46" a="1"/>
  <c r="S82" i="46" s="1"/>
  <c r="S92" i="46" a="1"/>
  <c r="S92" i="46" s="1"/>
  <c r="S103" i="46" a="1"/>
  <c r="S103" i="46" s="1"/>
  <c r="S114" i="46" a="1"/>
  <c r="S114" i="46" s="1"/>
  <c r="S124" i="46" a="1"/>
  <c r="S124" i="46" s="1"/>
  <c r="X124" i="46" s="1"/>
  <c r="S135" i="46" a="1"/>
  <c r="S135" i="46" s="1"/>
  <c r="X135" i="46" s="1"/>
  <c r="S146" i="46" a="1"/>
  <c r="S146" i="46" s="1"/>
  <c r="S156" i="46" a="1"/>
  <c r="S156" i="46" s="1"/>
  <c r="S167" i="46" a="1"/>
  <c r="S167" i="46" s="1"/>
  <c r="S178" i="46" a="1"/>
  <c r="S178" i="46" s="1"/>
  <c r="X178" i="46" s="1"/>
  <c r="S188" i="46" a="1"/>
  <c r="S188" i="46" s="1"/>
  <c r="X188" i="46" s="1"/>
  <c r="AD188" i="46" s="1"/>
  <c r="S199" i="46" a="1"/>
  <c r="S199" i="46" s="1"/>
  <c r="S209" i="46" a="1"/>
  <c r="S209" i="46" s="1"/>
  <c r="X209" i="46" s="1"/>
  <c r="S229" i="46" a="1"/>
  <c r="S229" i="46" s="1"/>
  <c r="X229" i="46" s="1"/>
  <c r="S241" i="46" a="1"/>
  <c r="S241" i="46" s="1"/>
  <c r="S252" i="46" a="1"/>
  <c r="S252" i="46" s="1"/>
  <c r="S264" i="46" a="1"/>
  <c r="S264" i="46" s="1"/>
  <c r="X264" i="46" s="1"/>
  <c r="S276" i="46" a="1"/>
  <c r="S276" i="46" s="1"/>
  <c r="S288" i="46" a="1"/>
  <c r="S288" i="46" s="1"/>
  <c r="X288" i="46" s="1"/>
  <c r="S300" i="46" a="1"/>
  <c r="S300" i="46" s="1"/>
  <c r="S312" i="46" a="1"/>
  <c r="S312" i="46" s="1"/>
  <c r="X312" i="46" s="1"/>
  <c r="S324" i="46" a="1"/>
  <c r="S324" i="46" s="1"/>
  <c r="X324" i="46" s="1"/>
  <c r="S336" i="46" a="1"/>
  <c r="S336" i="46" s="1"/>
  <c r="S348" i="46" a="1"/>
  <c r="S348" i="46" s="1"/>
  <c r="S359" i="46" a="1"/>
  <c r="S359" i="46" s="1"/>
  <c r="S369" i="46" a="1"/>
  <c r="S369" i="46" s="1"/>
  <c r="X369" i="46" s="1"/>
  <c r="S378" i="46" a="1"/>
  <c r="S378" i="46" s="1"/>
  <c r="X378" i="46" s="1"/>
  <c r="S388" i="46" a="1"/>
  <c r="S388" i="46" s="1"/>
  <c r="X388" i="46" s="1"/>
  <c r="S407" i="46" a="1"/>
  <c r="S407" i="46" s="1"/>
  <c r="S417" i="46" a="1"/>
  <c r="S417" i="46" s="1"/>
  <c r="S426" i="46" a="1"/>
  <c r="S426" i="46" s="1"/>
  <c r="S436" i="46" a="1"/>
  <c r="S436" i="46" s="1"/>
  <c r="S455" i="46" a="1"/>
  <c r="S455" i="46" s="1"/>
  <c r="S465" i="46" a="1"/>
  <c r="S465" i="46" s="1"/>
  <c r="X465" i="46" s="1"/>
  <c r="S474" i="46" a="1"/>
  <c r="S474" i="46" s="1"/>
  <c r="X474" i="46" s="1"/>
  <c r="S484" i="46" a="1"/>
  <c r="S484" i="46" s="1"/>
  <c r="X484" i="46" s="1"/>
  <c r="S504" i="46" a="1"/>
  <c r="S504" i="46" s="1"/>
  <c r="S514" i="46" a="1"/>
  <c r="S514" i="46" s="1"/>
  <c r="S524" i="46" a="1"/>
  <c r="S524" i="46" s="1"/>
  <c r="S535" i="46" a="1"/>
  <c r="S535" i="46" s="1"/>
  <c r="X535" i="46" s="1"/>
  <c r="S22" i="46" a="1"/>
  <c r="S22" i="46" s="1"/>
  <c r="S31" i="46" a="1"/>
  <c r="S31" i="46" s="1"/>
  <c r="X31" i="46" s="1"/>
  <c r="AD31" i="46" s="1"/>
  <c r="S40" i="46" a="1"/>
  <c r="S40" i="46" s="1"/>
  <c r="S51" i="46" a="1"/>
  <c r="S51" i="46" s="1"/>
  <c r="S61" i="46" a="1"/>
  <c r="S61" i="46" s="1"/>
  <c r="S72" i="46" a="1"/>
  <c r="S72" i="46" s="1"/>
  <c r="S83" i="46" a="1"/>
  <c r="S83" i="46" s="1"/>
  <c r="S93" i="46" a="1"/>
  <c r="S93" i="46" s="1"/>
  <c r="X93" i="46" s="1"/>
  <c r="AD93" i="46" s="1"/>
  <c r="S104" i="46" a="1"/>
  <c r="S104" i="46" s="1"/>
  <c r="S115" i="46" a="1"/>
  <c r="S115" i="46" s="1"/>
  <c r="S125" i="46" a="1"/>
  <c r="S125" i="46" s="1"/>
  <c r="S136" i="46" a="1"/>
  <c r="S136" i="46" s="1"/>
  <c r="S147" i="46" a="1"/>
  <c r="S147" i="46" s="1"/>
  <c r="S157" i="46" a="1"/>
  <c r="S157" i="46" s="1"/>
  <c r="S168" i="46" a="1"/>
  <c r="S168" i="46" s="1"/>
  <c r="S179" i="46" a="1"/>
  <c r="S179" i="46" s="1"/>
  <c r="X179" i="46" s="1"/>
  <c r="AD179" i="46" s="1"/>
  <c r="S189" i="46" a="1"/>
  <c r="S189" i="46" s="1"/>
  <c r="X189" i="46" s="1"/>
  <c r="AD189" i="46" s="1"/>
  <c r="S200" i="46" a="1"/>
  <c r="S200" i="46" s="1"/>
  <c r="S210" i="46" a="1"/>
  <c r="S210" i="46" s="1"/>
  <c r="X210" i="46" s="1"/>
  <c r="S220" i="46" a="1"/>
  <c r="S220" i="46" s="1"/>
  <c r="S230" i="46" a="1"/>
  <c r="S230" i="46" s="1"/>
  <c r="X230" i="46" s="1"/>
  <c r="S242" i="46" a="1"/>
  <c r="S242" i="46" s="1"/>
  <c r="S253" i="46" a="1"/>
  <c r="S253" i="46" s="1"/>
  <c r="S265" i="46" a="1"/>
  <c r="S265" i="46" s="1"/>
  <c r="X265" i="46" s="1"/>
  <c r="S23" i="46" a="1"/>
  <c r="S23" i="46" s="1"/>
  <c r="X23" i="46" s="1"/>
  <c r="S62" i="46" a="1"/>
  <c r="S62" i="46" s="1"/>
  <c r="S94" i="46" a="1"/>
  <c r="S94" i="46" s="1"/>
  <c r="S126" i="46" a="1"/>
  <c r="S126" i="46" s="1"/>
  <c r="X126" i="46" s="1"/>
  <c r="S158" i="46" a="1"/>
  <c r="S158" i="46" s="1"/>
  <c r="S190" i="46" a="1"/>
  <c r="S190" i="46" s="1"/>
  <c r="S211" i="46" a="1"/>
  <c r="S211" i="46" s="1"/>
  <c r="S221" i="46" a="1"/>
  <c r="S221" i="46" s="1"/>
  <c r="S231" i="46" a="1"/>
  <c r="S231" i="46" s="1"/>
  <c r="X231" i="46" s="1"/>
  <c r="S243" i="46" a="1"/>
  <c r="S243" i="46" s="1"/>
  <c r="S254" i="46" a="1"/>
  <c r="S254" i="46" s="1"/>
  <c r="S266" i="46" a="1"/>
  <c r="S266" i="46" s="1"/>
  <c r="X266" i="46" s="1"/>
  <c r="S278" i="46" a="1"/>
  <c r="S278" i="46" s="1"/>
  <c r="S290" i="46" a="1"/>
  <c r="S290" i="46" s="1"/>
  <c r="X290" i="46" s="1"/>
  <c r="S302" i="46" a="1"/>
  <c r="S302" i="46" s="1"/>
  <c r="S314" i="46" a="1"/>
  <c r="S314" i="46" s="1"/>
  <c r="X314" i="46" s="1"/>
  <c r="S326" i="46" a="1"/>
  <c r="S326" i="46" s="1"/>
  <c r="S338" i="46" a="1"/>
  <c r="S338" i="46" s="1"/>
  <c r="X338" i="46" s="1"/>
  <c r="S350" i="46" a="1"/>
  <c r="S350" i="46" s="1"/>
  <c r="X350" i="46" s="1"/>
  <c r="S361" i="46" a="1"/>
  <c r="S361" i="46" s="1"/>
  <c r="S370" i="46" a="1"/>
  <c r="S370" i="46" s="1"/>
  <c r="S380" i="46" a="1"/>
  <c r="S380" i="46" s="1"/>
  <c r="S399" i="46" a="1"/>
  <c r="S399" i="46" s="1"/>
  <c r="S409" i="46" a="1"/>
  <c r="S409" i="46" s="1"/>
  <c r="S418" i="46" a="1"/>
  <c r="S418" i="46" s="1"/>
  <c r="S428" i="46" a="1"/>
  <c r="S428" i="46" s="1"/>
  <c r="S447" i="46" a="1"/>
  <c r="S447" i="46" s="1"/>
  <c r="X447" i="46" s="1"/>
  <c r="S457" i="46" a="1"/>
  <c r="S457" i="46" s="1"/>
  <c r="S466" i="46" a="1"/>
  <c r="S466" i="46" s="1"/>
  <c r="X466" i="46" s="1"/>
  <c r="S476" i="46" a="1"/>
  <c r="S476" i="46" s="1"/>
  <c r="X476" i="46" s="1"/>
  <c r="S495" i="46" a="1"/>
  <c r="S495" i="46" s="1"/>
  <c r="X495" i="46" s="1"/>
  <c r="S516" i="46" a="1"/>
  <c r="S516" i="46" s="1"/>
  <c r="X516" i="46" s="1"/>
  <c r="AD516" i="46" s="1"/>
  <c r="S537" i="46" a="1"/>
  <c r="S537" i="46" s="1"/>
  <c r="S32" i="46" a="1"/>
  <c r="S32" i="46" s="1"/>
  <c r="S41" i="46" a="1"/>
  <c r="S41" i="46" s="1"/>
  <c r="X41" i="46" s="1"/>
  <c r="S52" i="46" a="1"/>
  <c r="S52" i="46" s="1"/>
  <c r="X52" i="46" s="1"/>
  <c r="S63" i="46" a="1"/>
  <c r="S63" i="46" s="1"/>
  <c r="X63" i="46" s="1"/>
  <c r="S73" i="46" a="1"/>
  <c r="S73" i="46" s="1"/>
  <c r="S84" i="46" a="1"/>
  <c r="S84" i="46" s="1"/>
  <c r="X84" i="46" s="1"/>
  <c r="S95" i="46" a="1"/>
  <c r="S95" i="46" s="1"/>
  <c r="S105" i="46" a="1"/>
  <c r="S105" i="46" s="1"/>
  <c r="S116" i="46" a="1"/>
  <c r="S116" i="46" s="1"/>
  <c r="S127" i="46" a="1"/>
  <c r="S127" i="46" s="1"/>
  <c r="S137" i="46" a="1"/>
  <c r="S137" i="46" s="1"/>
  <c r="S148" i="46" a="1"/>
  <c r="S148" i="46" s="1"/>
  <c r="S159" i="46" a="1"/>
  <c r="S159" i="46" s="1"/>
  <c r="S169" i="46" a="1"/>
  <c r="S169" i="46" s="1"/>
  <c r="S180" i="46" a="1"/>
  <c r="S180" i="46" s="1"/>
  <c r="X180" i="46" s="1"/>
  <c r="S191" i="46" a="1"/>
  <c r="S191" i="46" s="1"/>
  <c r="S201" i="46" a="1"/>
  <c r="S201" i="46" s="1"/>
  <c r="X201" i="46" s="1"/>
  <c r="S222" i="46" a="1"/>
  <c r="S222" i="46" s="1"/>
  <c r="X222" i="46" s="1"/>
  <c r="S232" i="46" a="1"/>
  <c r="S232" i="46" s="1"/>
  <c r="X232" i="46" s="1"/>
  <c r="S255" i="46" a="1"/>
  <c r="S255" i="46" s="1"/>
  <c r="X255" i="46" s="1"/>
  <c r="S267" i="46" a="1"/>
  <c r="S267" i="46" s="1"/>
  <c r="X267" i="46" s="1"/>
  <c r="S279" i="46" a="1"/>
  <c r="S279" i="46" s="1"/>
  <c r="S291" i="46" a="1"/>
  <c r="S291" i="46" s="1"/>
  <c r="X291" i="46" s="1"/>
  <c r="S303" i="46" a="1"/>
  <c r="S303" i="46" s="1"/>
  <c r="S315" i="46" a="1"/>
  <c r="S315" i="46" s="1"/>
  <c r="X315" i="46" s="1"/>
  <c r="S327" i="46" a="1"/>
  <c r="S327" i="46" s="1"/>
  <c r="X327" i="46" s="1"/>
  <c r="S339" i="46" a="1"/>
  <c r="S339" i="46" s="1"/>
  <c r="X339" i="46" s="1"/>
  <c r="S351" i="46" a="1"/>
  <c r="S351" i="46" s="1"/>
  <c r="S371" i="46" a="1"/>
  <c r="S371" i="46" s="1"/>
  <c r="S381" i="46" a="1"/>
  <c r="S381" i="46" s="1"/>
  <c r="X381" i="46" s="1"/>
  <c r="S390" i="46" a="1"/>
  <c r="S390" i="46" s="1"/>
  <c r="X390" i="46" s="1"/>
  <c r="S400" i="46" a="1"/>
  <c r="S400" i="46" s="1"/>
  <c r="S419" i="46" a="1"/>
  <c r="S419" i="46" s="1"/>
  <c r="S429" i="46" a="1"/>
  <c r="S429" i="46" s="1"/>
  <c r="S438" i="46" a="1"/>
  <c r="S438" i="46" s="1"/>
  <c r="S448" i="46" a="1"/>
  <c r="S448" i="46" s="1"/>
  <c r="X448" i="46" s="1"/>
  <c r="S467" i="46" a="1"/>
  <c r="S467" i="46" s="1"/>
  <c r="S477" i="46" a="1"/>
  <c r="S477" i="46" s="1"/>
  <c r="X477" i="46" s="1"/>
  <c r="S486" i="46" a="1"/>
  <c r="S486" i="46" s="1"/>
  <c r="X486" i="46" s="1"/>
  <c r="S496" i="46" a="1"/>
  <c r="S496" i="46" s="1"/>
  <c r="X496" i="46" s="1"/>
  <c r="S506" i="46" a="1"/>
  <c r="S506" i="46" s="1"/>
  <c r="X506" i="46" s="1"/>
  <c r="S517" i="46" a="1"/>
  <c r="S517" i="46" s="1"/>
  <c r="S526" i="46" a="1"/>
  <c r="S526" i="46" s="1"/>
  <c r="X526" i="46" s="1"/>
  <c r="AD526" i="46" s="1"/>
  <c r="S24" i="46" a="1"/>
  <c r="S24" i="46" s="1"/>
  <c r="X24" i="46" s="1"/>
  <c r="AD24" i="46" s="1"/>
  <c r="S33" i="46" a="1"/>
  <c r="S33" i="46" s="1"/>
  <c r="X33" i="46" s="1"/>
  <c r="S42" i="46" a="1"/>
  <c r="S42" i="46" s="1"/>
  <c r="S53" i="46" a="1"/>
  <c r="S53" i="46" s="1"/>
  <c r="X53" i="46" s="1"/>
  <c r="S64" i="46" a="1"/>
  <c r="S64" i="46" s="1"/>
  <c r="X64" i="46" s="1"/>
  <c r="S74" i="46" a="1"/>
  <c r="S74" i="46" s="1"/>
  <c r="S85" i="46" a="1"/>
  <c r="S85" i="46" s="1"/>
  <c r="S96" i="46" a="1"/>
  <c r="S96" i="46" s="1"/>
  <c r="X96" i="46" s="1"/>
  <c r="S106" i="46" a="1"/>
  <c r="S106" i="46" s="1"/>
  <c r="S117" i="46" a="1"/>
  <c r="S117" i="46" s="1"/>
  <c r="X117" i="46" s="1"/>
  <c r="AD117" i="46" s="1"/>
  <c r="S128" i="46" a="1"/>
  <c r="S128" i="46" s="1"/>
  <c r="S138" i="46" a="1"/>
  <c r="S138" i="46" s="1"/>
  <c r="X138" i="46" s="1"/>
  <c r="S149" i="46" a="1"/>
  <c r="S149" i="46" s="1"/>
  <c r="S160" i="46" a="1"/>
  <c r="S160" i="46" s="1"/>
  <c r="S170" i="46" a="1"/>
  <c r="S170" i="46" s="1"/>
  <c r="S181" i="46" a="1"/>
  <c r="S181" i="46" s="1"/>
  <c r="X181" i="46" s="1"/>
  <c r="AD181" i="46" s="1"/>
  <c r="S192" i="46" a="1"/>
  <c r="S192" i="46" s="1"/>
  <c r="S202" i="46" a="1"/>
  <c r="S202" i="46" s="1"/>
  <c r="X202" i="46" s="1"/>
  <c r="S212" i="46" a="1"/>
  <c r="S212" i="46" s="1"/>
  <c r="X212" i="46" s="1"/>
  <c r="S223" i="46" a="1"/>
  <c r="S223" i="46" s="1"/>
  <c r="X223" i="46" s="1"/>
  <c r="S233" i="46" a="1"/>
  <c r="S233" i="46" s="1"/>
  <c r="X233" i="46" s="1"/>
  <c r="S244" i="46" a="1"/>
  <c r="S244" i="46" s="1"/>
  <c r="S256" i="46" a="1"/>
  <c r="S256" i="46" s="1"/>
  <c r="X256" i="46" s="1"/>
  <c r="S268" i="46" a="1"/>
  <c r="S268" i="46" s="1"/>
  <c r="X268" i="46" s="1"/>
  <c r="S280" i="46" a="1"/>
  <c r="S280" i="46" s="1"/>
  <c r="S292" i="46" a="1"/>
  <c r="S292" i="46" s="1"/>
  <c r="S304" i="46" a="1"/>
  <c r="S304" i="46" s="1"/>
  <c r="S316" i="46" a="1"/>
  <c r="S316" i="46" s="1"/>
  <c r="S328" i="46" a="1"/>
  <c r="S328" i="46" s="1"/>
  <c r="S340" i="46" a="1"/>
  <c r="S340" i="46" s="1"/>
  <c r="X340" i="46" s="1"/>
  <c r="S352" i="46" a="1"/>
  <c r="S352" i="46" s="1"/>
  <c r="S362" i="46" a="1"/>
  <c r="S362" i="46" s="1"/>
  <c r="S372" i="46" a="1"/>
  <c r="S372" i="46" s="1"/>
  <c r="S391" i="46" a="1"/>
  <c r="S391" i="46" s="1"/>
  <c r="S401" i="46" a="1"/>
  <c r="S401" i="46" s="1"/>
  <c r="S410" i="46" a="1"/>
  <c r="S410" i="46" s="1"/>
  <c r="S420" i="46" a="1"/>
  <c r="S420" i="46" s="1"/>
  <c r="X420" i="46" s="1"/>
  <c r="S439" i="46" a="1"/>
  <c r="S439" i="46" s="1"/>
  <c r="S449" i="46" a="1"/>
  <c r="S449" i="46" s="1"/>
  <c r="S458" i="46" a="1"/>
  <c r="S458" i="46" s="1"/>
  <c r="S468" i="46" a="1"/>
  <c r="S468" i="46" s="1"/>
  <c r="X468" i="46" s="1"/>
  <c r="S487" i="46" a="1"/>
  <c r="S487" i="46" s="1"/>
  <c r="X487" i="46" s="1"/>
  <c r="S497" i="46" a="1"/>
  <c r="S497" i="46" s="1"/>
  <c r="S507" i="46" a="1"/>
  <c r="S507" i="46" s="1"/>
  <c r="X507" i="46" s="1"/>
  <c r="S527" i="46" a="1"/>
  <c r="S527" i="46" s="1"/>
  <c r="X527" i="46" s="1"/>
  <c r="AD527" i="46" s="1"/>
  <c r="S538" i="46" a="1"/>
  <c r="S538" i="46" s="1"/>
  <c r="S34" i="46" a="1"/>
  <c r="S34" i="46" s="1"/>
  <c r="X34" i="46" s="1"/>
  <c r="S43" i="46" a="1"/>
  <c r="S43" i="46" s="1"/>
  <c r="X43" i="46" s="1"/>
  <c r="S54" i="46" a="1"/>
  <c r="S54" i="46" s="1"/>
  <c r="X54" i="46" s="1"/>
  <c r="S65" i="46" a="1"/>
  <c r="S65" i="46" s="1"/>
  <c r="X65" i="46" s="1"/>
  <c r="S75" i="46" a="1"/>
  <c r="S75" i="46" s="1"/>
  <c r="X75" i="46" s="1"/>
  <c r="AD75" i="46" s="1"/>
  <c r="S86" i="46" a="1"/>
  <c r="S86" i="46" s="1"/>
  <c r="S97" i="46" a="1"/>
  <c r="S97" i="46" s="1"/>
  <c r="X97" i="46" s="1"/>
  <c r="S107" i="46" a="1"/>
  <c r="S107" i="46" s="1"/>
  <c r="S118" i="46" a="1"/>
  <c r="S118" i="46" s="1"/>
  <c r="X118" i="46" s="1"/>
  <c r="S129" i="46" a="1"/>
  <c r="S129" i="46" s="1"/>
  <c r="X129" i="46" s="1"/>
  <c r="S139" i="46" a="1"/>
  <c r="S139" i="46" s="1"/>
  <c r="S150" i="46" a="1"/>
  <c r="S150" i="46" s="1"/>
  <c r="S161" i="46" a="1"/>
  <c r="S161" i="46" s="1"/>
  <c r="S171" i="46" a="1"/>
  <c r="S171" i="46" s="1"/>
  <c r="S182" i="46" a="1"/>
  <c r="S182" i="46" s="1"/>
  <c r="X182" i="46" s="1"/>
  <c r="S193" i="46" a="1"/>
  <c r="S193" i="46" s="1"/>
  <c r="X193" i="46" s="1"/>
  <c r="S203" i="46" a="1"/>
  <c r="S203" i="46" s="1"/>
  <c r="S213" i="46" a="1"/>
  <c r="S213" i="46" s="1"/>
  <c r="X213" i="46" s="1"/>
  <c r="S224" i="46" a="1"/>
  <c r="S224" i="46" s="1"/>
  <c r="X224" i="46" s="1"/>
  <c r="S234" i="46" a="1"/>
  <c r="S234" i="46" s="1"/>
  <c r="X234" i="46" s="1"/>
  <c r="S245" i="46" a="1"/>
  <c r="S245" i="46" s="1"/>
  <c r="X245" i="46" s="1"/>
  <c r="S257" i="46" a="1"/>
  <c r="S257" i="46" s="1"/>
  <c r="S269" i="46" a="1"/>
  <c r="S269" i="46" s="1"/>
  <c r="X269" i="46" s="1"/>
  <c r="S281" i="46" a="1"/>
  <c r="S281" i="46" s="1"/>
  <c r="S293" i="46" a="1"/>
  <c r="S293" i="46" s="1"/>
  <c r="X293" i="46" s="1"/>
  <c r="S305" i="46" a="1"/>
  <c r="S305" i="46" s="1"/>
  <c r="S317" i="46" a="1"/>
  <c r="S317" i="46" s="1"/>
  <c r="S329" i="46" a="1"/>
  <c r="S329" i="46" s="1"/>
  <c r="S16" i="46" a="1"/>
  <c r="S16" i="46" s="1"/>
  <c r="S25" i="46" a="1"/>
  <c r="S25" i="46" s="1"/>
  <c r="X25" i="46" s="1"/>
  <c r="S35" i="46" a="1"/>
  <c r="S35" i="46" s="1"/>
  <c r="S44" i="46" a="1"/>
  <c r="S44" i="46" s="1"/>
  <c r="S55" i="46" a="1"/>
  <c r="S55" i="46" s="1"/>
  <c r="X55" i="46" s="1"/>
  <c r="S66" i="46" a="1"/>
  <c r="S66" i="46" s="1"/>
  <c r="S76" i="46" a="1"/>
  <c r="S76" i="46" s="1"/>
  <c r="X76" i="46" s="1"/>
  <c r="S87" i="46" a="1"/>
  <c r="S87" i="46" s="1"/>
  <c r="S98" i="46" a="1"/>
  <c r="S98" i="46" s="1"/>
  <c r="X98" i="46" s="1"/>
  <c r="S108" i="46" a="1"/>
  <c r="S108" i="46" s="1"/>
  <c r="S119" i="46" a="1"/>
  <c r="S119" i="46" s="1"/>
  <c r="X119" i="46" s="1"/>
  <c r="AD119" i="46" s="1"/>
  <c r="S130" i="46" a="1"/>
  <c r="S130" i="46" s="1"/>
  <c r="X130" i="46" s="1"/>
  <c r="S140" i="46" a="1"/>
  <c r="S140" i="46" s="1"/>
  <c r="S151" i="46" a="1"/>
  <c r="S151" i="46" s="1"/>
  <c r="S162" i="46" a="1"/>
  <c r="S162" i="46" s="1"/>
  <c r="S172" i="46" a="1"/>
  <c r="S172" i="46" s="1"/>
  <c r="X172" i="46" s="1"/>
  <c r="S183" i="46" a="1"/>
  <c r="S183" i="46" s="1"/>
  <c r="S194" i="46" a="1"/>
  <c r="S194" i="46" s="1"/>
  <c r="X194" i="46" s="1"/>
  <c r="S204" i="46" a="1"/>
  <c r="S204" i="46" s="1"/>
  <c r="S214" i="46" a="1"/>
  <c r="S214" i="46" s="1"/>
  <c r="S235" i="46" a="1"/>
  <c r="S235" i="46" s="1"/>
  <c r="S246" i="46" a="1"/>
  <c r="S246" i="46" s="1"/>
  <c r="S258" i="46" a="1"/>
  <c r="S258" i="46" s="1"/>
  <c r="X258" i="46" s="1"/>
  <c r="S270" i="46" a="1"/>
  <c r="S270" i="46" s="1"/>
  <c r="S282" i="46" a="1"/>
  <c r="S282" i="46" s="1"/>
  <c r="S294" i="46" a="1"/>
  <c r="S294" i="46" s="1"/>
  <c r="X294" i="46" s="1"/>
  <c r="S306" i="46" a="1"/>
  <c r="S306" i="46" s="1"/>
  <c r="S318" i="46" a="1"/>
  <c r="S318" i="46" s="1"/>
  <c r="S330" i="46" a="1"/>
  <c r="S330" i="46" s="1"/>
  <c r="X330" i="46" s="1"/>
  <c r="S342" i="46" a="1"/>
  <c r="S342" i="46" s="1"/>
  <c r="S354" i="46" a="1"/>
  <c r="S354" i="46" s="1"/>
  <c r="X354" i="46" s="1"/>
  <c r="S364" i="46" a="1"/>
  <c r="S364" i="46" s="1"/>
  <c r="X364" i="46" s="1"/>
  <c r="S383" i="46" a="1"/>
  <c r="S383" i="46" s="1"/>
  <c r="S393" i="46" a="1"/>
  <c r="S393" i="46" s="1"/>
  <c r="X393" i="46" s="1"/>
  <c r="S402" i="46" a="1"/>
  <c r="S402" i="46" s="1"/>
  <c r="S412" i="46" a="1"/>
  <c r="S412" i="46" s="1"/>
  <c r="X412" i="46" s="1"/>
  <c r="S431" i="46" a="1"/>
  <c r="S431" i="46" s="1"/>
  <c r="X431" i="46" s="1"/>
  <c r="AD431" i="46" s="1"/>
  <c r="S441" i="46" a="1"/>
  <c r="S441" i="46" s="1"/>
  <c r="S450" i="46" a="1"/>
  <c r="S450" i="46" s="1"/>
  <c r="S460" i="46" a="1"/>
  <c r="S460" i="46" s="1"/>
  <c r="S479" i="46" a="1"/>
  <c r="S479" i="46" s="1"/>
  <c r="X479" i="46" s="1"/>
  <c r="S489" i="46" a="1"/>
  <c r="S489" i="46" s="1"/>
  <c r="S499" i="46" a="1"/>
  <c r="S499" i="46" s="1"/>
  <c r="S509" i="46" a="1"/>
  <c r="S509" i="46" s="1"/>
  <c r="S519" i="46" a="1"/>
  <c r="S519" i="46" s="1"/>
  <c r="S529" i="46" a="1"/>
  <c r="S529" i="46" s="1"/>
  <c r="X529" i="46" s="1"/>
  <c r="S67" i="46" a="1"/>
  <c r="S67" i="46" s="1"/>
  <c r="S131" i="46" a="1"/>
  <c r="S131" i="46" s="1"/>
  <c r="S195" i="46" a="1"/>
  <c r="S195" i="46" s="1"/>
  <c r="X195" i="46" s="1"/>
  <c r="S259" i="46" a="1"/>
  <c r="S259" i="46" s="1"/>
  <c r="S308" i="46" a="1"/>
  <c r="S308" i="46" s="1"/>
  <c r="X308" i="46" s="1"/>
  <c r="S353" i="46" a="1"/>
  <c r="S353" i="46" s="1"/>
  <c r="S382" i="46" a="1"/>
  <c r="S382" i="46" s="1"/>
  <c r="X382" i="46" s="1"/>
  <c r="S411" i="46" a="1"/>
  <c r="S411" i="46" s="1"/>
  <c r="X411" i="46" s="1"/>
  <c r="S440" i="46" a="1"/>
  <c r="S440" i="46" s="1"/>
  <c r="S469" i="46" a="1"/>
  <c r="S469" i="46" s="1"/>
  <c r="X469" i="46" s="1"/>
  <c r="S498" i="46" a="1"/>
  <c r="S498" i="46" s="1"/>
  <c r="S528" i="46" a="1"/>
  <c r="S528" i="46" s="1"/>
  <c r="S547" i="46" a="1"/>
  <c r="S547" i="46" s="1"/>
  <c r="S558" i="46" a="1"/>
  <c r="S558" i="46" s="1"/>
  <c r="S569" i="46" a="1"/>
  <c r="S569" i="46" s="1"/>
  <c r="X569" i="46" s="1"/>
  <c r="AD569" i="46" s="1"/>
  <c r="S580" i="46" a="1"/>
  <c r="S580" i="46" s="1"/>
  <c r="S591" i="46" a="1"/>
  <c r="S591" i="46" s="1"/>
  <c r="X591" i="46" s="1"/>
  <c r="S612" i="46" a="1"/>
  <c r="S612" i="46" s="1"/>
  <c r="S623" i="46" a="1"/>
  <c r="S623" i="46" s="1"/>
  <c r="X623" i="46" s="1"/>
  <c r="S645" i="46" a="1"/>
  <c r="S645" i="46" s="1"/>
  <c r="S656" i="46" a="1"/>
  <c r="S656" i="46" s="1"/>
  <c r="X656" i="46" s="1"/>
  <c r="S676" i="46" a="1"/>
  <c r="S676" i="46" s="1"/>
  <c r="S687" i="46" a="1"/>
  <c r="S687" i="46" s="1"/>
  <c r="S697" i="46" a="1"/>
  <c r="S697" i="46" s="1"/>
  <c r="X697" i="46" s="1"/>
  <c r="S708" i="46" a="1"/>
  <c r="S708" i="46" s="1"/>
  <c r="S719" i="46" a="1"/>
  <c r="S719" i="46" s="1"/>
  <c r="X719" i="46" s="1"/>
  <c r="S730" i="46" a="1"/>
  <c r="S730" i="46" s="1"/>
  <c r="X730" i="46" s="1"/>
  <c r="S742" i="46" a="1"/>
  <c r="S742" i="46" s="1"/>
  <c r="S753" i="46" a="1"/>
  <c r="S753" i="46" s="1"/>
  <c r="X753" i="46" s="1"/>
  <c r="S764" i="46" a="1"/>
  <c r="S764" i="46" s="1"/>
  <c r="X764" i="46" s="1"/>
  <c r="S776" i="46" a="1"/>
  <c r="S776" i="46" s="1"/>
  <c r="X776" i="46" s="1"/>
  <c r="S786" i="46" a="1"/>
  <c r="S786" i="46" s="1"/>
  <c r="S805" i="46" a="1"/>
  <c r="S805" i="46" s="1"/>
  <c r="X805" i="46" s="1"/>
  <c r="S814" i="46" a="1"/>
  <c r="S814" i="46" s="1"/>
  <c r="S832" i="46" a="1"/>
  <c r="S832" i="46" s="1"/>
  <c r="X832" i="46" s="1"/>
  <c r="S843" i="46" a="1"/>
  <c r="S843" i="46" s="1"/>
  <c r="S855" i="46" a="1"/>
  <c r="S855" i="46" s="1"/>
  <c r="S867" i="46" a="1"/>
  <c r="S867" i="46" s="1"/>
  <c r="X867" i="46" s="1"/>
  <c r="S879" i="46" a="1"/>
  <c r="S879" i="46" s="1"/>
  <c r="S891" i="46" a="1"/>
  <c r="S891" i="46" s="1"/>
  <c r="S903" i="46" a="1"/>
  <c r="S903" i="46" s="1"/>
  <c r="S915" i="46" a="1"/>
  <c r="S915" i="46" s="1"/>
  <c r="X915" i="46" s="1"/>
  <c r="S927" i="46" a="1"/>
  <c r="S927" i="46" s="1"/>
  <c r="X927" i="46" s="1"/>
  <c r="S939" i="46" a="1"/>
  <c r="S939" i="46" s="1"/>
  <c r="X939" i="46" s="1"/>
  <c r="S951" i="46" a="1"/>
  <c r="S951" i="46" s="1"/>
  <c r="S963" i="46" a="1"/>
  <c r="S963" i="46" s="1"/>
  <c r="S975" i="46" a="1"/>
  <c r="S975" i="46" s="1"/>
  <c r="S987" i="46" a="1"/>
  <c r="S987" i="46" s="1"/>
  <c r="S999" i="46" a="1"/>
  <c r="S999" i="46" s="1"/>
  <c r="X999" i="46" s="1"/>
  <c r="AD999" i="46" s="1"/>
  <c r="S1011" i="46" a="1"/>
  <c r="S1011" i="46" s="1"/>
  <c r="X1011" i="46" s="1"/>
  <c r="S1023" i="46" a="1"/>
  <c r="S1023" i="46" s="1"/>
  <c r="S1035" i="46" a="1"/>
  <c r="S1035" i="46" s="1"/>
  <c r="X1035" i="46" s="1"/>
  <c r="AD1035" i="46" s="1"/>
  <c r="S1047" i="46" a="1"/>
  <c r="S1047" i="46" s="1"/>
  <c r="S1059" i="46" a="1"/>
  <c r="S1059" i="46" s="1"/>
  <c r="X1059" i="46" s="1"/>
  <c r="S1071" i="46" a="1"/>
  <c r="S1071" i="46" s="1"/>
  <c r="S1083" i="46" a="1"/>
  <c r="S1083" i="46" s="1"/>
  <c r="X1083" i="46" s="1"/>
  <c r="S1095" i="46" a="1"/>
  <c r="S1095" i="46" s="1"/>
  <c r="X1095" i="46" s="1"/>
  <c r="S1104" i="46" a="1"/>
  <c r="S1104" i="46" s="1"/>
  <c r="S1112" i="46" a="1"/>
  <c r="S1112" i="46" s="1"/>
  <c r="X1112" i="46" s="1"/>
  <c r="AD1112" i="46" s="1"/>
  <c r="S1120" i="46" a="1"/>
  <c r="S1120" i="46" s="1"/>
  <c r="S1136" i="46" a="1"/>
  <c r="S1136" i="46" s="1"/>
  <c r="X1136" i="46" s="1"/>
  <c r="S1145" i="46" a="1"/>
  <c r="S1145" i="46" s="1"/>
  <c r="X1145" i="46" s="1"/>
  <c r="S1154" i="46" a="1"/>
  <c r="S1154" i="46" s="1"/>
  <c r="X1154" i="46" s="1"/>
  <c r="AD1154" i="46" s="1"/>
  <c r="S1163" i="46" a="1"/>
  <c r="S1163" i="46" s="1"/>
  <c r="X1163" i="46" s="1"/>
  <c r="AD1163" i="46" s="1"/>
  <c r="S1172" i="46" a="1"/>
  <c r="S1172" i="46" s="1"/>
  <c r="S1181" i="46" a="1"/>
  <c r="S1181" i="46" s="1"/>
  <c r="S1198" i="46" a="1"/>
  <c r="S1198" i="46" s="1"/>
  <c r="S1215" i="46" a="1"/>
  <c r="S1215" i="46" s="1"/>
  <c r="X1215" i="46" s="1"/>
  <c r="S1232" i="46" a="1"/>
  <c r="S1232" i="46" s="1"/>
  <c r="X1232" i="46" s="1"/>
  <c r="S1241" i="46" a="1"/>
  <c r="S1241" i="46" s="1"/>
  <c r="X1241" i="46" s="1"/>
  <c r="S1250" i="46" a="1"/>
  <c r="S1250" i="46" s="1"/>
  <c r="X1250" i="46" s="1"/>
  <c r="S1259" i="46" a="1"/>
  <c r="S1259" i="46" s="1"/>
  <c r="X1259" i="46" s="1"/>
  <c r="S1268" i="46" a="1"/>
  <c r="S1268" i="46" s="1"/>
  <c r="X1268" i="46" s="1"/>
  <c r="S1277" i="46" a="1"/>
  <c r="S1277" i="46" s="1"/>
  <c r="S1294" i="46" a="1"/>
  <c r="S1294" i="46" s="1"/>
  <c r="X1294" i="46" s="1"/>
  <c r="AD1294" i="46" s="1"/>
  <c r="S1311" i="46" a="1"/>
  <c r="S1311" i="46" s="1"/>
  <c r="X1311" i="46" s="1"/>
  <c r="S1322" i="46" a="1"/>
  <c r="S1322" i="46" s="1"/>
  <c r="X1322" i="46" s="1"/>
  <c r="S1333" i="46" a="1"/>
  <c r="S1333" i="46" s="1"/>
  <c r="S1343" i="46" a="1"/>
  <c r="S1343" i="46" s="1"/>
  <c r="X1343" i="46" s="1"/>
  <c r="S1354" i="46" a="1"/>
  <c r="S1354" i="46" s="1"/>
  <c r="X1354" i="46" s="1"/>
  <c r="S1365" i="46" a="1"/>
  <c r="S1365" i="46" s="1"/>
  <c r="X1365" i="46" s="1"/>
  <c r="S1375" i="46" a="1"/>
  <c r="S1375" i="46" s="1"/>
  <c r="X1375" i="46" s="1"/>
  <c r="S1386" i="46" a="1"/>
  <c r="S1386" i="46" s="1"/>
  <c r="X1386" i="46" s="1"/>
  <c r="S1397" i="46" a="1"/>
  <c r="S1397" i="46" s="1"/>
  <c r="X1397" i="46" s="1"/>
  <c r="AD1397" i="46" s="1"/>
  <c r="S1407" i="46" a="1"/>
  <c r="S1407" i="46" s="1"/>
  <c r="X1407" i="46" s="1"/>
  <c r="S1418" i="46" a="1"/>
  <c r="S1418" i="46" s="1"/>
  <c r="X1418" i="46" s="1"/>
  <c r="S1429" i="46" a="1"/>
  <c r="S1429" i="46" s="1"/>
  <c r="X1429" i="46" s="1"/>
  <c r="AD1429" i="46" s="1"/>
  <c r="S1439" i="46" a="1"/>
  <c r="S1439" i="46" s="1"/>
  <c r="X1439" i="46" s="1"/>
  <c r="AD1439" i="46" s="1"/>
  <c r="S1458" i="46" a="1"/>
  <c r="S1458" i="46" s="1"/>
  <c r="X1458" i="46" s="1"/>
  <c r="S1477" i="46" a="1"/>
  <c r="S1477" i="46" s="1"/>
  <c r="X1477" i="46" s="1"/>
  <c r="S1489" i="46" a="1"/>
  <c r="S1489" i="46" s="1"/>
  <c r="X1489" i="46" s="1"/>
  <c r="S1501" i="46" a="1"/>
  <c r="S1501" i="46" s="1"/>
  <c r="X1501" i="46" s="1"/>
  <c r="S1513" i="46" a="1"/>
  <c r="S1513" i="46" s="1"/>
  <c r="X1513" i="46" s="1"/>
  <c r="S1525" i="46" a="1"/>
  <c r="S1525" i="46" s="1"/>
  <c r="X1525" i="46" s="1"/>
  <c r="S1537" i="46" a="1"/>
  <c r="S1537" i="46" s="1"/>
  <c r="S1549" i="46" a="1"/>
  <c r="S1549" i="46" s="1"/>
  <c r="X1549" i="46" s="1"/>
  <c r="S1556" i="46" a="1"/>
  <c r="S1556" i="46" s="1"/>
  <c r="X1556" i="46" s="1"/>
  <c r="S1562" i="46" a="1"/>
  <c r="S1562" i="46" s="1"/>
  <c r="X1562" i="46" s="1"/>
  <c r="AD1562" i="46" s="1"/>
  <c r="S1569" i="46" a="1"/>
  <c r="S1569" i="46" s="1"/>
  <c r="X1569" i="46" s="1"/>
  <c r="S1577" i="46" a="1"/>
  <c r="S1577" i="46" s="1"/>
  <c r="X1577" i="46" s="1"/>
  <c r="S1585" i="46" a="1"/>
  <c r="S1585" i="46" s="1"/>
  <c r="X1585" i="46" s="1"/>
  <c r="S1593" i="46" a="1"/>
  <c r="S1593" i="46" s="1"/>
  <c r="X1593" i="46" s="1"/>
  <c r="S1601" i="46" a="1"/>
  <c r="S1601" i="46" s="1"/>
  <c r="X1601" i="46" s="1"/>
  <c r="S1609" i="46" a="1"/>
  <c r="S1609" i="46" s="1"/>
  <c r="X1609" i="46" s="1"/>
  <c r="S1617" i="46" a="1"/>
  <c r="S1617" i="46" s="1"/>
  <c r="X1617" i="46" s="1"/>
  <c r="S1625" i="46" a="1"/>
  <c r="S1625" i="46" s="1"/>
  <c r="X1625" i="46" s="1"/>
  <c r="S1633" i="46" a="1"/>
  <c r="S1633" i="46" s="1"/>
  <c r="X1633" i="46" s="1"/>
  <c r="S1641" i="46" a="1"/>
  <c r="S1641" i="46" s="1"/>
  <c r="X1641" i="46" s="1"/>
  <c r="AD1641" i="46" s="1"/>
  <c r="S1650" i="46" a="1"/>
  <c r="S1650" i="46" s="1"/>
  <c r="X1650" i="46" s="1"/>
  <c r="S1659" i="46" a="1"/>
  <c r="S1659" i="46" s="1"/>
  <c r="X1659" i="46" s="1"/>
  <c r="S1669" i="46" a="1"/>
  <c r="S1669" i="46" s="1"/>
  <c r="X1669" i="46" s="1"/>
  <c r="S1678" i="46" a="1"/>
  <c r="S1678" i="46" s="1"/>
  <c r="X1678" i="46" s="1"/>
  <c r="S1688" i="46" a="1"/>
  <c r="S1688" i="46" s="1"/>
  <c r="S1698" i="46" a="1"/>
  <c r="S1698" i="46" s="1"/>
  <c r="X1698" i="46" s="1"/>
  <c r="S1707" i="46" a="1"/>
  <c r="S1707" i="46" s="1"/>
  <c r="X1707" i="46" s="1"/>
  <c r="S1717" i="46" a="1"/>
  <c r="S1717" i="46" s="1"/>
  <c r="X1717" i="46" s="1"/>
  <c r="S1727" i="46" a="1"/>
  <c r="S1727" i="46" s="1"/>
  <c r="S1737" i="46" a="1"/>
  <c r="S1737" i="46" s="1"/>
  <c r="X1737" i="46" s="1"/>
  <c r="AD1737" i="46" s="1"/>
  <c r="S1748" i="46" a="1"/>
  <c r="S1748" i="46" s="1"/>
  <c r="X1748" i="46" s="1"/>
  <c r="S1757" i="46" a="1"/>
  <c r="S1757" i="46" s="1"/>
  <c r="S1768" i="46" a="1"/>
  <c r="S1768" i="46" s="1"/>
  <c r="X1768" i="46" s="1"/>
  <c r="S1778" i="46" a="1"/>
  <c r="S1778" i="46" s="1"/>
  <c r="X1778" i="46" s="1"/>
  <c r="S1788" i="46" a="1"/>
  <c r="S1788" i="46" s="1"/>
  <c r="S1798" i="46" a="1"/>
  <c r="S1798" i="46" s="1"/>
  <c r="X1798" i="46" s="1"/>
  <c r="S1808" i="46" a="1"/>
  <c r="S1808" i="46" s="1"/>
  <c r="X1808" i="46" s="1"/>
  <c r="S1818" i="46" a="1"/>
  <c r="S1818" i="46" s="1"/>
  <c r="X1818" i="46" s="1"/>
  <c r="S1838" i="46" a="1"/>
  <c r="S1838" i="46" s="1"/>
  <c r="X1838" i="46" s="1"/>
  <c r="S1859" i="46" a="1"/>
  <c r="S1859" i="46" s="1"/>
  <c r="X1859" i="46" s="1"/>
  <c r="S1879" i="46" a="1"/>
  <c r="S1879" i="46" s="1"/>
  <c r="X1879" i="46" s="1"/>
  <c r="S1889" i="46" a="1"/>
  <c r="S1889" i="46" s="1"/>
  <c r="X1889" i="46" s="1"/>
  <c r="S1901" i="46" a="1"/>
  <c r="S1901" i="46" s="1"/>
  <c r="X1901" i="46" s="1"/>
  <c r="S1913" i="46" a="1"/>
  <c r="S1913" i="46" s="1"/>
  <c r="X1913" i="46" s="1"/>
  <c r="AD1913" i="46" s="1"/>
  <c r="S1925" i="46" a="1"/>
  <c r="S1925" i="46" s="1"/>
  <c r="X1925" i="46" s="1"/>
  <c r="S1937" i="46" a="1"/>
  <c r="S1937" i="46" s="1"/>
  <c r="X1937" i="46" s="1"/>
  <c r="S1949" i="46" a="1"/>
  <c r="S1949" i="46" s="1"/>
  <c r="X1949" i="46" s="1"/>
  <c r="S1961" i="46" a="1"/>
  <c r="S1961" i="46" s="1"/>
  <c r="X1961" i="46" s="1"/>
  <c r="S1973" i="46" a="1"/>
  <c r="S1973" i="46" s="1"/>
  <c r="S1985" i="46" a="1"/>
  <c r="S1985" i="46" s="1"/>
  <c r="X1985" i="46" s="1"/>
  <c r="S1997" i="46" a="1"/>
  <c r="S1997" i="46" s="1"/>
  <c r="X1997" i="46" s="1"/>
  <c r="S2009" i="46" a="1"/>
  <c r="S2009" i="46" s="1"/>
  <c r="X2009" i="46" s="1"/>
  <c r="S2021" i="46" a="1"/>
  <c r="S2021" i="46" s="1"/>
  <c r="X2021" i="46" s="1"/>
  <c r="S260" i="46" a="1"/>
  <c r="S260" i="46" s="1"/>
  <c r="S313" i="46" a="1"/>
  <c r="S313" i="46" s="1"/>
  <c r="X313" i="46" s="1"/>
  <c r="S355" i="46" a="1"/>
  <c r="S355" i="46" s="1"/>
  <c r="X355" i="46" s="1"/>
  <c r="S384" i="46" a="1"/>
  <c r="S384" i="46" s="1"/>
  <c r="X384" i="46" s="1"/>
  <c r="S413" i="46" a="1"/>
  <c r="S413" i="46" s="1"/>
  <c r="X413" i="46" s="1"/>
  <c r="S470" i="46" a="1"/>
  <c r="S470" i="46" s="1"/>
  <c r="S500" i="46" a="1"/>
  <c r="S500" i="46" s="1"/>
  <c r="S530" i="46" a="1"/>
  <c r="S530" i="46" s="1"/>
  <c r="X530" i="46" s="1"/>
  <c r="S548" i="46" a="1"/>
  <c r="S548" i="46" s="1"/>
  <c r="S559" i="46" a="1"/>
  <c r="S559" i="46" s="1"/>
  <c r="S581" i="46" a="1"/>
  <c r="S581" i="46" s="1"/>
  <c r="X581" i="46" s="1"/>
  <c r="S592" i="46" a="1"/>
  <c r="S592" i="46" s="1"/>
  <c r="X592" i="46" s="1"/>
  <c r="S602" i="46" a="1"/>
  <c r="S602" i="46" s="1"/>
  <c r="S613" i="46" a="1"/>
  <c r="S613" i="46" s="1"/>
  <c r="S624" i="46" a="1"/>
  <c r="S624" i="46" s="1"/>
  <c r="S634" i="46" a="1"/>
  <c r="S634" i="46" s="1"/>
  <c r="S646" i="46" a="1"/>
  <c r="S646" i="46" s="1"/>
  <c r="S657" i="46" a="1"/>
  <c r="S657" i="46" s="1"/>
  <c r="X657" i="46" s="1"/>
  <c r="AD657" i="46" s="1"/>
  <c r="S666" i="46" a="1"/>
  <c r="S666" i="46" s="1"/>
  <c r="S677" i="46" a="1"/>
  <c r="S677" i="46" s="1"/>
  <c r="S688" i="46" a="1"/>
  <c r="S688" i="46" s="1"/>
  <c r="X688" i="46" s="1"/>
  <c r="S709" i="46" a="1"/>
  <c r="S709" i="46" s="1"/>
  <c r="X709" i="46" s="1"/>
  <c r="S720" i="46" a="1"/>
  <c r="S720" i="46" s="1"/>
  <c r="S731" i="46" a="1"/>
  <c r="S731" i="46" s="1"/>
  <c r="S743" i="46" a="1"/>
  <c r="S743" i="46" s="1"/>
  <c r="S765" i="46" a="1"/>
  <c r="S765" i="46" s="1"/>
  <c r="X765" i="46" s="1"/>
  <c r="S777" i="46" a="1"/>
  <c r="S777" i="46" s="1"/>
  <c r="S787" i="46" a="1"/>
  <c r="S787" i="46" s="1"/>
  <c r="S796" i="46" a="1"/>
  <c r="S796" i="46" s="1"/>
  <c r="S806" i="46" a="1"/>
  <c r="S806" i="46" s="1"/>
  <c r="S815" i="46" a="1"/>
  <c r="S815" i="46" s="1"/>
  <c r="S824" i="46" a="1"/>
  <c r="S824" i="46" s="1"/>
  <c r="S833" i="46" a="1"/>
  <c r="S833" i="46" s="1"/>
  <c r="S844" i="46" a="1"/>
  <c r="S844" i="46" s="1"/>
  <c r="S856" i="46" a="1"/>
  <c r="S856" i="46" s="1"/>
  <c r="S868" i="46" a="1"/>
  <c r="S868" i="46" s="1"/>
  <c r="X868" i="46" s="1"/>
  <c r="S880" i="46" a="1"/>
  <c r="S880" i="46" s="1"/>
  <c r="S892" i="46" a="1"/>
  <c r="S892" i="46" s="1"/>
  <c r="X892" i="46" s="1"/>
  <c r="S904" i="46" a="1"/>
  <c r="S904" i="46" s="1"/>
  <c r="S916" i="46" a="1"/>
  <c r="S916" i="46" s="1"/>
  <c r="X916" i="46" s="1"/>
  <c r="S928" i="46" a="1"/>
  <c r="S928" i="46" s="1"/>
  <c r="S940" i="46" a="1"/>
  <c r="S940" i="46" s="1"/>
  <c r="X940" i="46" s="1"/>
  <c r="S952" i="46" a="1"/>
  <c r="S952" i="46" s="1"/>
  <c r="S964" i="46" a="1"/>
  <c r="S964" i="46" s="1"/>
  <c r="X964" i="46" s="1"/>
  <c r="S976" i="46" a="1"/>
  <c r="S976" i="46" s="1"/>
  <c r="X976" i="46" s="1"/>
  <c r="S988" i="46" a="1"/>
  <c r="S988" i="46" s="1"/>
  <c r="S1000" i="46" a="1"/>
  <c r="S1000" i="46" s="1"/>
  <c r="X1000" i="46" s="1"/>
  <c r="S1012" i="46" a="1"/>
  <c r="S1012" i="46" s="1"/>
  <c r="X1012" i="46" s="1"/>
  <c r="S1024" i="46" a="1"/>
  <c r="S1024" i="46" s="1"/>
  <c r="S1036" i="46" a="1"/>
  <c r="S1036" i="46" s="1"/>
  <c r="S1048" i="46" a="1"/>
  <c r="S1048" i="46" s="1"/>
  <c r="X1048" i="46" s="1"/>
  <c r="S1060" i="46" a="1"/>
  <c r="S1060" i="46" s="1"/>
  <c r="X1060" i="46" s="1"/>
  <c r="AD1060" i="46" s="1"/>
  <c r="S1072" i="46" a="1"/>
  <c r="S1072" i="46" s="1"/>
  <c r="S1084" i="46" a="1"/>
  <c r="S1084" i="46" s="1"/>
  <c r="X1084" i="46" s="1"/>
  <c r="S1096" i="46" a="1"/>
  <c r="S1096" i="46" s="1"/>
  <c r="X1096" i="46" s="1"/>
  <c r="AD1096" i="46" s="1"/>
  <c r="S1105" i="46" a="1"/>
  <c r="S1105" i="46" s="1"/>
  <c r="S1113" i="46" a="1"/>
  <c r="S1113" i="46" s="1"/>
  <c r="X1113" i="46" s="1"/>
  <c r="S1129" i="46" a="1"/>
  <c r="S1129" i="46" s="1"/>
  <c r="X1129" i="46" s="1"/>
  <c r="S1137" i="46" a="1"/>
  <c r="S1137" i="46" s="1"/>
  <c r="S1146" i="46" a="1"/>
  <c r="S1146" i="46" s="1"/>
  <c r="S1155" i="46" a="1"/>
  <c r="S1155" i="46" s="1"/>
  <c r="X1155" i="46" s="1"/>
  <c r="S1164" i="46" a="1"/>
  <c r="S1164" i="46" s="1"/>
  <c r="X1164" i="46" s="1"/>
  <c r="S1173" i="46" a="1"/>
  <c r="S1173" i="46" s="1"/>
  <c r="S1190" i="46" a="1"/>
  <c r="S1190" i="46" s="1"/>
  <c r="S1207" i="46" a="1"/>
  <c r="S1207" i="46" s="1"/>
  <c r="S1224" i="46" a="1"/>
  <c r="S1224" i="46" s="1"/>
  <c r="S1233" i="46" a="1"/>
  <c r="S1233" i="46" s="1"/>
  <c r="X1233" i="46" s="1"/>
  <c r="AD1233" i="46" s="1"/>
  <c r="S1242" i="46" a="1"/>
  <c r="S1242" i="46" s="1"/>
  <c r="X1242" i="46" s="1"/>
  <c r="S1251" i="46" a="1"/>
  <c r="S1251" i="46" s="1"/>
  <c r="X1251" i="46" s="1"/>
  <c r="S1260" i="46" a="1"/>
  <c r="S1260" i="46" s="1"/>
  <c r="X1260" i="46" s="1"/>
  <c r="S1269" i="46" a="1"/>
  <c r="S1269" i="46" s="1"/>
  <c r="X1269" i="46" s="1"/>
  <c r="S1286" i="46" a="1"/>
  <c r="S1286" i="46" s="1"/>
  <c r="X1286" i="46" s="1"/>
  <c r="S1303" i="46" a="1"/>
  <c r="S1303" i="46" s="1"/>
  <c r="X1303" i="46" s="1"/>
  <c r="S1312" i="46" a="1"/>
  <c r="S1312" i="46" s="1"/>
  <c r="X1312" i="46" s="1"/>
  <c r="S1323" i="46" a="1"/>
  <c r="S1323" i="46" s="1"/>
  <c r="X1323" i="46" s="1"/>
  <c r="AD1323" i="46" s="1"/>
  <c r="S1334" i="46" a="1"/>
  <c r="S1334" i="46" s="1"/>
  <c r="S1344" i="46" a="1"/>
  <c r="S1344" i="46" s="1"/>
  <c r="X1344" i="46" s="1"/>
  <c r="S1355" i="46" a="1"/>
  <c r="S1355" i="46" s="1"/>
  <c r="X1355" i="46" s="1"/>
  <c r="S1366" i="46" a="1"/>
  <c r="S1366" i="46" s="1"/>
  <c r="X1366" i="46" s="1"/>
  <c r="AD1366" i="46" s="1"/>
  <c r="S1376" i="46" a="1"/>
  <c r="S1376" i="46" s="1"/>
  <c r="X1376" i="46" s="1"/>
  <c r="S1387" i="46" a="1"/>
  <c r="S1387" i="46" s="1"/>
  <c r="X1387" i="46" s="1"/>
  <c r="S1398" i="46" a="1"/>
  <c r="S1398" i="46" s="1"/>
  <c r="X1398" i="46" s="1"/>
  <c r="S1408" i="46" a="1"/>
  <c r="S1408" i="46" s="1"/>
  <c r="X1408" i="46" s="1"/>
  <c r="S1419" i="46" a="1"/>
  <c r="S1419" i="46" s="1"/>
  <c r="X1419" i="46" s="1"/>
  <c r="S1430" i="46" a="1"/>
  <c r="S1430" i="46" s="1"/>
  <c r="X1430" i="46" s="1"/>
  <c r="S1440" i="46" a="1"/>
  <c r="S1440" i="46" s="1"/>
  <c r="X1440" i="46" s="1"/>
  <c r="S1449" i="46" a="1"/>
  <c r="S1449" i="46" s="1"/>
  <c r="X1449" i="46" s="1"/>
  <c r="S1459" i="46" a="1"/>
  <c r="S1459" i="46" s="1"/>
  <c r="X1459" i="46" s="1"/>
  <c r="S1468" i="46" a="1"/>
  <c r="S1468" i="46" s="1"/>
  <c r="X1468" i="46" s="1"/>
  <c r="S1478" i="46" a="1"/>
  <c r="S1478" i="46" s="1"/>
  <c r="X1478" i="46" s="1"/>
  <c r="S1490" i="46" a="1"/>
  <c r="S1490" i="46" s="1"/>
  <c r="X1490" i="46" s="1"/>
  <c r="AD1490" i="46" s="1"/>
  <c r="S1502" i="46" a="1"/>
  <c r="S1502" i="46" s="1"/>
  <c r="X1502" i="46" s="1"/>
  <c r="S1514" i="46" a="1"/>
  <c r="S1514" i="46" s="1"/>
  <c r="X1514" i="46" s="1"/>
  <c r="S1526" i="46" a="1"/>
  <c r="S1526" i="46" s="1"/>
  <c r="X1526" i="46" s="1"/>
  <c r="S1538" i="46" a="1"/>
  <c r="S1538" i="46" s="1"/>
  <c r="S1550" i="46" a="1"/>
  <c r="S1550" i="46" s="1"/>
  <c r="X1550" i="46" s="1"/>
  <c r="S1570" i="46" a="1"/>
  <c r="S1570" i="46" s="1"/>
  <c r="X1570" i="46" s="1"/>
  <c r="S1578" i="46" a="1"/>
  <c r="S1578" i="46" s="1"/>
  <c r="X1578" i="46" s="1"/>
  <c r="S1586" i="46" a="1"/>
  <c r="S1586" i="46" s="1"/>
  <c r="X1586" i="46" s="1"/>
  <c r="S1594" i="46" a="1"/>
  <c r="S1594" i="46" s="1"/>
  <c r="X1594" i="46" s="1"/>
  <c r="S1602" i="46" a="1"/>
  <c r="S1602" i="46" s="1"/>
  <c r="X1602" i="46" s="1"/>
  <c r="S1610" i="46" a="1"/>
  <c r="S1610" i="46" s="1"/>
  <c r="X1610" i="46" s="1"/>
  <c r="S1618" i="46" a="1"/>
  <c r="S1618" i="46" s="1"/>
  <c r="S1626" i="46" a="1"/>
  <c r="S1626" i="46" s="1"/>
  <c r="X1626" i="46" s="1"/>
  <c r="S1634" i="46" a="1"/>
  <c r="S1634" i="46" s="1"/>
  <c r="X1634" i="46" s="1"/>
  <c r="S1642" i="46" a="1"/>
  <c r="S1642" i="46" s="1"/>
  <c r="X1642" i="46" s="1"/>
  <c r="S1651" i="46" a="1"/>
  <c r="S1651" i="46" s="1"/>
  <c r="X1651" i="46" s="1"/>
  <c r="S1660" i="46" a="1"/>
  <c r="S1660" i="46" s="1"/>
  <c r="X1660" i="46" s="1"/>
  <c r="S1670" i="46" a="1"/>
  <c r="S1670" i="46" s="1"/>
  <c r="X1670" i="46" s="1"/>
  <c r="S1679" i="46" a="1"/>
  <c r="S1679" i="46" s="1"/>
  <c r="X1679" i="46" s="1"/>
  <c r="S1699" i="46" a="1"/>
  <c r="S1699" i="46" s="1"/>
  <c r="X1699" i="46" s="1"/>
  <c r="S1708" i="46" a="1"/>
  <c r="S1708" i="46" s="1"/>
  <c r="S1718" i="46" a="1"/>
  <c r="S1718" i="46" s="1"/>
  <c r="X1718" i="46" s="1"/>
  <c r="S1728" i="46" a="1"/>
  <c r="S1728" i="46" s="1"/>
  <c r="S1738" i="46" a="1"/>
  <c r="S1738" i="46" s="1"/>
  <c r="X1738" i="46" s="1"/>
  <c r="AD1738" i="46" s="1"/>
  <c r="S1758" i="46" a="1"/>
  <c r="S1758" i="46" s="1"/>
  <c r="S1779" i="46" a="1"/>
  <c r="S1779" i="46" s="1"/>
  <c r="X1779" i="46" s="1"/>
  <c r="S1799" i="46" a="1"/>
  <c r="S1799" i="46" s="1"/>
  <c r="X1799" i="46" s="1"/>
  <c r="S1809" i="46" a="1"/>
  <c r="S1809" i="46" s="1"/>
  <c r="S1819" i="46" a="1"/>
  <c r="S1819" i="46" s="1"/>
  <c r="S1829" i="46" a="1"/>
  <c r="S1829" i="46" s="1"/>
  <c r="X1829" i="46" s="1"/>
  <c r="AD1829" i="46" s="1"/>
  <c r="S1839" i="46" a="1"/>
  <c r="S1839" i="46" s="1"/>
  <c r="X1839" i="46" s="1"/>
  <c r="S1849" i="46" a="1"/>
  <c r="S1849" i="46" s="1"/>
  <c r="X1849" i="46" s="1"/>
  <c r="AD1849" i="46" s="1"/>
  <c r="S1860" i="46" a="1"/>
  <c r="S1860" i="46" s="1"/>
  <c r="X1860" i="46" s="1"/>
  <c r="S1869" i="46" a="1"/>
  <c r="S1869" i="46" s="1"/>
  <c r="X1869" i="46" s="1"/>
  <c r="S1880" i="46" a="1"/>
  <c r="S1880" i="46" s="1"/>
  <c r="X1880" i="46" s="1"/>
  <c r="AD1880" i="46" s="1"/>
  <c r="S1890" i="46" a="1"/>
  <c r="S1890" i="46" s="1"/>
  <c r="X1890" i="46" s="1"/>
  <c r="AD1890" i="46" s="1"/>
  <c r="S1902" i="46" a="1"/>
  <c r="S1902" i="46" s="1"/>
  <c r="X1902" i="46" s="1"/>
  <c r="S1914" i="46" a="1"/>
  <c r="S1914" i="46" s="1"/>
  <c r="X1914" i="46" s="1"/>
  <c r="S1926" i="46" a="1"/>
  <c r="S1926" i="46" s="1"/>
  <c r="X1926" i="46" s="1"/>
  <c r="S17" i="46" a="1"/>
  <c r="S17" i="46" s="1"/>
  <c r="X17" i="46" s="1"/>
  <c r="S77" i="46" a="1"/>
  <c r="S77" i="46" s="1"/>
  <c r="X77" i="46" s="1"/>
  <c r="S141" i="46" a="1"/>
  <c r="S141" i="46" s="1"/>
  <c r="S205" i="46" a="1"/>
  <c r="S205" i="46" s="1"/>
  <c r="S271" i="46" a="1"/>
  <c r="S271" i="46" s="1"/>
  <c r="S319" i="46" a="1"/>
  <c r="S319" i="46" s="1"/>
  <c r="S356" i="46" a="1"/>
  <c r="S356" i="46" s="1"/>
  <c r="X356" i="46" s="1"/>
  <c r="S385" i="46" a="1"/>
  <c r="S385" i="46" s="1"/>
  <c r="X385" i="46" s="1"/>
  <c r="AD385" i="46" s="1"/>
  <c r="S442" i="46" a="1"/>
  <c r="S442" i="46" s="1"/>
  <c r="S471" i="46" a="1"/>
  <c r="S471" i="46" s="1"/>
  <c r="S501" i="46" a="1"/>
  <c r="S501" i="46" s="1"/>
  <c r="S531" i="46" a="1"/>
  <c r="S531" i="46" s="1"/>
  <c r="X531" i="46" s="1"/>
  <c r="S549" i="46" a="1"/>
  <c r="S549" i="46" s="1"/>
  <c r="X549" i="46" s="1"/>
  <c r="S560" i="46" a="1"/>
  <c r="S560" i="46" s="1"/>
  <c r="X560" i="46" s="1"/>
  <c r="S570" i="46" a="1"/>
  <c r="S570" i="46" s="1"/>
  <c r="S582" i="46" a="1"/>
  <c r="S582" i="46" s="1"/>
  <c r="X582" i="46" s="1"/>
  <c r="S593" i="46" a="1"/>
  <c r="S593" i="46" s="1"/>
  <c r="S603" i="46" a="1"/>
  <c r="S603" i="46" s="1"/>
  <c r="S614" i="46" a="1"/>
  <c r="S614" i="46" s="1"/>
  <c r="S625" i="46" a="1"/>
  <c r="S625" i="46" s="1"/>
  <c r="S635" i="46" a="1"/>
  <c r="S635" i="46" s="1"/>
  <c r="S647" i="46" a="1"/>
  <c r="S647" i="46" s="1"/>
  <c r="S667" i="46" a="1"/>
  <c r="S667" i="46" s="1"/>
  <c r="S678" i="46" a="1"/>
  <c r="S678" i="46" s="1"/>
  <c r="S689" i="46" a="1"/>
  <c r="S689" i="46" s="1"/>
  <c r="X689" i="46" s="1"/>
  <c r="S698" i="46" a="1"/>
  <c r="S698" i="46" s="1"/>
  <c r="X698" i="46" s="1"/>
  <c r="S710" i="46" a="1"/>
  <c r="S710" i="46" s="1"/>
  <c r="X710" i="46" s="1"/>
  <c r="S721" i="46" a="1"/>
  <c r="S721" i="46" s="1"/>
  <c r="S732" i="46" a="1"/>
  <c r="S732" i="46" s="1"/>
  <c r="X732" i="46" s="1"/>
  <c r="S744" i="46" a="1"/>
  <c r="S744" i="46" s="1"/>
  <c r="S754" i="46" a="1"/>
  <c r="S754" i="46" s="1"/>
  <c r="S766" i="46" a="1"/>
  <c r="S766" i="46" s="1"/>
  <c r="X766" i="46" s="1"/>
  <c r="AD766" i="46" s="1"/>
  <c r="S778" i="46" a="1"/>
  <c r="S778" i="46" s="1"/>
  <c r="S797" i="46" a="1"/>
  <c r="S797" i="46" s="1"/>
  <c r="X797" i="46" s="1"/>
  <c r="S807" i="46" a="1"/>
  <c r="S807" i="46" s="1"/>
  <c r="S834" i="46" a="1"/>
  <c r="S834" i="46" s="1"/>
  <c r="X834" i="46" s="1"/>
  <c r="S845" i="46" a="1"/>
  <c r="S845" i="46" s="1"/>
  <c r="S857" i="46" a="1"/>
  <c r="S857" i="46" s="1"/>
  <c r="X857" i="46" s="1"/>
  <c r="S869" i="46" a="1"/>
  <c r="S869" i="46" s="1"/>
  <c r="X869" i="46" s="1"/>
  <c r="S881" i="46" a="1"/>
  <c r="S881" i="46" s="1"/>
  <c r="S893" i="46" a="1"/>
  <c r="S893" i="46" s="1"/>
  <c r="S905" i="46" a="1"/>
  <c r="S905" i="46" s="1"/>
  <c r="S917" i="46" a="1"/>
  <c r="S917" i="46" s="1"/>
  <c r="X917" i="46" s="1"/>
  <c r="AD917" i="46" s="1"/>
  <c r="S929" i="46" a="1"/>
  <c r="S929" i="46" s="1"/>
  <c r="X929" i="46" s="1"/>
  <c r="AD929" i="46" s="1"/>
  <c r="S941" i="46" a="1"/>
  <c r="S941" i="46" s="1"/>
  <c r="S953" i="46" a="1"/>
  <c r="S953" i="46" s="1"/>
  <c r="S965" i="46" a="1"/>
  <c r="S965" i="46" s="1"/>
  <c r="S977" i="46" a="1"/>
  <c r="S977" i="46" s="1"/>
  <c r="X977" i="46" s="1"/>
  <c r="S989" i="46" a="1"/>
  <c r="S989" i="46" s="1"/>
  <c r="S1001" i="46" a="1"/>
  <c r="S1001" i="46" s="1"/>
  <c r="X1001" i="46" s="1"/>
  <c r="S1013" i="46" a="1"/>
  <c r="S1013" i="46" s="1"/>
  <c r="S1025" i="46" a="1"/>
  <c r="S1025" i="46" s="1"/>
  <c r="S1037" i="46" a="1"/>
  <c r="S1037" i="46" s="1"/>
  <c r="S1049" i="46" a="1"/>
  <c r="S1049" i="46" s="1"/>
  <c r="S1061" i="46" a="1"/>
  <c r="S1061" i="46" s="1"/>
  <c r="X1061" i="46" s="1"/>
  <c r="S1073" i="46" a="1"/>
  <c r="S1073" i="46" s="1"/>
  <c r="X1073" i="46" s="1"/>
  <c r="S1085" i="46" a="1"/>
  <c r="S1085" i="46" s="1"/>
  <c r="S1097" i="46" a="1"/>
  <c r="S1097" i="46" s="1"/>
  <c r="X1097" i="46" s="1"/>
  <c r="S1106" i="46" a="1"/>
  <c r="S1106" i="46" s="1"/>
  <c r="S1114" i="46" a="1"/>
  <c r="S1114" i="46" s="1"/>
  <c r="S1121" i="46" a="1"/>
  <c r="S1121" i="46" s="1"/>
  <c r="X1121" i="46" s="1"/>
  <c r="S1130" i="46" a="1"/>
  <c r="S1130" i="46" s="1"/>
  <c r="X1130" i="46" s="1"/>
  <c r="S1138" i="46" a="1"/>
  <c r="S1138" i="46" s="1"/>
  <c r="X1138" i="46" s="1"/>
  <c r="AD1138" i="46" s="1"/>
  <c r="S1147" i="46" a="1"/>
  <c r="S1147" i="46" s="1"/>
  <c r="S1156" i="46" a="1"/>
  <c r="S1156" i="46" s="1"/>
  <c r="X1156" i="46" s="1"/>
  <c r="S1165" i="46" a="1"/>
  <c r="S1165" i="46" s="1"/>
  <c r="X1165" i="46" s="1"/>
  <c r="AD1165" i="46" s="1"/>
  <c r="S1182" i="46" a="1"/>
  <c r="S1182" i="46" s="1"/>
  <c r="X1182" i="46" s="1"/>
  <c r="AD1182" i="46" s="1"/>
  <c r="S1199" i="46" a="1"/>
  <c r="S1199" i="46" s="1"/>
  <c r="X1199" i="46" s="1"/>
  <c r="AD1199" i="46" s="1"/>
  <c r="S1216" i="46" a="1"/>
  <c r="S1216" i="46" s="1"/>
  <c r="X1216" i="46" s="1"/>
  <c r="S1225" i="46" a="1"/>
  <c r="S1225" i="46" s="1"/>
  <c r="X1225" i="46" s="1"/>
  <c r="S1234" i="46" a="1"/>
  <c r="S1234" i="46" s="1"/>
  <c r="X1234" i="46" s="1"/>
  <c r="S1243" i="46" a="1"/>
  <c r="S1243" i="46" s="1"/>
  <c r="X1243" i="46" s="1"/>
  <c r="S1252" i="46" a="1"/>
  <c r="S1252" i="46" s="1"/>
  <c r="X1252" i="46" s="1"/>
  <c r="S1261" i="46" a="1"/>
  <c r="S1261" i="46" s="1"/>
  <c r="S1278" i="46" a="1"/>
  <c r="S1278" i="46" s="1"/>
  <c r="S1295" i="46" a="1"/>
  <c r="S1295" i="46" s="1"/>
  <c r="X1295" i="46" s="1"/>
  <c r="S1313" i="46" a="1"/>
  <c r="S1313" i="46" s="1"/>
  <c r="X1313" i="46" s="1"/>
  <c r="AD1313" i="46" s="1"/>
  <c r="S1335" i="46" a="1"/>
  <c r="S1335" i="46" s="1"/>
  <c r="X1335" i="46" s="1"/>
  <c r="AD1335" i="46" s="1"/>
  <c r="S1345" i="46" a="1"/>
  <c r="S1345" i="46" s="1"/>
  <c r="S1367" i="46" a="1"/>
  <c r="S1367" i="46" s="1"/>
  <c r="X1367" i="46" s="1"/>
  <c r="AD1367" i="46" s="1"/>
  <c r="S1377" i="46" a="1"/>
  <c r="S1377" i="46" s="1"/>
  <c r="X1377" i="46" s="1"/>
  <c r="AD1377" i="46" s="1"/>
  <c r="S1399" i="46" a="1"/>
  <c r="S1399" i="46" s="1"/>
  <c r="X1399" i="46" s="1"/>
  <c r="S1409" i="46" a="1"/>
  <c r="S1409" i="46" s="1"/>
  <c r="X1409" i="46" s="1"/>
  <c r="S1431" i="46" a="1"/>
  <c r="S1431" i="46" s="1"/>
  <c r="X1431" i="46" s="1"/>
  <c r="S1450" i="46" a="1"/>
  <c r="S1450" i="46" s="1"/>
  <c r="X1450" i="46" s="1"/>
  <c r="S1469" i="46" a="1"/>
  <c r="S1469" i="46" s="1"/>
  <c r="X1469" i="46" s="1"/>
  <c r="S1479" i="46" a="1"/>
  <c r="S1479" i="46" s="1"/>
  <c r="X1479" i="46" s="1"/>
  <c r="S1491" i="46" a="1"/>
  <c r="S1491" i="46" s="1"/>
  <c r="X1491" i="46" s="1"/>
  <c r="S1503" i="46" a="1"/>
  <c r="S1503" i="46" s="1"/>
  <c r="X1503" i="46" s="1"/>
  <c r="AD1503" i="46" s="1"/>
  <c r="S1515" i="46" a="1"/>
  <c r="S1515" i="46" s="1"/>
  <c r="X1515" i="46" s="1"/>
  <c r="AD1515" i="46" s="1"/>
  <c r="S1527" i="46" a="1"/>
  <c r="S1527" i="46" s="1"/>
  <c r="X1527" i="46" s="1"/>
  <c r="AD1527" i="46" s="1"/>
  <c r="S1539" i="46" a="1"/>
  <c r="S1539" i="46" s="1"/>
  <c r="X1539" i="46" s="1"/>
  <c r="S1551" i="46" a="1"/>
  <c r="S1551" i="46" s="1"/>
  <c r="X1551" i="46" s="1"/>
  <c r="AD1551" i="46" s="1"/>
  <c r="S1557" i="46" a="1"/>
  <c r="S1557" i="46" s="1"/>
  <c r="X1557" i="46" s="1"/>
  <c r="S1563" i="46" a="1"/>
  <c r="S1563" i="46" s="1"/>
  <c r="X1563" i="46" s="1"/>
  <c r="S1652" i="46" a="1"/>
  <c r="S1652" i="46" s="1"/>
  <c r="X1652" i="46" s="1"/>
  <c r="S1680" i="46" a="1"/>
  <c r="S1680" i="46" s="1"/>
  <c r="X1680" i="46" s="1"/>
  <c r="S1689" i="46" a="1"/>
  <c r="S1689" i="46" s="1"/>
  <c r="S1700" i="46" a="1"/>
  <c r="S1700" i="46" s="1"/>
  <c r="X1700" i="46" s="1"/>
  <c r="S1719" i="46" a="1"/>
  <c r="S1719" i="46" s="1"/>
  <c r="X1719" i="46" s="1"/>
  <c r="S1729" i="46" a="1"/>
  <c r="S1729" i="46" s="1"/>
  <c r="S1739" i="46" a="1"/>
  <c r="S1739" i="46" s="1"/>
  <c r="X1739" i="46" s="1"/>
  <c r="AD1739" i="46" s="1"/>
  <c r="S1749" i="46" a="1"/>
  <c r="S1749" i="46" s="1"/>
  <c r="X1749" i="46" s="1"/>
  <c r="S1759" i="46" a="1"/>
  <c r="S1759" i="46" s="1"/>
  <c r="S1769" i="46" a="1"/>
  <c r="S1769" i="46" s="1"/>
  <c r="X1769" i="46" s="1"/>
  <c r="AD1769" i="46" s="1"/>
  <c r="S1780" i="46" a="1"/>
  <c r="S1780" i="46" s="1"/>
  <c r="S1789" i="46" a="1"/>
  <c r="S1789" i="46" s="1"/>
  <c r="X1789" i="46" s="1"/>
  <c r="S1800" i="46" a="1"/>
  <c r="S1800" i="46" s="1"/>
  <c r="X1800" i="46" s="1"/>
  <c r="S1810" i="46" a="1"/>
  <c r="S1810" i="46" s="1"/>
  <c r="X1810" i="46" s="1"/>
  <c r="S1820" i="46" a="1"/>
  <c r="S1820" i="46" s="1"/>
  <c r="X1820" i="46" s="1"/>
  <c r="S1830" i="46" a="1"/>
  <c r="S1830" i="46" s="1"/>
  <c r="S1840" i="46" a="1"/>
  <c r="S1840" i="46" s="1"/>
  <c r="X1840" i="46" s="1"/>
  <c r="S1850" i="46" a="1"/>
  <c r="S1850" i="46" s="1"/>
  <c r="X1850" i="46" s="1"/>
  <c r="S1870" i="46" a="1"/>
  <c r="S1870" i="46" s="1"/>
  <c r="X1870" i="46" s="1"/>
  <c r="S1891" i="46" a="1"/>
  <c r="S1891" i="46" s="1"/>
  <c r="X1891" i="46" s="1"/>
  <c r="S1903" i="46" a="1"/>
  <c r="S1903" i="46" s="1"/>
  <c r="X1903" i="46" s="1"/>
  <c r="S1915" i="46" a="1"/>
  <c r="S1915" i="46" s="1"/>
  <c r="X1915" i="46" s="1"/>
  <c r="S1927" i="46" a="1"/>
  <c r="S1927" i="46" s="1"/>
  <c r="S1939" i="46" a="1"/>
  <c r="S1939" i="46" s="1"/>
  <c r="S1951" i="46" a="1"/>
  <c r="S1951" i="46" s="1"/>
  <c r="S1963" i="46" a="1"/>
  <c r="S1963" i="46" s="1"/>
  <c r="X1963" i="46" s="1"/>
  <c r="S1975" i="46" a="1"/>
  <c r="S1975" i="46" s="1"/>
  <c r="S1987" i="46" a="1"/>
  <c r="S1987" i="46" s="1"/>
  <c r="X1987" i="46" s="1"/>
  <c r="S1999" i="46" a="1"/>
  <c r="S1999" i="46" s="1"/>
  <c r="S2011" i="46" a="1"/>
  <c r="S2011" i="46" s="1"/>
  <c r="S18" i="46" a="1"/>
  <c r="S18" i="46" s="1"/>
  <c r="X18" i="46" s="1"/>
  <c r="S78" i="46" a="1"/>
  <c r="S78" i="46" s="1"/>
  <c r="X78" i="46" s="1"/>
  <c r="AD78" i="46" s="1"/>
  <c r="S142" i="46" a="1"/>
  <c r="S142" i="46" s="1"/>
  <c r="S206" i="46" a="1"/>
  <c r="S206" i="46" s="1"/>
  <c r="S272" i="46" a="1"/>
  <c r="S272" i="46" s="1"/>
  <c r="X272" i="46" s="1"/>
  <c r="S320" i="46" a="1"/>
  <c r="S320" i="46" s="1"/>
  <c r="X320" i="46" s="1"/>
  <c r="S360" i="46" a="1"/>
  <c r="S360" i="46" s="1"/>
  <c r="S389" i="46" a="1"/>
  <c r="S389" i="46" s="1"/>
  <c r="S446" i="46" a="1"/>
  <c r="S446" i="46" s="1"/>
  <c r="S475" i="46" a="1"/>
  <c r="S475" i="46" s="1"/>
  <c r="X475" i="46" s="1"/>
  <c r="S505" i="46" a="1"/>
  <c r="S505" i="46" s="1"/>
  <c r="S536" i="46" a="1"/>
  <c r="S536" i="46" s="1"/>
  <c r="X536" i="46" s="1"/>
  <c r="AD536" i="46" s="1"/>
  <c r="S550" i="46" a="1"/>
  <c r="S550" i="46" s="1"/>
  <c r="X550" i="46" s="1"/>
  <c r="AD550" i="46" s="1"/>
  <c r="S561" i="46" a="1"/>
  <c r="S561" i="46" s="1"/>
  <c r="X561" i="46" s="1"/>
  <c r="S571" i="46" a="1"/>
  <c r="S571" i="46" s="1"/>
  <c r="X571" i="46" s="1"/>
  <c r="AD571" i="46" s="1"/>
  <c r="S583" i="46" a="1"/>
  <c r="S583" i="46" s="1"/>
  <c r="X583" i="46" s="1"/>
  <c r="AD583" i="46" s="1"/>
  <c r="S604" i="46" a="1"/>
  <c r="S604" i="46" s="1"/>
  <c r="S615" i="46" a="1"/>
  <c r="S615" i="46" s="1"/>
  <c r="S636" i="46" a="1"/>
  <c r="S636" i="46" s="1"/>
  <c r="S648" i="46" a="1"/>
  <c r="S648" i="46" s="1"/>
  <c r="X648" i="46" s="1"/>
  <c r="S658" i="46" a="1"/>
  <c r="S658" i="46" s="1"/>
  <c r="X658" i="46" s="1"/>
  <c r="S668" i="46" a="1"/>
  <c r="S668" i="46" s="1"/>
  <c r="S679" i="46" a="1"/>
  <c r="S679" i="46" s="1"/>
  <c r="S699" i="46" a="1"/>
  <c r="S699" i="46" s="1"/>
  <c r="X699" i="46" s="1"/>
  <c r="S711" i="46" a="1"/>
  <c r="S711" i="46" s="1"/>
  <c r="X711" i="46" s="1"/>
  <c r="S733" i="46" a="1"/>
  <c r="S733" i="46" s="1"/>
  <c r="X733" i="46" s="1"/>
  <c r="S745" i="46" a="1"/>
  <c r="S745" i="46" s="1"/>
  <c r="X745" i="46" s="1"/>
  <c r="S755" i="46" a="1"/>
  <c r="S755" i="46" s="1"/>
  <c r="S767" i="46" a="1"/>
  <c r="S767" i="46" s="1"/>
  <c r="S779" i="46" a="1"/>
  <c r="S779" i="46" s="1"/>
  <c r="X779" i="46" s="1"/>
  <c r="S788" i="46" a="1"/>
  <c r="S788" i="46" s="1"/>
  <c r="S798" i="46" a="1"/>
  <c r="S798" i="46" s="1"/>
  <c r="S816" i="46" a="1"/>
  <c r="S816" i="46" s="1"/>
  <c r="S825" i="46" a="1"/>
  <c r="S825" i="46" s="1"/>
  <c r="X825" i="46" s="1"/>
  <c r="S835" i="46" a="1"/>
  <c r="S835" i="46" s="1"/>
  <c r="X835" i="46" s="1"/>
  <c r="S846" i="46" a="1"/>
  <c r="S846" i="46" s="1"/>
  <c r="S858" i="46" a="1"/>
  <c r="S858" i="46" s="1"/>
  <c r="S870" i="46" a="1"/>
  <c r="S870" i="46" s="1"/>
  <c r="S882" i="46" a="1"/>
  <c r="S882" i="46" s="1"/>
  <c r="X882" i="46" s="1"/>
  <c r="AD882" i="46" s="1"/>
  <c r="S894" i="46" a="1"/>
  <c r="S894" i="46" s="1"/>
  <c r="S906" i="46" a="1"/>
  <c r="S906" i="46" s="1"/>
  <c r="S918" i="46" a="1"/>
  <c r="S918" i="46" s="1"/>
  <c r="X918" i="46" s="1"/>
  <c r="S930" i="46" a="1"/>
  <c r="S930" i="46" s="1"/>
  <c r="X930" i="46" s="1"/>
  <c r="S942" i="46" a="1"/>
  <c r="S942" i="46" s="1"/>
  <c r="S954" i="46" a="1"/>
  <c r="S954" i="46" s="1"/>
  <c r="X954" i="46" s="1"/>
  <c r="S966" i="46" a="1"/>
  <c r="S966" i="46" s="1"/>
  <c r="X966" i="46" s="1"/>
  <c r="AD966" i="46" s="1"/>
  <c r="S978" i="46" a="1"/>
  <c r="S978" i="46" s="1"/>
  <c r="S990" i="46" a="1"/>
  <c r="S990" i="46" s="1"/>
  <c r="S1002" i="46" a="1"/>
  <c r="S1002" i="46" s="1"/>
  <c r="X1002" i="46" s="1"/>
  <c r="S1014" i="46" a="1"/>
  <c r="S1014" i="46" s="1"/>
  <c r="X1014" i="46" s="1"/>
  <c r="AD1014" i="46" s="1"/>
  <c r="S1026" i="46" a="1"/>
  <c r="S1026" i="46" s="1"/>
  <c r="S1038" i="46" a="1"/>
  <c r="S1038" i="46" s="1"/>
  <c r="S1050" i="46" a="1"/>
  <c r="S1050" i="46" s="1"/>
  <c r="S1062" i="46" a="1"/>
  <c r="S1062" i="46" s="1"/>
  <c r="X1062" i="46" s="1"/>
  <c r="S1074" i="46" a="1"/>
  <c r="S1074" i="46" s="1"/>
  <c r="S1086" i="46" a="1"/>
  <c r="S1086" i="46" s="1"/>
  <c r="S1098" i="46" a="1"/>
  <c r="S1098" i="46" s="1"/>
  <c r="X1098" i="46" s="1"/>
  <c r="S1107" i="46" a="1"/>
  <c r="S1107" i="46" s="1"/>
  <c r="X1107" i="46" s="1"/>
  <c r="S1122" i="46" a="1"/>
  <c r="S1122" i="46" s="1"/>
  <c r="X1122" i="46" s="1"/>
  <c r="S1131" i="46" a="1"/>
  <c r="S1131" i="46" s="1"/>
  <c r="X1131" i="46" s="1"/>
  <c r="S1139" i="46" a="1"/>
  <c r="S1139" i="46" s="1"/>
  <c r="X1139" i="46" s="1"/>
  <c r="AD1139" i="46" s="1"/>
  <c r="S1148" i="46" a="1"/>
  <c r="S1148" i="46" s="1"/>
  <c r="S1157" i="46" a="1"/>
  <c r="S1157" i="46" s="1"/>
  <c r="X1157" i="46" s="1"/>
  <c r="S1174" i="46" a="1"/>
  <c r="S1174" i="46" s="1"/>
  <c r="X1174" i="46" s="1"/>
  <c r="S1191" i="46" a="1"/>
  <c r="S1191" i="46" s="1"/>
  <c r="S1208" i="46" a="1"/>
  <c r="S1208" i="46" s="1"/>
  <c r="S1217" i="46" a="1"/>
  <c r="S1217" i="46" s="1"/>
  <c r="X1217" i="46" s="1"/>
  <c r="S1226" i="46" a="1"/>
  <c r="S1226" i="46" s="1"/>
  <c r="X1226" i="46" s="1"/>
  <c r="S1235" i="46" a="1"/>
  <c r="S1235" i="46" s="1"/>
  <c r="X1235" i="46" s="1"/>
  <c r="S1244" i="46" a="1"/>
  <c r="S1244" i="46" s="1"/>
  <c r="X1244" i="46" s="1"/>
  <c r="S1253" i="46" a="1"/>
  <c r="S1253" i="46" s="1"/>
  <c r="X1253" i="46" s="1"/>
  <c r="S1270" i="46" a="1"/>
  <c r="S1270" i="46" s="1"/>
  <c r="X1270" i="46" s="1"/>
  <c r="AD1270" i="46" s="1"/>
  <c r="S1287" i="46" a="1"/>
  <c r="S1287" i="46" s="1"/>
  <c r="X1287" i="46" s="1"/>
  <c r="S1304" i="46" a="1"/>
  <c r="S1304" i="46" s="1"/>
  <c r="X1304" i="46" s="1"/>
  <c r="S1314" i="46" a="1"/>
  <c r="S1314" i="46" s="1"/>
  <c r="X1314" i="46" s="1"/>
  <c r="AD1314" i="46" s="1"/>
  <c r="S1324" i="46" a="1"/>
  <c r="S1324" i="46" s="1"/>
  <c r="X1324" i="46" s="1"/>
  <c r="AD1324" i="46" s="1"/>
  <c r="S1346" i="46" a="1"/>
  <c r="S1346" i="46" s="1"/>
  <c r="S1356" i="46" a="1"/>
  <c r="S1356" i="46" s="1"/>
  <c r="X1356" i="46" s="1"/>
  <c r="S1378" i="46" a="1"/>
  <c r="S1378" i="46" s="1"/>
  <c r="X1378" i="46" s="1"/>
  <c r="S1388" i="46" a="1"/>
  <c r="S1388" i="46" s="1"/>
  <c r="X1388" i="46" s="1"/>
  <c r="S1410" i="46" a="1"/>
  <c r="S1410" i="46" s="1"/>
  <c r="X1410" i="46" s="1"/>
  <c r="S1420" i="46" a="1"/>
  <c r="S1420" i="46" s="1"/>
  <c r="X1420" i="46" s="1"/>
  <c r="S1441" i="46" a="1"/>
  <c r="S1441" i="46" s="1"/>
  <c r="X1441" i="46" s="1"/>
  <c r="S1451" i="46" a="1"/>
  <c r="S1451" i="46" s="1"/>
  <c r="X1451" i="46" s="1"/>
  <c r="AD1451" i="46" s="1"/>
  <c r="S1460" i="46" a="1"/>
  <c r="S1460" i="46" s="1"/>
  <c r="X1460" i="46" s="1"/>
  <c r="S1470" i="46" a="1"/>
  <c r="S1470" i="46" s="1"/>
  <c r="X1470" i="46" s="1"/>
  <c r="S1480" i="46" a="1"/>
  <c r="S1480" i="46" s="1"/>
  <c r="X1480" i="46" s="1"/>
  <c r="AD1480" i="46" s="1"/>
  <c r="S1492" i="46" a="1"/>
  <c r="S1492" i="46" s="1"/>
  <c r="X1492" i="46" s="1"/>
  <c r="AD1492" i="46" s="1"/>
  <c r="S1504" i="46" a="1"/>
  <c r="S1504" i="46" s="1"/>
  <c r="X1504" i="46" s="1"/>
  <c r="S1516" i="46" a="1"/>
  <c r="S1516" i="46" s="1"/>
  <c r="X1516" i="46" s="1"/>
  <c r="S1528" i="46" a="1"/>
  <c r="S1528" i="46" s="1"/>
  <c r="X1528" i="46" s="1"/>
  <c r="S1540" i="46" a="1"/>
  <c r="S1540" i="46" s="1"/>
  <c r="X1540" i="46" s="1"/>
  <c r="S1564" i="46" a="1"/>
  <c r="S1564" i="46" s="1"/>
  <c r="X1564" i="46" s="1"/>
  <c r="S1571" i="46" a="1"/>
  <c r="S1571" i="46" s="1"/>
  <c r="X1571" i="46" s="1"/>
  <c r="S1579" i="46" a="1"/>
  <c r="S1579" i="46" s="1"/>
  <c r="X1579" i="46" s="1"/>
  <c r="S1587" i="46" a="1"/>
  <c r="S1587" i="46" s="1"/>
  <c r="X1587" i="46" s="1"/>
  <c r="S1595" i="46" a="1"/>
  <c r="S1595" i="46" s="1"/>
  <c r="S1603" i="46" a="1"/>
  <c r="S1603" i="46" s="1"/>
  <c r="X1603" i="46" s="1"/>
  <c r="S1611" i="46" a="1"/>
  <c r="S1611" i="46" s="1"/>
  <c r="X1611" i="46" s="1"/>
  <c r="S1619" i="46" a="1"/>
  <c r="S1619" i="46" s="1"/>
  <c r="X1619" i="46" s="1"/>
  <c r="AD1619" i="46" s="1"/>
  <c r="S1627" i="46" a="1"/>
  <c r="S1627" i="46" s="1"/>
  <c r="X1627" i="46" s="1"/>
  <c r="S1635" i="46" a="1"/>
  <c r="S1635" i="46" s="1"/>
  <c r="X1635" i="46" s="1"/>
  <c r="S1643" i="46" a="1"/>
  <c r="S1643" i="46" s="1"/>
  <c r="X1643" i="46" s="1"/>
  <c r="S1661" i="46" a="1"/>
  <c r="S1661" i="46" s="1"/>
  <c r="X1661" i="46" s="1"/>
  <c r="S1671" i="46" a="1"/>
  <c r="S1671" i="46" s="1"/>
  <c r="X1671" i="46" s="1"/>
  <c r="S1681" i="46" a="1"/>
  <c r="S1681" i="46" s="1"/>
  <c r="X1681" i="46" s="1"/>
  <c r="S1690" i="46" a="1"/>
  <c r="S1690" i="46" s="1"/>
  <c r="S1709" i="46" a="1"/>
  <c r="S1709" i="46" s="1"/>
  <c r="S1720" i="46" a="1"/>
  <c r="S1720" i="46" s="1"/>
  <c r="X1720" i="46" s="1"/>
  <c r="S1730" i="46" a="1"/>
  <c r="S1730" i="46" s="1"/>
  <c r="X1730" i="46" s="1"/>
  <c r="S1740" i="46" a="1"/>
  <c r="S1740" i="46" s="1"/>
  <c r="X1740" i="46" s="1"/>
  <c r="S1750" i="46" a="1"/>
  <c r="S1750" i="46" s="1"/>
  <c r="X1750" i="46" s="1"/>
  <c r="AD1750" i="46" s="1"/>
  <c r="S1760" i="46" a="1"/>
  <c r="S1760" i="46" s="1"/>
  <c r="X1760" i="46" s="1"/>
  <c r="S1770" i="46" a="1"/>
  <c r="S1770" i="46" s="1"/>
  <c r="X1770" i="46" s="1"/>
  <c r="S1790" i="46" a="1"/>
  <c r="S1790" i="46" s="1"/>
  <c r="X1790" i="46" s="1"/>
  <c r="S1811" i="46" a="1"/>
  <c r="S1811" i="46" s="1"/>
  <c r="X1811" i="46" s="1"/>
  <c r="S1831" i="46" a="1"/>
  <c r="S1831" i="46" s="1"/>
  <c r="S1841" i="46" a="1"/>
  <c r="S1841" i="46" s="1"/>
  <c r="S1851" i="46" a="1"/>
  <c r="S1851" i="46" s="1"/>
  <c r="X1851" i="46" s="1"/>
  <c r="S1861" i="46" a="1"/>
  <c r="S1861" i="46" s="1"/>
  <c r="X1861" i="46" s="1"/>
  <c r="AD1861" i="46" s="1"/>
  <c r="S1871" i="46" a="1"/>
  <c r="S1871" i="46" s="1"/>
  <c r="X1871" i="46" s="1"/>
  <c r="S1881" i="46" a="1"/>
  <c r="S1881" i="46" s="1"/>
  <c r="X1881" i="46" s="1"/>
  <c r="S1892" i="46" a="1"/>
  <c r="S1892" i="46" s="1"/>
  <c r="X1892" i="46" s="1"/>
  <c r="S1904" i="46" a="1"/>
  <c r="S1904" i="46" s="1"/>
  <c r="X1904" i="46" s="1"/>
  <c r="S1916" i="46" a="1"/>
  <c r="S1916" i="46" s="1"/>
  <c r="X1916" i="46" s="1"/>
  <c r="S1928" i="46" a="1"/>
  <c r="S1928" i="46" s="1"/>
  <c r="S26" i="46" a="1"/>
  <c r="S26" i="46" s="1"/>
  <c r="S88" i="46" a="1"/>
  <c r="S88" i="46" s="1"/>
  <c r="S152" i="46" a="1"/>
  <c r="S152" i="46" s="1"/>
  <c r="S215" i="46" a="1"/>
  <c r="S215" i="46" s="1"/>
  <c r="S277" i="46" a="1"/>
  <c r="S277" i="46" s="1"/>
  <c r="S325" i="46" a="1"/>
  <c r="S325" i="46" s="1"/>
  <c r="S363" i="46" a="1"/>
  <c r="S363" i="46" s="1"/>
  <c r="X363" i="46" s="1"/>
  <c r="S392" i="46" a="1"/>
  <c r="S392" i="46" s="1"/>
  <c r="X392" i="46" s="1"/>
  <c r="S421" i="46" a="1"/>
  <c r="S421" i="46" s="1"/>
  <c r="X421" i="46" s="1"/>
  <c r="S478" i="46" a="1"/>
  <c r="S478" i="46" s="1"/>
  <c r="S508" i="46" a="1"/>
  <c r="S508" i="46" s="1"/>
  <c r="S539" i="46" a="1"/>
  <c r="S539" i="46" s="1"/>
  <c r="S551" i="46" a="1"/>
  <c r="S551" i="46" s="1"/>
  <c r="X551" i="46" s="1"/>
  <c r="S572" i="46" a="1"/>
  <c r="S572" i="46" s="1"/>
  <c r="S584" i="46" a="1"/>
  <c r="S584" i="46" s="1"/>
  <c r="S594" i="46" a="1"/>
  <c r="S594" i="46" s="1"/>
  <c r="S605" i="46" a="1"/>
  <c r="S605" i="46" s="1"/>
  <c r="S616" i="46" a="1"/>
  <c r="S616" i="46" s="1"/>
  <c r="S626" i="46" a="1"/>
  <c r="S626" i="46" s="1"/>
  <c r="S637" i="46" a="1"/>
  <c r="S637" i="46" s="1"/>
  <c r="S649" i="46" a="1"/>
  <c r="S649" i="46" s="1"/>
  <c r="X649" i="46" s="1"/>
  <c r="AD649" i="46" s="1"/>
  <c r="S659" i="46" a="1"/>
  <c r="S659" i="46" s="1"/>
  <c r="X659" i="46" s="1"/>
  <c r="AD659" i="46" s="1"/>
  <c r="S669" i="46" a="1"/>
  <c r="S669" i="46" s="1"/>
  <c r="S680" i="46" a="1"/>
  <c r="S680" i="46" s="1"/>
  <c r="S690" i="46" a="1"/>
  <c r="S690" i="46" s="1"/>
  <c r="X690" i="46" s="1"/>
  <c r="S700" i="46" a="1"/>
  <c r="S700" i="46" s="1"/>
  <c r="X700" i="46" s="1"/>
  <c r="S712" i="46" a="1"/>
  <c r="S712" i="46" s="1"/>
  <c r="X712" i="46" s="1"/>
  <c r="S722" i="46" a="1"/>
  <c r="S722" i="46" s="1"/>
  <c r="X722" i="46" s="1"/>
  <c r="S734" i="46" a="1"/>
  <c r="S734" i="46" s="1"/>
  <c r="S746" i="46" a="1"/>
  <c r="S746" i="46" s="1"/>
  <c r="X746" i="46" s="1"/>
  <c r="S756" i="46" a="1"/>
  <c r="S756" i="46" s="1"/>
  <c r="S768" i="46" a="1"/>
  <c r="S768" i="46" s="1"/>
  <c r="S780" i="46" a="1"/>
  <c r="S780" i="46" s="1"/>
  <c r="S789" i="46" a="1"/>
  <c r="S789" i="46" s="1"/>
  <c r="S799" i="46" a="1"/>
  <c r="S799" i="46" s="1"/>
  <c r="X799" i="46" s="1"/>
  <c r="S808" i="46" a="1"/>
  <c r="S808" i="46" s="1"/>
  <c r="X808" i="46" s="1"/>
  <c r="S817" i="46" a="1"/>
  <c r="S817" i="46" s="1"/>
  <c r="S826" i="46" a="1"/>
  <c r="S826" i="46" s="1"/>
  <c r="X826" i="46" s="1"/>
  <c r="S847" i="46" a="1"/>
  <c r="S847" i="46" s="1"/>
  <c r="S859" i="46" a="1"/>
  <c r="S859" i="46" s="1"/>
  <c r="X859" i="46" s="1"/>
  <c r="S871" i="46" a="1"/>
  <c r="S871" i="46" s="1"/>
  <c r="S883" i="46" a="1"/>
  <c r="S883" i="46" s="1"/>
  <c r="X883" i="46" s="1"/>
  <c r="AD883" i="46" s="1"/>
  <c r="S895" i="46" a="1"/>
  <c r="S895" i="46" s="1"/>
  <c r="X895" i="46" s="1"/>
  <c r="AD895" i="46" s="1"/>
  <c r="S907" i="46" a="1"/>
  <c r="S907" i="46" s="1"/>
  <c r="S919" i="46" a="1"/>
  <c r="S919" i="46" s="1"/>
  <c r="X919" i="46" s="1"/>
  <c r="AD919" i="46" s="1"/>
  <c r="S931" i="46" a="1"/>
  <c r="S931" i="46" s="1"/>
  <c r="X931" i="46" s="1"/>
  <c r="S943" i="46" a="1"/>
  <c r="S943" i="46" s="1"/>
  <c r="S955" i="46" a="1"/>
  <c r="S955" i="46" s="1"/>
  <c r="X955" i="46" s="1"/>
  <c r="S967" i="46" a="1"/>
  <c r="S967" i="46" s="1"/>
  <c r="S979" i="46" a="1"/>
  <c r="S979" i="46" s="1"/>
  <c r="S991" i="46" a="1"/>
  <c r="S991" i="46" s="1"/>
  <c r="X991" i="46" s="1"/>
  <c r="S1003" i="46" a="1"/>
  <c r="S1003" i="46" s="1"/>
  <c r="S1015" i="46" a="1"/>
  <c r="S1015" i="46" s="1"/>
  <c r="S1027" i="46" a="1"/>
  <c r="S1027" i="46" s="1"/>
  <c r="S1039" i="46" a="1"/>
  <c r="S1039" i="46" s="1"/>
  <c r="S1051" i="46" a="1"/>
  <c r="S1051" i="46" s="1"/>
  <c r="X1051" i="46" s="1"/>
  <c r="S1063" i="46" a="1"/>
  <c r="S1063" i="46" s="1"/>
  <c r="S1075" i="46" a="1"/>
  <c r="S1075" i="46" s="1"/>
  <c r="S1087" i="46" a="1"/>
  <c r="S1087" i="46" s="1"/>
  <c r="S1115" i="46" a="1"/>
  <c r="S1115" i="46" s="1"/>
  <c r="S1140" i="46" a="1"/>
  <c r="S1140" i="46" s="1"/>
  <c r="S1149" i="46" a="1"/>
  <c r="S1149" i="46" s="1"/>
  <c r="S1166" i="46" a="1"/>
  <c r="S1166" i="46" s="1"/>
  <c r="S1183" i="46" a="1"/>
  <c r="S1183" i="46" s="1"/>
  <c r="X1183" i="46" s="1"/>
  <c r="S1200" i="46" a="1"/>
  <c r="S1200" i="46" s="1"/>
  <c r="X1200" i="46" s="1"/>
  <c r="S1209" i="46" a="1"/>
  <c r="S1209" i="46" s="1"/>
  <c r="S1218" i="46" a="1"/>
  <c r="S1218" i="46" s="1"/>
  <c r="X1218" i="46" s="1"/>
  <c r="S1227" i="46" a="1"/>
  <c r="S1227" i="46" s="1"/>
  <c r="X1227" i="46" s="1"/>
  <c r="AD1227" i="46" s="1"/>
  <c r="S1236" i="46" a="1"/>
  <c r="S1236" i="46" s="1"/>
  <c r="X1236" i="46" s="1"/>
  <c r="S1245" i="46" a="1"/>
  <c r="S1245" i="46" s="1"/>
  <c r="X1245" i="46" s="1"/>
  <c r="AD1245" i="46" s="1"/>
  <c r="S1262" i="46" a="1"/>
  <c r="S1262" i="46" s="1"/>
  <c r="X1262" i="46" s="1"/>
  <c r="S1279" i="46" a="1"/>
  <c r="S1279" i="46" s="1"/>
  <c r="S1296" i="46" a="1"/>
  <c r="S1296" i="46" s="1"/>
  <c r="S1305" i="46" a="1"/>
  <c r="S1305" i="46" s="1"/>
  <c r="X1305" i="46" s="1"/>
  <c r="S1315" i="46" a="1"/>
  <c r="S1315" i="46" s="1"/>
  <c r="X1315" i="46" s="1"/>
  <c r="S1325" i="46" a="1"/>
  <c r="S1325" i="46" s="1"/>
  <c r="X1325" i="46" s="1"/>
  <c r="AD1325" i="46" s="1"/>
  <c r="S1336" i="46" a="1"/>
  <c r="S1336" i="46" s="1"/>
  <c r="X1336" i="46" s="1"/>
  <c r="S1347" i="46" a="1"/>
  <c r="S1347" i="46" s="1"/>
  <c r="X1347" i="46" s="1"/>
  <c r="AD1347" i="46" s="1"/>
  <c r="S1357" i="46" a="1"/>
  <c r="S1357" i="46" s="1"/>
  <c r="X1357" i="46" s="1"/>
  <c r="S1368" i="46" a="1"/>
  <c r="S1368" i="46" s="1"/>
  <c r="X1368" i="46" s="1"/>
  <c r="S1379" i="46" a="1"/>
  <c r="S1379" i="46" s="1"/>
  <c r="X1379" i="46" s="1"/>
  <c r="AD1379" i="46" s="1"/>
  <c r="S1389" i="46" a="1"/>
  <c r="S1389" i="46" s="1"/>
  <c r="S1400" i="46" a="1"/>
  <c r="S1400" i="46" s="1"/>
  <c r="X1400" i="46" s="1"/>
  <c r="S1411" i="46" a="1"/>
  <c r="S1411" i="46" s="1"/>
  <c r="X1411" i="46" s="1"/>
  <c r="S1421" i="46" a="1"/>
  <c r="S1421" i="46" s="1"/>
  <c r="X1421" i="46" s="1"/>
  <c r="S1432" i="46" a="1"/>
  <c r="S1432" i="46" s="1"/>
  <c r="X1432" i="46" s="1"/>
  <c r="S1442" i="46" a="1"/>
  <c r="S1442" i="46" s="1"/>
  <c r="S1461" i="46" a="1"/>
  <c r="S1461" i="46" s="1"/>
  <c r="X1461" i="46" s="1"/>
  <c r="AD1461" i="46" s="1"/>
  <c r="S1471" i="46" a="1"/>
  <c r="S1471" i="46" s="1"/>
  <c r="X1471" i="46" s="1"/>
  <c r="S1481" i="46" a="1"/>
  <c r="S1481" i="46" s="1"/>
  <c r="X1481" i="46" s="1"/>
  <c r="AD1481" i="46" s="1"/>
  <c r="S1493" i="46" a="1"/>
  <c r="S1493" i="46" s="1"/>
  <c r="X1493" i="46" s="1"/>
  <c r="S1505" i="46" a="1"/>
  <c r="S1505" i="46" s="1"/>
  <c r="X1505" i="46" s="1"/>
  <c r="AD1505" i="46" s="1"/>
  <c r="S1517" i="46" a="1"/>
  <c r="S1517" i="46" s="1"/>
  <c r="X1517" i="46" s="1"/>
  <c r="S1529" i="46" a="1"/>
  <c r="S1529" i="46" s="1"/>
  <c r="S1541" i="46" a="1"/>
  <c r="S1541" i="46" s="1"/>
  <c r="X1541" i="46" s="1"/>
  <c r="S1552" i="46" a="1"/>
  <c r="S1552" i="46" s="1"/>
  <c r="X1552" i="46" s="1"/>
  <c r="S1558" i="46" a="1"/>
  <c r="S1558" i="46" s="1"/>
  <c r="X1558" i="46" s="1"/>
  <c r="S1572" i="46" a="1"/>
  <c r="S1572" i="46" s="1"/>
  <c r="S1580" i="46" a="1"/>
  <c r="S1580" i="46" s="1"/>
  <c r="X1580" i="46" s="1"/>
  <c r="S1588" i="46" a="1"/>
  <c r="S1588" i="46" s="1"/>
  <c r="X1588" i="46" s="1"/>
  <c r="S1596" i="46" a="1"/>
  <c r="S1596" i="46" s="1"/>
  <c r="X1596" i="46" s="1"/>
  <c r="S1604" i="46" a="1"/>
  <c r="S1604" i="46" s="1"/>
  <c r="X1604" i="46" s="1"/>
  <c r="AD1604" i="46" s="1"/>
  <c r="S1612" i="46" a="1"/>
  <c r="S1612" i="46" s="1"/>
  <c r="X1612" i="46" s="1"/>
  <c r="AD1612" i="46" s="1"/>
  <c r="S1620" i="46" a="1"/>
  <c r="S1620" i="46" s="1"/>
  <c r="X1620" i="46" s="1"/>
  <c r="S1628" i="46" a="1"/>
  <c r="S1628" i="46" s="1"/>
  <c r="X1628" i="46" s="1"/>
  <c r="AD1628" i="46" s="1"/>
  <c r="S1636" i="46" a="1"/>
  <c r="S1636" i="46" s="1"/>
  <c r="X1636" i="46" s="1"/>
  <c r="AD1636" i="46" s="1"/>
  <c r="S1644" i="46" a="1"/>
  <c r="S1644" i="46" s="1"/>
  <c r="X1644" i="46" s="1"/>
  <c r="S1653" i="46" a="1"/>
  <c r="S1653" i="46" s="1"/>
  <c r="X1653" i="46" s="1"/>
  <c r="S1662" i="46" a="1"/>
  <c r="S1662" i="46" s="1"/>
  <c r="X1662" i="46" s="1"/>
  <c r="S1672" i="46" a="1"/>
  <c r="S1672" i="46" s="1"/>
  <c r="X1672" i="46" s="1"/>
  <c r="S1682" i="46" a="1"/>
  <c r="S1682" i="46" s="1"/>
  <c r="X1682" i="46" s="1"/>
  <c r="S1691" i="46" a="1"/>
  <c r="S1691" i="46" s="1"/>
  <c r="S1701" i="46" a="1"/>
  <c r="S1701" i="46" s="1"/>
  <c r="X1701" i="46" s="1"/>
  <c r="S1710" i="46" a="1"/>
  <c r="S1710" i="46" s="1"/>
  <c r="S1731" i="46" a="1"/>
  <c r="S1731" i="46" s="1"/>
  <c r="X1731" i="46" s="1"/>
  <c r="S1751" i="46" a="1"/>
  <c r="S1751" i="46" s="1"/>
  <c r="X1751" i="46" s="1"/>
  <c r="S1761" i="46" a="1"/>
  <c r="S1761" i="46" s="1"/>
  <c r="X1761" i="46" s="1"/>
  <c r="S1771" i="46" a="1"/>
  <c r="S1771" i="46" s="1"/>
  <c r="X1771" i="46" s="1"/>
  <c r="AD1771" i="46" s="1"/>
  <c r="S1781" i="46" a="1"/>
  <c r="S1781" i="46" s="1"/>
  <c r="X1781" i="46" s="1"/>
  <c r="S1791" i="46" a="1"/>
  <c r="S1791" i="46" s="1"/>
  <c r="X1791" i="46" s="1"/>
  <c r="S1801" i="46" a="1"/>
  <c r="S1801" i="46" s="1"/>
  <c r="X1801" i="46" s="1"/>
  <c r="S1812" i="46" a="1"/>
  <c r="S1812" i="46" s="1"/>
  <c r="X1812" i="46" s="1"/>
  <c r="S1821" i="46" a="1"/>
  <c r="S1821" i="46" s="1"/>
  <c r="X1821" i="46" s="1"/>
  <c r="S1832" i="46" a="1"/>
  <c r="S1832" i="46" s="1"/>
  <c r="X1832" i="46" s="1"/>
  <c r="S1842" i="46" a="1"/>
  <c r="S1842" i="46" s="1"/>
  <c r="S1852" i="46" a="1"/>
  <c r="S1852" i="46" s="1"/>
  <c r="X1852" i="46" s="1"/>
  <c r="S1862" i="46" a="1"/>
  <c r="S1862" i="46" s="1"/>
  <c r="X1862" i="46" s="1"/>
  <c r="AD1862" i="46" s="1"/>
  <c r="S1872" i="46" a="1"/>
  <c r="S1872" i="46" s="1"/>
  <c r="X1872" i="46" s="1"/>
  <c r="S1882" i="46" a="1"/>
  <c r="S1882" i="46" s="1"/>
  <c r="X1882" i="46" s="1"/>
  <c r="AD1882" i="46" s="1"/>
  <c r="S1893" i="46" a="1"/>
  <c r="S1893" i="46" s="1"/>
  <c r="S1905" i="46" a="1"/>
  <c r="S1905" i="46" s="1"/>
  <c r="S1917" i="46" a="1"/>
  <c r="S1917" i="46" s="1"/>
  <c r="S1929" i="46" a="1"/>
  <c r="S1929" i="46" s="1"/>
  <c r="X1929" i="46" s="1"/>
  <c r="S1941" i="46" a="1"/>
  <c r="S1941" i="46" s="1"/>
  <c r="X1941" i="46" s="1"/>
  <c r="S1953" i="46" a="1"/>
  <c r="S1953" i="46" s="1"/>
  <c r="X1953" i="46" s="1"/>
  <c r="S1965" i="46" a="1"/>
  <c r="S1965" i="46" s="1"/>
  <c r="X1965" i="46" s="1"/>
  <c r="S1977" i="46" a="1"/>
  <c r="S1977" i="46" s="1"/>
  <c r="S1989" i="46" a="1"/>
  <c r="S1989" i="46" s="1"/>
  <c r="X1989" i="46" s="1"/>
  <c r="AD1989" i="46" s="1"/>
  <c r="S2001" i="46" a="1"/>
  <c r="S2001" i="46" s="1"/>
  <c r="X2001" i="46" s="1"/>
  <c r="S2013" i="46" a="1"/>
  <c r="S2013" i="46" s="1"/>
  <c r="X2013" i="46" s="1"/>
  <c r="AD2013" i="46" s="1"/>
  <c r="S27" i="46" a="1"/>
  <c r="S27" i="46" s="1"/>
  <c r="S216" i="46" a="1"/>
  <c r="S216" i="46" s="1"/>
  <c r="S283" i="46" a="1"/>
  <c r="S283" i="46" s="1"/>
  <c r="S331" i="46" a="1"/>
  <c r="S331" i="46" s="1"/>
  <c r="X331" i="46" s="1"/>
  <c r="S365" i="46" a="1"/>
  <c r="S365" i="46" s="1"/>
  <c r="X365" i="46" s="1"/>
  <c r="S422" i="46" a="1"/>
  <c r="S422" i="46" s="1"/>
  <c r="X422" i="46" s="1"/>
  <c r="S451" i="46" a="1"/>
  <c r="S451" i="46" s="1"/>
  <c r="S480" i="46" a="1"/>
  <c r="S480" i="46" s="1"/>
  <c r="X480" i="46" s="1"/>
  <c r="S540" i="46" a="1"/>
  <c r="S540" i="46" s="1"/>
  <c r="S552" i="46" a="1"/>
  <c r="S552" i="46" s="1"/>
  <c r="S562" i="46" a="1"/>
  <c r="S562" i="46" s="1"/>
  <c r="X562" i="46" s="1"/>
  <c r="AD562" i="46" s="1"/>
  <c r="S573" i="46" a="1"/>
  <c r="S573" i="46" s="1"/>
  <c r="S585" i="46" a="1"/>
  <c r="S585" i="46" s="1"/>
  <c r="S595" i="46" a="1"/>
  <c r="S595" i="46" s="1"/>
  <c r="X595" i="46" s="1"/>
  <c r="AD595" i="46" s="1"/>
  <c r="S606" i="46" a="1"/>
  <c r="S606" i="46" s="1"/>
  <c r="S617" i="46" a="1"/>
  <c r="S617" i="46" s="1"/>
  <c r="X617" i="46" s="1"/>
  <c r="S627" i="46" a="1"/>
  <c r="S627" i="46" s="1"/>
  <c r="S638" i="46" a="1"/>
  <c r="S638" i="46" s="1"/>
  <c r="X638" i="46" s="1"/>
  <c r="S650" i="46" a="1"/>
  <c r="S650" i="46" s="1"/>
  <c r="X650" i="46" s="1"/>
  <c r="S660" i="46" a="1"/>
  <c r="S660" i="46" s="1"/>
  <c r="X660" i="46" s="1"/>
  <c r="AD660" i="46" s="1"/>
  <c r="S670" i="46" a="1"/>
  <c r="S670" i="46" s="1"/>
  <c r="S681" i="46" a="1"/>
  <c r="S681" i="46" s="1"/>
  <c r="S691" i="46" a="1"/>
  <c r="S691" i="46" s="1"/>
  <c r="X691" i="46" s="1"/>
  <c r="S701" i="46" a="1"/>
  <c r="S701" i="46" s="1"/>
  <c r="X701" i="46" s="1"/>
  <c r="S713" i="46" a="1"/>
  <c r="S713" i="46" s="1"/>
  <c r="X713" i="46" s="1"/>
  <c r="S723" i="46" a="1"/>
  <c r="S723" i="46" s="1"/>
  <c r="X723" i="46" s="1"/>
  <c r="S735" i="46" a="1"/>
  <c r="S735" i="46" s="1"/>
  <c r="S747" i="46" a="1"/>
  <c r="S747" i="46" s="1"/>
  <c r="S757" i="46" a="1"/>
  <c r="S757" i="46" s="1"/>
  <c r="S769" i="46" a="1"/>
  <c r="S769" i="46" s="1"/>
  <c r="X769" i="46" s="1"/>
  <c r="S781" i="46" a="1"/>
  <c r="S781" i="46" s="1"/>
  <c r="S790" i="46" a="1"/>
  <c r="S790" i="46" s="1"/>
  <c r="S818" i="46" a="1"/>
  <c r="S818" i="46" s="1"/>
  <c r="X818" i="46" s="1"/>
  <c r="S827" i="46" a="1"/>
  <c r="S827" i="46" s="1"/>
  <c r="S836" i="46" a="1"/>
  <c r="S836" i="46" s="1"/>
  <c r="S848" i="46" a="1"/>
  <c r="S848" i="46" s="1"/>
  <c r="S860" i="46" a="1"/>
  <c r="S860" i="46" s="1"/>
  <c r="X860" i="46" s="1"/>
  <c r="S872" i="46" a="1"/>
  <c r="S872" i="46" s="1"/>
  <c r="X872" i="46" s="1"/>
  <c r="AD872" i="46" s="1"/>
  <c r="S884" i="46" a="1"/>
  <c r="S884" i="46" s="1"/>
  <c r="S896" i="46" a="1"/>
  <c r="S896" i="46" s="1"/>
  <c r="X896" i="46" s="1"/>
  <c r="S908" i="46" a="1"/>
  <c r="S908" i="46" s="1"/>
  <c r="X908" i="46" s="1"/>
  <c r="S920" i="46" a="1"/>
  <c r="S920" i="46" s="1"/>
  <c r="S932" i="46" a="1"/>
  <c r="S932" i="46" s="1"/>
  <c r="X932" i="46" s="1"/>
  <c r="S944" i="46" a="1"/>
  <c r="S944" i="46" s="1"/>
  <c r="S956" i="46" a="1"/>
  <c r="S956" i="46" s="1"/>
  <c r="X956" i="46" s="1"/>
  <c r="S968" i="46" a="1"/>
  <c r="S968" i="46" s="1"/>
  <c r="S980" i="46" a="1"/>
  <c r="S980" i="46" s="1"/>
  <c r="X980" i="46" s="1"/>
  <c r="AD980" i="46" s="1"/>
  <c r="S992" i="46" a="1"/>
  <c r="S992" i="46" s="1"/>
  <c r="X992" i="46" s="1"/>
  <c r="S1004" i="46" a="1"/>
  <c r="S1004" i="46" s="1"/>
  <c r="X1004" i="46" s="1"/>
  <c r="AD1004" i="46" s="1"/>
  <c r="S1016" i="46" a="1"/>
  <c r="S1016" i="46" s="1"/>
  <c r="S1028" i="46" a="1"/>
  <c r="S1028" i="46" s="1"/>
  <c r="S1040" i="46" a="1"/>
  <c r="S1040" i="46" s="1"/>
  <c r="S1052" i="46" a="1"/>
  <c r="S1052" i="46" s="1"/>
  <c r="X1052" i="46" s="1"/>
  <c r="S1064" i="46" a="1"/>
  <c r="S1064" i="46" s="1"/>
  <c r="S1076" i="46" a="1"/>
  <c r="S1076" i="46" s="1"/>
  <c r="S1088" i="46" a="1"/>
  <c r="S1088" i="46" s="1"/>
  <c r="S1099" i="46" a="1"/>
  <c r="S1099" i="46" s="1"/>
  <c r="S1108" i="46" a="1"/>
  <c r="S1108" i="46" s="1"/>
  <c r="X1108" i="46" s="1"/>
  <c r="S1123" i="46" a="1"/>
  <c r="S1123" i="46" s="1"/>
  <c r="S1132" i="46" a="1"/>
  <c r="S1132" i="46" s="1"/>
  <c r="X1132" i="46" s="1"/>
  <c r="S1141" i="46" a="1"/>
  <c r="S1141" i="46" s="1"/>
  <c r="S1158" i="46" a="1"/>
  <c r="S1158" i="46" s="1"/>
  <c r="X1158" i="46" s="1"/>
  <c r="S1175" i="46" a="1"/>
  <c r="S1175" i="46" s="1"/>
  <c r="X1175" i="46" s="1"/>
  <c r="S1192" i="46" a="1"/>
  <c r="S1192" i="46" s="1"/>
  <c r="X1192" i="46" s="1"/>
  <c r="AD1192" i="46" s="1"/>
  <c r="S1201" i="46" a="1"/>
  <c r="S1201" i="46" s="1"/>
  <c r="X1201" i="46" s="1"/>
  <c r="S1210" i="46" a="1"/>
  <c r="S1210" i="46" s="1"/>
  <c r="X1210" i="46" s="1"/>
  <c r="S1219" i="46" a="1"/>
  <c r="S1219" i="46" s="1"/>
  <c r="X1219" i="46" s="1"/>
  <c r="S1228" i="46" a="1"/>
  <c r="S1228" i="46" s="1"/>
  <c r="S1237" i="46" a="1"/>
  <c r="S1237" i="46" s="1"/>
  <c r="S1254" i="46" a="1"/>
  <c r="S1254" i="46" s="1"/>
  <c r="X1254" i="46" s="1"/>
  <c r="S1271" i="46" a="1"/>
  <c r="S1271" i="46" s="1"/>
  <c r="S1288" i="46" a="1"/>
  <c r="S1288" i="46" s="1"/>
  <c r="X1288" i="46" s="1"/>
  <c r="S1297" i="46" a="1"/>
  <c r="S1297" i="46" s="1"/>
  <c r="S1306" i="46" a="1"/>
  <c r="S1306" i="46" s="1"/>
  <c r="S1316" i="46" a="1"/>
  <c r="S1316" i="46" s="1"/>
  <c r="X1316" i="46" s="1"/>
  <c r="S1326" i="46" a="1"/>
  <c r="S1326" i="46" s="1"/>
  <c r="X1326" i="46" s="1"/>
  <c r="S1337" i="46" a="1"/>
  <c r="S1337" i="46" s="1"/>
  <c r="X1337" i="46" s="1"/>
  <c r="S1348" i="46" a="1"/>
  <c r="S1348" i="46" s="1"/>
  <c r="X1348" i="46" s="1"/>
  <c r="S1358" i="46" a="1"/>
  <c r="S1358" i="46" s="1"/>
  <c r="X1358" i="46" s="1"/>
  <c r="S1369" i="46" a="1"/>
  <c r="S1369" i="46" s="1"/>
  <c r="X1369" i="46" s="1"/>
  <c r="S1380" i="46" a="1"/>
  <c r="S1380" i="46" s="1"/>
  <c r="X1380" i="46" s="1"/>
  <c r="S1390" i="46" a="1"/>
  <c r="S1390" i="46" s="1"/>
  <c r="X1390" i="46" s="1"/>
  <c r="AD1390" i="46" s="1"/>
  <c r="S1401" i="46" a="1"/>
  <c r="S1401" i="46" s="1"/>
  <c r="X1401" i="46" s="1"/>
  <c r="S1412" i="46" a="1"/>
  <c r="S1412" i="46" s="1"/>
  <c r="S1422" i="46" a="1"/>
  <c r="S1422" i="46" s="1"/>
  <c r="X1422" i="46" s="1"/>
  <c r="S1433" i="46" a="1"/>
  <c r="S1433" i="46" s="1"/>
  <c r="S1443" i="46" a="1"/>
  <c r="S1443" i="46" s="1"/>
  <c r="S1452" i="46" a="1"/>
  <c r="S1452" i="46" s="1"/>
  <c r="X1452" i="46" s="1"/>
  <c r="S1462" i="46" a="1"/>
  <c r="S1462" i="46" s="1"/>
  <c r="X1462" i="46" s="1"/>
  <c r="S1472" i="46" a="1"/>
  <c r="S1472" i="46" s="1"/>
  <c r="X1472" i="46" s="1"/>
  <c r="S1482" i="46" a="1"/>
  <c r="S1482" i="46" s="1"/>
  <c r="X1482" i="46" s="1"/>
  <c r="S1494" i="46" a="1"/>
  <c r="S1494" i="46" s="1"/>
  <c r="X1494" i="46" s="1"/>
  <c r="AD1494" i="46" s="1"/>
  <c r="S1506" i="46" a="1"/>
  <c r="S1506" i="46" s="1"/>
  <c r="X1506" i="46" s="1"/>
  <c r="S1518" i="46" a="1"/>
  <c r="S1518" i="46" s="1"/>
  <c r="X1518" i="46" s="1"/>
  <c r="AD1518" i="46" s="1"/>
  <c r="S1530" i="46" a="1"/>
  <c r="S1530" i="46" s="1"/>
  <c r="X1530" i="46" s="1"/>
  <c r="S1542" i="46" a="1"/>
  <c r="S1542" i="46" s="1"/>
  <c r="X1542" i="46" s="1"/>
  <c r="S1565" i="46" a="1"/>
  <c r="S1565" i="46" s="1"/>
  <c r="S1654" i="46" a="1"/>
  <c r="S1654" i="46" s="1"/>
  <c r="X1654" i="46" s="1"/>
  <c r="S1663" i="46" a="1"/>
  <c r="S1663" i="46" s="1"/>
  <c r="X1663" i="46" s="1"/>
  <c r="S1683" i="46" a="1"/>
  <c r="S1683" i="46" s="1"/>
  <c r="X1683" i="46" s="1"/>
  <c r="S1692" i="46" a="1"/>
  <c r="S1692" i="46" s="1"/>
  <c r="S1702" i="46" a="1"/>
  <c r="S1702" i="46" s="1"/>
  <c r="X1702" i="46" s="1"/>
  <c r="S1711" i="46" a="1"/>
  <c r="S1711" i="46" s="1"/>
  <c r="S1721" i="46" a="1"/>
  <c r="S1721" i="46" s="1"/>
  <c r="X1721" i="46" s="1"/>
  <c r="S1732" i="46" a="1"/>
  <c r="S1732" i="46" s="1"/>
  <c r="S1741" i="46" a="1"/>
  <c r="S1741" i="46" s="1"/>
  <c r="X1741" i="46" s="1"/>
  <c r="S1752" i="46" a="1"/>
  <c r="S1752" i="46" s="1"/>
  <c r="X1752" i="46" s="1"/>
  <c r="S1762" i="46" a="1"/>
  <c r="S1762" i="46" s="1"/>
  <c r="S1772" i="46" a="1"/>
  <c r="S1772" i="46" s="1"/>
  <c r="X1772" i="46" s="1"/>
  <c r="S1782" i="46" a="1"/>
  <c r="S1782" i="46" s="1"/>
  <c r="X1782" i="46" s="1"/>
  <c r="AD1782" i="46" s="1"/>
  <c r="S1792" i="46" a="1"/>
  <c r="S1792" i="46" s="1"/>
  <c r="X1792" i="46" s="1"/>
  <c r="S1802" i="46" a="1"/>
  <c r="S1802" i="46" s="1"/>
  <c r="X1802" i="46" s="1"/>
  <c r="S1822" i="46" a="1"/>
  <c r="S1822" i="46" s="1"/>
  <c r="X1822" i="46" s="1"/>
  <c r="S1843" i="46" a="1"/>
  <c r="S1843" i="46" s="1"/>
  <c r="S1863" i="46" a="1"/>
  <c r="S1863" i="46" s="1"/>
  <c r="X1863" i="46" s="1"/>
  <c r="S1873" i="46" a="1"/>
  <c r="S1873" i="46" s="1"/>
  <c r="X1873" i="46" s="1"/>
  <c r="AD1873" i="46" s="1"/>
  <c r="S1883" i="46" a="1"/>
  <c r="S1883" i="46" s="1"/>
  <c r="X1883" i="46" s="1"/>
  <c r="S1894" i="46" a="1"/>
  <c r="S1894" i="46" s="1"/>
  <c r="X1894" i="46" s="1"/>
  <c r="AD1894" i="46" s="1"/>
  <c r="S1906" i="46" a="1"/>
  <c r="S1906" i="46" s="1"/>
  <c r="X1906" i="46" s="1"/>
  <c r="S1918" i="46" a="1"/>
  <c r="S1918" i="46" s="1"/>
  <c r="X1918" i="46" s="1"/>
  <c r="S1930" i="46" a="1"/>
  <c r="S1930" i="46" s="1"/>
  <c r="X1930" i="46" s="1"/>
  <c r="AD1930" i="46" s="1"/>
  <c r="S1942" i="46" a="1"/>
  <c r="S1942" i="46" s="1"/>
  <c r="X1942" i="46" s="1"/>
  <c r="AD1942" i="46" s="1"/>
  <c r="S1954" i="46" a="1"/>
  <c r="S1954" i="46" s="1"/>
  <c r="X1954" i="46" s="1"/>
  <c r="S1966" i="46" a="1"/>
  <c r="S1966" i="46" s="1"/>
  <c r="X1966" i="46" s="1"/>
  <c r="S1978" i="46" a="1"/>
  <c r="S1978" i="46" s="1"/>
  <c r="X1978" i="46" s="1"/>
  <c r="S1990" i="46" a="1"/>
  <c r="S1990" i="46" s="1"/>
  <c r="X1990" i="46" s="1"/>
  <c r="S2002" i="46" a="1"/>
  <c r="S2002" i="46" s="1"/>
  <c r="S2014" i="46" a="1"/>
  <c r="S2014" i="46" s="1"/>
  <c r="X2014" i="46" s="1"/>
  <c r="AD2014" i="46" s="1"/>
  <c r="S99" i="46" a="1"/>
  <c r="S99" i="46" s="1"/>
  <c r="S163" i="46" a="1"/>
  <c r="S163" i="46" s="1"/>
  <c r="S225" i="46" a="1"/>
  <c r="S225" i="46" s="1"/>
  <c r="X225" i="46" s="1"/>
  <c r="S284" i="46" a="1"/>
  <c r="S284" i="46" s="1"/>
  <c r="S332" i="46" a="1"/>
  <c r="S332" i="46" s="1"/>
  <c r="X332" i="46" s="1"/>
  <c r="S394" i="46" a="1"/>
  <c r="S394" i="46" s="1"/>
  <c r="S423" i="46" a="1"/>
  <c r="S423" i="46" s="1"/>
  <c r="X423" i="46" s="1"/>
  <c r="S452" i="46" a="1"/>
  <c r="S452" i="46" s="1"/>
  <c r="X452" i="46" s="1"/>
  <c r="S481" i="46" a="1"/>
  <c r="S481" i="46" s="1"/>
  <c r="X481" i="46" s="1"/>
  <c r="S510" i="46" a="1"/>
  <c r="S510" i="46" s="1"/>
  <c r="S541" i="46" a="1"/>
  <c r="S541" i="46" s="1"/>
  <c r="S553" i="46" a="1"/>
  <c r="S553" i="46" s="1"/>
  <c r="X553" i="46" s="1"/>
  <c r="S563" i="46" a="1"/>
  <c r="S563" i="46" s="1"/>
  <c r="X563" i="46" s="1"/>
  <c r="S574" i="46" a="1"/>
  <c r="S574" i="46" s="1"/>
  <c r="S586" i="46" a="1"/>
  <c r="S586" i="46" s="1"/>
  <c r="X586" i="46" s="1"/>
  <c r="AD586" i="46" s="1"/>
  <c r="S596" i="46" a="1"/>
  <c r="S596" i="46" s="1"/>
  <c r="S607" i="46" a="1"/>
  <c r="S607" i="46" s="1"/>
  <c r="S618" i="46" a="1"/>
  <c r="S618" i="46" s="1"/>
  <c r="S628" i="46" a="1"/>
  <c r="S628" i="46" s="1"/>
  <c r="X628" i="46" s="1"/>
  <c r="S639" i="46" a="1"/>
  <c r="S639" i="46" s="1"/>
  <c r="X639" i="46" s="1"/>
  <c r="S651" i="46" a="1"/>
  <c r="S651" i="46" s="1"/>
  <c r="S661" i="46" a="1"/>
  <c r="S661" i="46" s="1"/>
  <c r="X661" i="46" s="1"/>
  <c r="S671" i="46" a="1"/>
  <c r="S671" i="46" s="1"/>
  <c r="S682" i="46" a="1"/>
  <c r="S682" i="46" s="1"/>
  <c r="S692" i="46" a="1"/>
  <c r="S692" i="46" s="1"/>
  <c r="X692" i="46" s="1"/>
  <c r="S702" i="46" a="1"/>
  <c r="S702" i="46" s="1"/>
  <c r="X702" i="46" s="1"/>
  <c r="S714" i="46" a="1"/>
  <c r="S714" i="46" s="1"/>
  <c r="S724" i="46" a="1"/>
  <c r="S724" i="46" s="1"/>
  <c r="S736" i="46" a="1"/>
  <c r="S736" i="46" s="1"/>
  <c r="S748" i="46" a="1"/>
  <c r="S748" i="46" s="1"/>
  <c r="S758" i="46" a="1"/>
  <c r="S758" i="46" s="1"/>
  <c r="X758" i="46" s="1"/>
  <c r="S770" i="46" a="1"/>
  <c r="S770" i="46" s="1"/>
  <c r="S791" i="46" a="1"/>
  <c r="S791" i="46" s="1"/>
  <c r="S800" i="46" a="1"/>
  <c r="S800" i="46" s="1"/>
  <c r="S809" i="46" a="1"/>
  <c r="S809" i="46" s="1"/>
  <c r="S819" i="46" a="1"/>
  <c r="S819" i="46" s="1"/>
  <c r="S837" i="46" a="1"/>
  <c r="S837" i="46" s="1"/>
  <c r="S849" i="46" a="1"/>
  <c r="S849" i="46" s="1"/>
  <c r="X849" i="46" s="1"/>
  <c r="S861" i="46" a="1"/>
  <c r="S861" i="46" s="1"/>
  <c r="S873" i="46" a="1"/>
  <c r="S873" i="46" s="1"/>
  <c r="S885" i="46" a="1"/>
  <c r="S885" i="46" s="1"/>
  <c r="S897" i="46" a="1"/>
  <c r="S897" i="46" s="1"/>
  <c r="X897" i="46" s="1"/>
  <c r="AD897" i="46" s="1"/>
  <c r="S909" i="46" a="1"/>
  <c r="S909" i="46" s="1"/>
  <c r="X909" i="46" s="1"/>
  <c r="AD909" i="46" s="1"/>
  <c r="S921" i="46" a="1"/>
  <c r="S921" i="46" s="1"/>
  <c r="X921" i="46" s="1"/>
  <c r="S933" i="46" a="1"/>
  <c r="S933" i="46" s="1"/>
  <c r="X933" i="46" s="1"/>
  <c r="S945" i="46" a="1"/>
  <c r="S945" i="46" s="1"/>
  <c r="S957" i="46" a="1"/>
  <c r="S957" i="46" s="1"/>
  <c r="X957" i="46" s="1"/>
  <c r="S969" i="46" a="1"/>
  <c r="S969" i="46" s="1"/>
  <c r="S981" i="46" a="1"/>
  <c r="S981" i="46" s="1"/>
  <c r="X981" i="46" s="1"/>
  <c r="S993" i="46" a="1"/>
  <c r="S993" i="46" s="1"/>
  <c r="S1005" i="46" a="1"/>
  <c r="S1005" i="46" s="1"/>
  <c r="S1017" i="46" a="1"/>
  <c r="S1017" i="46" s="1"/>
  <c r="S1029" i="46" a="1"/>
  <c r="S1029" i="46" s="1"/>
  <c r="S1041" i="46" a="1"/>
  <c r="S1041" i="46" s="1"/>
  <c r="X1041" i="46" s="1"/>
  <c r="AD1041" i="46" s="1"/>
  <c r="S1053" i="46" a="1"/>
  <c r="S1053" i="46" s="1"/>
  <c r="X1053" i="46" s="1"/>
  <c r="S1065" i="46" a="1"/>
  <c r="S1065" i="46" s="1"/>
  <c r="X1065" i="46" s="1"/>
  <c r="S1077" i="46" a="1"/>
  <c r="S1077" i="46" s="1"/>
  <c r="X1077" i="46" s="1"/>
  <c r="S1089" i="46" a="1"/>
  <c r="S1089" i="46" s="1"/>
  <c r="S1116" i="46" a="1"/>
  <c r="S1116" i="46" s="1"/>
  <c r="S1150" i="46" a="1"/>
  <c r="S1150" i="46" s="1"/>
  <c r="S1167" i="46" a="1"/>
  <c r="S1167" i="46" s="1"/>
  <c r="X1167" i="46" s="1"/>
  <c r="S1184" i="46" a="1"/>
  <c r="S1184" i="46" s="1"/>
  <c r="X1184" i="46" s="1"/>
  <c r="AD1184" i="46" s="1"/>
  <c r="S1193" i="46" a="1"/>
  <c r="S1193" i="46" s="1"/>
  <c r="S1202" i="46" a="1"/>
  <c r="S1202" i="46" s="1"/>
  <c r="X1202" i="46" s="1"/>
  <c r="AD1202" i="46" s="1"/>
  <c r="S1211" i="46" a="1"/>
  <c r="S1211" i="46" s="1"/>
  <c r="X1211" i="46" s="1"/>
  <c r="AD1211" i="46" s="1"/>
  <c r="S1220" i="46" a="1"/>
  <c r="S1220" i="46" s="1"/>
  <c r="X1220" i="46" s="1"/>
  <c r="S1229" i="46" a="1"/>
  <c r="S1229" i="46" s="1"/>
  <c r="X1229" i="46" s="1"/>
  <c r="S1246" i="46" a="1"/>
  <c r="S1246" i="46" s="1"/>
  <c r="X1246" i="46" s="1"/>
  <c r="S1263" i="46" a="1"/>
  <c r="S1263" i="46" s="1"/>
  <c r="X1263" i="46" s="1"/>
  <c r="S1280" i="46" a="1"/>
  <c r="S1280" i="46" s="1"/>
  <c r="S1289" i="46" a="1"/>
  <c r="S1289" i="46" s="1"/>
  <c r="X1289" i="46" s="1"/>
  <c r="S1298" i="46" a="1"/>
  <c r="S1298" i="46" s="1"/>
  <c r="S1307" i="46" a="1"/>
  <c r="S1307" i="46" s="1"/>
  <c r="X1307" i="46" s="1"/>
  <c r="S1317" i="46" a="1"/>
  <c r="S1317" i="46" s="1"/>
  <c r="X1317" i="46" s="1"/>
  <c r="S1327" i="46" a="1"/>
  <c r="S1327" i="46" s="1"/>
  <c r="S1338" i="46" a="1"/>
  <c r="S1338" i="46" s="1"/>
  <c r="X1338" i="46" s="1"/>
  <c r="S1349" i="46" a="1"/>
  <c r="S1349" i="46" s="1"/>
  <c r="S1359" i="46" a="1"/>
  <c r="S1359" i="46" s="1"/>
  <c r="X1359" i="46" s="1"/>
  <c r="AD1359" i="46" s="1"/>
  <c r="S1370" i="46" a="1"/>
  <c r="S1370" i="46" s="1"/>
  <c r="X1370" i="46" s="1"/>
  <c r="S1381" i="46" a="1"/>
  <c r="S1381" i="46" s="1"/>
  <c r="X1381" i="46" s="1"/>
  <c r="S1391" i="46" a="1"/>
  <c r="S1391" i="46" s="1"/>
  <c r="X1391" i="46" s="1"/>
  <c r="S1402" i="46" a="1"/>
  <c r="S1402" i="46" s="1"/>
  <c r="X1402" i="46" s="1"/>
  <c r="S1413" i="46" a="1"/>
  <c r="S1413" i="46" s="1"/>
  <c r="S1423" i="46" a="1"/>
  <c r="S1423" i="46" s="1"/>
  <c r="S1434" i="46" a="1"/>
  <c r="S1434" i="46" s="1"/>
  <c r="X1434" i="46" s="1"/>
  <c r="S1453" i="46" a="1"/>
  <c r="S1453" i="46" s="1"/>
  <c r="X1453" i="46" s="1"/>
  <c r="AD1453" i="46" s="1"/>
  <c r="S1463" i="46" a="1"/>
  <c r="S1463" i="46" s="1"/>
  <c r="X1463" i="46" s="1"/>
  <c r="S1483" i="46" a="1"/>
  <c r="S1483" i="46" s="1"/>
  <c r="X1483" i="46" s="1"/>
  <c r="S1495" i="46" a="1"/>
  <c r="S1495" i="46" s="1"/>
  <c r="X1495" i="46" s="1"/>
  <c r="AD1495" i="46" s="1"/>
  <c r="S1507" i="46" a="1"/>
  <c r="S1507" i="46" s="1"/>
  <c r="X1507" i="46" s="1"/>
  <c r="S1519" i="46" a="1"/>
  <c r="S1519" i="46" s="1"/>
  <c r="S1531" i="46" a="1"/>
  <c r="S1531" i="46" s="1"/>
  <c r="S1543" i="46" a="1"/>
  <c r="S1543" i="46" s="1"/>
  <c r="S1553" i="46" a="1"/>
  <c r="S1553" i="46" s="1"/>
  <c r="X1553" i="46" s="1"/>
  <c r="S1559" i="46" a="1"/>
  <c r="S1559" i="46" s="1"/>
  <c r="X1559" i="46" s="1"/>
  <c r="S1573" i="46" a="1"/>
  <c r="S1573" i="46" s="1"/>
  <c r="X1573" i="46" s="1"/>
  <c r="AD1573" i="46" s="1"/>
  <c r="S1581" i="46" a="1"/>
  <c r="S1581" i="46" s="1"/>
  <c r="X1581" i="46" s="1"/>
  <c r="S1589" i="46" a="1"/>
  <c r="S1589" i="46" s="1"/>
  <c r="X1589" i="46" s="1"/>
  <c r="S1597" i="46" a="1"/>
  <c r="S1597" i="46" s="1"/>
  <c r="X1597" i="46" s="1"/>
  <c r="S1605" i="46" a="1"/>
  <c r="S1605" i="46" s="1"/>
  <c r="X1605" i="46" s="1"/>
  <c r="S1613" i="46" a="1"/>
  <c r="S1613" i="46" s="1"/>
  <c r="X1613" i="46" s="1"/>
  <c r="S1621" i="46" a="1"/>
  <c r="S1621" i="46" s="1"/>
  <c r="X1621" i="46" s="1"/>
  <c r="S1629" i="46" a="1"/>
  <c r="S1629" i="46" s="1"/>
  <c r="X1629" i="46" s="1"/>
  <c r="S1637" i="46" a="1"/>
  <c r="S1637" i="46" s="1"/>
  <c r="X1637" i="46" s="1"/>
  <c r="S1645" i="46" a="1"/>
  <c r="S1645" i="46" s="1"/>
  <c r="X1645" i="46" s="1"/>
  <c r="S1664" i="46" a="1"/>
  <c r="S1664" i="46" s="1"/>
  <c r="X1664" i="46" s="1"/>
  <c r="S1673" i="46" a="1"/>
  <c r="S1673" i="46" s="1"/>
  <c r="X1673" i="46" s="1"/>
  <c r="S1684" i="46" a="1"/>
  <c r="S1684" i="46" s="1"/>
  <c r="S1712" i="46" a="1"/>
  <c r="S1712" i="46" s="1"/>
  <c r="S1722" i="46" a="1"/>
  <c r="S1722" i="46" s="1"/>
  <c r="S1742" i="46" a="1"/>
  <c r="S1742" i="46" s="1"/>
  <c r="X1742" i="46" s="1"/>
  <c r="AD1742" i="46" s="1"/>
  <c r="S1763" i="46" a="1"/>
  <c r="S1763" i="46" s="1"/>
  <c r="S1783" i="46" a="1"/>
  <c r="S1783" i="46" s="1"/>
  <c r="X1783" i="46" s="1"/>
  <c r="S1793" i="46" a="1"/>
  <c r="S1793" i="46" s="1"/>
  <c r="X1793" i="46" s="1"/>
  <c r="S1803" i="46" a="1"/>
  <c r="S1803" i="46" s="1"/>
  <c r="S1813" i="46" a="1"/>
  <c r="S1813" i="46" s="1"/>
  <c r="X1813" i="46" s="1"/>
  <c r="S1823" i="46" a="1"/>
  <c r="S1823" i="46" s="1"/>
  <c r="X1823" i="46" s="1"/>
  <c r="S1833" i="46" a="1"/>
  <c r="S1833" i="46" s="1"/>
  <c r="X1833" i="46" s="1"/>
  <c r="S1844" i="46" a="1"/>
  <c r="S1844" i="46" s="1"/>
  <c r="S1853" i="46" a="1"/>
  <c r="S1853" i="46" s="1"/>
  <c r="X1853" i="46" s="1"/>
  <c r="AD1853" i="46" s="1"/>
  <c r="S1864" i="46" a="1"/>
  <c r="S1864" i="46" s="1"/>
  <c r="S1874" i="46" a="1"/>
  <c r="S1874" i="46" s="1"/>
  <c r="X1874" i="46" s="1"/>
  <c r="S1884" i="46" a="1"/>
  <c r="S1884" i="46" s="1"/>
  <c r="X1884" i="46" s="1"/>
  <c r="S1895" i="46" a="1"/>
  <c r="S1895" i="46" s="1"/>
  <c r="X1895" i="46" s="1"/>
  <c r="S1907" i="46" a="1"/>
  <c r="S1907" i="46" s="1"/>
  <c r="X1907" i="46" s="1"/>
  <c r="AD1907" i="46" s="1"/>
  <c r="S1919" i="46" a="1"/>
  <c r="S1919" i="46" s="1"/>
  <c r="X1919" i="46" s="1"/>
  <c r="AD1919" i="46" s="1"/>
  <c r="S1931" i="46" a="1"/>
  <c r="S1931" i="46" s="1"/>
  <c r="X1931" i="46" s="1"/>
  <c r="S1943" i="46" a="1"/>
  <c r="S1943" i="46" s="1"/>
  <c r="X1943" i="46" s="1"/>
  <c r="S1955" i="46" a="1"/>
  <c r="S1955" i="46" s="1"/>
  <c r="X1955" i="46" s="1"/>
  <c r="S1967" i="46" a="1"/>
  <c r="S1967" i="46" s="1"/>
  <c r="X1967" i="46" s="1"/>
  <c r="S1979" i="46" a="1"/>
  <c r="S1979" i="46" s="1"/>
  <c r="X1979" i="46" s="1"/>
  <c r="S1991" i="46" a="1"/>
  <c r="S1991" i="46" s="1"/>
  <c r="S2003" i="46" a="1"/>
  <c r="S2003" i="46" s="1"/>
  <c r="X2003" i="46" s="1"/>
  <c r="S2015" i="46" a="1"/>
  <c r="S2015" i="46" s="1"/>
  <c r="X2015" i="46" s="1"/>
  <c r="S36" i="46" a="1"/>
  <c r="S36" i="46" s="1"/>
  <c r="S226" i="46" a="1"/>
  <c r="S226" i="46" s="1"/>
  <c r="X226" i="46" s="1"/>
  <c r="S289" i="46" a="1"/>
  <c r="S289" i="46" s="1"/>
  <c r="X289" i="46" s="1"/>
  <c r="S337" i="46" a="1"/>
  <c r="S337" i="46" s="1"/>
  <c r="X337" i="46" s="1"/>
  <c r="S398" i="46" a="1"/>
  <c r="S398" i="46" s="1"/>
  <c r="S427" i="46" a="1"/>
  <c r="S427" i="46" s="1"/>
  <c r="S456" i="46" a="1"/>
  <c r="S456" i="46" s="1"/>
  <c r="S485" i="46" a="1"/>
  <c r="S485" i="46" s="1"/>
  <c r="X485" i="46" s="1"/>
  <c r="S515" i="46" a="1"/>
  <c r="S515" i="46" s="1"/>
  <c r="X515" i="46" s="1"/>
  <c r="S542" i="46" a="1"/>
  <c r="S542" i="46" s="1"/>
  <c r="S554" i="46" a="1"/>
  <c r="S554" i="46" s="1"/>
  <c r="X554" i="46" s="1"/>
  <c r="S564" i="46" a="1"/>
  <c r="S564" i="46" s="1"/>
  <c r="S575" i="46" a="1"/>
  <c r="S575" i="46" s="1"/>
  <c r="X575" i="46" s="1"/>
  <c r="AD575" i="46" s="1"/>
  <c r="S587" i="46" a="1"/>
  <c r="S587" i="46" s="1"/>
  <c r="S597" i="46" a="1"/>
  <c r="S597" i="46" s="1"/>
  <c r="S608" i="46" a="1"/>
  <c r="S608" i="46" s="1"/>
  <c r="S619" i="46" a="1"/>
  <c r="S619" i="46" s="1"/>
  <c r="S629" i="46" a="1"/>
  <c r="S629" i="46" s="1"/>
  <c r="S640" i="46" a="1"/>
  <c r="S640" i="46" s="1"/>
  <c r="X640" i="46" s="1"/>
  <c r="S652" i="46" a="1"/>
  <c r="S652" i="46" s="1"/>
  <c r="S672" i="46" a="1"/>
  <c r="S672" i="46" s="1"/>
  <c r="X672" i="46" s="1"/>
  <c r="S683" i="46" a="1"/>
  <c r="S683" i="46" s="1"/>
  <c r="S693" i="46" a="1"/>
  <c r="S693" i="46" s="1"/>
  <c r="X693" i="46" s="1"/>
  <c r="S703" i="46" a="1"/>
  <c r="S703" i="46" s="1"/>
  <c r="X703" i="46" s="1"/>
  <c r="S715" i="46" a="1"/>
  <c r="S715" i="46" s="1"/>
  <c r="X715" i="46" s="1"/>
  <c r="S725" i="46" a="1"/>
  <c r="S725" i="46" s="1"/>
  <c r="X725" i="46" s="1"/>
  <c r="S737" i="46" a="1"/>
  <c r="S737" i="46" s="1"/>
  <c r="S749" i="46" a="1"/>
  <c r="S749" i="46" s="1"/>
  <c r="S759" i="46" a="1"/>
  <c r="S759" i="46" s="1"/>
  <c r="S771" i="46" a="1"/>
  <c r="S771" i="46" s="1"/>
  <c r="X771" i="46" s="1"/>
  <c r="S782" i="46" a="1"/>
  <c r="S782" i="46" s="1"/>
  <c r="X782" i="46" s="1"/>
  <c r="S801" i="46" a="1"/>
  <c r="S801" i="46" s="1"/>
  <c r="S810" i="46" a="1"/>
  <c r="S810" i="46" s="1"/>
  <c r="X810" i="46" s="1"/>
  <c r="S828" i="46" a="1"/>
  <c r="S828" i="46" s="1"/>
  <c r="S838" i="46" a="1"/>
  <c r="S838" i="46" s="1"/>
  <c r="X838" i="46" s="1"/>
  <c r="S850" i="46" a="1"/>
  <c r="S850" i="46" s="1"/>
  <c r="S862" i="46" a="1"/>
  <c r="S862" i="46" s="1"/>
  <c r="S874" i="46" a="1"/>
  <c r="S874" i="46" s="1"/>
  <c r="X874" i="46" s="1"/>
  <c r="AD874" i="46" s="1"/>
  <c r="S886" i="46" a="1"/>
  <c r="S886" i="46" s="1"/>
  <c r="S898" i="46" a="1"/>
  <c r="S898" i="46" s="1"/>
  <c r="X898" i="46" s="1"/>
  <c r="AD898" i="46" s="1"/>
  <c r="S910" i="46" a="1"/>
  <c r="S910" i="46" s="1"/>
  <c r="X910" i="46" s="1"/>
  <c r="S922" i="46" a="1"/>
  <c r="S922" i="46" s="1"/>
  <c r="X922" i="46" s="1"/>
  <c r="S934" i="46" a="1"/>
  <c r="S934" i="46" s="1"/>
  <c r="X934" i="46" s="1"/>
  <c r="S946" i="46" a="1"/>
  <c r="S946" i="46" s="1"/>
  <c r="S958" i="46" a="1"/>
  <c r="S958" i="46" s="1"/>
  <c r="X958" i="46" s="1"/>
  <c r="S970" i="46" a="1"/>
  <c r="S970" i="46" s="1"/>
  <c r="S982" i="46" a="1"/>
  <c r="S982" i="46" s="1"/>
  <c r="X982" i="46" s="1"/>
  <c r="S994" i="46" a="1"/>
  <c r="S994" i="46" s="1"/>
  <c r="X994" i="46" s="1"/>
  <c r="AD994" i="46" s="1"/>
  <c r="S1006" i="46" a="1"/>
  <c r="S1006" i="46" s="1"/>
  <c r="X1006" i="46" s="1"/>
  <c r="AD1006" i="46" s="1"/>
  <c r="S1018" i="46" a="1"/>
  <c r="S1018" i="46" s="1"/>
  <c r="S1030" i="46" a="1"/>
  <c r="S1030" i="46" s="1"/>
  <c r="S1042" i="46" a="1"/>
  <c r="S1042" i="46" s="1"/>
  <c r="X1042" i="46" s="1"/>
  <c r="S1054" i="46" a="1"/>
  <c r="S1054" i="46" s="1"/>
  <c r="X1054" i="46" s="1"/>
  <c r="S1066" i="46" a="1"/>
  <c r="S1066" i="46" s="1"/>
  <c r="S1078" i="46" a="1"/>
  <c r="S1078" i="46" s="1"/>
  <c r="X1078" i="46" s="1"/>
  <c r="S1090" i="46" a="1"/>
  <c r="S1090" i="46" s="1"/>
  <c r="S1100" i="46" a="1"/>
  <c r="S1100" i="46" s="1"/>
  <c r="X1100" i="46" s="1"/>
  <c r="S1109" i="46" a="1"/>
  <c r="S1109" i="46" s="1"/>
  <c r="S1124" i="46" a="1"/>
  <c r="S1124" i="46" s="1"/>
  <c r="S1133" i="46" a="1"/>
  <c r="S1133" i="46" s="1"/>
  <c r="X1133" i="46" s="1"/>
  <c r="S1142" i="46" a="1"/>
  <c r="S1142" i="46" s="1"/>
  <c r="X1142" i="46" s="1"/>
  <c r="S1159" i="46" a="1"/>
  <c r="S1159" i="46" s="1"/>
  <c r="X1159" i="46" s="1"/>
  <c r="AD1159" i="46" s="1"/>
  <c r="S1176" i="46" a="1"/>
  <c r="S1176" i="46" s="1"/>
  <c r="X1176" i="46" s="1"/>
  <c r="AD1176" i="46" s="1"/>
  <c r="S1185" i="46" a="1"/>
  <c r="S1185" i="46" s="1"/>
  <c r="X1185" i="46" s="1"/>
  <c r="AD1185" i="46" s="1"/>
  <c r="S1194" i="46" a="1"/>
  <c r="S1194" i="46" s="1"/>
  <c r="S1203" i="46" a="1"/>
  <c r="S1203" i="46" s="1"/>
  <c r="X1203" i="46" s="1"/>
  <c r="S1212" i="46" a="1"/>
  <c r="S1212" i="46" s="1"/>
  <c r="X1212" i="46" s="1"/>
  <c r="S1221" i="46" a="1"/>
  <c r="S1221" i="46" s="1"/>
  <c r="X1221" i="46" s="1"/>
  <c r="S1238" i="46" a="1"/>
  <c r="S1238" i="46" s="1"/>
  <c r="S1255" i="46" a="1"/>
  <c r="S1255" i="46" s="1"/>
  <c r="X1255" i="46" s="1"/>
  <c r="AD1255" i="46" s="1"/>
  <c r="S1272" i="46" a="1"/>
  <c r="S1272" i="46" s="1"/>
  <c r="S1281" i="46" a="1"/>
  <c r="S1281" i="46" s="1"/>
  <c r="X1281" i="46" s="1"/>
  <c r="S1290" i="46" a="1"/>
  <c r="S1290" i="46" s="1"/>
  <c r="X1290" i="46" s="1"/>
  <c r="S1299" i="46" a="1"/>
  <c r="S1299" i="46" s="1"/>
  <c r="X1299" i="46" s="1"/>
  <c r="S1308" i="46" a="1"/>
  <c r="S1308" i="46" s="1"/>
  <c r="X1308" i="46" s="1"/>
  <c r="AD1308" i="46" s="1"/>
  <c r="S1318" i="46" a="1"/>
  <c r="S1318" i="46" s="1"/>
  <c r="X1318" i="46" s="1"/>
  <c r="AD1318" i="46" s="1"/>
  <c r="S1328" i="46" a="1"/>
  <c r="S1328" i="46" s="1"/>
  <c r="X1328" i="46" s="1"/>
  <c r="S1339" i="46" a="1"/>
  <c r="S1339" i="46" s="1"/>
  <c r="X1339" i="46" s="1"/>
  <c r="S1350" i="46" a="1"/>
  <c r="S1350" i="46" s="1"/>
  <c r="X1350" i="46" s="1"/>
  <c r="S1360" i="46" a="1"/>
  <c r="S1360" i="46" s="1"/>
  <c r="S1371" i="46" a="1"/>
  <c r="S1371" i="46" s="1"/>
  <c r="S1382" i="46" a="1"/>
  <c r="S1382" i="46" s="1"/>
  <c r="S1392" i="46" a="1"/>
  <c r="S1392" i="46" s="1"/>
  <c r="X1392" i="46" s="1"/>
  <c r="S1403" i="46" a="1"/>
  <c r="S1403" i="46" s="1"/>
  <c r="S1414" i="46" a="1"/>
  <c r="S1414" i="46" s="1"/>
  <c r="X1414" i="46" s="1"/>
  <c r="AD1414" i="46" s="1"/>
  <c r="S1424" i="46" a="1"/>
  <c r="S1424" i="46" s="1"/>
  <c r="X1424" i="46" s="1"/>
  <c r="AD1424" i="46" s="1"/>
  <c r="S1435" i="46" a="1"/>
  <c r="S1435" i="46" s="1"/>
  <c r="X1435" i="46" s="1"/>
  <c r="S1444" i="46" a="1"/>
  <c r="S1444" i="46" s="1"/>
  <c r="S1454" i="46" a="1"/>
  <c r="S1454" i="46" s="1"/>
  <c r="X1454" i="46" s="1"/>
  <c r="S1464" i="46" a="1"/>
  <c r="S1464" i="46" s="1"/>
  <c r="X1464" i="46" s="1"/>
  <c r="S1473" i="46" a="1"/>
  <c r="S1473" i="46" s="1"/>
  <c r="X1473" i="46" s="1"/>
  <c r="S1484" i="46" a="1"/>
  <c r="S1484" i="46" s="1"/>
  <c r="X1484" i="46" s="1"/>
  <c r="S1496" i="46" a="1"/>
  <c r="S1496" i="46" s="1"/>
  <c r="X1496" i="46" s="1"/>
  <c r="S1508" i="46" a="1"/>
  <c r="S1508" i="46" s="1"/>
  <c r="X1508" i="46" s="1"/>
  <c r="S1520" i="46" a="1"/>
  <c r="S1520" i="46" s="1"/>
  <c r="S1532" i="46" a="1"/>
  <c r="S1532" i="46" s="1"/>
  <c r="S1544" i="46" a="1"/>
  <c r="S1544" i="46" s="1"/>
  <c r="X1544" i="46" s="1"/>
  <c r="AD1544" i="46" s="1"/>
  <c r="S1566" i="46" a="1"/>
  <c r="S1566" i="46" s="1"/>
  <c r="S1574" i="46" a="1"/>
  <c r="S1574" i="46" s="1"/>
  <c r="S1582" i="46" a="1"/>
  <c r="S1582" i="46" s="1"/>
  <c r="X1582" i="46" s="1"/>
  <c r="AD1582" i="46" s="1"/>
  <c r="S1590" i="46" a="1"/>
  <c r="S1590" i="46" s="1"/>
  <c r="X1590" i="46" s="1"/>
  <c r="S1598" i="46" a="1"/>
  <c r="S1598" i="46" s="1"/>
  <c r="X1598" i="46" s="1"/>
  <c r="S1606" i="46" a="1"/>
  <c r="S1606" i="46" s="1"/>
  <c r="X1606" i="46" s="1"/>
  <c r="S1614" i="46" a="1"/>
  <c r="S1614" i="46" s="1"/>
  <c r="X1614" i="46" s="1"/>
  <c r="S1622" i="46" a="1"/>
  <c r="S1622" i="46" s="1"/>
  <c r="X1622" i="46" s="1"/>
  <c r="S1630" i="46" a="1"/>
  <c r="S1630" i="46" s="1"/>
  <c r="S1638" i="46" a="1"/>
  <c r="S1638" i="46" s="1"/>
  <c r="X1638" i="46" s="1"/>
  <c r="S1646" i="46" a="1"/>
  <c r="S1646" i="46" s="1"/>
  <c r="X1646" i="46" s="1"/>
  <c r="AD1646" i="46" s="1"/>
  <c r="S1655" i="46" a="1"/>
  <c r="S1655" i="46" s="1"/>
  <c r="X1655" i="46" s="1"/>
  <c r="S1665" i="46" a="1"/>
  <c r="S1665" i="46" s="1"/>
  <c r="X1665" i="46" s="1"/>
  <c r="AD1665" i="46" s="1"/>
  <c r="S1674" i="46" a="1"/>
  <c r="S1674" i="46" s="1"/>
  <c r="X1674" i="46" s="1"/>
  <c r="AD1674" i="46" s="1"/>
  <c r="S1693" i="46" a="1"/>
  <c r="S1693" i="46" s="1"/>
  <c r="X1693" i="46" s="1"/>
  <c r="AD1693" i="46" s="1"/>
  <c r="S1703" i="46" a="1"/>
  <c r="S1703" i="46" s="1"/>
  <c r="X1703" i="46" s="1"/>
  <c r="S1713" i="46" a="1"/>
  <c r="S1713" i="46" s="1"/>
  <c r="X1713" i="46" s="1"/>
  <c r="S1723" i="46" a="1"/>
  <c r="S1723" i="46" s="1"/>
  <c r="S1733" i="46" a="1"/>
  <c r="S1733" i="46" s="1"/>
  <c r="X1733" i="46" s="1"/>
  <c r="AD1733" i="46" s="1"/>
  <c r="S1743" i="46" a="1"/>
  <c r="S1743" i="46" s="1"/>
  <c r="X1743" i="46" s="1"/>
  <c r="S1753" i="46" a="1"/>
  <c r="S1753" i="46" s="1"/>
  <c r="X1753" i="46" s="1"/>
  <c r="S1764" i="46" a="1"/>
  <c r="S1764" i="46" s="1"/>
  <c r="X1764" i="46" s="1"/>
  <c r="S1773" i="46" a="1"/>
  <c r="S1773" i="46" s="1"/>
  <c r="S1784" i="46" a="1"/>
  <c r="S1784" i="46" s="1"/>
  <c r="X1784" i="46" s="1"/>
  <c r="AD1784" i="46" s="1"/>
  <c r="S1794" i="46" a="1"/>
  <c r="S1794" i="46" s="1"/>
  <c r="X1794" i="46" s="1"/>
  <c r="AD1794" i="46" s="1"/>
  <c r="S1804" i="46" a="1"/>
  <c r="S1804" i="46" s="1"/>
  <c r="X1804" i="46" s="1"/>
  <c r="AD1804" i="46" s="1"/>
  <c r="S1814" i="46" a="1"/>
  <c r="S1814" i="46" s="1"/>
  <c r="S1824" i="46" a="1"/>
  <c r="S1824" i="46" s="1"/>
  <c r="X1824" i="46" s="1"/>
  <c r="S1834" i="46" a="1"/>
  <c r="S1834" i="46" s="1"/>
  <c r="X1834" i="46" s="1"/>
  <c r="S1854" i="46" a="1"/>
  <c r="S1854" i="46" s="1"/>
  <c r="S1875" i="46" a="1"/>
  <c r="S1875" i="46" s="1"/>
  <c r="S1896" i="46" a="1"/>
  <c r="S1896" i="46" s="1"/>
  <c r="X1896" i="46" s="1"/>
  <c r="S1908" i="46" a="1"/>
  <c r="S1908" i="46" s="1"/>
  <c r="X1908" i="46" s="1"/>
  <c r="S1920" i="46" a="1"/>
  <c r="S1920" i="46" s="1"/>
  <c r="X1920" i="46" s="1"/>
  <c r="S1932" i="46" a="1"/>
  <c r="S1932" i="46" s="1"/>
  <c r="X1932" i="46" s="1"/>
  <c r="S1944" i="46" a="1"/>
  <c r="S1944" i="46" s="1"/>
  <c r="X1944" i="46" s="1"/>
  <c r="S1956" i="46" a="1"/>
  <c r="S1956" i="46" s="1"/>
  <c r="X1956" i="46" s="1"/>
  <c r="AD1956" i="46" s="1"/>
  <c r="S1968" i="46" a="1"/>
  <c r="S1968" i="46" s="1"/>
  <c r="S1980" i="46" a="1"/>
  <c r="S1980" i="46" s="1"/>
  <c r="X1980" i="46" s="1"/>
  <c r="S1992" i="46" a="1"/>
  <c r="S1992" i="46" s="1"/>
  <c r="X1992" i="46" s="1"/>
  <c r="S2004" i="46" a="1"/>
  <c r="S2004" i="46" s="1"/>
  <c r="X2004" i="46" s="1"/>
  <c r="S2016" i="46" a="1"/>
  <c r="S2016" i="46" s="1"/>
  <c r="X2016" i="46" s="1"/>
  <c r="S45" i="46" a="1"/>
  <c r="S45" i="46" s="1"/>
  <c r="X45" i="46" s="1"/>
  <c r="S109" i="46" a="1"/>
  <c r="S109" i="46" s="1"/>
  <c r="X109" i="46" s="1"/>
  <c r="S173" i="46" a="1"/>
  <c r="S173" i="46" s="1"/>
  <c r="X173" i="46" s="1"/>
  <c r="S236" i="46" a="1"/>
  <c r="S236" i="46" s="1"/>
  <c r="X236" i="46" s="1"/>
  <c r="S295" i="46" a="1"/>
  <c r="S295" i="46" s="1"/>
  <c r="S341" i="46" a="1"/>
  <c r="S341" i="46" s="1"/>
  <c r="X341" i="46" s="1"/>
  <c r="S373" i="46" a="1"/>
  <c r="S373" i="46" s="1"/>
  <c r="S430" i="46" a="1"/>
  <c r="S430" i="46" s="1"/>
  <c r="X430" i="46" s="1"/>
  <c r="AD430" i="46" s="1"/>
  <c r="S459" i="46" a="1"/>
  <c r="S459" i="46" s="1"/>
  <c r="S488" i="46" a="1"/>
  <c r="S488" i="46" s="1"/>
  <c r="X488" i="46" s="1"/>
  <c r="S518" i="46" a="1"/>
  <c r="S518" i="46" s="1"/>
  <c r="S543" i="46" a="1"/>
  <c r="S543" i="46" s="1"/>
  <c r="S555" i="46" a="1"/>
  <c r="S555" i="46" s="1"/>
  <c r="X555" i="46" s="1"/>
  <c r="S565" i="46" a="1"/>
  <c r="S565" i="46" s="1"/>
  <c r="X565" i="46" s="1"/>
  <c r="S576" i="46" a="1"/>
  <c r="S576" i="46" s="1"/>
  <c r="X576" i="46" s="1"/>
  <c r="AD576" i="46" s="1"/>
  <c r="S588" i="46" a="1"/>
  <c r="S588" i="46" s="1"/>
  <c r="S598" i="46" a="1"/>
  <c r="S598" i="46" s="1"/>
  <c r="S609" i="46" a="1"/>
  <c r="S609" i="46" s="1"/>
  <c r="X609" i="46" s="1"/>
  <c r="S620" i="46" a="1"/>
  <c r="S620" i="46" s="1"/>
  <c r="S630" i="46" a="1"/>
  <c r="S630" i="46" s="1"/>
  <c r="S641" i="46" a="1"/>
  <c r="S641" i="46" s="1"/>
  <c r="S653" i="46" a="1"/>
  <c r="S653" i="46" s="1"/>
  <c r="S662" i="46" a="1"/>
  <c r="S662" i="46" s="1"/>
  <c r="X662" i="46" s="1"/>
  <c r="S673" i="46" a="1"/>
  <c r="S673" i="46" s="1"/>
  <c r="X673" i="46" s="1"/>
  <c r="S684" i="46" a="1"/>
  <c r="S684" i="46" s="1"/>
  <c r="S704" i="46" a="1"/>
  <c r="S704" i="46" s="1"/>
  <c r="S716" i="46" a="1"/>
  <c r="S716" i="46" s="1"/>
  <c r="S726" i="46" a="1"/>
  <c r="S726" i="46" s="1"/>
  <c r="S738" i="46" a="1"/>
  <c r="S738" i="46" s="1"/>
  <c r="S760" i="46" a="1"/>
  <c r="S760" i="46" s="1"/>
  <c r="X760" i="46" s="1"/>
  <c r="S772" i="46" a="1"/>
  <c r="S772" i="46" s="1"/>
  <c r="X772" i="46" s="1"/>
  <c r="AD772" i="46" s="1"/>
  <c r="S783" i="46" a="1"/>
  <c r="S783" i="46" s="1"/>
  <c r="S792" i="46" a="1"/>
  <c r="S792" i="46" s="1"/>
  <c r="S802" i="46" a="1"/>
  <c r="S802" i="46" s="1"/>
  <c r="S811" i="46" a="1"/>
  <c r="S811" i="46" s="1"/>
  <c r="S820" i="46" a="1"/>
  <c r="S820" i="46" s="1"/>
  <c r="X820" i="46" s="1"/>
  <c r="S829" i="46" a="1"/>
  <c r="S829" i="46" s="1"/>
  <c r="X829" i="46" s="1"/>
  <c r="S839" i="46" a="1"/>
  <c r="S839" i="46" s="1"/>
  <c r="S851" i="46" a="1"/>
  <c r="S851" i="46" s="1"/>
  <c r="X851" i="46" s="1"/>
  <c r="S863" i="46" a="1"/>
  <c r="S863" i="46" s="1"/>
  <c r="S875" i="46" a="1"/>
  <c r="S875" i="46" s="1"/>
  <c r="S887" i="46" a="1"/>
  <c r="S887" i="46" s="1"/>
  <c r="S899" i="46" a="1"/>
  <c r="S899" i="46" s="1"/>
  <c r="X899" i="46" s="1"/>
  <c r="AD899" i="46" s="1"/>
  <c r="S911" i="46" a="1"/>
  <c r="S911" i="46" s="1"/>
  <c r="X911" i="46" s="1"/>
  <c r="S923" i="46" a="1"/>
  <c r="S923" i="46" s="1"/>
  <c r="X923" i="46" s="1"/>
  <c r="AD923" i="46" s="1"/>
  <c r="S935" i="46" a="1"/>
  <c r="S935" i="46" s="1"/>
  <c r="X935" i="46" s="1"/>
  <c r="S947" i="46" a="1"/>
  <c r="S947" i="46" s="1"/>
  <c r="S959" i="46" a="1"/>
  <c r="S959" i="46" s="1"/>
  <c r="S971" i="46" a="1"/>
  <c r="S971" i="46" s="1"/>
  <c r="S983" i="46" a="1"/>
  <c r="S983" i="46" s="1"/>
  <c r="S995" i="46" a="1"/>
  <c r="S995" i="46" s="1"/>
  <c r="S1007" i="46" a="1"/>
  <c r="S1007" i="46" s="1"/>
  <c r="X1007" i="46" s="1"/>
  <c r="S1019" i="46" a="1"/>
  <c r="S1019" i="46" s="1"/>
  <c r="S1031" i="46" a="1"/>
  <c r="S1031" i="46" s="1"/>
  <c r="S1043" i="46" a="1"/>
  <c r="S1043" i="46" s="1"/>
  <c r="S1055" i="46" a="1"/>
  <c r="S1055" i="46" s="1"/>
  <c r="X1055" i="46" s="1"/>
  <c r="AD1055" i="46" s="1"/>
  <c r="S1067" i="46" a="1"/>
  <c r="S1067" i="46" s="1"/>
  <c r="S1079" i="46" a="1"/>
  <c r="S1079" i="46" s="1"/>
  <c r="X1079" i="46" s="1"/>
  <c r="S1091" i="46" a="1"/>
  <c r="S1091" i="46" s="1"/>
  <c r="X1091" i="46" s="1"/>
  <c r="S1110" i="46" a="1"/>
  <c r="S1110" i="46" s="1"/>
  <c r="S1117" i="46" a="1"/>
  <c r="S1117" i="46" s="1"/>
  <c r="S1125" i="46" a="1"/>
  <c r="S1125" i="46" s="1"/>
  <c r="X1125" i="46" s="1"/>
  <c r="S1134" i="46" a="1"/>
  <c r="S1134" i="46" s="1"/>
  <c r="X1134" i="46" s="1"/>
  <c r="S1151" i="46" a="1"/>
  <c r="S1151" i="46" s="1"/>
  <c r="S1168" i="46" a="1"/>
  <c r="S1168" i="46" s="1"/>
  <c r="X1168" i="46" s="1"/>
  <c r="AD1168" i="46" s="1"/>
  <c r="S1177" i="46" a="1"/>
  <c r="S1177" i="46" s="1"/>
  <c r="S1186" i="46" a="1"/>
  <c r="S1186" i="46" s="1"/>
  <c r="X1186" i="46" s="1"/>
  <c r="AD1186" i="46" s="1"/>
  <c r="S1195" i="46" a="1"/>
  <c r="S1195" i="46" s="1"/>
  <c r="S1204" i="46" a="1"/>
  <c r="S1204" i="46" s="1"/>
  <c r="X1204" i="46" s="1"/>
  <c r="AD1204" i="46" s="1"/>
  <c r="S1213" i="46" a="1"/>
  <c r="S1213" i="46" s="1"/>
  <c r="X1213" i="46" s="1"/>
  <c r="AD1213" i="46" s="1"/>
  <c r="S1230" i="46" a="1"/>
  <c r="S1230" i="46" s="1"/>
  <c r="S1247" i="46" a="1"/>
  <c r="S1247" i="46" s="1"/>
  <c r="X1247" i="46" s="1"/>
  <c r="S1264" i="46" a="1"/>
  <c r="S1264" i="46" s="1"/>
  <c r="X1264" i="46" s="1"/>
  <c r="S1273" i="46" a="1"/>
  <c r="S1273" i="46" s="1"/>
  <c r="X1273" i="46" s="1"/>
  <c r="S1282" i="46" a="1"/>
  <c r="S1282" i="46" s="1"/>
  <c r="X1282" i="46" s="1"/>
  <c r="S1291" i="46" a="1"/>
  <c r="S1291" i="46" s="1"/>
  <c r="S1300" i="46" a="1"/>
  <c r="S1300" i="46" s="1"/>
  <c r="X1300" i="46" s="1"/>
  <c r="S1309" i="46" a="1"/>
  <c r="S1309" i="46" s="1"/>
  <c r="X1309" i="46" s="1"/>
  <c r="AD1309" i="46" s="1"/>
  <c r="S1319" i="46" a="1"/>
  <c r="S1319" i="46" s="1"/>
  <c r="X1319" i="46" s="1"/>
  <c r="S1329" i="46" a="1"/>
  <c r="S1329" i="46" s="1"/>
  <c r="X1329" i="46" s="1"/>
  <c r="S1351" i="46" a="1"/>
  <c r="S1351" i="46" s="1"/>
  <c r="S1361" i="46" a="1"/>
  <c r="S1361" i="46" s="1"/>
  <c r="X1361" i="46" s="1"/>
  <c r="S1383" i="46" a="1"/>
  <c r="S1383" i="46" s="1"/>
  <c r="X1383" i="46" s="1"/>
  <c r="S1393" i="46" a="1"/>
  <c r="S1393" i="46" s="1"/>
  <c r="X1393" i="46" s="1"/>
  <c r="S1415" i="46" a="1"/>
  <c r="S1415" i="46" s="1"/>
  <c r="X1415" i="46" s="1"/>
  <c r="S1425" i="46" a="1"/>
  <c r="S1425" i="46" s="1"/>
  <c r="X1425" i="46" s="1"/>
  <c r="S1445" i="46" a="1"/>
  <c r="S1445" i="46" s="1"/>
  <c r="S1455" i="46" a="1"/>
  <c r="S1455" i="46" s="1"/>
  <c r="X1455" i="46" s="1"/>
  <c r="S1474" i="46" a="1"/>
  <c r="S1474" i="46" s="1"/>
  <c r="X1474" i="46" s="1"/>
  <c r="AD1474" i="46" s="1"/>
  <c r="S1485" i="46" a="1"/>
  <c r="S1485" i="46" s="1"/>
  <c r="X1485" i="46" s="1"/>
  <c r="S1497" i="46" a="1"/>
  <c r="S1497" i="46" s="1"/>
  <c r="X1497" i="46" s="1"/>
  <c r="AD1497" i="46" s="1"/>
  <c r="S1509" i="46" a="1"/>
  <c r="S1509" i="46" s="1"/>
  <c r="X1509" i="46" s="1"/>
  <c r="S1521" i="46" a="1"/>
  <c r="S1521" i="46" s="1"/>
  <c r="X1521" i="46" s="1"/>
  <c r="S1533" i="46" a="1"/>
  <c r="S1533" i="46" s="1"/>
  <c r="S1545" i="46" a="1"/>
  <c r="S1545" i="46" s="1"/>
  <c r="X1545" i="46" s="1"/>
  <c r="S1554" i="46" a="1"/>
  <c r="S1554" i="46" s="1"/>
  <c r="X1554" i="46" s="1"/>
  <c r="S1560" i="46" a="1"/>
  <c r="S1560" i="46" s="1"/>
  <c r="X1560" i="46" s="1"/>
  <c r="S1656" i="46" a="1"/>
  <c r="S1656" i="46" s="1"/>
  <c r="X1656" i="46" s="1"/>
  <c r="S1666" i="46" a="1"/>
  <c r="S1666" i="46" s="1"/>
  <c r="X1666" i="46" s="1"/>
  <c r="S1675" i="46" a="1"/>
  <c r="S1675" i="46" s="1"/>
  <c r="X1675" i="46" s="1"/>
  <c r="S1685" i="46" a="1"/>
  <c r="S1685" i="46" s="1"/>
  <c r="X1685" i="46" s="1"/>
  <c r="AD1685" i="46" s="1"/>
  <c r="S1694" i="46" a="1"/>
  <c r="S1694" i="46" s="1"/>
  <c r="X1694" i="46" s="1"/>
  <c r="S1704" i="46" a="1"/>
  <c r="S1704" i="46" s="1"/>
  <c r="X1704" i="46" s="1"/>
  <c r="S1714" i="46" a="1"/>
  <c r="S1714" i="46" s="1"/>
  <c r="X1714" i="46" s="1"/>
  <c r="AD1714" i="46" s="1"/>
  <c r="S1724" i="46" a="1"/>
  <c r="S1724" i="46" s="1"/>
  <c r="S1734" i="46" a="1"/>
  <c r="S1734" i="46" s="1"/>
  <c r="X1734" i="46" s="1"/>
  <c r="S1744" i="46" a="1"/>
  <c r="S1744" i="46" s="1"/>
  <c r="X1744" i="46" s="1"/>
  <c r="S1754" i="46" a="1"/>
  <c r="S1754" i="46" s="1"/>
  <c r="X1754" i="46" s="1"/>
  <c r="S1774" i="46" a="1"/>
  <c r="S1774" i="46" s="1"/>
  <c r="X1774" i="46" s="1"/>
  <c r="S1795" i="46" a="1"/>
  <c r="S1795" i="46" s="1"/>
  <c r="S1815" i="46" a="1"/>
  <c r="S1815" i="46" s="1"/>
  <c r="X1815" i="46" s="1"/>
  <c r="S1825" i="46" a="1"/>
  <c r="S1825" i="46" s="1"/>
  <c r="S1835" i="46" a="1"/>
  <c r="S1835" i="46" s="1"/>
  <c r="X1835" i="46" s="1"/>
  <c r="S1845" i="46" a="1"/>
  <c r="S1845" i="46" s="1"/>
  <c r="X1845" i="46" s="1"/>
  <c r="AD1845" i="46" s="1"/>
  <c r="S1855" i="46" a="1"/>
  <c r="S1855" i="46" s="1"/>
  <c r="S1865" i="46" a="1"/>
  <c r="S1865" i="46" s="1"/>
  <c r="X1865" i="46" s="1"/>
  <c r="S1876" i="46" a="1"/>
  <c r="S1876" i="46" s="1"/>
  <c r="X1876" i="46" s="1"/>
  <c r="AD1876" i="46" s="1"/>
  <c r="S1885" i="46" a="1"/>
  <c r="S1885" i="46" s="1"/>
  <c r="X1885" i="46" s="1"/>
  <c r="S1897" i="46" a="1"/>
  <c r="S1897" i="46" s="1"/>
  <c r="X1897" i="46" s="1"/>
  <c r="S1909" i="46" a="1"/>
  <c r="S1909" i="46" s="1"/>
  <c r="X1909" i="46" s="1"/>
  <c r="S1921" i="46" a="1"/>
  <c r="S1921" i="46" s="1"/>
  <c r="X1921" i="46" s="1"/>
  <c r="S1933" i="46" a="1"/>
  <c r="S1933" i="46" s="1"/>
  <c r="X1933" i="46" s="1"/>
  <c r="S1945" i="46" a="1"/>
  <c r="S1945" i="46" s="1"/>
  <c r="X1945" i="46" s="1"/>
  <c r="AD1945" i="46" s="1"/>
  <c r="S1957" i="46" a="1"/>
  <c r="S1957" i="46" s="1"/>
  <c r="X1957" i="46" s="1"/>
  <c r="S1969" i="46" a="1"/>
  <c r="S1969" i="46" s="1"/>
  <c r="X1969" i="46" s="1"/>
  <c r="AD1969" i="46" s="1"/>
  <c r="S1981" i="46" a="1"/>
  <c r="S1981" i="46" s="1"/>
  <c r="X1981" i="46" s="1"/>
  <c r="S1993" i="46" a="1"/>
  <c r="S1993" i="46" s="1"/>
  <c r="X1993" i="46" s="1"/>
  <c r="S2005" i="46" a="1"/>
  <c r="S2005" i="46" s="1"/>
  <c r="X2005" i="46" s="1"/>
  <c r="S2017" i="46" a="1"/>
  <c r="S2017" i="46" s="1"/>
  <c r="S56" i="46" a="1"/>
  <c r="S56" i="46" s="1"/>
  <c r="S120" i="46" a="1"/>
  <c r="S120" i="46" s="1"/>
  <c r="X120" i="46" s="1"/>
  <c r="S184" i="46" a="1"/>
  <c r="S184" i="46" s="1"/>
  <c r="X184" i="46" s="1"/>
  <c r="S247" i="46" a="1"/>
  <c r="S247" i="46" s="1"/>
  <c r="X247" i="46" s="1"/>
  <c r="S301" i="46" a="1"/>
  <c r="S301" i="46" s="1"/>
  <c r="S344" i="46" a="1"/>
  <c r="S344" i="46" s="1"/>
  <c r="X344" i="46" s="1"/>
  <c r="S375" i="46" a="1"/>
  <c r="S375" i="46" s="1"/>
  <c r="X375" i="46" s="1"/>
  <c r="S404" i="46" a="1"/>
  <c r="S404" i="46" s="1"/>
  <c r="S433" i="46" a="1"/>
  <c r="S433" i="46" s="1"/>
  <c r="S490" i="46" a="1"/>
  <c r="S490" i="46" s="1"/>
  <c r="X490" i="46" s="1"/>
  <c r="S521" i="46" a="1"/>
  <c r="S521" i="46" s="1"/>
  <c r="S545" i="46" a="1"/>
  <c r="S545" i="46" s="1"/>
  <c r="X545" i="46" s="1"/>
  <c r="AD545" i="46" s="1"/>
  <c r="S557" i="46" a="1"/>
  <c r="S557" i="46" s="1"/>
  <c r="S567" i="46" a="1"/>
  <c r="S567" i="46" s="1"/>
  <c r="S578" i="46" a="1"/>
  <c r="S578" i="46" s="1"/>
  <c r="S600" i="46" a="1"/>
  <c r="S600" i="46" s="1"/>
  <c r="S610" i="46" a="1"/>
  <c r="S610" i="46" s="1"/>
  <c r="S632" i="46" a="1"/>
  <c r="S632" i="46" s="1"/>
  <c r="X632" i="46" s="1"/>
  <c r="S643" i="46" a="1"/>
  <c r="S643" i="46" s="1"/>
  <c r="S654" i="46" a="1"/>
  <c r="S654" i="46" s="1"/>
  <c r="S664" i="46" a="1"/>
  <c r="S664" i="46" s="1"/>
  <c r="X664" i="46" s="1"/>
  <c r="AD664" i="46" s="1"/>
  <c r="S674" i="46" a="1"/>
  <c r="S674" i="46" s="1"/>
  <c r="S695" i="46" a="1"/>
  <c r="S695" i="46" s="1"/>
  <c r="X695" i="46" s="1"/>
  <c r="S706" i="46" a="1"/>
  <c r="S706" i="46" s="1"/>
  <c r="S728" i="46" a="1"/>
  <c r="S728" i="46" s="1"/>
  <c r="X728" i="46" s="1"/>
  <c r="S740" i="46" a="1"/>
  <c r="S740" i="46" s="1"/>
  <c r="X740" i="46" s="1"/>
  <c r="S751" i="46" a="1"/>
  <c r="S751" i="46" s="1"/>
  <c r="S762" i="46" a="1"/>
  <c r="S762" i="46" s="1"/>
  <c r="X762" i="46" s="1"/>
  <c r="S774" i="46" a="1"/>
  <c r="S774" i="46" s="1"/>
  <c r="S785" i="46" a="1"/>
  <c r="S785" i="46" s="1"/>
  <c r="X785" i="46" s="1"/>
  <c r="AD785" i="46" s="1"/>
  <c r="S794" i="46" a="1"/>
  <c r="S794" i="46" s="1"/>
  <c r="X794" i="46" s="1"/>
  <c r="S812" i="46" a="1"/>
  <c r="S812" i="46" s="1"/>
  <c r="S822" i="46" a="1"/>
  <c r="S822" i="46" s="1"/>
  <c r="X822" i="46" s="1"/>
  <c r="S831" i="46" a="1"/>
  <c r="S831" i="46" s="1"/>
  <c r="S841" i="46" a="1"/>
  <c r="S841" i="46" s="1"/>
  <c r="S853" i="46" a="1"/>
  <c r="S853" i="46" s="1"/>
  <c r="X853" i="46" s="1"/>
  <c r="S865" i="46" a="1"/>
  <c r="S865" i="46" s="1"/>
  <c r="X865" i="46" s="1"/>
  <c r="S877" i="46" a="1"/>
  <c r="S877" i="46" s="1"/>
  <c r="X877" i="46" s="1"/>
  <c r="S889" i="46" a="1"/>
  <c r="S889" i="46" s="1"/>
  <c r="S901" i="46" a="1"/>
  <c r="S901" i="46" s="1"/>
  <c r="X901" i="46" s="1"/>
  <c r="S913" i="46" a="1"/>
  <c r="S913" i="46" s="1"/>
  <c r="X913" i="46" s="1"/>
  <c r="S925" i="46" a="1"/>
  <c r="S925" i="46" s="1"/>
  <c r="S937" i="46" a="1"/>
  <c r="S937" i="46" s="1"/>
  <c r="X937" i="46" s="1"/>
  <c r="S949" i="46" a="1"/>
  <c r="S949" i="46" s="1"/>
  <c r="X949" i="46" s="1"/>
  <c r="AD949" i="46" s="1"/>
  <c r="S961" i="46" a="1"/>
  <c r="S961" i="46" s="1"/>
  <c r="S973" i="46" a="1"/>
  <c r="S973" i="46" s="1"/>
  <c r="S985" i="46" a="1"/>
  <c r="S985" i="46" s="1"/>
  <c r="X985" i="46" s="1"/>
  <c r="AD985" i="46" s="1"/>
  <c r="S997" i="46" a="1"/>
  <c r="S997" i="46" s="1"/>
  <c r="S1009" i="46" a="1"/>
  <c r="S1009" i="46" s="1"/>
  <c r="X1009" i="46" s="1"/>
  <c r="S1021" i="46" a="1"/>
  <c r="S1021" i="46" s="1"/>
  <c r="S1033" i="46" a="1"/>
  <c r="S1033" i="46" s="1"/>
  <c r="X1033" i="46" s="1"/>
  <c r="S1045" i="46" a="1"/>
  <c r="S1045" i="46" s="1"/>
  <c r="S1057" i="46" a="1"/>
  <c r="S1057" i="46" s="1"/>
  <c r="S1069" i="46" a="1"/>
  <c r="S1069" i="46" s="1"/>
  <c r="S1081" i="46" a="1"/>
  <c r="S1081" i="46" s="1"/>
  <c r="X1081" i="46" s="1"/>
  <c r="S1093" i="46" a="1"/>
  <c r="S1093" i="46" s="1"/>
  <c r="S1102" i="46" a="1"/>
  <c r="S1102" i="46" s="1"/>
  <c r="S1111" i="46" a="1"/>
  <c r="S1111" i="46" s="1"/>
  <c r="X1111" i="46" s="1"/>
  <c r="AD1111" i="46" s="1"/>
  <c r="S1119" i="46" a="1"/>
  <c r="S1119" i="46" s="1"/>
  <c r="S1127" i="46" a="1"/>
  <c r="S1127" i="46" s="1"/>
  <c r="X1127" i="46" s="1"/>
  <c r="AD1127" i="46" s="1"/>
  <c r="S1135" i="46" a="1"/>
  <c r="S1135" i="46" s="1"/>
  <c r="S1152" i="46" a="1"/>
  <c r="S1152" i="46" s="1"/>
  <c r="S1161" i="46" a="1"/>
  <c r="S1161" i="46" s="1"/>
  <c r="S1170" i="46" a="1"/>
  <c r="S1170" i="46" s="1"/>
  <c r="S1179" i="46" a="1"/>
  <c r="S1179" i="46" s="1"/>
  <c r="S1188" i="46" a="1"/>
  <c r="S1188" i="46" s="1"/>
  <c r="S1197" i="46" a="1"/>
  <c r="S1197" i="46" s="1"/>
  <c r="X1197" i="46" s="1"/>
  <c r="S1214" i="46" a="1"/>
  <c r="S1214" i="46" s="1"/>
  <c r="X1214" i="46" s="1"/>
  <c r="S1231" i="46" a="1"/>
  <c r="S1231" i="46" s="1"/>
  <c r="X1231" i="46" s="1"/>
  <c r="S1248" i="46" a="1"/>
  <c r="S1248" i="46" s="1"/>
  <c r="X1248" i="46" s="1"/>
  <c r="AD1248" i="46" s="1"/>
  <c r="S1257" i="46" a="1"/>
  <c r="S1257" i="46" s="1"/>
  <c r="X1257" i="46" s="1"/>
  <c r="S1266" i="46" a="1"/>
  <c r="S1266" i="46" s="1"/>
  <c r="X1266" i="46" s="1"/>
  <c r="S1275" i="46" a="1"/>
  <c r="S1275" i="46" s="1"/>
  <c r="X1275" i="46" s="1"/>
  <c r="S1284" i="46" a="1"/>
  <c r="S1284" i="46" s="1"/>
  <c r="X1284" i="46" s="1"/>
  <c r="S1293" i="46" a="1"/>
  <c r="S1293" i="46" s="1"/>
  <c r="X1293" i="46" s="1"/>
  <c r="S1310" i="46" a="1"/>
  <c r="S1310" i="46" s="1"/>
  <c r="X1310" i="46" s="1"/>
  <c r="S1320" i="46" a="1"/>
  <c r="S1320" i="46" s="1"/>
  <c r="X1320" i="46" s="1"/>
  <c r="S1331" i="46" a="1"/>
  <c r="S1331" i="46" s="1"/>
  <c r="S1341" i="46" a="1"/>
  <c r="S1341" i="46" s="1"/>
  <c r="X1341" i="46" s="1"/>
  <c r="S1352" i="46" a="1"/>
  <c r="S1352" i="46" s="1"/>
  <c r="S1363" i="46" a="1"/>
  <c r="S1363" i="46" s="1"/>
  <c r="X1363" i="46" s="1"/>
  <c r="S1373" i="46" a="1"/>
  <c r="S1373" i="46" s="1"/>
  <c r="X1373" i="46" s="1"/>
  <c r="AD1373" i="46" s="1"/>
  <c r="S1384" i="46" a="1"/>
  <c r="S1384" i="46" s="1"/>
  <c r="S1395" i="46" a="1"/>
  <c r="S1395" i="46" s="1"/>
  <c r="X1395" i="46" s="1"/>
  <c r="AD1395" i="46" s="1"/>
  <c r="S1405" i="46" a="1"/>
  <c r="S1405" i="46" s="1"/>
  <c r="X1405" i="46" s="1"/>
  <c r="S1416" i="46" a="1"/>
  <c r="S1416" i="46" s="1"/>
  <c r="X1416" i="46" s="1"/>
  <c r="S1427" i="46" a="1"/>
  <c r="S1427" i="46" s="1"/>
  <c r="X1427" i="46" s="1"/>
  <c r="S1437" i="46" a="1"/>
  <c r="S1437" i="46" s="1"/>
  <c r="X1437" i="46" s="1"/>
  <c r="S1447" i="46" a="1"/>
  <c r="S1447" i="46" s="1"/>
  <c r="X1447" i="46" s="1"/>
  <c r="S1466" i="46" a="1"/>
  <c r="S1466" i="46" s="1"/>
  <c r="X1466" i="46" s="1"/>
  <c r="S1487" i="46" a="1"/>
  <c r="S1487" i="46" s="1"/>
  <c r="X1487" i="46" s="1"/>
  <c r="S1499" i="46" a="1"/>
  <c r="S1499" i="46" s="1"/>
  <c r="X1499" i="46" s="1"/>
  <c r="AD1499" i="46" s="1"/>
  <c r="S1511" i="46" a="1"/>
  <c r="S1511" i="46" s="1"/>
  <c r="X1511" i="46" s="1"/>
  <c r="AD1511" i="46" s="1"/>
  <c r="S1523" i="46" a="1"/>
  <c r="S1523" i="46" s="1"/>
  <c r="X1523" i="46" s="1"/>
  <c r="S1535" i="46" a="1"/>
  <c r="S1535" i="46" s="1"/>
  <c r="S1547" i="46" a="1"/>
  <c r="S1547" i="46" s="1"/>
  <c r="X1547" i="46" s="1"/>
  <c r="AD1547" i="46" s="1"/>
  <c r="S1555" i="46" a="1"/>
  <c r="S1555" i="46" s="1"/>
  <c r="X1555" i="46" s="1"/>
  <c r="S1561" i="46" a="1"/>
  <c r="S1561" i="46" s="1"/>
  <c r="S1568" i="46" a="1"/>
  <c r="S1568" i="46" s="1"/>
  <c r="S1576" i="46" a="1"/>
  <c r="S1576" i="46" s="1"/>
  <c r="X1576" i="46" s="1"/>
  <c r="S1584" i="46" a="1"/>
  <c r="S1584" i="46" s="1"/>
  <c r="X1584" i="46" s="1"/>
  <c r="S1592" i="46" a="1"/>
  <c r="S1592" i="46" s="1"/>
  <c r="X1592" i="46" s="1"/>
  <c r="AD1592" i="46" s="1"/>
  <c r="S1600" i="46" a="1"/>
  <c r="S1600" i="46" s="1"/>
  <c r="X1600" i="46" s="1"/>
  <c r="S1608" i="46" a="1"/>
  <c r="S1608" i="46" s="1"/>
  <c r="X1608" i="46" s="1"/>
  <c r="S1616" i="46" a="1"/>
  <c r="S1616" i="46" s="1"/>
  <c r="X1616" i="46" s="1"/>
  <c r="S1624" i="46" a="1"/>
  <c r="S1624" i="46" s="1"/>
  <c r="X1624" i="46" s="1"/>
  <c r="S1632" i="46" a="1"/>
  <c r="S1632" i="46" s="1"/>
  <c r="X1632" i="46" s="1"/>
  <c r="AD1632" i="46" s="1"/>
  <c r="S1640" i="46" a="1"/>
  <c r="S1640" i="46" s="1"/>
  <c r="X1640" i="46" s="1"/>
  <c r="AD1640" i="46" s="1"/>
  <c r="S1648" i="46" a="1"/>
  <c r="S1648" i="46" s="1"/>
  <c r="X1648" i="46" s="1"/>
  <c r="S1657" i="46" a="1"/>
  <c r="S1657" i="46" s="1"/>
  <c r="X1657" i="46" s="1"/>
  <c r="S1668" i="46" a="1"/>
  <c r="S1668" i="46" s="1"/>
  <c r="X1668" i="46" s="1"/>
  <c r="S1696" i="46" a="1"/>
  <c r="S1696" i="46" s="1"/>
  <c r="S1705" i="46" a="1"/>
  <c r="S1705" i="46" s="1"/>
  <c r="S1716" i="46" a="1"/>
  <c r="S1716" i="46" s="1"/>
  <c r="X1716" i="46" s="1"/>
  <c r="AD1716" i="46" s="1"/>
  <c r="S1725" i="46" a="1"/>
  <c r="S1725" i="46" s="1"/>
  <c r="S1736" i="46" a="1"/>
  <c r="S1736" i="46" s="1"/>
  <c r="X1736" i="46" s="1"/>
  <c r="AD1736" i="46" s="1"/>
  <c r="S1746" i="46" a="1"/>
  <c r="S1746" i="46" s="1"/>
  <c r="X1746" i="46" s="1"/>
  <c r="S1756" i="46" a="1"/>
  <c r="S1756" i="46" s="1"/>
  <c r="X1756" i="46" s="1"/>
  <c r="AD1756" i="46" s="1"/>
  <c r="S1766" i="46" a="1"/>
  <c r="S1766" i="46" s="1"/>
  <c r="X1766" i="46" s="1"/>
  <c r="S1776" i="46" a="1"/>
  <c r="S1776" i="46" s="1"/>
  <c r="X1776" i="46" s="1"/>
  <c r="AD1776" i="46" s="1"/>
  <c r="S1786" i="46" a="1"/>
  <c r="S1786" i="46" s="1"/>
  <c r="X1786" i="46" s="1"/>
  <c r="S1806" i="46" a="1"/>
  <c r="S1806" i="46" s="1"/>
  <c r="X1806" i="46" s="1"/>
  <c r="S1827" i="46" a="1"/>
  <c r="S1827" i="46" s="1"/>
  <c r="X1827" i="46" s="1"/>
  <c r="S1847" i="46" a="1"/>
  <c r="S1847" i="46" s="1"/>
  <c r="X1847" i="46" s="1"/>
  <c r="S1857" i="46" a="1"/>
  <c r="S1857" i="46" s="1"/>
  <c r="S1867" i="46" a="1"/>
  <c r="S1867" i="46" s="1"/>
  <c r="X1867" i="46" s="1"/>
  <c r="S1877" i="46" a="1"/>
  <c r="S1877" i="46" s="1"/>
  <c r="X1877" i="46" s="1"/>
  <c r="S1887" i="46" a="1"/>
  <c r="S1887" i="46" s="1"/>
  <c r="S1899" i="46" a="1"/>
  <c r="S1899" i="46" s="1"/>
  <c r="X1899" i="46" s="1"/>
  <c r="S1911" i="46" a="1"/>
  <c r="S1911" i="46" s="1"/>
  <c r="X1911" i="46" s="1"/>
  <c r="S1923" i="46" a="1"/>
  <c r="S1923" i="46" s="1"/>
  <c r="X1923" i="46" s="1"/>
  <c r="AD1923" i="46" s="1"/>
  <c r="S1935" i="46" a="1"/>
  <c r="S1935" i="46" s="1"/>
  <c r="X1935" i="46" s="1"/>
  <c r="S1947" i="46" a="1"/>
  <c r="S1947" i="46" s="1"/>
  <c r="X1947" i="46" s="1"/>
  <c r="S1959" i="46" a="1"/>
  <c r="S1959" i="46" s="1"/>
  <c r="X1959" i="46" s="1"/>
  <c r="S1971" i="46" a="1"/>
  <c r="S1971" i="46" s="1"/>
  <c r="X1971" i="46" s="1"/>
  <c r="S1983" i="46" a="1"/>
  <c r="S1983" i="46" s="1"/>
  <c r="S1995" i="46" a="1"/>
  <c r="S1995" i="46" s="1"/>
  <c r="X1995" i="46" s="1"/>
  <c r="S2007" i="46" a="1"/>
  <c r="S2007" i="46" s="1"/>
  <c r="X2007" i="46" s="1"/>
  <c r="AD2007" i="46" s="1"/>
  <c r="S2019" i="46" a="1"/>
  <c r="S2019" i="46" s="1"/>
  <c r="X2019" i="46" s="1"/>
  <c r="S307" i="46" a="1"/>
  <c r="S307" i="46" s="1"/>
  <c r="S494" i="46" a="1"/>
  <c r="S494" i="46" s="1"/>
  <c r="X494" i="46" s="1"/>
  <c r="S590" i="46" a="1"/>
  <c r="S590" i="46" s="1"/>
  <c r="S655" i="46" a="1"/>
  <c r="S655" i="46" s="1"/>
  <c r="X655" i="46" s="1"/>
  <c r="AD655" i="46" s="1"/>
  <c r="S718" i="46" a="1"/>
  <c r="S718" i="46" s="1"/>
  <c r="S842" i="46" a="1"/>
  <c r="S842" i="46" s="1"/>
  <c r="S914" i="46" a="1"/>
  <c r="S914" i="46" s="1"/>
  <c r="X914" i="46" s="1"/>
  <c r="S986" i="46" a="1"/>
  <c r="S986" i="46" s="1"/>
  <c r="S1058" i="46" a="1"/>
  <c r="S1058" i="46" s="1"/>
  <c r="S1171" i="46" a="1"/>
  <c r="S1171" i="46" s="1"/>
  <c r="X1171" i="46" s="1"/>
  <c r="S1223" i="46" a="1"/>
  <c r="S1223" i="46" s="1"/>
  <c r="X1223" i="46" s="1"/>
  <c r="S1276" i="46" a="1"/>
  <c r="S1276" i="46" s="1"/>
  <c r="S1332" i="46" a="1"/>
  <c r="S1332" i="46" s="1"/>
  <c r="X1332" i="46" s="1"/>
  <c r="S1396" i="46" a="1"/>
  <c r="S1396" i="46" s="1"/>
  <c r="X1396" i="46" s="1"/>
  <c r="AD1396" i="46" s="1"/>
  <c r="S1457" i="46" a="1"/>
  <c r="S1457" i="46" s="1"/>
  <c r="X1457" i="46" s="1"/>
  <c r="S1524" i="46" a="1"/>
  <c r="S1524" i="46" s="1"/>
  <c r="X1524" i="46" s="1"/>
  <c r="S1677" i="46" a="1"/>
  <c r="S1677" i="46" s="1"/>
  <c r="X1677" i="46" s="1"/>
  <c r="S1797" i="46" a="1"/>
  <c r="S1797" i="46" s="1"/>
  <c r="X1797" i="46" s="1"/>
  <c r="S1858" i="46" a="1"/>
  <c r="S1858" i="46" s="1"/>
  <c r="S1924" i="46" a="1"/>
  <c r="S1924" i="46" s="1"/>
  <c r="X1924" i="46" s="1"/>
  <c r="S1964" i="46" a="1"/>
  <c r="S1964" i="46" s="1"/>
  <c r="X1964" i="46" s="1"/>
  <c r="S2000" i="46" a="1"/>
  <c r="S2000" i="46" s="1"/>
  <c r="S2027" i="46" a="1"/>
  <c r="S2027" i="46" s="1"/>
  <c r="X2027" i="46" s="1"/>
  <c r="S2039" i="46" a="1"/>
  <c r="S2039" i="46" s="1"/>
  <c r="X2039" i="46" s="1"/>
  <c r="S2051" i="46" a="1"/>
  <c r="S2051" i="46" s="1"/>
  <c r="X2051" i="46" s="1"/>
  <c r="AD2051" i="46" s="1"/>
  <c r="S2063" i="46" a="1"/>
  <c r="S2063" i="46" s="1"/>
  <c r="S2075" i="46" a="1"/>
  <c r="S2075" i="46" s="1"/>
  <c r="X2075" i="46" s="1"/>
  <c r="AD2075" i="46" s="1"/>
  <c r="S2087" i="46" a="1"/>
  <c r="S2087" i="46" s="1"/>
  <c r="S2099" i="46" a="1"/>
  <c r="S2099" i="46" s="1"/>
  <c r="X2099" i="46" s="1"/>
  <c r="AD2099" i="46" s="1"/>
  <c r="S2111" i="46" a="1"/>
  <c r="S2111" i="46" s="1"/>
  <c r="S2123" i="46" a="1"/>
  <c r="S2123" i="46" s="1"/>
  <c r="X2123" i="46" s="1"/>
  <c r="S2135" i="46" a="1"/>
  <c r="S2135" i="46" s="1"/>
  <c r="X2135" i="46" s="1"/>
  <c r="S2147" i="46" a="1"/>
  <c r="S2147" i="46" s="1"/>
  <c r="S2159" i="46" a="1"/>
  <c r="S2159" i="46" s="1"/>
  <c r="X2159" i="46" s="1"/>
  <c r="S2171" i="46" a="1"/>
  <c r="S2171" i="46" s="1"/>
  <c r="X2171" i="46" s="1"/>
  <c r="S2181" i="46" a="1"/>
  <c r="S2181" i="46" s="1"/>
  <c r="X2181" i="46" s="1"/>
  <c r="S2192" i="46" a="1"/>
  <c r="S2192" i="46" s="1"/>
  <c r="X2192" i="46" s="1"/>
  <c r="S2203" i="46" a="1"/>
  <c r="S2203" i="46" s="1"/>
  <c r="X2203" i="46" s="1"/>
  <c r="S2213" i="46" a="1"/>
  <c r="S2213" i="46" s="1"/>
  <c r="X2213" i="46" s="1"/>
  <c r="S2224" i="46" a="1"/>
  <c r="S2224" i="46" s="1"/>
  <c r="X2224" i="46" s="1"/>
  <c r="S2246" i="46" a="1"/>
  <c r="S2246" i="46" s="1"/>
  <c r="X2246" i="46" s="1"/>
  <c r="AD2246" i="46" s="1"/>
  <c r="S2257" i="46" a="1"/>
  <c r="S2257" i="46" s="1"/>
  <c r="X2257" i="46" s="1"/>
  <c r="S2268" i="46" a="1"/>
  <c r="S2268" i="46" s="1"/>
  <c r="X2268" i="46" s="1"/>
  <c r="S2279" i="46" a="1"/>
  <c r="S2279" i="46" s="1"/>
  <c r="X2279" i="46" s="1"/>
  <c r="S2290" i="46" a="1"/>
  <c r="S2290" i="46" s="1"/>
  <c r="X2290" i="46" s="1"/>
  <c r="S2301" i="46" a="1"/>
  <c r="S2301" i="46" s="1"/>
  <c r="X2301" i="46" s="1"/>
  <c r="S2312" i="46" a="1"/>
  <c r="S2312" i="46" s="1"/>
  <c r="X2312" i="46" s="1"/>
  <c r="AD2312" i="46" s="1"/>
  <c r="S2323" i="46" a="1"/>
  <c r="S2323" i="46" s="1"/>
  <c r="S2334" i="46" a="1"/>
  <c r="S2334" i="46" s="1"/>
  <c r="X2334" i="46" s="1"/>
  <c r="S2345" i="46" a="1"/>
  <c r="S2345" i="46" s="1"/>
  <c r="X2345" i="46" s="1"/>
  <c r="S2356" i="46" a="1"/>
  <c r="S2356" i="46" s="1"/>
  <c r="S2367" i="46" a="1"/>
  <c r="S2367" i="46" s="1"/>
  <c r="X2367" i="46" s="1"/>
  <c r="AD2367" i="46" s="1"/>
  <c r="S2378" i="46" a="1"/>
  <c r="S2378" i="46" s="1"/>
  <c r="X2378" i="46" s="1"/>
  <c r="AD2378" i="46" s="1"/>
  <c r="S2389" i="46" a="1"/>
  <c r="S2389" i="46" s="1"/>
  <c r="S2400" i="46" a="1"/>
  <c r="S2400" i="46" s="1"/>
  <c r="S2411" i="46" a="1"/>
  <c r="S2411" i="46" s="1"/>
  <c r="X2411" i="46" s="1"/>
  <c r="S2430" i="46" a="1"/>
  <c r="S2430" i="46" s="1"/>
  <c r="X2430" i="46" s="1"/>
  <c r="S2440" i="46" a="1"/>
  <c r="S2440" i="46" s="1"/>
  <c r="X2440" i="46" s="1"/>
  <c r="S2449" i="46" a="1"/>
  <c r="S2449" i="46" s="1"/>
  <c r="X2449" i="46" s="1"/>
  <c r="S2459" i="46" a="1"/>
  <c r="S2459" i="46" s="1"/>
  <c r="X2459" i="46" s="1"/>
  <c r="S2478" i="46" a="1"/>
  <c r="S2478" i="46" s="1"/>
  <c r="X2478" i="46" s="1"/>
  <c r="AD2478" i="46" s="1"/>
  <c r="S2488" i="46" a="1"/>
  <c r="S2488" i="46" s="1"/>
  <c r="S2497" i="46" a="1"/>
  <c r="S2497" i="46" s="1"/>
  <c r="X2497" i="46" s="1"/>
  <c r="S2507" i="46" a="1"/>
  <c r="S2507" i="46" s="1"/>
  <c r="X2507" i="46" s="1"/>
  <c r="AD2507" i="46" s="1"/>
  <c r="S2526" i="46" a="1"/>
  <c r="S2526" i="46" s="1"/>
  <c r="S2536" i="46" a="1"/>
  <c r="S2536" i="46" s="1"/>
  <c r="X2536" i="46" s="1"/>
  <c r="S2546" i="46" a="1"/>
  <c r="S2546" i="46" s="1"/>
  <c r="X2546" i="46" s="1"/>
  <c r="S2558" i="46" a="1"/>
  <c r="S2558" i="46" s="1"/>
  <c r="X2558" i="46" s="1"/>
  <c r="S2570" i="46" a="1"/>
  <c r="S2570" i="46" s="1"/>
  <c r="X2570" i="46" s="1"/>
  <c r="S2582" i="46" a="1"/>
  <c r="S2582" i="46" s="1"/>
  <c r="X2582" i="46" s="1"/>
  <c r="S2594" i="46" a="1"/>
  <c r="S2594" i="46" s="1"/>
  <c r="S2606" i="46" a="1"/>
  <c r="S2606" i="46" s="1"/>
  <c r="X2606" i="46" s="1"/>
  <c r="S2618" i="46" a="1"/>
  <c r="S2618" i="46" s="1"/>
  <c r="X2618" i="46" s="1"/>
  <c r="AD2618" i="46" s="1"/>
  <c r="S2630" i="46" a="1"/>
  <c r="S2630" i="46" s="1"/>
  <c r="X2630" i="46" s="1"/>
  <c r="S2642" i="46" a="1"/>
  <c r="S2642" i="46" s="1"/>
  <c r="S2654" i="46" a="1"/>
  <c r="S2654" i="46" s="1"/>
  <c r="X2654" i="46" s="1"/>
  <c r="AD2654" i="46" s="1"/>
  <c r="S2666" i="46" a="1"/>
  <c r="S2666" i="46" s="1"/>
  <c r="X2666" i="46" s="1"/>
  <c r="AD2666" i="46" s="1"/>
  <c r="S2678" i="46" a="1"/>
  <c r="S2678" i="46" s="1"/>
  <c r="X2678" i="46" s="1"/>
  <c r="S343" i="46" a="1"/>
  <c r="S343" i="46" s="1"/>
  <c r="S520" i="46" a="1"/>
  <c r="S520" i="46" s="1"/>
  <c r="X520" i="46" s="1"/>
  <c r="S599" i="46" a="1"/>
  <c r="S599" i="46" s="1"/>
  <c r="S663" i="46" a="1"/>
  <c r="S663" i="46" s="1"/>
  <c r="S727" i="46" a="1"/>
  <c r="S727" i="46" s="1"/>
  <c r="X727" i="46" s="1"/>
  <c r="S793" i="46" a="1"/>
  <c r="S793" i="46" s="1"/>
  <c r="S852" i="46" a="1"/>
  <c r="S852" i="46" s="1"/>
  <c r="S924" i="46" a="1"/>
  <c r="S924" i="46" s="1"/>
  <c r="S996" i="46" a="1"/>
  <c r="S996" i="46" s="1"/>
  <c r="X996" i="46" s="1"/>
  <c r="AD996" i="46" s="1"/>
  <c r="S1068" i="46" a="1"/>
  <c r="S1068" i="46" s="1"/>
  <c r="S1126" i="46" a="1"/>
  <c r="S1126" i="46" s="1"/>
  <c r="S1178" i="46" a="1"/>
  <c r="S1178" i="46" s="1"/>
  <c r="X1178" i="46" s="1"/>
  <c r="S1283" i="46" a="1"/>
  <c r="S1283" i="46" s="1"/>
  <c r="X1283" i="46" s="1"/>
  <c r="S1340" i="46" a="1"/>
  <c r="S1340" i="46" s="1"/>
  <c r="X1340" i="46" s="1"/>
  <c r="S1404" i="46" a="1"/>
  <c r="S1404" i="46" s="1"/>
  <c r="X1404" i="46" s="1"/>
  <c r="S1465" i="46" a="1"/>
  <c r="S1465" i="46" s="1"/>
  <c r="X1465" i="46" s="1"/>
  <c r="S1534" i="46" a="1"/>
  <c r="S1534" i="46" s="1"/>
  <c r="S1583" i="46" a="1"/>
  <c r="S1583" i="46" s="1"/>
  <c r="X1583" i="46" s="1"/>
  <c r="S1631" i="46" a="1"/>
  <c r="S1631" i="46" s="1"/>
  <c r="X1631" i="46" s="1"/>
  <c r="AD1631" i="46" s="1"/>
  <c r="S1686" i="46" a="1"/>
  <c r="S1686" i="46" s="1"/>
  <c r="S1745" i="46" a="1"/>
  <c r="S1745" i="46" s="1"/>
  <c r="X1745" i="46" s="1"/>
  <c r="AD1745" i="46" s="1"/>
  <c r="S1805" i="46" a="1"/>
  <c r="S1805" i="46" s="1"/>
  <c r="X1805" i="46" s="1"/>
  <c r="S1866" i="46" a="1"/>
  <c r="S1866" i="46" s="1"/>
  <c r="X1866" i="46" s="1"/>
  <c r="AD1866" i="46" s="1"/>
  <c r="S1934" i="46" a="1"/>
  <c r="S1934" i="46" s="1"/>
  <c r="X1934" i="46" s="1"/>
  <c r="S1970" i="46" a="1"/>
  <c r="S1970" i="46" s="1"/>
  <c r="S2006" i="46" a="1"/>
  <c r="S2006" i="46" s="1"/>
  <c r="X2006" i="46" s="1"/>
  <c r="S2028" i="46" a="1"/>
  <c r="S2028" i="46" s="1"/>
  <c r="S2040" i="46" a="1"/>
  <c r="S2040" i="46" s="1"/>
  <c r="X2040" i="46" s="1"/>
  <c r="S2052" i="46" a="1"/>
  <c r="S2052" i="46" s="1"/>
  <c r="X2052" i="46" s="1"/>
  <c r="S2064" i="46" a="1"/>
  <c r="S2064" i="46" s="1"/>
  <c r="X2064" i="46" s="1"/>
  <c r="S2076" i="46" a="1"/>
  <c r="S2076" i="46" s="1"/>
  <c r="X2076" i="46" s="1"/>
  <c r="S2088" i="46" a="1"/>
  <c r="S2088" i="46" s="1"/>
  <c r="S2100" i="46" a="1"/>
  <c r="S2100" i="46" s="1"/>
  <c r="X2100" i="46" s="1"/>
  <c r="S2112" i="46" a="1"/>
  <c r="S2112" i="46" s="1"/>
  <c r="X2112" i="46" s="1"/>
  <c r="S2124" i="46" a="1"/>
  <c r="S2124" i="46" s="1"/>
  <c r="X2124" i="46" s="1"/>
  <c r="S2136" i="46" a="1"/>
  <c r="S2136" i="46" s="1"/>
  <c r="S2148" i="46" a="1"/>
  <c r="S2148" i="46" s="1"/>
  <c r="S2160" i="46" a="1"/>
  <c r="S2160" i="46" s="1"/>
  <c r="X2160" i="46" s="1"/>
  <c r="S2182" i="46" a="1"/>
  <c r="S2182" i="46" s="1"/>
  <c r="X2182" i="46" s="1"/>
  <c r="S2193" i="46" a="1"/>
  <c r="S2193" i="46" s="1"/>
  <c r="X2193" i="46" s="1"/>
  <c r="S2214" i="46" a="1"/>
  <c r="S2214" i="46" s="1"/>
  <c r="S2225" i="46" a="1"/>
  <c r="S2225" i="46" s="1"/>
  <c r="S2236" i="46" a="1"/>
  <c r="S2236" i="46" s="1"/>
  <c r="X2236" i="46" s="1"/>
  <c r="AD2236" i="46" s="1"/>
  <c r="S2247" i="46" a="1"/>
  <c r="S2247" i="46" s="1"/>
  <c r="X2247" i="46" s="1"/>
  <c r="AD2247" i="46" s="1"/>
  <c r="S2258" i="46" a="1"/>
  <c r="S2258" i="46" s="1"/>
  <c r="X2258" i="46" s="1"/>
  <c r="S2269" i="46" a="1"/>
  <c r="S2269" i="46" s="1"/>
  <c r="X2269" i="46" s="1"/>
  <c r="AD2269" i="46" s="1"/>
  <c r="S2280" i="46" a="1"/>
  <c r="S2280" i="46" s="1"/>
  <c r="X2280" i="46" s="1"/>
  <c r="S2291" i="46" a="1"/>
  <c r="S2291" i="46" s="1"/>
  <c r="X2291" i="46" s="1"/>
  <c r="S2302" i="46" a="1"/>
  <c r="S2302" i="46" s="1"/>
  <c r="X2302" i="46" s="1"/>
  <c r="S2313" i="46" a="1"/>
  <c r="S2313" i="46" s="1"/>
  <c r="X2313" i="46" s="1"/>
  <c r="S2324" i="46" a="1"/>
  <c r="S2324" i="46" s="1"/>
  <c r="X2324" i="46" s="1"/>
  <c r="S2335" i="46" a="1"/>
  <c r="S2335" i="46" s="1"/>
  <c r="X2335" i="46" s="1"/>
  <c r="S2346" i="46" a="1"/>
  <c r="S2346" i="46" s="1"/>
  <c r="X2346" i="46" s="1"/>
  <c r="AD2346" i="46" s="1"/>
  <c r="S2357" i="46" a="1"/>
  <c r="S2357" i="46" s="1"/>
  <c r="X2357" i="46" s="1"/>
  <c r="S2368" i="46" a="1"/>
  <c r="S2368" i="46" s="1"/>
  <c r="X2368" i="46" s="1"/>
  <c r="AD2368" i="46" s="1"/>
  <c r="S2379" i="46" a="1"/>
  <c r="S2379" i="46" s="1"/>
  <c r="X2379" i="46" s="1"/>
  <c r="S2390" i="46" a="1"/>
  <c r="S2390" i="46" s="1"/>
  <c r="X2390" i="46" s="1"/>
  <c r="S2401" i="46" a="1"/>
  <c r="S2401" i="46" s="1"/>
  <c r="X2401" i="46" s="1"/>
  <c r="S2412" i="46" a="1"/>
  <c r="S2412" i="46" s="1"/>
  <c r="S2421" i="46" a="1"/>
  <c r="S2421" i="46" s="1"/>
  <c r="X2421" i="46" s="1"/>
  <c r="S2431" i="46" a="1"/>
  <c r="S2431" i="46" s="1"/>
  <c r="X2431" i="46" s="1"/>
  <c r="S2450" i="46" a="1"/>
  <c r="S2450" i="46" s="1"/>
  <c r="X2450" i="46" s="1"/>
  <c r="S2460" i="46" a="1"/>
  <c r="S2460" i="46" s="1"/>
  <c r="X2460" i="46" s="1"/>
  <c r="S2469" i="46" a="1"/>
  <c r="S2469" i="46" s="1"/>
  <c r="S2479" i="46" a="1"/>
  <c r="S2479" i="46" s="1"/>
  <c r="X2479" i="46" s="1"/>
  <c r="AD2479" i="46" s="1"/>
  <c r="S2498" i="46" a="1"/>
  <c r="S2498" i="46" s="1"/>
  <c r="S2508" i="46" a="1"/>
  <c r="S2508" i="46" s="1"/>
  <c r="X2508" i="46" s="1"/>
  <c r="AD2508" i="46" s="1"/>
  <c r="S2517" i="46" a="1"/>
  <c r="S2517" i="46" s="1"/>
  <c r="X2517" i="46" s="1"/>
  <c r="AD2517" i="46" s="1"/>
  <c r="S2527" i="46" a="1"/>
  <c r="S2527" i="46" s="1"/>
  <c r="X2527" i="46" s="1"/>
  <c r="AD2527" i="46" s="1"/>
  <c r="S2547" i="46" a="1"/>
  <c r="S2547" i="46" s="1"/>
  <c r="X2547" i="46" s="1"/>
  <c r="AD2547" i="46" s="1"/>
  <c r="S2559" i="46" a="1"/>
  <c r="S2559" i="46" s="1"/>
  <c r="X2559" i="46" s="1"/>
  <c r="AD2559" i="46" s="1"/>
  <c r="S2571" i="46" a="1"/>
  <c r="S2571" i="46" s="1"/>
  <c r="X2571" i="46" s="1"/>
  <c r="S2583" i="46" a="1"/>
  <c r="S2583" i="46" s="1"/>
  <c r="X2583" i="46" s="1"/>
  <c r="S2595" i="46" a="1"/>
  <c r="S2595" i="46" s="1"/>
  <c r="X2595" i="46" s="1"/>
  <c r="S2607" i="46" a="1"/>
  <c r="S2607" i="46" s="1"/>
  <c r="X2607" i="46" s="1"/>
  <c r="S2619" i="46" a="1"/>
  <c r="S2619" i="46" s="1"/>
  <c r="X2619" i="46" s="1"/>
  <c r="S2631" i="46" a="1"/>
  <c r="S2631" i="46" s="1"/>
  <c r="X2631" i="46" s="1"/>
  <c r="S2643" i="46" a="1"/>
  <c r="S2643" i="46" s="1"/>
  <c r="X2643" i="46" s="1"/>
  <c r="S2655" i="46" a="1"/>
  <c r="S2655" i="46" s="1"/>
  <c r="X2655" i="46" s="1"/>
  <c r="S2667" i="46" a="1"/>
  <c r="S2667" i="46" s="1"/>
  <c r="X2667" i="46" s="1"/>
  <c r="AD2667" i="46" s="1"/>
  <c r="S2679" i="46" a="1"/>
  <c r="S2679" i="46" s="1"/>
  <c r="S349" i="46" a="1"/>
  <c r="S349" i="46" s="1"/>
  <c r="S525" i="46" a="1"/>
  <c r="S525" i="46" s="1"/>
  <c r="X525" i="46" s="1"/>
  <c r="AD525" i="46" s="1"/>
  <c r="S601" i="46" a="1"/>
  <c r="S601" i="46" s="1"/>
  <c r="S665" i="46" a="1"/>
  <c r="S665" i="46" s="1"/>
  <c r="X665" i="46" s="1"/>
  <c r="S729" i="46" a="1"/>
  <c r="S729" i="46" s="1"/>
  <c r="S795" i="46" a="1"/>
  <c r="S795" i="46" s="1"/>
  <c r="X795" i="46" s="1"/>
  <c r="S854" i="46" a="1"/>
  <c r="S854" i="46" s="1"/>
  <c r="S926" i="46" a="1"/>
  <c r="S926" i="46" s="1"/>
  <c r="S998" i="46" a="1"/>
  <c r="S998" i="46" s="1"/>
  <c r="S1070" i="46" a="1"/>
  <c r="S1070" i="46" s="1"/>
  <c r="S1128" i="46" a="1"/>
  <c r="S1128" i="46" s="1"/>
  <c r="X1128" i="46" s="1"/>
  <c r="AD1128" i="46" s="1"/>
  <c r="S1180" i="46" a="1"/>
  <c r="S1180" i="46" s="1"/>
  <c r="S1285" i="46" a="1"/>
  <c r="S1285" i="46" s="1"/>
  <c r="X1285" i="46" s="1"/>
  <c r="S1342" i="46" a="1"/>
  <c r="S1342" i="46" s="1"/>
  <c r="S1406" i="46" a="1"/>
  <c r="S1406" i="46" s="1"/>
  <c r="X1406" i="46" s="1"/>
  <c r="S1467" i="46" a="1"/>
  <c r="S1467" i="46" s="1"/>
  <c r="X1467" i="46" s="1"/>
  <c r="S1536" i="46" a="1"/>
  <c r="S1536" i="46" s="1"/>
  <c r="S1687" i="46" a="1"/>
  <c r="S1687" i="46" s="1"/>
  <c r="S1747" i="46" a="1"/>
  <c r="S1747" i="46" s="1"/>
  <c r="X1747" i="46" s="1"/>
  <c r="S1807" i="46" a="1"/>
  <c r="S1807" i="46" s="1"/>
  <c r="X1807" i="46" s="1"/>
  <c r="S1868" i="46" a="1"/>
  <c r="S1868" i="46" s="1"/>
  <c r="X1868" i="46" s="1"/>
  <c r="S1936" i="46" a="1"/>
  <c r="S1936" i="46" s="1"/>
  <c r="X1936" i="46" s="1"/>
  <c r="AD1936" i="46" s="1"/>
  <c r="S1972" i="46" a="1"/>
  <c r="S1972" i="46" s="1"/>
  <c r="X1972" i="46" s="1"/>
  <c r="AD1972" i="46" s="1"/>
  <c r="S2008" i="46" a="1"/>
  <c r="S2008" i="46" s="1"/>
  <c r="X2008" i="46" s="1"/>
  <c r="AD2008" i="46" s="1"/>
  <c r="S2029" i="46" a="1"/>
  <c r="S2029" i="46" s="1"/>
  <c r="X2029" i="46" s="1"/>
  <c r="S2041" i="46" a="1"/>
  <c r="S2041" i="46" s="1"/>
  <c r="X2041" i="46" s="1"/>
  <c r="S2053" i="46" a="1"/>
  <c r="S2053" i="46" s="1"/>
  <c r="X2053" i="46" s="1"/>
  <c r="S2065" i="46" a="1"/>
  <c r="S2065" i="46" s="1"/>
  <c r="X2065" i="46" s="1"/>
  <c r="S2077" i="46" a="1"/>
  <c r="S2077" i="46" s="1"/>
  <c r="S2089" i="46" a="1"/>
  <c r="S2089" i="46" s="1"/>
  <c r="X2089" i="46" s="1"/>
  <c r="S2101" i="46" a="1"/>
  <c r="S2101" i="46" s="1"/>
  <c r="X2101" i="46" s="1"/>
  <c r="S2113" i="46" a="1"/>
  <c r="S2113" i="46" s="1"/>
  <c r="X2113" i="46" s="1"/>
  <c r="AD2113" i="46" s="1"/>
  <c r="S2125" i="46" a="1"/>
  <c r="S2125" i="46" s="1"/>
  <c r="X2125" i="46" s="1"/>
  <c r="S2137" i="46" a="1"/>
  <c r="S2137" i="46" s="1"/>
  <c r="X2137" i="46" s="1"/>
  <c r="S2149" i="46" a="1"/>
  <c r="S2149" i="46" s="1"/>
  <c r="X2149" i="46" s="1"/>
  <c r="AD2149" i="46" s="1"/>
  <c r="S2161" i="46" a="1"/>
  <c r="S2161" i="46" s="1"/>
  <c r="X2161" i="46" s="1"/>
  <c r="S2172" i="46" a="1"/>
  <c r="S2172" i="46" s="1"/>
  <c r="X2172" i="46" s="1"/>
  <c r="AD2172" i="46" s="1"/>
  <c r="S2183" i="46" a="1"/>
  <c r="S2183" i="46" s="1"/>
  <c r="X2183" i="46" s="1"/>
  <c r="AD2183" i="46" s="1"/>
  <c r="S2194" i="46" a="1"/>
  <c r="S2194" i="46" s="1"/>
  <c r="S2204" i="46" a="1"/>
  <c r="S2204" i="46" s="1"/>
  <c r="X2204" i="46" s="1"/>
  <c r="S2215" i="46" a="1"/>
  <c r="S2215" i="46" s="1"/>
  <c r="X2215" i="46" s="1"/>
  <c r="S2226" i="46" a="1"/>
  <c r="S2226" i="46" s="1"/>
  <c r="X2226" i="46" s="1"/>
  <c r="S2237" i="46" a="1"/>
  <c r="S2237" i="46" s="1"/>
  <c r="X2237" i="46" s="1"/>
  <c r="S2248" i="46" a="1"/>
  <c r="S2248" i="46" s="1"/>
  <c r="X2248" i="46" s="1"/>
  <c r="S2259" i="46" a="1"/>
  <c r="S2259" i="46" s="1"/>
  <c r="S2270" i="46" a="1"/>
  <c r="S2270" i="46" s="1"/>
  <c r="X2270" i="46" s="1"/>
  <c r="AD2270" i="46" s="1"/>
  <c r="S2281" i="46" a="1"/>
  <c r="S2281" i="46" s="1"/>
  <c r="X2281" i="46" s="1"/>
  <c r="S2292" i="46" a="1"/>
  <c r="S2292" i="46" s="1"/>
  <c r="X2292" i="46" s="1"/>
  <c r="AD2292" i="46" s="1"/>
  <c r="S2303" i="46" a="1"/>
  <c r="S2303" i="46" s="1"/>
  <c r="X2303" i="46" s="1"/>
  <c r="AD2303" i="46" s="1"/>
  <c r="S2314" i="46" a="1"/>
  <c r="S2314" i="46" s="1"/>
  <c r="X2314" i="46" s="1"/>
  <c r="AD2314" i="46" s="1"/>
  <c r="S2325" i="46" a="1"/>
  <c r="S2325" i="46" s="1"/>
  <c r="X2325" i="46" s="1"/>
  <c r="S2336" i="46" a="1"/>
  <c r="S2336" i="46" s="1"/>
  <c r="S2347" i="46" a="1"/>
  <c r="S2347" i="46" s="1"/>
  <c r="X2347" i="46" s="1"/>
  <c r="AD2347" i="46" s="1"/>
  <c r="S2358" i="46" a="1"/>
  <c r="S2358" i="46" s="1"/>
  <c r="X2358" i="46" s="1"/>
  <c r="S2369" i="46" a="1"/>
  <c r="S2369" i="46" s="1"/>
  <c r="X2369" i="46" s="1"/>
  <c r="AD2369" i="46" s="1"/>
  <c r="S2380" i="46" a="1"/>
  <c r="S2380" i="46" s="1"/>
  <c r="X2380" i="46" s="1"/>
  <c r="S2391" i="46" a="1"/>
  <c r="S2391" i="46" s="1"/>
  <c r="S2402" i="46" a="1"/>
  <c r="S2402" i="46" s="1"/>
  <c r="X2402" i="46" s="1"/>
  <c r="AD2402" i="46" s="1"/>
  <c r="S2413" i="46" a="1"/>
  <c r="S2413" i="46" s="1"/>
  <c r="X2413" i="46" s="1"/>
  <c r="S2422" i="46" a="1"/>
  <c r="S2422" i="46" s="1"/>
  <c r="S2432" i="46" a="1"/>
  <c r="S2432" i="46" s="1"/>
  <c r="X2432" i="46" s="1"/>
  <c r="AD2432" i="46" s="1"/>
  <c r="S2441" i="46" a="1"/>
  <c r="S2441" i="46" s="1"/>
  <c r="X2441" i="46" s="1"/>
  <c r="AD2441" i="46" s="1"/>
  <c r="S2451" i="46" a="1"/>
  <c r="S2451" i="46" s="1"/>
  <c r="X2451" i="46" s="1"/>
  <c r="S2470" i="46" a="1"/>
  <c r="S2470" i="46" s="1"/>
  <c r="S2480" i="46" a="1"/>
  <c r="S2480" i="46" s="1"/>
  <c r="X2480" i="46" s="1"/>
  <c r="S2489" i="46" a="1"/>
  <c r="S2489" i="46" s="1"/>
  <c r="X2489" i="46" s="1"/>
  <c r="S2499" i="46" a="1"/>
  <c r="S2499" i="46" s="1"/>
  <c r="X2499" i="46" s="1"/>
  <c r="S2518" i="46" a="1"/>
  <c r="S2518" i="46" s="1"/>
  <c r="X2518" i="46" s="1"/>
  <c r="AD2518" i="46" s="1"/>
  <c r="S2528" i="46" a="1"/>
  <c r="S2528" i="46" s="1"/>
  <c r="X2528" i="46" s="1"/>
  <c r="S2537" i="46" a="1"/>
  <c r="S2537" i="46" s="1"/>
  <c r="S2548" i="46" a="1"/>
  <c r="S2548" i="46" s="1"/>
  <c r="X2548" i="46" s="1"/>
  <c r="AD2548" i="46" s="1"/>
  <c r="S2560" i="46" a="1"/>
  <c r="S2560" i="46" s="1"/>
  <c r="X2560" i="46" s="1"/>
  <c r="AD2560" i="46" s="1"/>
  <c r="S2572" i="46" a="1"/>
  <c r="S2572" i="46" s="1"/>
  <c r="X2572" i="46" s="1"/>
  <c r="S2584" i="46" a="1"/>
  <c r="S2584" i="46" s="1"/>
  <c r="X2584" i="46" s="1"/>
  <c r="S2596" i="46" a="1"/>
  <c r="S2596" i="46" s="1"/>
  <c r="S2608" i="46" a="1"/>
  <c r="S2608" i="46" s="1"/>
  <c r="X2608" i="46" s="1"/>
  <c r="S2620" i="46" a="1"/>
  <c r="S2620" i="46" s="1"/>
  <c r="X2620" i="46" s="1"/>
  <c r="S2632" i="46" a="1"/>
  <c r="S2632" i="46" s="1"/>
  <c r="S2644" i="46" a="1"/>
  <c r="S2644" i="46" s="1"/>
  <c r="X2644" i="46" s="1"/>
  <c r="S2656" i="46" a="1"/>
  <c r="S2656" i="46" s="1"/>
  <c r="X2656" i="46" s="1"/>
  <c r="AD2656" i="46" s="1"/>
  <c r="S2668" i="46" a="1"/>
  <c r="S2668" i="46" s="1"/>
  <c r="X2668" i="46" s="1"/>
  <c r="S2680" i="46" a="1"/>
  <c r="S2680" i="46" s="1"/>
  <c r="X2680" i="46" s="1"/>
  <c r="AD2680" i="46" s="1"/>
  <c r="S46" i="46" a="1"/>
  <c r="S46" i="46" s="1"/>
  <c r="X46" i="46" s="1"/>
  <c r="S374" i="46" a="1"/>
  <c r="S374" i="46" s="1"/>
  <c r="X374" i="46" s="1"/>
  <c r="S544" i="46" a="1"/>
  <c r="S544" i="46" s="1"/>
  <c r="S739" i="46" a="1"/>
  <c r="S739" i="46" s="1"/>
  <c r="S803" i="46" a="1"/>
  <c r="S803" i="46" s="1"/>
  <c r="S864" i="46" a="1"/>
  <c r="S864" i="46" s="1"/>
  <c r="S936" i="46" a="1"/>
  <c r="S936" i="46" s="1"/>
  <c r="X936" i="46" s="1"/>
  <c r="S1008" i="46" a="1"/>
  <c r="S1008" i="46" s="1"/>
  <c r="X1008" i="46" s="1"/>
  <c r="S1080" i="46" a="1"/>
  <c r="S1080" i="46" s="1"/>
  <c r="X1080" i="46" s="1"/>
  <c r="S1187" i="46" a="1"/>
  <c r="S1187" i="46" s="1"/>
  <c r="X1187" i="46" s="1"/>
  <c r="S1239" i="46" a="1"/>
  <c r="S1239" i="46" s="1"/>
  <c r="X1239" i="46" s="1"/>
  <c r="S1292" i="46" a="1"/>
  <c r="S1292" i="46" s="1"/>
  <c r="X1292" i="46" s="1"/>
  <c r="S1475" i="46" a="1"/>
  <c r="S1475" i="46" s="1"/>
  <c r="X1475" i="46" s="1"/>
  <c r="S1546" i="46" a="1"/>
  <c r="S1546" i="46" s="1"/>
  <c r="S1591" i="46" a="1"/>
  <c r="S1591" i="46" s="1"/>
  <c r="X1591" i="46" s="1"/>
  <c r="S1639" i="46" a="1"/>
  <c r="S1639" i="46" s="1"/>
  <c r="X1639" i="46" s="1"/>
  <c r="S1695" i="46" a="1"/>
  <c r="S1695" i="46" s="1"/>
  <c r="X1695" i="46" s="1"/>
  <c r="S1755" i="46" a="1"/>
  <c r="S1755" i="46" s="1"/>
  <c r="X1755" i="46" s="1"/>
  <c r="S1816" i="46" a="1"/>
  <c r="S1816" i="46" s="1"/>
  <c r="X1816" i="46" s="1"/>
  <c r="S1938" i="46" a="1"/>
  <c r="S1938" i="46" s="1"/>
  <c r="S1974" i="46" a="1"/>
  <c r="S1974" i="46" s="1"/>
  <c r="S2010" i="46" a="1"/>
  <c r="S2010" i="46" s="1"/>
  <c r="X2010" i="46" s="1"/>
  <c r="AD2010" i="46" s="1"/>
  <c r="S2030" i="46" a="1"/>
  <c r="S2030" i="46" s="1"/>
  <c r="S2042" i="46" a="1"/>
  <c r="S2042" i="46" s="1"/>
  <c r="X2042" i="46" s="1"/>
  <c r="S2054" i="46" a="1"/>
  <c r="S2054" i="46" s="1"/>
  <c r="X2054" i="46" s="1"/>
  <c r="AD2054" i="46" s="1"/>
  <c r="S2066" i="46" a="1"/>
  <c r="S2066" i="46" s="1"/>
  <c r="X2066" i="46" s="1"/>
  <c r="AD2066" i="46" s="1"/>
  <c r="S2078" i="46" a="1"/>
  <c r="S2078" i="46" s="1"/>
  <c r="X2078" i="46" s="1"/>
  <c r="S2090" i="46" a="1"/>
  <c r="S2090" i="46" s="1"/>
  <c r="X2090" i="46" s="1"/>
  <c r="S2102" i="46" a="1"/>
  <c r="S2102" i="46" s="1"/>
  <c r="X2102" i="46" s="1"/>
  <c r="S2114" i="46" a="1"/>
  <c r="S2114" i="46" s="1"/>
  <c r="S2126" i="46" a="1"/>
  <c r="S2126" i="46" s="1"/>
  <c r="X2126" i="46" s="1"/>
  <c r="S2138" i="46" a="1"/>
  <c r="S2138" i="46" s="1"/>
  <c r="X2138" i="46" s="1"/>
  <c r="S2150" i="46" a="1"/>
  <c r="S2150" i="46" s="1"/>
  <c r="X2150" i="46" s="1"/>
  <c r="AD2150" i="46" s="1"/>
  <c r="S2162" i="46" a="1"/>
  <c r="S2162" i="46" s="1"/>
  <c r="X2162" i="46" s="1"/>
  <c r="S2173" i="46" a="1"/>
  <c r="S2173" i="46" s="1"/>
  <c r="X2173" i="46" s="1"/>
  <c r="S2184" i="46" a="1"/>
  <c r="S2184" i="46" s="1"/>
  <c r="X2184" i="46" s="1"/>
  <c r="AD2184" i="46" s="1"/>
  <c r="S2195" i="46" a="1"/>
  <c r="S2195" i="46" s="1"/>
  <c r="X2195" i="46" s="1"/>
  <c r="AD2195" i="46" s="1"/>
  <c r="S2205" i="46" a="1"/>
  <c r="S2205" i="46" s="1"/>
  <c r="X2205" i="46" s="1"/>
  <c r="AD2205" i="46" s="1"/>
  <c r="S2216" i="46" a="1"/>
  <c r="S2216" i="46" s="1"/>
  <c r="X2216" i="46" s="1"/>
  <c r="S2227" i="46" a="1"/>
  <c r="S2227" i="46" s="1"/>
  <c r="X2227" i="46" s="1"/>
  <c r="S2238" i="46" a="1"/>
  <c r="S2238" i="46" s="1"/>
  <c r="X2238" i="46" s="1"/>
  <c r="S2249" i="46" a="1"/>
  <c r="S2249" i="46" s="1"/>
  <c r="X2249" i="46" s="1"/>
  <c r="S2260" i="46" a="1"/>
  <c r="S2260" i="46" s="1"/>
  <c r="X2260" i="46" s="1"/>
  <c r="S2271" i="46" a="1"/>
  <c r="S2271" i="46" s="1"/>
  <c r="X2271" i="46" s="1"/>
  <c r="S2282" i="46" a="1"/>
  <c r="S2282" i="46" s="1"/>
  <c r="X2282" i="46" s="1"/>
  <c r="S2293" i="46" a="1"/>
  <c r="S2293" i="46" s="1"/>
  <c r="X2293" i="46" s="1"/>
  <c r="S2304" i="46" a="1"/>
  <c r="S2304" i="46" s="1"/>
  <c r="X2304" i="46" s="1"/>
  <c r="S2315" i="46" a="1"/>
  <c r="S2315" i="46" s="1"/>
  <c r="X2315" i="46" s="1"/>
  <c r="AD2315" i="46" s="1"/>
  <c r="S2326" i="46" a="1"/>
  <c r="S2326" i="46" s="1"/>
  <c r="X2326" i="46" s="1"/>
  <c r="S2337" i="46" a="1"/>
  <c r="S2337" i="46" s="1"/>
  <c r="X2337" i="46" s="1"/>
  <c r="S2348" i="46" a="1"/>
  <c r="S2348" i="46" s="1"/>
  <c r="X2348" i="46" s="1"/>
  <c r="S2359" i="46" a="1"/>
  <c r="S2359" i="46" s="1"/>
  <c r="S2370" i="46" a="1"/>
  <c r="S2370" i="46" s="1"/>
  <c r="X2370" i="46" s="1"/>
  <c r="S2381" i="46" a="1"/>
  <c r="S2381" i="46" s="1"/>
  <c r="X2381" i="46" s="1"/>
  <c r="S2392" i="46" a="1"/>
  <c r="S2392" i="46" s="1"/>
  <c r="X2392" i="46" s="1"/>
  <c r="S2403" i="46" a="1"/>
  <c r="S2403" i="46" s="1"/>
  <c r="S2414" i="46" a="1"/>
  <c r="S2414" i="46" s="1"/>
  <c r="X2414" i="46" s="1"/>
  <c r="S2423" i="46" a="1"/>
  <c r="S2423" i="46" s="1"/>
  <c r="X2423" i="46" s="1"/>
  <c r="S2442" i="46" a="1"/>
  <c r="S2442" i="46" s="1"/>
  <c r="X2442" i="46" s="1"/>
  <c r="S2452" i="46" a="1"/>
  <c r="S2452" i="46" s="1"/>
  <c r="X2452" i="46" s="1"/>
  <c r="S2461" i="46" a="1"/>
  <c r="S2461" i="46" s="1"/>
  <c r="X2461" i="46" s="1"/>
  <c r="AD2461" i="46" s="1"/>
  <c r="S2471" i="46" a="1"/>
  <c r="S2471" i="46" s="1"/>
  <c r="X2471" i="46" s="1"/>
  <c r="AD2471" i="46" s="1"/>
  <c r="S2490" i="46" a="1"/>
  <c r="S2490" i="46" s="1"/>
  <c r="X2490" i="46" s="1"/>
  <c r="S2500" i="46" a="1"/>
  <c r="S2500" i="46" s="1"/>
  <c r="X2500" i="46" s="1"/>
  <c r="AD2500" i="46" s="1"/>
  <c r="S2509" i="46" a="1"/>
  <c r="S2509" i="46" s="1"/>
  <c r="S2519" i="46" a="1"/>
  <c r="S2519" i="46" s="1"/>
  <c r="X2519" i="46" s="1"/>
  <c r="S2538" i="46" a="1"/>
  <c r="S2538" i="46" s="1"/>
  <c r="X2538" i="46" s="1"/>
  <c r="S2549" i="46" a="1"/>
  <c r="S2549" i="46" s="1"/>
  <c r="X2549" i="46" s="1"/>
  <c r="S2561" i="46" a="1"/>
  <c r="S2561" i="46" s="1"/>
  <c r="X2561" i="46" s="1"/>
  <c r="S2573" i="46" a="1"/>
  <c r="S2573" i="46" s="1"/>
  <c r="X2573" i="46" s="1"/>
  <c r="S2585" i="46" a="1"/>
  <c r="S2585" i="46" s="1"/>
  <c r="X2585" i="46" s="1"/>
  <c r="S2597" i="46" a="1"/>
  <c r="S2597" i="46" s="1"/>
  <c r="X2597" i="46" s="1"/>
  <c r="AD2597" i="46" s="1"/>
  <c r="S2609" i="46" a="1"/>
  <c r="S2609" i="46" s="1"/>
  <c r="X2609" i="46" s="1"/>
  <c r="AD2609" i="46" s="1"/>
  <c r="S2621" i="46" a="1"/>
  <c r="S2621" i="46" s="1"/>
  <c r="X2621" i="46" s="1"/>
  <c r="AD2621" i="46" s="1"/>
  <c r="S2633" i="46" a="1"/>
  <c r="S2633" i="46" s="1"/>
  <c r="S2645" i="46" a="1"/>
  <c r="S2645" i="46" s="1"/>
  <c r="S2657" i="46" a="1"/>
  <c r="S2657" i="46" s="1"/>
  <c r="X2657" i="46" s="1"/>
  <c r="S2669" i="46" a="1"/>
  <c r="S2669" i="46" s="1"/>
  <c r="X2669" i="46" s="1"/>
  <c r="S379" i="46" a="1"/>
  <c r="S379" i="46" s="1"/>
  <c r="S546" i="46" a="1"/>
  <c r="S546" i="46" s="1"/>
  <c r="X546" i="46" s="1"/>
  <c r="S611" i="46" a="1"/>
  <c r="S611" i="46" s="1"/>
  <c r="S675" i="46" a="1"/>
  <c r="S675" i="46" s="1"/>
  <c r="X675" i="46" s="1"/>
  <c r="AD675" i="46" s="1"/>
  <c r="S741" i="46" a="1"/>
  <c r="S741" i="46" s="1"/>
  <c r="S804" i="46" a="1"/>
  <c r="S804" i="46" s="1"/>
  <c r="X804" i="46" s="1"/>
  <c r="S866" i="46" a="1"/>
  <c r="S866" i="46" s="1"/>
  <c r="X866" i="46" s="1"/>
  <c r="S938" i="46" a="1"/>
  <c r="S938" i="46" s="1"/>
  <c r="X938" i="46" s="1"/>
  <c r="AD938" i="46" s="1"/>
  <c r="S1010" i="46" a="1"/>
  <c r="S1010" i="46" s="1"/>
  <c r="X1010" i="46" s="1"/>
  <c r="AD1010" i="46" s="1"/>
  <c r="S1082" i="46" a="1"/>
  <c r="S1082" i="46" s="1"/>
  <c r="S1189" i="46" a="1"/>
  <c r="S1189" i="46" s="1"/>
  <c r="S1240" i="46" a="1"/>
  <c r="S1240" i="46" s="1"/>
  <c r="X1240" i="46" s="1"/>
  <c r="S1353" i="46" a="1"/>
  <c r="S1353" i="46" s="1"/>
  <c r="X1353" i="46" s="1"/>
  <c r="S1417" i="46" a="1"/>
  <c r="S1417" i="46" s="1"/>
  <c r="X1417" i="46" s="1"/>
  <c r="S1476" i="46" a="1"/>
  <c r="S1476" i="46" s="1"/>
  <c r="X1476" i="46" s="1"/>
  <c r="S1548" i="46" a="1"/>
  <c r="S1548" i="46" s="1"/>
  <c r="X1548" i="46" s="1"/>
  <c r="AD1548" i="46" s="1"/>
  <c r="S1697" i="46" a="1"/>
  <c r="S1697" i="46" s="1"/>
  <c r="X1697" i="46" s="1"/>
  <c r="AD1697" i="46" s="1"/>
  <c r="S1817" i="46" a="1"/>
  <c r="S1817" i="46" s="1"/>
  <c r="X1817" i="46" s="1"/>
  <c r="AD1817" i="46" s="1"/>
  <c r="S1878" i="46" a="1"/>
  <c r="S1878" i="46" s="1"/>
  <c r="X1878" i="46" s="1"/>
  <c r="S1940" i="46" a="1"/>
  <c r="S1940" i="46" s="1"/>
  <c r="S1976" i="46" a="1"/>
  <c r="S1976" i="46" s="1"/>
  <c r="X1976" i="46" s="1"/>
  <c r="S2012" i="46" a="1"/>
  <c r="S2012" i="46" s="1"/>
  <c r="S2031" i="46" a="1"/>
  <c r="S2031" i="46" s="1"/>
  <c r="X2031" i="46" s="1"/>
  <c r="S2043" i="46" a="1"/>
  <c r="S2043" i="46" s="1"/>
  <c r="S2055" i="46" a="1"/>
  <c r="S2055" i="46" s="1"/>
  <c r="X2055" i="46" s="1"/>
  <c r="S2067" i="46" a="1"/>
  <c r="S2067" i="46" s="1"/>
  <c r="X2067" i="46" s="1"/>
  <c r="S2079" i="46" a="1"/>
  <c r="S2079" i="46" s="1"/>
  <c r="X2079" i="46" s="1"/>
  <c r="S2091" i="46" a="1"/>
  <c r="S2091" i="46" s="1"/>
  <c r="X2091" i="46" s="1"/>
  <c r="S2103" i="46" a="1"/>
  <c r="S2103" i="46" s="1"/>
  <c r="X2103" i="46" s="1"/>
  <c r="S2115" i="46" a="1"/>
  <c r="S2115" i="46" s="1"/>
  <c r="X2115" i="46" s="1"/>
  <c r="AD2115" i="46" s="1"/>
  <c r="S2127" i="46" a="1"/>
  <c r="S2127" i="46" s="1"/>
  <c r="S2139" i="46" a="1"/>
  <c r="S2139" i="46" s="1"/>
  <c r="S2151" i="46" a="1"/>
  <c r="S2151" i="46" s="1"/>
  <c r="X2151" i="46" s="1"/>
  <c r="AD2151" i="46" s="1"/>
  <c r="S2163" i="46" a="1"/>
  <c r="S2163" i="46" s="1"/>
  <c r="X2163" i="46" s="1"/>
  <c r="AD2163" i="46" s="1"/>
  <c r="S2174" i="46" a="1"/>
  <c r="S2174" i="46" s="1"/>
  <c r="X2174" i="46" s="1"/>
  <c r="S2185" i="46" a="1"/>
  <c r="S2185" i="46" s="1"/>
  <c r="X2185" i="46" s="1"/>
  <c r="S2206" i="46" a="1"/>
  <c r="S2206" i="46" s="1"/>
  <c r="X2206" i="46" s="1"/>
  <c r="S2217" i="46" a="1"/>
  <c r="S2217" i="46" s="1"/>
  <c r="S2228" i="46" a="1"/>
  <c r="S2228" i="46" s="1"/>
  <c r="X2228" i="46" s="1"/>
  <c r="S2239" i="46" a="1"/>
  <c r="S2239" i="46" s="1"/>
  <c r="X2239" i="46" s="1"/>
  <c r="S2250" i="46" a="1"/>
  <c r="S2250" i="46" s="1"/>
  <c r="X2250" i="46" s="1"/>
  <c r="S2261" i="46" a="1"/>
  <c r="S2261" i="46" s="1"/>
  <c r="S2272" i="46" a="1"/>
  <c r="S2272" i="46" s="1"/>
  <c r="X2272" i="46" s="1"/>
  <c r="AD2272" i="46" s="1"/>
  <c r="S2283" i="46" a="1"/>
  <c r="S2283" i="46" s="1"/>
  <c r="X2283" i="46" s="1"/>
  <c r="S2294" i="46" a="1"/>
  <c r="S2294" i="46" s="1"/>
  <c r="X2294" i="46" s="1"/>
  <c r="S2305" i="46" a="1"/>
  <c r="S2305" i="46" s="1"/>
  <c r="X2305" i="46" s="1"/>
  <c r="AD2305" i="46" s="1"/>
  <c r="S2316" i="46" a="1"/>
  <c r="S2316" i="46" s="1"/>
  <c r="X2316" i="46" s="1"/>
  <c r="S2327" i="46" a="1"/>
  <c r="S2327" i="46" s="1"/>
  <c r="X2327" i="46" s="1"/>
  <c r="S2338" i="46" a="1"/>
  <c r="S2338" i="46" s="1"/>
  <c r="X2338" i="46" s="1"/>
  <c r="S2349" i="46" a="1"/>
  <c r="S2349" i="46" s="1"/>
  <c r="X2349" i="46" s="1"/>
  <c r="S2360" i="46" a="1"/>
  <c r="S2360" i="46" s="1"/>
  <c r="S2371" i="46" a="1"/>
  <c r="S2371" i="46" s="1"/>
  <c r="X2371" i="46" s="1"/>
  <c r="S2382" i="46" a="1"/>
  <c r="S2382" i="46" s="1"/>
  <c r="X2382" i="46" s="1"/>
  <c r="S2393" i="46" a="1"/>
  <c r="S2393" i="46" s="1"/>
  <c r="X2393" i="46" s="1"/>
  <c r="S2415" i="46" a="1"/>
  <c r="S2415" i="46" s="1"/>
  <c r="X2415" i="46" s="1"/>
  <c r="S2424" i="46" a="1"/>
  <c r="S2424" i="46" s="1"/>
  <c r="X2424" i="46" s="1"/>
  <c r="S2433" i="46" a="1"/>
  <c r="S2433" i="46" s="1"/>
  <c r="X2433" i="46" s="1"/>
  <c r="S2443" i="46" a="1"/>
  <c r="S2443" i="46" s="1"/>
  <c r="X2443" i="46" s="1"/>
  <c r="AD2443" i="46" s="1"/>
  <c r="S2462" i="46" a="1"/>
  <c r="S2462" i="46" s="1"/>
  <c r="X2462" i="46" s="1"/>
  <c r="S2472" i="46" a="1"/>
  <c r="S2472" i="46" s="1"/>
  <c r="X2472" i="46" s="1"/>
  <c r="S2481" i="46" a="1"/>
  <c r="S2481" i="46" s="1"/>
  <c r="S2491" i="46" a="1"/>
  <c r="S2491" i="46" s="1"/>
  <c r="X2491" i="46" s="1"/>
  <c r="S2510" i="46" a="1"/>
  <c r="S2510" i="46" s="1"/>
  <c r="S2520" i="46" a="1"/>
  <c r="S2520" i="46" s="1"/>
  <c r="X2520" i="46" s="1"/>
  <c r="AD2520" i="46" s="1"/>
  <c r="S2529" i="46" a="1"/>
  <c r="S2529" i="46" s="1"/>
  <c r="S2539" i="46" a="1"/>
  <c r="S2539" i="46" s="1"/>
  <c r="X2539" i="46" s="1"/>
  <c r="AD2539" i="46" s="1"/>
  <c r="S2550" i="46" a="1"/>
  <c r="S2550" i="46" s="1"/>
  <c r="X2550" i="46" s="1"/>
  <c r="AD2550" i="46" s="1"/>
  <c r="S2562" i="46" a="1"/>
  <c r="S2562" i="46" s="1"/>
  <c r="X2562" i="46" s="1"/>
  <c r="S2574" i="46" a="1"/>
  <c r="S2574" i="46" s="1"/>
  <c r="X2574" i="46" s="1"/>
  <c r="S2586" i="46" a="1"/>
  <c r="S2586" i="46" s="1"/>
  <c r="X2586" i="46" s="1"/>
  <c r="AD2586" i="46" s="1"/>
  <c r="S2598" i="46" a="1"/>
  <c r="S2598" i="46" s="1"/>
  <c r="X2598" i="46" s="1"/>
  <c r="S2610" i="46" a="1"/>
  <c r="S2610" i="46" s="1"/>
  <c r="S2622" i="46" a="1"/>
  <c r="S2622" i="46" s="1"/>
  <c r="X2622" i="46" s="1"/>
  <c r="S2634" i="46" a="1"/>
  <c r="S2634" i="46" s="1"/>
  <c r="X2634" i="46" s="1"/>
  <c r="S2646" i="46" a="1"/>
  <c r="S2646" i="46" s="1"/>
  <c r="S2658" i="46" a="1"/>
  <c r="S2658" i="46" s="1"/>
  <c r="X2658" i="46" s="1"/>
  <c r="S2670" i="46" a="1"/>
  <c r="S2670" i="46" s="1"/>
  <c r="X2670" i="46" s="1"/>
  <c r="S110" i="46" a="1"/>
  <c r="S110" i="46" s="1"/>
  <c r="X110" i="46" s="1"/>
  <c r="AD110" i="46" s="1"/>
  <c r="S403" i="46" a="1"/>
  <c r="S403" i="46" s="1"/>
  <c r="X403" i="46" s="1"/>
  <c r="S556" i="46" a="1"/>
  <c r="S556" i="46" s="1"/>
  <c r="X556" i="46" s="1"/>
  <c r="AD556" i="46" s="1"/>
  <c r="S621" i="46" a="1"/>
  <c r="S621" i="46" s="1"/>
  <c r="X621" i="46" s="1"/>
  <c r="S685" i="46" a="1"/>
  <c r="S685" i="46" s="1"/>
  <c r="X685" i="46" s="1"/>
  <c r="AD685" i="46" s="1"/>
  <c r="S750" i="46" a="1"/>
  <c r="S750" i="46" s="1"/>
  <c r="S876" i="46" a="1"/>
  <c r="S876" i="46" s="1"/>
  <c r="S948" i="46" a="1"/>
  <c r="S948" i="46" s="1"/>
  <c r="X948" i="46" s="1"/>
  <c r="S1020" i="46" a="1"/>
  <c r="S1020" i="46" s="1"/>
  <c r="X1020" i="46" s="1"/>
  <c r="S1092" i="46" a="1"/>
  <c r="S1092" i="46" s="1"/>
  <c r="S1143" i="46" a="1"/>
  <c r="S1143" i="46" s="1"/>
  <c r="S1196" i="46" a="1"/>
  <c r="S1196" i="46" s="1"/>
  <c r="X1196" i="46" s="1"/>
  <c r="S1301" i="46" a="1"/>
  <c r="S1301" i="46" s="1"/>
  <c r="X1301" i="46" s="1"/>
  <c r="AD1301" i="46" s="1"/>
  <c r="S1362" i="46" a="1"/>
  <c r="S1362" i="46" s="1"/>
  <c r="S1426" i="46" a="1"/>
  <c r="S1426" i="46" s="1"/>
  <c r="X1426" i="46" s="1"/>
  <c r="AD1426" i="46" s="1"/>
  <c r="S1486" i="46" a="1"/>
  <c r="S1486" i="46" s="1"/>
  <c r="X1486" i="46" s="1"/>
  <c r="AD1486" i="46" s="1"/>
  <c r="S1599" i="46" a="1"/>
  <c r="S1599" i="46" s="1"/>
  <c r="X1599" i="46" s="1"/>
  <c r="S1647" i="46" a="1"/>
  <c r="S1647" i="46" s="1"/>
  <c r="X1647" i="46" s="1"/>
  <c r="S1765" i="46" a="1"/>
  <c r="S1765" i="46" s="1"/>
  <c r="X1765" i="46" s="1"/>
  <c r="S1826" i="46" a="1"/>
  <c r="S1826" i="46" s="1"/>
  <c r="X1826" i="46" s="1"/>
  <c r="S1886" i="46" a="1"/>
  <c r="S1886" i="46" s="1"/>
  <c r="X1886" i="46" s="1"/>
  <c r="S1946" i="46" a="1"/>
  <c r="S1946" i="46" s="1"/>
  <c r="S1982" i="46" a="1"/>
  <c r="S1982" i="46" s="1"/>
  <c r="X1982" i="46" s="1"/>
  <c r="S2018" i="46" a="1"/>
  <c r="S2018" i="46" s="1"/>
  <c r="X2018" i="46" s="1"/>
  <c r="S2032" i="46" a="1"/>
  <c r="S2032" i="46" s="1"/>
  <c r="X2032" i="46" s="1"/>
  <c r="AD2032" i="46" s="1"/>
  <c r="S2044" i="46" a="1"/>
  <c r="S2044" i="46" s="1"/>
  <c r="X2044" i="46" s="1"/>
  <c r="S2056" i="46" a="1"/>
  <c r="S2056" i="46" s="1"/>
  <c r="X2056" i="46" s="1"/>
  <c r="AD2056" i="46" s="1"/>
  <c r="S2068" i="46" a="1"/>
  <c r="S2068" i="46" s="1"/>
  <c r="X2068" i="46" s="1"/>
  <c r="AD2068" i="46" s="1"/>
  <c r="S2080" i="46" a="1"/>
  <c r="S2080" i="46" s="1"/>
  <c r="X2080" i="46" s="1"/>
  <c r="S2092" i="46" a="1"/>
  <c r="S2092" i="46" s="1"/>
  <c r="X2092" i="46" s="1"/>
  <c r="S2104" i="46" a="1"/>
  <c r="S2104" i="46" s="1"/>
  <c r="X2104" i="46" s="1"/>
  <c r="S2116" i="46" a="1"/>
  <c r="S2116" i="46" s="1"/>
  <c r="S2128" i="46" a="1"/>
  <c r="S2128" i="46" s="1"/>
  <c r="S2140" i="46" a="1"/>
  <c r="S2140" i="46" s="1"/>
  <c r="X2140" i="46" s="1"/>
  <c r="S2152" i="46" a="1"/>
  <c r="S2152" i="46" s="1"/>
  <c r="X2152" i="46" s="1"/>
  <c r="S2164" i="46" a="1"/>
  <c r="S2164" i="46" s="1"/>
  <c r="X2164" i="46" s="1"/>
  <c r="S2175" i="46" a="1"/>
  <c r="S2175" i="46" s="1"/>
  <c r="X2175" i="46" s="1"/>
  <c r="S2186" i="46" a="1"/>
  <c r="S2186" i="46" s="1"/>
  <c r="S2196" i="46" a="1"/>
  <c r="S2196" i="46" s="1"/>
  <c r="X2196" i="46" s="1"/>
  <c r="AD2196" i="46" s="1"/>
  <c r="S2207" i="46" a="1"/>
  <c r="S2207" i="46" s="1"/>
  <c r="X2207" i="46" s="1"/>
  <c r="AD2207" i="46" s="1"/>
  <c r="S2218" i="46" a="1"/>
  <c r="S2218" i="46" s="1"/>
  <c r="X2218" i="46" s="1"/>
  <c r="S2229" i="46" a="1"/>
  <c r="S2229" i="46" s="1"/>
  <c r="S2240" i="46" a="1"/>
  <c r="S2240" i="46" s="1"/>
  <c r="X2240" i="46" s="1"/>
  <c r="S2251" i="46" a="1"/>
  <c r="S2251" i="46" s="1"/>
  <c r="X2251" i="46" s="1"/>
  <c r="S2262" i="46" a="1"/>
  <c r="S2262" i="46" s="1"/>
  <c r="S2273" i="46" a="1"/>
  <c r="S2273" i="46" s="1"/>
  <c r="X2273" i="46" s="1"/>
  <c r="S2284" i="46" a="1"/>
  <c r="S2284" i="46" s="1"/>
  <c r="X2284" i="46" s="1"/>
  <c r="S2295" i="46" a="1"/>
  <c r="S2295" i="46" s="1"/>
  <c r="S2306" i="46" a="1"/>
  <c r="S2306" i="46" s="1"/>
  <c r="X2306" i="46" s="1"/>
  <c r="AD2306" i="46" s="1"/>
  <c r="S2317" i="46" a="1"/>
  <c r="S2317" i="46" s="1"/>
  <c r="X2317" i="46" s="1"/>
  <c r="S2328" i="46" a="1"/>
  <c r="S2328" i="46" s="1"/>
  <c r="X2328" i="46" s="1"/>
  <c r="S2339" i="46" a="1"/>
  <c r="S2339" i="46" s="1"/>
  <c r="S2350" i="46" a="1"/>
  <c r="S2350" i="46" s="1"/>
  <c r="X2350" i="46" s="1"/>
  <c r="AD2350" i="46" s="1"/>
  <c r="S2361" i="46" a="1"/>
  <c r="S2361" i="46" s="1"/>
  <c r="S2383" i="46" a="1"/>
  <c r="S2383" i="46" s="1"/>
  <c r="S2394" i="46" a="1"/>
  <c r="S2394" i="46" s="1"/>
  <c r="X2394" i="46" s="1"/>
  <c r="S2404" i="46" a="1"/>
  <c r="S2404" i="46" s="1"/>
  <c r="S2434" i="46" a="1"/>
  <c r="S2434" i="46" s="1"/>
  <c r="X2434" i="46" s="1"/>
  <c r="S2444" i="46" a="1"/>
  <c r="S2444" i="46" s="1"/>
  <c r="X2444" i="46" s="1"/>
  <c r="S2453" i="46" a="1"/>
  <c r="S2453" i="46" s="1"/>
  <c r="X2453" i="46" s="1"/>
  <c r="S2463" i="46" a="1"/>
  <c r="S2463" i="46" s="1"/>
  <c r="X2463" i="46" s="1"/>
  <c r="AD2463" i="46" s="1"/>
  <c r="S2482" i="46" a="1"/>
  <c r="S2482" i="46" s="1"/>
  <c r="X2482" i="46" s="1"/>
  <c r="AD2482" i="46" s="1"/>
  <c r="S2492" i="46" a="1"/>
  <c r="S2492" i="46" s="1"/>
  <c r="X2492" i="46" s="1"/>
  <c r="S2501" i="46" a="1"/>
  <c r="S2501" i="46" s="1"/>
  <c r="X2501" i="46" s="1"/>
  <c r="AD2501" i="46" s="1"/>
  <c r="S2511" i="46" a="1"/>
  <c r="S2511" i="46" s="1"/>
  <c r="X2511" i="46" s="1"/>
  <c r="S2530" i="46" a="1"/>
  <c r="S2530" i="46" s="1"/>
  <c r="X2530" i="46" s="1"/>
  <c r="S2540" i="46" a="1"/>
  <c r="S2540" i="46" s="1"/>
  <c r="X2540" i="46" s="1"/>
  <c r="S2551" i="46" a="1"/>
  <c r="S2551" i="46" s="1"/>
  <c r="X2551" i="46" s="1"/>
  <c r="S2563" i="46" a="1"/>
  <c r="S2563" i="46" s="1"/>
  <c r="X2563" i="46" s="1"/>
  <c r="S2575" i="46" a="1"/>
  <c r="S2575" i="46" s="1"/>
  <c r="X2575" i="46" s="1"/>
  <c r="S2587" i="46" a="1"/>
  <c r="S2587" i="46" s="1"/>
  <c r="S2599" i="46" a="1"/>
  <c r="S2599" i="46" s="1"/>
  <c r="X2599" i="46" s="1"/>
  <c r="S2611" i="46" a="1"/>
  <c r="S2611" i="46" s="1"/>
  <c r="S2623" i="46" a="1"/>
  <c r="S2623" i="46" s="1"/>
  <c r="X2623" i="46" s="1"/>
  <c r="S2635" i="46" a="1"/>
  <c r="S2635" i="46" s="1"/>
  <c r="X2635" i="46" s="1"/>
  <c r="AD2635" i="46" s="1"/>
  <c r="S2647" i="46" a="1"/>
  <c r="S2647" i="46" s="1"/>
  <c r="X2647" i="46" s="1"/>
  <c r="AD2647" i="46" s="1"/>
  <c r="S2659" i="46" a="1"/>
  <c r="S2659" i="46" s="1"/>
  <c r="S2671" i="46" a="1"/>
  <c r="S2671" i="46" s="1"/>
  <c r="X2671" i="46" s="1"/>
  <c r="S408" i="46" a="1"/>
  <c r="S408" i="46" s="1"/>
  <c r="S622" i="46" a="1"/>
  <c r="S622" i="46" s="1"/>
  <c r="X622" i="46" s="1"/>
  <c r="S686" i="46" a="1"/>
  <c r="S686" i="46" s="1"/>
  <c r="S752" i="46" a="1"/>
  <c r="S752" i="46" s="1"/>
  <c r="S813" i="46" a="1"/>
  <c r="S813" i="46" s="1"/>
  <c r="X813" i="46" s="1"/>
  <c r="S878" i="46" a="1"/>
  <c r="S878" i="46" s="1"/>
  <c r="S950" i="46" a="1"/>
  <c r="S950" i="46" s="1"/>
  <c r="S1022" i="46" a="1"/>
  <c r="S1022" i="46" s="1"/>
  <c r="S1094" i="46" a="1"/>
  <c r="S1094" i="46" s="1"/>
  <c r="X1094" i="46" s="1"/>
  <c r="AD1094" i="46" s="1"/>
  <c r="S1144" i="46" a="1"/>
  <c r="S1144" i="46" s="1"/>
  <c r="X1144" i="46" s="1"/>
  <c r="AD1144" i="46" s="1"/>
  <c r="S1249" i="46" a="1"/>
  <c r="S1249" i="46" s="1"/>
  <c r="X1249" i="46" s="1"/>
  <c r="AD1249" i="46" s="1"/>
  <c r="S1302" i="46" a="1"/>
  <c r="S1302" i="46" s="1"/>
  <c r="X1302" i="46" s="1"/>
  <c r="S1364" i="46" a="1"/>
  <c r="S1364" i="46" s="1"/>
  <c r="X1364" i="46" s="1"/>
  <c r="S1428" i="46" a="1"/>
  <c r="S1428" i="46" s="1"/>
  <c r="X1428" i="46" s="1"/>
  <c r="S1488" i="46" a="1"/>
  <c r="S1488" i="46" s="1"/>
  <c r="X1488" i="46" s="1"/>
  <c r="S1649" i="46" a="1"/>
  <c r="S1649" i="46" s="1"/>
  <c r="X1649" i="46" s="1"/>
  <c r="S1706" i="46" a="1"/>
  <c r="S1706" i="46" s="1"/>
  <c r="S1767" i="46" a="1"/>
  <c r="S1767" i="46" s="1"/>
  <c r="X1767" i="46" s="1"/>
  <c r="S1828" i="46" a="1"/>
  <c r="S1828" i="46" s="1"/>
  <c r="X1828" i="46" s="1"/>
  <c r="AD1828" i="46" s="1"/>
  <c r="S1888" i="46" a="1"/>
  <c r="S1888" i="46" s="1"/>
  <c r="X1888" i="46" s="1"/>
  <c r="AD1888" i="46" s="1"/>
  <c r="S1948" i="46" a="1"/>
  <c r="S1948" i="46" s="1"/>
  <c r="X1948" i="46" s="1"/>
  <c r="S1984" i="46" a="1"/>
  <c r="S1984" i="46" s="1"/>
  <c r="X1984" i="46" s="1"/>
  <c r="S2020" i="46" a="1"/>
  <c r="S2020" i="46" s="1"/>
  <c r="X2020" i="46" s="1"/>
  <c r="AD2020" i="46" s="1"/>
  <c r="S2033" i="46" a="1"/>
  <c r="S2033" i="46" s="1"/>
  <c r="X2033" i="46" s="1"/>
  <c r="S2045" i="46" a="1"/>
  <c r="S2045" i="46" s="1"/>
  <c r="X2045" i="46" s="1"/>
  <c r="S2057" i="46" a="1"/>
  <c r="S2057" i="46" s="1"/>
  <c r="S2069" i="46" a="1"/>
  <c r="S2069" i="46" s="1"/>
  <c r="X2069" i="46" s="1"/>
  <c r="S2081" i="46" a="1"/>
  <c r="S2081" i="46" s="1"/>
  <c r="X2081" i="46" s="1"/>
  <c r="S2093" i="46" a="1"/>
  <c r="S2093" i="46" s="1"/>
  <c r="S2105" i="46" a="1"/>
  <c r="S2105" i="46" s="1"/>
  <c r="X2105" i="46" s="1"/>
  <c r="S2117" i="46" a="1"/>
  <c r="S2117" i="46" s="1"/>
  <c r="S2129" i="46" a="1"/>
  <c r="S2129" i="46" s="1"/>
  <c r="S2141" i="46" a="1"/>
  <c r="S2141" i="46" s="1"/>
  <c r="X2141" i="46" s="1"/>
  <c r="S2153" i="46" a="1"/>
  <c r="S2153" i="46" s="1"/>
  <c r="X2153" i="46" s="1"/>
  <c r="AD2153" i="46" s="1"/>
  <c r="S2165" i="46" a="1"/>
  <c r="S2165" i="46" s="1"/>
  <c r="X2165" i="46" s="1"/>
  <c r="AD2165" i="46" s="1"/>
  <c r="S2176" i="46" a="1"/>
  <c r="S2176" i="46" s="1"/>
  <c r="X2176" i="46" s="1"/>
  <c r="S2187" i="46" a="1"/>
  <c r="S2187" i="46" s="1"/>
  <c r="S2197" i="46" a="1"/>
  <c r="S2197" i="46" s="1"/>
  <c r="S2208" i="46" a="1"/>
  <c r="S2208" i="46" s="1"/>
  <c r="X2208" i="46" s="1"/>
  <c r="S2219" i="46" a="1"/>
  <c r="S2219" i="46" s="1"/>
  <c r="X2219" i="46" s="1"/>
  <c r="S2230" i="46" a="1"/>
  <c r="S2230" i="46" s="1"/>
  <c r="X2230" i="46" s="1"/>
  <c r="S2241" i="46" a="1"/>
  <c r="S2241" i="46" s="1"/>
  <c r="X2241" i="46" s="1"/>
  <c r="S2252" i="46" a="1"/>
  <c r="S2252" i="46" s="1"/>
  <c r="X2252" i="46" s="1"/>
  <c r="AD2252" i="46" s="1"/>
  <c r="S2263" i="46" a="1"/>
  <c r="S2263" i="46" s="1"/>
  <c r="S2274" i="46" a="1"/>
  <c r="S2274" i="46" s="1"/>
  <c r="S2285" i="46" a="1"/>
  <c r="S2285" i="46" s="1"/>
  <c r="S2296" i="46" a="1"/>
  <c r="S2296" i="46" s="1"/>
  <c r="X2296" i="46" s="1"/>
  <c r="AD2296" i="46" s="1"/>
  <c r="S2307" i="46" a="1"/>
  <c r="S2307" i="46" s="1"/>
  <c r="X2307" i="46" s="1"/>
  <c r="S2318" i="46" a="1"/>
  <c r="S2318" i="46" s="1"/>
  <c r="X2318" i="46" s="1"/>
  <c r="S2329" i="46" a="1"/>
  <c r="S2329" i="46" s="1"/>
  <c r="X2329" i="46" s="1"/>
  <c r="S2351" i="46" a="1"/>
  <c r="S2351" i="46" s="1"/>
  <c r="X2351" i="46" s="1"/>
  <c r="S2362" i="46" a="1"/>
  <c r="S2362" i="46" s="1"/>
  <c r="X2362" i="46" s="1"/>
  <c r="S2372" i="46" a="1"/>
  <c r="S2372" i="46" s="1"/>
  <c r="X2372" i="46" s="1"/>
  <c r="S2395" i="46" a="1"/>
  <c r="S2395" i="46" s="1"/>
  <c r="X2395" i="46" s="1"/>
  <c r="S2405" i="46" a="1"/>
  <c r="S2405" i="46" s="1"/>
  <c r="S2416" i="46" a="1"/>
  <c r="S2416" i="46" s="1"/>
  <c r="X2416" i="46" s="1"/>
  <c r="S2425" i="46" a="1"/>
  <c r="S2425" i="46" s="1"/>
  <c r="X2425" i="46" s="1"/>
  <c r="S2435" i="46" a="1"/>
  <c r="S2435" i="46" s="1"/>
  <c r="X2435" i="46" s="1"/>
  <c r="S2454" i="46" a="1"/>
  <c r="S2454" i="46" s="1"/>
  <c r="X2454" i="46" s="1"/>
  <c r="S2464" i="46" a="1"/>
  <c r="S2464" i="46" s="1"/>
  <c r="X2464" i="46" s="1"/>
  <c r="S2473" i="46" a="1"/>
  <c r="S2473" i="46" s="1"/>
  <c r="S2483" i="46" a="1"/>
  <c r="S2483" i="46" s="1"/>
  <c r="X2483" i="46" s="1"/>
  <c r="S2502" i="46" a="1"/>
  <c r="S2502" i="46" s="1"/>
  <c r="X2502" i="46" s="1"/>
  <c r="S2512" i="46" a="1"/>
  <c r="S2512" i="46" s="1"/>
  <c r="X2512" i="46" s="1"/>
  <c r="S2521" i="46" a="1"/>
  <c r="S2521" i="46" s="1"/>
  <c r="X2521" i="46" s="1"/>
  <c r="S2531" i="46" a="1"/>
  <c r="S2531" i="46" s="1"/>
  <c r="X2531" i="46" s="1"/>
  <c r="S2552" i="46" a="1"/>
  <c r="S2552" i="46" s="1"/>
  <c r="X2552" i="46" s="1"/>
  <c r="AD2552" i="46" s="1"/>
  <c r="S2564" i="46" a="1"/>
  <c r="S2564" i="46" s="1"/>
  <c r="X2564" i="46" s="1"/>
  <c r="S2576" i="46" a="1"/>
  <c r="S2576" i="46" s="1"/>
  <c r="S2588" i="46" a="1"/>
  <c r="S2588" i="46" s="1"/>
  <c r="X2588" i="46" s="1"/>
  <c r="AD2588" i="46" s="1"/>
  <c r="S2600" i="46" a="1"/>
  <c r="S2600" i="46" s="1"/>
  <c r="X2600" i="46" s="1"/>
  <c r="AD2600" i="46" s="1"/>
  <c r="S2612" i="46" a="1"/>
  <c r="S2612" i="46" s="1"/>
  <c r="X2612" i="46" s="1"/>
  <c r="S2624" i="46" a="1"/>
  <c r="S2624" i="46" s="1"/>
  <c r="X2624" i="46" s="1"/>
  <c r="S2636" i="46" a="1"/>
  <c r="S2636" i="46" s="1"/>
  <c r="S2648" i="46" a="1"/>
  <c r="S2648" i="46" s="1"/>
  <c r="X2648" i="46" s="1"/>
  <c r="S2660" i="46" a="1"/>
  <c r="S2660" i="46" s="1"/>
  <c r="X2660" i="46" s="1"/>
  <c r="S2672" i="46" a="1"/>
  <c r="S2672" i="46" s="1"/>
  <c r="X2672" i="46" s="1"/>
  <c r="S174" i="46" a="1"/>
  <c r="S174" i="46" s="1"/>
  <c r="X174" i="46" s="1"/>
  <c r="S432" i="46" a="1"/>
  <c r="S432" i="46" s="1"/>
  <c r="S566" i="46" a="1"/>
  <c r="S566" i="46" s="1"/>
  <c r="X566" i="46" s="1"/>
  <c r="S631" i="46" a="1"/>
  <c r="S631" i="46" s="1"/>
  <c r="S694" i="46" a="1"/>
  <c r="S694" i="46" s="1"/>
  <c r="X694" i="46" s="1"/>
  <c r="S761" i="46" a="1"/>
  <c r="S761" i="46" s="1"/>
  <c r="X761" i="46" s="1"/>
  <c r="S821" i="46" a="1"/>
  <c r="S821" i="46" s="1"/>
  <c r="X821" i="46" s="1"/>
  <c r="S888" i="46" a="1"/>
  <c r="S888" i="46" s="1"/>
  <c r="S960" i="46" a="1"/>
  <c r="S960" i="46" s="1"/>
  <c r="S1032" i="46" a="1"/>
  <c r="S1032" i="46" s="1"/>
  <c r="X1032" i="46" s="1"/>
  <c r="S1101" i="46" a="1"/>
  <c r="S1101" i="46" s="1"/>
  <c r="X1101" i="46" s="1"/>
  <c r="S1205" i="46" a="1"/>
  <c r="S1205" i="46" s="1"/>
  <c r="X1205" i="46" s="1"/>
  <c r="S1256" i="46" a="1"/>
  <c r="S1256" i="46" s="1"/>
  <c r="X1256" i="46" s="1"/>
  <c r="S1372" i="46" a="1"/>
  <c r="S1372" i="46" s="1"/>
  <c r="X1372" i="46" s="1"/>
  <c r="S1436" i="46" a="1"/>
  <c r="S1436" i="46" s="1"/>
  <c r="X1436" i="46" s="1"/>
  <c r="S1498" i="46" a="1"/>
  <c r="S1498" i="46" s="1"/>
  <c r="X1498" i="46" s="1"/>
  <c r="AD1498" i="46" s="1"/>
  <c r="S1607" i="46" a="1"/>
  <c r="S1607" i="46" s="1"/>
  <c r="X1607" i="46" s="1"/>
  <c r="S1715" i="46" a="1"/>
  <c r="S1715" i="46" s="1"/>
  <c r="X1715" i="46" s="1"/>
  <c r="AD1715" i="46" s="1"/>
  <c r="S1775" i="46" a="1"/>
  <c r="S1775" i="46" s="1"/>
  <c r="S1836" i="46" a="1"/>
  <c r="S1836" i="46" s="1"/>
  <c r="X1836" i="46" s="1"/>
  <c r="S1898" i="46" a="1"/>
  <c r="S1898" i="46" s="1"/>
  <c r="S1950" i="46" a="1"/>
  <c r="S1950" i="46" s="1"/>
  <c r="X1950" i="46" s="1"/>
  <c r="S1986" i="46" a="1"/>
  <c r="S1986" i="46" s="1"/>
  <c r="X1986" i="46" s="1"/>
  <c r="S2022" i="46" a="1"/>
  <c r="S2022" i="46" s="1"/>
  <c r="X2022" i="46" s="1"/>
  <c r="AD2022" i="46" s="1"/>
  <c r="S2034" i="46" a="1"/>
  <c r="S2034" i="46" s="1"/>
  <c r="X2034" i="46" s="1"/>
  <c r="S2046" i="46" a="1"/>
  <c r="S2046" i="46" s="1"/>
  <c r="X2046" i="46" s="1"/>
  <c r="S2058" i="46" a="1"/>
  <c r="S2058" i="46" s="1"/>
  <c r="X2058" i="46" s="1"/>
  <c r="S2070" i="46" a="1"/>
  <c r="S2070" i="46" s="1"/>
  <c r="X2070" i="46" s="1"/>
  <c r="AD2070" i="46" s="1"/>
  <c r="S2082" i="46" a="1"/>
  <c r="S2082" i="46" s="1"/>
  <c r="X2082" i="46" s="1"/>
  <c r="S2094" i="46" a="1"/>
  <c r="S2094" i="46" s="1"/>
  <c r="S2106" i="46" a="1"/>
  <c r="S2106" i="46" s="1"/>
  <c r="X2106" i="46" s="1"/>
  <c r="S2118" i="46" a="1"/>
  <c r="S2118" i="46" s="1"/>
  <c r="S2130" i="46" a="1"/>
  <c r="S2130" i="46" s="1"/>
  <c r="S2142" i="46" a="1"/>
  <c r="S2142" i="46" s="1"/>
  <c r="X2142" i="46" s="1"/>
  <c r="S2154" i="46" a="1"/>
  <c r="S2154" i="46" s="1"/>
  <c r="X2154" i="46" s="1"/>
  <c r="S2166" i="46" a="1"/>
  <c r="S2166" i="46" s="1"/>
  <c r="X2166" i="46" s="1"/>
  <c r="S2177" i="46" a="1"/>
  <c r="S2177" i="46" s="1"/>
  <c r="X2177" i="46" s="1"/>
  <c r="S2188" i="46" a="1"/>
  <c r="S2188" i="46" s="1"/>
  <c r="X2188" i="46" s="1"/>
  <c r="S2198" i="46" a="1"/>
  <c r="S2198" i="46" s="1"/>
  <c r="X2198" i="46" s="1"/>
  <c r="S2209" i="46" a="1"/>
  <c r="S2209" i="46" s="1"/>
  <c r="X2209" i="46" s="1"/>
  <c r="S2220" i="46" a="1"/>
  <c r="S2220" i="46" s="1"/>
  <c r="X2220" i="46" s="1"/>
  <c r="S2231" i="46" a="1"/>
  <c r="S2231" i="46" s="1"/>
  <c r="X2231" i="46" s="1"/>
  <c r="S2242" i="46" a="1"/>
  <c r="S2242" i="46" s="1"/>
  <c r="X2242" i="46" s="1"/>
  <c r="S2253" i="46" a="1"/>
  <c r="S2253" i="46" s="1"/>
  <c r="X2253" i="46" s="1"/>
  <c r="S2264" i="46" a="1"/>
  <c r="S2264" i="46" s="1"/>
  <c r="X2264" i="46" s="1"/>
  <c r="S2275" i="46" a="1"/>
  <c r="S2275" i="46" s="1"/>
  <c r="X2275" i="46" s="1"/>
  <c r="S2286" i="46" a="1"/>
  <c r="S2286" i="46" s="1"/>
  <c r="X2286" i="46" s="1"/>
  <c r="S2297" i="46" a="1"/>
  <c r="S2297" i="46" s="1"/>
  <c r="S2319" i="46" a="1"/>
  <c r="S2319" i="46" s="1"/>
  <c r="X2319" i="46" s="1"/>
  <c r="AD2319" i="46" s="1"/>
  <c r="S2330" i="46" a="1"/>
  <c r="S2330" i="46" s="1"/>
  <c r="X2330" i="46" s="1"/>
  <c r="S2340" i="46" a="1"/>
  <c r="S2340" i="46" s="1"/>
  <c r="S2363" i="46" a="1"/>
  <c r="S2363" i="46" s="1"/>
  <c r="X2363" i="46" s="1"/>
  <c r="S2373" i="46" a="1"/>
  <c r="S2373" i="46" s="1"/>
  <c r="X2373" i="46" s="1"/>
  <c r="S2384" i="46" a="1"/>
  <c r="S2384" i="46" s="1"/>
  <c r="X2384" i="46" s="1"/>
  <c r="AD2384" i="46" s="1"/>
  <c r="S2406" i="46" a="1"/>
  <c r="S2406" i="46" s="1"/>
  <c r="S2417" i="46" a="1"/>
  <c r="S2417" i="46" s="1"/>
  <c r="X2417" i="46" s="1"/>
  <c r="S2426" i="46" a="1"/>
  <c r="S2426" i="46" s="1"/>
  <c r="X2426" i="46" s="1"/>
  <c r="S2436" i="46" a="1"/>
  <c r="S2436" i="46" s="1"/>
  <c r="S2445" i="46" a="1"/>
  <c r="S2445" i="46" s="1"/>
  <c r="S2455" i="46" a="1"/>
  <c r="S2455" i="46" s="1"/>
  <c r="X2455" i="46" s="1"/>
  <c r="AD2455" i="46" s="1"/>
  <c r="S2474" i="46" a="1"/>
  <c r="S2474" i="46" s="1"/>
  <c r="S2484" i="46" a="1"/>
  <c r="S2484" i="46" s="1"/>
  <c r="X2484" i="46" s="1"/>
  <c r="AD2484" i="46" s="1"/>
  <c r="S2493" i="46" a="1"/>
  <c r="S2493" i="46" s="1"/>
  <c r="X2493" i="46" s="1"/>
  <c r="AD2493" i="46" s="1"/>
  <c r="S2503" i="46" a="1"/>
  <c r="S2503" i="46" s="1"/>
  <c r="X2503" i="46" s="1"/>
  <c r="S2522" i="46" a="1"/>
  <c r="S2522" i="46" s="1"/>
  <c r="S2532" i="46" a="1"/>
  <c r="S2532" i="46" s="1"/>
  <c r="X2532" i="46" s="1"/>
  <c r="AD2532" i="46" s="1"/>
  <c r="S2541" i="46" a="1"/>
  <c r="S2541" i="46" s="1"/>
  <c r="X2541" i="46" s="1"/>
  <c r="S2553" i="46" a="1"/>
  <c r="S2553" i="46" s="1"/>
  <c r="X2553" i="46" s="1"/>
  <c r="S2565" i="46" a="1"/>
  <c r="S2565" i="46" s="1"/>
  <c r="X2565" i="46" s="1"/>
  <c r="S2577" i="46" a="1"/>
  <c r="S2577" i="46" s="1"/>
  <c r="S2589" i="46" a="1"/>
  <c r="S2589" i="46" s="1"/>
  <c r="X2589" i="46" s="1"/>
  <c r="S2601" i="46" a="1"/>
  <c r="S2601" i="46" s="1"/>
  <c r="X2601" i="46" s="1"/>
  <c r="AD2601" i="46" s="1"/>
  <c r="S2613" i="46" a="1"/>
  <c r="S2613" i="46" s="1"/>
  <c r="X2613" i="46" s="1"/>
  <c r="S2625" i="46" a="1"/>
  <c r="S2625" i="46" s="1"/>
  <c r="X2625" i="46" s="1"/>
  <c r="AD2625" i="46" s="1"/>
  <c r="S2637" i="46" a="1"/>
  <c r="S2637" i="46" s="1"/>
  <c r="X2637" i="46" s="1"/>
  <c r="S2649" i="46" a="1"/>
  <c r="S2649" i="46" s="1"/>
  <c r="X2649" i="46" s="1"/>
  <c r="S2661" i="46" a="1"/>
  <c r="S2661" i="46" s="1"/>
  <c r="S2673" i="46" a="1"/>
  <c r="S2673" i="46" s="1"/>
  <c r="S437" i="46" a="1"/>
  <c r="S437" i="46" s="1"/>
  <c r="S568" i="46" a="1"/>
  <c r="S568" i="46" s="1"/>
  <c r="X568" i="46" s="1"/>
  <c r="S633" i="46" a="1"/>
  <c r="S633" i="46" s="1"/>
  <c r="S696" i="46" a="1"/>
  <c r="S696" i="46" s="1"/>
  <c r="X696" i="46" s="1"/>
  <c r="S763" i="46" a="1"/>
  <c r="S763" i="46" s="1"/>
  <c r="X763" i="46" s="1"/>
  <c r="S823" i="46" a="1"/>
  <c r="S823" i="46" s="1"/>
  <c r="S890" i="46" a="1"/>
  <c r="S890" i="46" s="1"/>
  <c r="X890" i="46" s="1"/>
  <c r="S962" i="46" a="1"/>
  <c r="S962" i="46" s="1"/>
  <c r="S1034" i="46" a="1"/>
  <c r="S1034" i="46" s="1"/>
  <c r="X1034" i="46" s="1"/>
  <c r="S1103" i="46" a="1"/>
  <c r="S1103" i="46" s="1"/>
  <c r="S1153" i="46" a="1"/>
  <c r="S1153" i="46" s="1"/>
  <c r="X1153" i="46" s="1"/>
  <c r="S1206" i="46" a="1"/>
  <c r="S1206" i="46" s="1"/>
  <c r="S1258" i="46" a="1"/>
  <c r="S1258" i="46" s="1"/>
  <c r="X1258" i="46" s="1"/>
  <c r="S1374" i="46" a="1"/>
  <c r="S1374" i="46" s="1"/>
  <c r="S1438" i="46" a="1"/>
  <c r="S1438" i="46" s="1"/>
  <c r="X1438" i="46" s="1"/>
  <c r="S1500" i="46" a="1"/>
  <c r="S1500" i="46" s="1"/>
  <c r="X1500" i="46" s="1"/>
  <c r="S1658" i="46" a="1"/>
  <c r="S1658" i="46" s="1"/>
  <c r="X1658" i="46" s="1"/>
  <c r="S1777" i="46" a="1"/>
  <c r="S1777" i="46" s="1"/>
  <c r="S1837" i="46" a="1"/>
  <c r="S1837" i="46" s="1"/>
  <c r="X1837" i="46" s="1"/>
  <c r="S1900" i="46" a="1"/>
  <c r="S1900" i="46" s="1"/>
  <c r="X1900" i="46" s="1"/>
  <c r="S1952" i="46" a="1"/>
  <c r="S1952" i="46" s="1"/>
  <c r="S1988" i="46" a="1"/>
  <c r="S1988" i="46" s="1"/>
  <c r="X1988" i="46" s="1"/>
  <c r="S2023" i="46" a="1"/>
  <c r="S2023" i="46" s="1"/>
  <c r="X2023" i="46" s="1"/>
  <c r="S2035" i="46" a="1"/>
  <c r="S2035" i="46" s="1"/>
  <c r="S2047" i="46" a="1"/>
  <c r="S2047" i="46" s="1"/>
  <c r="X2047" i="46" s="1"/>
  <c r="S2059" i="46" a="1"/>
  <c r="S2059" i="46" s="1"/>
  <c r="X2059" i="46" s="1"/>
  <c r="S2071" i="46" a="1"/>
  <c r="S2071" i="46" s="1"/>
  <c r="X2071" i="46" s="1"/>
  <c r="S2083" i="46" a="1"/>
  <c r="S2083" i="46" s="1"/>
  <c r="X2083" i="46" s="1"/>
  <c r="S2095" i="46" a="1"/>
  <c r="S2095" i="46" s="1"/>
  <c r="X2095" i="46" s="1"/>
  <c r="S2107" i="46" a="1"/>
  <c r="S2107" i="46" s="1"/>
  <c r="X2107" i="46" s="1"/>
  <c r="AD2107" i="46" s="1"/>
  <c r="S2119" i="46" a="1"/>
  <c r="S2119" i="46" s="1"/>
  <c r="X2119" i="46" s="1"/>
  <c r="S2131" i="46" a="1"/>
  <c r="S2131" i="46" s="1"/>
  <c r="X2131" i="46" s="1"/>
  <c r="S2143" i="46" a="1"/>
  <c r="S2143" i="46" s="1"/>
  <c r="X2143" i="46" s="1"/>
  <c r="S2155" i="46" a="1"/>
  <c r="S2155" i="46" s="1"/>
  <c r="X2155" i="46" s="1"/>
  <c r="AD2155" i="46" s="1"/>
  <c r="S2167" i="46" a="1"/>
  <c r="S2167" i="46" s="1"/>
  <c r="X2167" i="46" s="1"/>
  <c r="AD2167" i="46" s="1"/>
  <c r="S2178" i="46" a="1"/>
  <c r="S2178" i="46" s="1"/>
  <c r="X2178" i="46" s="1"/>
  <c r="AD2178" i="46" s="1"/>
  <c r="S2189" i="46" a="1"/>
  <c r="S2189" i="46" s="1"/>
  <c r="X2189" i="46" s="1"/>
  <c r="S2199" i="46" a="1"/>
  <c r="S2199" i="46" s="1"/>
  <c r="X2199" i="46" s="1"/>
  <c r="S2210" i="46" a="1"/>
  <c r="S2210" i="46" s="1"/>
  <c r="S2221" i="46" a="1"/>
  <c r="S2221" i="46" s="1"/>
  <c r="S2232" i="46" a="1"/>
  <c r="S2232" i="46" s="1"/>
  <c r="X2232" i="46" s="1"/>
  <c r="S2243" i="46" a="1"/>
  <c r="S2243" i="46" s="1"/>
  <c r="X2243" i="46" s="1"/>
  <c r="S2254" i="46" a="1"/>
  <c r="S2254" i="46" s="1"/>
  <c r="S2265" i="46" a="1"/>
  <c r="S2265" i="46" s="1"/>
  <c r="X2265" i="46" s="1"/>
  <c r="S2287" i="46" a="1"/>
  <c r="S2287" i="46" s="1"/>
  <c r="X2287" i="46" s="1"/>
  <c r="AD2287" i="46" s="1"/>
  <c r="S2298" i="46" a="1"/>
  <c r="S2298" i="46" s="1"/>
  <c r="X2298" i="46" s="1"/>
  <c r="AD2298" i="46" s="1"/>
  <c r="S2308" i="46" a="1"/>
  <c r="S2308" i="46" s="1"/>
  <c r="X2308" i="46" s="1"/>
  <c r="AD2308" i="46" s="1"/>
  <c r="S2331" i="46" a="1"/>
  <c r="S2331" i="46" s="1"/>
  <c r="X2331" i="46" s="1"/>
  <c r="AD2331" i="46" s="1"/>
  <c r="S2341" i="46" a="1"/>
  <c r="S2341" i="46" s="1"/>
  <c r="S2352" i="46" a="1"/>
  <c r="S2352" i="46" s="1"/>
  <c r="X2352" i="46" s="1"/>
  <c r="S2374" i="46" a="1"/>
  <c r="S2374" i="46" s="1"/>
  <c r="S2385" i="46" a="1"/>
  <c r="S2385" i="46" s="1"/>
  <c r="X2385" i="46" s="1"/>
  <c r="S2396" i="46" a="1"/>
  <c r="S2396" i="46" s="1"/>
  <c r="X2396" i="46" s="1"/>
  <c r="S2407" i="46" a="1"/>
  <c r="S2407" i="46" s="1"/>
  <c r="X2407" i="46" s="1"/>
  <c r="S2418" i="46" a="1"/>
  <c r="S2418" i="46" s="1"/>
  <c r="X2418" i="46" s="1"/>
  <c r="S2427" i="46" a="1"/>
  <c r="S2427" i="46" s="1"/>
  <c r="S2446" i="46" a="1"/>
  <c r="S2446" i="46" s="1"/>
  <c r="X2446" i="46" s="1"/>
  <c r="AD2446" i="46" s="1"/>
  <c r="S2456" i="46" a="1"/>
  <c r="S2456" i="46" s="1"/>
  <c r="X2456" i="46" s="1"/>
  <c r="S2465" i="46" a="1"/>
  <c r="S2465" i="46" s="1"/>
  <c r="S2475" i="46" a="1"/>
  <c r="S2475" i="46" s="1"/>
  <c r="S2494" i="46" a="1"/>
  <c r="S2494" i="46" s="1"/>
  <c r="X2494" i="46" s="1"/>
  <c r="S2504" i="46" a="1"/>
  <c r="S2504" i="46" s="1"/>
  <c r="S2513" i="46" a="1"/>
  <c r="S2513" i="46" s="1"/>
  <c r="X2513" i="46" s="1"/>
  <c r="S2523" i="46" a="1"/>
  <c r="S2523" i="46" s="1"/>
  <c r="X2523" i="46" s="1"/>
  <c r="S2542" i="46" a="1"/>
  <c r="S2542" i="46" s="1"/>
  <c r="X2542" i="46" s="1"/>
  <c r="S2554" i="46" a="1"/>
  <c r="S2554" i="46" s="1"/>
  <c r="X2554" i="46" s="1"/>
  <c r="AD2554" i="46" s="1"/>
  <c r="S2566" i="46" a="1"/>
  <c r="S2566" i="46" s="1"/>
  <c r="X2566" i="46" s="1"/>
  <c r="S2578" i="46" a="1"/>
  <c r="S2578" i="46" s="1"/>
  <c r="X2578" i="46" s="1"/>
  <c r="S2590" i="46" a="1"/>
  <c r="S2590" i="46" s="1"/>
  <c r="S2602" i="46" a="1"/>
  <c r="S2602" i="46" s="1"/>
  <c r="X2602" i="46" s="1"/>
  <c r="AD2602" i="46" s="1"/>
  <c r="S2614" i="46" a="1"/>
  <c r="S2614" i="46" s="1"/>
  <c r="S2626" i="46" a="1"/>
  <c r="S2626" i="46" s="1"/>
  <c r="X2626" i="46" s="1"/>
  <c r="AD2626" i="46" s="1"/>
  <c r="S2638" i="46" a="1"/>
  <c r="S2638" i="46" s="1"/>
  <c r="X2638" i="46" s="1"/>
  <c r="S2650" i="46" a="1"/>
  <c r="S2650" i="46" s="1"/>
  <c r="X2650" i="46" s="1"/>
  <c r="S2662" i="46" a="1"/>
  <c r="S2662" i="46" s="1"/>
  <c r="S2674" i="46" a="1"/>
  <c r="S2674" i="46" s="1"/>
  <c r="X2674" i="46" s="1"/>
  <c r="S912" i="46" a="1"/>
  <c r="S912" i="46" s="1"/>
  <c r="X912" i="46" s="1"/>
  <c r="S1169" i="46" a="1"/>
  <c r="S1169" i="46" s="1"/>
  <c r="X1169" i="46" s="1"/>
  <c r="AD1169" i="46" s="1"/>
  <c r="S1394" i="46" a="1"/>
  <c r="S1394" i="46" s="1"/>
  <c r="X1394" i="46" s="1"/>
  <c r="S1623" i="46" a="1"/>
  <c r="S1623" i="46" s="1"/>
  <c r="X1623" i="46" s="1"/>
  <c r="S1856" i="46" a="1"/>
  <c r="S1856" i="46" s="1"/>
  <c r="S2026" i="46" a="1"/>
  <c r="S2026" i="46" s="1"/>
  <c r="S2074" i="46" a="1"/>
  <c r="S2074" i="46" s="1"/>
  <c r="X2074" i="46" s="1"/>
  <c r="S2122" i="46" a="1"/>
  <c r="S2122" i="46" s="1"/>
  <c r="X2122" i="46" s="1"/>
  <c r="AD2122" i="46" s="1"/>
  <c r="S2170" i="46" a="1"/>
  <c r="S2170" i="46" s="1"/>
  <c r="X2170" i="46" s="1"/>
  <c r="S2212" i="46" a="1"/>
  <c r="S2212" i="46" s="1"/>
  <c r="X2212" i="46" s="1"/>
  <c r="S2256" i="46" a="1"/>
  <c r="S2256" i="46" s="1"/>
  <c r="X2256" i="46" s="1"/>
  <c r="S2300" i="46" a="1"/>
  <c r="S2300" i="46" s="1"/>
  <c r="S2344" i="46" a="1"/>
  <c r="S2344" i="46" s="1"/>
  <c r="X2344" i="46" s="1"/>
  <c r="S2388" i="46" a="1"/>
  <c r="S2388" i="46" s="1"/>
  <c r="X2388" i="46" s="1"/>
  <c r="S2429" i="46" a="1"/>
  <c r="S2429" i="46" s="1"/>
  <c r="S2468" i="46" a="1"/>
  <c r="S2468" i="46" s="1"/>
  <c r="S2506" i="46" a="1"/>
  <c r="S2506" i="46" s="1"/>
  <c r="X2506" i="46" s="1"/>
  <c r="AD2506" i="46" s="1"/>
  <c r="S2545" i="46" a="1"/>
  <c r="S2545" i="46" s="1"/>
  <c r="X2545" i="46" s="1"/>
  <c r="AD2545" i="46" s="1"/>
  <c r="S2593" i="46" a="1"/>
  <c r="S2593" i="46" s="1"/>
  <c r="X2593" i="46" s="1"/>
  <c r="AD2593" i="46" s="1"/>
  <c r="S2641" i="46" a="1"/>
  <c r="S2641" i="46" s="1"/>
  <c r="S237" i="46" a="1"/>
  <c r="S237" i="46" s="1"/>
  <c r="X237" i="46" s="1"/>
  <c r="S705" i="46" a="1"/>
  <c r="S705" i="46" s="1"/>
  <c r="X705" i="46" s="1"/>
  <c r="S972" i="46" a="1"/>
  <c r="S972" i="46" s="1"/>
  <c r="S1446" i="46" a="1"/>
  <c r="S1446" i="46" s="1"/>
  <c r="X1446" i="46" s="1"/>
  <c r="S1667" i="46" a="1"/>
  <c r="S1667" i="46" s="1"/>
  <c r="X1667" i="46" s="1"/>
  <c r="S1910" i="46" a="1"/>
  <c r="S1910" i="46" s="1"/>
  <c r="X1910" i="46" s="1"/>
  <c r="S2036" i="46" a="1"/>
  <c r="S2036" i="46" s="1"/>
  <c r="X2036" i="46" s="1"/>
  <c r="S2084" i="46" a="1"/>
  <c r="S2084" i="46" s="1"/>
  <c r="X2084" i="46" s="1"/>
  <c r="S2132" i="46" a="1"/>
  <c r="S2132" i="46" s="1"/>
  <c r="X2132" i="46" s="1"/>
  <c r="S2179" i="46" a="1"/>
  <c r="S2179" i="46" s="1"/>
  <c r="X2179" i="46" s="1"/>
  <c r="AD2179" i="46" s="1"/>
  <c r="S2222" i="46" a="1"/>
  <c r="S2222" i="46" s="1"/>
  <c r="S2266" i="46" a="1"/>
  <c r="S2266" i="46" s="1"/>
  <c r="S2309" i="46" a="1"/>
  <c r="S2309" i="46" s="1"/>
  <c r="X2309" i="46" s="1"/>
  <c r="S2353" i="46" a="1"/>
  <c r="S2353" i="46" s="1"/>
  <c r="S2397" i="46" a="1"/>
  <c r="S2397" i="46" s="1"/>
  <c r="X2397" i="46" s="1"/>
  <c r="S2437" i="46" a="1"/>
  <c r="S2437" i="46" s="1"/>
  <c r="X2437" i="46" s="1"/>
  <c r="S2476" i="46" a="1"/>
  <c r="S2476" i="46" s="1"/>
  <c r="X2476" i="46" s="1"/>
  <c r="S2514" i="46" a="1"/>
  <c r="S2514" i="46" s="1"/>
  <c r="S2555" i="46" a="1"/>
  <c r="S2555" i="46" s="1"/>
  <c r="X2555" i="46" s="1"/>
  <c r="S2603" i="46" a="1"/>
  <c r="S2603" i="46" s="1"/>
  <c r="X2603" i="46" s="1"/>
  <c r="S2651" i="46" a="1"/>
  <c r="S2651" i="46" s="1"/>
  <c r="S248" i="46" a="1"/>
  <c r="S248" i="46" s="1"/>
  <c r="X248" i="46" s="1"/>
  <c r="S707" i="46" a="1"/>
  <c r="S707" i="46" s="1"/>
  <c r="X707" i="46" s="1"/>
  <c r="S974" i="46" a="1"/>
  <c r="S974" i="46" s="1"/>
  <c r="X974" i="46" s="1"/>
  <c r="AD974" i="46" s="1"/>
  <c r="S1448" i="46" a="1"/>
  <c r="S1448" i="46" s="1"/>
  <c r="X1448" i="46" s="1"/>
  <c r="S1912" i="46" a="1"/>
  <c r="S1912" i="46" s="1"/>
  <c r="X1912" i="46" s="1"/>
  <c r="S2037" i="46" a="1"/>
  <c r="S2037" i="46" s="1"/>
  <c r="X2037" i="46" s="1"/>
  <c r="S2085" i="46" a="1"/>
  <c r="S2085" i="46" s="1"/>
  <c r="X2085" i="46" s="1"/>
  <c r="S2133" i="46" a="1"/>
  <c r="S2133" i="46" s="1"/>
  <c r="S2223" i="46" a="1"/>
  <c r="S2223" i="46" s="1"/>
  <c r="X2223" i="46" s="1"/>
  <c r="S2267" i="46" a="1"/>
  <c r="S2267" i="46" s="1"/>
  <c r="X2267" i="46" s="1"/>
  <c r="S2310" i="46" a="1"/>
  <c r="S2310" i="46" s="1"/>
  <c r="X2310" i="46" s="1"/>
  <c r="S2354" i="46" a="1"/>
  <c r="S2354" i="46" s="1"/>
  <c r="S2398" i="46" a="1"/>
  <c r="S2398" i="46" s="1"/>
  <c r="X2398" i="46" s="1"/>
  <c r="S2438" i="46" a="1"/>
  <c r="S2438" i="46" s="1"/>
  <c r="X2438" i="46" s="1"/>
  <c r="S2515" i="46" a="1"/>
  <c r="S2515" i="46" s="1"/>
  <c r="X2515" i="46" s="1"/>
  <c r="AD2515" i="46" s="1"/>
  <c r="S2556" i="46" a="1"/>
  <c r="S2556" i="46" s="1"/>
  <c r="S2604" i="46" a="1"/>
  <c r="S2604" i="46" s="1"/>
  <c r="X2604" i="46" s="1"/>
  <c r="S2652" i="46" a="1"/>
  <c r="S2652" i="46" s="1"/>
  <c r="S296" i="46" a="1"/>
  <c r="S296" i="46" s="1"/>
  <c r="S717" i="46" a="1"/>
  <c r="S717" i="46" s="1"/>
  <c r="X717" i="46" s="1"/>
  <c r="S984" i="46" a="1"/>
  <c r="S984" i="46" s="1"/>
  <c r="X984" i="46" s="1"/>
  <c r="S1222" i="46" a="1"/>
  <c r="S1222" i="46" s="1"/>
  <c r="X1222" i="46" s="1"/>
  <c r="S1456" i="46" a="1"/>
  <c r="S1456" i="46" s="1"/>
  <c r="S1676" i="46" a="1"/>
  <c r="S1676" i="46" s="1"/>
  <c r="S1922" i="46" a="1"/>
  <c r="S1922" i="46" s="1"/>
  <c r="X1922" i="46" s="1"/>
  <c r="S2038" i="46" a="1"/>
  <c r="S2038" i="46" s="1"/>
  <c r="X2038" i="46" s="1"/>
  <c r="AD2038" i="46" s="1"/>
  <c r="S2086" i="46" a="1"/>
  <c r="S2086" i="46" s="1"/>
  <c r="X2086" i="46" s="1"/>
  <c r="S2134" i="46" a="1"/>
  <c r="S2134" i="46" s="1"/>
  <c r="X2134" i="46" s="1"/>
  <c r="S2180" i="46" a="1"/>
  <c r="S2180" i="46" s="1"/>
  <c r="X2180" i="46" s="1"/>
  <c r="S2311" i="46" a="1"/>
  <c r="S2311" i="46" s="1"/>
  <c r="X2311" i="46" s="1"/>
  <c r="S2355" i="46" a="1"/>
  <c r="S2355" i="46" s="1"/>
  <c r="X2355" i="46" s="1"/>
  <c r="S2399" i="46" a="1"/>
  <c r="S2399" i="46" s="1"/>
  <c r="S2439" i="46" a="1"/>
  <c r="S2439" i="46" s="1"/>
  <c r="X2439" i="46" s="1"/>
  <c r="S2477" i="46" a="1"/>
  <c r="S2477" i="46" s="1"/>
  <c r="X2477" i="46" s="1"/>
  <c r="S2516" i="46" a="1"/>
  <c r="S2516" i="46" s="1"/>
  <c r="X2516" i="46" s="1"/>
  <c r="AD2516" i="46" s="1"/>
  <c r="S2557" i="46" a="1"/>
  <c r="S2557" i="46" s="1"/>
  <c r="X2557" i="46" s="1"/>
  <c r="AD2557" i="46" s="1"/>
  <c r="S2605" i="46" a="1"/>
  <c r="S2605" i="46" s="1"/>
  <c r="X2605" i="46" s="1"/>
  <c r="S2653" i="46" a="1"/>
  <c r="S2653" i="46" s="1"/>
  <c r="X2653" i="46" s="1"/>
  <c r="AD2653" i="46" s="1"/>
  <c r="S461" i="46" a="1"/>
  <c r="S461" i="46" s="1"/>
  <c r="S773" i="46" a="1"/>
  <c r="S773" i="46" s="1"/>
  <c r="X773" i="46" s="1"/>
  <c r="S1044" i="46" a="1"/>
  <c r="S1044" i="46" s="1"/>
  <c r="S1265" i="46" a="1"/>
  <c r="S1265" i="46" s="1"/>
  <c r="X1265" i="46" s="1"/>
  <c r="S1510" i="46" a="1"/>
  <c r="S1510" i="46" s="1"/>
  <c r="X1510" i="46" s="1"/>
  <c r="S1958" i="46" a="1"/>
  <c r="S1958" i="46" s="1"/>
  <c r="X1958" i="46" s="1"/>
  <c r="S2048" i="46" a="1"/>
  <c r="S2048" i="46" s="1"/>
  <c r="S2096" i="46" a="1"/>
  <c r="S2096" i="46" s="1"/>
  <c r="X2096" i="46" s="1"/>
  <c r="S2144" i="46" a="1"/>
  <c r="S2144" i="46" s="1"/>
  <c r="X2144" i="46" s="1"/>
  <c r="S2190" i="46" a="1"/>
  <c r="S2190" i="46" s="1"/>
  <c r="X2190" i="46" s="1"/>
  <c r="AD2190" i="46" s="1"/>
  <c r="S2233" i="46" a="1"/>
  <c r="S2233" i="46" s="1"/>
  <c r="X2233" i="46" s="1"/>
  <c r="S2276" i="46" a="1"/>
  <c r="S2276" i="46" s="1"/>
  <c r="X2276" i="46" s="1"/>
  <c r="S2320" i="46" a="1"/>
  <c r="S2320" i="46" s="1"/>
  <c r="X2320" i="46" s="1"/>
  <c r="AD2320" i="46" s="1"/>
  <c r="S2364" i="46" a="1"/>
  <c r="S2364" i="46" s="1"/>
  <c r="S2408" i="46" a="1"/>
  <c r="S2408" i="46" s="1"/>
  <c r="X2408" i="46" s="1"/>
  <c r="S2447" i="46" a="1"/>
  <c r="S2447" i="46" s="1"/>
  <c r="X2447" i="46" s="1"/>
  <c r="S2485" i="46" a="1"/>
  <c r="S2485" i="46" s="1"/>
  <c r="X2485" i="46" s="1"/>
  <c r="S2524" i="46" a="1"/>
  <c r="S2524" i="46" s="1"/>
  <c r="X2524" i="46" s="1"/>
  <c r="S2567" i="46" a="1"/>
  <c r="S2567" i="46" s="1"/>
  <c r="X2567" i="46" s="1"/>
  <c r="AD2567" i="46" s="1"/>
  <c r="S2615" i="46" a="1"/>
  <c r="S2615" i="46" s="1"/>
  <c r="S2663" i="46" a="1"/>
  <c r="S2663" i="46" s="1"/>
  <c r="S775" i="46" a="1"/>
  <c r="S775" i="46" s="1"/>
  <c r="S1046" i="46" a="1"/>
  <c r="S1046" i="46" s="1"/>
  <c r="S1267" i="46" a="1"/>
  <c r="S1267" i="46" s="1"/>
  <c r="X1267" i="46" s="1"/>
  <c r="S1512" i="46" a="1"/>
  <c r="S1512" i="46" s="1"/>
  <c r="X1512" i="46" s="1"/>
  <c r="AD1512" i="46" s="1"/>
  <c r="S1726" i="46" a="1"/>
  <c r="S1726" i="46" s="1"/>
  <c r="S1960" i="46" a="1"/>
  <c r="S1960" i="46" s="1"/>
  <c r="X1960" i="46" s="1"/>
  <c r="S2049" i="46" a="1"/>
  <c r="S2049" i="46" s="1"/>
  <c r="S2097" i="46" a="1"/>
  <c r="S2097" i="46" s="1"/>
  <c r="X2097" i="46" s="1"/>
  <c r="S2145" i="46" a="1"/>
  <c r="S2145" i="46" s="1"/>
  <c r="X2145" i="46" s="1"/>
  <c r="S2191" i="46" a="1"/>
  <c r="S2191" i="46" s="1"/>
  <c r="X2191" i="46" s="1"/>
  <c r="AD2191" i="46" s="1"/>
  <c r="S2234" i="46" a="1"/>
  <c r="S2234" i="46" s="1"/>
  <c r="S2277" i="46" a="1"/>
  <c r="S2277" i="46" s="1"/>
  <c r="X2277" i="46" s="1"/>
  <c r="AD2277" i="46" s="1"/>
  <c r="S2321" i="46" a="1"/>
  <c r="S2321" i="46" s="1"/>
  <c r="X2321" i="46" s="1"/>
  <c r="AD2321" i="46" s="1"/>
  <c r="S2365" i="46" a="1"/>
  <c r="S2365" i="46" s="1"/>
  <c r="X2365" i="46" s="1"/>
  <c r="S2409" i="46" a="1"/>
  <c r="S2409" i="46" s="1"/>
  <c r="X2409" i="46" s="1"/>
  <c r="S2448" i="46" a="1"/>
  <c r="S2448" i="46" s="1"/>
  <c r="X2448" i="46" s="1"/>
  <c r="AD2448" i="46" s="1"/>
  <c r="S2486" i="46" a="1"/>
  <c r="S2486" i="46" s="1"/>
  <c r="X2486" i="46" s="1"/>
  <c r="S2568" i="46" a="1"/>
  <c r="S2568" i="46" s="1"/>
  <c r="X2568" i="46" s="1"/>
  <c r="S2616" i="46" a="1"/>
  <c r="S2616" i="46" s="1"/>
  <c r="X2616" i="46" s="1"/>
  <c r="S2664" i="46" a="1"/>
  <c r="S2664" i="46" s="1"/>
  <c r="S784" i="46" a="1"/>
  <c r="S784" i="46" s="1"/>
  <c r="X784" i="46" s="1"/>
  <c r="S1056" i="46" a="1"/>
  <c r="S1056" i="46" s="1"/>
  <c r="X1056" i="46" s="1"/>
  <c r="S1274" i="46" a="1"/>
  <c r="S1274" i="46" s="1"/>
  <c r="X1274" i="46" s="1"/>
  <c r="S1522" i="46" a="1"/>
  <c r="S1522" i="46" s="1"/>
  <c r="X1522" i="46" s="1"/>
  <c r="AD1522" i="46" s="1"/>
  <c r="S1735" i="46" a="1"/>
  <c r="S1735" i="46" s="1"/>
  <c r="X1735" i="46" s="1"/>
  <c r="AD1735" i="46" s="1"/>
  <c r="S1962" i="46" a="1"/>
  <c r="S1962" i="46" s="1"/>
  <c r="X1962" i="46" s="1"/>
  <c r="AD1962" i="46" s="1"/>
  <c r="S2050" i="46" a="1"/>
  <c r="S2050" i="46" s="1"/>
  <c r="S2098" i="46" a="1"/>
  <c r="S2098" i="46" s="1"/>
  <c r="X2098" i="46" s="1"/>
  <c r="AD2098" i="46" s="1"/>
  <c r="S2146" i="46" a="1"/>
  <c r="S2146" i="46" s="1"/>
  <c r="X2146" i="46" s="1"/>
  <c r="S2235" i="46" a="1"/>
  <c r="S2235" i="46" s="1"/>
  <c r="X2235" i="46" s="1"/>
  <c r="S2278" i="46" a="1"/>
  <c r="S2278" i="46" s="1"/>
  <c r="X2278" i="46" s="1"/>
  <c r="S2322" i="46" a="1"/>
  <c r="S2322" i="46" s="1"/>
  <c r="X2322" i="46" s="1"/>
  <c r="S2366" i="46" a="1"/>
  <c r="S2366" i="46" s="1"/>
  <c r="X2366" i="46" s="1"/>
  <c r="S2410" i="46" a="1"/>
  <c r="S2410" i="46" s="1"/>
  <c r="X2410" i="46" s="1"/>
  <c r="S2487" i="46" a="1"/>
  <c r="S2487" i="46" s="1"/>
  <c r="X2487" i="46" s="1"/>
  <c r="S2525" i="46" a="1"/>
  <c r="S2525" i="46" s="1"/>
  <c r="S2569" i="46" a="1"/>
  <c r="S2569" i="46" s="1"/>
  <c r="X2569" i="46" s="1"/>
  <c r="AD2569" i="46" s="1"/>
  <c r="S2617" i="46" a="1"/>
  <c r="S2617" i="46" s="1"/>
  <c r="X2617" i="46" s="1"/>
  <c r="AD2617" i="46" s="1"/>
  <c r="S2665" i="46" a="1"/>
  <c r="S2665" i="46" s="1"/>
  <c r="X2665" i="46" s="1"/>
  <c r="AD2665" i="46" s="1"/>
  <c r="S577" i="46" a="1"/>
  <c r="S577" i="46" s="1"/>
  <c r="X577" i="46" s="1"/>
  <c r="AD577" i="46" s="1"/>
  <c r="S830" i="46" a="1"/>
  <c r="S830" i="46" s="1"/>
  <c r="X830" i="46" s="1"/>
  <c r="S1567" i="46" a="1"/>
  <c r="S1567" i="46" s="1"/>
  <c r="S1785" i="46" a="1"/>
  <c r="S1785" i="46" s="1"/>
  <c r="X1785" i="46" s="1"/>
  <c r="S1994" i="46" a="1"/>
  <c r="S1994" i="46" s="1"/>
  <c r="X1994" i="46" s="1"/>
  <c r="S2060" i="46" a="1"/>
  <c r="S2060" i="46" s="1"/>
  <c r="X2060" i="46" s="1"/>
  <c r="S2108" i="46" a="1"/>
  <c r="S2108" i="46" s="1"/>
  <c r="S2156" i="46" a="1"/>
  <c r="S2156" i="46" s="1"/>
  <c r="X2156" i="46" s="1"/>
  <c r="S2200" i="46" a="1"/>
  <c r="S2200" i="46" s="1"/>
  <c r="X2200" i="46" s="1"/>
  <c r="S2375" i="46" a="1"/>
  <c r="S2375" i="46" s="1"/>
  <c r="S2419" i="46" a="1"/>
  <c r="S2419" i="46" s="1"/>
  <c r="X2419" i="46" s="1"/>
  <c r="S2495" i="46" a="1"/>
  <c r="S2495" i="46" s="1"/>
  <c r="X2495" i="46" s="1"/>
  <c r="AD2495" i="46" s="1"/>
  <c r="S2533" i="46" a="1"/>
  <c r="S2533" i="46" s="1"/>
  <c r="S2579" i="46" a="1"/>
  <c r="S2579" i="46" s="1"/>
  <c r="X2579" i="46" s="1"/>
  <c r="S2627" i="46" a="1"/>
  <c r="S2627" i="46" s="1"/>
  <c r="X2627" i="46" s="1"/>
  <c r="S2675" i="46" a="1"/>
  <c r="S2675" i="46" s="1"/>
  <c r="S642" i="46" a="1"/>
  <c r="S642" i="46" s="1"/>
  <c r="S900" i="46" a="1"/>
  <c r="S900" i="46" s="1"/>
  <c r="X900" i="46" s="1"/>
  <c r="S1160" i="46" a="1"/>
  <c r="S1160" i="46" s="1"/>
  <c r="X1160" i="46" s="1"/>
  <c r="AD1160" i="46" s="1"/>
  <c r="S1615" i="46" a="1"/>
  <c r="S1615" i="46" s="1"/>
  <c r="X1615" i="46" s="1"/>
  <c r="S1846" i="46" a="1"/>
  <c r="S1846" i="46" s="1"/>
  <c r="X1846" i="46" s="1"/>
  <c r="AD1846" i="46" s="1"/>
  <c r="S2024" i="46" a="1"/>
  <c r="S2024" i="46" s="1"/>
  <c r="X2024" i="46" s="1"/>
  <c r="S2072" i="46" a="1"/>
  <c r="S2072" i="46" s="1"/>
  <c r="X2072" i="46" s="1"/>
  <c r="S2120" i="46" a="1"/>
  <c r="S2120" i="46" s="1"/>
  <c r="X2120" i="46" s="1"/>
  <c r="AD2120" i="46" s="1"/>
  <c r="S2168" i="46" a="1"/>
  <c r="S2168" i="46" s="1"/>
  <c r="X2168" i="46" s="1"/>
  <c r="AD2168" i="46" s="1"/>
  <c r="S2211" i="46" a="1"/>
  <c r="S2211" i="46" s="1"/>
  <c r="X2211" i="46" s="1"/>
  <c r="S2255" i="46" a="1"/>
  <c r="S2255" i="46" s="1"/>
  <c r="X2255" i="46" s="1"/>
  <c r="S2299" i="46" a="1"/>
  <c r="S2299" i="46" s="1"/>
  <c r="X2299" i="46" s="1"/>
  <c r="S2342" i="46" a="1"/>
  <c r="S2342" i="46" s="1"/>
  <c r="X2342" i="46" s="1"/>
  <c r="S2386" i="46" a="1"/>
  <c r="S2386" i="46" s="1"/>
  <c r="X2386" i="46" s="1"/>
  <c r="S2428" i="46" a="1"/>
  <c r="S2428" i="46" s="1"/>
  <c r="S2466" i="46" a="1"/>
  <c r="S2466" i="46" s="1"/>
  <c r="X2466" i="46" s="1"/>
  <c r="S2543" i="46" a="1"/>
  <c r="S2543" i="46" s="1"/>
  <c r="X2543" i="46" s="1"/>
  <c r="AD2543" i="46" s="1"/>
  <c r="S2591" i="46" a="1"/>
  <c r="S2591" i="46" s="1"/>
  <c r="S2639" i="46" a="1"/>
  <c r="S2639" i="46" s="1"/>
  <c r="X2639" i="46" s="1"/>
  <c r="AD2639" i="46" s="1"/>
  <c r="S579" i="46" a="1"/>
  <c r="S579" i="46" s="1"/>
  <c r="S2109" i="46" a="1"/>
  <c r="S2109" i="46" s="1"/>
  <c r="X2109" i="46" s="1"/>
  <c r="S2288" i="46" a="1"/>
  <c r="S2288" i="46" s="1"/>
  <c r="X2288" i="46" s="1"/>
  <c r="S2457" i="46" a="1"/>
  <c r="S2457" i="46" s="1"/>
  <c r="X2457" i="46" s="1"/>
  <c r="S2628" i="46" a="1"/>
  <c r="S2628" i="46" s="1"/>
  <c r="S589" i="46" a="1"/>
  <c r="S589" i="46" s="1"/>
  <c r="S1575" i="46" a="1"/>
  <c r="S1575" i="46" s="1"/>
  <c r="X1575" i="46" s="1"/>
  <c r="S2110" i="46" a="1"/>
  <c r="S2110" i="46" s="1"/>
  <c r="X2110" i="46" s="1"/>
  <c r="S2289" i="46" a="1"/>
  <c r="S2289" i="46" s="1"/>
  <c r="X2289" i="46" s="1"/>
  <c r="S2458" i="46" a="1"/>
  <c r="S2458" i="46" s="1"/>
  <c r="X2458" i="46" s="1"/>
  <c r="AD2458" i="46" s="1"/>
  <c r="S2629" i="46" a="1"/>
  <c r="S2629" i="46" s="1"/>
  <c r="S644" i="46" a="1"/>
  <c r="S644" i="46" s="1"/>
  <c r="S2121" i="46" a="1"/>
  <c r="S2121" i="46" s="1"/>
  <c r="X2121" i="46" s="1"/>
  <c r="S2467" i="46" a="1"/>
  <c r="S2467" i="46" s="1"/>
  <c r="X2467" i="46" s="1"/>
  <c r="AD2467" i="46" s="1"/>
  <c r="S2640" i="46" a="1"/>
  <c r="S2640" i="46" s="1"/>
  <c r="X2640" i="46" s="1"/>
  <c r="S1787" i="46" a="1"/>
  <c r="S1787" i="46" s="1"/>
  <c r="S2157" i="46" a="1"/>
  <c r="S2157" i="46" s="1"/>
  <c r="X2157" i="46" s="1"/>
  <c r="S2332" i="46" a="1"/>
  <c r="S2332" i="46" s="1"/>
  <c r="S2496" i="46" a="1"/>
  <c r="S2496" i="46" s="1"/>
  <c r="X2496" i="46" s="1"/>
  <c r="S2676" i="46" a="1"/>
  <c r="S2676" i="46" s="1"/>
  <c r="X2676" i="46" s="1"/>
  <c r="S840" i="46" a="1"/>
  <c r="S840" i="46" s="1"/>
  <c r="S1796" i="46" a="1"/>
  <c r="S1796" i="46" s="1"/>
  <c r="X1796" i="46" s="1"/>
  <c r="AD1796" i="46" s="1"/>
  <c r="S2158" i="46" a="1"/>
  <c r="S2158" i="46" s="1"/>
  <c r="X2158" i="46" s="1"/>
  <c r="AD2158" i="46" s="1"/>
  <c r="S2333" i="46" a="1"/>
  <c r="S2333" i="46" s="1"/>
  <c r="X2333" i="46" s="1"/>
  <c r="S2677" i="46" a="1"/>
  <c r="S2677" i="46" s="1"/>
  <c r="X2677" i="46" s="1"/>
  <c r="AD2677" i="46" s="1"/>
  <c r="S902" i="46" a="1"/>
  <c r="S902" i="46" s="1"/>
  <c r="X902" i="46" s="1"/>
  <c r="AD902" i="46" s="1"/>
  <c r="S1848" i="46" a="1"/>
  <c r="S1848" i="46" s="1"/>
  <c r="X1848" i="46" s="1"/>
  <c r="S2169" i="46" a="1"/>
  <c r="S2169" i="46" s="1"/>
  <c r="X2169" i="46" s="1"/>
  <c r="S2343" i="46" a="1"/>
  <c r="S2343" i="46" s="1"/>
  <c r="X2343" i="46" s="1"/>
  <c r="S2505" i="46" a="1"/>
  <c r="S2505" i="46" s="1"/>
  <c r="X2505" i="46" s="1"/>
  <c r="S1996" i="46" a="1"/>
  <c r="S1996" i="46" s="1"/>
  <c r="X1996" i="46" s="1"/>
  <c r="S2201" i="46" a="1"/>
  <c r="S2201" i="46" s="1"/>
  <c r="S2376" i="46" a="1"/>
  <c r="S2376" i="46" s="1"/>
  <c r="X2376" i="46" s="1"/>
  <c r="S2534" i="46" a="1"/>
  <c r="S2534" i="46" s="1"/>
  <c r="X2534" i="46" s="1"/>
  <c r="AD2534" i="46" s="1"/>
  <c r="S1118" i="46" a="1"/>
  <c r="S1118" i="46" s="1"/>
  <c r="S1998" i="46" a="1"/>
  <c r="S1998" i="46" s="1"/>
  <c r="X1998" i="46" s="1"/>
  <c r="S2202" i="46" a="1"/>
  <c r="S2202" i="46" s="1"/>
  <c r="X2202" i="46" s="1"/>
  <c r="AD2202" i="46" s="1"/>
  <c r="S2377" i="46" a="1"/>
  <c r="S2377" i="46" s="1"/>
  <c r="X2377" i="46" s="1"/>
  <c r="AD2377" i="46" s="1"/>
  <c r="S2535" i="46" a="1"/>
  <c r="S2535" i="46" s="1"/>
  <c r="X2535" i="46" s="1"/>
  <c r="S1162" i="46" a="1"/>
  <c r="S1162" i="46" s="1"/>
  <c r="X1162" i="46" s="1"/>
  <c r="S2025" i="46" a="1"/>
  <c r="S2025" i="46" s="1"/>
  <c r="X2025" i="46" s="1"/>
  <c r="S2387" i="46" a="1"/>
  <c r="S2387" i="46" s="1"/>
  <c r="X2387" i="46" s="1"/>
  <c r="S2544" i="46" a="1"/>
  <c r="S2544" i="46" s="1"/>
  <c r="X2544" i="46" s="1"/>
  <c r="S1321" i="46" a="1"/>
  <c r="S1321" i="46" s="1"/>
  <c r="X1321" i="46" s="1"/>
  <c r="S2061" i="46" a="1"/>
  <c r="S2061" i="46" s="1"/>
  <c r="X2061" i="46" s="1"/>
  <c r="S2244" i="46" a="1"/>
  <c r="S2244" i="46" s="1"/>
  <c r="X2244" i="46" s="1"/>
  <c r="AD2244" i="46" s="1"/>
  <c r="S2580" i="46" a="1"/>
  <c r="S2580" i="46" s="1"/>
  <c r="X2580" i="46" s="1"/>
  <c r="AD2580" i="46" s="1"/>
  <c r="S1330" i="46" a="1"/>
  <c r="S1330" i="46" s="1"/>
  <c r="X1330" i="46" s="1"/>
  <c r="S1385" i="46" a="1"/>
  <c r="S1385" i="46" s="1"/>
  <c r="X1385" i="46" s="1"/>
  <c r="AD1385" i="46" s="1"/>
  <c r="S2062" i="46" a="1"/>
  <c r="S2062" i="46" s="1"/>
  <c r="X2062" i="46" s="1"/>
  <c r="S2073" i="46" a="1"/>
  <c r="S2073" i="46" s="1"/>
  <c r="X2073" i="46" s="1"/>
  <c r="S2245" i="46" a="1"/>
  <c r="S2245" i="46" s="1"/>
  <c r="X2245" i="46" s="1"/>
  <c r="S2420" i="46" a="1"/>
  <c r="S2420" i="46" s="1"/>
  <c r="X2420" i="46" s="1"/>
  <c r="S2581" i="46" a="1"/>
  <c r="S2581" i="46" s="1"/>
  <c r="X2581" i="46" s="1"/>
  <c r="S2592" i="46" a="1"/>
  <c r="S2592" i="46" s="1"/>
  <c r="X2592" i="46" s="1"/>
  <c r="S15" i="46" a="1"/>
  <c r="S15" i="46" s="1"/>
  <c r="Q22" i="46" a="1"/>
  <c r="Q22" i="46" s="1"/>
  <c r="Q30" i="46" a="1"/>
  <c r="Q30" i="46" s="1"/>
  <c r="Q38" i="46" a="1"/>
  <c r="Q38" i="46" s="1"/>
  <c r="Q47" i="46" a="1"/>
  <c r="Q47" i="46" s="1"/>
  <c r="V47" i="46" s="1"/>
  <c r="AB47" i="46" s="1"/>
  <c r="Q57" i="46" a="1"/>
  <c r="Q57" i="46" s="1"/>
  <c r="Q69" i="46" a="1"/>
  <c r="Q69" i="46" s="1"/>
  <c r="V69" i="46" s="1"/>
  <c r="AB69" i="46" s="1"/>
  <c r="Q79" i="46" a="1"/>
  <c r="Q79" i="46" s="1"/>
  <c r="V79" i="46" s="1"/>
  <c r="Q91" i="46" a="1"/>
  <c r="Q91" i="46" s="1"/>
  <c r="Q101" i="46" a="1"/>
  <c r="Q101" i="46" s="1"/>
  <c r="V101" i="46" s="1"/>
  <c r="Q111" i="46" a="1"/>
  <c r="Q111" i="46" s="1"/>
  <c r="V111" i="46" s="1"/>
  <c r="Q123" i="46" a="1"/>
  <c r="Q123" i="46" s="1"/>
  <c r="Q133" i="46" a="1"/>
  <c r="Q133" i="46" s="1"/>
  <c r="Q143" i="46" a="1"/>
  <c r="Q143" i="46" s="1"/>
  <c r="Q155" i="46" a="1"/>
  <c r="Q155" i="46" s="1"/>
  <c r="V155" i="46" s="1"/>
  <c r="Q165" i="46" a="1"/>
  <c r="Q165" i="46" s="1"/>
  <c r="Q175" i="46" a="1"/>
  <c r="Q175" i="46" s="1"/>
  <c r="Q187" i="46" a="1"/>
  <c r="Q187" i="46" s="1"/>
  <c r="V187" i="46" s="1"/>
  <c r="AB187" i="46" s="1"/>
  <c r="Q197" i="46" a="1"/>
  <c r="Q197" i="46" s="1"/>
  <c r="Q207" i="46" a="1"/>
  <c r="Q207" i="46" s="1"/>
  <c r="Q219" i="46" a="1"/>
  <c r="Q219" i="46" s="1"/>
  <c r="Q229" i="46" a="1"/>
  <c r="Q229" i="46" s="1"/>
  <c r="V229" i="46" s="1"/>
  <c r="Q239" i="46" a="1"/>
  <c r="Q239" i="46" s="1"/>
  <c r="Q250" i="46" a="1"/>
  <c r="Q250" i="46" s="1"/>
  <c r="V250" i="46" s="1"/>
  <c r="Q280" i="46" a="1"/>
  <c r="Q280" i="46" s="1"/>
  <c r="Q288" i="46" a="1"/>
  <c r="Q288" i="46" s="1"/>
  <c r="V288" i="46" s="1"/>
  <c r="Q298" i="46" a="1"/>
  <c r="Q298" i="46" s="1"/>
  <c r="Q307" i="46" a="1"/>
  <c r="Q307" i="46" s="1"/>
  <c r="Q316" i="46" a="1"/>
  <c r="Q316" i="46" s="1"/>
  <c r="Q23" i="46" a="1"/>
  <c r="Q23" i="46" s="1"/>
  <c r="V23" i="46" s="1"/>
  <c r="Q31" i="46" a="1"/>
  <c r="Q31" i="46" s="1"/>
  <c r="V31" i="46" s="1"/>
  <c r="AB31" i="46" s="1"/>
  <c r="Q39" i="46" a="1"/>
  <c r="Q39" i="46" s="1"/>
  <c r="Q58" i="46" a="1"/>
  <c r="Q58" i="46" s="1"/>
  <c r="Q70" i="46" a="1"/>
  <c r="Q70" i="46" s="1"/>
  <c r="V70" i="46" s="1"/>
  <c r="Q80" i="46" a="1"/>
  <c r="Q80" i="46" s="1"/>
  <c r="Q102" i="46" a="1"/>
  <c r="Q102" i="46" s="1"/>
  <c r="V102" i="46" s="1"/>
  <c r="Q112" i="46" a="1"/>
  <c r="Q112" i="46" s="1"/>
  <c r="V112" i="46" s="1"/>
  <c r="AB112" i="46" s="1"/>
  <c r="Q134" i="46" a="1"/>
  <c r="Q134" i="46" s="1"/>
  <c r="Q144" i="46" a="1"/>
  <c r="Q144" i="46" s="1"/>
  <c r="Q166" i="46" a="1"/>
  <c r="Q166" i="46" s="1"/>
  <c r="Q176" i="46" a="1"/>
  <c r="Q176" i="46" s="1"/>
  <c r="Q198" i="46" a="1"/>
  <c r="Q198" i="46" s="1"/>
  <c r="Q208" i="46" a="1"/>
  <c r="Q208" i="46" s="1"/>
  <c r="V208" i="46" s="1"/>
  <c r="AB208" i="46" s="1"/>
  <c r="Q230" i="46" a="1"/>
  <c r="Q230" i="46" s="1"/>
  <c r="V230" i="46" s="1"/>
  <c r="Q240" i="46" a="1"/>
  <c r="Q240" i="46" s="1"/>
  <c r="Q251" i="46" a="1"/>
  <c r="Q251" i="46" s="1"/>
  <c r="V251" i="46" s="1"/>
  <c r="Q260" i="46" a="1"/>
  <c r="Q260" i="46" s="1"/>
  <c r="Q270" i="46" a="1"/>
  <c r="Q270" i="46" s="1"/>
  <c r="Q281" i="46" a="1"/>
  <c r="Q281" i="46" s="1"/>
  <c r="Q289" i="46" a="1"/>
  <c r="Q289" i="46" s="1"/>
  <c r="V289" i="46" s="1"/>
  <c r="Q299" i="46" a="1"/>
  <c r="Q299" i="46" s="1"/>
  <c r="Q317" i="46" a="1"/>
  <c r="Q317" i="46" s="1"/>
  <c r="Q326" i="46" a="1"/>
  <c r="Q326" i="46" s="1"/>
  <c r="Q346" i="46" a="1"/>
  <c r="Q346" i="46" s="1"/>
  <c r="V346" i="46" s="1"/>
  <c r="Q355" i="46" a="1"/>
  <c r="Q355" i="46" s="1"/>
  <c r="V355" i="46" s="1"/>
  <c r="Q362" i="46" a="1"/>
  <c r="Q362" i="46" s="1"/>
  <c r="Q377" i="46" a="1"/>
  <c r="Q377" i="46" s="1"/>
  <c r="Q48" i="46" a="1"/>
  <c r="Q48" i="46" s="1"/>
  <c r="V48" i="46" s="1"/>
  <c r="Q59" i="46" a="1"/>
  <c r="Q59" i="46" s="1"/>
  <c r="Q71" i="46" a="1"/>
  <c r="Q71" i="46" s="1"/>
  <c r="Q81" i="46" a="1"/>
  <c r="Q81" i="46" s="1"/>
  <c r="V81" i="46" s="1"/>
  <c r="Y81" i="46" s="1"/>
  <c r="Q92" i="46" a="1"/>
  <c r="Q92" i="46" s="1"/>
  <c r="Q103" i="46" a="1"/>
  <c r="Q103" i="46" s="1"/>
  <c r="Q113" i="46" a="1"/>
  <c r="Q113" i="46" s="1"/>
  <c r="Q124" i="46" a="1"/>
  <c r="Q124" i="46" s="1"/>
  <c r="V124" i="46" s="1"/>
  <c r="AB124" i="46" s="1"/>
  <c r="Q135" i="46" a="1"/>
  <c r="Q135" i="46" s="1"/>
  <c r="V135" i="46" s="1"/>
  <c r="Q145" i="46" a="1"/>
  <c r="Q145" i="46" s="1"/>
  <c r="Q156" i="46" a="1"/>
  <c r="Q156" i="46" s="1"/>
  <c r="Q167" i="46" a="1"/>
  <c r="Q167" i="46" s="1"/>
  <c r="Q177" i="46" a="1"/>
  <c r="Q177" i="46" s="1"/>
  <c r="V177" i="46" s="1"/>
  <c r="Q188" i="46" a="1"/>
  <c r="Q188" i="46" s="1"/>
  <c r="V188" i="46" s="1"/>
  <c r="Q199" i="46" a="1"/>
  <c r="Q199" i="46" s="1"/>
  <c r="Q209" i="46" a="1"/>
  <c r="Q209" i="46" s="1"/>
  <c r="V209" i="46" s="1"/>
  <c r="AB209" i="46" s="1"/>
  <c r="Q220" i="46" a="1"/>
  <c r="Q220" i="46" s="1"/>
  <c r="Q231" i="46" a="1"/>
  <c r="Q231" i="46" s="1"/>
  <c r="V231" i="46" s="1"/>
  <c r="AB231" i="46" s="1"/>
  <c r="Q16" i="46" a="1"/>
  <c r="Q16" i="46" s="1"/>
  <c r="Q24" i="46" a="1"/>
  <c r="Q24" i="46" s="1"/>
  <c r="V24" i="46" s="1"/>
  <c r="AB24" i="46" s="1"/>
  <c r="Q32" i="46" a="1"/>
  <c r="Q32" i="46" s="1"/>
  <c r="Q40" i="46" a="1"/>
  <c r="Q40" i="46" s="1"/>
  <c r="Q49" i="46" a="1"/>
  <c r="Q49" i="46" s="1"/>
  <c r="V49" i="46" s="1"/>
  <c r="Q60" i="46" a="1"/>
  <c r="Q60" i="46" s="1"/>
  <c r="V60" i="46" s="1"/>
  <c r="Q72" i="46" a="1"/>
  <c r="Q72" i="46" s="1"/>
  <c r="Q82" i="46" a="1"/>
  <c r="Q82" i="46" s="1"/>
  <c r="Q93" i="46" a="1"/>
  <c r="Q93" i="46" s="1"/>
  <c r="V93" i="46" s="1"/>
  <c r="Q104" i="46" a="1"/>
  <c r="Q104" i="46" s="1"/>
  <c r="Q114" i="46" a="1"/>
  <c r="Q114" i="46" s="1"/>
  <c r="Q125" i="46" a="1"/>
  <c r="Q125" i="46" s="1"/>
  <c r="Q136" i="46" a="1"/>
  <c r="Q136" i="46" s="1"/>
  <c r="Q146" i="46" a="1"/>
  <c r="Q146" i="46" s="1"/>
  <c r="Q157" i="46" a="1"/>
  <c r="Q157" i="46" s="1"/>
  <c r="Q168" i="46" a="1"/>
  <c r="Q168" i="46" s="1"/>
  <c r="Q178" i="46" a="1"/>
  <c r="Q178" i="46" s="1"/>
  <c r="V178" i="46" s="1"/>
  <c r="Q189" i="46" a="1"/>
  <c r="Q189" i="46" s="1"/>
  <c r="V189" i="46" s="1"/>
  <c r="Q200" i="46" a="1"/>
  <c r="Q200" i="46" s="1"/>
  <c r="Q210" i="46" a="1"/>
  <c r="Q210" i="46" s="1"/>
  <c r="V210" i="46" s="1"/>
  <c r="Q221" i="46" a="1"/>
  <c r="Q221" i="46" s="1"/>
  <c r="Q232" i="46" a="1"/>
  <c r="Q232" i="46" s="1"/>
  <c r="V232" i="46" s="1"/>
  <c r="Q51" i="46" a="1"/>
  <c r="Q51" i="46" s="1"/>
  <c r="Q62" i="46" a="1"/>
  <c r="Q62" i="46" s="1"/>
  <c r="Q74" i="46" a="1"/>
  <c r="Q74" i="46" s="1"/>
  <c r="Q84" i="46" a="1"/>
  <c r="Q84" i="46" s="1"/>
  <c r="V84" i="46" s="1"/>
  <c r="AB84" i="46" s="1"/>
  <c r="Q94" i="46" a="1"/>
  <c r="Q94" i="46" s="1"/>
  <c r="Q106" i="46" a="1"/>
  <c r="Q106" i="46" s="1"/>
  <c r="Q116" i="46" a="1"/>
  <c r="Q116" i="46" s="1"/>
  <c r="Q126" i="46" a="1"/>
  <c r="Q126" i="46" s="1"/>
  <c r="V126" i="46" s="1"/>
  <c r="Q138" i="46" a="1"/>
  <c r="Q138" i="46" s="1"/>
  <c r="V138" i="46" s="1"/>
  <c r="Q148" i="46" a="1"/>
  <c r="Q148" i="46" s="1"/>
  <c r="Q158" i="46" a="1"/>
  <c r="Q158" i="46" s="1"/>
  <c r="Q170" i="46" a="1"/>
  <c r="Q170" i="46" s="1"/>
  <c r="Q180" i="46" a="1"/>
  <c r="Q180" i="46" s="1"/>
  <c r="V180" i="46" s="1"/>
  <c r="Q190" i="46" a="1"/>
  <c r="Q190" i="46" s="1"/>
  <c r="Q202" i="46" a="1"/>
  <c r="Q202" i="46" s="1"/>
  <c r="V202" i="46" s="1"/>
  <c r="AB202" i="46" s="1"/>
  <c r="Q212" i="46" a="1"/>
  <c r="Q212" i="46" s="1"/>
  <c r="V212" i="46" s="1"/>
  <c r="AB212" i="46" s="1"/>
  <c r="Q222" i="46" a="1"/>
  <c r="Q222" i="46" s="1"/>
  <c r="V222" i="46" s="1"/>
  <c r="AB222" i="46" s="1"/>
  <c r="Q234" i="46" a="1"/>
  <c r="Q234" i="46" s="1"/>
  <c r="V234" i="46" s="1"/>
  <c r="AB234" i="46" s="1"/>
  <c r="Q18" i="46" a="1"/>
  <c r="Q18" i="46" s="1"/>
  <c r="V18" i="46" s="1"/>
  <c r="Q26" i="46" a="1"/>
  <c r="Q26" i="46" s="1"/>
  <c r="Q34" i="46" a="1"/>
  <c r="Q34" i="46" s="1"/>
  <c r="V34" i="46" s="1"/>
  <c r="Q42" i="46" a="1"/>
  <c r="Q42" i="46" s="1"/>
  <c r="Q63" i="46" a="1"/>
  <c r="Q63" i="46" s="1"/>
  <c r="V63" i="46" s="1"/>
  <c r="Q75" i="46" a="1"/>
  <c r="Q75" i="46" s="1"/>
  <c r="V75" i="46" s="1"/>
  <c r="Q85" i="46" a="1"/>
  <c r="Q85" i="46" s="1"/>
  <c r="Q95" i="46" a="1"/>
  <c r="Q95" i="46" s="1"/>
  <c r="Q107" i="46" a="1"/>
  <c r="Q107" i="46" s="1"/>
  <c r="Q117" i="46" a="1"/>
  <c r="Q117" i="46" s="1"/>
  <c r="V117" i="46" s="1"/>
  <c r="AB117" i="46" s="1"/>
  <c r="Q127" i="46" a="1"/>
  <c r="Q127" i="46" s="1"/>
  <c r="Q139" i="46" a="1"/>
  <c r="Q139" i="46" s="1"/>
  <c r="Q149" i="46" a="1"/>
  <c r="Q149" i="46" s="1"/>
  <c r="Q159" i="46" a="1"/>
  <c r="Q159" i="46" s="1"/>
  <c r="Q171" i="46" a="1"/>
  <c r="Q171" i="46" s="1"/>
  <c r="Q181" i="46" a="1"/>
  <c r="Q181" i="46" s="1"/>
  <c r="V181" i="46" s="1"/>
  <c r="Q191" i="46" a="1"/>
  <c r="Q191" i="46" s="1"/>
  <c r="Q203" i="46" a="1"/>
  <c r="Q203" i="46" s="1"/>
  <c r="Q213" i="46" a="1"/>
  <c r="Q213" i="46" s="1"/>
  <c r="V213" i="46" s="1"/>
  <c r="Q223" i="46" a="1"/>
  <c r="Q223" i="46" s="1"/>
  <c r="V223" i="46" s="1"/>
  <c r="AB223" i="46" s="1"/>
  <c r="Q235" i="46" a="1"/>
  <c r="Q235" i="46" s="1"/>
  <c r="Q19" i="46" a="1"/>
  <c r="Q19" i="46" s="1"/>
  <c r="V19" i="46" s="1"/>
  <c r="Q27" i="46" a="1"/>
  <c r="Q27" i="46" s="1"/>
  <c r="Q35" i="46" a="1"/>
  <c r="Q35" i="46" s="1"/>
  <c r="Q43" i="46" a="1"/>
  <c r="Q43" i="46" s="1"/>
  <c r="V43" i="46" s="1"/>
  <c r="Q52" i="46" a="1"/>
  <c r="Q52" i="46" s="1"/>
  <c r="V52" i="46" s="1"/>
  <c r="Q64" i="46" a="1"/>
  <c r="Q64" i="46" s="1"/>
  <c r="V64" i="46" s="1"/>
  <c r="Q86" i="46" a="1"/>
  <c r="Q86" i="46" s="1"/>
  <c r="Q96" i="46" a="1"/>
  <c r="Q96" i="46" s="1"/>
  <c r="V96" i="46" s="1"/>
  <c r="Q118" i="46" a="1"/>
  <c r="Q118" i="46" s="1"/>
  <c r="V118" i="46" s="1"/>
  <c r="AB118" i="46" s="1"/>
  <c r="Q128" i="46" a="1"/>
  <c r="Q128" i="46" s="1"/>
  <c r="Q150" i="46" a="1"/>
  <c r="Q150" i="46" s="1"/>
  <c r="Q160" i="46" a="1"/>
  <c r="Q160" i="46" s="1"/>
  <c r="Q182" i="46" a="1"/>
  <c r="Q182" i="46" s="1"/>
  <c r="V182" i="46" s="1"/>
  <c r="AB182" i="46" s="1"/>
  <c r="Q192" i="46" a="1"/>
  <c r="Q192" i="46" s="1"/>
  <c r="Q214" i="46" a="1"/>
  <c r="Q214" i="46" s="1"/>
  <c r="Q224" i="46" a="1"/>
  <c r="Q224" i="46" s="1"/>
  <c r="V224" i="46" s="1"/>
  <c r="Q245" i="46" a="1"/>
  <c r="Q245" i="46" s="1"/>
  <c r="V245" i="46" s="1"/>
  <c r="Q255" i="46" a="1"/>
  <c r="Q255" i="46" s="1"/>
  <c r="V255" i="46" s="1"/>
  <c r="Q266" i="46" a="1"/>
  <c r="Q266" i="46" s="1"/>
  <c r="V266" i="46" s="1"/>
  <c r="Q285" i="46" a="1"/>
  <c r="Q285" i="46" s="1"/>
  <c r="Q294" i="46" a="1"/>
  <c r="Q294" i="46" s="1"/>
  <c r="V294" i="46" s="1"/>
  <c r="Q303" i="46" a="1"/>
  <c r="Q303" i="46" s="1"/>
  <c r="Q313" i="46" a="1"/>
  <c r="Q313" i="46" s="1"/>
  <c r="V313" i="46" s="1"/>
  <c r="AB313" i="46" s="1"/>
  <c r="Q321" i="46" a="1"/>
  <c r="Q321" i="46" s="1"/>
  <c r="V321" i="46" s="1"/>
  <c r="AB321" i="46" s="1"/>
  <c r="Q340" i="46" a="1"/>
  <c r="Q340" i="46" s="1"/>
  <c r="V340" i="46" s="1"/>
  <c r="Q350" i="46" a="1"/>
  <c r="Q350" i="46" s="1"/>
  <c r="V350" i="46" s="1"/>
  <c r="Q359" i="46" a="1"/>
  <c r="Q359" i="46" s="1"/>
  <c r="Q373" i="46" a="1"/>
  <c r="Q373" i="46" s="1"/>
  <c r="Q381" i="46" a="1"/>
  <c r="Q381" i="46" s="1"/>
  <c r="V381" i="46" s="1"/>
  <c r="Q53" i="46" a="1"/>
  <c r="Q53" i="46" s="1"/>
  <c r="V53" i="46" s="1"/>
  <c r="Q65" i="46" a="1"/>
  <c r="Q65" i="46" s="1"/>
  <c r="V65" i="46" s="1"/>
  <c r="Q76" i="46" a="1"/>
  <c r="Q76" i="46" s="1"/>
  <c r="V76" i="46" s="1"/>
  <c r="Q87" i="46" a="1"/>
  <c r="Q87" i="46" s="1"/>
  <c r="Q97" i="46" a="1"/>
  <c r="Q97" i="46" s="1"/>
  <c r="V97" i="46" s="1"/>
  <c r="Q108" i="46" a="1"/>
  <c r="Q108" i="46" s="1"/>
  <c r="Q119" i="46" a="1"/>
  <c r="Q119" i="46" s="1"/>
  <c r="V119" i="46" s="1"/>
  <c r="AB119" i="46" s="1"/>
  <c r="Q129" i="46" a="1"/>
  <c r="Q129" i="46" s="1"/>
  <c r="V129" i="46" s="1"/>
  <c r="Q140" i="46" a="1"/>
  <c r="Q140" i="46" s="1"/>
  <c r="Q151" i="46" a="1"/>
  <c r="Q151" i="46" s="1"/>
  <c r="Q161" i="46" a="1"/>
  <c r="Q161" i="46" s="1"/>
  <c r="Q172" i="46" a="1"/>
  <c r="Q172" i="46" s="1"/>
  <c r="V172" i="46" s="1"/>
  <c r="Q183" i="46" a="1"/>
  <c r="Q183" i="46" s="1"/>
  <c r="Q193" i="46" a="1"/>
  <c r="Q193" i="46" s="1"/>
  <c r="V193" i="46" s="1"/>
  <c r="Q204" i="46" a="1"/>
  <c r="Q204" i="46" s="1"/>
  <c r="Q215" i="46" a="1"/>
  <c r="Q215" i="46" s="1"/>
  <c r="Q225" i="46" a="1"/>
  <c r="Q225" i="46" s="1"/>
  <c r="V225" i="46" s="1"/>
  <c r="Q236" i="46" a="1"/>
  <c r="Q236" i="46" s="1"/>
  <c r="V236" i="46" s="1"/>
  <c r="AB236" i="46" s="1"/>
  <c r="Q246" i="46" a="1"/>
  <c r="Q246" i="46" s="1"/>
  <c r="Q256" i="46" a="1"/>
  <c r="Q256" i="46" s="1"/>
  <c r="V256" i="46" s="1"/>
  <c r="AB256" i="46" s="1"/>
  <c r="Q267" i="46" a="1"/>
  <c r="Q267" i="46" s="1"/>
  <c r="V267" i="46" s="1"/>
  <c r="Q276" i="46" a="1"/>
  <c r="Q276" i="46" s="1"/>
  <c r="Q295" i="46" a="1"/>
  <c r="Q295" i="46" s="1"/>
  <c r="Q322" i="46" a="1"/>
  <c r="Q322" i="46" s="1"/>
  <c r="V322" i="46" s="1"/>
  <c r="Q332" i="46" a="1"/>
  <c r="Q332" i="46" s="1"/>
  <c r="V332" i="46" s="1"/>
  <c r="Q36" i="46" a="1"/>
  <c r="Q36" i="46" s="1"/>
  <c r="Q66" i="46" a="1"/>
  <c r="Q66" i="46" s="1"/>
  <c r="Q98" i="46" a="1"/>
  <c r="Q98" i="46" s="1"/>
  <c r="V98" i="46" s="1"/>
  <c r="Q130" i="46" a="1"/>
  <c r="Q130" i="46" s="1"/>
  <c r="V130" i="46" s="1"/>
  <c r="Q162" i="46" a="1"/>
  <c r="Q162" i="46" s="1"/>
  <c r="Q194" i="46" a="1"/>
  <c r="Q194" i="46" s="1"/>
  <c r="V194" i="46" s="1"/>
  <c r="AB194" i="46" s="1"/>
  <c r="Q226" i="46" a="1"/>
  <c r="Q226" i="46" s="1"/>
  <c r="V226" i="46" s="1"/>
  <c r="Q247" i="46" a="1"/>
  <c r="Q247" i="46" s="1"/>
  <c r="V247" i="46" s="1"/>
  <c r="AB247" i="46" s="1"/>
  <c r="Q262" i="46" a="1"/>
  <c r="Q262" i="46" s="1"/>
  <c r="Q277" i="46" a="1"/>
  <c r="Q277" i="46" s="1"/>
  <c r="Q291" i="46" a="1"/>
  <c r="Q291" i="46" s="1"/>
  <c r="V291" i="46" s="1"/>
  <c r="Q304" i="46" a="1"/>
  <c r="Q304" i="46" s="1"/>
  <c r="Q318" i="46" a="1"/>
  <c r="Q318" i="46" s="1"/>
  <c r="Q331" i="46" a="1"/>
  <c r="Q331" i="46" s="1"/>
  <c r="V331" i="46" s="1"/>
  <c r="Q37" i="46" a="1"/>
  <c r="Q37" i="46" s="1"/>
  <c r="Q67" i="46" a="1"/>
  <c r="Q67" i="46" s="1"/>
  <c r="Q99" i="46" a="1"/>
  <c r="Q99" i="46" s="1"/>
  <c r="Q131" i="46" a="1"/>
  <c r="Q131" i="46" s="1"/>
  <c r="Q163" i="46" a="1"/>
  <c r="Q163" i="46" s="1"/>
  <c r="Q195" i="46" a="1"/>
  <c r="Q195" i="46" s="1"/>
  <c r="V195" i="46" s="1"/>
  <c r="Q227" i="46" a="1"/>
  <c r="Q227" i="46" s="1"/>
  <c r="V227" i="46" s="1"/>
  <c r="AB227" i="46" s="1"/>
  <c r="Q248" i="46" a="1"/>
  <c r="Q248" i="46" s="1"/>
  <c r="V248" i="46" s="1"/>
  <c r="Q263" i="46" a="1"/>
  <c r="Q263" i="46" s="1"/>
  <c r="Q278" i="46" a="1"/>
  <c r="Q278" i="46" s="1"/>
  <c r="Q305" i="46" a="1"/>
  <c r="Q305" i="46" s="1"/>
  <c r="Q319" i="46" a="1"/>
  <c r="Q319" i="46" s="1"/>
  <c r="Q333" i="46" a="1"/>
  <c r="Q333" i="46" s="1"/>
  <c r="V333" i="46" s="1"/>
  <c r="AB333" i="46" s="1"/>
  <c r="Q344" i="46" a="1"/>
  <c r="Q344" i="46" s="1"/>
  <c r="V344" i="46" s="1"/>
  <c r="Q364" i="46" a="1"/>
  <c r="Q364" i="46" s="1"/>
  <c r="V364" i="46" s="1"/>
  <c r="Q382" i="46" a="1"/>
  <c r="Q382" i="46" s="1"/>
  <c r="V382" i="46" s="1"/>
  <c r="Q404" i="46" a="1"/>
  <c r="Q404" i="46" s="1"/>
  <c r="Q412" i="46" a="1"/>
  <c r="Q412" i="46" s="1"/>
  <c r="V412" i="46" s="1"/>
  <c r="Q419" i="46" a="1"/>
  <c r="Q419" i="46" s="1"/>
  <c r="Q426" i="46" a="1"/>
  <c r="Q426" i="46" s="1"/>
  <c r="Q434" i="46" a="1"/>
  <c r="Q434" i="46" s="1"/>
  <c r="Q450" i="46" a="1"/>
  <c r="Q450" i="46" s="1"/>
  <c r="Q466" i="46" a="1"/>
  <c r="Q466" i="46" s="1"/>
  <c r="V466" i="46" s="1"/>
  <c r="Q481" i="46" a="1"/>
  <c r="Q481" i="46" s="1"/>
  <c r="V481" i="46" s="1"/>
  <c r="Q505" i="46" a="1"/>
  <c r="Q505" i="46" s="1"/>
  <c r="Q514" i="46" a="1"/>
  <c r="Q514" i="46" s="1"/>
  <c r="Q530" i="46" a="1"/>
  <c r="Q530" i="46" s="1"/>
  <c r="V530" i="46" s="1"/>
  <c r="Q539" i="46" a="1"/>
  <c r="Q539" i="46" s="1"/>
  <c r="Q547" i="46" a="1"/>
  <c r="Q547" i="46" s="1"/>
  <c r="Q556" i="46" a="1"/>
  <c r="Q556" i="46" s="1"/>
  <c r="V556" i="46" s="1"/>
  <c r="AB556" i="46" s="1"/>
  <c r="Q573" i="46" a="1"/>
  <c r="Q573" i="46" s="1"/>
  <c r="Q598" i="46" a="1"/>
  <c r="Q598" i="46" s="1"/>
  <c r="Q606" i="46" a="1"/>
  <c r="Q606" i="46" s="1"/>
  <c r="Q624" i="46" a="1"/>
  <c r="Q624" i="46" s="1"/>
  <c r="Q653" i="46" a="1"/>
  <c r="Q653" i="46" s="1"/>
  <c r="Q660" i="46" a="1"/>
  <c r="Q660" i="46" s="1"/>
  <c r="V660" i="46" s="1"/>
  <c r="Q667" i="46" a="1"/>
  <c r="Q667" i="46" s="1"/>
  <c r="Q682" i="46" a="1"/>
  <c r="Q682" i="46" s="1"/>
  <c r="Q689" i="46" a="1"/>
  <c r="Q689" i="46" s="1"/>
  <c r="V689" i="46" s="1"/>
  <c r="AB689" i="46" s="1"/>
  <c r="Q696" i="46" a="1"/>
  <c r="Q696" i="46" s="1"/>
  <c r="V696" i="46" s="1"/>
  <c r="Q704" i="46" a="1"/>
  <c r="Q704" i="46" s="1"/>
  <c r="Q711" i="46" a="1"/>
  <c r="Q711" i="46" s="1"/>
  <c r="V711" i="46" s="1"/>
  <c r="AB711" i="46" s="1"/>
  <c r="Q68" i="46" a="1"/>
  <c r="Q68" i="46" s="1"/>
  <c r="V68" i="46" s="1"/>
  <c r="AB68" i="46" s="1"/>
  <c r="Q100" i="46" a="1"/>
  <c r="Q100" i="46" s="1"/>
  <c r="V100" i="46" s="1"/>
  <c r="Q132" i="46" a="1"/>
  <c r="Q132" i="46" s="1"/>
  <c r="Q164" i="46" a="1"/>
  <c r="Q164" i="46" s="1"/>
  <c r="Q196" i="46" a="1"/>
  <c r="Q196" i="46" s="1"/>
  <c r="Q228" i="46" a="1"/>
  <c r="Q228" i="46" s="1"/>
  <c r="V228" i="46" s="1"/>
  <c r="Q249" i="46" a="1"/>
  <c r="Q249" i="46" s="1"/>
  <c r="V249" i="46" s="1"/>
  <c r="AB249" i="46" s="1"/>
  <c r="Q264" i="46" a="1"/>
  <c r="Q264" i="46" s="1"/>
  <c r="V264" i="46" s="1"/>
  <c r="Q279" i="46" a="1"/>
  <c r="Q279" i="46" s="1"/>
  <c r="Q292" i="46" a="1"/>
  <c r="Q292" i="46" s="1"/>
  <c r="Q306" i="46" a="1"/>
  <c r="Q306" i="46" s="1"/>
  <c r="Q345" i="46" a="1"/>
  <c r="Q345" i="46" s="1"/>
  <c r="Q356" i="46" a="1"/>
  <c r="Q356" i="46" s="1"/>
  <c r="V356" i="46" s="1"/>
  <c r="AB356" i="46" s="1"/>
  <c r="Q383" i="46" a="1"/>
  <c r="Q383" i="46" s="1"/>
  <c r="Q390" i="46" a="1"/>
  <c r="Q390" i="46" s="1"/>
  <c r="V390" i="46" s="1"/>
  <c r="Q397" i="46" a="1"/>
  <c r="Q397" i="46" s="1"/>
  <c r="Q427" i="46" a="1"/>
  <c r="Q427" i="46" s="1"/>
  <c r="Q435" i="46" a="1"/>
  <c r="Q435" i="46" s="1"/>
  <c r="Q442" i="46" a="1"/>
  <c r="Q442" i="46" s="1"/>
  <c r="Q451" i="46" a="1"/>
  <c r="Q451" i="46" s="1"/>
  <c r="Q458" i="46" a="1"/>
  <c r="Q458" i="46" s="1"/>
  <c r="Q467" i="46" a="1"/>
  <c r="Q467" i="46" s="1"/>
  <c r="Q474" i="46" a="1"/>
  <c r="Q474" i="46" s="1"/>
  <c r="V474" i="46" s="1"/>
  <c r="Q482" i="46" a="1"/>
  <c r="Q482" i="46" s="1"/>
  <c r="V482" i="46" s="1"/>
  <c r="AB482" i="46" s="1"/>
  <c r="Q490" i="46" a="1"/>
  <c r="Q490" i="46" s="1"/>
  <c r="V490" i="46" s="1"/>
  <c r="AB490" i="46" s="1"/>
  <c r="Q498" i="46" a="1"/>
  <c r="Q498" i="46" s="1"/>
  <c r="Q515" i="46" a="1"/>
  <c r="Q515" i="46" s="1"/>
  <c r="V515" i="46" s="1"/>
  <c r="Q522" i="46" a="1"/>
  <c r="Q522" i="46" s="1"/>
  <c r="V522" i="46" s="1"/>
  <c r="Q531" i="46" a="1"/>
  <c r="Q531" i="46" s="1"/>
  <c r="V531" i="46" s="1"/>
  <c r="Q540" i="46" a="1"/>
  <c r="Q540" i="46" s="1"/>
  <c r="Q548" i="46" a="1"/>
  <c r="Q548" i="46" s="1"/>
  <c r="Q557" i="46" a="1"/>
  <c r="Q557" i="46" s="1"/>
  <c r="Q565" i="46" a="1"/>
  <c r="Q565" i="46" s="1"/>
  <c r="V565" i="46" s="1"/>
  <c r="AB565" i="46" s="1"/>
  <c r="Q582" i="46" a="1"/>
  <c r="Q582" i="46" s="1"/>
  <c r="V582" i="46" s="1"/>
  <c r="AB582" i="46" s="1"/>
  <c r="Q589" i="46" a="1"/>
  <c r="Q589" i="46" s="1"/>
  <c r="Q599" i="46" a="1"/>
  <c r="Q599" i="46" s="1"/>
  <c r="Q607" i="46" a="1"/>
  <c r="Q607" i="46" s="1"/>
  <c r="Q17" i="46" a="1"/>
  <c r="Q17" i="46" s="1"/>
  <c r="V17" i="46" s="1"/>
  <c r="Q41" i="46" a="1"/>
  <c r="Q41" i="46" s="1"/>
  <c r="V41" i="46" s="1"/>
  <c r="Q73" i="46" a="1"/>
  <c r="Q73" i="46" s="1"/>
  <c r="Q105" i="46" a="1"/>
  <c r="Q105" i="46" s="1"/>
  <c r="Q137" i="46" a="1"/>
  <c r="Q137" i="46" s="1"/>
  <c r="Q169" i="46" a="1"/>
  <c r="Q169" i="46" s="1"/>
  <c r="Q201" i="46" a="1"/>
  <c r="Q201" i="46" s="1"/>
  <c r="V201" i="46" s="1"/>
  <c r="Q233" i="46" a="1"/>
  <c r="Q233" i="46" s="1"/>
  <c r="V233" i="46" s="1"/>
  <c r="AB233" i="46" s="1"/>
  <c r="Q265" i="46" a="1"/>
  <c r="Q265" i="46" s="1"/>
  <c r="V265" i="46" s="1"/>
  <c r="Q293" i="46" a="1"/>
  <c r="Q293" i="46" s="1"/>
  <c r="V293" i="46" s="1"/>
  <c r="Q308" i="46" a="1"/>
  <c r="Q308" i="46" s="1"/>
  <c r="V308" i="46" s="1"/>
  <c r="AB308" i="46" s="1"/>
  <c r="Q320" i="46" a="1"/>
  <c r="Q320" i="46" s="1"/>
  <c r="V320" i="46" s="1"/>
  <c r="AB320" i="46" s="1"/>
  <c r="Q334" i="46" a="1"/>
  <c r="Q334" i="46" s="1"/>
  <c r="V334" i="46" s="1"/>
  <c r="Q20" i="46" a="1"/>
  <c r="Q20" i="46" s="1"/>
  <c r="V20" i="46" s="1"/>
  <c r="Q44" i="46" a="1"/>
  <c r="Q44" i="46" s="1"/>
  <c r="Q77" i="46" a="1"/>
  <c r="Q77" i="46" s="1"/>
  <c r="V77" i="46" s="1"/>
  <c r="Q109" i="46" a="1"/>
  <c r="Q109" i="46" s="1"/>
  <c r="V109" i="46" s="1"/>
  <c r="Q141" i="46" a="1"/>
  <c r="Q141" i="46" s="1"/>
  <c r="Q173" i="46" a="1"/>
  <c r="Q173" i="46" s="1"/>
  <c r="V173" i="46" s="1"/>
  <c r="Q205" i="46" a="1"/>
  <c r="Q205" i="46" s="1"/>
  <c r="Q237" i="46" a="1"/>
  <c r="Q237" i="46" s="1"/>
  <c r="V237" i="46" s="1"/>
  <c r="AB237" i="46" s="1"/>
  <c r="Q252" i="46" a="1"/>
  <c r="Q252" i="46" s="1"/>
  <c r="Q282" i="46" a="1"/>
  <c r="Q282" i="46" s="1"/>
  <c r="Q296" i="46" a="1"/>
  <c r="Q296" i="46" s="1"/>
  <c r="Q309" i="46" a="1"/>
  <c r="Q309" i="46" s="1"/>
  <c r="V309" i="46" s="1"/>
  <c r="Q323" i="46" a="1"/>
  <c r="Q323" i="46" s="1"/>
  <c r="V323" i="46" s="1"/>
  <c r="Q335" i="46" a="1"/>
  <c r="Q335" i="46" s="1"/>
  <c r="V335" i="46" s="1"/>
  <c r="Q366" i="46" a="1"/>
  <c r="Q366" i="46" s="1"/>
  <c r="V366" i="46" s="1"/>
  <c r="Q375" i="46" a="1"/>
  <c r="Q375" i="46" s="1"/>
  <c r="V375" i="46" s="1"/>
  <c r="Q384" i="46" a="1"/>
  <c r="Q384" i="46" s="1"/>
  <c r="V384" i="46" s="1"/>
  <c r="Q398" i="46" a="1"/>
  <c r="Q398" i="46" s="1"/>
  <c r="Q421" i="46" a="1"/>
  <c r="Q421" i="46" s="1"/>
  <c r="V421" i="46" s="1"/>
  <c r="Q428" i="46" a="1"/>
  <c r="Q428" i="46" s="1"/>
  <c r="Q436" i="46" a="1"/>
  <c r="Q436" i="46" s="1"/>
  <c r="Q444" i="46" a="1"/>
  <c r="Q444" i="46" s="1"/>
  <c r="Q452" i="46" a="1"/>
  <c r="Q452" i="46" s="1"/>
  <c r="V452" i="46" s="1"/>
  <c r="Q468" i="46" a="1"/>
  <c r="Q468" i="46" s="1"/>
  <c r="V468" i="46" s="1"/>
  <c r="Q476" i="46" a="1"/>
  <c r="Q476" i="46" s="1"/>
  <c r="V476" i="46" s="1"/>
  <c r="Q507" i="46" a="1"/>
  <c r="Q507" i="46" s="1"/>
  <c r="V507" i="46" s="1"/>
  <c r="Q516" i="46" a="1"/>
  <c r="Q516" i="46" s="1"/>
  <c r="V516" i="46" s="1"/>
  <c r="Q541" i="46" a="1"/>
  <c r="Q541" i="46" s="1"/>
  <c r="Q550" i="46" a="1"/>
  <c r="Q550" i="46" s="1"/>
  <c r="V550" i="46" s="1"/>
  <c r="Q559" i="46" a="1"/>
  <c r="Q559" i="46" s="1"/>
  <c r="Q566" i="46" a="1"/>
  <c r="Q566" i="46" s="1"/>
  <c r="V566" i="46" s="1"/>
  <c r="AB566" i="46" s="1"/>
  <c r="Q575" i="46" a="1"/>
  <c r="Q575" i="46" s="1"/>
  <c r="V575" i="46" s="1"/>
  <c r="AB575" i="46" s="1"/>
  <c r="Q591" i="46" a="1"/>
  <c r="Q591" i="46" s="1"/>
  <c r="V591" i="46" s="1"/>
  <c r="AB591" i="46" s="1"/>
  <c r="Q600" i="46" a="1"/>
  <c r="Q600" i="46" s="1"/>
  <c r="Q608" i="46" a="1"/>
  <c r="Q608" i="46" s="1"/>
  <c r="Q647" i="46" a="1"/>
  <c r="Q647" i="46" s="1"/>
  <c r="Q669" i="46" a="1"/>
  <c r="Q669" i="46" s="1"/>
  <c r="Q684" i="46" a="1"/>
  <c r="Q684" i="46" s="1"/>
  <c r="Q698" i="46" a="1"/>
  <c r="Q698" i="46" s="1"/>
  <c r="V698" i="46" s="1"/>
  <c r="Q713" i="46" a="1"/>
  <c r="Q713" i="46" s="1"/>
  <c r="V713" i="46" s="1"/>
  <c r="Q21" i="46" a="1"/>
  <c r="Q21" i="46" s="1"/>
  <c r="V21" i="46" s="1"/>
  <c r="Q45" i="46" a="1"/>
  <c r="Q45" i="46" s="1"/>
  <c r="V45" i="46" s="1"/>
  <c r="Q253" i="46" a="1"/>
  <c r="Q253" i="46" s="1"/>
  <c r="Q268" i="46" a="1"/>
  <c r="Q268" i="46" s="1"/>
  <c r="V268" i="46" s="1"/>
  <c r="Q283" i="46" a="1"/>
  <c r="Q283" i="46" s="1"/>
  <c r="Q297" i="46" a="1"/>
  <c r="Q297" i="46" s="1"/>
  <c r="V297" i="46" s="1"/>
  <c r="Q310" i="46" a="1"/>
  <c r="Q310" i="46" s="1"/>
  <c r="V310" i="46" s="1"/>
  <c r="AB310" i="46" s="1"/>
  <c r="Q336" i="46" a="1"/>
  <c r="Q336" i="46" s="1"/>
  <c r="Q348" i="46" a="1"/>
  <c r="Q348" i="46" s="1"/>
  <c r="Q358" i="46" a="1"/>
  <c r="Q358" i="46" s="1"/>
  <c r="Q367" i="46" a="1"/>
  <c r="Q367" i="46" s="1"/>
  <c r="Q392" i="46" a="1"/>
  <c r="Q392" i="46" s="1"/>
  <c r="V392" i="46" s="1"/>
  <c r="Q399" i="46" a="1"/>
  <c r="Q399" i="46" s="1"/>
  <c r="Q406" i="46" a="1"/>
  <c r="Q406" i="46" s="1"/>
  <c r="V406" i="46" s="1"/>
  <c r="Q414" i="46" a="1"/>
  <c r="Q414" i="46" s="1"/>
  <c r="V414" i="46" s="1"/>
  <c r="Q453" i="46" a="1"/>
  <c r="Q453" i="46" s="1"/>
  <c r="Q460" i="46" a="1"/>
  <c r="Q460" i="46" s="1"/>
  <c r="Q484" i="46" a="1"/>
  <c r="Q484" i="46" s="1"/>
  <c r="V484" i="46" s="1"/>
  <c r="AB484" i="46" s="1"/>
  <c r="Q492" i="46" a="1"/>
  <c r="Q492" i="46" s="1"/>
  <c r="V492" i="46" s="1"/>
  <c r="AB492" i="46" s="1"/>
  <c r="Q500" i="46" a="1"/>
  <c r="Q500" i="46" s="1"/>
  <c r="Q508" i="46" a="1"/>
  <c r="Q508" i="46" s="1"/>
  <c r="Q517" i="46" a="1"/>
  <c r="Q517" i="46" s="1"/>
  <c r="Q524" i="46" a="1"/>
  <c r="Q524" i="46" s="1"/>
  <c r="Q533" i="46" a="1"/>
  <c r="Q533" i="46" s="1"/>
  <c r="V533" i="46" s="1"/>
  <c r="Q551" i="46" a="1"/>
  <c r="Q551" i="46" s="1"/>
  <c r="V551" i="46" s="1"/>
  <c r="AB551" i="46" s="1"/>
  <c r="Q560" i="46" a="1"/>
  <c r="Q560" i="46" s="1"/>
  <c r="V560" i="46" s="1"/>
  <c r="Q567" i="46" a="1"/>
  <c r="Q567" i="46" s="1"/>
  <c r="Q576" i="46" a="1"/>
  <c r="Q576" i="46" s="1"/>
  <c r="V576" i="46" s="1"/>
  <c r="AB576" i="46" s="1"/>
  <c r="Q584" i="46" a="1"/>
  <c r="Q584" i="46" s="1"/>
  <c r="Q592" i="46" a="1"/>
  <c r="Q592" i="46" s="1"/>
  <c r="V592" i="46" s="1"/>
  <c r="AB592" i="46" s="1"/>
  <c r="Q601" i="46" a="1"/>
  <c r="Q601" i="46" s="1"/>
  <c r="Q618" i="46" a="1"/>
  <c r="Q618" i="46" s="1"/>
  <c r="Q626" i="46" a="1"/>
  <c r="Q626" i="46" s="1"/>
  <c r="Q633" i="46" a="1"/>
  <c r="Q633" i="46" s="1"/>
  <c r="Q641" i="46" a="1"/>
  <c r="Q641" i="46" s="1"/>
  <c r="Q648" i="46" a="1"/>
  <c r="Q648" i="46" s="1"/>
  <c r="V648" i="46" s="1"/>
  <c r="Q655" i="46" a="1"/>
  <c r="Q655" i="46" s="1"/>
  <c r="V655" i="46" s="1"/>
  <c r="Q662" i="46" a="1"/>
  <c r="Q662" i="46" s="1"/>
  <c r="V662" i="46" s="1"/>
  <c r="Q670" i="46" a="1"/>
  <c r="Q670" i="46" s="1"/>
  <c r="Q677" i="46" a="1"/>
  <c r="Q677" i="46" s="1"/>
  <c r="Q691" i="46" a="1"/>
  <c r="Q691" i="46" s="1"/>
  <c r="V691" i="46" s="1"/>
  <c r="AB691" i="46" s="1"/>
  <c r="Q706" i="46" a="1"/>
  <c r="Q706" i="46" s="1"/>
  <c r="Q46" i="46" a="1"/>
  <c r="Q46" i="46" s="1"/>
  <c r="V46" i="46" s="1"/>
  <c r="Q78" i="46" a="1"/>
  <c r="Q78" i="46" s="1"/>
  <c r="V78" i="46" s="1"/>
  <c r="Q110" i="46" a="1"/>
  <c r="Q110" i="46" s="1"/>
  <c r="V110" i="46" s="1"/>
  <c r="Q142" i="46" a="1"/>
  <c r="Q142" i="46" s="1"/>
  <c r="Q174" i="46" a="1"/>
  <c r="Q174" i="46" s="1"/>
  <c r="V174" i="46" s="1"/>
  <c r="Q206" i="46" a="1"/>
  <c r="Q206" i="46" s="1"/>
  <c r="Q238" i="46" a="1"/>
  <c r="Q238" i="46" s="1"/>
  <c r="V238" i="46" s="1"/>
  <c r="AB238" i="46" s="1"/>
  <c r="Q269" i="46" a="1"/>
  <c r="Q269" i="46" s="1"/>
  <c r="V269" i="46" s="1"/>
  <c r="Q311" i="46" a="1"/>
  <c r="Q311" i="46" s="1"/>
  <c r="V311" i="46" s="1"/>
  <c r="AB311" i="46" s="1"/>
  <c r="Q324" i="46" a="1"/>
  <c r="Q324" i="46" s="1"/>
  <c r="V324" i="46" s="1"/>
  <c r="AB324" i="46" s="1"/>
  <c r="Q337" i="46" a="1"/>
  <c r="Q337" i="46" s="1"/>
  <c r="V337" i="46" s="1"/>
  <c r="Q349" i="46" a="1"/>
  <c r="Q349" i="46" s="1"/>
  <c r="Q368" i="46" a="1"/>
  <c r="Q368" i="46" s="1"/>
  <c r="Q376" i="46" a="1"/>
  <c r="Q376" i="46" s="1"/>
  <c r="Q385" i="46" a="1"/>
  <c r="Q385" i="46" s="1"/>
  <c r="V385" i="46" s="1"/>
  <c r="Q400" i="46" a="1"/>
  <c r="Q400" i="46" s="1"/>
  <c r="Q407" i="46" a="1"/>
  <c r="Q407" i="46" s="1"/>
  <c r="Q415" i="46" a="1"/>
  <c r="Q415" i="46" s="1"/>
  <c r="V415" i="46" s="1"/>
  <c r="Q422" i="46" a="1"/>
  <c r="Q422" i="46" s="1"/>
  <c r="V422" i="46" s="1"/>
  <c r="Q25" i="46" a="1"/>
  <c r="Q25" i="46" s="1"/>
  <c r="V25" i="46" s="1"/>
  <c r="Q50" i="46" a="1"/>
  <c r="Q50" i="46" s="1"/>
  <c r="Q83" i="46" a="1"/>
  <c r="Q83" i="46" s="1"/>
  <c r="Q115" i="46" a="1"/>
  <c r="Q115" i="46" s="1"/>
  <c r="Q147" i="46" a="1"/>
  <c r="Q147" i="46" s="1"/>
  <c r="Q179" i="46" a="1"/>
  <c r="Q179" i="46" s="1"/>
  <c r="V179" i="46" s="1"/>
  <c r="AB179" i="46" s="1"/>
  <c r="Q211" i="46" a="1"/>
  <c r="Q211" i="46" s="1"/>
  <c r="Q241" i="46" a="1"/>
  <c r="Q241" i="46" s="1"/>
  <c r="Q254" i="46" a="1"/>
  <c r="Q254" i="46" s="1"/>
  <c r="Q271" i="46" a="1"/>
  <c r="Q271" i="46" s="1"/>
  <c r="Q284" i="46" a="1"/>
  <c r="Q284" i="46" s="1"/>
  <c r="Q312" i="46" a="1"/>
  <c r="Q312" i="46" s="1"/>
  <c r="V312" i="46" s="1"/>
  <c r="AB312" i="46" s="1"/>
  <c r="Q325" i="46" a="1"/>
  <c r="Q325" i="46" s="1"/>
  <c r="Q338" i="46" a="1"/>
  <c r="Q338" i="46" s="1"/>
  <c r="V338" i="46" s="1"/>
  <c r="Q360" i="46" a="1"/>
  <c r="Q360" i="46" s="1"/>
  <c r="Q393" i="46" a="1"/>
  <c r="Q393" i="46" s="1"/>
  <c r="V393" i="46" s="1"/>
  <c r="Q423" i="46" a="1"/>
  <c r="Q423" i="46" s="1"/>
  <c r="V423" i="46" s="1"/>
  <c r="Q430" i="46" a="1"/>
  <c r="Q430" i="46" s="1"/>
  <c r="V430" i="46" s="1"/>
  <c r="Q454" i="46" a="1"/>
  <c r="Q454" i="46" s="1"/>
  <c r="Q461" i="46" a="1"/>
  <c r="Q461" i="46" s="1"/>
  <c r="Q493" i="46" a="1"/>
  <c r="Q493" i="46" s="1"/>
  <c r="V493" i="46" s="1"/>
  <c r="Q501" i="46" a="1"/>
  <c r="Q501" i="46" s="1"/>
  <c r="Q518" i="46" a="1"/>
  <c r="Q518" i="46" s="1"/>
  <c r="Q525" i="46" a="1"/>
  <c r="Q525" i="46" s="1"/>
  <c r="V525" i="46" s="1"/>
  <c r="Q535" i="46" a="1"/>
  <c r="Q535" i="46" s="1"/>
  <c r="V535" i="46" s="1"/>
  <c r="Q543" i="46" a="1"/>
  <c r="Q543" i="46" s="1"/>
  <c r="Q552" i="46" a="1"/>
  <c r="Q552" i="46" s="1"/>
  <c r="Q561" i="46" a="1"/>
  <c r="Q561" i="46" s="1"/>
  <c r="V561" i="46" s="1"/>
  <c r="Q568" i="46" a="1"/>
  <c r="Q568" i="46" s="1"/>
  <c r="V568" i="46" s="1"/>
  <c r="AB568" i="46" s="1"/>
  <c r="Q577" i="46" a="1"/>
  <c r="Q577" i="46" s="1"/>
  <c r="V577" i="46" s="1"/>
  <c r="AB577" i="46" s="1"/>
  <c r="Q585" i="46" a="1"/>
  <c r="Q585" i="46" s="1"/>
  <c r="Q593" i="46" a="1"/>
  <c r="Q593" i="46" s="1"/>
  <c r="Q602" i="46" a="1"/>
  <c r="Q602" i="46" s="1"/>
  <c r="Q610" i="46" a="1"/>
  <c r="Q610" i="46" s="1"/>
  <c r="Q627" i="46" a="1"/>
  <c r="Q627" i="46" s="1"/>
  <c r="Q642" i="46" a="1"/>
  <c r="Q642" i="46" s="1"/>
  <c r="Q649" i="46" a="1"/>
  <c r="Q649" i="46" s="1"/>
  <c r="V649" i="46" s="1"/>
  <c r="Q663" i="46" a="1"/>
  <c r="Q663" i="46" s="1"/>
  <c r="Q671" i="46" a="1"/>
  <c r="Q671" i="46" s="1"/>
  <c r="Q678" i="46" a="1"/>
  <c r="Q678" i="46" s="1"/>
  <c r="Q700" i="46" a="1"/>
  <c r="Q700" i="46" s="1"/>
  <c r="V700" i="46" s="1"/>
  <c r="AB700" i="46" s="1"/>
  <c r="Q707" i="46" a="1"/>
  <c r="Q707" i="46" s="1"/>
  <c r="V707" i="46" s="1"/>
  <c r="AB707" i="46" s="1"/>
  <c r="Q56" i="46" a="1"/>
  <c r="Q56" i="46" s="1"/>
  <c r="Q90" i="46" a="1"/>
  <c r="Q90" i="46" s="1"/>
  <c r="V90" i="46" s="1"/>
  <c r="Q122" i="46" a="1"/>
  <c r="Q122" i="46" s="1"/>
  <c r="Q154" i="46" a="1"/>
  <c r="Q154" i="46" s="1"/>
  <c r="Q186" i="46" a="1"/>
  <c r="Q186" i="46" s="1"/>
  <c r="V186" i="46" s="1"/>
  <c r="Q218" i="46" a="1"/>
  <c r="Q218" i="46" s="1"/>
  <c r="Q259" i="46" a="1"/>
  <c r="Q259" i="46" s="1"/>
  <c r="Q274" i="46" a="1"/>
  <c r="Q274" i="46" s="1"/>
  <c r="Q329" i="46" a="1"/>
  <c r="Q329" i="46" s="1"/>
  <c r="Q341" i="46" a="1"/>
  <c r="Q341" i="46" s="1"/>
  <c r="V341" i="46" s="1"/>
  <c r="Q352" i="46" a="1"/>
  <c r="Q352" i="46" s="1"/>
  <c r="Q371" i="46" a="1"/>
  <c r="Q371" i="46" s="1"/>
  <c r="Q380" i="46" a="1"/>
  <c r="Q380" i="46" s="1"/>
  <c r="Q395" i="46" a="1"/>
  <c r="Q395" i="46" s="1"/>
  <c r="Q402" i="46" a="1"/>
  <c r="Q402" i="46" s="1"/>
  <c r="Q417" i="46" a="1"/>
  <c r="Q417" i="46" s="1"/>
  <c r="Q448" i="46" a="1"/>
  <c r="Q448" i="46" s="1"/>
  <c r="V448" i="46" s="1"/>
  <c r="Q456" i="46" a="1"/>
  <c r="Q456" i="46" s="1"/>
  <c r="Q464" i="46" a="1"/>
  <c r="Q464" i="46" s="1"/>
  <c r="Q496" i="46" a="1"/>
  <c r="Q496" i="46" s="1"/>
  <c r="V496" i="46" s="1"/>
  <c r="AB496" i="46" s="1"/>
  <c r="Q503" i="46" a="1"/>
  <c r="Q503" i="46" s="1"/>
  <c r="Q512" i="46" a="1"/>
  <c r="Q512" i="46" s="1"/>
  <c r="Q520" i="46" a="1"/>
  <c r="Q520" i="46" s="1"/>
  <c r="V520" i="46" s="1"/>
  <c r="Q528" i="46" a="1"/>
  <c r="Q528" i="46" s="1"/>
  <c r="Q537" i="46" a="1"/>
  <c r="Q537" i="46" s="1"/>
  <c r="Q554" i="46" a="1"/>
  <c r="Q554" i="46" s="1"/>
  <c r="V554" i="46" s="1"/>
  <c r="Q563" i="46" a="1"/>
  <c r="Q563" i="46" s="1"/>
  <c r="V563" i="46" s="1"/>
  <c r="Q570" i="46" a="1"/>
  <c r="Q570" i="46" s="1"/>
  <c r="Q587" i="46" a="1"/>
  <c r="Q587" i="46" s="1"/>
  <c r="Q596" i="46" a="1"/>
  <c r="Q596" i="46" s="1"/>
  <c r="Q613" i="46" a="1"/>
  <c r="Q613" i="46" s="1"/>
  <c r="Q621" i="46" a="1"/>
  <c r="Q621" i="46" s="1"/>
  <c r="V621" i="46" s="1"/>
  <c r="AB621" i="46" s="1"/>
  <c r="Q629" i="46" a="1"/>
  <c r="Q629" i="46" s="1"/>
  <c r="Q644" i="46" a="1"/>
  <c r="Q644" i="46" s="1"/>
  <c r="Q651" i="46" a="1"/>
  <c r="Q651" i="46" s="1"/>
  <c r="Q658" i="46" a="1"/>
  <c r="Q658" i="46" s="1"/>
  <c r="V658" i="46" s="1"/>
  <c r="Q665" i="46" a="1"/>
  <c r="Q665" i="46" s="1"/>
  <c r="V665" i="46" s="1"/>
  <c r="Q673" i="46" a="1"/>
  <c r="Q673" i="46" s="1"/>
  <c r="V673" i="46" s="1"/>
  <c r="Q680" i="46" a="1"/>
  <c r="Q680" i="46" s="1"/>
  <c r="Q687" i="46" a="1"/>
  <c r="Q687" i="46" s="1"/>
  <c r="Q694" i="46" a="1"/>
  <c r="Q694" i="46" s="1"/>
  <c r="V694" i="46" s="1"/>
  <c r="Q702" i="46" a="1"/>
  <c r="Q702" i="46" s="1"/>
  <c r="V702" i="46" s="1"/>
  <c r="Q709" i="46" a="1"/>
  <c r="Q709" i="46" s="1"/>
  <c r="V709" i="46" s="1"/>
  <c r="Q33" i="46" a="1"/>
  <c r="Q33" i="46" s="1"/>
  <c r="V33" i="46" s="1"/>
  <c r="Q61" i="46" a="1"/>
  <c r="Q61" i="46" s="1"/>
  <c r="Q244" i="46" a="1"/>
  <c r="Q244" i="46" s="1"/>
  <c r="Q261" i="46" a="1"/>
  <c r="Q261" i="46" s="1"/>
  <c r="V261" i="46" s="1"/>
  <c r="Q275" i="46" a="1"/>
  <c r="Q275" i="46" s="1"/>
  <c r="Q290" i="46" a="1"/>
  <c r="Q290" i="46" s="1"/>
  <c r="V290" i="46" s="1"/>
  <c r="Q302" i="46" a="1"/>
  <c r="Q302" i="46" s="1"/>
  <c r="Q330" i="46" a="1"/>
  <c r="Q330" i="46" s="1"/>
  <c r="V330" i="46" s="1"/>
  <c r="Q342" i="46" a="1"/>
  <c r="Q342" i="46" s="1"/>
  <c r="Q353" i="46" a="1"/>
  <c r="Q353" i="46" s="1"/>
  <c r="Q363" i="46" a="1"/>
  <c r="Q363" i="46" s="1"/>
  <c r="V363" i="46" s="1"/>
  <c r="Q388" i="46" a="1"/>
  <c r="Q388" i="46" s="1"/>
  <c r="V388" i="46" s="1"/>
  <c r="Q403" i="46" a="1"/>
  <c r="Q403" i="46" s="1"/>
  <c r="V403" i="46" s="1"/>
  <c r="Q410" i="46" a="1"/>
  <c r="Q410" i="46" s="1"/>
  <c r="Q425" i="46" a="1"/>
  <c r="Q425" i="46" s="1"/>
  <c r="Q433" i="46" a="1"/>
  <c r="Q433" i="46" s="1"/>
  <c r="Q440" i="46" a="1"/>
  <c r="Q440" i="46" s="1"/>
  <c r="Q472" i="46" a="1"/>
  <c r="Q472" i="46" s="1"/>
  <c r="V472" i="46" s="1"/>
  <c r="Q480" i="46" a="1"/>
  <c r="Q480" i="46" s="1"/>
  <c r="V480" i="46" s="1"/>
  <c r="AB480" i="46" s="1"/>
  <c r="Q488" i="46" a="1"/>
  <c r="Q488" i="46" s="1"/>
  <c r="V488" i="46" s="1"/>
  <c r="Q545" i="46" a="1"/>
  <c r="Q545" i="46" s="1"/>
  <c r="V545" i="46" s="1"/>
  <c r="Q555" i="46" a="1"/>
  <c r="Q555" i="46" s="1"/>
  <c r="V555" i="46" s="1"/>
  <c r="Q571" i="46" a="1"/>
  <c r="Q571" i="46" s="1"/>
  <c r="V571" i="46" s="1"/>
  <c r="Q580" i="46" a="1"/>
  <c r="Q580" i="46" s="1"/>
  <c r="Q605" i="46" a="1"/>
  <c r="Q605" i="46" s="1"/>
  <c r="Q614" i="46" a="1"/>
  <c r="Q614" i="46" s="1"/>
  <c r="Q622" i="46" a="1"/>
  <c r="Q622" i="46" s="1"/>
  <c r="V622" i="46" s="1"/>
  <c r="AB622" i="46" s="1"/>
  <c r="Q637" i="46" a="1"/>
  <c r="Q637" i="46" s="1"/>
  <c r="Q652" i="46" a="1"/>
  <c r="Q652" i="46" s="1"/>
  <c r="Q666" i="46" a="1"/>
  <c r="Q666" i="46" s="1"/>
  <c r="Q688" i="46" a="1"/>
  <c r="Q688" i="46" s="1"/>
  <c r="V688" i="46" s="1"/>
  <c r="Q54" i="46" a="1"/>
  <c r="Q54" i="46" s="1"/>
  <c r="V54" i="46" s="1"/>
  <c r="Q242" i="46" a="1"/>
  <c r="Q242" i="46" s="1"/>
  <c r="Q327" i="46" a="1"/>
  <c r="Q327" i="46" s="1"/>
  <c r="V327" i="46" s="1"/>
  <c r="Q389" i="46" a="1"/>
  <c r="Q389" i="46" s="1"/>
  <c r="Q411" i="46" a="1"/>
  <c r="Q411" i="46" s="1"/>
  <c r="V411" i="46" s="1"/>
  <c r="Q432" i="46" a="1"/>
  <c r="Q432" i="46" s="1"/>
  <c r="Q470" i="46" a="1"/>
  <c r="Q470" i="46" s="1"/>
  <c r="Q489" i="46" a="1"/>
  <c r="Q489" i="46" s="1"/>
  <c r="Q509" i="46" a="1"/>
  <c r="Q509" i="46" s="1"/>
  <c r="Q527" i="46" a="1"/>
  <c r="Q527" i="46" s="1"/>
  <c r="V527" i="46" s="1"/>
  <c r="Q549" i="46" a="1"/>
  <c r="Q549" i="46" s="1"/>
  <c r="V549" i="46" s="1"/>
  <c r="Q569" i="46" a="1"/>
  <c r="Q569" i="46" s="1"/>
  <c r="V569" i="46" s="1"/>
  <c r="Q588" i="46" a="1"/>
  <c r="Q588" i="46" s="1"/>
  <c r="Q609" i="46" a="1"/>
  <c r="Q609" i="46" s="1"/>
  <c r="V609" i="46" s="1"/>
  <c r="Q656" i="46" a="1"/>
  <c r="Q656" i="46" s="1"/>
  <c r="V656" i="46" s="1"/>
  <c r="Q685" i="46" a="1"/>
  <c r="Q685" i="46" s="1"/>
  <c r="V685" i="46" s="1"/>
  <c r="Q699" i="46" a="1"/>
  <c r="Q699" i="46" s="1"/>
  <c r="V699" i="46" s="1"/>
  <c r="Q714" i="46" a="1"/>
  <c r="Q714" i="46" s="1"/>
  <c r="Q730" i="46" a="1"/>
  <c r="Q730" i="46" s="1"/>
  <c r="V730" i="46" s="1"/>
  <c r="AB730" i="46" s="1"/>
  <c r="Q738" i="46" a="1"/>
  <c r="Q738" i="46" s="1"/>
  <c r="Q747" i="46" a="1"/>
  <c r="Q747" i="46" s="1"/>
  <c r="Q756" i="46" a="1"/>
  <c r="Q756" i="46" s="1"/>
  <c r="Q765" i="46" a="1"/>
  <c r="Q765" i="46" s="1"/>
  <c r="V765" i="46" s="1"/>
  <c r="Q775" i="46" a="1"/>
  <c r="Q775" i="46" s="1"/>
  <c r="Q784" i="46" a="1"/>
  <c r="Q784" i="46" s="1"/>
  <c r="V784" i="46" s="1"/>
  <c r="Q819" i="46" a="1"/>
  <c r="Q819" i="46" s="1"/>
  <c r="Q828" i="46" a="1"/>
  <c r="Q828" i="46" s="1"/>
  <c r="Q838" i="46" a="1"/>
  <c r="Q838" i="46" s="1"/>
  <c r="V838" i="46" s="1"/>
  <c r="AB838" i="46" s="1"/>
  <c r="Q847" i="46" a="1"/>
  <c r="Q847" i="46" s="1"/>
  <c r="Q856" i="46" a="1"/>
  <c r="Q856" i="46" s="1"/>
  <c r="Q865" i="46" a="1"/>
  <c r="Q865" i="46" s="1"/>
  <c r="V865" i="46" s="1"/>
  <c r="AB865" i="46" s="1"/>
  <c r="Q874" i="46" a="1"/>
  <c r="Q874" i="46" s="1"/>
  <c r="V874" i="46" s="1"/>
  <c r="Q882" i="46" a="1"/>
  <c r="Q882" i="46" s="1"/>
  <c r="V882" i="46" s="1"/>
  <c r="Q891" i="46" a="1"/>
  <c r="Q891" i="46" s="1"/>
  <c r="Q901" i="46" a="1"/>
  <c r="Q901" i="46" s="1"/>
  <c r="V901" i="46" s="1"/>
  <c r="Q910" i="46" a="1"/>
  <c r="Q910" i="46" s="1"/>
  <c r="V910" i="46" s="1"/>
  <c r="Q919" i="46" a="1"/>
  <c r="Q919" i="46" s="1"/>
  <c r="V919" i="46" s="1"/>
  <c r="Q928" i="46" a="1"/>
  <c r="Q928" i="46" s="1"/>
  <c r="Q937" i="46" a="1"/>
  <c r="Q937" i="46" s="1"/>
  <c r="V937" i="46" s="1"/>
  <c r="Q955" i="46" a="1"/>
  <c r="Q955" i="46" s="1"/>
  <c r="V955" i="46" s="1"/>
  <c r="Q965" i="46" a="1"/>
  <c r="Q965" i="46" s="1"/>
  <c r="Q975" i="46" a="1"/>
  <c r="Q975" i="46" s="1"/>
  <c r="Q1012" i="46" a="1"/>
  <c r="Q1012" i="46" s="1"/>
  <c r="V1012" i="46" s="1"/>
  <c r="Q1022" i="46" a="1"/>
  <c r="Q1022" i="46" s="1"/>
  <c r="Q1032" i="46" a="1"/>
  <c r="Q1032" i="46" s="1"/>
  <c r="V1032" i="46" s="1"/>
  <c r="Q1042" i="46" a="1"/>
  <c r="Q1042" i="46" s="1"/>
  <c r="V1042" i="46" s="1"/>
  <c r="AB1042" i="46" s="1"/>
  <c r="Q1060" i="46" a="1"/>
  <c r="Q1060" i="46" s="1"/>
  <c r="V1060" i="46" s="1"/>
  <c r="Q1078" i="46" a="1"/>
  <c r="Q1078" i="46" s="1"/>
  <c r="V1078" i="46" s="1"/>
  <c r="Q1088" i="46" a="1"/>
  <c r="Q1088" i="46" s="1"/>
  <c r="Q1108" i="46" a="1"/>
  <c r="Q1108" i="46" s="1"/>
  <c r="V1108" i="46" s="1"/>
  <c r="Q1117" i="46" a="1"/>
  <c r="Q1117" i="46" s="1"/>
  <c r="Q1126" i="46" a="1"/>
  <c r="Q1126" i="46" s="1"/>
  <c r="Q1135" i="46" a="1"/>
  <c r="Q1135" i="46" s="1"/>
  <c r="Q1144" i="46" a="1"/>
  <c r="Q1144" i="46" s="1"/>
  <c r="V1144" i="46" s="1"/>
  <c r="AB1144" i="46" s="1"/>
  <c r="Q1163" i="46" a="1"/>
  <c r="Q1163" i="46" s="1"/>
  <c r="V1163" i="46" s="1"/>
  <c r="AB1163" i="46" s="1"/>
  <c r="Q1172" i="46" a="1"/>
  <c r="Q1172" i="46" s="1"/>
  <c r="Q1181" i="46" a="1"/>
  <c r="Q1181" i="46" s="1"/>
  <c r="Q1190" i="46" a="1"/>
  <c r="Q1190" i="46" s="1"/>
  <c r="Q1225" i="46" a="1"/>
  <c r="Q1225" i="46" s="1"/>
  <c r="V1225" i="46" s="1"/>
  <c r="Q1240" i="46" a="1"/>
  <c r="Q1240" i="46" s="1"/>
  <c r="V1240" i="46" s="1"/>
  <c r="Q1249" i="46" a="1"/>
  <c r="Q1249" i="46" s="1"/>
  <c r="V1249" i="46" s="1"/>
  <c r="Q1258" i="46" a="1"/>
  <c r="Q1258" i="46" s="1"/>
  <c r="V1258" i="46" s="1"/>
  <c r="Q1267" i="46" a="1"/>
  <c r="Q1267" i="46" s="1"/>
  <c r="V1267" i="46" s="1"/>
  <c r="Q1295" i="46" a="1"/>
  <c r="Q1295" i="46" s="1"/>
  <c r="V1295" i="46" s="1"/>
  <c r="Q1305" i="46" a="1"/>
  <c r="Q1305" i="46" s="1"/>
  <c r="V1305" i="46" s="1"/>
  <c r="Q1324" i="46" a="1"/>
  <c r="Q1324" i="46" s="1"/>
  <c r="V1324" i="46" s="1"/>
  <c r="Q1332" i="46" a="1"/>
  <c r="Q1332" i="46" s="1"/>
  <c r="V1332" i="46" s="1"/>
  <c r="Q1341" i="46" a="1"/>
  <c r="Q1341" i="46" s="1"/>
  <c r="V1341" i="46" s="1"/>
  <c r="AB1341" i="46" s="1"/>
  <c r="Q1351" i="46" a="1"/>
  <c r="Q1351" i="46" s="1"/>
  <c r="Q1370" i="46" a="1"/>
  <c r="Q1370" i="46" s="1"/>
  <c r="V1370" i="46" s="1"/>
  <c r="AB1370" i="46" s="1"/>
  <c r="Q1380" i="46" a="1"/>
  <c r="Q1380" i="46" s="1"/>
  <c r="V1380" i="46" s="1"/>
  <c r="Q1389" i="46" a="1"/>
  <c r="Q1389" i="46" s="1"/>
  <c r="Q1399" i="46" a="1"/>
  <c r="Q1399" i="46" s="1"/>
  <c r="V1399" i="46" s="1"/>
  <c r="Q1418" i="46" a="1"/>
  <c r="Q1418" i="46" s="1"/>
  <c r="V1418" i="46" s="1"/>
  <c r="Q1428" i="46" a="1"/>
  <c r="Q1428" i="46" s="1"/>
  <c r="V1428" i="46" s="1"/>
  <c r="Q1437" i="46" a="1"/>
  <c r="Q1437" i="46" s="1"/>
  <c r="V1437" i="46" s="1"/>
  <c r="Q1447" i="46" a="1"/>
  <c r="Q1447" i="46" s="1"/>
  <c r="V1447" i="46" s="1"/>
  <c r="Q1458" i="46" a="1"/>
  <c r="Q1458" i="46" s="1"/>
  <c r="V1458" i="46" s="1"/>
  <c r="AB1458" i="46" s="1"/>
  <c r="Q1470" i="46" a="1"/>
  <c r="Q1470" i="46" s="1"/>
  <c r="V1470" i="46" s="1"/>
  <c r="AB1470" i="46" s="1"/>
  <c r="Q1480" i="46" a="1"/>
  <c r="Q1480" i="46" s="1"/>
  <c r="V1480" i="46" s="1"/>
  <c r="AB1480" i="46" s="1"/>
  <c r="Q1491" i="46" a="1"/>
  <c r="Q1491" i="46" s="1"/>
  <c r="V1491" i="46" s="1"/>
  <c r="Q1503" i="46" a="1"/>
  <c r="Q1503" i="46" s="1"/>
  <c r="V1503" i="46" s="1"/>
  <c r="Q1524" i="46" a="1"/>
  <c r="Q1524" i="46" s="1"/>
  <c r="V1524" i="46" s="1"/>
  <c r="Q1536" i="46" a="1"/>
  <c r="Q1536" i="46" s="1"/>
  <c r="Q55" i="46" a="1"/>
  <c r="Q55" i="46" s="1"/>
  <c r="V55" i="46" s="1"/>
  <c r="Q243" i="46" a="1"/>
  <c r="Q243" i="46" s="1"/>
  <c r="Q328" i="46" a="1"/>
  <c r="Q328" i="46" s="1"/>
  <c r="Q365" i="46" a="1"/>
  <c r="Q365" i="46" s="1"/>
  <c r="V365" i="46" s="1"/>
  <c r="Q391" i="46" a="1"/>
  <c r="Q391" i="46" s="1"/>
  <c r="Q413" i="46" a="1"/>
  <c r="Q413" i="46" s="1"/>
  <c r="V413" i="46" s="1"/>
  <c r="Q471" i="46" a="1"/>
  <c r="Q471" i="46" s="1"/>
  <c r="Q491" i="46" a="1"/>
  <c r="Q491" i="46" s="1"/>
  <c r="V491" i="46" s="1"/>
  <c r="AB491" i="46" s="1"/>
  <c r="Q510" i="46" a="1"/>
  <c r="Q510" i="46" s="1"/>
  <c r="Q529" i="46" a="1"/>
  <c r="Q529" i="46" s="1"/>
  <c r="V529" i="46" s="1"/>
  <c r="Q590" i="46" a="1"/>
  <c r="Q590" i="46" s="1"/>
  <c r="Q611" i="46" a="1"/>
  <c r="Q611" i="46" s="1"/>
  <c r="Q628" i="46" a="1"/>
  <c r="Q628" i="46" s="1"/>
  <c r="V628" i="46" s="1"/>
  <c r="Q657" i="46" a="1"/>
  <c r="Q657" i="46" s="1"/>
  <c r="V657" i="46" s="1"/>
  <c r="Q672" i="46" a="1"/>
  <c r="Q672" i="46" s="1"/>
  <c r="V672" i="46" s="1"/>
  <c r="Q686" i="46" a="1"/>
  <c r="Q686" i="46" s="1"/>
  <c r="Q722" i="46" a="1"/>
  <c r="Q722" i="46" s="1"/>
  <c r="V722" i="46" s="1"/>
  <c r="Q739" i="46" a="1"/>
  <c r="Q739" i="46" s="1"/>
  <c r="Q748" i="46" a="1"/>
  <c r="Q748" i="46" s="1"/>
  <c r="Q757" i="46" a="1"/>
  <c r="Q757" i="46" s="1"/>
  <c r="Q766" i="46" a="1"/>
  <c r="Q766" i="46" s="1"/>
  <c r="V766" i="46" s="1"/>
  <c r="Q776" i="46" a="1"/>
  <c r="Q776" i="46" s="1"/>
  <c r="V776" i="46" s="1"/>
  <c r="Q785" i="46" a="1"/>
  <c r="Q785" i="46" s="1"/>
  <c r="V785" i="46" s="1"/>
  <c r="Q793" i="46" a="1"/>
  <c r="Q793" i="46" s="1"/>
  <c r="Q802" i="46" a="1"/>
  <c r="Q802" i="46" s="1"/>
  <c r="Q811" i="46" a="1"/>
  <c r="Q811" i="46" s="1"/>
  <c r="Q820" i="46" a="1"/>
  <c r="Q820" i="46" s="1"/>
  <c r="V820" i="46" s="1"/>
  <c r="Q829" i="46" a="1"/>
  <c r="Q829" i="46" s="1"/>
  <c r="V829" i="46" s="1"/>
  <c r="AB829" i="46" s="1"/>
  <c r="Q839" i="46" a="1"/>
  <c r="Q839" i="46" s="1"/>
  <c r="Q848" i="46" a="1"/>
  <c r="Q848" i="46" s="1"/>
  <c r="Q883" i="46" a="1"/>
  <c r="Q883" i="46" s="1"/>
  <c r="V883" i="46" s="1"/>
  <c r="Q892" i="46" a="1"/>
  <c r="Q892" i="46" s="1"/>
  <c r="V892" i="46" s="1"/>
  <c r="Q902" i="46" a="1"/>
  <c r="Q902" i="46" s="1"/>
  <c r="V902" i="46" s="1"/>
  <c r="AB902" i="46" s="1"/>
  <c r="Q911" i="46" a="1"/>
  <c r="Q911" i="46" s="1"/>
  <c r="V911" i="46" s="1"/>
  <c r="AB911" i="46" s="1"/>
  <c r="Q920" i="46" a="1"/>
  <c r="Q920" i="46" s="1"/>
  <c r="Q929" i="46" a="1"/>
  <c r="Q929" i="46" s="1"/>
  <c r="V929" i="46" s="1"/>
  <c r="Q938" i="46" a="1"/>
  <c r="Q938" i="46" s="1"/>
  <c r="V938" i="46" s="1"/>
  <c r="Q946" i="46" a="1"/>
  <c r="Q946" i="46" s="1"/>
  <c r="Q956" i="46" a="1"/>
  <c r="Q956" i="46" s="1"/>
  <c r="V956" i="46" s="1"/>
  <c r="Q966" i="46" a="1"/>
  <c r="Q966" i="46" s="1"/>
  <c r="V966" i="46" s="1"/>
  <c r="Q976" i="46" a="1"/>
  <c r="Q976" i="46" s="1"/>
  <c r="V976" i="46" s="1"/>
  <c r="Q985" i="46" a="1"/>
  <c r="Q985" i="46" s="1"/>
  <c r="V985" i="46" s="1"/>
  <c r="AB985" i="46" s="1"/>
  <c r="Q994" i="46" a="1"/>
  <c r="Q994" i="46" s="1"/>
  <c r="V994" i="46" s="1"/>
  <c r="AB994" i="46" s="1"/>
  <c r="Q1003" i="46" a="1"/>
  <c r="Q1003" i="46" s="1"/>
  <c r="Q1013" i="46" a="1"/>
  <c r="Q1013" i="46" s="1"/>
  <c r="Q1033" i="46" a="1"/>
  <c r="Q1033" i="46" s="1"/>
  <c r="V1033" i="46" s="1"/>
  <c r="Q1043" i="46" a="1"/>
  <c r="Q1043" i="46" s="1"/>
  <c r="Q1051" i="46" a="1"/>
  <c r="Q1051" i="46" s="1"/>
  <c r="V1051" i="46" s="1"/>
  <c r="Q1069" i="46" a="1"/>
  <c r="Q1069" i="46" s="1"/>
  <c r="Q1079" i="46" a="1"/>
  <c r="Q1079" i="46" s="1"/>
  <c r="V1079" i="46" s="1"/>
  <c r="Q1089" i="46" a="1"/>
  <c r="Q1089" i="46" s="1"/>
  <c r="Q1099" i="46" a="1"/>
  <c r="Q1099" i="46" s="1"/>
  <c r="Q1109" i="46" a="1"/>
  <c r="Q1109" i="46" s="1"/>
  <c r="Q1118" i="46" a="1"/>
  <c r="Q1118" i="46" s="1"/>
  <c r="Q1127" i="46" a="1"/>
  <c r="Q1127" i="46" s="1"/>
  <c r="V1127" i="46" s="1"/>
  <c r="Q1136" i="46" a="1"/>
  <c r="Q1136" i="46" s="1"/>
  <c r="V1136" i="46" s="1"/>
  <c r="AB1136" i="46" s="1"/>
  <c r="Q1154" i="46" a="1"/>
  <c r="Q1154" i="46" s="1"/>
  <c r="V1154" i="46" s="1"/>
  <c r="AB1154" i="46" s="1"/>
  <c r="Q1164" i="46" a="1"/>
  <c r="Q1164" i="46" s="1"/>
  <c r="V1164" i="46" s="1"/>
  <c r="AB1164" i="46" s="1"/>
  <c r="Q1173" i="46" a="1"/>
  <c r="Q1173" i="46" s="1"/>
  <c r="Q1182" i="46" a="1"/>
  <c r="Q1182" i="46" s="1"/>
  <c r="V1182" i="46" s="1"/>
  <c r="Q1191" i="46" a="1"/>
  <c r="Q1191" i="46" s="1"/>
  <c r="Q1201" i="46" a="1"/>
  <c r="Q1201" i="46" s="1"/>
  <c r="V1201" i="46" s="1"/>
  <c r="Q1210" i="46" a="1"/>
  <c r="Q1210" i="46" s="1"/>
  <c r="V1210" i="46" s="1"/>
  <c r="Q1218" i="46" a="1"/>
  <c r="Q1218" i="46" s="1"/>
  <c r="V1218" i="46" s="1"/>
  <c r="AB1218" i="46" s="1"/>
  <c r="Q1233" i="46" a="1"/>
  <c r="Q1233" i="46" s="1"/>
  <c r="V1233" i="46" s="1"/>
  <c r="Q1250" i="46" a="1"/>
  <c r="Q1250" i="46" s="1"/>
  <c r="V1250" i="46" s="1"/>
  <c r="AB1250" i="46" s="1"/>
  <c r="Q1259" i="46" a="1"/>
  <c r="Q1259" i="46" s="1"/>
  <c r="V1259" i="46" s="1"/>
  <c r="AB1259" i="46" s="1"/>
  <c r="Q1268" i="46" a="1"/>
  <c r="Q1268" i="46" s="1"/>
  <c r="V1268" i="46" s="1"/>
  <c r="Q1277" i="46" a="1"/>
  <c r="Q1277" i="46" s="1"/>
  <c r="Q1286" i="46" a="1"/>
  <c r="Q1286" i="46" s="1"/>
  <c r="V1286" i="46" s="1"/>
  <c r="AB1286" i="46" s="1"/>
  <c r="Q1296" i="46" a="1"/>
  <c r="Q1296" i="46" s="1"/>
  <c r="Q1315" i="46" a="1"/>
  <c r="Q1315" i="46" s="1"/>
  <c r="V1315" i="46" s="1"/>
  <c r="Q1342" i="46" a="1"/>
  <c r="Q1342" i="46" s="1"/>
  <c r="Q1352" i="46" a="1"/>
  <c r="Q1352" i="46" s="1"/>
  <c r="Q1361" i="46" a="1"/>
  <c r="Q1361" i="46" s="1"/>
  <c r="V1361" i="46" s="1"/>
  <c r="Q1371" i="46" a="1"/>
  <c r="Q1371" i="46" s="1"/>
  <c r="Q1390" i="46" a="1"/>
  <c r="Q1390" i="46" s="1"/>
  <c r="V1390" i="46" s="1"/>
  <c r="Q1400" i="46" a="1"/>
  <c r="Q1400" i="46" s="1"/>
  <c r="V1400" i="46" s="1"/>
  <c r="AB1400" i="46" s="1"/>
  <c r="Q1409" i="46" a="1"/>
  <c r="Q1409" i="46" s="1"/>
  <c r="V1409" i="46" s="1"/>
  <c r="AB1409" i="46" s="1"/>
  <c r="Q1419" i="46" a="1"/>
  <c r="Q1419" i="46" s="1"/>
  <c r="V1419" i="46" s="1"/>
  <c r="AB1419" i="46" s="1"/>
  <c r="Q1438" i="46" a="1"/>
  <c r="Q1438" i="46" s="1"/>
  <c r="V1438" i="46" s="1"/>
  <c r="AB1438" i="46" s="1"/>
  <c r="Q1448" i="46" a="1"/>
  <c r="Q1448" i="46" s="1"/>
  <c r="V1448" i="46" s="1"/>
  <c r="AB1448" i="46" s="1"/>
  <c r="Q1459" i="46" a="1"/>
  <c r="Q1459" i="46" s="1"/>
  <c r="V1459" i="46" s="1"/>
  <c r="Q1471" i="46" a="1"/>
  <c r="Q1471" i="46" s="1"/>
  <c r="V1471" i="46" s="1"/>
  <c r="Q1492" i="46" a="1"/>
  <c r="Q1492" i="46" s="1"/>
  <c r="V1492" i="46" s="1"/>
  <c r="Q1504" i="46" a="1"/>
  <c r="Q1504" i="46" s="1"/>
  <c r="V1504" i="46" s="1"/>
  <c r="Q1513" i="46" a="1"/>
  <c r="Q1513" i="46" s="1"/>
  <c r="V1513" i="46" s="1"/>
  <c r="Q1525" i="46" a="1"/>
  <c r="Q1525" i="46" s="1"/>
  <c r="V1525" i="46" s="1"/>
  <c r="AB1525" i="46" s="1"/>
  <c r="Q1546" i="46" a="1"/>
  <c r="Q1546" i="46" s="1"/>
  <c r="Q1558" i="46" a="1"/>
  <c r="Q1558" i="46" s="1"/>
  <c r="V1558" i="46" s="1"/>
  <c r="Q1569" i="46" a="1"/>
  <c r="Q1569" i="46" s="1"/>
  <c r="V1569" i="46" s="1"/>
  <c r="AB1569" i="46" s="1"/>
  <c r="Q88" i="46" a="1"/>
  <c r="Q88" i="46" s="1"/>
  <c r="Q257" i="46" a="1"/>
  <c r="Q257" i="46" s="1"/>
  <c r="Q339" i="46" a="1"/>
  <c r="Q339" i="46" s="1"/>
  <c r="V339" i="46" s="1"/>
  <c r="AB339" i="46" s="1"/>
  <c r="Q369" i="46" a="1"/>
  <c r="Q369" i="46" s="1"/>
  <c r="V369" i="46" s="1"/>
  <c r="Q416" i="46" a="1"/>
  <c r="Q416" i="46" s="1"/>
  <c r="Q455" i="46" a="1"/>
  <c r="Q455" i="46" s="1"/>
  <c r="Q473" i="46" a="1"/>
  <c r="Q473" i="46" s="1"/>
  <c r="Q511" i="46" a="1"/>
  <c r="Q511" i="46" s="1"/>
  <c r="Q532" i="46" a="1"/>
  <c r="Q532" i="46" s="1"/>
  <c r="V532" i="46" s="1"/>
  <c r="Q553" i="46" a="1"/>
  <c r="Q553" i="46" s="1"/>
  <c r="V553" i="46" s="1"/>
  <c r="Q572" i="46" a="1"/>
  <c r="Q572" i="46" s="1"/>
  <c r="Q612" i="46" a="1"/>
  <c r="Q612" i="46" s="1"/>
  <c r="Q643" i="46" a="1"/>
  <c r="Q643" i="46" s="1"/>
  <c r="Q701" i="46" a="1"/>
  <c r="Q701" i="46" s="1"/>
  <c r="V701" i="46" s="1"/>
  <c r="AB701" i="46" s="1"/>
  <c r="Q715" i="46" a="1"/>
  <c r="Q715" i="46" s="1"/>
  <c r="V715" i="46" s="1"/>
  <c r="AB715" i="46" s="1"/>
  <c r="Q723" i="46" a="1"/>
  <c r="Q723" i="46" s="1"/>
  <c r="V723" i="46" s="1"/>
  <c r="Q731" i="46" a="1"/>
  <c r="Q731" i="46" s="1"/>
  <c r="Q740" i="46" a="1"/>
  <c r="Q740" i="46" s="1"/>
  <c r="V740" i="46" s="1"/>
  <c r="Q794" i="46" a="1"/>
  <c r="Q794" i="46" s="1"/>
  <c r="V794" i="46" s="1"/>
  <c r="Q803" i="46" a="1"/>
  <c r="Q803" i="46" s="1"/>
  <c r="Q812" i="46" a="1"/>
  <c r="Q812" i="46" s="1"/>
  <c r="Q821" i="46" a="1"/>
  <c r="Q821" i="46" s="1"/>
  <c r="V821" i="46" s="1"/>
  <c r="Q830" i="46" a="1"/>
  <c r="Q830" i="46" s="1"/>
  <c r="V830" i="46" s="1"/>
  <c r="Q840" i="46" a="1"/>
  <c r="Q840" i="46" s="1"/>
  <c r="Q849" i="46" a="1"/>
  <c r="Q849" i="46" s="1"/>
  <c r="V849" i="46" s="1"/>
  <c r="AB849" i="46" s="1"/>
  <c r="Q857" i="46" a="1"/>
  <c r="Q857" i="46" s="1"/>
  <c r="V857" i="46" s="1"/>
  <c r="AB857" i="46" s="1"/>
  <c r="Q866" i="46" a="1"/>
  <c r="Q866" i="46" s="1"/>
  <c r="V866" i="46" s="1"/>
  <c r="AB866" i="46" s="1"/>
  <c r="Q875" i="46" a="1"/>
  <c r="Q875" i="46" s="1"/>
  <c r="Q884" i="46" a="1"/>
  <c r="Q884" i="46" s="1"/>
  <c r="Q893" i="46" a="1"/>
  <c r="Q893" i="46" s="1"/>
  <c r="Q903" i="46" a="1"/>
  <c r="Q903" i="46" s="1"/>
  <c r="Q912" i="46" a="1"/>
  <c r="Q912" i="46" s="1"/>
  <c r="V912" i="46" s="1"/>
  <c r="Q947" i="46" a="1"/>
  <c r="Q947" i="46" s="1"/>
  <c r="Q957" i="46" a="1"/>
  <c r="Q957" i="46" s="1"/>
  <c r="V957" i="46" s="1"/>
  <c r="Q967" i="46" a="1"/>
  <c r="Q967" i="46" s="1"/>
  <c r="Q977" i="46" a="1"/>
  <c r="Q977" i="46" s="1"/>
  <c r="V977" i="46" s="1"/>
  <c r="AB977" i="46" s="1"/>
  <c r="Q986" i="46" a="1"/>
  <c r="Q986" i="46" s="1"/>
  <c r="Q995" i="46" a="1"/>
  <c r="Q995" i="46" s="1"/>
  <c r="Q1004" i="46" a="1"/>
  <c r="Q1004" i="46" s="1"/>
  <c r="V1004" i="46" s="1"/>
  <c r="AB1004" i="46" s="1"/>
  <c r="Q1023" i="46" a="1"/>
  <c r="Q1023" i="46" s="1"/>
  <c r="Q1034" i="46" a="1"/>
  <c r="Q1034" i="46" s="1"/>
  <c r="V1034" i="46" s="1"/>
  <c r="Q1044" i="46" a="1"/>
  <c r="Q1044" i="46" s="1"/>
  <c r="Q1052" i="46" a="1"/>
  <c r="Q1052" i="46" s="1"/>
  <c r="V1052" i="46" s="1"/>
  <c r="Q1061" i="46" a="1"/>
  <c r="Q1061" i="46" s="1"/>
  <c r="V1061" i="46" s="1"/>
  <c r="Q1080" i="46" a="1"/>
  <c r="Q1080" i="46" s="1"/>
  <c r="V1080" i="46" s="1"/>
  <c r="AB1080" i="46" s="1"/>
  <c r="Q1100" i="46" a="1"/>
  <c r="Q1100" i="46" s="1"/>
  <c r="V1100" i="46" s="1"/>
  <c r="Q1110" i="46" a="1"/>
  <c r="Q1110" i="46" s="1"/>
  <c r="Q1119" i="46" a="1"/>
  <c r="Q1119" i="46" s="1"/>
  <c r="Q1128" i="46" a="1"/>
  <c r="Q1128" i="46" s="1"/>
  <c r="V1128" i="46" s="1"/>
  <c r="Q1145" i="46" a="1"/>
  <c r="Q1145" i="46" s="1"/>
  <c r="V1145" i="46" s="1"/>
  <c r="AB1145" i="46" s="1"/>
  <c r="Q1174" i="46" a="1"/>
  <c r="Q1174" i="46" s="1"/>
  <c r="V1174" i="46" s="1"/>
  <c r="AB1174" i="46" s="1"/>
  <c r="Q1192" i="46" a="1"/>
  <c r="Q1192" i="46" s="1"/>
  <c r="V1192" i="46" s="1"/>
  <c r="AB1192" i="46" s="1"/>
  <c r="Q1202" i="46" a="1"/>
  <c r="Q1202" i="46" s="1"/>
  <c r="V1202" i="46" s="1"/>
  <c r="Q1211" i="46" a="1"/>
  <c r="Q1211" i="46" s="1"/>
  <c r="V1211" i="46" s="1"/>
  <c r="Q1226" i="46" a="1"/>
  <c r="Q1226" i="46" s="1"/>
  <c r="V1226" i="46" s="1"/>
  <c r="Q1241" i="46" a="1"/>
  <c r="Q1241" i="46" s="1"/>
  <c r="V1241" i="46" s="1"/>
  <c r="Q1260" i="46" a="1"/>
  <c r="Q1260" i="46" s="1"/>
  <c r="V1260" i="46" s="1"/>
  <c r="Q1269" i="46" a="1"/>
  <c r="Q1269" i="46" s="1"/>
  <c r="V1269" i="46" s="1"/>
  <c r="Q1278" i="46" a="1"/>
  <c r="Q1278" i="46" s="1"/>
  <c r="Q1287" i="46" a="1"/>
  <c r="Q1287" i="46" s="1"/>
  <c r="V1287" i="46" s="1"/>
  <c r="AB1287" i="46" s="1"/>
  <c r="Q1306" i="46" a="1"/>
  <c r="Q1306" i="46" s="1"/>
  <c r="Q1316" i="46" a="1"/>
  <c r="Q1316" i="46" s="1"/>
  <c r="V1316" i="46" s="1"/>
  <c r="AB1316" i="46" s="1"/>
  <c r="Q1325" i="46" a="1"/>
  <c r="Q1325" i="46" s="1"/>
  <c r="V1325" i="46" s="1"/>
  <c r="AB1325" i="46" s="1"/>
  <c r="Q1333" i="46" a="1"/>
  <c r="Q1333" i="46" s="1"/>
  <c r="Q1343" i="46" a="1"/>
  <c r="Q1343" i="46" s="1"/>
  <c r="V1343" i="46" s="1"/>
  <c r="Q1362" i="46" a="1"/>
  <c r="Q1362" i="46" s="1"/>
  <c r="Q1372" i="46" a="1"/>
  <c r="Q1372" i="46" s="1"/>
  <c r="V1372" i="46" s="1"/>
  <c r="Q1381" i="46" a="1"/>
  <c r="Q1381" i="46" s="1"/>
  <c r="V1381" i="46" s="1"/>
  <c r="Q1391" i="46" a="1"/>
  <c r="Q1391" i="46" s="1"/>
  <c r="V1391" i="46" s="1"/>
  <c r="AB1391" i="46" s="1"/>
  <c r="Q1410" i="46" a="1"/>
  <c r="Q1410" i="46" s="1"/>
  <c r="V1410" i="46" s="1"/>
  <c r="Q1420" i="46" a="1"/>
  <c r="Q1420" i="46" s="1"/>
  <c r="V1420" i="46" s="1"/>
  <c r="Q1429" i="46" a="1"/>
  <c r="Q1429" i="46" s="1"/>
  <c r="V1429" i="46" s="1"/>
  <c r="Q1439" i="46" a="1"/>
  <c r="Q1439" i="46" s="1"/>
  <c r="V1439" i="46" s="1"/>
  <c r="Q1460" i="46" a="1"/>
  <c r="Q1460" i="46" s="1"/>
  <c r="V1460" i="46" s="1"/>
  <c r="AB1460" i="46" s="1"/>
  <c r="Q1472" i="46" a="1"/>
  <c r="Q1472" i="46" s="1"/>
  <c r="V1472" i="46" s="1"/>
  <c r="AB1472" i="46" s="1"/>
  <c r="Q1481" i="46" a="1"/>
  <c r="Q1481" i="46" s="1"/>
  <c r="V1481" i="46" s="1"/>
  <c r="Q1493" i="46" a="1"/>
  <c r="Q1493" i="46" s="1"/>
  <c r="V1493" i="46" s="1"/>
  <c r="Q1514" i="46" a="1"/>
  <c r="Q1514" i="46" s="1"/>
  <c r="V1514" i="46" s="1"/>
  <c r="Q1526" i="46" a="1"/>
  <c r="Q1526" i="46" s="1"/>
  <c r="V1526" i="46" s="1"/>
  <c r="Q1537" i="46" a="1"/>
  <c r="Q1537" i="46" s="1"/>
  <c r="Q1547" i="46" a="1"/>
  <c r="Q1547" i="46" s="1"/>
  <c r="V1547" i="46" s="1"/>
  <c r="AB1547" i="46" s="1"/>
  <c r="Q1559" i="46" a="1"/>
  <c r="Q1559" i="46" s="1"/>
  <c r="V1559" i="46" s="1"/>
  <c r="Q1570" i="46" a="1"/>
  <c r="Q1570" i="46" s="1"/>
  <c r="V1570" i="46" s="1"/>
  <c r="Q1580" i="46" a="1"/>
  <c r="Q1580" i="46" s="1"/>
  <c r="V1580" i="46" s="1"/>
  <c r="AB1580" i="46" s="1"/>
  <c r="Q1592" i="46" a="1"/>
  <c r="Q1592" i="46" s="1"/>
  <c r="V1592" i="46" s="1"/>
  <c r="AB1592" i="46" s="1"/>
  <c r="Q1603" i="46" a="1"/>
  <c r="Q1603" i="46" s="1"/>
  <c r="V1603" i="46" s="1"/>
  <c r="Q1612" i="46" a="1"/>
  <c r="Q1612" i="46" s="1"/>
  <c r="V1612" i="46" s="1"/>
  <c r="AB1612" i="46" s="1"/>
  <c r="Q1631" i="46" a="1"/>
  <c r="Q1631" i="46" s="1"/>
  <c r="V1631" i="46" s="1"/>
  <c r="Q1641" i="46" a="1"/>
  <c r="Q1641" i="46" s="1"/>
  <c r="V1641" i="46" s="1"/>
  <c r="Q1650" i="46" a="1"/>
  <c r="Q1650" i="46" s="1"/>
  <c r="V1650" i="46" s="1"/>
  <c r="Q1659" i="46" a="1"/>
  <c r="Q1659" i="46" s="1"/>
  <c r="V1659" i="46" s="1"/>
  <c r="Q1668" i="46" a="1"/>
  <c r="Q1668" i="46" s="1"/>
  <c r="V1668" i="46" s="1"/>
  <c r="Q1677" i="46" a="1"/>
  <c r="Q1677" i="46" s="1"/>
  <c r="V1677" i="46" s="1"/>
  <c r="Q1687" i="46" a="1"/>
  <c r="Q1687" i="46" s="1"/>
  <c r="Q1696" i="46" a="1"/>
  <c r="Q1696" i="46" s="1"/>
  <c r="Q1705" i="46" a="1"/>
  <c r="Q1705" i="46" s="1"/>
  <c r="Q1714" i="46" a="1"/>
  <c r="Q1714" i="46" s="1"/>
  <c r="V1714" i="46" s="1"/>
  <c r="AB1714" i="46" s="1"/>
  <c r="Q1722" i="46" a="1"/>
  <c r="Q1722" i="46" s="1"/>
  <c r="Q1731" i="46" a="1"/>
  <c r="Q1731" i="46" s="1"/>
  <c r="V1731" i="46" s="1"/>
  <c r="AB1731" i="46" s="1"/>
  <c r="Q1757" i="46" a="1"/>
  <c r="Q1757" i="46" s="1"/>
  <c r="Q1774" i="46" a="1"/>
  <c r="Q1774" i="46" s="1"/>
  <c r="V1774" i="46" s="1"/>
  <c r="Q1782" i="46" a="1"/>
  <c r="Q1782" i="46" s="1"/>
  <c r="V1782" i="46" s="1"/>
  <c r="Q1791" i="46" a="1"/>
  <c r="Q1791" i="46" s="1"/>
  <c r="V1791" i="46" s="1"/>
  <c r="Q1800" i="46" a="1"/>
  <c r="Q1800" i="46" s="1"/>
  <c r="V1800" i="46" s="1"/>
  <c r="Q1809" i="46" a="1"/>
  <c r="Q1809" i="46" s="1"/>
  <c r="Q1817" i="46" a="1"/>
  <c r="Q1817" i="46" s="1"/>
  <c r="V1817" i="46" s="1"/>
  <c r="Q1826" i="46" a="1"/>
  <c r="Q1826" i="46" s="1"/>
  <c r="V1826" i="46" s="1"/>
  <c r="Q1835" i="46" a="1"/>
  <c r="Q1835" i="46" s="1"/>
  <c r="V1835" i="46" s="1"/>
  <c r="AB1835" i="46" s="1"/>
  <c r="Q1852" i="46" a="1"/>
  <c r="Q1852" i="46" s="1"/>
  <c r="V1852" i="46" s="1"/>
  <c r="Q1877" i="46" a="1"/>
  <c r="Q1877" i="46" s="1"/>
  <c r="V1877" i="46" s="1"/>
  <c r="AB1877" i="46" s="1"/>
  <c r="Q1886" i="46" a="1"/>
  <c r="Q1886" i="46" s="1"/>
  <c r="V1886" i="46" s="1"/>
  <c r="AB1886" i="46" s="1"/>
  <c r="Q1904" i="46" a="1"/>
  <c r="Q1904" i="46" s="1"/>
  <c r="V1904" i="46" s="1"/>
  <c r="Q1913" i="46" a="1"/>
  <c r="Q1913" i="46" s="1"/>
  <c r="V1913" i="46" s="1"/>
  <c r="Q1931" i="46" a="1"/>
  <c r="Q1931" i="46" s="1"/>
  <c r="V1931" i="46" s="1"/>
  <c r="Q1941" i="46" a="1"/>
  <c r="Q1941" i="46" s="1"/>
  <c r="V1941" i="46" s="1"/>
  <c r="Q1950" i="46" a="1"/>
  <c r="Q1950" i="46" s="1"/>
  <c r="V1950" i="46" s="1"/>
  <c r="Q1968" i="46" a="1"/>
  <c r="Q1968" i="46" s="1"/>
  <c r="Q1977" i="46" a="1"/>
  <c r="Q1977" i="46" s="1"/>
  <c r="Q1995" i="46" a="1"/>
  <c r="Q1995" i="46" s="1"/>
  <c r="V1995" i="46" s="1"/>
  <c r="AB1995" i="46" s="1"/>
  <c r="Q2005" i="46" a="1"/>
  <c r="Q2005" i="46" s="1"/>
  <c r="V2005" i="46" s="1"/>
  <c r="AB2005" i="46" s="1"/>
  <c r="Q2015" i="46" a="1"/>
  <c r="Q2015" i="46" s="1"/>
  <c r="V2015" i="46" s="1"/>
  <c r="AB2015" i="46" s="1"/>
  <c r="Q2027" i="46" a="1"/>
  <c r="Q2027" i="46" s="1"/>
  <c r="V2027" i="46" s="1"/>
  <c r="AB2027" i="46" s="1"/>
  <c r="Q2048" i="46" a="1"/>
  <c r="Q2048" i="46" s="1"/>
  <c r="Q2060" i="46" a="1"/>
  <c r="Q2060" i="46" s="1"/>
  <c r="V2060" i="46" s="1"/>
  <c r="Q2070" i="46" a="1"/>
  <c r="Q2070" i="46" s="1"/>
  <c r="V2070" i="46" s="1"/>
  <c r="Q89" i="46" a="1"/>
  <c r="Q89" i="46" s="1"/>
  <c r="Q258" i="46" a="1"/>
  <c r="Q258" i="46" s="1"/>
  <c r="V258" i="46" s="1"/>
  <c r="Q370" i="46" a="1"/>
  <c r="Q370" i="46" s="1"/>
  <c r="Q394" i="46" a="1"/>
  <c r="Q394" i="46" s="1"/>
  <c r="Q437" i="46" a="1"/>
  <c r="Q437" i="46" s="1"/>
  <c r="Q475" i="46" a="1"/>
  <c r="Q475" i="46" s="1"/>
  <c r="V475" i="46" s="1"/>
  <c r="AB475" i="46" s="1"/>
  <c r="Q494" i="46" a="1"/>
  <c r="Q494" i="46" s="1"/>
  <c r="V494" i="46" s="1"/>
  <c r="AB494" i="46" s="1"/>
  <c r="Q513" i="46" a="1"/>
  <c r="Q513" i="46" s="1"/>
  <c r="Q534" i="46" a="1"/>
  <c r="Q534" i="46" s="1"/>
  <c r="V534" i="46" s="1"/>
  <c r="AB534" i="46" s="1"/>
  <c r="Q574" i="46" a="1"/>
  <c r="Q574" i="46" s="1"/>
  <c r="Q594" i="46" a="1"/>
  <c r="Q594" i="46" s="1"/>
  <c r="Q615" i="46" a="1"/>
  <c r="Q615" i="46" s="1"/>
  <c r="Q630" i="46" a="1"/>
  <c r="Q630" i="46" s="1"/>
  <c r="Q645" i="46" a="1"/>
  <c r="Q645" i="46" s="1"/>
  <c r="Q659" i="46" a="1"/>
  <c r="Q659" i="46" s="1"/>
  <c r="V659" i="46" s="1"/>
  <c r="Q674" i="46" a="1"/>
  <c r="Q674" i="46" s="1"/>
  <c r="Q703" i="46" a="1"/>
  <c r="Q703" i="46" s="1"/>
  <c r="V703" i="46" s="1"/>
  <c r="Q716" i="46" a="1"/>
  <c r="Q716" i="46" s="1"/>
  <c r="Q724" i="46" a="1"/>
  <c r="Q724" i="46" s="1"/>
  <c r="Q732" i="46" a="1"/>
  <c r="Q732" i="46" s="1"/>
  <c r="V732" i="46" s="1"/>
  <c r="AB732" i="46" s="1"/>
  <c r="Q749" i="46" a="1"/>
  <c r="Q749" i="46" s="1"/>
  <c r="Q758" i="46" a="1"/>
  <c r="Q758" i="46" s="1"/>
  <c r="V758" i="46" s="1"/>
  <c r="Q767" i="46" a="1"/>
  <c r="Q767" i="46" s="1"/>
  <c r="Q777" i="46" a="1"/>
  <c r="Q777" i="46" s="1"/>
  <c r="Q786" i="46" a="1"/>
  <c r="Q786" i="46" s="1"/>
  <c r="Q804" i="46" a="1"/>
  <c r="Q804" i="46" s="1"/>
  <c r="V804" i="46" s="1"/>
  <c r="Q858" i="46" a="1"/>
  <c r="Q858" i="46" s="1"/>
  <c r="Q867" i="46" a="1"/>
  <c r="Q867" i="46" s="1"/>
  <c r="V867" i="46" s="1"/>
  <c r="Q876" i="46" a="1"/>
  <c r="Q876" i="46" s="1"/>
  <c r="Q885" i="46" a="1"/>
  <c r="Q885" i="46" s="1"/>
  <c r="Q894" i="46" a="1"/>
  <c r="Q894" i="46" s="1"/>
  <c r="Q904" i="46" a="1"/>
  <c r="Q904" i="46" s="1"/>
  <c r="Q913" i="46" a="1"/>
  <c r="Q913" i="46" s="1"/>
  <c r="V913" i="46" s="1"/>
  <c r="AB913" i="46" s="1"/>
  <c r="Q921" i="46" a="1"/>
  <c r="Q921" i="46" s="1"/>
  <c r="V921" i="46" s="1"/>
  <c r="AB921" i="46" s="1"/>
  <c r="Q930" i="46" a="1"/>
  <c r="Q930" i="46" s="1"/>
  <c r="V930" i="46" s="1"/>
  <c r="Q939" i="46" a="1"/>
  <c r="Q939" i="46" s="1"/>
  <c r="V939" i="46" s="1"/>
  <c r="AB939" i="46" s="1"/>
  <c r="Q948" i="46" a="1"/>
  <c r="Q948" i="46" s="1"/>
  <c r="V948" i="46" s="1"/>
  <c r="Q958" i="46" a="1"/>
  <c r="Q958" i="46" s="1"/>
  <c r="V958" i="46" s="1"/>
  <c r="Q968" i="46" a="1"/>
  <c r="Q968" i="46" s="1"/>
  <c r="Q978" i="46" a="1"/>
  <c r="Q978" i="46" s="1"/>
  <c r="Q996" i="46" a="1"/>
  <c r="Q996" i="46" s="1"/>
  <c r="V996" i="46" s="1"/>
  <c r="Q1014" i="46" a="1"/>
  <c r="Q1014" i="46" s="1"/>
  <c r="V1014" i="46" s="1"/>
  <c r="Q1024" i="46" a="1"/>
  <c r="Q1024" i="46" s="1"/>
  <c r="Q1045" i="46" a="1"/>
  <c r="Q1045" i="46" s="1"/>
  <c r="Q1053" i="46" a="1"/>
  <c r="Q1053" i="46" s="1"/>
  <c r="V1053" i="46" s="1"/>
  <c r="Q1062" i="46" a="1"/>
  <c r="Q1062" i="46" s="1"/>
  <c r="V1062" i="46" s="1"/>
  <c r="AB1062" i="46" s="1"/>
  <c r="Q1070" i="46" a="1"/>
  <c r="Q1070" i="46" s="1"/>
  <c r="Q1090" i="46" a="1"/>
  <c r="Q1090" i="46" s="1"/>
  <c r="Q1111" i="46" a="1"/>
  <c r="Q1111" i="46" s="1"/>
  <c r="V1111" i="46" s="1"/>
  <c r="Q1120" i="46" a="1"/>
  <c r="Q1120" i="46" s="1"/>
  <c r="Q1137" i="46" a="1"/>
  <c r="Q1137" i="46" s="1"/>
  <c r="Q1155" i="46" a="1"/>
  <c r="Q1155" i="46" s="1"/>
  <c r="V1155" i="46" s="1"/>
  <c r="AB1155" i="46" s="1"/>
  <c r="Q1165" i="46" a="1"/>
  <c r="Q1165" i="46" s="1"/>
  <c r="V1165" i="46" s="1"/>
  <c r="Q1175" i="46" a="1"/>
  <c r="Q1175" i="46" s="1"/>
  <c r="V1175" i="46" s="1"/>
  <c r="AB1175" i="46" s="1"/>
  <c r="Q1183" i="46" a="1"/>
  <c r="Q1183" i="46" s="1"/>
  <c r="V1183" i="46" s="1"/>
  <c r="AB1183" i="46" s="1"/>
  <c r="Q1193" i="46" a="1"/>
  <c r="Q1193" i="46" s="1"/>
  <c r="Q1203" i="46" a="1"/>
  <c r="Q1203" i="46" s="1"/>
  <c r="V1203" i="46" s="1"/>
  <c r="AB1203" i="46" s="1"/>
  <c r="Q1212" i="46" a="1"/>
  <c r="Q1212" i="46" s="1"/>
  <c r="V1212" i="46" s="1"/>
  <c r="Q1219" i="46" a="1"/>
  <c r="Q1219" i="46" s="1"/>
  <c r="V1219" i="46" s="1"/>
  <c r="Q1227" i="46" a="1"/>
  <c r="Q1227" i="46" s="1"/>
  <c r="V1227" i="46" s="1"/>
  <c r="Q1234" i="46" a="1"/>
  <c r="Q1234" i="46" s="1"/>
  <c r="V1234" i="46" s="1"/>
  <c r="Q1251" i="46" a="1"/>
  <c r="Q1251" i="46" s="1"/>
  <c r="V1251" i="46" s="1"/>
  <c r="Q1261" i="46" a="1"/>
  <c r="Q1261" i="46" s="1"/>
  <c r="Q1270" i="46" a="1"/>
  <c r="Q1270" i="46" s="1"/>
  <c r="V1270" i="46" s="1"/>
  <c r="Q1279" i="46" a="1"/>
  <c r="Q1279" i="46" s="1"/>
  <c r="Q1288" i="46" a="1"/>
  <c r="Q1288" i="46" s="1"/>
  <c r="V1288" i="46" s="1"/>
  <c r="AB1288" i="46" s="1"/>
  <c r="Q1297" i="46" a="1"/>
  <c r="Q1297" i="46" s="1"/>
  <c r="Q1307" i="46" a="1"/>
  <c r="Q1307" i="46" s="1"/>
  <c r="V1307" i="46" s="1"/>
  <c r="AB1307" i="46" s="1"/>
  <c r="Q1334" i="46" a="1"/>
  <c r="Q1334" i="46" s="1"/>
  <c r="Q1344" i="46" a="1"/>
  <c r="Q1344" i="46" s="1"/>
  <c r="V1344" i="46" s="1"/>
  <c r="AB1344" i="46" s="1"/>
  <c r="Q1353" i="46" a="1"/>
  <c r="Q1353" i="46" s="1"/>
  <c r="V1353" i="46" s="1"/>
  <c r="Q1363" i="46" a="1"/>
  <c r="Q1363" i="46" s="1"/>
  <c r="V1363" i="46" s="1"/>
  <c r="Q1382" i="46" a="1"/>
  <c r="Q1382" i="46" s="1"/>
  <c r="Q1392" i="46" a="1"/>
  <c r="Q1392" i="46" s="1"/>
  <c r="V1392" i="46" s="1"/>
  <c r="Q1401" i="46" a="1"/>
  <c r="Q1401" i="46" s="1"/>
  <c r="V1401" i="46" s="1"/>
  <c r="Q1411" i="46" a="1"/>
  <c r="Q1411" i="46" s="1"/>
  <c r="V1411" i="46" s="1"/>
  <c r="Q1430" i="46" a="1"/>
  <c r="Q1430" i="46" s="1"/>
  <c r="V1430" i="46" s="1"/>
  <c r="Q1440" i="46" a="1"/>
  <c r="Q1440" i="46" s="1"/>
  <c r="V1440" i="46" s="1"/>
  <c r="Q1449" i="46" a="1"/>
  <c r="Q1449" i="46" s="1"/>
  <c r="V1449" i="46" s="1"/>
  <c r="Q1461" i="46" a="1"/>
  <c r="Q1461" i="46" s="1"/>
  <c r="V1461" i="46" s="1"/>
  <c r="AB1461" i="46" s="1"/>
  <c r="Q1482" i="46" a="1"/>
  <c r="Q1482" i="46" s="1"/>
  <c r="V1482" i="46" s="1"/>
  <c r="AB1482" i="46" s="1"/>
  <c r="Q1494" i="46" a="1"/>
  <c r="Q1494" i="46" s="1"/>
  <c r="V1494" i="46" s="1"/>
  <c r="AB1494" i="46" s="1"/>
  <c r="Q1505" i="46" a="1"/>
  <c r="Q1505" i="46" s="1"/>
  <c r="V1505" i="46" s="1"/>
  <c r="Q1515" i="46" a="1"/>
  <c r="Q1515" i="46" s="1"/>
  <c r="V1515" i="46" s="1"/>
  <c r="Q1527" i="46" a="1"/>
  <c r="Q1527" i="46" s="1"/>
  <c r="V1527" i="46" s="1"/>
  <c r="Q120" i="46" a="1"/>
  <c r="Q120" i="46" s="1"/>
  <c r="V120" i="46" s="1"/>
  <c r="Q272" i="46" a="1"/>
  <c r="Q272" i="46" s="1"/>
  <c r="V272" i="46" s="1"/>
  <c r="Q343" i="46" a="1"/>
  <c r="Q343" i="46" s="1"/>
  <c r="Q372" i="46" a="1"/>
  <c r="Q372" i="46" s="1"/>
  <c r="Q396" i="46" a="1"/>
  <c r="Q396" i="46" s="1"/>
  <c r="Q418" i="46" a="1"/>
  <c r="Q418" i="46" s="1"/>
  <c r="Q438" i="46" a="1"/>
  <c r="Q438" i="46" s="1"/>
  <c r="Q457" i="46" a="1"/>
  <c r="Q457" i="46" s="1"/>
  <c r="Q477" i="46" a="1"/>
  <c r="Q477" i="46" s="1"/>
  <c r="V477" i="46" s="1"/>
  <c r="AB477" i="46" s="1"/>
  <c r="Q495" i="46" a="1"/>
  <c r="Q495" i="46" s="1"/>
  <c r="V495" i="46" s="1"/>
  <c r="Q595" i="46" a="1"/>
  <c r="Q595" i="46" s="1"/>
  <c r="V595" i="46" s="1"/>
  <c r="Q616" i="46" a="1"/>
  <c r="Q616" i="46" s="1"/>
  <c r="Q631" i="46" a="1"/>
  <c r="Q631" i="46" s="1"/>
  <c r="Q646" i="46" a="1"/>
  <c r="Q646" i="46" s="1"/>
  <c r="Q675" i="46" a="1"/>
  <c r="Q675" i="46" s="1"/>
  <c r="V675" i="46" s="1"/>
  <c r="Q741" i="46" a="1"/>
  <c r="Q741" i="46" s="1"/>
  <c r="Q759" i="46" a="1"/>
  <c r="Q759" i="46" s="1"/>
  <c r="Q768" i="46" a="1"/>
  <c r="Q768" i="46" s="1"/>
  <c r="Q778" i="46" a="1"/>
  <c r="Q778" i="46" s="1"/>
  <c r="Q787" i="46" a="1"/>
  <c r="Q787" i="46" s="1"/>
  <c r="Q795" i="46" a="1"/>
  <c r="Q795" i="46" s="1"/>
  <c r="V795" i="46" s="1"/>
  <c r="AB795" i="46" s="1"/>
  <c r="Q813" i="46" a="1"/>
  <c r="Q813" i="46" s="1"/>
  <c r="V813" i="46" s="1"/>
  <c r="Q822" i="46" a="1"/>
  <c r="Q822" i="46" s="1"/>
  <c r="V822" i="46" s="1"/>
  <c r="Q831" i="46" a="1"/>
  <c r="Q831" i="46" s="1"/>
  <c r="Q841" i="46" a="1"/>
  <c r="Q841" i="46" s="1"/>
  <c r="Q850" i="46" a="1"/>
  <c r="Q850" i="46" s="1"/>
  <c r="Q868" i="46" a="1"/>
  <c r="Q868" i="46" s="1"/>
  <c r="V868" i="46" s="1"/>
  <c r="Q922" i="46" a="1"/>
  <c r="Q922" i="46" s="1"/>
  <c r="V922" i="46" s="1"/>
  <c r="Q931" i="46" a="1"/>
  <c r="Q931" i="46" s="1"/>
  <c r="V931" i="46" s="1"/>
  <c r="AB931" i="46" s="1"/>
  <c r="Q940" i="46" a="1"/>
  <c r="Q940" i="46" s="1"/>
  <c r="V940" i="46" s="1"/>
  <c r="AB940" i="46" s="1"/>
  <c r="Q949" i="46" a="1"/>
  <c r="Q949" i="46" s="1"/>
  <c r="V949" i="46" s="1"/>
  <c r="Q969" i="46" a="1"/>
  <c r="Q969" i="46" s="1"/>
  <c r="Q979" i="46" a="1"/>
  <c r="Q979" i="46" s="1"/>
  <c r="Q987" i="46" a="1"/>
  <c r="Q987" i="46" s="1"/>
  <c r="Q1005" i="46" a="1"/>
  <c r="Q1005" i="46" s="1"/>
  <c r="Q1015" i="46" a="1"/>
  <c r="Q1015" i="46" s="1"/>
  <c r="Q1025" i="46" a="1"/>
  <c r="Q1025" i="46" s="1"/>
  <c r="Q1035" i="46" a="1"/>
  <c r="Q1035" i="46" s="1"/>
  <c r="V1035" i="46" s="1"/>
  <c r="Q1054" i="46" a="1"/>
  <c r="Q1054" i="46" s="1"/>
  <c r="V1054" i="46" s="1"/>
  <c r="Q1063" i="46" a="1"/>
  <c r="Q1063" i="46" s="1"/>
  <c r="Q1071" i="46" a="1"/>
  <c r="Q1071" i="46" s="1"/>
  <c r="Q1081" i="46" a="1"/>
  <c r="Q1081" i="46" s="1"/>
  <c r="V1081" i="46" s="1"/>
  <c r="AB1081" i="46" s="1"/>
  <c r="Q1091" i="46" a="1"/>
  <c r="Q1091" i="46" s="1"/>
  <c r="V1091" i="46" s="1"/>
  <c r="Q1101" i="46" a="1"/>
  <c r="Q1101" i="46" s="1"/>
  <c r="V1101" i="46" s="1"/>
  <c r="Q1112" i="46" a="1"/>
  <c r="Q1112" i="46" s="1"/>
  <c r="V1112" i="46" s="1"/>
  <c r="AB1112" i="46" s="1"/>
  <c r="Q1121" i="46" a="1"/>
  <c r="Q1121" i="46" s="1"/>
  <c r="V1121" i="46" s="1"/>
  <c r="Q1129" i="46" a="1"/>
  <c r="Q1129" i="46" s="1"/>
  <c r="V1129" i="46" s="1"/>
  <c r="Q1138" i="46" a="1"/>
  <c r="Q1138" i="46" s="1"/>
  <c r="V1138" i="46" s="1"/>
  <c r="Q1146" i="46" a="1"/>
  <c r="Q1146" i="46" s="1"/>
  <c r="Q1156" i="46" a="1"/>
  <c r="Q1156" i="46" s="1"/>
  <c r="V1156" i="46" s="1"/>
  <c r="Q1166" i="46" a="1"/>
  <c r="Q1166" i="46" s="1"/>
  <c r="Q1176" i="46" a="1"/>
  <c r="Q1176" i="46" s="1"/>
  <c r="V1176" i="46" s="1"/>
  <c r="Q1184" i="46" a="1"/>
  <c r="Q1184" i="46" s="1"/>
  <c r="V1184" i="46" s="1"/>
  <c r="AB1184" i="46" s="1"/>
  <c r="Q1194" i="46" a="1"/>
  <c r="Q1194" i="46" s="1"/>
  <c r="Q1204" i="46" a="1"/>
  <c r="Q1204" i="46" s="1"/>
  <c r="V1204" i="46" s="1"/>
  <c r="Q1220" i="46" a="1"/>
  <c r="Q1220" i="46" s="1"/>
  <c r="V1220" i="46" s="1"/>
  <c r="AB1220" i="46" s="1"/>
  <c r="Q1228" i="46" a="1"/>
  <c r="Q1228" i="46" s="1"/>
  <c r="Q1235" i="46" a="1"/>
  <c r="Q1235" i="46" s="1"/>
  <c r="V1235" i="46" s="1"/>
  <c r="Q1242" i="46" a="1"/>
  <c r="Q1242" i="46" s="1"/>
  <c r="V1242" i="46" s="1"/>
  <c r="Q1252" i="46" a="1"/>
  <c r="Q1252" i="46" s="1"/>
  <c r="V1252" i="46" s="1"/>
  <c r="Q1280" i="46" a="1"/>
  <c r="Q1280" i="46" s="1"/>
  <c r="Q1289" i="46" a="1"/>
  <c r="Q1289" i="46" s="1"/>
  <c r="V1289" i="46" s="1"/>
  <c r="Q1298" i="46" a="1"/>
  <c r="Q1298" i="46" s="1"/>
  <c r="Q1308" i="46" a="1"/>
  <c r="Q1308" i="46" s="1"/>
  <c r="V1308" i="46" s="1"/>
  <c r="Q1317" i="46" a="1"/>
  <c r="Q1317" i="46" s="1"/>
  <c r="V1317" i="46" s="1"/>
  <c r="AB1317" i="46" s="1"/>
  <c r="Q1326" i="46" a="1"/>
  <c r="Q1326" i="46" s="1"/>
  <c r="V1326" i="46" s="1"/>
  <c r="AB1326" i="46" s="1"/>
  <c r="Q1335" i="46" a="1"/>
  <c r="Q1335" i="46" s="1"/>
  <c r="V1335" i="46" s="1"/>
  <c r="AB1335" i="46" s="1"/>
  <c r="Q1354" i="46" a="1"/>
  <c r="Q1354" i="46" s="1"/>
  <c r="V1354" i="46" s="1"/>
  <c r="Q1364" i="46" a="1"/>
  <c r="Q1364" i="46" s="1"/>
  <c r="V1364" i="46" s="1"/>
  <c r="AB1364" i="46" s="1"/>
  <c r="Q1373" i="46" a="1"/>
  <c r="Q1373" i="46" s="1"/>
  <c r="V1373" i="46" s="1"/>
  <c r="Q1383" i="46" a="1"/>
  <c r="Q1383" i="46" s="1"/>
  <c r="V1383" i="46" s="1"/>
  <c r="Q1402" i="46" a="1"/>
  <c r="Q1402" i="46" s="1"/>
  <c r="V1402" i="46" s="1"/>
  <c r="Q1412" i="46" a="1"/>
  <c r="Q1412" i="46" s="1"/>
  <c r="Q1421" i="46" a="1"/>
  <c r="Q1421" i="46" s="1"/>
  <c r="V1421" i="46" s="1"/>
  <c r="Q1431" i="46" a="1"/>
  <c r="Q1431" i="46" s="1"/>
  <c r="V1431" i="46" s="1"/>
  <c r="Q1450" i="46" a="1"/>
  <c r="Q1450" i="46" s="1"/>
  <c r="V1450" i="46" s="1"/>
  <c r="Q1462" i="46" a="1"/>
  <c r="Q1462" i="46" s="1"/>
  <c r="V1462" i="46" s="1"/>
  <c r="Q1473" i="46" a="1"/>
  <c r="Q1473" i="46" s="1"/>
  <c r="V1473" i="46" s="1"/>
  <c r="AB1473" i="46" s="1"/>
  <c r="Q1483" i="46" a="1"/>
  <c r="Q1483" i="46" s="1"/>
  <c r="V1483" i="46" s="1"/>
  <c r="AB1483" i="46" s="1"/>
  <c r="Q1495" i="46" a="1"/>
  <c r="Q1495" i="46" s="1"/>
  <c r="V1495" i="46" s="1"/>
  <c r="AB1495" i="46" s="1"/>
  <c r="Q1506" i="46" a="1"/>
  <c r="Q1506" i="46" s="1"/>
  <c r="V1506" i="46" s="1"/>
  <c r="AB1506" i="46" s="1"/>
  <c r="Q1516" i="46" a="1"/>
  <c r="Q1516" i="46" s="1"/>
  <c r="V1516" i="46" s="1"/>
  <c r="Q1528" i="46" a="1"/>
  <c r="Q1528" i="46" s="1"/>
  <c r="V1528" i="46" s="1"/>
  <c r="Q1539" i="46" a="1"/>
  <c r="Q1539" i="46" s="1"/>
  <c r="V1539" i="46" s="1"/>
  <c r="Q1549" i="46" a="1"/>
  <c r="Q1549" i="46" s="1"/>
  <c r="V1549" i="46" s="1"/>
  <c r="AB1549" i="46" s="1"/>
  <c r="Q1561" i="46" a="1"/>
  <c r="Q1561" i="46" s="1"/>
  <c r="Q1572" i="46" a="1"/>
  <c r="Q1572" i="46" s="1"/>
  <c r="Q121" i="46" a="1"/>
  <c r="Q121" i="46" s="1"/>
  <c r="V121" i="46" s="1"/>
  <c r="Q273" i="46" a="1"/>
  <c r="Q273" i="46" s="1"/>
  <c r="V273" i="46" s="1"/>
  <c r="AB273" i="46" s="1"/>
  <c r="Q347" i="46" a="1"/>
  <c r="Q347" i="46" s="1"/>
  <c r="V347" i="46" s="1"/>
  <c r="Q374" i="46" a="1"/>
  <c r="Q374" i="46" s="1"/>
  <c r="V374" i="46" s="1"/>
  <c r="Q420" i="46" a="1"/>
  <c r="Q420" i="46" s="1"/>
  <c r="V420" i="46" s="1"/>
  <c r="Q439" i="46" a="1"/>
  <c r="Q439" i="46" s="1"/>
  <c r="Q459" i="46" a="1"/>
  <c r="Q459" i="46" s="1"/>
  <c r="Q478" i="46" a="1"/>
  <c r="Q478" i="46" s="1"/>
  <c r="Q497" i="46" a="1"/>
  <c r="Q497" i="46" s="1"/>
  <c r="Q536" i="46" a="1"/>
  <c r="Q536" i="46" s="1"/>
  <c r="V536" i="46" s="1"/>
  <c r="Q558" i="46" a="1"/>
  <c r="Q558" i="46" s="1"/>
  <c r="Q578" i="46" a="1"/>
  <c r="Q578" i="46" s="1"/>
  <c r="Q597" i="46" a="1"/>
  <c r="Q597" i="46" s="1"/>
  <c r="Q617" i="46" a="1"/>
  <c r="Q617" i="46" s="1"/>
  <c r="V617" i="46" s="1"/>
  <c r="AB617" i="46" s="1"/>
  <c r="Q632" i="46" a="1"/>
  <c r="Q632" i="46" s="1"/>
  <c r="V632" i="46" s="1"/>
  <c r="Q661" i="46" a="1"/>
  <c r="Q661" i="46" s="1"/>
  <c r="V661" i="46" s="1"/>
  <c r="Q676" i="46" a="1"/>
  <c r="Q676" i="46" s="1"/>
  <c r="Q690" i="46" a="1"/>
  <c r="Q690" i="46" s="1"/>
  <c r="V690" i="46" s="1"/>
  <c r="AB690" i="46" s="1"/>
  <c r="Q705" i="46" a="1"/>
  <c r="Q705" i="46" s="1"/>
  <c r="V705" i="46" s="1"/>
  <c r="Q717" i="46" a="1"/>
  <c r="Q717" i="46" s="1"/>
  <c r="V717" i="46" s="1"/>
  <c r="Q725" i="46" a="1"/>
  <c r="Q725" i="46" s="1"/>
  <c r="V725" i="46" s="1"/>
  <c r="Q733" i="46" a="1"/>
  <c r="Q733" i="46" s="1"/>
  <c r="V733" i="46" s="1"/>
  <c r="Q742" i="46" a="1"/>
  <c r="Q742" i="46" s="1"/>
  <c r="Q750" i="46" a="1"/>
  <c r="Q750" i="46" s="1"/>
  <c r="Q760" i="46" a="1"/>
  <c r="Q760" i="46" s="1"/>
  <c r="V760" i="46" s="1"/>
  <c r="Q769" i="46" a="1"/>
  <c r="Q769" i="46" s="1"/>
  <c r="V769" i="46" s="1"/>
  <c r="Q788" i="46" a="1"/>
  <c r="Q788" i="46" s="1"/>
  <c r="Q796" i="46" a="1"/>
  <c r="Q796" i="46" s="1"/>
  <c r="Q805" i="46" a="1"/>
  <c r="Q805" i="46" s="1"/>
  <c r="V805" i="46" s="1"/>
  <c r="AB805" i="46" s="1"/>
  <c r="Q823" i="46" a="1"/>
  <c r="Q823" i="46" s="1"/>
  <c r="Q832" i="46" a="1"/>
  <c r="Q832" i="46" s="1"/>
  <c r="V832" i="46" s="1"/>
  <c r="Q842" i="46" a="1"/>
  <c r="Q842" i="46" s="1"/>
  <c r="Q851" i="46" a="1"/>
  <c r="Q851" i="46" s="1"/>
  <c r="V851" i="46" s="1"/>
  <c r="Q859" i="46" a="1"/>
  <c r="Q859" i="46" s="1"/>
  <c r="V859" i="46" s="1"/>
  <c r="Q877" i="46" a="1"/>
  <c r="Q877" i="46" s="1"/>
  <c r="V877" i="46" s="1"/>
  <c r="Q886" i="46" a="1"/>
  <c r="Q886" i="46" s="1"/>
  <c r="Q895" i="46" a="1"/>
  <c r="Q895" i="46" s="1"/>
  <c r="V895" i="46" s="1"/>
  <c r="Q905" i="46" a="1"/>
  <c r="Q905" i="46" s="1"/>
  <c r="Q914" i="46" a="1"/>
  <c r="Q914" i="46" s="1"/>
  <c r="V914" i="46" s="1"/>
  <c r="AB914" i="46" s="1"/>
  <c r="Q932" i="46" a="1"/>
  <c r="Q932" i="46" s="1"/>
  <c r="V932" i="46" s="1"/>
  <c r="AB932" i="46" s="1"/>
  <c r="Q959" i="46" a="1"/>
  <c r="Q959" i="46" s="1"/>
  <c r="Q970" i="46" a="1"/>
  <c r="Q970" i="46" s="1"/>
  <c r="Q980" i="46" a="1"/>
  <c r="Q980" i="46" s="1"/>
  <c r="V980" i="46" s="1"/>
  <c r="Q988" i="46" a="1"/>
  <c r="Q988" i="46" s="1"/>
  <c r="Q997" i="46" a="1"/>
  <c r="Q997" i="46" s="1"/>
  <c r="Q1016" i="46" a="1"/>
  <c r="Q1016" i="46" s="1"/>
  <c r="Q1036" i="46" a="1"/>
  <c r="Q1036" i="46" s="1"/>
  <c r="Q1046" i="46" a="1"/>
  <c r="Q1046" i="46" s="1"/>
  <c r="Q1064" i="46" a="1"/>
  <c r="Q1064" i="46" s="1"/>
  <c r="Q1072" i="46" a="1"/>
  <c r="Q1072" i="46" s="1"/>
  <c r="Q1082" i="46" a="1"/>
  <c r="Q1082" i="46" s="1"/>
  <c r="Q1092" i="46" a="1"/>
  <c r="Q1092" i="46" s="1"/>
  <c r="Q1102" i="46" a="1"/>
  <c r="Q1102" i="46" s="1"/>
  <c r="Q1130" i="46" a="1"/>
  <c r="Q1130" i="46" s="1"/>
  <c r="V1130" i="46" s="1"/>
  <c r="AB1130" i="46" s="1"/>
  <c r="Q1139" i="46" a="1"/>
  <c r="Q1139" i="46" s="1"/>
  <c r="V1139" i="46" s="1"/>
  <c r="Q1147" i="46" a="1"/>
  <c r="Q1147" i="46" s="1"/>
  <c r="Q1157" i="46" a="1"/>
  <c r="Q1157" i="46" s="1"/>
  <c r="V1157" i="46" s="1"/>
  <c r="Q1167" i="46" a="1"/>
  <c r="Q1167" i="46" s="1"/>
  <c r="V1167" i="46" s="1"/>
  <c r="Q1185" i="46" a="1"/>
  <c r="Q1185" i="46" s="1"/>
  <c r="V1185" i="46" s="1"/>
  <c r="Q1205" i="46" a="1"/>
  <c r="Q1205" i="46" s="1"/>
  <c r="V1205" i="46" s="1"/>
  <c r="Q1213" i="46" a="1"/>
  <c r="Q1213" i="46" s="1"/>
  <c r="V1213" i="46" s="1"/>
  <c r="Q1236" i="46" a="1"/>
  <c r="Q1236" i="46" s="1"/>
  <c r="V1236" i="46" s="1"/>
  <c r="AB1236" i="46" s="1"/>
  <c r="Q1243" i="46" a="1"/>
  <c r="Q1243" i="46" s="1"/>
  <c r="V1243" i="46" s="1"/>
  <c r="AB1243" i="46" s="1"/>
  <c r="Q1262" i="46" a="1"/>
  <c r="Q1262" i="46" s="1"/>
  <c r="V1262" i="46" s="1"/>
  <c r="AB1262" i="46" s="1"/>
  <c r="Q1271" i="46" a="1"/>
  <c r="Q1271" i="46" s="1"/>
  <c r="Q1281" i="46" a="1"/>
  <c r="Q1281" i="46" s="1"/>
  <c r="V1281" i="46" s="1"/>
  <c r="Q1290" i="46" a="1"/>
  <c r="Q1290" i="46" s="1"/>
  <c r="V1290" i="46" s="1"/>
  <c r="Q1299" i="46" a="1"/>
  <c r="Q1299" i="46" s="1"/>
  <c r="V1299" i="46" s="1"/>
  <c r="AB1299" i="46" s="1"/>
  <c r="Q1336" i="46" a="1"/>
  <c r="Q1336" i="46" s="1"/>
  <c r="V1336" i="46" s="1"/>
  <c r="Q1345" i="46" a="1"/>
  <c r="Q1345" i="46" s="1"/>
  <c r="Q1355" i="46" a="1"/>
  <c r="Q1355" i="46" s="1"/>
  <c r="V1355" i="46" s="1"/>
  <c r="Q1374" i="46" a="1"/>
  <c r="Q1374" i="46" s="1"/>
  <c r="Q1384" i="46" a="1"/>
  <c r="Q1384" i="46" s="1"/>
  <c r="Q1393" i="46" a="1"/>
  <c r="Q1393" i="46" s="1"/>
  <c r="V1393" i="46" s="1"/>
  <c r="AB1393" i="46" s="1"/>
  <c r="Q1403" i="46" a="1"/>
  <c r="Q1403" i="46" s="1"/>
  <c r="Q1422" i="46" a="1"/>
  <c r="Q1422" i="46" s="1"/>
  <c r="V1422" i="46" s="1"/>
  <c r="Q1432" i="46" a="1"/>
  <c r="Q1432" i="46" s="1"/>
  <c r="V1432" i="46" s="1"/>
  <c r="AB1432" i="46" s="1"/>
  <c r="Q1441" i="46" a="1"/>
  <c r="Q1441" i="46" s="1"/>
  <c r="V1441" i="46" s="1"/>
  <c r="AB1441" i="46" s="1"/>
  <c r="Q1451" i="46" a="1"/>
  <c r="Q1451" i="46" s="1"/>
  <c r="V1451" i="46" s="1"/>
  <c r="Q1463" i="46" a="1"/>
  <c r="Q1463" i="46" s="1"/>
  <c r="V1463" i="46" s="1"/>
  <c r="Q1474" i="46" a="1"/>
  <c r="Q1474" i="46" s="1"/>
  <c r="V1474" i="46" s="1"/>
  <c r="Q1484" i="46" a="1"/>
  <c r="Q1484" i="46" s="1"/>
  <c r="V1484" i="46" s="1"/>
  <c r="Q1496" i="46" a="1"/>
  <c r="Q1496" i="46" s="1"/>
  <c r="V1496" i="46" s="1"/>
  <c r="Q1507" i="46" a="1"/>
  <c r="Q1507" i="46" s="1"/>
  <c r="V1507" i="46" s="1"/>
  <c r="AB1507" i="46" s="1"/>
  <c r="Q1517" i="46" a="1"/>
  <c r="Q1517" i="46" s="1"/>
  <c r="V1517" i="46" s="1"/>
  <c r="Q1529" i="46" a="1"/>
  <c r="Q1529" i="46" s="1"/>
  <c r="Q1540" i="46" a="1"/>
  <c r="Q1540" i="46" s="1"/>
  <c r="V1540" i="46" s="1"/>
  <c r="AB1540" i="46" s="1"/>
  <c r="Q1550" i="46" a="1"/>
  <c r="Q1550" i="46" s="1"/>
  <c r="V1550" i="46" s="1"/>
  <c r="AB1550" i="46" s="1"/>
  <c r="Q1562" i="46" a="1"/>
  <c r="Q1562" i="46" s="1"/>
  <c r="V1562" i="46" s="1"/>
  <c r="AB1562" i="46" s="1"/>
  <c r="Q1583" i="46" a="1"/>
  <c r="Q1583" i="46" s="1"/>
  <c r="V1583" i="46" s="1"/>
  <c r="AB1583" i="46" s="1"/>
  <c r="Q1595" i="46" a="1"/>
  <c r="Q1595" i="46" s="1"/>
  <c r="Q1605" i="46" a="1"/>
  <c r="Q1605" i="46" s="1"/>
  <c r="V1605" i="46" s="1"/>
  <c r="Q1614" i="46" a="1"/>
  <c r="Q1614" i="46" s="1"/>
  <c r="V1614" i="46" s="1"/>
  <c r="Q1633" i="46" a="1"/>
  <c r="Q1633" i="46" s="1"/>
  <c r="V1633" i="46" s="1"/>
  <c r="Q1643" i="46" a="1"/>
  <c r="Q1643" i="46" s="1"/>
  <c r="V1643" i="46" s="1"/>
  <c r="Q1671" i="46" a="1"/>
  <c r="Q1671" i="46" s="1"/>
  <c r="V1671" i="46" s="1"/>
  <c r="AB1671" i="46" s="1"/>
  <c r="Q1680" i="46" a="1"/>
  <c r="Q1680" i="46" s="1"/>
  <c r="V1680" i="46" s="1"/>
  <c r="Q1689" i="46" a="1"/>
  <c r="Q1689" i="46" s="1"/>
  <c r="Q1698" i="46" a="1"/>
  <c r="Q1698" i="46" s="1"/>
  <c r="V1698" i="46" s="1"/>
  <c r="AB1698" i="46" s="1"/>
  <c r="Q1707" i="46" a="1"/>
  <c r="Q1707" i="46" s="1"/>
  <c r="V1707" i="46" s="1"/>
  <c r="Q1716" i="46" a="1"/>
  <c r="Q1716" i="46" s="1"/>
  <c r="V1716" i="46" s="1"/>
  <c r="AB1716" i="46" s="1"/>
  <c r="Q1733" i="46" a="1"/>
  <c r="Q1733" i="46" s="1"/>
  <c r="V1733" i="46" s="1"/>
  <c r="AB1733" i="46" s="1"/>
  <c r="Q1741" i="46" a="1"/>
  <c r="Q1741" i="46" s="1"/>
  <c r="V1741" i="46" s="1"/>
  <c r="Q1750" i="46" a="1"/>
  <c r="Q1750" i="46" s="1"/>
  <c r="V1750" i="46" s="1"/>
  <c r="Q1759" i="46" a="1"/>
  <c r="Q1759" i="46" s="1"/>
  <c r="Q1768" i="46" a="1"/>
  <c r="Q1768" i="46" s="1"/>
  <c r="V1768" i="46" s="1"/>
  <c r="Q1777" i="46" a="1"/>
  <c r="Q1777" i="46" s="1"/>
  <c r="Q152" i="46" a="1"/>
  <c r="Q152" i="46" s="1"/>
  <c r="Q286" i="46" a="1"/>
  <c r="Q286" i="46" s="1"/>
  <c r="Q351" i="46" a="1"/>
  <c r="Q351" i="46" s="1"/>
  <c r="Q378" i="46" a="1"/>
  <c r="Q378" i="46" s="1"/>
  <c r="V378" i="46" s="1"/>
  <c r="Q401" i="46" a="1"/>
  <c r="Q401" i="46" s="1"/>
  <c r="Q441" i="46" a="1"/>
  <c r="Q441" i="46" s="1"/>
  <c r="Q479" i="46" a="1"/>
  <c r="Q479" i="46" s="1"/>
  <c r="V479" i="46" s="1"/>
  <c r="AB479" i="46" s="1"/>
  <c r="Q499" i="46" a="1"/>
  <c r="Q499" i="46" s="1"/>
  <c r="Q519" i="46" a="1"/>
  <c r="Q519" i="46" s="1"/>
  <c r="Q538" i="46" a="1"/>
  <c r="Q538" i="46" s="1"/>
  <c r="Q579" i="46" a="1"/>
  <c r="Q579" i="46" s="1"/>
  <c r="Q619" i="46" a="1"/>
  <c r="Q619" i="46" s="1"/>
  <c r="Q634" i="46" a="1"/>
  <c r="Q634" i="46" s="1"/>
  <c r="Q692" i="46" a="1"/>
  <c r="Q692" i="46" s="1"/>
  <c r="V692" i="46" s="1"/>
  <c r="Q718" i="46" a="1"/>
  <c r="Q718" i="46" s="1"/>
  <c r="Q734" i="46" a="1"/>
  <c r="Q734" i="46" s="1"/>
  <c r="Q743" i="46" a="1"/>
  <c r="Q743" i="46" s="1"/>
  <c r="Q751" i="46" a="1"/>
  <c r="Q751" i="46" s="1"/>
  <c r="Q779" i="46" a="1"/>
  <c r="Q779" i="46" s="1"/>
  <c r="V779" i="46" s="1"/>
  <c r="Q789" i="46" a="1"/>
  <c r="Q789" i="46" s="1"/>
  <c r="Q797" i="46" a="1"/>
  <c r="Q797" i="46" s="1"/>
  <c r="V797" i="46" s="1"/>
  <c r="Q806" i="46" a="1"/>
  <c r="Q806" i="46" s="1"/>
  <c r="Q814" i="46" a="1"/>
  <c r="Q814" i="46" s="1"/>
  <c r="Q824" i="46" a="1"/>
  <c r="Q824" i="46" s="1"/>
  <c r="Q833" i="46" a="1"/>
  <c r="Q833" i="46" s="1"/>
  <c r="Q852" i="46" a="1"/>
  <c r="Q852" i="46" s="1"/>
  <c r="Q860" i="46" a="1"/>
  <c r="Q860" i="46" s="1"/>
  <c r="V860" i="46" s="1"/>
  <c r="AB860" i="46" s="1"/>
  <c r="Q869" i="46" a="1"/>
  <c r="Q869" i="46" s="1"/>
  <c r="V869" i="46" s="1"/>
  <c r="Q887" i="46" a="1"/>
  <c r="Q887" i="46" s="1"/>
  <c r="Q896" i="46" a="1"/>
  <c r="Q896" i="46" s="1"/>
  <c r="V896" i="46" s="1"/>
  <c r="AB896" i="46" s="1"/>
  <c r="Q906" i="46" a="1"/>
  <c r="Q906" i="46" s="1"/>
  <c r="Q915" i="46" a="1"/>
  <c r="Q915" i="46" s="1"/>
  <c r="V915" i="46" s="1"/>
  <c r="Q923" i="46" a="1"/>
  <c r="Q923" i="46" s="1"/>
  <c r="V923" i="46" s="1"/>
  <c r="Q941" i="46" a="1"/>
  <c r="Q941" i="46" s="1"/>
  <c r="Q950" i="46" a="1"/>
  <c r="Q950" i="46" s="1"/>
  <c r="Q960" i="46" a="1"/>
  <c r="Q960" i="46" s="1"/>
  <c r="Q981" i="46" a="1"/>
  <c r="Q981" i="46" s="1"/>
  <c r="V981" i="46" s="1"/>
  <c r="AB981" i="46" s="1"/>
  <c r="Q989" i="46" a="1"/>
  <c r="Q989" i="46" s="1"/>
  <c r="Q998" i="46" a="1"/>
  <c r="Q998" i="46" s="1"/>
  <c r="Q1006" i="46" a="1"/>
  <c r="Q1006" i="46" s="1"/>
  <c r="V1006" i="46" s="1"/>
  <c r="AB1006" i="46" s="1"/>
  <c r="Q1026" i="46" a="1"/>
  <c r="Q1026" i="46" s="1"/>
  <c r="Q1055" i="46" a="1"/>
  <c r="Q1055" i="46" s="1"/>
  <c r="V1055" i="46" s="1"/>
  <c r="Q1073" i="46" a="1"/>
  <c r="Q1073" i="46" s="1"/>
  <c r="V1073" i="46" s="1"/>
  <c r="Q1083" i="46" a="1"/>
  <c r="Q1083" i="46" s="1"/>
  <c r="V1083" i="46" s="1"/>
  <c r="Q1093" i="46" a="1"/>
  <c r="Q1093" i="46" s="1"/>
  <c r="Q1103" i="46" a="1"/>
  <c r="Q1103" i="46" s="1"/>
  <c r="Q1113" i="46" a="1"/>
  <c r="Q1113" i="46" s="1"/>
  <c r="V1113" i="46" s="1"/>
  <c r="Q1122" i="46" a="1"/>
  <c r="Q1122" i="46" s="1"/>
  <c r="V1122" i="46" s="1"/>
  <c r="Q1140" i="46" a="1"/>
  <c r="Q1140" i="46" s="1"/>
  <c r="Q1148" i="46" a="1"/>
  <c r="Q1148" i="46" s="1"/>
  <c r="Q1158" i="46" a="1"/>
  <c r="Q1158" i="46" s="1"/>
  <c r="V1158" i="46" s="1"/>
  <c r="AB1158" i="46" s="1"/>
  <c r="Q1168" i="46" a="1"/>
  <c r="Q1168" i="46" s="1"/>
  <c r="V1168" i="46" s="1"/>
  <c r="Q1177" i="46" a="1"/>
  <c r="Q1177" i="46" s="1"/>
  <c r="Q1195" i="46" a="1"/>
  <c r="Q1195" i="46" s="1"/>
  <c r="Q1206" i="46" a="1"/>
  <c r="Q1206" i="46" s="1"/>
  <c r="Q1221" i="46" a="1"/>
  <c r="Q1221" i="46" s="1"/>
  <c r="V1221" i="46" s="1"/>
  <c r="Q1229" i="46" a="1"/>
  <c r="Q1229" i="46" s="1"/>
  <c r="V1229" i="46" s="1"/>
  <c r="Q1244" i="46" a="1"/>
  <c r="Q1244" i="46" s="1"/>
  <c r="V1244" i="46" s="1"/>
  <c r="Q1253" i="46" a="1"/>
  <c r="Q1253" i="46" s="1"/>
  <c r="V1253" i="46" s="1"/>
  <c r="Q1272" i="46" a="1"/>
  <c r="Q1272" i="46" s="1"/>
  <c r="Q1282" i="46" a="1"/>
  <c r="Q1282" i="46" s="1"/>
  <c r="V1282" i="46" s="1"/>
  <c r="Q1291" i="46" a="1"/>
  <c r="Q1291" i="46" s="1"/>
  <c r="Q1300" i="46" a="1"/>
  <c r="Q1300" i="46" s="1"/>
  <c r="V1300" i="46" s="1"/>
  <c r="Q1309" i="46" a="1"/>
  <c r="Q1309" i="46" s="1"/>
  <c r="V1309" i="46" s="1"/>
  <c r="Q1318" i="46" a="1"/>
  <c r="Q1318" i="46" s="1"/>
  <c r="V1318" i="46" s="1"/>
  <c r="AB1318" i="46" s="1"/>
  <c r="Q1327" i="46" a="1"/>
  <c r="Q1327" i="46" s="1"/>
  <c r="Q1346" i="46" a="1"/>
  <c r="Q1346" i="46" s="1"/>
  <c r="Q1356" i="46" a="1"/>
  <c r="Q1356" i="46" s="1"/>
  <c r="V1356" i="46" s="1"/>
  <c r="Q1365" i="46" a="1"/>
  <c r="Q1365" i="46" s="1"/>
  <c r="V1365" i="46" s="1"/>
  <c r="Q1375" i="46" a="1"/>
  <c r="Q1375" i="46" s="1"/>
  <c r="V1375" i="46" s="1"/>
  <c r="Q1394" i="46" a="1"/>
  <c r="Q1394" i="46" s="1"/>
  <c r="V1394" i="46" s="1"/>
  <c r="Q1404" i="46" a="1"/>
  <c r="Q1404" i="46" s="1"/>
  <c r="V1404" i="46" s="1"/>
  <c r="Q1413" i="46" a="1"/>
  <c r="Q1413" i="46" s="1"/>
  <c r="Q1423" i="46" a="1"/>
  <c r="Q1423" i="46" s="1"/>
  <c r="Q1442" i="46" a="1"/>
  <c r="Q1442" i="46" s="1"/>
  <c r="Q1452" i="46" a="1"/>
  <c r="Q1452" i="46" s="1"/>
  <c r="V1452" i="46" s="1"/>
  <c r="AB1452" i="46" s="1"/>
  <c r="Q1464" i="46" a="1"/>
  <c r="Q1464" i="46" s="1"/>
  <c r="V1464" i="46" s="1"/>
  <c r="AB1464" i="46" s="1"/>
  <c r="Q1475" i="46" a="1"/>
  <c r="Q1475" i="46" s="1"/>
  <c r="V1475" i="46" s="1"/>
  <c r="AB1475" i="46" s="1"/>
  <c r="Q1485" i="46" a="1"/>
  <c r="Q1485" i="46" s="1"/>
  <c r="V1485" i="46" s="1"/>
  <c r="AB1485" i="46" s="1"/>
  <c r="Q1497" i="46" a="1"/>
  <c r="Q1497" i="46" s="1"/>
  <c r="V1497" i="46" s="1"/>
  <c r="Q1508" i="46" a="1"/>
  <c r="Q1508" i="46" s="1"/>
  <c r="V1508" i="46" s="1"/>
  <c r="Q1518" i="46" a="1"/>
  <c r="Q1518" i="46" s="1"/>
  <c r="V1518" i="46" s="1"/>
  <c r="Q1530" i="46" a="1"/>
  <c r="Q1530" i="46" s="1"/>
  <c r="V1530" i="46" s="1"/>
  <c r="Q1551" i="46" a="1"/>
  <c r="Q1551" i="46" s="1"/>
  <c r="V1551" i="46" s="1"/>
  <c r="Q1563" i="46" a="1"/>
  <c r="Q1563" i="46" s="1"/>
  <c r="V1563" i="46" s="1"/>
  <c r="Q1573" i="46" a="1"/>
  <c r="Q1573" i="46" s="1"/>
  <c r="V1573" i="46" s="1"/>
  <c r="Q1584" i="46" a="1"/>
  <c r="Q1584" i="46" s="1"/>
  <c r="V1584" i="46" s="1"/>
  <c r="Q1596" i="46" a="1"/>
  <c r="Q1596" i="46" s="1"/>
  <c r="V1596" i="46" s="1"/>
  <c r="AB1596" i="46" s="1"/>
  <c r="Q1606" i="46" a="1"/>
  <c r="Q1606" i="46" s="1"/>
  <c r="V1606" i="46" s="1"/>
  <c r="AB1606" i="46" s="1"/>
  <c r="Q1615" i="46" a="1"/>
  <c r="Q1615" i="46" s="1"/>
  <c r="V1615" i="46" s="1"/>
  <c r="AB1615" i="46" s="1"/>
  <c r="Q1624" i="46" a="1"/>
  <c r="Q1624" i="46" s="1"/>
  <c r="V1624" i="46" s="1"/>
  <c r="AB1624" i="46" s="1"/>
  <c r="Q1634" i="46" a="1"/>
  <c r="Q1634" i="46" s="1"/>
  <c r="V1634" i="46" s="1"/>
  <c r="Q1653" i="46" a="1"/>
  <c r="Q1653" i="46" s="1"/>
  <c r="V1653" i="46" s="1"/>
  <c r="Q1662" i="46" a="1"/>
  <c r="Q1662" i="46" s="1"/>
  <c r="V1662" i="46" s="1"/>
  <c r="Q153" i="46" a="1"/>
  <c r="Q153" i="46" s="1"/>
  <c r="Q287" i="46" a="1"/>
  <c r="Q287" i="46" s="1"/>
  <c r="V287" i="46" s="1"/>
  <c r="Q379" i="46" a="1"/>
  <c r="Q379" i="46" s="1"/>
  <c r="Q424" i="46" a="1"/>
  <c r="Q424" i="46" s="1"/>
  <c r="V424" i="46" s="1"/>
  <c r="Q443" i="46" a="1"/>
  <c r="Q443" i="46" s="1"/>
  <c r="Q462" i="46" a="1"/>
  <c r="Q462" i="46" s="1"/>
  <c r="Q581" i="46" a="1"/>
  <c r="Q581" i="46" s="1"/>
  <c r="V581" i="46" s="1"/>
  <c r="Q620" i="46" a="1"/>
  <c r="Q620" i="46" s="1"/>
  <c r="Q635" i="46" a="1"/>
  <c r="Q635" i="46" s="1"/>
  <c r="Q650" i="46" a="1"/>
  <c r="Q650" i="46" s="1"/>
  <c r="V650" i="46" s="1"/>
  <c r="Q664" i="46" a="1"/>
  <c r="Q664" i="46" s="1"/>
  <c r="V664" i="46" s="1"/>
  <c r="Q693" i="46" a="1"/>
  <c r="Q693" i="46" s="1"/>
  <c r="V693" i="46" s="1"/>
  <c r="Q708" i="46" a="1"/>
  <c r="Q708" i="46" s="1"/>
  <c r="Q726" i="46" a="1"/>
  <c r="Q726" i="46" s="1"/>
  <c r="Q744" i="46" a="1"/>
  <c r="Q744" i="46" s="1"/>
  <c r="Q752" i="46" a="1"/>
  <c r="Q752" i="46" s="1"/>
  <c r="Q761" i="46" a="1"/>
  <c r="Q761" i="46" s="1"/>
  <c r="V761" i="46" s="1"/>
  <c r="Q770" i="46" a="1"/>
  <c r="Q770" i="46" s="1"/>
  <c r="Q780" i="46" a="1"/>
  <c r="Q780" i="46" s="1"/>
  <c r="Q798" i="46" a="1"/>
  <c r="Q798" i="46" s="1"/>
  <c r="Q807" i="46" a="1"/>
  <c r="Q807" i="46" s="1"/>
  <c r="Q815" i="46" a="1"/>
  <c r="Q815" i="46" s="1"/>
  <c r="Q843" i="46" a="1"/>
  <c r="Q843" i="46" s="1"/>
  <c r="Q853" i="46" a="1"/>
  <c r="Q853" i="46" s="1"/>
  <c r="V853" i="46" s="1"/>
  <c r="Q861" i="46" a="1"/>
  <c r="Q861" i="46" s="1"/>
  <c r="Q870" i="46" a="1"/>
  <c r="Q870" i="46" s="1"/>
  <c r="Q878" i="46" a="1"/>
  <c r="Q878" i="46" s="1"/>
  <c r="Q888" i="46" a="1"/>
  <c r="Q888" i="46" s="1"/>
  <c r="Q897" i="46" a="1"/>
  <c r="Q897" i="46" s="1"/>
  <c r="V897" i="46" s="1"/>
  <c r="AB897" i="46" s="1"/>
  <c r="Q916" i="46" a="1"/>
  <c r="Q916" i="46" s="1"/>
  <c r="V916" i="46" s="1"/>
  <c r="Q924" i="46" a="1"/>
  <c r="Q924" i="46" s="1"/>
  <c r="Q933" i="46" a="1"/>
  <c r="Q933" i="46" s="1"/>
  <c r="V933" i="46" s="1"/>
  <c r="AB933" i="46" s="1"/>
  <c r="Q951" i="46" a="1"/>
  <c r="Q951" i="46" s="1"/>
  <c r="Q961" i="46" a="1"/>
  <c r="Q961" i="46" s="1"/>
  <c r="Q971" i="46" a="1"/>
  <c r="Q971" i="46" s="1"/>
  <c r="Q990" i="46" a="1"/>
  <c r="Q990" i="46" s="1"/>
  <c r="Q999" i="46" a="1"/>
  <c r="Q999" i="46" s="1"/>
  <c r="V999" i="46" s="1"/>
  <c r="Q1007" i="46" a="1"/>
  <c r="Q1007" i="46" s="1"/>
  <c r="V1007" i="46" s="1"/>
  <c r="Q1017" i="46" a="1"/>
  <c r="Q1017" i="46" s="1"/>
  <c r="Q1027" i="46" a="1"/>
  <c r="Q1027" i="46" s="1"/>
  <c r="Q1037" i="46" a="1"/>
  <c r="Q1037" i="46" s="1"/>
  <c r="Q1047" i="46" a="1"/>
  <c r="Q1047" i="46" s="1"/>
  <c r="Q1056" i="46" a="1"/>
  <c r="Q1056" i="46" s="1"/>
  <c r="V1056" i="46" s="1"/>
  <c r="Q1065" i="46" a="1"/>
  <c r="Q1065" i="46" s="1"/>
  <c r="V1065" i="46" s="1"/>
  <c r="AB1065" i="46" s="1"/>
  <c r="Q1074" i="46" a="1"/>
  <c r="Q1074" i="46" s="1"/>
  <c r="Q1084" i="46" a="1"/>
  <c r="Q1084" i="46" s="1"/>
  <c r="V1084" i="46" s="1"/>
  <c r="Q1094" i="46" a="1"/>
  <c r="Q1094" i="46" s="1"/>
  <c r="V1094" i="46" s="1"/>
  <c r="Q1104" i="46" a="1"/>
  <c r="Q1104" i="46" s="1"/>
  <c r="Q1131" i="46" a="1"/>
  <c r="Q1131" i="46" s="1"/>
  <c r="V1131" i="46" s="1"/>
  <c r="Q1141" i="46" a="1"/>
  <c r="Q1141" i="46" s="1"/>
  <c r="Q1149" i="46" a="1"/>
  <c r="Q1149" i="46" s="1"/>
  <c r="Q1159" i="46" a="1"/>
  <c r="Q1159" i="46" s="1"/>
  <c r="V1159" i="46" s="1"/>
  <c r="Q1186" i="46" a="1"/>
  <c r="Q1186" i="46" s="1"/>
  <c r="V1186" i="46" s="1"/>
  <c r="Q1196" i="46" a="1"/>
  <c r="Q1196" i="46" s="1"/>
  <c r="V1196" i="46" s="1"/>
  <c r="AB1196" i="46" s="1"/>
  <c r="Q1214" i="46" a="1"/>
  <c r="Q1214" i="46" s="1"/>
  <c r="V1214" i="46" s="1"/>
  <c r="AB1214" i="46" s="1"/>
  <c r="Q1237" i="46" a="1"/>
  <c r="Q1237" i="46" s="1"/>
  <c r="Q1263" i="46" a="1"/>
  <c r="Q1263" i="46" s="1"/>
  <c r="V1263" i="46" s="1"/>
  <c r="AB1263" i="46" s="1"/>
  <c r="Q1273" i="46" a="1"/>
  <c r="Q1273" i="46" s="1"/>
  <c r="V1273" i="46" s="1"/>
  <c r="Q1292" i="46" a="1"/>
  <c r="Q1292" i="46" s="1"/>
  <c r="V1292" i="46" s="1"/>
  <c r="Q1301" i="46" a="1"/>
  <c r="Q1301" i="46" s="1"/>
  <c r="V1301" i="46" s="1"/>
  <c r="Q1310" i="46" a="1"/>
  <c r="Q1310" i="46" s="1"/>
  <c r="V1310" i="46" s="1"/>
  <c r="Q1319" i="46" a="1"/>
  <c r="Q1319" i="46" s="1"/>
  <c r="V1319" i="46" s="1"/>
  <c r="Q1328" i="46" a="1"/>
  <c r="Q1328" i="46" s="1"/>
  <c r="V1328" i="46" s="1"/>
  <c r="Q1337" i="46" a="1"/>
  <c r="Q1337" i="46" s="1"/>
  <c r="V1337" i="46" s="1"/>
  <c r="Q1347" i="46" a="1"/>
  <c r="Q1347" i="46" s="1"/>
  <c r="V1347" i="46" s="1"/>
  <c r="AB1347" i="46" s="1"/>
  <c r="Q1366" i="46" a="1"/>
  <c r="Q1366" i="46" s="1"/>
  <c r="V1366" i="46" s="1"/>
  <c r="Q1376" i="46" a="1"/>
  <c r="Q1376" i="46" s="1"/>
  <c r="V1376" i="46" s="1"/>
  <c r="AB1376" i="46" s="1"/>
  <c r="Q1385" i="46" a="1"/>
  <c r="Q1385" i="46" s="1"/>
  <c r="V1385" i="46" s="1"/>
  <c r="Q1395" i="46" a="1"/>
  <c r="Q1395" i="46" s="1"/>
  <c r="V1395" i="46" s="1"/>
  <c r="AB1395" i="46" s="1"/>
  <c r="Q1414" i="46" a="1"/>
  <c r="Q1414" i="46" s="1"/>
  <c r="V1414" i="46" s="1"/>
  <c r="Q1424" i="46" a="1"/>
  <c r="Q1424" i="46" s="1"/>
  <c r="V1424" i="46" s="1"/>
  <c r="Q1433" i="46" a="1"/>
  <c r="Q1433" i="46" s="1"/>
  <c r="Q1443" i="46" a="1"/>
  <c r="Q1443" i="46" s="1"/>
  <c r="Q1453" i="46" a="1"/>
  <c r="Q1453" i="46" s="1"/>
  <c r="V1453" i="46" s="1"/>
  <c r="Q1465" i="46" a="1"/>
  <c r="Q1465" i="46" s="1"/>
  <c r="V1465" i="46" s="1"/>
  <c r="AB1465" i="46" s="1"/>
  <c r="Q1476" i="46" a="1"/>
  <c r="Q1476" i="46" s="1"/>
  <c r="V1476" i="46" s="1"/>
  <c r="Q1486" i="46" a="1"/>
  <c r="Q1486" i="46" s="1"/>
  <c r="V1486" i="46" s="1"/>
  <c r="AB1486" i="46" s="1"/>
  <c r="Q1498" i="46" a="1"/>
  <c r="Q1498" i="46" s="1"/>
  <c r="V1498" i="46" s="1"/>
  <c r="AB1498" i="46" s="1"/>
  <c r="Q1519" i="46" a="1"/>
  <c r="Q1519" i="46" s="1"/>
  <c r="Q1531" i="46" a="1"/>
  <c r="Q1531" i="46" s="1"/>
  <c r="Q1541" i="46" a="1"/>
  <c r="Q1541" i="46" s="1"/>
  <c r="V1541" i="46" s="1"/>
  <c r="Q1552" i="46" a="1"/>
  <c r="Q1552" i="46" s="1"/>
  <c r="V1552" i="46" s="1"/>
  <c r="Q1564" i="46" a="1"/>
  <c r="Q1564" i="46" s="1"/>
  <c r="V1564" i="46" s="1"/>
  <c r="Q1574" i="46" a="1"/>
  <c r="Q1574" i="46" s="1"/>
  <c r="Q1585" i="46" a="1"/>
  <c r="Q1585" i="46" s="1"/>
  <c r="V1585" i="46" s="1"/>
  <c r="Q1597" i="46" a="1"/>
  <c r="Q1597" i="46" s="1"/>
  <c r="V1597" i="46" s="1"/>
  <c r="Q1607" i="46" a="1"/>
  <c r="Q1607" i="46" s="1"/>
  <c r="V1607" i="46" s="1"/>
  <c r="Q1616" i="46" a="1"/>
  <c r="Q1616" i="46" s="1"/>
  <c r="V1616" i="46" s="1"/>
  <c r="Q1625" i="46" a="1"/>
  <c r="Q1625" i="46" s="1"/>
  <c r="V1625" i="46" s="1"/>
  <c r="AB1625" i="46" s="1"/>
  <c r="Q1635" i="46" a="1"/>
  <c r="Q1635" i="46" s="1"/>
  <c r="V1635" i="46" s="1"/>
  <c r="AB1635" i="46" s="1"/>
  <c r="Q1644" i="46" a="1"/>
  <c r="Q1644" i="46" s="1"/>
  <c r="V1644" i="46" s="1"/>
  <c r="AB1644" i="46" s="1"/>
  <c r="Q1663" i="46" a="1"/>
  <c r="Q1663" i="46" s="1"/>
  <c r="V1663" i="46" s="1"/>
  <c r="AB1663" i="46" s="1"/>
  <c r="Q1673" i="46" a="1"/>
  <c r="Q1673" i="46" s="1"/>
  <c r="V1673" i="46" s="1"/>
  <c r="AB1673" i="46" s="1"/>
  <c r="Q1682" i="46" a="1"/>
  <c r="Q1682" i="46" s="1"/>
  <c r="V1682" i="46" s="1"/>
  <c r="Q1691" i="46" a="1"/>
  <c r="Q1691" i="46" s="1"/>
  <c r="Q1708" i="46" a="1"/>
  <c r="Q1708" i="46" s="1"/>
  <c r="Q1717" i="46" a="1"/>
  <c r="Q1717" i="46" s="1"/>
  <c r="V1717" i="46" s="1"/>
  <c r="Q1734" i="46" a="1"/>
  <c r="Q1734" i="46" s="1"/>
  <c r="V1734" i="46" s="1"/>
  <c r="Q1743" i="46" a="1"/>
  <c r="Q1743" i="46" s="1"/>
  <c r="V1743" i="46" s="1"/>
  <c r="Q1778" i="46" a="1"/>
  <c r="Q1778" i="46" s="1"/>
  <c r="V1778" i="46" s="1"/>
  <c r="Q1786" i="46" a="1"/>
  <c r="Q1786" i="46" s="1"/>
  <c r="V1786" i="46" s="1"/>
  <c r="AB1786" i="46" s="1"/>
  <c r="Q1795" i="46" a="1"/>
  <c r="Q1795" i="46" s="1"/>
  <c r="Q1821" i="46" a="1"/>
  <c r="Q1821" i="46" s="1"/>
  <c r="V1821" i="46" s="1"/>
  <c r="Q1838" i="46" a="1"/>
  <c r="Q1838" i="46" s="1"/>
  <c r="V1838" i="46" s="1"/>
  <c r="AB1838" i="46" s="1"/>
  <c r="Q1846" i="46" a="1"/>
  <c r="Q1846" i="46" s="1"/>
  <c r="V1846" i="46" s="1"/>
  <c r="AB1846" i="46" s="1"/>
  <c r="Q1855" i="46" a="1"/>
  <c r="Q1855" i="46" s="1"/>
  <c r="Q1863" i="46" a="1"/>
  <c r="Q1863" i="46" s="1"/>
  <c r="V1863" i="46" s="1"/>
  <c r="Q1871" i="46" a="1"/>
  <c r="Q1871" i="46" s="1"/>
  <c r="V1871" i="46" s="1"/>
  <c r="Q1880" i="46" a="1"/>
  <c r="Q1880" i="46" s="1"/>
  <c r="V1880" i="46" s="1"/>
  <c r="Q1890" i="46" a="1"/>
  <c r="Q1890" i="46" s="1"/>
  <c r="V1890" i="46" s="1"/>
  <c r="Q1908" i="46" a="1"/>
  <c r="Q1908" i="46" s="1"/>
  <c r="V1908" i="46" s="1"/>
  <c r="Q1917" i="46" a="1"/>
  <c r="Q1917" i="46" s="1"/>
  <c r="Q1926" i="46" a="1"/>
  <c r="Q1926" i="46" s="1"/>
  <c r="V1926" i="46" s="1"/>
  <c r="AB1926" i="46" s="1"/>
  <c r="Q1935" i="46" a="1"/>
  <c r="Q1935" i="46" s="1"/>
  <c r="V1935" i="46" s="1"/>
  <c r="AB1935" i="46" s="1"/>
  <c r="Q1944" i="46" a="1"/>
  <c r="Q1944" i="46" s="1"/>
  <c r="V1944" i="46" s="1"/>
  <c r="Q1954" i="46" a="1"/>
  <c r="Q1954" i="46" s="1"/>
  <c r="V1954" i="46" s="1"/>
  <c r="AB1954" i="46" s="1"/>
  <c r="Q1972" i="46" a="1"/>
  <c r="Q1972" i="46" s="1"/>
  <c r="V1972" i="46" s="1"/>
  <c r="AB1972" i="46" s="1"/>
  <c r="Q1981" i="46" a="1"/>
  <c r="Q1981" i="46" s="1"/>
  <c r="V1981" i="46" s="1"/>
  <c r="Q1990" i="46" a="1"/>
  <c r="Q1990" i="46" s="1"/>
  <c r="V1990" i="46" s="1"/>
  <c r="Q1999" i="46" a="1"/>
  <c r="Q1999" i="46" s="1"/>
  <c r="Q2009" i="46" a="1"/>
  <c r="Q2009" i="46" s="1"/>
  <c r="V2009" i="46" s="1"/>
  <c r="Q2020" i="46" a="1"/>
  <c r="Q2020" i="46" s="1"/>
  <c r="V2020" i="46" s="1"/>
  <c r="Q2032" i="46" a="1"/>
  <c r="Q2032" i="46" s="1"/>
  <c r="V2032" i="46" s="1"/>
  <c r="AB2032" i="46" s="1"/>
  <c r="Q2053" i="46" a="1"/>
  <c r="Q2053" i="46" s="1"/>
  <c r="V2053" i="46" s="1"/>
  <c r="Q2065" i="46" a="1"/>
  <c r="Q2065" i="46" s="1"/>
  <c r="V2065" i="46" s="1"/>
  <c r="AB2065" i="46" s="1"/>
  <c r="Q2074" i="46" a="1"/>
  <c r="Q2074" i="46" s="1"/>
  <c r="V2074" i="46" s="1"/>
  <c r="AB2074" i="46" s="1"/>
  <c r="Q28" i="46" a="1"/>
  <c r="Q28" i="46" s="1"/>
  <c r="V28" i="46" s="1"/>
  <c r="Q216" i="46" a="1"/>
  <c r="Q216" i="46" s="1"/>
  <c r="Q314" i="46" a="1"/>
  <c r="Q314" i="46" s="1"/>
  <c r="V314" i="46" s="1"/>
  <c r="AB314" i="46" s="1"/>
  <c r="Q386" i="46" a="1"/>
  <c r="Q386" i="46" s="1"/>
  <c r="V386" i="46" s="1"/>
  <c r="Q408" i="46" a="1"/>
  <c r="Q408" i="46" s="1"/>
  <c r="Q429" i="46" a="1"/>
  <c r="Q429" i="46" s="1"/>
  <c r="Q447" i="46" a="1"/>
  <c r="Q447" i="46" s="1"/>
  <c r="V447" i="46" s="1"/>
  <c r="Q486" i="46" a="1"/>
  <c r="Q486" i="46" s="1"/>
  <c r="V486" i="46" s="1"/>
  <c r="Q504" i="46" a="1"/>
  <c r="Q504" i="46" s="1"/>
  <c r="Q544" i="46" a="1"/>
  <c r="Q544" i="46" s="1"/>
  <c r="Q639" i="46" a="1"/>
  <c r="Q639" i="46" s="1"/>
  <c r="V639" i="46" s="1"/>
  <c r="AB639" i="46" s="1"/>
  <c r="Q668" i="46" a="1"/>
  <c r="Q668" i="46" s="1"/>
  <c r="Q712" i="46" a="1"/>
  <c r="Q712" i="46" s="1"/>
  <c r="V712" i="46" s="1"/>
  <c r="AB712" i="46" s="1"/>
  <c r="Q737" i="46" a="1"/>
  <c r="Q737" i="46" s="1"/>
  <c r="Q746" i="46" a="1"/>
  <c r="Q746" i="46" s="1"/>
  <c r="V746" i="46" s="1"/>
  <c r="Q754" i="46" a="1"/>
  <c r="Q754" i="46" s="1"/>
  <c r="Q763" i="46" a="1"/>
  <c r="Q763" i="46" s="1"/>
  <c r="V763" i="46" s="1"/>
  <c r="Q773" i="46" a="1"/>
  <c r="Q773" i="46" s="1"/>
  <c r="V773" i="46" s="1"/>
  <c r="Q782" i="46" a="1"/>
  <c r="Q782" i="46" s="1"/>
  <c r="V782" i="46" s="1"/>
  <c r="Q791" i="46" a="1"/>
  <c r="Q791" i="46" s="1"/>
  <c r="Q800" i="46" a="1"/>
  <c r="Q800" i="46" s="1"/>
  <c r="Q809" i="46" a="1"/>
  <c r="Q809" i="46" s="1"/>
  <c r="Q836" i="46" a="1"/>
  <c r="Q836" i="46" s="1"/>
  <c r="Q845" i="46" a="1"/>
  <c r="Q845" i="46" s="1"/>
  <c r="Q863" i="46" a="1"/>
  <c r="Q863" i="46" s="1"/>
  <c r="Q881" i="46" a="1"/>
  <c r="Q881" i="46" s="1"/>
  <c r="Q890" i="46" a="1"/>
  <c r="Q890" i="46" s="1"/>
  <c r="V890" i="46" s="1"/>
  <c r="AB890" i="46" s="1"/>
  <c r="Q899" i="46" a="1"/>
  <c r="Q899" i="46" s="1"/>
  <c r="V899" i="46" s="1"/>
  <c r="Q918" i="46" a="1"/>
  <c r="Q918" i="46" s="1"/>
  <c r="V918" i="46" s="1"/>
  <c r="Q936" i="46" a="1"/>
  <c r="Q936" i="46" s="1"/>
  <c r="V936" i="46" s="1"/>
  <c r="Q944" i="46" a="1"/>
  <c r="Q944" i="46" s="1"/>
  <c r="Q953" i="46" a="1"/>
  <c r="Q953" i="46" s="1"/>
  <c r="Q963" i="46" a="1"/>
  <c r="Q963" i="46" s="1"/>
  <c r="Q973" i="46" a="1"/>
  <c r="Q973" i="46" s="1"/>
  <c r="Q983" i="46" a="1"/>
  <c r="Q983" i="46" s="1"/>
  <c r="Q992" i="46" a="1"/>
  <c r="Q992" i="46" s="1"/>
  <c r="V992" i="46" s="1"/>
  <c r="AB992" i="46" s="1"/>
  <c r="Q1001" i="46" a="1"/>
  <c r="Q1001" i="46" s="1"/>
  <c r="V1001" i="46" s="1"/>
  <c r="AB1001" i="46" s="1"/>
  <c r="Q1010" i="46" a="1"/>
  <c r="Q1010" i="46" s="1"/>
  <c r="V1010" i="46" s="1"/>
  <c r="AB1010" i="46" s="1"/>
  <c r="Q1020" i="46" a="1"/>
  <c r="Q1020" i="46" s="1"/>
  <c r="V1020" i="46" s="1"/>
  <c r="AB1020" i="46" s="1"/>
  <c r="Q1030" i="46" a="1"/>
  <c r="Q1030" i="46" s="1"/>
  <c r="Q1040" i="46" a="1"/>
  <c r="Q1040" i="46" s="1"/>
  <c r="Q1049" i="46" a="1"/>
  <c r="Q1049" i="46" s="1"/>
  <c r="Q1058" i="46" a="1"/>
  <c r="Q1058" i="46" s="1"/>
  <c r="Q1067" i="46" a="1"/>
  <c r="Q1067" i="46" s="1"/>
  <c r="Q1077" i="46" a="1"/>
  <c r="Q1077" i="46" s="1"/>
  <c r="V1077" i="46" s="1"/>
  <c r="Q1097" i="46" a="1"/>
  <c r="Q1097" i="46" s="1"/>
  <c r="V1097" i="46" s="1"/>
  <c r="Q1106" i="46" a="1"/>
  <c r="Q1106" i="46" s="1"/>
  <c r="Q1115" i="46" a="1"/>
  <c r="Q1115" i="46" s="1"/>
  <c r="Q1152" i="46" a="1"/>
  <c r="Q1152" i="46" s="1"/>
  <c r="Q1162" i="46" a="1"/>
  <c r="Q1162" i="46" s="1"/>
  <c r="V1162" i="46" s="1"/>
  <c r="AB1162" i="46" s="1"/>
  <c r="Q1170" i="46" a="1"/>
  <c r="Q1170" i="46" s="1"/>
  <c r="Q1179" i="46" a="1"/>
  <c r="Q1179" i="46" s="1"/>
  <c r="Q1188" i="46" a="1"/>
  <c r="Q1188" i="46" s="1"/>
  <c r="Q1199" i="46" a="1"/>
  <c r="Q1199" i="46" s="1"/>
  <c r="V1199" i="46" s="1"/>
  <c r="Q1224" i="46" a="1"/>
  <c r="Q1224" i="46" s="1"/>
  <c r="Q1231" i="46" a="1"/>
  <c r="Q1231" i="46" s="1"/>
  <c r="V1231" i="46" s="1"/>
  <c r="Q1247" i="46" a="1"/>
  <c r="Q1247" i="46" s="1"/>
  <c r="V1247" i="46" s="1"/>
  <c r="AB1247" i="46" s="1"/>
  <c r="Q1256" i="46" a="1"/>
  <c r="Q1256" i="46" s="1"/>
  <c r="V1256" i="46" s="1"/>
  <c r="Q1265" i="46" a="1"/>
  <c r="Q1265" i="46" s="1"/>
  <c r="V1265" i="46" s="1"/>
  <c r="AB1265" i="46" s="1"/>
  <c r="Q1275" i="46" a="1"/>
  <c r="Q1275" i="46" s="1"/>
  <c r="V1275" i="46" s="1"/>
  <c r="AB1275" i="46" s="1"/>
  <c r="Q1294" i="46" a="1"/>
  <c r="Q1294" i="46" s="1"/>
  <c r="V1294" i="46" s="1"/>
  <c r="Q1303" i="46" a="1"/>
  <c r="Q1303" i="46" s="1"/>
  <c r="V1303" i="46" s="1"/>
  <c r="AB1303" i="46" s="1"/>
  <c r="Q1313" i="46" a="1"/>
  <c r="Q1313" i="46" s="1"/>
  <c r="V1313" i="46" s="1"/>
  <c r="AB1313" i="46" s="1"/>
  <c r="Q1322" i="46" a="1"/>
  <c r="Q1322" i="46" s="1"/>
  <c r="V1322" i="46" s="1"/>
  <c r="Q1330" i="46" a="1"/>
  <c r="Q1330" i="46" s="1"/>
  <c r="V1330" i="46" s="1"/>
  <c r="Q1340" i="46" a="1"/>
  <c r="Q1340" i="46" s="1"/>
  <c r="V1340" i="46" s="1"/>
  <c r="Q1349" i="46" a="1"/>
  <c r="Q1349" i="46" s="1"/>
  <c r="Q1359" i="46" a="1"/>
  <c r="Q1359" i="46" s="1"/>
  <c r="V1359" i="46" s="1"/>
  <c r="Q1378" i="46" a="1"/>
  <c r="Q1378" i="46" s="1"/>
  <c r="V1378" i="46" s="1"/>
  <c r="AB1378" i="46" s="1"/>
  <c r="Q1388" i="46" a="1"/>
  <c r="Q1388" i="46" s="1"/>
  <c r="V1388" i="46" s="1"/>
  <c r="Q1397" i="46" a="1"/>
  <c r="Q1397" i="46" s="1"/>
  <c r="V1397" i="46" s="1"/>
  <c r="AB1397" i="46" s="1"/>
  <c r="Q1407" i="46" a="1"/>
  <c r="Q1407" i="46" s="1"/>
  <c r="V1407" i="46" s="1"/>
  <c r="Q1426" i="46" a="1"/>
  <c r="Q1426" i="46" s="1"/>
  <c r="V1426" i="46" s="1"/>
  <c r="Q1436" i="46" a="1"/>
  <c r="Q1436" i="46" s="1"/>
  <c r="V1436" i="46" s="1"/>
  <c r="AB1436" i="46" s="1"/>
  <c r="Q1445" i="46" a="1"/>
  <c r="Q1445" i="46" s="1"/>
  <c r="Q1456" i="46" a="1"/>
  <c r="Q1456" i="46" s="1"/>
  <c r="Q1468" i="46" a="1"/>
  <c r="Q1468" i="46" s="1"/>
  <c r="V1468" i="46" s="1"/>
  <c r="Q1478" i="46" a="1"/>
  <c r="Q1478" i="46" s="1"/>
  <c r="V1478" i="46" s="1"/>
  <c r="Q1489" i="46" a="1"/>
  <c r="Q1489" i="46" s="1"/>
  <c r="V1489" i="46" s="1"/>
  <c r="Q1501" i="46" a="1"/>
  <c r="Q1501" i="46" s="1"/>
  <c r="V1501" i="46" s="1"/>
  <c r="Q1511" i="46" a="1"/>
  <c r="Q1511" i="46" s="1"/>
  <c r="V1511" i="46" s="1"/>
  <c r="AB1511" i="46" s="1"/>
  <c r="Q1522" i="46" a="1"/>
  <c r="Q1522" i="46" s="1"/>
  <c r="V1522" i="46" s="1"/>
  <c r="Q1534" i="46" a="1"/>
  <c r="Q1534" i="46" s="1"/>
  <c r="Q1544" i="46" a="1"/>
  <c r="Q1544" i="46" s="1"/>
  <c r="V1544" i="46" s="1"/>
  <c r="Q1555" i="46" a="1"/>
  <c r="Q1555" i="46" s="1"/>
  <c r="V1555" i="46" s="1"/>
  <c r="Q1567" i="46" a="1"/>
  <c r="Q1567" i="46" s="1"/>
  <c r="Q1588" i="46" a="1"/>
  <c r="Q1588" i="46" s="1"/>
  <c r="V1588" i="46" s="1"/>
  <c r="AB1588" i="46" s="1"/>
  <c r="Q1600" i="46" a="1"/>
  <c r="Q1600" i="46" s="1"/>
  <c r="V1600" i="46" s="1"/>
  <c r="Q1619" i="46" a="1"/>
  <c r="Q1619" i="46" s="1"/>
  <c r="V1619" i="46" s="1"/>
  <c r="Q1628" i="46" a="1"/>
  <c r="Q1628" i="46" s="1"/>
  <c r="V1628" i="46" s="1"/>
  <c r="Q1637" i="46" a="1"/>
  <c r="Q1637" i="46" s="1"/>
  <c r="V1637" i="46" s="1"/>
  <c r="Q1646" i="46" a="1"/>
  <c r="Q1646" i="46" s="1"/>
  <c r="V1646" i="46" s="1"/>
  <c r="Q1665" i="46" a="1"/>
  <c r="Q1665" i="46" s="1"/>
  <c r="V1665" i="46" s="1"/>
  <c r="Q1675" i="46" a="1"/>
  <c r="Q1675" i="46" s="1"/>
  <c r="V1675" i="46" s="1"/>
  <c r="Q1693" i="46" a="1"/>
  <c r="Q1693" i="46" s="1"/>
  <c r="V1693" i="46" s="1"/>
  <c r="Q1710" i="46" a="1"/>
  <c r="Q1710" i="46" s="1"/>
  <c r="Q1719" i="46" a="1"/>
  <c r="Q1719" i="46" s="1"/>
  <c r="V1719" i="46" s="1"/>
  <c r="AB1719" i="46" s="1"/>
  <c r="Q1728" i="46" a="1"/>
  <c r="Q1728" i="46" s="1"/>
  <c r="Q1737" i="46" a="1"/>
  <c r="Q1737" i="46" s="1"/>
  <c r="V1737" i="46" s="1"/>
  <c r="AB1737" i="46" s="1"/>
  <c r="Q1746" i="46" a="1"/>
  <c r="Q1746" i="46" s="1"/>
  <c r="V1746" i="46" s="1"/>
  <c r="Q1754" i="46" a="1"/>
  <c r="Q1754" i="46" s="1"/>
  <c r="V1754" i="46" s="1"/>
  <c r="Q1763" i="46" a="1"/>
  <c r="Q1763" i="46" s="1"/>
  <c r="Q1780" i="46" a="1"/>
  <c r="Q1780" i="46" s="1"/>
  <c r="Q1797" i="46" a="1"/>
  <c r="Q1797" i="46" s="1"/>
  <c r="V1797" i="46" s="1"/>
  <c r="Q1805" i="46" a="1"/>
  <c r="Q1805" i="46" s="1"/>
  <c r="V1805" i="46" s="1"/>
  <c r="AB1805" i="46" s="1"/>
  <c r="Q1814" i="46" a="1"/>
  <c r="Q1814" i="46" s="1"/>
  <c r="Q1823" i="46" a="1"/>
  <c r="Q1823" i="46" s="1"/>
  <c r="V1823" i="46" s="1"/>
  <c r="Q1832" i="46" a="1"/>
  <c r="Q1832" i="46" s="1"/>
  <c r="V1832" i="46" s="1"/>
  <c r="AB1832" i="46" s="1"/>
  <c r="Q1841" i="46" a="1"/>
  <c r="Q1841" i="46" s="1"/>
  <c r="Q1848" i="46" a="1"/>
  <c r="Q1848" i="46" s="1"/>
  <c r="V1848" i="46" s="1"/>
  <c r="Q1865" i="46" a="1"/>
  <c r="Q1865" i="46" s="1"/>
  <c r="V1865" i="46" s="1"/>
  <c r="AB1865" i="46" s="1"/>
  <c r="Q1874" i="46" a="1"/>
  <c r="Q1874" i="46" s="1"/>
  <c r="V1874" i="46" s="1"/>
  <c r="Q1892" i="46" a="1"/>
  <c r="Q1892" i="46" s="1"/>
  <c r="V1892" i="46" s="1"/>
  <c r="Q1901" i="46" a="1"/>
  <c r="Q1901" i="46" s="1"/>
  <c r="V1901" i="46" s="1"/>
  <c r="Q1910" i="46" a="1"/>
  <c r="Q1910" i="46" s="1"/>
  <c r="V1910" i="46" s="1"/>
  <c r="Q1919" i="46" a="1"/>
  <c r="Q1919" i="46" s="1"/>
  <c r="V1919" i="46" s="1"/>
  <c r="Q1928" i="46" a="1"/>
  <c r="Q1928" i="46" s="1"/>
  <c r="Q1938" i="46" a="1"/>
  <c r="Q1938" i="46" s="1"/>
  <c r="Q1956" i="46" a="1"/>
  <c r="Q1956" i="46" s="1"/>
  <c r="V1956" i="46" s="1"/>
  <c r="AB1956" i="46" s="1"/>
  <c r="Q1965" i="46" a="1"/>
  <c r="Q1965" i="46" s="1"/>
  <c r="V1965" i="46" s="1"/>
  <c r="AB1965" i="46" s="1"/>
  <c r="Q1974" i="46" a="1"/>
  <c r="Q1974" i="46" s="1"/>
  <c r="Q1983" i="46" a="1"/>
  <c r="Q1983" i="46" s="1"/>
  <c r="Q1992" i="46" a="1"/>
  <c r="Q1992" i="46" s="1"/>
  <c r="V1992" i="46" s="1"/>
  <c r="AB1992" i="46" s="1"/>
  <c r="Q2002" i="46" a="1"/>
  <c r="Q2002" i="46" s="1"/>
  <c r="Q2011" i="46" a="1"/>
  <c r="Q2011" i="46" s="1"/>
  <c r="Q2023" i="46" a="1"/>
  <c r="Q2023" i="46" s="1"/>
  <c r="V2023" i="46" s="1"/>
  <c r="Q2034" i="46" a="1"/>
  <c r="Q2034" i="46" s="1"/>
  <c r="V2034" i="46" s="1"/>
  <c r="Q2044" i="46" a="1"/>
  <c r="Q2044" i="46" s="1"/>
  <c r="V2044" i="46" s="1"/>
  <c r="Q2056" i="46" a="1"/>
  <c r="Q2056" i="46" s="1"/>
  <c r="V2056" i="46" s="1"/>
  <c r="AB2056" i="46" s="1"/>
  <c r="Q2067" i="46" a="1"/>
  <c r="Q2067" i="46" s="1"/>
  <c r="V2067" i="46" s="1"/>
  <c r="Q29" i="46" a="1"/>
  <c r="Q29" i="46" s="1"/>
  <c r="V29" i="46" s="1"/>
  <c r="AB29" i="46" s="1"/>
  <c r="Q217" i="46" a="1"/>
  <c r="Q217" i="46" s="1"/>
  <c r="V217" i="46" s="1"/>
  <c r="AB217" i="46" s="1"/>
  <c r="Q315" i="46" a="1"/>
  <c r="Q315" i="46" s="1"/>
  <c r="V315" i="46" s="1"/>
  <c r="AB315" i="46" s="1"/>
  <c r="Q361" i="46" a="1"/>
  <c r="Q361" i="46" s="1"/>
  <c r="Q387" i="46" a="1"/>
  <c r="Q387" i="46" s="1"/>
  <c r="V387" i="46" s="1"/>
  <c r="Q409" i="46" a="1"/>
  <c r="Q409" i="46" s="1"/>
  <c r="Q431" i="46" a="1"/>
  <c r="Q431" i="46" s="1"/>
  <c r="V431" i="46" s="1"/>
  <c r="Q449" i="46" a="1"/>
  <c r="Q449" i="46" s="1"/>
  <c r="Q469" i="46" a="1"/>
  <c r="Q469" i="46" s="1"/>
  <c r="V469" i="46" s="1"/>
  <c r="AB469" i="46" s="1"/>
  <c r="Q487" i="46" a="1"/>
  <c r="Q487" i="46" s="1"/>
  <c r="V487" i="46" s="1"/>
  <c r="Q506" i="46" a="1"/>
  <c r="Q506" i="46" s="1"/>
  <c r="V506" i="46" s="1"/>
  <c r="Q526" i="46" a="1"/>
  <c r="Q526" i="46" s="1"/>
  <c r="V526" i="46" s="1"/>
  <c r="Q546" i="46" a="1"/>
  <c r="Q546" i="46" s="1"/>
  <c r="V546" i="46" s="1"/>
  <c r="AB546" i="46" s="1"/>
  <c r="Q586" i="46" a="1"/>
  <c r="Q586" i="46" s="1"/>
  <c r="V586" i="46" s="1"/>
  <c r="AB586" i="46" s="1"/>
  <c r="Q625" i="46" a="1"/>
  <c r="Q625" i="46" s="1"/>
  <c r="Q640" i="46" a="1"/>
  <c r="Q640" i="46" s="1"/>
  <c r="V640" i="46" s="1"/>
  <c r="AB640" i="46" s="1"/>
  <c r="Q654" i="46" a="1"/>
  <c r="Q654" i="46" s="1"/>
  <c r="Q683" i="46" a="1"/>
  <c r="Q683" i="46" s="1"/>
  <c r="Q697" i="46" a="1"/>
  <c r="Q697" i="46" s="1"/>
  <c r="V697" i="46" s="1"/>
  <c r="Q721" i="46" a="1"/>
  <c r="Q721" i="46" s="1"/>
  <c r="Q729" i="46" a="1"/>
  <c r="Q729" i="46" s="1"/>
  <c r="Q755" i="46" a="1"/>
  <c r="Q755" i="46" s="1"/>
  <c r="Q764" i="46" a="1"/>
  <c r="Q764" i="46" s="1"/>
  <c r="V764" i="46" s="1"/>
  <c r="Q774" i="46" a="1"/>
  <c r="Q774" i="46" s="1"/>
  <c r="Q783" i="46" a="1"/>
  <c r="Q783" i="46" s="1"/>
  <c r="Q792" i="46" a="1"/>
  <c r="Q792" i="46" s="1"/>
  <c r="Q801" i="46" a="1"/>
  <c r="Q801" i="46" s="1"/>
  <c r="Q810" i="46" a="1"/>
  <c r="Q810" i="46" s="1"/>
  <c r="V810" i="46" s="1"/>
  <c r="AB810" i="46" s="1"/>
  <c r="Q818" i="46" a="1"/>
  <c r="Q818" i="46" s="1"/>
  <c r="V818" i="46" s="1"/>
  <c r="AB818" i="46" s="1"/>
  <c r="Q827" i="46" a="1"/>
  <c r="Q827" i="46" s="1"/>
  <c r="Q837" i="46" a="1"/>
  <c r="Q837" i="46" s="1"/>
  <c r="Q846" i="46" a="1"/>
  <c r="Q846" i="46" s="1"/>
  <c r="Q855" i="46" a="1"/>
  <c r="Q855" i="46" s="1"/>
  <c r="Q864" i="46" a="1"/>
  <c r="Q864" i="46" s="1"/>
  <c r="Q873" i="46" a="1"/>
  <c r="Q873" i="46" s="1"/>
  <c r="Q900" i="46" a="1"/>
  <c r="Q900" i="46" s="1"/>
  <c r="V900" i="46" s="1"/>
  <c r="Q909" i="46" a="1"/>
  <c r="Q909" i="46" s="1"/>
  <c r="V909" i="46" s="1"/>
  <c r="Q927" i="46" a="1"/>
  <c r="Q927" i="46" s="1"/>
  <c r="V927" i="46" s="1"/>
  <c r="AB927" i="46" s="1"/>
  <c r="Q945" i="46" a="1"/>
  <c r="Q945" i="46" s="1"/>
  <c r="Q954" i="46" a="1"/>
  <c r="Q954" i="46" s="1"/>
  <c r="V954" i="46" s="1"/>
  <c r="Q964" i="46" a="1"/>
  <c r="Q964" i="46" s="1"/>
  <c r="V964" i="46" s="1"/>
  <c r="AB964" i="46" s="1"/>
  <c r="Q974" i="46" a="1"/>
  <c r="Q974" i="46" s="1"/>
  <c r="V974" i="46" s="1"/>
  <c r="Q984" i="46" a="1"/>
  <c r="Q984" i="46" s="1"/>
  <c r="V984" i="46" s="1"/>
  <c r="Q993" i="46" a="1"/>
  <c r="Q993" i="46" s="1"/>
  <c r="Q1002" i="46" a="1"/>
  <c r="Q1002" i="46" s="1"/>
  <c r="V1002" i="46" s="1"/>
  <c r="AB1002" i="46" s="1"/>
  <c r="Q1011" i="46" a="1"/>
  <c r="Q1011" i="46" s="1"/>
  <c r="V1011" i="46" s="1"/>
  <c r="Q1021" i="46" a="1"/>
  <c r="Q1021" i="46" s="1"/>
  <c r="Q1031" i="46" a="1"/>
  <c r="Q1031" i="46" s="1"/>
  <c r="Q1041" i="46" a="1"/>
  <c r="Q1041" i="46" s="1"/>
  <c r="V1041" i="46" s="1"/>
  <c r="AB1041" i="46" s="1"/>
  <c r="Q1050" i="46" a="1"/>
  <c r="Q1050" i="46" s="1"/>
  <c r="Q1059" i="46" a="1"/>
  <c r="Q1059" i="46" s="1"/>
  <c r="V1059" i="46" s="1"/>
  <c r="AB1059" i="46" s="1"/>
  <c r="Q1068" i="46" a="1"/>
  <c r="Q1068" i="46" s="1"/>
  <c r="Q1087" i="46" a="1"/>
  <c r="Q1087" i="46" s="1"/>
  <c r="Q1098" i="46" a="1"/>
  <c r="Q1098" i="46" s="1"/>
  <c r="V1098" i="46" s="1"/>
  <c r="Q1107" i="46" a="1"/>
  <c r="Q1107" i="46" s="1"/>
  <c r="V1107" i="46" s="1"/>
  <c r="Q1116" i="46" a="1"/>
  <c r="Q1116" i="46" s="1"/>
  <c r="Q1125" i="46" a="1"/>
  <c r="Q1125" i="46" s="1"/>
  <c r="V1125" i="46" s="1"/>
  <c r="Q1134" i="46" a="1"/>
  <c r="Q1134" i="46" s="1"/>
  <c r="V1134" i="46" s="1"/>
  <c r="AB1134" i="46" s="1"/>
  <c r="Q1143" i="46" a="1"/>
  <c r="Q1143" i="46" s="1"/>
  <c r="Q1153" i="46" a="1"/>
  <c r="Q1153" i="46" s="1"/>
  <c r="V1153" i="46" s="1"/>
  <c r="Q1171" i="46" a="1"/>
  <c r="Q1171" i="46" s="1"/>
  <c r="V1171" i="46" s="1"/>
  <c r="AB1171" i="46" s="1"/>
  <c r="Q1180" i="46" a="1"/>
  <c r="Q1180" i="46" s="1"/>
  <c r="Q1189" i="46" a="1"/>
  <c r="Q1189" i="46" s="1"/>
  <c r="Q1200" i="46" a="1"/>
  <c r="Q1200" i="46" s="1"/>
  <c r="V1200" i="46" s="1"/>
  <c r="AB1200" i="46" s="1"/>
  <c r="Q1209" i="46" a="1"/>
  <c r="Q1209" i="46" s="1"/>
  <c r="Q1217" i="46" a="1"/>
  <c r="Q1217" i="46" s="1"/>
  <c r="V1217" i="46" s="1"/>
  <c r="Q1232" i="46" a="1"/>
  <c r="Q1232" i="46" s="1"/>
  <c r="V1232" i="46" s="1"/>
  <c r="Q1239" i="46" a="1"/>
  <c r="Q1239" i="46" s="1"/>
  <c r="V1239" i="46" s="1"/>
  <c r="Q1248" i="46" a="1"/>
  <c r="Q1248" i="46" s="1"/>
  <c r="V1248" i="46" s="1"/>
  <c r="Q1257" i="46" a="1"/>
  <c r="Q1257" i="46" s="1"/>
  <c r="V1257" i="46" s="1"/>
  <c r="Q1266" i="46" a="1"/>
  <c r="Q1266" i="46" s="1"/>
  <c r="V1266" i="46" s="1"/>
  <c r="AB1266" i="46" s="1"/>
  <c r="Q1276" i="46" a="1"/>
  <c r="Q1276" i="46" s="1"/>
  <c r="Q1285" i="46" a="1"/>
  <c r="Q1285" i="46" s="1"/>
  <c r="V1285" i="46" s="1"/>
  <c r="AB1285" i="46" s="1"/>
  <c r="Q1304" i="46" a="1"/>
  <c r="Q1304" i="46" s="1"/>
  <c r="V1304" i="46" s="1"/>
  <c r="AB1304" i="46" s="1"/>
  <c r="Q1314" i="46" a="1"/>
  <c r="Q1314" i="46" s="1"/>
  <c r="V1314" i="46" s="1"/>
  <c r="AB1314" i="46" s="1"/>
  <c r="Q1323" i="46" a="1"/>
  <c r="Q1323" i="46" s="1"/>
  <c r="V1323" i="46" s="1"/>
  <c r="AB1323" i="46" s="1"/>
  <c r="Q1331" i="46" a="1"/>
  <c r="Q1331" i="46" s="1"/>
  <c r="Q1350" i="46" a="1"/>
  <c r="Q1350" i="46" s="1"/>
  <c r="V1350" i="46" s="1"/>
  <c r="Q1360" i="46" a="1"/>
  <c r="Q1360" i="46" s="1"/>
  <c r="Q1369" i="46" a="1"/>
  <c r="Q1369" i="46" s="1"/>
  <c r="V1369" i="46" s="1"/>
  <c r="Q1379" i="46" a="1"/>
  <c r="Q1379" i="46" s="1"/>
  <c r="V1379" i="46" s="1"/>
  <c r="Q1398" i="46" a="1"/>
  <c r="Q1398" i="46" s="1"/>
  <c r="V1398" i="46" s="1"/>
  <c r="AB1398" i="46" s="1"/>
  <c r="Q1408" i="46" a="1"/>
  <c r="Q1408" i="46" s="1"/>
  <c r="V1408" i="46" s="1"/>
  <c r="AB1408" i="46" s="1"/>
  <c r="Q1417" i="46" a="1"/>
  <c r="Q1417" i="46" s="1"/>
  <c r="V1417" i="46" s="1"/>
  <c r="Q1427" i="46" a="1"/>
  <c r="Q1427" i="46" s="1"/>
  <c r="V1427" i="46" s="1"/>
  <c r="Q1446" i="46" a="1"/>
  <c r="Q1446" i="46" s="1"/>
  <c r="V1446" i="46" s="1"/>
  <c r="AB1446" i="46" s="1"/>
  <c r="Q1457" i="46" a="1"/>
  <c r="Q1457" i="46" s="1"/>
  <c r="V1457" i="46" s="1"/>
  <c r="AB1457" i="46" s="1"/>
  <c r="Q1469" i="46" a="1"/>
  <c r="Q1469" i="46" s="1"/>
  <c r="V1469" i="46" s="1"/>
  <c r="AB1469" i="46" s="1"/>
  <c r="Q1479" i="46" a="1"/>
  <c r="Q1479" i="46" s="1"/>
  <c r="V1479" i="46" s="1"/>
  <c r="AB1479" i="46" s="1"/>
  <c r="Q1490" i="46" a="1"/>
  <c r="Q1490" i="46" s="1"/>
  <c r="V1490" i="46" s="1"/>
  <c r="Q1502" i="46" a="1"/>
  <c r="Q1502" i="46" s="1"/>
  <c r="V1502" i="46" s="1"/>
  <c r="Q1512" i="46" a="1"/>
  <c r="Q1512" i="46" s="1"/>
  <c r="V1512" i="46" s="1"/>
  <c r="Q1523" i="46" a="1"/>
  <c r="Q1523" i="46" s="1"/>
  <c r="V1523" i="46" s="1"/>
  <c r="Q1535" i="46" a="1"/>
  <c r="Q1535" i="46" s="1"/>
  <c r="Q1556" i="46" a="1"/>
  <c r="Q1556" i="46" s="1"/>
  <c r="V1556" i="46" s="1"/>
  <c r="AB1556" i="46" s="1"/>
  <c r="Q1568" i="46" a="1"/>
  <c r="Q1568" i="46" s="1"/>
  <c r="Q1577" i="46" a="1"/>
  <c r="Q1577" i="46" s="1"/>
  <c r="V1577" i="46" s="1"/>
  <c r="AB1577" i="46" s="1"/>
  <c r="Q1589" i="46" a="1"/>
  <c r="Q1589" i="46" s="1"/>
  <c r="V1589" i="46" s="1"/>
  <c r="Q1610" i="46" a="1"/>
  <c r="Q1610" i="46" s="1"/>
  <c r="V1610" i="46" s="1"/>
  <c r="AB1610" i="46" s="1"/>
  <c r="Q1620" i="46" a="1"/>
  <c r="Q1620" i="46" s="1"/>
  <c r="V1620" i="46" s="1"/>
  <c r="AB1620" i="46" s="1"/>
  <c r="Q1629" i="46" a="1"/>
  <c r="Q1629" i="46" s="1"/>
  <c r="V1629" i="46" s="1"/>
  <c r="AB1629" i="46" s="1"/>
  <c r="Q1638" i="46" a="1"/>
  <c r="Q1638" i="46" s="1"/>
  <c r="V1638" i="46" s="1"/>
  <c r="Q1647" i="46" a="1"/>
  <c r="Q1647" i="46" s="1"/>
  <c r="V1647" i="46" s="1"/>
  <c r="Q1656" i="46" a="1"/>
  <c r="Q1656" i="46" s="1"/>
  <c r="V1656" i="46" s="1"/>
  <c r="Q1666" i="46" a="1"/>
  <c r="Q1666" i="46" s="1"/>
  <c r="V1666" i="46" s="1"/>
  <c r="AB1666" i="46" s="1"/>
  <c r="Q1685" i="46" a="1"/>
  <c r="Q1685" i="46" s="1"/>
  <c r="V1685" i="46" s="1"/>
  <c r="Q1702" i="46" a="1"/>
  <c r="Q1702" i="46" s="1"/>
  <c r="V1702" i="46" s="1"/>
  <c r="AB1702" i="46" s="1"/>
  <c r="Q1711" i="46" a="1"/>
  <c r="Q1711" i="46" s="1"/>
  <c r="Q1747" i="46" a="1"/>
  <c r="Q1747" i="46" s="1"/>
  <c r="V1747" i="46" s="1"/>
  <c r="AB1747" i="46" s="1"/>
  <c r="Q1755" i="46" a="1"/>
  <c r="Q1755" i="46" s="1"/>
  <c r="V1755" i="46" s="1"/>
  <c r="Q1772" i="46" a="1"/>
  <c r="Q1772" i="46" s="1"/>
  <c r="V1772" i="46" s="1"/>
  <c r="Q1789" i="46" a="1"/>
  <c r="Q1789" i="46" s="1"/>
  <c r="V1789" i="46" s="1"/>
  <c r="Q1806" i="46" a="1"/>
  <c r="Q1806" i="46" s="1"/>
  <c r="V1806" i="46" s="1"/>
  <c r="AB1806" i="46" s="1"/>
  <c r="Q1815" i="46" a="1"/>
  <c r="Q1815" i="46" s="1"/>
  <c r="V1815" i="46" s="1"/>
  <c r="Q1824" i="46" a="1"/>
  <c r="Q1824" i="46" s="1"/>
  <c r="V1824" i="46" s="1"/>
  <c r="Q1833" i="46" a="1"/>
  <c r="Q1833" i="46" s="1"/>
  <c r="V1833" i="46" s="1"/>
  <c r="Q1849" i="46" a="1"/>
  <c r="Q1849" i="46" s="1"/>
  <c r="V1849" i="46" s="1"/>
  <c r="AB1849" i="46" s="1"/>
  <c r="Q1857" i="46" a="1"/>
  <c r="Q1857" i="46" s="1"/>
  <c r="Q1883" i="46" a="1"/>
  <c r="Q1883" i="46" s="1"/>
  <c r="V1883" i="46" s="1"/>
  <c r="Q1893" i="46" a="1"/>
  <c r="Q1893" i="46" s="1"/>
  <c r="Q1902" i="46" a="1"/>
  <c r="Q1902" i="46" s="1"/>
  <c r="V1902" i="46" s="1"/>
  <c r="Q1920" i="46" a="1"/>
  <c r="Q1920" i="46" s="1"/>
  <c r="V1920" i="46" s="1"/>
  <c r="Q1929" i="46" a="1"/>
  <c r="Q1929" i="46" s="1"/>
  <c r="V1929" i="46" s="1"/>
  <c r="AB1929" i="46" s="1"/>
  <c r="Q1947" i="46" a="1"/>
  <c r="Q1947" i="46" s="1"/>
  <c r="V1947" i="46" s="1"/>
  <c r="AB1947" i="46" s="1"/>
  <c r="Q1957" i="46" a="1"/>
  <c r="Q1957" i="46" s="1"/>
  <c r="V1957" i="46" s="1"/>
  <c r="AB1957" i="46" s="1"/>
  <c r="Q1966" i="46" a="1"/>
  <c r="Q1966" i="46" s="1"/>
  <c r="V1966" i="46" s="1"/>
  <c r="Q1984" i="46" a="1"/>
  <c r="Q1984" i="46" s="1"/>
  <c r="V1984" i="46" s="1"/>
  <c r="Q1993" i="46" a="1"/>
  <c r="Q1993" i="46" s="1"/>
  <c r="V1993" i="46" s="1"/>
  <c r="Q2012" i="46" a="1"/>
  <c r="Q2012" i="46" s="1"/>
  <c r="Q2024" i="46" a="1"/>
  <c r="Q2024" i="46" s="1"/>
  <c r="V2024" i="46" s="1"/>
  <c r="Q2035" i="46" a="1"/>
  <c r="Q2035" i="46" s="1"/>
  <c r="Q2045" i="46" a="1"/>
  <c r="Q2045" i="46" s="1"/>
  <c r="V2045" i="46" s="1"/>
  <c r="Q2057" i="46" a="1"/>
  <c r="Q2057" i="46" s="1"/>
  <c r="Q354" i="46" a="1"/>
  <c r="Q354" i="46" s="1"/>
  <c r="V354" i="46" s="1"/>
  <c r="Q483" i="46" a="1"/>
  <c r="Q483" i="46" s="1"/>
  <c r="V483" i="46" s="1"/>
  <c r="Q603" i="46" a="1"/>
  <c r="Q603" i="46" s="1"/>
  <c r="Q753" i="46" a="1"/>
  <c r="Q753" i="46" s="1"/>
  <c r="V753" i="46" s="1"/>
  <c r="Q808" i="46" a="1"/>
  <c r="Q808" i="46" s="1"/>
  <c r="V808" i="46" s="1"/>
  <c r="Q862" i="46" a="1"/>
  <c r="Q862" i="46" s="1"/>
  <c r="Q917" i="46" a="1"/>
  <c r="Q917" i="46" s="1"/>
  <c r="V917" i="46" s="1"/>
  <c r="Q972" i="46" a="1"/>
  <c r="Q972" i="46" s="1"/>
  <c r="Q1028" i="46" a="1"/>
  <c r="Q1028" i="46" s="1"/>
  <c r="Q1085" i="46" a="1"/>
  <c r="Q1085" i="46" s="1"/>
  <c r="Q1197" i="46" a="1"/>
  <c r="Q1197" i="46" s="1"/>
  <c r="V1197" i="46" s="1"/>
  <c r="AB1197" i="46" s="1"/>
  <c r="Q1245" i="46" a="1"/>
  <c r="Q1245" i="46" s="1"/>
  <c r="V1245" i="46" s="1"/>
  <c r="Q1302" i="46" a="1"/>
  <c r="Q1302" i="46" s="1"/>
  <c r="V1302" i="46" s="1"/>
  <c r="AB1302" i="46" s="1"/>
  <c r="Q1357" i="46" a="1"/>
  <c r="Q1357" i="46" s="1"/>
  <c r="V1357" i="46" s="1"/>
  <c r="AB1357" i="46" s="1"/>
  <c r="Q1415" i="46" a="1"/>
  <c r="Q1415" i="46" s="1"/>
  <c r="V1415" i="46" s="1"/>
  <c r="AB1415" i="46" s="1"/>
  <c r="Q1538" i="46" a="1"/>
  <c r="Q1538" i="46" s="1"/>
  <c r="Q1571" i="46" a="1"/>
  <c r="Q1571" i="46" s="1"/>
  <c r="V1571" i="46" s="1"/>
  <c r="Q1594" i="46" a="1"/>
  <c r="Q1594" i="46" s="1"/>
  <c r="V1594" i="46" s="1"/>
  <c r="Q1613" i="46" a="1"/>
  <c r="Q1613" i="46" s="1"/>
  <c r="V1613" i="46" s="1"/>
  <c r="Q1652" i="46" a="1"/>
  <c r="Q1652" i="46" s="1"/>
  <c r="V1652" i="46" s="1"/>
  <c r="AB1652" i="46" s="1"/>
  <c r="Q1670" i="46" a="1"/>
  <c r="Q1670" i="46" s="1"/>
  <c r="V1670" i="46" s="1"/>
  <c r="Q1686" i="46" a="1"/>
  <c r="Q1686" i="46" s="1"/>
  <c r="Q1701" i="46" a="1"/>
  <c r="Q1701" i="46" s="1"/>
  <c r="V1701" i="46" s="1"/>
  <c r="Q1761" i="46" a="1"/>
  <c r="Q1761" i="46" s="1"/>
  <c r="V1761" i="46" s="1"/>
  <c r="Q1776" i="46" a="1"/>
  <c r="Q1776" i="46" s="1"/>
  <c r="V1776" i="46" s="1"/>
  <c r="AB1776" i="46" s="1"/>
  <c r="Q1802" i="46" a="1"/>
  <c r="Q1802" i="46" s="1"/>
  <c r="V1802" i="46" s="1"/>
  <c r="AB1802" i="46" s="1"/>
  <c r="Q1828" i="46" a="1"/>
  <c r="Q1828" i="46" s="1"/>
  <c r="V1828" i="46" s="1"/>
  <c r="AB1828" i="46" s="1"/>
  <c r="Q1842" i="46" a="1"/>
  <c r="Q1842" i="46" s="1"/>
  <c r="Q1866" i="46" a="1"/>
  <c r="Q1866" i="46" s="1"/>
  <c r="V1866" i="46" s="1"/>
  <c r="Q1921" i="46" a="1"/>
  <c r="Q1921" i="46" s="1"/>
  <c r="V1921" i="46" s="1"/>
  <c r="Q1934" i="46" a="1"/>
  <c r="Q1934" i="46" s="1"/>
  <c r="V1934" i="46" s="1"/>
  <c r="Q1948" i="46" a="1"/>
  <c r="Q1948" i="46" s="1"/>
  <c r="V1948" i="46" s="1"/>
  <c r="Q1961" i="46" a="1"/>
  <c r="Q1961" i="46" s="1"/>
  <c r="V1961" i="46" s="1"/>
  <c r="AB1961" i="46" s="1"/>
  <c r="Q1975" i="46" a="1"/>
  <c r="Q1975" i="46" s="1"/>
  <c r="Q1989" i="46" a="1"/>
  <c r="Q1989" i="46" s="1"/>
  <c r="V1989" i="46" s="1"/>
  <c r="Q2003" i="46" a="1"/>
  <c r="Q2003" i="46" s="1"/>
  <c r="V2003" i="46" s="1"/>
  <c r="AB2003" i="46" s="1"/>
  <c r="Q2018" i="46" a="1"/>
  <c r="Q2018" i="46" s="1"/>
  <c r="V2018" i="46" s="1"/>
  <c r="AB2018" i="46" s="1"/>
  <c r="Q2036" i="46" a="1"/>
  <c r="Q2036" i="46" s="1"/>
  <c r="V2036" i="46" s="1"/>
  <c r="AB2036" i="46" s="1"/>
  <c r="Q2051" i="46" a="1"/>
  <c r="Q2051" i="46" s="1"/>
  <c r="V2051" i="46" s="1"/>
  <c r="AB2051" i="46" s="1"/>
  <c r="Q2068" i="46" a="1"/>
  <c r="Q2068" i="46" s="1"/>
  <c r="V2068" i="46" s="1"/>
  <c r="AB2068" i="46" s="1"/>
  <c r="Q2080" i="46" a="1"/>
  <c r="Q2080" i="46" s="1"/>
  <c r="V2080" i="46" s="1"/>
  <c r="Q2092" i="46" a="1"/>
  <c r="Q2092" i="46" s="1"/>
  <c r="V2092" i="46" s="1"/>
  <c r="Q2101" i="46" a="1"/>
  <c r="Q2101" i="46" s="1"/>
  <c r="V2101" i="46" s="1"/>
  <c r="Q2120" i="46" a="1"/>
  <c r="Q2120" i="46" s="1"/>
  <c r="V2120" i="46" s="1"/>
  <c r="AB2120" i="46" s="1"/>
  <c r="Q2130" i="46" a="1"/>
  <c r="Q2130" i="46" s="1"/>
  <c r="Q2139" i="46" a="1"/>
  <c r="Q2139" i="46" s="1"/>
  <c r="Q2148" i="46" a="1"/>
  <c r="Q2148" i="46" s="1"/>
  <c r="Q2157" i="46" a="1"/>
  <c r="Q2157" i="46" s="1"/>
  <c r="V2157" i="46" s="1"/>
  <c r="AB2157" i="46" s="1"/>
  <c r="Q2166" i="46" a="1"/>
  <c r="Q2166" i="46" s="1"/>
  <c r="V2166" i="46" s="1"/>
  <c r="AB2166" i="46" s="1"/>
  <c r="Q2176" i="46" a="1"/>
  <c r="Q2176" i="46" s="1"/>
  <c r="V2176" i="46" s="1"/>
  <c r="Q2195" i="46" a="1"/>
  <c r="Q2195" i="46" s="1"/>
  <c r="V2195" i="46" s="1"/>
  <c r="AB2195" i="46" s="1"/>
  <c r="Q2205" i="46" a="1"/>
  <c r="Q2205" i="46" s="1"/>
  <c r="V2205" i="46" s="1"/>
  <c r="AB2205" i="46" s="1"/>
  <c r="Q2214" i="46" a="1"/>
  <c r="Q2214" i="46" s="1"/>
  <c r="Q2223" i="46" a="1"/>
  <c r="Q2223" i="46" s="1"/>
  <c r="V2223" i="46" s="1"/>
  <c r="Q2232" i="46" a="1"/>
  <c r="Q2232" i="46" s="1"/>
  <c r="V2232" i="46" s="1"/>
  <c r="Q2241" i="46" a="1"/>
  <c r="Q2241" i="46" s="1"/>
  <c r="V2241" i="46" s="1"/>
  <c r="Q2251" i="46" a="1"/>
  <c r="Q2251" i="46" s="1"/>
  <c r="V2251" i="46" s="1"/>
  <c r="AB2251" i="46" s="1"/>
  <c r="Q2260" i="46" a="1"/>
  <c r="Q2260" i="46" s="1"/>
  <c r="V2260" i="46" s="1"/>
  <c r="Q2269" i="46" a="1"/>
  <c r="Q2269" i="46" s="1"/>
  <c r="V2269" i="46" s="1"/>
  <c r="Q2286" i="46" a="1"/>
  <c r="Q2286" i="46" s="1"/>
  <c r="V2286" i="46" s="1"/>
  <c r="AB2286" i="46" s="1"/>
  <c r="Q2294" i="46" a="1"/>
  <c r="Q2294" i="46" s="1"/>
  <c r="V2294" i="46" s="1"/>
  <c r="Q2303" i="46" a="1"/>
  <c r="Q2303" i="46" s="1"/>
  <c r="V2303" i="46" s="1"/>
  <c r="AB2303" i="46" s="1"/>
  <c r="Q2312" i="46" a="1"/>
  <c r="Q2312" i="46" s="1"/>
  <c r="V2312" i="46" s="1"/>
  <c r="Q2321" i="46" a="1"/>
  <c r="Q2321" i="46" s="1"/>
  <c r="V2321" i="46" s="1"/>
  <c r="AB2321" i="46" s="1"/>
  <c r="Q2330" i="46" a="1"/>
  <c r="Q2330" i="46" s="1"/>
  <c r="V2330" i="46" s="1"/>
  <c r="Q2338" i="46" a="1"/>
  <c r="Q2338" i="46" s="1"/>
  <c r="V2338" i="46" s="1"/>
  <c r="Q2347" i="46" a="1"/>
  <c r="Q2347" i="46" s="1"/>
  <c r="V2347" i="46" s="1"/>
  <c r="Q2356" i="46" a="1"/>
  <c r="Q2356" i="46" s="1"/>
  <c r="Q2365" i="46" a="1"/>
  <c r="Q2365" i="46" s="1"/>
  <c r="V2365" i="46" s="1"/>
  <c r="AB2365" i="46" s="1"/>
  <c r="Q2382" i="46" a="1"/>
  <c r="Q2382" i="46" s="1"/>
  <c r="V2382" i="46" s="1"/>
  <c r="AB2382" i="46" s="1"/>
  <c r="Q2390" i="46" a="1"/>
  <c r="Q2390" i="46" s="1"/>
  <c r="V2390" i="46" s="1"/>
  <c r="Q2399" i="46" a="1"/>
  <c r="Q2399" i="46" s="1"/>
  <c r="Q2408" i="46" a="1"/>
  <c r="Q2408" i="46" s="1"/>
  <c r="V2408" i="46" s="1"/>
  <c r="AB2408" i="46" s="1"/>
  <c r="Q2417" i="46" a="1"/>
  <c r="Q2417" i="46" s="1"/>
  <c r="V2417" i="46" s="1"/>
  <c r="Q2426" i="46" a="1"/>
  <c r="Q2426" i="46" s="1"/>
  <c r="V2426" i="46" s="1"/>
  <c r="Q2447" i="46" a="1"/>
  <c r="Q2447" i="46" s="1"/>
  <c r="V2447" i="46" s="1"/>
  <c r="AB2447" i="46" s="1"/>
  <c r="Q2454" i="46" a="1"/>
  <c r="Q2454" i="46" s="1"/>
  <c r="V2454" i="46" s="1"/>
  <c r="Q2615" i="46" a="1"/>
  <c r="Q2615" i="46" s="1"/>
  <c r="Q2625" i="46" a="1"/>
  <c r="Q2625" i="46" s="1"/>
  <c r="V2625" i="46" s="1"/>
  <c r="Q2634" i="46" a="1"/>
  <c r="Q2634" i="46" s="1"/>
  <c r="V2634" i="46" s="1"/>
  <c r="AB2634" i="46" s="1"/>
  <c r="Q2644" i="46" a="1"/>
  <c r="Q2644" i="46" s="1"/>
  <c r="V2644" i="46" s="1"/>
  <c r="Q2663" i="46" a="1"/>
  <c r="Q2663" i="46" s="1"/>
  <c r="Q2673" i="46" a="1"/>
  <c r="Q2673" i="46" s="1"/>
  <c r="Q357" i="46" a="1"/>
  <c r="Q357" i="46" s="1"/>
  <c r="V357" i="46" s="1"/>
  <c r="AB357" i="46" s="1"/>
  <c r="Q485" i="46" a="1"/>
  <c r="Q485" i="46" s="1"/>
  <c r="V485" i="46" s="1"/>
  <c r="AB485" i="46" s="1"/>
  <c r="Q604" i="46" a="1"/>
  <c r="Q604" i="46" s="1"/>
  <c r="Q695" i="46" a="1"/>
  <c r="Q695" i="46" s="1"/>
  <c r="V695" i="46" s="1"/>
  <c r="AB695" i="46" s="1"/>
  <c r="Q1029" i="46" a="1"/>
  <c r="Q1029" i="46" s="1"/>
  <c r="Q1086" i="46" a="1"/>
  <c r="Q1086" i="46" s="1"/>
  <c r="Q1142" i="46" a="1"/>
  <c r="Q1142" i="46" s="1"/>
  <c r="V1142" i="46" s="1"/>
  <c r="Q1198" i="46" a="1"/>
  <c r="Q1198" i="46" s="1"/>
  <c r="Q1246" i="46" a="1"/>
  <c r="Q1246" i="46" s="1"/>
  <c r="V1246" i="46" s="1"/>
  <c r="AB1246" i="46" s="1"/>
  <c r="Q1358" i="46" a="1"/>
  <c r="Q1358" i="46" s="1"/>
  <c r="V1358" i="46" s="1"/>
  <c r="Q1416" i="46" a="1"/>
  <c r="Q1416" i="46" s="1"/>
  <c r="V1416" i="46" s="1"/>
  <c r="Q1477" i="46" a="1"/>
  <c r="Q1477" i="46" s="1"/>
  <c r="V1477" i="46" s="1"/>
  <c r="Q1542" i="46" a="1"/>
  <c r="Q1542" i="46" s="1"/>
  <c r="V1542" i="46" s="1"/>
  <c r="Q1575" i="46" a="1"/>
  <c r="Q1575" i="46" s="1"/>
  <c r="V1575" i="46" s="1"/>
  <c r="AB1575" i="46" s="1"/>
  <c r="Q1598" i="46" a="1"/>
  <c r="Q1598" i="46" s="1"/>
  <c r="V1598" i="46" s="1"/>
  <c r="Q1617" i="46" a="1"/>
  <c r="Q1617" i="46" s="1"/>
  <c r="V1617" i="46" s="1"/>
  <c r="Q1654" i="46" a="1"/>
  <c r="Q1654" i="46" s="1"/>
  <c r="V1654" i="46" s="1"/>
  <c r="AB1654" i="46" s="1"/>
  <c r="Q1672" i="46" a="1"/>
  <c r="Q1672" i="46" s="1"/>
  <c r="V1672" i="46" s="1"/>
  <c r="Q1703" i="46" a="1"/>
  <c r="Q1703" i="46" s="1"/>
  <c r="V1703" i="46" s="1"/>
  <c r="Q1732" i="46" a="1"/>
  <c r="Q1732" i="46" s="1"/>
  <c r="Q1748" i="46" a="1"/>
  <c r="Q1748" i="46" s="1"/>
  <c r="V1748" i="46" s="1"/>
  <c r="AB1748" i="46" s="1"/>
  <c r="Q1762" i="46" a="1"/>
  <c r="Q1762" i="46" s="1"/>
  <c r="Q1790" i="46" a="1"/>
  <c r="Q1790" i="46" s="1"/>
  <c r="V1790" i="46" s="1"/>
  <c r="AB1790" i="46" s="1"/>
  <c r="Q1803" i="46" a="1"/>
  <c r="Q1803" i="46" s="1"/>
  <c r="Q1816" i="46" a="1"/>
  <c r="Q1816" i="46" s="1"/>
  <c r="V1816" i="46" s="1"/>
  <c r="AB1816" i="46" s="1"/>
  <c r="Q1829" i="46" a="1"/>
  <c r="Q1829" i="46" s="1"/>
  <c r="V1829" i="46" s="1"/>
  <c r="AB1829" i="46" s="1"/>
  <c r="Q1843" i="46" a="1"/>
  <c r="Q1843" i="46" s="1"/>
  <c r="Q1854" i="46" a="1"/>
  <c r="Q1854" i="46" s="1"/>
  <c r="Q1867" i="46" a="1"/>
  <c r="Q1867" i="46" s="1"/>
  <c r="V1867" i="46" s="1"/>
  <c r="AB1867" i="46" s="1"/>
  <c r="Q1879" i="46" a="1"/>
  <c r="Q1879" i="46" s="1"/>
  <c r="V1879" i="46" s="1"/>
  <c r="Q1894" i="46" a="1"/>
  <c r="Q1894" i="46" s="1"/>
  <c r="V1894" i="46" s="1"/>
  <c r="Q1907" i="46" a="1"/>
  <c r="Q1907" i="46" s="1"/>
  <c r="V1907" i="46" s="1"/>
  <c r="Q1922" i="46" a="1"/>
  <c r="Q1922" i="46" s="1"/>
  <c r="V1922" i="46" s="1"/>
  <c r="Q1949" i="46" a="1"/>
  <c r="Q1949" i="46" s="1"/>
  <c r="V1949" i="46" s="1"/>
  <c r="Q1962" i="46" a="1"/>
  <c r="Q1962" i="46" s="1"/>
  <c r="V1962" i="46" s="1"/>
  <c r="Q1976" i="46" a="1"/>
  <c r="Q1976" i="46" s="1"/>
  <c r="V1976" i="46" s="1"/>
  <c r="Q2004" i="46" a="1"/>
  <c r="Q2004" i="46" s="1"/>
  <c r="V2004" i="46" s="1"/>
  <c r="Q2019" i="46" a="1"/>
  <c r="Q2019" i="46" s="1"/>
  <c r="V2019" i="46" s="1"/>
  <c r="AB2019" i="46" s="1"/>
  <c r="Q2037" i="46" a="1"/>
  <c r="Q2037" i="46" s="1"/>
  <c r="V2037" i="46" s="1"/>
  <c r="AB2037" i="46" s="1"/>
  <c r="Q2052" i="46" a="1"/>
  <c r="Q2052" i="46" s="1"/>
  <c r="V2052" i="46" s="1"/>
  <c r="AB2052" i="46" s="1"/>
  <c r="Q2069" i="46" a="1"/>
  <c r="Q2069" i="46" s="1"/>
  <c r="V2069" i="46" s="1"/>
  <c r="AB2069" i="46" s="1"/>
  <c r="Q2081" i="46" a="1"/>
  <c r="Q2081" i="46" s="1"/>
  <c r="V2081" i="46" s="1"/>
  <c r="Q2111" i="46" a="1"/>
  <c r="Q2111" i="46" s="1"/>
  <c r="Q2121" i="46" a="1"/>
  <c r="Q2121" i="46" s="1"/>
  <c r="V2121" i="46" s="1"/>
  <c r="AB2121" i="46" s="1"/>
  <c r="Q2140" i="46" a="1"/>
  <c r="Q2140" i="46" s="1"/>
  <c r="V2140" i="46" s="1"/>
  <c r="AB2140" i="46" s="1"/>
  <c r="Q2149" i="46" a="1"/>
  <c r="Q2149" i="46" s="1"/>
  <c r="V2149" i="46" s="1"/>
  <c r="Q2158" i="46" a="1"/>
  <c r="Q2158" i="46" s="1"/>
  <c r="V2158" i="46" s="1"/>
  <c r="Q2167" i="46" a="1"/>
  <c r="Q2167" i="46" s="1"/>
  <c r="V2167" i="46" s="1"/>
  <c r="Q2186" i="46" a="1"/>
  <c r="Q2186" i="46" s="1"/>
  <c r="Q2196" i="46" a="1"/>
  <c r="Q2196" i="46" s="1"/>
  <c r="V2196" i="46" s="1"/>
  <c r="Q2224" i="46" a="1"/>
  <c r="Q2224" i="46" s="1"/>
  <c r="V2224" i="46" s="1"/>
  <c r="Q2233" i="46" a="1"/>
  <c r="Q2233" i="46" s="1"/>
  <c r="V2233" i="46" s="1"/>
  <c r="AB2233" i="46" s="1"/>
  <c r="Q2242" i="46" a="1"/>
  <c r="Q2242" i="46" s="1"/>
  <c r="V2242" i="46" s="1"/>
  <c r="AB2242" i="46" s="1"/>
  <c r="Q2252" i="46" a="1"/>
  <c r="Q2252" i="46" s="1"/>
  <c r="V2252" i="46" s="1"/>
  <c r="Q2278" i="46" a="1"/>
  <c r="Q2278" i="46" s="1"/>
  <c r="V2278" i="46" s="1"/>
  <c r="Q2295" i="46" a="1"/>
  <c r="Q2295" i="46" s="1"/>
  <c r="Q2304" i="46" a="1"/>
  <c r="Q2304" i="46" s="1"/>
  <c r="V2304" i="46" s="1"/>
  <c r="Q2313" i="46" a="1"/>
  <c r="Q2313" i="46" s="1"/>
  <c r="V2313" i="46" s="1"/>
  <c r="Q2322" i="46" a="1"/>
  <c r="Q2322" i="46" s="1"/>
  <c r="V2322" i="46" s="1"/>
  <c r="AB2322" i="46" s="1"/>
  <c r="Q2331" i="46" a="1"/>
  <c r="Q2331" i="46" s="1"/>
  <c r="V2331" i="46" s="1"/>
  <c r="Q2339" i="46" a="1"/>
  <c r="Q2339" i="46" s="1"/>
  <c r="Q2348" i="46" a="1"/>
  <c r="Q2348" i="46" s="1"/>
  <c r="V2348" i="46" s="1"/>
  <c r="AB2348" i="46" s="1"/>
  <c r="Q2374" i="46" a="1"/>
  <c r="Q2374" i="46" s="1"/>
  <c r="Q2391" i="46" a="1"/>
  <c r="Q2391" i="46" s="1"/>
  <c r="Q2400" i="46" a="1"/>
  <c r="Q2400" i="46" s="1"/>
  <c r="Q2409" i="46" a="1"/>
  <c r="Q2409" i="46" s="1"/>
  <c r="V2409" i="46" s="1"/>
  <c r="Q2418" i="46" a="1"/>
  <c r="Q2418" i="46" s="1"/>
  <c r="V2418" i="46" s="1"/>
  <c r="Q2427" i="46" a="1"/>
  <c r="Q2427" i="46" s="1"/>
  <c r="Q2434" i="46" a="1"/>
  <c r="Q2434" i="46" s="1"/>
  <c r="V2434" i="46" s="1"/>
  <c r="AB2434" i="46" s="1"/>
  <c r="Q2441" i="46" a="1"/>
  <c r="Q2441" i="46" s="1"/>
  <c r="V2441" i="46" s="1"/>
  <c r="Q2448" i="46" a="1"/>
  <c r="Q2448" i="46" s="1"/>
  <c r="V2448" i="46" s="1"/>
  <c r="AB2448" i="46" s="1"/>
  <c r="Q2462" i="46" a="1"/>
  <c r="Q2462" i="46" s="1"/>
  <c r="V2462" i="46" s="1"/>
  <c r="Q2470" i="46" a="1"/>
  <c r="Q2470" i="46" s="1"/>
  <c r="Q2478" i="46" a="1"/>
  <c r="Q2478" i="46" s="1"/>
  <c r="V2478" i="46" s="1"/>
  <c r="AB2478" i="46" s="1"/>
  <c r="Q2486" i="46" a="1"/>
  <c r="Q2486" i="46" s="1"/>
  <c r="V2486" i="46" s="1"/>
  <c r="Q2494" i="46" a="1"/>
  <c r="Q2494" i="46" s="1"/>
  <c r="V2494" i="46" s="1"/>
  <c r="AB2494" i="46" s="1"/>
  <c r="Q2502" i="46" a="1"/>
  <c r="Q2502" i="46" s="1"/>
  <c r="V2502" i="46" s="1"/>
  <c r="AB2502" i="46" s="1"/>
  <c r="Q2510" i="46" a="1"/>
  <c r="Q2510" i="46" s="1"/>
  <c r="Q2518" i="46" a="1"/>
  <c r="Q2518" i="46" s="1"/>
  <c r="V2518" i="46" s="1"/>
  <c r="Q2526" i="46" a="1"/>
  <c r="Q2526" i="46" s="1"/>
  <c r="Q2534" i="46" a="1"/>
  <c r="Q2534" i="46" s="1"/>
  <c r="V2534" i="46" s="1"/>
  <c r="AB2534" i="46" s="1"/>
  <c r="Q2542" i="46" a="1"/>
  <c r="Q2542" i="46" s="1"/>
  <c r="V2542" i="46" s="1"/>
  <c r="Q2550" i="46" a="1"/>
  <c r="Q2550" i="46" s="1"/>
  <c r="V2550" i="46" s="1"/>
  <c r="Q2558" i="46" a="1"/>
  <c r="Q2558" i="46" s="1"/>
  <c r="V2558" i="46" s="1"/>
  <c r="Q2566" i="46" a="1"/>
  <c r="Q2566" i="46" s="1"/>
  <c r="V2566" i="46" s="1"/>
  <c r="AB2566" i="46" s="1"/>
  <c r="Q2574" i="46" a="1"/>
  <c r="Q2574" i="46" s="1"/>
  <c r="V2574" i="46" s="1"/>
  <c r="AB2574" i="46" s="1"/>
  <c r="Q2582" i="46" a="1"/>
  <c r="Q2582" i="46" s="1"/>
  <c r="V2582" i="46" s="1"/>
  <c r="Q2590" i="46" a="1"/>
  <c r="Q2590" i="46" s="1"/>
  <c r="Q2598" i="46" a="1"/>
  <c r="Q2598" i="46" s="1"/>
  <c r="V2598" i="46" s="1"/>
  <c r="AB2598" i="46" s="1"/>
  <c r="Q2606" i="46" a="1"/>
  <c r="Q2606" i="46" s="1"/>
  <c r="V2606" i="46" s="1"/>
  <c r="Q2616" i="46" a="1"/>
  <c r="Q2616" i="46" s="1"/>
  <c r="V2616" i="46" s="1"/>
  <c r="Q2635" i="46" a="1"/>
  <c r="Q2635" i="46" s="1"/>
  <c r="V2635" i="46" s="1"/>
  <c r="Q2645" i="46" a="1"/>
  <c r="Q2645" i="46" s="1"/>
  <c r="Q2654" i="46" a="1"/>
  <c r="Q2654" i="46" s="1"/>
  <c r="V2654" i="46" s="1"/>
  <c r="Q2664" i="46" a="1"/>
  <c r="Q2664" i="46" s="1"/>
  <c r="Q762" i="46" a="1"/>
  <c r="Q762" i="46" s="1"/>
  <c r="V762" i="46" s="1"/>
  <c r="Q816" i="46" a="1"/>
  <c r="Q816" i="46" s="1"/>
  <c r="Q871" i="46" a="1"/>
  <c r="Q871" i="46" s="1"/>
  <c r="Q925" i="46" a="1"/>
  <c r="Q925" i="46" s="1"/>
  <c r="Q982" i="46" a="1"/>
  <c r="Q982" i="46" s="1"/>
  <c r="V982" i="46" s="1"/>
  <c r="AB982" i="46" s="1"/>
  <c r="Q1038" i="46" a="1"/>
  <c r="Q1038" i="46" s="1"/>
  <c r="Q1095" i="46" a="1"/>
  <c r="Q1095" i="46" s="1"/>
  <c r="V1095" i="46" s="1"/>
  <c r="Q1150" i="46" a="1"/>
  <c r="Q1150" i="46" s="1"/>
  <c r="Q1207" i="46" a="1"/>
  <c r="Q1207" i="46" s="1"/>
  <c r="Q1254" i="46" a="1"/>
  <c r="Q1254" i="46" s="1"/>
  <c r="V1254" i="46" s="1"/>
  <c r="AB1254" i="46" s="1"/>
  <c r="Q1311" i="46" a="1"/>
  <c r="Q1311" i="46" s="1"/>
  <c r="V1311" i="46" s="1"/>
  <c r="AB1311" i="46" s="1"/>
  <c r="Q1367" i="46" a="1"/>
  <c r="Q1367" i="46" s="1"/>
  <c r="V1367" i="46" s="1"/>
  <c r="Q1487" i="46" a="1"/>
  <c r="Q1487" i="46" s="1"/>
  <c r="V1487" i="46" s="1"/>
  <c r="Q1543" i="46" a="1"/>
  <c r="Q1543" i="46" s="1"/>
  <c r="Q1576" i="46" a="1"/>
  <c r="Q1576" i="46" s="1"/>
  <c r="V1576" i="46" s="1"/>
  <c r="AB1576" i="46" s="1"/>
  <c r="Q1599" i="46" a="1"/>
  <c r="Q1599" i="46" s="1"/>
  <c r="V1599" i="46" s="1"/>
  <c r="AB1599" i="46" s="1"/>
  <c r="Q1618" i="46" a="1"/>
  <c r="Q1618" i="46" s="1"/>
  <c r="Q1636" i="46" a="1"/>
  <c r="Q1636" i="46" s="1"/>
  <c r="V1636" i="46" s="1"/>
  <c r="AB1636" i="46" s="1"/>
  <c r="Q1655" i="46" a="1"/>
  <c r="Q1655" i="46" s="1"/>
  <c r="V1655" i="46" s="1"/>
  <c r="Q1688" i="46" a="1"/>
  <c r="Q1688" i="46" s="1"/>
  <c r="Q1704" i="46" a="1"/>
  <c r="Q1704" i="46" s="1"/>
  <c r="V1704" i="46" s="1"/>
  <c r="Q1718" i="46" a="1"/>
  <c r="Q1718" i="46" s="1"/>
  <c r="V1718" i="46" s="1"/>
  <c r="AB1718" i="46" s="1"/>
  <c r="Q1749" i="46" a="1"/>
  <c r="Q1749" i="46" s="1"/>
  <c r="V1749" i="46" s="1"/>
  <c r="Q1764" i="46" a="1"/>
  <c r="Q1764" i="46" s="1"/>
  <c r="V1764" i="46" s="1"/>
  <c r="AB1764" i="46" s="1"/>
  <c r="Q1779" i="46" a="1"/>
  <c r="Q1779" i="46" s="1"/>
  <c r="V1779" i="46" s="1"/>
  <c r="Q1792" i="46" a="1"/>
  <c r="Q1792" i="46" s="1"/>
  <c r="V1792" i="46" s="1"/>
  <c r="AB1792" i="46" s="1"/>
  <c r="Q1804" i="46" a="1"/>
  <c r="Q1804" i="46" s="1"/>
  <c r="V1804" i="46" s="1"/>
  <c r="AB1804" i="46" s="1"/>
  <c r="Q1818" i="46" a="1"/>
  <c r="Q1818" i="46" s="1"/>
  <c r="V1818" i="46" s="1"/>
  <c r="AB1818" i="46" s="1"/>
  <c r="Q1830" i="46" a="1"/>
  <c r="Q1830" i="46" s="1"/>
  <c r="Q1844" i="46" a="1"/>
  <c r="Q1844" i="46" s="1"/>
  <c r="Q1868" i="46" a="1"/>
  <c r="Q1868" i="46" s="1"/>
  <c r="V1868" i="46" s="1"/>
  <c r="Q1881" i="46" a="1"/>
  <c r="Q1881" i="46" s="1"/>
  <c r="V1881" i="46" s="1"/>
  <c r="Q1895" i="46" a="1"/>
  <c r="Q1895" i="46" s="1"/>
  <c r="V1895" i="46" s="1"/>
  <c r="Q1909" i="46" a="1"/>
  <c r="Q1909" i="46" s="1"/>
  <c r="V1909" i="46" s="1"/>
  <c r="Q1923" i="46" a="1"/>
  <c r="Q1923" i="46" s="1"/>
  <c r="V1923" i="46" s="1"/>
  <c r="Q1936" i="46" a="1"/>
  <c r="Q1936" i="46" s="1"/>
  <c r="V1936" i="46" s="1"/>
  <c r="AB1936" i="46" s="1"/>
  <c r="Q1963" i="46" a="1"/>
  <c r="Q1963" i="46" s="1"/>
  <c r="V1963" i="46" s="1"/>
  <c r="Q1978" i="46" a="1"/>
  <c r="Q1978" i="46" s="1"/>
  <c r="V1978" i="46" s="1"/>
  <c r="AB1978" i="46" s="1"/>
  <c r="Q2021" i="46" a="1"/>
  <c r="Q2021" i="46" s="1"/>
  <c r="V2021" i="46" s="1"/>
  <c r="AB2021" i="46" s="1"/>
  <c r="Q2038" i="46" a="1"/>
  <c r="Q2038" i="46" s="1"/>
  <c r="V2038" i="46" s="1"/>
  <c r="Q2054" i="46" a="1"/>
  <c r="Q2054" i="46" s="1"/>
  <c r="V2054" i="46" s="1"/>
  <c r="AB2054" i="46" s="1"/>
  <c r="Q2082" i="46" a="1"/>
  <c r="Q2082" i="46" s="1"/>
  <c r="V2082" i="46" s="1"/>
  <c r="AB2082" i="46" s="1"/>
  <c r="Q2093" i="46" a="1"/>
  <c r="Q2093" i="46" s="1"/>
  <c r="Q2102" i="46" a="1"/>
  <c r="Q2102" i="46" s="1"/>
  <c r="V2102" i="46" s="1"/>
  <c r="Q2112" i="46" a="1"/>
  <c r="Q2112" i="46" s="1"/>
  <c r="V2112" i="46" s="1"/>
  <c r="Q2131" i="46" a="1"/>
  <c r="Q2131" i="46" s="1"/>
  <c r="V2131" i="46" s="1"/>
  <c r="AB2131" i="46" s="1"/>
  <c r="Q2141" i="46" a="1"/>
  <c r="Q2141" i="46" s="1"/>
  <c r="V2141" i="46" s="1"/>
  <c r="Q2150" i="46" a="1"/>
  <c r="Q2150" i="46" s="1"/>
  <c r="V2150" i="46" s="1"/>
  <c r="Q2159" i="46" a="1"/>
  <c r="Q2159" i="46" s="1"/>
  <c r="V2159" i="46" s="1"/>
  <c r="Q2168" i="46" a="1"/>
  <c r="Q2168" i="46" s="1"/>
  <c r="V2168" i="46" s="1"/>
  <c r="AB2168" i="46" s="1"/>
  <c r="Q2177" i="46" a="1"/>
  <c r="Q2177" i="46" s="1"/>
  <c r="V2177" i="46" s="1"/>
  <c r="AB2177" i="46" s="1"/>
  <c r="Q2187" i="46" a="1"/>
  <c r="Q2187" i="46" s="1"/>
  <c r="Q2206" i="46" a="1"/>
  <c r="Q2206" i="46" s="1"/>
  <c r="V2206" i="46" s="1"/>
  <c r="AB2206" i="46" s="1"/>
  <c r="Q2215" i="46" a="1"/>
  <c r="Q2215" i="46" s="1"/>
  <c r="V2215" i="46" s="1"/>
  <c r="AB2215" i="46" s="1"/>
  <c r="Q2225" i="46" a="1"/>
  <c r="Q2225" i="46" s="1"/>
  <c r="Q2234" i="46" a="1"/>
  <c r="Q2234" i="46" s="1"/>
  <c r="Q2243" i="46" a="1"/>
  <c r="Q2243" i="46" s="1"/>
  <c r="V2243" i="46" s="1"/>
  <c r="Q2261" i="46" a="1"/>
  <c r="Q2261" i="46" s="1"/>
  <c r="Q2270" i="46" a="1"/>
  <c r="Q2270" i="46" s="1"/>
  <c r="V2270" i="46" s="1"/>
  <c r="Q2287" i="46" a="1"/>
  <c r="Q2287" i="46" s="1"/>
  <c r="V2287" i="46" s="1"/>
  <c r="Q2296" i="46" a="1"/>
  <c r="Q2296" i="46" s="1"/>
  <c r="V2296" i="46" s="1"/>
  <c r="AB2296" i="46" s="1"/>
  <c r="Q2332" i="46" a="1"/>
  <c r="Q2332" i="46" s="1"/>
  <c r="Q2340" i="46" a="1"/>
  <c r="Q2340" i="46" s="1"/>
  <c r="Q2357" i="46" a="1"/>
  <c r="Q2357" i="46" s="1"/>
  <c r="V2357" i="46" s="1"/>
  <c r="AB2357" i="46" s="1"/>
  <c r="Q2366" i="46" a="1"/>
  <c r="Q2366" i="46" s="1"/>
  <c r="V2366" i="46" s="1"/>
  <c r="AB2366" i="46" s="1"/>
  <c r="Q2383" i="46" a="1"/>
  <c r="Q2383" i="46" s="1"/>
  <c r="Q2392" i="46" a="1"/>
  <c r="Q2392" i="46" s="1"/>
  <c r="V2392" i="46" s="1"/>
  <c r="Q2428" i="46" a="1"/>
  <c r="Q2428" i="46" s="1"/>
  <c r="Q2455" i="46" a="1"/>
  <c r="Q2455" i="46" s="1"/>
  <c r="V2455" i="46" s="1"/>
  <c r="Q2607" i="46" a="1"/>
  <c r="Q2607" i="46" s="1"/>
  <c r="V2607" i="46" s="1"/>
  <c r="Q2617" i="46" a="1"/>
  <c r="Q2617" i="46" s="1"/>
  <c r="V2617" i="46" s="1"/>
  <c r="AB2617" i="46" s="1"/>
  <c r="Q2626" i="46" a="1"/>
  <c r="Q2626" i="46" s="1"/>
  <c r="V2626" i="46" s="1"/>
  <c r="AB2626" i="46" s="1"/>
  <c r="Q2636" i="46" a="1"/>
  <c r="Q2636" i="46" s="1"/>
  <c r="Q2655" i="46" a="1"/>
  <c r="Q2655" i="46" s="1"/>
  <c r="V2655" i="46" s="1"/>
  <c r="AB2655" i="46" s="1"/>
  <c r="Q2665" i="46" a="1"/>
  <c r="Q2665" i="46" s="1"/>
  <c r="V2665" i="46" s="1"/>
  <c r="Q2674" i="46" a="1"/>
  <c r="Q2674" i="46" s="1"/>
  <c r="V2674" i="46" s="1"/>
  <c r="Q502" i="46" a="1"/>
  <c r="Q502" i="46" s="1"/>
  <c r="Q623" i="46" a="1"/>
  <c r="Q623" i="46" s="1"/>
  <c r="V623" i="46" s="1"/>
  <c r="AB623" i="46" s="1"/>
  <c r="Q710" i="46" a="1"/>
  <c r="Q710" i="46" s="1"/>
  <c r="V710" i="46" s="1"/>
  <c r="Q817" i="46" a="1"/>
  <c r="Q817" i="46" s="1"/>
  <c r="Q872" i="46" a="1"/>
  <c r="Q872" i="46" s="1"/>
  <c r="V872" i="46" s="1"/>
  <c r="Q926" i="46" a="1"/>
  <c r="Q926" i="46" s="1"/>
  <c r="Q1039" i="46" a="1"/>
  <c r="Q1039" i="46" s="1"/>
  <c r="Q1096" i="46" a="1"/>
  <c r="Q1096" i="46" s="1"/>
  <c r="V1096" i="46" s="1"/>
  <c r="AB1096" i="46" s="1"/>
  <c r="Q1151" i="46" a="1"/>
  <c r="Q1151" i="46" s="1"/>
  <c r="Q1208" i="46" a="1"/>
  <c r="Q1208" i="46" s="1"/>
  <c r="Q1255" i="46" a="1"/>
  <c r="Q1255" i="46" s="1"/>
  <c r="V1255" i="46" s="1"/>
  <c r="AB1255" i="46" s="1"/>
  <c r="Q1312" i="46" a="1"/>
  <c r="Q1312" i="46" s="1"/>
  <c r="V1312" i="46" s="1"/>
  <c r="AB1312" i="46" s="1"/>
  <c r="Q1368" i="46" a="1"/>
  <c r="Q1368" i="46" s="1"/>
  <c r="V1368" i="46" s="1"/>
  <c r="AB1368" i="46" s="1"/>
  <c r="Q1425" i="46" a="1"/>
  <c r="Q1425" i="46" s="1"/>
  <c r="V1425" i="46" s="1"/>
  <c r="Q1488" i="46" a="1"/>
  <c r="Q1488" i="46" s="1"/>
  <c r="V1488" i="46" s="1"/>
  <c r="Q1545" i="46" a="1"/>
  <c r="Q1545" i="46" s="1"/>
  <c r="V1545" i="46" s="1"/>
  <c r="Q1578" i="46" a="1"/>
  <c r="Q1578" i="46" s="1"/>
  <c r="V1578" i="46" s="1"/>
  <c r="Q1601" i="46" a="1"/>
  <c r="Q1601" i="46" s="1"/>
  <c r="V1601" i="46" s="1"/>
  <c r="AB1601" i="46" s="1"/>
  <c r="Q1639" i="46" a="1"/>
  <c r="Q1639" i="46" s="1"/>
  <c r="V1639" i="46" s="1"/>
  <c r="AB1639" i="46" s="1"/>
  <c r="Q1657" i="46" a="1"/>
  <c r="Q1657" i="46" s="1"/>
  <c r="V1657" i="46" s="1"/>
  <c r="AB1657" i="46" s="1"/>
  <c r="Q1674" i="46" a="1"/>
  <c r="Q1674" i="46" s="1"/>
  <c r="V1674" i="46" s="1"/>
  <c r="Q1690" i="46" a="1"/>
  <c r="Q1690" i="46" s="1"/>
  <c r="Q1720" i="46" a="1"/>
  <c r="Q1720" i="46" s="1"/>
  <c r="V1720" i="46" s="1"/>
  <c r="AB1720" i="46" s="1"/>
  <c r="Q1735" i="46" a="1"/>
  <c r="Q1735" i="46" s="1"/>
  <c r="V1735" i="46" s="1"/>
  <c r="AB1735" i="46" s="1"/>
  <c r="Q1765" i="46" a="1"/>
  <c r="Q1765" i="46" s="1"/>
  <c r="V1765" i="46" s="1"/>
  <c r="AB1765" i="46" s="1"/>
  <c r="Q1819" i="46" a="1"/>
  <c r="Q1819" i="46" s="1"/>
  <c r="Q1831" i="46" a="1"/>
  <c r="Q1831" i="46" s="1"/>
  <c r="Q1856" i="46" a="1"/>
  <c r="Q1856" i="46" s="1"/>
  <c r="Q1882" i="46" a="1"/>
  <c r="Q1882" i="46" s="1"/>
  <c r="V1882" i="46" s="1"/>
  <c r="Q1896" i="46" a="1"/>
  <c r="Q1896" i="46" s="1"/>
  <c r="V1896" i="46" s="1"/>
  <c r="AB1896" i="46" s="1"/>
  <c r="Q1924" i="46" a="1"/>
  <c r="Q1924" i="46" s="1"/>
  <c r="V1924" i="46" s="1"/>
  <c r="Q1937" i="46" a="1"/>
  <c r="Q1937" i="46" s="1"/>
  <c r="V1937" i="46" s="1"/>
  <c r="Q1951" i="46" a="1"/>
  <c r="Q1951" i="46" s="1"/>
  <c r="Q1964" i="46" a="1"/>
  <c r="Q1964" i="46" s="1"/>
  <c r="V1964" i="46" s="1"/>
  <c r="AB1964" i="46" s="1"/>
  <c r="Q1991" i="46" a="1"/>
  <c r="Q1991" i="46" s="1"/>
  <c r="Q2006" i="46" a="1"/>
  <c r="Q2006" i="46" s="1"/>
  <c r="V2006" i="46" s="1"/>
  <c r="AB2006" i="46" s="1"/>
  <c r="Q2022" i="46" a="1"/>
  <c r="Q2022" i="46" s="1"/>
  <c r="V2022" i="46" s="1"/>
  <c r="Q2039" i="46" a="1"/>
  <c r="Q2039" i="46" s="1"/>
  <c r="V2039" i="46" s="1"/>
  <c r="AB2039" i="46" s="1"/>
  <c r="Q2055" i="46" a="1"/>
  <c r="Q2055" i="46" s="1"/>
  <c r="V2055" i="46" s="1"/>
  <c r="Q2071" i="46" a="1"/>
  <c r="Q2071" i="46" s="1"/>
  <c r="V2071" i="46" s="1"/>
  <c r="AB2071" i="46" s="1"/>
  <c r="Q2083" i="46" a="1"/>
  <c r="Q2083" i="46" s="1"/>
  <c r="V2083" i="46" s="1"/>
  <c r="Q2094" i="46" a="1"/>
  <c r="Q2094" i="46" s="1"/>
  <c r="Q2103" i="46" a="1"/>
  <c r="Q2103" i="46" s="1"/>
  <c r="V2103" i="46" s="1"/>
  <c r="AB2103" i="46" s="1"/>
  <c r="Q2122" i="46" a="1"/>
  <c r="Q2122" i="46" s="1"/>
  <c r="V2122" i="46" s="1"/>
  <c r="AB2122" i="46" s="1"/>
  <c r="Q2132" i="46" a="1"/>
  <c r="Q2132" i="46" s="1"/>
  <c r="V2132" i="46" s="1"/>
  <c r="Q2160" i="46" a="1"/>
  <c r="Q2160" i="46" s="1"/>
  <c r="V2160" i="46" s="1"/>
  <c r="Q2169" i="46" a="1"/>
  <c r="Q2169" i="46" s="1"/>
  <c r="V2169" i="46" s="1"/>
  <c r="AB2169" i="46" s="1"/>
  <c r="Q2178" i="46" a="1"/>
  <c r="Q2178" i="46" s="1"/>
  <c r="V2178" i="46" s="1"/>
  <c r="Q2188" i="46" a="1"/>
  <c r="Q2188" i="46" s="1"/>
  <c r="V2188" i="46" s="1"/>
  <c r="AB2188" i="46" s="1"/>
  <c r="Q2197" i="46" a="1"/>
  <c r="Q2197" i="46" s="1"/>
  <c r="Q2216" i="46" a="1"/>
  <c r="Q2216" i="46" s="1"/>
  <c r="V2216" i="46" s="1"/>
  <c r="Q2226" i="46" a="1"/>
  <c r="Q2226" i="46" s="1"/>
  <c r="V2226" i="46" s="1"/>
  <c r="Q2235" i="46" a="1"/>
  <c r="Q2235" i="46" s="1"/>
  <c r="V2235" i="46" s="1"/>
  <c r="Q2244" i="46" a="1"/>
  <c r="Q2244" i="46" s="1"/>
  <c r="V2244" i="46" s="1"/>
  <c r="AB2244" i="46" s="1"/>
  <c r="Q2253" i="46" a="1"/>
  <c r="Q2253" i="46" s="1"/>
  <c r="V2253" i="46" s="1"/>
  <c r="AB2253" i="46" s="1"/>
  <c r="Q2279" i="46" a="1"/>
  <c r="Q2279" i="46" s="1"/>
  <c r="V2279" i="46" s="1"/>
  <c r="AB2279" i="46" s="1"/>
  <c r="Q2288" i="46" a="1"/>
  <c r="Q2288" i="46" s="1"/>
  <c r="V2288" i="46" s="1"/>
  <c r="Q2297" i="46" a="1"/>
  <c r="Q2297" i="46" s="1"/>
  <c r="Q2305" i="46" a="1"/>
  <c r="Q2305" i="46" s="1"/>
  <c r="V2305" i="46" s="1"/>
  <c r="Q2314" i="46" a="1"/>
  <c r="Q2314" i="46" s="1"/>
  <c r="V2314" i="46" s="1"/>
  <c r="Q2323" i="46" a="1"/>
  <c r="Q2323" i="46" s="1"/>
  <c r="Q2341" i="46" a="1"/>
  <c r="Q2341" i="46" s="1"/>
  <c r="Q2349" i="46" a="1"/>
  <c r="Q2349" i="46" s="1"/>
  <c r="V2349" i="46" s="1"/>
  <c r="Q2375" i="46" a="1"/>
  <c r="Q2375" i="46" s="1"/>
  <c r="Q2384" i="46" a="1"/>
  <c r="Q2384" i="46" s="1"/>
  <c r="V2384" i="46" s="1"/>
  <c r="Q2393" i="46" a="1"/>
  <c r="Q2393" i="46" s="1"/>
  <c r="V2393" i="46" s="1"/>
  <c r="Q2401" i="46" a="1"/>
  <c r="Q2401" i="46" s="1"/>
  <c r="V2401" i="46" s="1"/>
  <c r="Q2410" i="46" a="1"/>
  <c r="Q2410" i="46" s="1"/>
  <c r="V2410" i="46" s="1"/>
  <c r="AB2410" i="46" s="1"/>
  <c r="Q2419" i="46" a="1"/>
  <c r="Q2419" i="46" s="1"/>
  <c r="V2419" i="46" s="1"/>
  <c r="Q2435" i="46" a="1"/>
  <c r="Q2435" i="46" s="1"/>
  <c r="V2435" i="46" s="1"/>
  <c r="Q2442" i="46" a="1"/>
  <c r="Q2442" i="46" s="1"/>
  <c r="V2442" i="46" s="1"/>
  <c r="AB2442" i="46" s="1"/>
  <c r="Q2449" i="46" a="1"/>
  <c r="Q2449" i="46" s="1"/>
  <c r="V2449" i="46" s="1"/>
  <c r="Q2456" i="46" a="1"/>
  <c r="Q2456" i="46" s="1"/>
  <c r="V2456" i="46" s="1"/>
  <c r="Q2463" i="46" a="1"/>
  <c r="Q2463" i="46" s="1"/>
  <c r="V2463" i="46" s="1"/>
  <c r="Q2471" i="46" a="1"/>
  <c r="Q2471" i="46" s="1"/>
  <c r="V2471" i="46" s="1"/>
  <c r="Q2479" i="46" a="1"/>
  <c r="Q2479" i="46" s="1"/>
  <c r="V2479" i="46" s="1"/>
  <c r="Q2487" i="46" a="1"/>
  <c r="Q2487" i="46" s="1"/>
  <c r="V2487" i="46" s="1"/>
  <c r="Q2495" i="46" a="1"/>
  <c r="Q2495" i="46" s="1"/>
  <c r="V2495" i="46" s="1"/>
  <c r="Q2503" i="46" a="1"/>
  <c r="Q2503" i="46" s="1"/>
  <c r="V2503" i="46" s="1"/>
  <c r="AB2503" i="46" s="1"/>
  <c r="Q2511" i="46" a="1"/>
  <c r="Q2511" i="46" s="1"/>
  <c r="V2511" i="46" s="1"/>
  <c r="AB2511" i="46" s="1"/>
  <c r="Q2519" i="46" a="1"/>
  <c r="Q2519" i="46" s="1"/>
  <c r="V2519" i="46" s="1"/>
  <c r="Q2527" i="46" a="1"/>
  <c r="Q2527" i="46" s="1"/>
  <c r="V2527" i="46" s="1"/>
  <c r="Q2535" i="46" a="1"/>
  <c r="Q2535" i="46" s="1"/>
  <c r="V2535" i="46" s="1"/>
  <c r="AB2535" i="46" s="1"/>
  <c r="Q2543" i="46" a="1"/>
  <c r="Q2543" i="46" s="1"/>
  <c r="V2543" i="46" s="1"/>
  <c r="Q2551" i="46" a="1"/>
  <c r="Q2551" i="46" s="1"/>
  <c r="V2551" i="46" s="1"/>
  <c r="AB2551" i="46" s="1"/>
  <c r="Q2559" i="46" a="1"/>
  <c r="Q2559" i="46" s="1"/>
  <c r="V2559" i="46" s="1"/>
  <c r="Q2567" i="46" a="1"/>
  <c r="Q2567" i="46" s="1"/>
  <c r="V2567" i="46" s="1"/>
  <c r="Q2575" i="46" a="1"/>
  <c r="Q2575" i="46" s="1"/>
  <c r="V2575" i="46" s="1"/>
  <c r="Q2583" i="46" a="1"/>
  <c r="Q2583" i="46" s="1"/>
  <c r="V2583" i="46" s="1"/>
  <c r="Q2591" i="46" a="1"/>
  <c r="Q2591" i="46" s="1"/>
  <c r="Q2599" i="46" a="1"/>
  <c r="Q2599" i="46" s="1"/>
  <c r="V2599" i="46" s="1"/>
  <c r="Q2608" i="46" a="1"/>
  <c r="Q2608" i="46" s="1"/>
  <c r="V2608" i="46" s="1"/>
  <c r="Q2627" i="46" a="1"/>
  <c r="Q2627" i="46" s="1"/>
  <c r="V2627" i="46" s="1"/>
  <c r="AB2627" i="46" s="1"/>
  <c r="Q2637" i="46" a="1"/>
  <c r="Q2637" i="46" s="1"/>
  <c r="V2637" i="46" s="1"/>
  <c r="AB2637" i="46" s="1"/>
  <c r="Q2646" i="46" a="1"/>
  <c r="Q2646" i="46" s="1"/>
  <c r="Q2656" i="46" a="1"/>
  <c r="Q2656" i="46" s="1"/>
  <c r="V2656" i="46" s="1"/>
  <c r="Q2675" i="46" a="1"/>
  <c r="Q2675" i="46" s="1"/>
  <c r="Q521" i="46" a="1"/>
  <c r="Q521" i="46" s="1"/>
  <c r="Q636" i="46" a="1"/>
  <c r="Q636" i="46" s="1"/>
  <c r="Q719" i="46" a="1"/>
  <c r="Q719" i="46" s="1"/>
  <c r="V719" i="46" s="1"/>
  <c r="Q771" i="46" a="1"/>
  <c r="Q771" i="46" s="1"/>
  <c r="V771" i="46" s="1"/>
  <c r="Q825" i="46" a="1"/>
  <c r="Q825" i="46" s="1"/>
  <c r="V825" i="46" s="1"/>
  <c r="AB825" i="46" s="1"/>
  <c r="Q879" i="46" a="1"/>
  <c r="Q879" i="46" s="1"/>
  <c r="Q934" i="46" a="1"/>
  <c r="Q934" i="46" s="1"/>
  <c r="V934" i="46" s="1"/>
  <c r="AB934" i="46" s="1"/>
  <c r="Q1048" i="46" a="1"/>
  <c r="Q1048" i="46" s="1"/>
  <c r="V1048" i="46" s="1"/>
  <c r="AB1048" i="46" s="1"/>
  <c r="Q1160" i="46" a="1"/>
  <c r="Q1160" i="46" s="1"/>
  <c r="V1160" i="46" s="1"/>
  <c r="Q1215" i="46" a="1"/>
  <c r="Q1215" i="46" s="1"/>
  <c r="V1215" i="46" s="1"/>
  <c r="AB1215" i="46" s="1"/>
  <c r="Q1264" i="46" a="1"/>
  <c r="Q1264" i="46" s="1"/>
  <c r="V1264" i="46" s="1"/>
  <c r="AB1264" i="46" s="1"/>
  <c r="Q1320" i="46" a="1"/>
  <c r="Q1320" i="46" s="1"/>
  <c r="V1320" i="46" s="1"/>
  <c r="AB1320" i="46" s="1"/>
  <c r="Q1434" i="46" a="1"/>
  <c r="Q1434" i="46" s="1"/>
  <c r="V1434" i="46" s="1"/>
  <c r="AB1434" i="46" s="1"/>
  <c r="Q1499" i="46" a="1"/>
  <c r="Q1499" i="46" s="1"/>
  <c r="V1499" i="46" s="1"/>
  <c r="Q1548" i="46" a="1"/>
  <c r="Q1548" i="46" s="1"/>
  <c r="V1548" i="46" s="1"/>
  <c r="Q1579" i="46" a="1"/>
  <c r="Q1579" i="46" s="1"/>
  <c r="V1579" i="46" s="1"/>
  <c r="Q1602" i="46" a="1"/>
  <c r="Q1602" i="46" s="1"/>
  <c r="V1602" i="46" s="1"/>
  <c r="Q1621" i="46" a="1"/>
  <c r="Q1621" i="46" s="1"/>
  <c r="V1621" i="46" s="1"/>
  <c r="AB1621" i="46" s="1"/>
  <c r="Q1640" i="46" a="1"/>
  <c r="Q1640" i="46" s="1"/>
  <c r="V1640" i="46" s="1"/>
  <c r="AB1640" i="46" s="1"/>
  <c r="Q1658" i="46" a="1"/>
  <c r="Q1658" i="46" s="1"/>
  <c r="V1658" i="46" s="1"/>
  <c r="AB1658" i="46" s="1"/>
  <c r="Q1676" i="46" a="1"/>
  <c r="Q1676" i="46" s="1"/>
  <c r="Q1692" i="46" a="1"/>
  <c r="Q1692" i="46" s="1"/>
  <c r="Q1706" i="46" a="1"/>
  <c r="Q1706" i="46" s="1"/>
  <c r="Q1721" i="46" a="1"/>
  <c r="Q1721" i="46" s="1"/>
  <c r="V1721" i="46" s="1"/>
  <c r="AB1721" i="46" s="1"/>
  <c r="Q1736" i="46" a="1"/>
  <c r="Q1736" i="46" s="1"/>
  <c r="V1736" i="46" s="1"/>
  <c r="AB1736" i="46" s="1"/>
  <c r="Q1751" i="46" a="1"/>
  <c r="Q1751" i="46" s="1"/>
  <c r="V1751" i="46" s="1"/>
  <c r="Q1766" i="46" a="1"/>
  <c r="Q1766" i="46" s="1"/>
  <c r="V1766" i="46" s="1"/>
  <c r="Q1781" i="46" a="1"/>
  <c r="Q1781" i="46" s="1"/>
  <c r="V1781" i="46" s="1"/>
  <c r="AB1781" i="46" s="1"/>
  <c r="Q1793" i="46" a="1"/>
  <c r="Q1793" i="46" s="1"/>
  <c r="V1793" i="46" s="1"/>
  <c r="AB1793" i="46" s="1"/>
  <c r="Q1807" i="46" a="1"/>
  <c r="Q1807" i="46" s="1"/>
  <c r="V1807" i="46" s="1"/>
  <c r="Q1820" i="46" a="1"/>
  <c r="Q1820" i="46" s="1"/>
  <c r="V1820" i="46" s="1"/>
  <c r="AB1820" i="46" s="1"/>
  <c r="Q1845" i="46" a="1"/>
  <c r="Q1845" i="46" s="1"/>
  <c r="V1845" i="46" s="1"/>
  <c r="AB1845" i="46" s="1"/>
  <c r="Q1858" i="46" a="1"/>
  <c r="Q1858" i="46" s="1"/>
  <c r="Q1869" i="46" a="1"/>
  <c r="Q1869" i="46" s="1"/>
  <c r="V1869" i="46" s="1"/>
  <c r="Q1884" i="46" a="1"/>
  <c r="Q1884" i="46" s="1"/>
  <c r="V1884" i="46" s="1"/>
  <c r="AB1884" i="46" s="1"/>
  <c r="Q1897" i="46" a="1"/>
  <c r="Q1897" i="46" s="1"/>
  <c r="V1897" i="46" s="1"/>
  <c r="Q1911" i="46" a="1"/>
  <c r="Q1911" i="46" s="1"/>
  <c r="V1911" i="46" s="1"/>
  <c r="Q1925" i="46" a="1"/>
  <c r="Q1925" i="46" s="1"/>
  <c r="V1925" i="46" s="1"/>
  <c r="AB1925" i="46" s="1"/>
  <c r="Q1939" i="46" a="1"/>
  <c r="Q1939" i="46" s="1"/>
  <c r="Q1952" i="46" a="1"/>
  <c r="Q1952" i="46" s="1"/>
  <c r="Q1979" i="46" a="1"/>
  <c r="Q1979" i="46" s="1"/>
  <c r="V1979" i="46" s="1"/>
  <c r="Q1994" i="46" a="1"/>
  <c r="Q1994" i="46" s="1"/>
  <c r="V1994" i="46" s="1"/>
  <c r="AB1994" i="46" s="1"/>
  <c r="Q2007" i="46" a="1"/>
  <c r="Q2007" i="46" s="1"/>
  <c r="V2007" i="46" s="1"/>
  <c r="AB2007" i="46" s="1"/>
  <c r="Q2025" i="46" a="1"/>
  <c r="Q2025" i="46" s="1"/>
  <c r="V2025" i="46" s="1"/>
  <c r="Q2040" i="46" a="1"/>
  <c r="Q2040" i="46" s="1"/>
  <c r="V2040" i="46" s="1"/>
  <c r="AB2040" i="46" s="1"/>
  <c r="Q2058" i="46" a="1"/>
  <c r="Q2058" i="46" s="1"/>
  <c r="V2058" i="46" s="1"/>
  <c r="AB2058" i="46" s="1"/>
  <c r="Q2072" i="46" a="1"/>
  <c r="Q2072" i="46" s="1"/>
  <c r="V2072" i="46" s="1"/>
  <c r="Q2084" i="46" a="1"/>
  <c r="Q2084" i="46" s="1"/>
  <c r="V2084" i="46" s="1"/>
  <c r="AB2084" i="46" s="1"/>
  <c r="Q2095" i="46" a="1"/>
  <c r="Q2095" i="46" s="1"/>
  <c r="V2095" i="46" s="1"/>
  <c r="Q2104" i="46" a="1"/>
  <c r="Q2104" i="46" s="1"/>
  <c r="V2104" i="46" s="1"/>
  <c r="AB2104" i="46" s="1"/>
  <c r="Q2113" i="46" a="1"/>
  <c r="Q2113" i="46" s="1"/>
  <c r="V2113" i="46" s="1"/>
  <c r="Q2123" i="46" a="1"/>
  <c r="Q2123" i="46" s="1"/>
  <c r="V2123" i="46" s="1"/>
  <c r="Q2142" i="46" a="1"/>
  <c r="Q2142" i="46" s="1"/>
  <c r="V2142" i="46" s="1"/>
  <c r="AB2142" i="46" s="1"/>
  <c r="Q2151" i="46" a="1"/>
  <c r="Q2151" i="46" s="1"/>
  <c r="V2151" i="46" s="1"/>
  <c r="Q2161" i="46" a="1"/>
  <c r="Q2161" i="46" s="1"/>
  <c r="V2161" i="46" s="1"/>
  <c r="AB2161" i="46" s="1"/>
  <c r="Q2170" i="46" a="1"/>
  <c r="Q2170" i="46" s="1"/>
  <c r="V2170" i="46" s="1"/>
  <c r="AB2170" i="46" s="1"/>
  <c r="Q2179" i="46" a="1"/>
  <c r="Q2179" i="46" s="1"/>
  <c r="V2179" i="46" s="1"/>
  <c r="AB2179" i="46" s="1"/>
  <c r="Q2207" i="46" a="1"/>
  <c r="Q2207" i="46" s="1"/>
  <c r="V2207" i="46" s="1"/>
  <c r="Q2217" i="46" a="1"/>
  <c r="Q2217" i="46" s="1"/>
  <c r="Q2236" i="46" a="1"/>
  <c r="Q2236" i="46" s="1"/>
  <c r="V2236" i="46" s="1"/>
  <c r="AB2236" i="46" s="1"/>
  <c r="Q2245" i="46" a="1"/>
  <c r="Q2245" i="46" s="1"/>
  <c r="V2245" i="46" s="1"/>
  <c r="AB2245" i="46" s="1"/>
  <c r="Q2254" i="46" a="1"/>
  <c r="Q2254" i="46" s="1"/>
  <c r="Q2262" i="46" a="1"/>
  <c r="Q2262" i="46" s="1"/>
  <c r="Q2271" i="46" a="1"/>
  <c r="Q2271" i="46" s="1"/>
  <c r="V2271" i="46" s="1"/>
  <c r="Q2280" i="46" a="1"/>
  <c r="Q2280" i="46" s="1"/>
  <c r="V2280" i="46" s="1"/>
  <c r="AB2280" i="46" s="1"/>
  <c r="Q2289" i="46" a="1"/>
  <c r="Q2289" i="46" s="1"/>
  <c r="V2289" i="46" s="1"/>
  <c r="AB2289" i="46" s="1"/>
  <c r="Q2298" i="46" a="1"/>
  <c r="Q2298" i="46" s="1"/>
  <c r="V2298" i="46" s="1"/>
  <c r="AB2298" i="46" s="1"/>
  <c r="Q2306" i="46" a="1"/>
  <c r="Q2306" i="46" s="1"/>
  <c r="V2306" i="46" s="1"/>
  <c r="AB2306" i="46" s="1"/>
  <c r="Q2315" i="46" a="1"/>
  <c r="Q2315" i="46" s="1"/>
  <c r="V2315" i="46" s="1"/>
  <c r="AB2315" i="46" s="1"/>
  <c r="Q2324" i="46" a="1"/>
  <c r="Q2324" i="46" s="1"/>
  <c r="V2324" i="46" s="1"/>
  <c r="Q2333" i="46" a="1"/>
  <c r="Q2333" i="46" s="1"/>
  <c r="V2333" i="46" s="1"/>
  <c r="Q2350" i="46" a="1"/>
  <c r="Q2350" i="46" s="1"/>
  <c r="V2350" i="46" s="1"/>
  <c r="Q2358" i="46" a="1"/>
  <c r="Q2358" i="46" s="1"/>
  <c r="V2358" i="46" s="1"/>
  <c r="AB2358" i="46" s="1"/>
  <c r="Q2367" i="46" a="1"/>
  <c r="Q2367" i="46" s="1"/>
  <c r="V2367" i="46" s="1"/>
  <c r="Q2376" i="46" a="1"/>
  <c r="Q2376" i="46" s="1"/>
  <c r="V2376" i="46" s="1"/>
  <c r="Q2385" i="46" a="1"/>
  <c r="Q2385" i="46" s="1"/>
  <c r="V2385" i="46" s="1"/>
  <c r="Q2394" i="46" a="1"/>
  <c r="Q2394" i="46" s="1"/>
  <c r="V2394" i="46" s="1"/>
  <c r="AB2394" i="46" s="1"/>
  <c r="Q2402" i="46" a="1"/>
  <c r="Q2402" i="46" s="1"/>
  <c r="V2402" i="46" s="1"/>
  <c r="Q2411" i="46" a="1"/>
  <c r="Q2411" i="46" s="1"/>
  <c r="V2411" i="46" s="1"/>
  <c r="AB2411" i="46" s="1"/>
  <c r="Q2420" i="46" a="1"/>
  <c r="Q2420" i="46" s="1"/>
  <c r="V2420" i="46" s="1"/>
  <c r="Q2429" i="46" a="1"/>
  <c r="Q2429" i="46" s="1"/>
  <c r="Q2436" i="46" a="1"/>
  <c r="Q2436" i="46" s="1"/>
  <c r="Q2464" i="46" a="1"/>
  <c r="Q2464" i="46" s="1"/>
  <c r="V2464" i="46" s="1"/>
  <c r="Q2472" i="46" a="1"/>
  <c r="Q2472" i="46" s="1"/>
  <c r="V2472" i="46" s="1"/>
  <c r="Q2480" i="46" a="1"/>
  <c r="Q2480" i="46" s="1"/>
  <c r="V2480" i="46" s="1"/>
  <c r="AB2480" i="46" s="1"/>
  <c r="Q2488" i="46" a="1"/>
  <c r="Q2488" i="46" s="1"/>
  <c r="Q2496" i="46" a="1"/>
  <c r="Q2496" i="46" s="1"/>
  <c r="V2496" i="46" s="1"/>
  <c r="Q2504" i="46" a="1"/>
  <c r="Q2504" i="46" s="1"/>
  <c r="Q2512" i="46" a="1"/>
  <c r="Q2512" i="46" s="1"/>
  <c r="V2512" i="46" s="1"/>
  <c r="AB2512" i="46" s="1"/>
  <c r="Q2520" i="46" a="1"/>
  <c r="Q2520" i="46" s="1"/>
  <c r="V2520" i="46" s="1"/>
  <c r="AB2520" i="46" s="1"/>
  <c r="Q2528" i="46" a="1"/>
  <c r="Q2528" i="46" s="1"/>
  <c r="V2528" i="46" s="1"/>
  <c r="AB2528" i="46" s="1"/>
  <c r="Q2536" i="46" a="1"/>
  <c r="Q2536" i="46" s="1"/>
  <c r="V2536" i="46" s="1"/>
  <c r="AB2536" i="46" s="1"/>
  <c r="Q2544" i="46" a="1"/>
  <c r="Q2544" i="46" s="1"/>
  <c r="V2544" i="46" s="1"/>
  <c r="Q2552" i="46" a="1"/>
  <c r="Q2552" i="46" s="1"/>
  <c r="V2552" i="46" s="1"/>
  <c r="AB2552" i="46" s="1"/>
  <c r="Q2560" i="46" a="1"/>
  <c r="Q2560" i="46" s="1"/>
  <c r="V2560" i="46" s="1"/>
  <c r="Q2568" i="46" a="1"/>
  <c r="Q2568" i="46" s="1"/>
  <c r="V2568" i="46" s="1"/>
  <c r="AB2568" i="46" s="1"/>
  <c r="Q2576" i="46" a="1"/>
  <c r="Q2576" i="46" s="1"/>
  <c r="Q2584" i="46" a="1"/>
  <c r="Q2584" i="46" s="1"/>
  <c r="V2584" i="46" s="1"/>
  <c r="AB2584" i="46" s="1"/>
  <c r="Q2592" i="46" a="1"/>
  <c r="Q2592" i="46" s="1"/>
  <c r="V2592" i="46" s="1"/>
  <c r="AB2592" i="46" s="1"/>
  <c r="Q2600" i="46" a="1"/>
  <c r="Q2600" i="46" s="1"/>
  <c r="V2600" i="46" s="1"/>
  <c r="Q2609" i="46" a="1"/>
  <c r="Q2609" i="46" s="1"/>
  <c r="V2609" i="46" s="1"/>
  <c r="Q2618" i="46" a="1"/>
  <c r="Q2618" i="46" s="1"/>
  <c r="V2618" i="46" s="1"/>
  <c r="AB2618" i="46" s="1"/>
  <c r="Q2628" i="46" a="1"/>
  <c r="Q2628" i="46" s="1"/>
  <c r="Q2647" i="46" a="1"/>
  <c r="Q2647" i="46" s="1"/>
  <c r="V2647" i="46" s="1"/>
  <c r="AB2647" i="46" s="1"/>
  <c r="Q2657" i="46" a="1"/>
  <c r="Q2657" i="46" s="1"/>
  <c r="V2657" i="46" s="1"/>
  <c r="AB2657" i="46" s="1"/>
  <c r="Q2666" i="46" a="1"/>
  <c r="Q2666" i="46" s="1"/>
  <c r="V2666" i="46" s="1"/>
  <c r="Q2676" i="46" a="1"/>
  <c r="Q2676" i="46" s="1"/>
  <c r="V2676" i="46" s="1"/>
  <c r="AB2676" i="46" s="1"/>
  <c r="Q405" i="46" a="1"/>
  <c r="Q405" i="46" s="1"/>
  <c r="Q523" i="46" a="1"/>
  <c r="Q523" i="46" s="1"/>
  <c r="V523" i="46" s="1"/>
  <c r="Q638" i="46" a="1"/>
  <c r="Q638" i="46" s="1"/>
  <c r="V638" i="46" s="1"/>
  <c r="AB638" i="46" s="1"/>
  <c r="Q720" i="46" a="1"/>
  <c r="Q720" i="46" s="1"/>
  <c r="Q772" i="46" a="1"/>
  <c r="Q772" i="46" s="1"/>
  <c r="V772" i="46" s="1"/>
  <c r="Q826" i="46" a="1"/>
  <c r="Q826" i="46" s="1"/>
  <c r="V826" i="46" s="1"/>
  <c r="AB826" i="46" s="1"/>
  <c r="Q880" i="46" a="1"/>
  <c r="Q880" i="46" s="1"/>
  <c r="Q935" i="46" a="1"/>
  <c r="Q935" i="46" s="1"/>
  <c r="V935" i="46" s="1"/>
  <c r="AB935" i="46" s="1"/>
  <c r="Q991" i="46" a="1"/>
  <c r="Q991" i="46" s="1"/>
  <c r="V991" i="46" s="1"/>
  <c r="Q1105" i="46" a="1"/>
  <c r="Q1105" i="46" s="1"/>
  <c r="Q1161" i="46" a="1"/>
  <c r="Q1161" i="46" s="1"/>
  <c r="Q1216" i="46" a="1"/>
  <c r="Q1216" i="46" s="1"/>
  <c r="V1216" i="46" s="1"/>
  <c r="Q1321" i="46" a="1"/>
  <c r="Q1321" i="46" s="1"/>
  <c r="V1321" i="46" s="1"/>
  <c r="AB1321" i="46" s="1"/>
  <c r="Q1377" i="46" a="1"/>
  <c r="Q1377" i="46" s="1"/>
  <c r="V1377" i="46" s="1"/>
  <c r="Q1435" i="46" a="1"/>
  <c r="Q1435" i="46" s="1"/>
  <c r="V1435" i="46" s="1"/>
  <c r="Q1500" i="46" a="1"/>
  <c r="Q1500" i="46" s="1"/>
  <c r="V1500" i="46" s="1"/>
  <c r="Q1553" i="46" a="1"/>
  <c r="Q1553" i="46" s="1"/>
  <c r="V1553" i="46" s="1"/>
  <c r="Q1581" i="46" a="1"/>
  <c r="Q1581" i="46" s="1"/>
  <c r="V1581" i="46" s="1"/>
  <c r="AB1581" i="46" s="1"/>
  <c r="Q1604" i="46" a="1"/>
  <c r="Q1604" i="46" s="1"/>
  <c r="V1604" i="46" s="1"/>
  <c r="Q1622" i="46" a="1"/>
  <c r="Q1622" i="46" s="1"/>
  <c r="V1622" i="46" s="1"/>
  <c r="AB1622" i="46" s="1"/>
  <c r="Q1660" i="46" a="1"/>
  <c r="Q1660" i="46" s="1"/>
  <c r="V1660" i="46" s="1"/>
  <c r="AB1660" i="46" s="1"/>
  <c r="Q1723" i="46" a="1"/>
  <c r="Q1723" i="46" s="1"/>
  <c r="Q1738" i="46" a="1"/>
  <c r="Q1738" i="46" s="1"/>
  <c r="V1738" i="46" s="1"/>
  <c r="AB1738" i="46" s="1"/>
  <c r="Q1752" i="46" a="1"/>
  <c r="Q1752" i="46" s="1"/>
  <c r="V1752" i="46" s="1"/>
  <c r="Q1767" i="46" a="1"/>
  <c r="Q1767" i="46" s="1"/>
  <c r="V1767" i="46" s="1"/>
  <c r="AB1767" i="46" s="1"/>
  <c r="Q1794" i="46" a="1"/>
  <c r="Q1794" i="46" s="1"/>
  <c r="V1794" i="46" s="1"/>
  <c r="AB1794" i="46" s="1"/>
  <c r="Q1808" i="46" a="1"/>
  <c r="Q1808" i="46" s="1"/>
  <c r="V1808" i="46" s="1"/>
  <c r="AB1808" i="46" s="1"/>
  <c r="Q1834" i="46" a="1"/>
  <c r="Q1834" i="46" s="1"/>
  <c r="V1834" i="46" s="1"/>
  <c r="Q1859" i="46" a="1"/>
  <c r="Q1859" i="46" s="1"/>
  <c r="V1859" i="46" s="1"/>
  <c r="Q1870" i="46" a="1"/>
  <c r="Q1870" i="46" s="1"/>
  <c r="V1870" i="46" s="1"/>
  <c r="AB1870" i="46" s="1"/>
  <c r="Q1885" i="46" a="1"/>
  <c r="Q1885" i="46" s="1"/>
  <c r="V1885" i="46" s="1"/>
  <c r="Q1898" i="46" a="1"/>
  <c r="Q1898" i="46" s="1"/>
  <c r="Q1912" i="46" a="1"/>
  <c r="Q1912" i="46" s="1"/>
  <c r="V1912" i="46" s="1"/>
  <c r="AB1912" i="46" s="1"/>
  <c r="Q1940" i="46" a="1"/>
  <c r="Q1940" i="46" s="1"/>
  <c r="Q1953" i="46" a="1"/>
  <c r="Q1953" i="46" s="1"/>
  <c r="V1953" i="46" s="1"/>
  <c r="Q1967" i="46" a="1"/>
  <c r="Q1967" i="46" s="1"/>
  <c r="V1967" i="46" s="1"/>
  <c r="AB1967" i="46" s="1"/>
  <c r="Q1980" i="46" a="1"/>
  <c r="Q1980" i="46" s="1"/>
  <c r="V1980" i="46" s="1"/>
  <c r="Q2008" i="46" a="1"/>
  <c r="Q2008" i="46" s="1"/>
  <c r="V2008" i="46" s="1"/>
  <c r="AB2008" i="46" s="1"/>
  <c r="Q2026" i="46" a="1"/>
  <c r="Q2026" i="46" s="1"/>
  <c r="Q2041" i="46" a="1"/>
  <c r="Q2041" i="46" s="1"/>
  <c r="V2041" i="46" s="1"/>
  <c r="Q2059" i="46" a="1"/>
  <c r="Q2059" i="46" s="1"/>
  <c r="V2059" i="46" s="1"/>
  <c r="Q2073" i="46" a="1"/>
  <c r="Q2073" i="46" s="1"/>
  <c r="V2073" i="46" s="1"/>
  <c r="Q2085" i="46" a="1"/>
  <c r="Q2085" i="46" s="1"/>
  <c r="V2085" i="46" s="1"/>
  <c r="Q2096" i="46" a="1"/>
  <c r="Q2096" i="46" s="1"/>
  <c r="V2096" i="46" s="1"/>
  <c r="AB2096" i="46" s="1"/>
  <c r="Q2105" i="46" a="1"/>
  <c r="Q2105" i="46" s="1"/>
  <c r="V2105" i="46" s="1"/>
  <c r="Q2114" i="46" a="1"/>
  <c r="Q2114" i="46" s="1"/>
  <c r="Q2124" i="46" a="1"/>
  <c r="Q2124" i="46" s="1"/>
  <c r="V2124" i="46" s="1"/>
  <c r="AB2124" i="46" s="1"/>
  <c r="Q2133" i="46" a="1"/>
  <c r="Q2133" i="46" s="1"/>
  <c r="Q2152" i="46" a="1"/>
  <c r="Q2152" i="46" s="1"/>
  <c r="V2152" i="46" s="1"/>
  <c r="AB2152" i="46" s="1"/>
  <c r="Q2162" i="46" a="1"/>
  <c r="Q2162" i="46" s="1"/>
  <c r="V2162" i="46" s="1"/>
  <c r="Q2171" i="46" a="1"/>
  <c r="Q2171" i="46" s="1"/>
  <c r="V2171" i="46" s="1"/>
  <c r="AB2171" i="46" s="1"/>
  <c r="Q2180" i="46" a="1"/>
  <c r="Q2180" i="46" s="1"/>
  <c r="V2180" i="46" s="1"/>
  <c r="Q2189" i="46" a="1"/>
  <c r="Q2189" i="46" s="1"/>
  <c r="V2189" i="46" s="1"/>
  <c r="Q2198" i="46" a="1"/>
  <c r="Q2198" i="46" s="1"/>
  <c r="V2198" i="46" s="1"/>
  <c r="Q2208" i="46" a="1"/>
  <c r="Q2208" i="46" s="1"/>
  <c r="V2208" i="46" s="1"/>
  <c r="Q2227" i="46" a="1"/>
  <c r="Q2227" i="46" s="1"/>
  <c r="V2227" i="46" s="1"/>
  <c r="AB2227" i="46" s="1"/>
  <c r="Q2237" i="46" a="1"/>
  <c r="Q2237" i="46" s="1"/>
  <c r="V2237" i="46" s="1"/>
  <c r="AB2237" i="46" s="1"/>
  <c r="Q2246" i="46" a="1"/>
  <c r="Q2246" i="46" s="1"/>
  <c r="V2246" i="46" s="1"/>
  <c r="Q2263" i="46" a="1"/>
  <c r="Q2263" i="46" s="1"/>
  <c r="Q2272" i="46" a="1"/>
  <c r="Q2272" i="46" s="1"/>
  <c r="V2272" i="46" s="1"/>
  <c r="Q2281" i="46" a="1"/>
  <c r="Q2281" i="46" s="1"/>
  <c r="V2281" i="46" s="1"/>
  <c r="AB2281" i="46" s="1"/>
  <c r="Q2290" i="46" a="1"/>
  <c r="Q2290" i="46" s="1"/>
  <c r="V2290" i="46" s="1"/>
  <c r="Q2299" i="46" a="1"/>
  <c r="Q2299" i="46" s="1"/>
  <c r="V2299" i="46" s="1"/>
  <c r="Q2307" i="46" a="1"/>
  <c r="Q2307" i="46" s="1"/>
  <c r="V2307" i="46" s="1"/>
  <c r="Q2316" i="46" a="1"/>
  <c r="Q2316" i="46" s="1"/>
  <c r="V2316" i="46" s="1"/>
  <c r="Q2342" i="46" a="1"/>
  <c r="Q2342" i="46" s="1"/>
  <c r="V2342" i="46" s="1"/>
  <c r="AB2342" i="46" s="1"/>
  <c r="Q2359" i="46" a="1"/>
  <c r="Q2359" i="46" s="1"/>
  <c r="Q2368" i="46" a="1"/>
  <c r="Q2368" i="46" s="1"/>
  <c r="V2368" i="46" s="1"/>
  <c r="Q2377" i="46" a="1"/>
  <c r="Q2377" i="46" s="1"/>
  <c r="V2377" i="46" s="1"/>
  <c r="Q2386" i="46" a="1"/>
  <c r="Q2386" i="46" s="1"/>
  <c r="V2386" i="46" s="1"/>
  <c r="Q2395" i="46" a="1"/>
  <c r="Q2395" i="46" s="1"/>
  <c r="V2395" i="46" s="1"/>
  <c r="AB2395" i="46" s="1"/>
  <c r="Q2403" i="46" a="1"/>
  <c r="Q2403" i="46" s="1"/>
  <c r="Q2412" i="46" a="1"/>
  <c r="Q2412" i="46" s="1"/>
  <c r="Q2443" i="46" a="1"/>
  <c r="Q2443" i="46" s="1"/>
  <c r="V2443" i="46" s="1"/>
  <c r="Q2450" i="46" a="1"/>
  <c r="Q2450" i="46" s="1"/>
  <c r="V2450" i="46" s="1"/>
  <c r="Q2457" i="46" a="1"/>
  <c r="Q2457" i="46" s="1"/>
  <c r="V2457" i="46" s="1"/>
  <c r="Q2465" i="46" a="1"/>
  <c r="Q2465" i="46" s="1"/>
  <c r="Q2473" i="46" a="1"/>
  <c r="Q2473" i="46" s="1"/>
  <c r="Q2481" i="46" a="1"/>
  <c r="Q2481" i="46" s="1"/>
  <c r="Q2489" i="46" a="1"/>
  <c r="Q2489" i="46" s="1"/>
  <c r="V2489" i="46" s="1"/>
  <c r="AB2489" i="46" s="1"/>
  <c r="Q2497" i="46" a="1"/>
  <c r="Q2497" i="46" s="1"/>
  <c r="V2497" i="46" s="1"/>
  <c r="Q2505" i="46" a="1"/>
  <c r="Q2505" i="46" s="1"/>
  <c r="V2505" i="46" s="1"/>
  <c r="AB2505" i="46" s="1"/>
  <c r="Q2513" i="46" a="1"/>
  <c r="Q2513" i="46" s="1"/>
  <c r="V2513" i="46" s="1"/>
  <c r="AB2513" i="46" s="1"/>
  <c r="Q2521" i="46" a="1"/>
  <c r="Q2521" i="46" s="1"/>
  <c r="V2521" i="46" s="1"/>
  <c r="AB2521" i="46" s="1"/>
  <c r="Q2529" i="46" a="1"/>
  <c r="Q2529" i="46" s="1"/>
  <c r="Q2537" i="46" a="1"/>
  <c r="Q2537" i="46" s="1"/>
  <c r="Q2545" i="46" a="1"/>
  <c r="Q2545" i="46" s="1"/>
  <c r="V2545" i="46" s="1"/>
  <c r="Q2553" i="46" a="1"/>
  <c r="Q2553" i="46" s="1"/>
  <c r="V2553" i="46" s="1"/>
  <c r="AB2553" i="46" s="1"/>
  <c r="Q2561" i="46" a="1"/>
  <c r="Q2561" i="46" s="1"/>
  <c r="V2561" i="46" s="1"/>
  <c r="Q2569" i="46" a="1"/>
  <c r="Q2569" i="46" s="1"/>
  <c r="V2569" i="46" s="1"/>
  <c r="Q2577" i="46" a="1"/>
  <c r="Q2577" i="46" s="1"/>
  <c r="Q2585" i="46" a="1"/>
  <c r="Q2585" i="46" s="1"/>
  <c r="V2585" i="46" s="1"/>
  <c r="AB2585" i="46" s="1"/>
  <c r="Q2593" i="46" a="1"/>
  <c r="Q2593" i="46" s="1"/>
  <c r="V2593" i="46" s="1"/>
  <c r="AB2593" i="46" s="1"/>
  <c r="Q2601" i="46" a="1"/>
  <c r="Q2601" i="46" s="1"/>
  <c r="V2601" i="46" s="1"/>
  <c r="AB2601" i="46" s="1"/>
  <c r="Q2619" i="46" a="1"/>
  <c r="Q2619" i="46" s="1"/>
  <c r="V2619" i="46" s="1"/>
  <c r="AB2619" i="46" s="1"/>
  <c r="Q2629" i="46" a="1"/>
  <c r="Q2629" i="46" s="1"/>
  <c r="Q2638" i="46" a="1"/>
  <c r="Q2638" i="46" s="1"/>
  <c r="V2638" i="46" s="1"/>
  <c r="AB2638" i="46" s="1"/>
  <c r="Q2648" i="46" a="1"/>
  <c r="Q2648" i="46" s="1"/>
  <c r="V2648" i="46" s="1"/>
  <c r="AB2648" i="46" s="1"/>
  <c r="Q2667" i="46" a="1"/>
  <c r="Q2667" i="46" s="1"/>
  <c r="V2667" i="46" s="1"/>
  <c r="Q2677" i="46" a="1"/>
  <c r="Q2677" i="46" s="1"/>
  <c r="V2677" i="46" s="1"/>
  <c r="Q542" i="46" a="1"/>
  <c r="Q542" i="46" s="1"/>
  <c r="Q727" i="46" a="1"/>
  <c r="Q727" i="46" s="1"/>
  <c r="V727" i="46" s="1"/>
  <c r="Q834" i="46" a="1"/>
  <c r="Q834" i="46" s="1"/>
  <c r="V834" i="46" s="1"/>
  <c r="Q942" i="46" a="1"/>
  <c r="Q942" i="46" s="1"/>
  <c r="Q1000" i="46" a="1"/>
  <c r="Q1000" i="46" s="1"/>
  <c r="V1000" i="46" s="1"/>
  <c r="AB1000" i="46" s="1"/>
  <c r="Q1057" i="46" a="1"/>
  <c r="Q1057" i="46" s="1"/>
  <c r="Q1114" i="46" a="1"/>
  <c r="Q1114" i="46" s="1"/>
  <c r="Q1169" i="46" a="1"/>
  <c r="Q1169" i="46" s="1"/>
  <c r="V1169" i="46" s="1"/>
  <c r="Q1222" i="46" a="1"/>
  <c r="Q1222" i="46" s="1"/>
  <c r="V1222" i="46" s="1"/>
  <c r="AB1222" i="46" s="1"/>
  <c r="Q1386" i="46" a="1"/>
  <c r="Q1386" i="46" s="1"/>
  <c r="V1386" i="46" s="1"/>
  <c r="Q1444" i="46" a="1"/>
  <c r="Q1444" i="46" s="1"/>
  <c r="Q1509" i="46" a="1"/>
  <c r="Q1509" i="46" s="1"/>
  <c r="V1509" i="46" s="1"/>
  <c r="Q1554" i="46" a="1"/>
  <c r="Q1554" i="46" s="1"/>
  <c r="V1554" i="46" s="1"/>
  <c r="Q1582" i="46" a="1"/>
  <c r="Q1582" i="46" s="1"/>
  <c r="V1582" i="46" s="1"/>
  <c r="AB1582" i="46" s="1"/>
  <c r="Q1623" i="46" a="1"/>
  <c r="Q1623" i="46" s="1"/>
  <c r="V1623" i="46" s="1"/>
  <c r="Q1642" i="46" a="1"/>
  <c r="Q1642" i="46" s="1"/>
  <c r="V1642" i="46" s="1"/>
  <c r="AB1642" i="46" s="1"/>
  <c r="Q1661" i="46" a="1"/>
  <c r="Q1661" i="46" s="1"/>
  <c r="V1661" i="46" s="1"/>
  <c r="AB1661" i="46" s="1"/>
  <c r="Q1678" i="46" a="1"/>
  <c r="Q1678" i="46" s="1"/>
  <c r="V1678" i="46" s="1"/>
  <c r="AB1678" i="46" s="1"/>
  <c r="Q1694" i="46" a="1"/>
  <c r="Q1694" i="46" s="1"/>
  <c r="V1694" i="46" s="1"/>
  <c r="AB1694" i="46" s="1"/>
  <c r="Q1724" i="46" a="1"/>
  <c r="Q1724" i="46" s="1"/>
  <c r="Q1739" i="46" a="1"/>
  <c r="Q1739" i="46" s="1"/>
  <c r="V1739" i="46" s="1"/>
  <c r="AB1739" i="46" s="1"/>
  <c r="Q1753" i="46" a="1"/>
  <c r="Q1753" i="46" s="1"/>
  <c r="V1753" i="46" s="1"/>
  <c r="AB1753" i="46" s="1"/>
  <c r="Q1769" i="46" a="1"/>
  <c r="Q1769" i="46" s="1"/>
  <c r="V1769" i="46" s="1"/>
  <c r="AB1769" i="46" s="1"/>
  <c r="Q1783" i="46" a="1"/>
  <c r="Q1783" i="46" s="1"/>
  <c r="V1783" i="46" s="1"/>
  <c r="Q1810" i="46" a="1"/>
  <c r="Q1810" i="46" s="1"/>
  <c r="V1810" i="46" s="1"/>
  <c r="Q1847" i="46" a="1"/>
  <c r="Q1847" i="46" s="1"/>
  <c r="V1847" i="46" s="1"/>
  <c r="AB1847" i="46" s="1"/>
  <c r="Q1860" i="46" a="1"/>
  <c r="Q1860" i="46" s="1"/>
  <c r="V1860" i="46" s="1"/>
  <c r="Q1872" i="46" a="1"/>
  <c r="Q1872" i="46" s="1"/>
  <c r="V1872" i="46" s="1"/>
  <c r="Q1899" i="46" a="1"/>
  <c r="Q1899" i="46" s="1"/>
  <c r="V1899" i="46" s="1"/>
  <c r="AB1899" i="46" s="1"/>
  <c r="Q1914" i="46" a="1"/>
  <c r="Q1914" i="46" s="1"/>
  <c r="V1914" i="46" s="1"/>
  <c r="AB1914" i="46" s="1"/>
  <c r="Q1969" i="46" a="1"/>
  <c r="Q1969" i="46" s="1"/>
  <c r="V1969" i="46" s="1"/>
  <c r="AB1969" i="46" s="1"/>
  <c r="Q1982" i="46" a="1"/>
  <c r="Q1982" i="46" s="1"/>
  <c r="V1982" i="46" s="1"/>
  <c r="AB1982" i="46" s="1"/>
  <c r="Q1996" i="46" a="1"/>
  <c r="Q1996" i="46" s="1"/>
  <c r="V1996" i="46" s="1"/>
  <c r="AB1996" i="46" s="1"/>
  <c r="Q2028" i="46" a="1"/>
  <c r="Q2028" i="46" s="1"/>
  <c r="Q2042" i="46" a="1"/>
  <c r="Q2042" i="46" s="1"/>
  <c r="V2042" i="46" s="1"/>
  <c r="Q2061" i="46" a="1"/>
  <c r="Q2061" i="46" s="1"/>
  <c r="V2061" i="46" s="1"/>
  <c r="Q2086" i="46" a="1"/>
  <c r="Q2086" i="46" s="1"/>
  <c r="V2086" i="46" s="1"/>
  <c r="Q2097" i="46" a="1"/>
  <c r="Q2097" i="46" s="1"/>
  <c r="V2097" i="46" s="1"/>
  <c r="AB2097" i="46" s="1"/>
  <c r="Q2106" i="46" a="1"/>
  <c r="Q2106" i="46" s="1"/>
  <c r="V2106" i="46" s="1"/>
  <c r="Q2115" i="46" a="1"/>
  <c r="Q2115" i="46" s="1"/>
  <c r="V2115" i="46" s="1"/>
  <c r="AB2115" i="46" s="1"/>
  <c r="Q2143" i="46" a="1"/>
  <c r="Q2143" i="46" s="1"/>
  <c r="V2143" i="46" s="1"/>
  <c r="Q2153" i="46" a="1"/>
  <c r="Q2153" i="46" s="1"/>
  <c r="V2153" i="46" s="1"/>
  <c r="AB2153" i="46" s="1"/>
  <c r="Q2172" i="46" a="1"/>
  <c r="Q2172" i="46" s="1"/>
  <c r="V2172" i="46" s="1"/>
  <c r="AB2172" i="46" s="1"/>
  <c r="Q2181" i="46" a="1"/>
  <c r="Q2181" i="46" s="1"/>
  <c r="V2181" i="46" s="1"/>
  <c r="Q2190" i="46" a="1"/>
  <c r="Q2190" i="46" s="1"/>
  <c r="V2190" i="46" s="1"/>
  <c r="AB2190" i="46" s="1"/>
  <c r="Q2199" i="46" a="1"/>
  <c r="Q2199" i="46" s="1"/>
  <c r="V2199" i="46" s="1"/>
  <c r="AB2199" i="46" s="1"/>
  <c r="Q2218" i="46" a="1"/>
  <c r="Q2218" i="46" s="1"/>
  <c r="V2218" i="46" s="1"/>
  <c r="Q2228" i="46" a="1"/>
  <c r="Q2228" i="46" s="1"/>
  <c r="V2228" i="46" s="1"/>
  <c r="Q2255" i="46" a="1"/>
  <c r="Q2255" i="46" s="1"/>
  <c r="V2255" i="46" s="1"/>
  <c r="Q2264" i="46" a="1"/>
  <c r="Q2264" i="46" s="1"/>
  <c r="V2264" i="46" s="1"/>
  <c r="AB2264" i="46" s="1"/>
  <c r="Q2300" i="46" a="1"/>
  <c r="Q2300" i="46" s="1"/>
  <c r="Q2308" i="46" a="1"/>
  <c r="Q2308" i="46" s="1"/>
  <c r="V2308" i="46" s="1"/>
  <c r="AB2308" i="46" s="1"/>
  <c r="Q2325" i="46" a="1"/>
  <c r="Q2325" i="46" s="1"/>
  <c r="V2325" i="46" s="1"/>
  <c r="AB2325" i="46" s="1"/>
  <c r="Q2334" i="46" a="1"/>
  <c r="Q2334" i="46" s="1"/>
  <c r="V2334" i="46" s="1"/>
  <c r="AB2334" i="46" s="1"/>
  <c r="Q2351" i="46" a="1"/>
  <c r="Q2351" i="46" s="1"/>
  <c r="V2351" i="46" s="1"/>
  <c r="Q2360" i="46" a="1"/>
  <c r="Q2360" i="46" s="1"/>
  <c r="Q2396" i="46" a="1"/>
  <c r="Q2396" i="46" s="1"/>
  <c r="V2396" i="46" s="1"/>
  <c r="AB2396" i="46" s="1"/>
  <c r="Q2404" i="46" a="1"/>
  <c r="Q2404" i="46" s="1"/>
  <c r="Q2421" i="46" a="1"/>
  <c r="Q2421" i="46" s="1"/>
  <c r="V2421" i="46" s="1"/>
  <c r="Q2430" i="46" a="1"/>
  <c r="Q2430" i="46" s="1"/>
  <c r="V2430" i="46" s="1"/>
  <c r="Q2437" i="46" a="1"/>
  <c r="Q2437" i="46" s="1"/>
  <c r="V2437" i="46" s="1"/>
  <c r="Q2444" i="46" a="1"/>
  <c r="Q2444" i="46" s="1"/>
  <c r="V2444" i="46" s="1"/>
  <c r="Q2610" i="46" a="1"/>
  <c r="Q2610" i="46" s="1"/>
  <c r="Q2620" i="46" a="1"/>
  <c r="Q2620" i="46" s="1"/>
  <c r="V2620" i="46" s="1"/>
  <c r="Q2639" i="46" a="1"/>
  <c r="Q2639" i="46" s="1"/>
  <c r="V2639" i="46" s="1"/>
  <c r="AB2639" i="46" s="1"/>
  <c r="Q2649" i="46" a="1"/>
  <c r="Q2649" i="46" s="1"/>
  <c r="V2649" i="46" s="1"/>
  <c r="AB2649" i="46" s="1"/>
  <c r="Q2658" i="46" a="1"/>
  <c r="Q2658" i="46" s="1"/>
  <c r="V2658" i="46" s="1"/>
  <c r="AB2658" i="46" s="1"/>
  <c r="Q2668" i="46" a="1"/>
  <c r="Q2668" i="46" s="1"/>
  <c r="V2668" i="46" s="1"/>
  <c r="Q184" i="46" a="1"/>
  <c r="Q184" i="46" s="1"/>
  <c r="V184" i="46" s="1"/>
  <c r="Q445" i="46" a="1"/>
  <c r="Q445" i="46" s="1"/>
  <c r="V445" i="46" s="1"/>
  <c r="Q562" i="46" a="1"/>
  <c r="Q562" i="46" s="1"/>
  <c r="V562" i="46" s="1"/>
  <c r="AB562" i="46" s="1"/>
  <c r="Q735" i="46" a="1"/>
  <c r="Q735" i="46" s="1"/>
  <c r="Q790" i="46" a="1"/>
  <c r="Q790" i="46" s="1"/>
  <c r="Q844" i="46" a="1"/>
  <c r="Q844" i="46" s="1"/>
  <c r="Q952" i="46" a="1"/>
  <c r="Q952" i="46" s="1"/>
  <c r="Q1008" i="46" a="1"/>
  <c r="Q1008" i="46" s="1"/>
  <c r="V1008" i="46" s="1"/>
  <c r="AB1008" i="46" s="1"/>
  <c r="Q1066" i="46" a="1"/>
  <c r="Q1066" i="46" s="1"/>
  <c r="Q1123" i="46" a="1"/>
  <c r="Q1123" i="46" s="1"/>
  <c r="Q1178" i="46" a="1"/>
  <c r="Q1178" i="46" s="1"/>
  <c r="V1178" i="46" s="1"/>
  <c r="AB1178" i="46" s="1"/>
  <c r="Q1230" i="46" a="1"/>
  <c r="Q1230" i="46" s="1"/>
  <c r="Q1283" i="46" a="1"/>
  <c r="Q1283" i="46" s="1"/>
  <c r="V1283" i="46" s="1"/>
  <c r="Q1338" i="46" a="1"/>
  <c r="Q1338" i="46" s="1"/>
  <c r="V1338" i="46" s="1"/>
  <c r="AB1338" i="46" s="1"/>
  <c r="Q1396" i="46" a="1"/>
  <c r="Q1396" i="46" s="1"/>
  <c r="V1396" i="46" s="1"/>
  <c r="AB1396" i="46" s="1"/>
  <c r="Q1454" i="46" a="1"/>
  <c r="Q1454" i="46" s="1"/>
  <c r="V1454" i="46" s="1"/>
  <c r="Q1520" i="46" a="1"/>
  <c r="Q1520" i="46" s="1"/>
  <c r="Q1560" i="46" a="1"/>
  <c r="Q1560" i="46" s="1"/>
  <c r="V1560" i="46" s="1"/>
  <c r="Q1587" i="46" a="1"/>
  <c r="Q1587" i="46" s="1"/>
  <c r="V1587" i="46" s="1"/>
  <c r="AB1587" i="46" s="1"/>
  <c r="Q1609" i="46" a="1"/>
  <c r="Q1609" i="46" s="1"/>
  <c r="V1609" i="46" s="1"/>
  <c r="AB1609" i="46" s="1"/>
  <c r="Q1627" i="46" a="1"/>
  <c r="Q1627" i="46" s="1"/>
  <c r="V1627" i="46" s="1"/>
  <c r="Q1645" i="46" a="1"/>
  <c r="Q1645" i="46" s="1"/>
  <c r="V1645" i="46" s="1"/>
  <c r="AB1645" i="46" s="1"/>
  <c r="Q1681" i="46" a="1"/>
  <c r="Q1681" i="46" s="1"/>
  <c r="V1681" i="46" s="1"/>
  <c r="AB1681" i="46" s="1"/>
  <c r="Q1712" i="46" a="1"/>
  <c r="Q1712" i="46" s="1"/>
  <c r="Q1726" i="46" a="1"/>
  <c r="Q1726" i="46" s="1"/>
  <c r="Q1771" i="46" a="1"/>
  <c r="Q1771" i="46" s="1"/>
  <c r="V1771" i="46" s="1"/>
  <c r="AB1771" i="46" s="1"/>
  <c r="Q1784" i="46" a="1"/>
  <c r="Q1784" i="46" s="1"/>
  <c r="V1784" i="46" s="1"/>
  <c r="Q1798" i="46" a="1"/>
  <c r="Q1798" i="46" s="1"/>
  <c r="V1798" i="46" s="1"/>
  <c r="Q1850" i="46" a="1"/>
  <c r="Q1850" i="46" s="1"/>
  <c r="V1850" i="46" s="1"/>
  <c r="Q1875" i="46" a="1"/>
  <c r="Q1875" i="46" s="1"/>
  <c r="Q1888" i="46" a="1"/>
  <c r="Q1888" i="46" s="1"/>
  <c r="V1888" i="46" s="1"/>
  <c r="AB1888" i="46" s="1"/>
  <c r="Q1915" i="46" a="1"/>
  <c r="Q1915" i="46" s="1"/>
  <c r="V1915" i="46" s="1"/>
  <c r="AB1915" i="46" s="1"/>
  <c r="Q1930" i="46" a="1"/>
  <c r="Q1930" i="46" s="1"/>
  <c r="V1930" i="46" s="1"/>
  <c r="AB1930" i="46" s="1"/>
  <c r="Q1985" i="46" a="1"/>
  <c r="Q1985" i="46" s="1"/>
  <c r="V1985" i="46" s="1"/>
  <c r="AB1985" i="46" s="1"/>
  <c r="Q1998" i="46" a="1"/>
  <c r="Q1998" i="46" s="1"/>
  <c r="V1998" i="46" s="1"/>
  <c r="AB1998" i="46" s="1"/>
  <c r="Q2013" i="46" a="1"/>
  <c r="Q2013" i="46" s="1"/>
  <c r="V2013" i="46" s="1"/>
  <c r="Q2030" i="46" a="1"/>
  <c r="Q2030" i="46" s="1"/>
  <c r="Q2046" i="46" a="1"/>
  <c r="Q2046" i="46" s="1"/>
  <c r="V2046" i="46" s="1"/>
  <c r="Q2063" i="46" a="1"/>
  <c r="Q2063" i="46" s="1"/>
  <c r="Q2076" i="46" a="1"/>
  <c r="Q2076" i="46" s="1"/>
  <c r="V2076" i="46" s="1"/>
  <c r="Q2088" i="46" a="1"/>
  <c r="Q2088" i="46" s="1"/>
  <c r="Q2108" i="46" a="1"/>
  <c r="Q2108" i="46" s="1"/>
  <c r="Q2117" i="46" a="1"/>
  <c r="Q2117" i="46" s="1"/>
  <c r="Q2126" i="46" a="1"/>
  <c r="Q2126" i="46" s="1"/>
  <c r="V2126" i="46" s="1"/>
  <c r="AB2126" i="46" s="1"/>
  <c r="Q2135" i="46" a="1"/>
  <c r="Q2135" i="46" s="1"/>
  <c r="V2135" i="46" s="1"/>
  <c r="Q2154" i="46" a="1"/>
  <c r="Q2154" i="46" s="1"/>
  <c r="V2154" i="46" s="1"/>
  <c r="AB2154" i="46" s="1"/>
  <c r="Q2164" i="46" a="1"/>
  <c r="Q2164" i="46" s="1"/>
  <c r="V2164" i="46" s="1"/>
  <c r="Q2192" i="46" a="1"/>
  <c r="Q2192" i="46" s="1"/>
  <c r="V2192" i="46" s="1"/>
  <c r="Q2201" i="46" a="1"/>
  <c r="Q2201" i="46" s="1"/>
  <c r="Q2210" i="46" a="1"/>
  <c r="Q2210" i="46" s="1"/>
  <c r="Q2220" i="46" a="1"/>
  <c r="Q2220" i="46" s="1"/>
  <c r="V2220" i="46" s="1"/>
  <c r="Q2229" i="46" a="1"/>
  <c r="Q2229" i="46" s="1"/>
  <c r="Q2248" i="46" a="1"/>
  <c r="Q2248" i="46" s="1"/>
  <c r="V2248" i="46" s="1"/>
  <c r="Q2257" i="46" a="1"/>
  <c r="Q2257" i="46" s="1"/>
  <c r="V2257" i="46" s="1"/>
  <c r="AB2257" i="46" s="1"/>
  <c r="Q2266" i="46" a="1"/>
  <c r="Q2266" i="46" s="1"/>
  <c r="Q2274" i="46" a="1"/>
  <c r="Q2274" i="46" s="1"/>
  <c r="Q2283" i="46" a="1"/>
  <c r="Q2283" i="46" s="1"/>
  <c r="V2283" i="46" s="1"/>
  <c r="AB2283" i="46" s="1"/>
  <c r="Q2292" i="46" a="1"/>
  <c r="Q2292" i="46" s="1"/>
  <c r="V2292" i="46" s="1"/>
  <c r="Q2301" i="46" a="1"/>
  <c r="Q2301" i="46" s="1"/>
  <c r="V2301" i="46" s="1"/>
  <c r="Q2318" i="46" a="1"/>
  <c r="Q2318" i="46" s="1"/>
  <c r="V2318" i="46" s="1"/>
  <c r="Q2326" i="46" a="1"/>
  <c r="Q2326" i="46" s="1"/>
  <c r="V2326" i="46" s="1"/>
  <c r="Q2335" i="46" a="1"/>
  <c r="Q2335" i="46" s="1"/>
  <c r="V2335" i="46" s="1"/>
  <c r="Q2344" i="46" a="1"/>
  <c r="Q2344" i="46" s="1"/>
  <c r="V2344" i="46" s="1"/>
  <c r="Q2353" i="46" a="1"/>
  <c r="Q2353" i="46" s="1"/>
  <c r="Q2362" i="46" a="1"/>
  <c r="Q2362" i="46" s="1"/>
  <c r="V2362" i="46" s="1"/>
  <c r="Q2370" i="46" a="1"/>
  <c r="Q2370" i="46" s="1"/>
  <c r="V2370" i="46" s="1"/>
  <c r="AB2370" i="46" s="1"/>
  <c r="Q2379" i="46" a="1"/>
  <c r="Q2379" i="46" s="1"/>
  <c r="V2379" i="46" s="1"/>
  <c r="AB2379" i="46" s="1"/>
  <c r="Q2388" i="46" a="1"/>
  <c r="Q2388" i="46" s="1"/>
  <c r="V2388" i="46" s="1"/>
  <c r="AB2388" i="46" s="1"/>
  <c r="Q2397" i="46" a="1"/>
  <c r="Q2397" i="46" s="1"/>
  <c r="V2397" i="46" s="1"/>
  <c r="Q2414" i="46" a="1"/>
  <c r="Q2414" i="46" s="1"/>
  <c r="V2414" i="46" s="1"/>
  <c r="Q2422" i="46" a="1"/>
  <c r="Q2422" i="46" s="1"/>
  <c r="Q2431" i="46" a="1"/>
  <c r="Q2431" i="46" s="1"/>
  <c r="V2431" i="46" s="1"/>
  <c r="AB2431" i="46" s="1"/>
  <c r="Q2438" i="46" a="1"/>
  <c r="Q2438" i="46" s="1"/>
  <c r="V2438" i="46" s="1"/>
  <c r="AB2438" i="46" s="1"/>
  <c r="Q2445" i="46" a="1"/>
  <c r="Q2445" i="46" s="1"/>
  <c r="Q2452" i="46" a="1"/>
  <c r="Q2452" i="46" s="1"/>
  <c r="V2452" i="46" s="1"/>
  <c r="Q2612" i="46" a="1"/>
  <c r="Q2612" i="46" s="1"/>
  <c r="V2612" i="46" s="1"/>
  <c r="AB2612" i="46" s="1"/>
  <c r="Q2631" i="46" a="1"/>
  <c r="Q2631" i="46" s="1"/>
  <c r="V2631" i="46" s="1"/>
  <c r="Q2641" i="46" a="1"/>
  <c r="Q2641" i="46" s="1"/>
  <c r="Q2650" i="46" a="1"/>
  <c r="Q2650" i="46" s="1"/>
  <c r="V2650" i="46" s="1"/>
  <c r="Q2660" i="46" a="1"/>
  <c r="Q2660" i="46" s="1"/>
  <c r="V2660" i="46" s="1"/>
  <c r="Q2679" i="46" a="1"/>
  <c r="Q2679" i="46" s="1"/>
  <c r="Q300" i="46" a="1"/>
  <c r="Q300" i="46" s="1"/>
  <c r="Q463" i="46" a="1"/>
  <c r="Q463" i="46" s="1"/>
  <c r="Q583" i="46" a="1"/>
  <c r="Q583" i="46" s="1"/>
  <c r="V583" i="46" s="1"/>
  <c r="AB583" i="46" s="1"/>
  <c r="Q679" i="46" a="1"/>
  <c r="Q679" i="46" s="1"/>
  <c r="Q907" i="46" a="1"/>
  <c r="Q907" i="46" s="1"/>
  <c r="Q1018" i="46" a="1"/>
  <c r="Q1018" i="46" s="1"/>
  <c r="Q1075" i="46" a="1"/>
  <c r="Q1075" i="46" s="1"/>
  <c r="Q1132" i="46" a="1"/>
  <c r="Q1132" i="46" s="1"/>
  <c r="V1132" i="46" s="1"/>
  <c r="Q1293" i="46" a="1"/>
  <c r="Q1293" i="46" s="1"/>
  <c r="V1293" i="46" s="1"/>
  <c r="Q1348" i="46" a="1"/>
  <c r="Q1348" i="46" s="1"/>
  <c r="V1348" i="46" s="1"/>
  <c r="AB1348" i="46" s="1"/>
  <c r="Q1405" i="46" a="1"/>
  <c r="Q1405" i="46" s="1"/>
  <c r="V1405" i="46" s="1"/>
  <c r="Q1466" i="46" a="1"/>
  <c r="Q1466" i="46" s="1"/>
  <c r="V1466" i="46" s="1"/>
  <c r="Q1532" i="46" a="1"/>
  <c r="Q1532" i="46" s="1"/>
  <c r="Q1566" i="46" a="1"/>
  <c r="Q1566" i="46" s="1"/>
  <c r="Q1591" i="46" a="1"/>
  <c r="Q1591" i="46" s="1"/>
  <c r="V1591" i="46" s="1"/>
  <c r="Q1630" i="46" a="1"/>
  <c r="Q1630" i="46" s="1"/>
  <c r="Q1649" i="46" a="1"/>
  <c r="Q1649" i="46" s="1"/>
  <c r="V1649" i="46" s="1"/>
  <c r="AB1649" i="46" s="1"/>
  <c r="Q1684" i="46" a="1"/>
  <c r="Q1684" i="46" s="1"/>
  <c r="Q1699" i="46" a="1"/>
  <c r="Q1699" i="46" s="1"/>
  <c r="V1699" i="46" s="1"/>
  <c r="AB1699" i="46" s="1"/>
  <c r="Q1715" i="46" a="1"/>
  <c r="Q1715" i="46" s="1"/>
  <c r="V1715" i="46" s="1"/>
  <c r="Q1729" i="46" a="1"/>
  <c r="Q1729" i="46" s="1"/>
  <c r="Q1744" i="46" a="1"/>
  <c r="Q1744" i="46" s="1"/>
  <c r="V1744" i="46" s="1"/>
  <c r="Q1758" i="46" a="1"/>
  <c r="Q1758" i="46" s="1"/>
  <c r="Q1773" i="46" a="1"/>
  <c r="Q1773" i="46" s="1"/>
  <c r="Q1787" i="46" a="1"/>
  <c r="Q1787" i="46" s="1"/>
  <c r="Q1801" i="46" a="1"/>
  <c r="Q1801" i="46" s="1"/>
  <c r="V1801" i="46" s="1"/>
  <c r="AB1801" i="46" s="1"/>
  <c r="Q1813" i="46" a="1"/>
  <c r="Q1813" i="46" s="1"/>
  <c r="V1813" i="46" s="1"/>
  <c r="AB1813" i="46" s="1"/>
  <c r="Q1827" i="46" a="1"/>
  <c r="Q1827" i="46" s="1"/>
  <c r="V1827" i="46" s="1"/>
  <c r="AB1827" i="46" s="1"/>
  <c r="Q1839" i="46" a="1"/>
  <c r="Q1839" i="46" s="1"/>
  <c r="V1839" i="46" s="1"/>
  <c r="Q1864" i="46" a="1"/>
  <c r="Q1864" i="46" s="1"/>
  <c r="Q1905" i="46" a="1"/>
  <c r="Q1905" i="46" s="1"/>
  <c r="Q1918" i="46" a="1"/>
  <c r="Q1918" i="46" s="1"/>
  <c r="V1918" i="46" s="1"/>
  <c r="Q1932" i="46" a="1"/>
  <c r="Q1932" i="46" s="1"/>
  <c r="V1932" i="46" s="1"/>
  <c r="AB1932" i="46" s="1"/>
  <c r="Q1945" i="46" a="1"/>
  <c r="Q1945" i="46" s="1"/>
  <c r="V1945" i="46" s="1"/>
  <c r="Q1959" i="46" a="1"/>
  <c r="Q1959" i="46" s="1"/>
  <c r="V1959" i="46" s="1"/>
  <c r="AB1959" i="46" s="1"/>
  <c r="Q1973" i="46" a="1"/>
  <c r="Q1973" i="46" s="1"/>
  <c r="Q1987" i="46" a="1"/>
  <c r="Q1987" i="46" s="1"/>
  <c r="V1987" i="46" s="1"/>
  <c r="AB1987" i="46" s="1"/>
  <c r="Q2000" i="46" a="1"/>
  <c r="Q2000" i="46" s="1"/>
  <c r="Q2016" i="46" a="1"/>
  <c r="Q2016" i="46" s="1"/>
  <c r="V2016" i="46" s="1"/>
  <c r="Q2033" i="46" a="1"/>
  <c r="Q2033" i="46" s="1"/>
  <c r="V2033" i="46" s="1"/>
  <c r="AB2033" i="46" s="1"/>
  <c r="Q2049" i="46" a="1"/>
  <c r="Q2049" i="46" s="1"/>
  <c r="Q2078" i="46" a="1"/>
  <c r="Q2078" i="46" s="1"/>
  <c r="V2078" i="46" s="1"/>
  <c r="Q2090" i="46" a="1"/>
  <c r="Q2090" i="46" s="1"/>
  <c r="V2090" i="46" s="1"/>
  <c r="Q2100" i="46" a="1"/>
  <c r="Q2100" i="46" s="1"/>
  <c r="V2100" i="46" s="1"/>
  <c r="Q2128" i="46" a="1"/>
  <c r="Q2128" i="46" s="1"/>
  <c r="Q2137" i="46" a="1"/>
  <c r="Q2137" i="46" s="1"/>
  <c r="V2137" i="46" s="1"/>
  <c r="Q2146" i="46" a="1"/>
  <c r="Q2146" i="46" s="1"/>
  <c r="V2146" i="46" s="1"/>
  <c r="AB2146" i="46" s="1"/>
  <c r="Q2156" i="46" a="1"/>
  <c r="Q2156" i="46" s="1"/>
  <c r="V2156" i="46" s="1"/>
  <c r="AB2156" i="46" s="1"/>
  <c r="Q2165" i="46" a="1"/>
  <c r="Q2165" i="46" s="1"/>
  <c r="V2165" i="46" s="1"/>
  <c r="AB2165" i="46" s="1"/>
  <c r="Q2184" i="46" a="1"/>
  <c r="Q2184" i="46" s="1"/>
  <c r="V2184" i="46" s="1"/>
  <c r="AB2184" i="46" s="1"/>
  <c r="Q2194" i="46" a="1"/>
  <c r="Q2194" i="46" s="1"/>
  <c r="Q2203" i="46" a="1"/>
  <c r="Q2203" i="46" s="1"/>
  <c r="V2203" i="46" s="1"/>
  <c r="AB2203" i="46" s="1"/>
  <c r="Q2212" i="46" a="1"/>
  <c r="Q2212" i="46" s="1"/>
  <c r="V2212" i="46" s="1"/>
  <c r="Q2221" i="46" a="1"/>
  <c r="Q2221" i="46" s="1"/>
  <c r="Q2230" i="46" a="1"/>
  <c r="Q2230" i="46" s="1"/>
  <c r="V2230" i="46" s="1"/>
  <c r="Q2240" i="46" a="1"/>
  <c r="Q2240" i="46" s="1"/>
  <c r="V2240" i="46" s="1"/>
  <c r="Q2268" i="46" a="1"/>
  <c r="Q2268" i="46" s="1"/>
  <c r="V2268" i="46" s="1"/>
  <c r="AB2268" i="46" s="1"/>
  <c r="Q2276" i="46" a="1"/>
  <c r="Q2276" i="46" s="1"/>
  <c r="V2276" i="46" s="1"/>
  <c r="Q2293" i="46" a="1"/>
  <c r="Q2293" i="46" s="1"/>
  <c r="V2293" i="46" s="1"/>
  <c r="Q2302" i="46" a="1"/>
  <c r="Q2302" i="46" s="1"/>
  <c r="V2302" i="46" s="1"/>
  <c r="AB2302" i="46" s="1"/>
  <c r="Q2319" i="46" a="1"/>
  <c r="Q2319" i="46" s="1"/>
  <c r="V2319" i="46" s="1"/>
  <c r="Q2328" i="46" a="1"/>
  <c r="Q2328" i="46" s="1"/>
  <c r="V2328" i="46" s="1"/>
  <c r="AB2328" i="46" s="1"/>
  <c r="Q2364" i="46" a="1"/>
  <c r="Q2364" i="46" s="1"/>
  <c r="Q2372" i="46" a="1"/>
  <c r="Q2372" i="46" s="1"/>
  <c r="V2372" i="46" s="1"/>
  <c r="Q2389" i="46" a="1"/>
  <c r="Q2389" i="46" s="1"/>
  <c r="Q2398" i="46" a="1"/>
  <c r="Q2398" i="46" s="1"/>
  <c r="V2398" i="46" s="1"/>
  <c r="Q2415" i="46" a="1"/>
  <c r="Q2415" i="46" s="1"/>
  <c r="V2415" i="46" s="1"/>
  <c r="Q2424" i="46" a="1"/>
  <c r="Q2424" i="46" s="1"/>
  <c r="V2424" i="46" s="1"/>
  <c r="Q2439" i="46" a="1"/>
  <c r="Q2439" i="46" s="1"/>
  <c r="V2439" i="46" s="1"/>
  <c r="AB2439" i="46" s="1"/>
  <c r="Q2446" i="46" a="1"/>
  <c r="Q2446" i="46" s="1"/>
  <c r="V2446" i="46" s="1"/>
  <c r="Q2453" i="46" a="1"/>
  <c r="Q2453" i="46" s="1"/>
  <c r="V2453" i="46" s="1"/>
  <c r="Q2460" i="46" a="1"/>
  <c r="Q2460" i="46" s="1"/>
  <c r="V2460" i="46" s="1"/>
  <c r="Q2468" i="46" a="1"/>
  <c r="Q2468" i="46" s="1"/>
  <c r="Q2476" i="46" a="1"/>
  <c r="Q2476" i="46" s="1"/>
  <c r="V2476" i="46" s="1"/>
  <c r="AB2476" i="46" s="1"/>
  <c r="Q2484" i="46" a="1"/>
  <c r="Q2484" i="46" s="1"/>
  <c r="V2484" i="46" s="1"/>
  <c r="AB2484" i="46" s="1"/>
  <c r="Q2492" i="46" a="1"/>
  <c r="Q2492" i="46" s="1"/>
  <c r="V2492" i="46" s="1"/>
  <c r="AB2492" i="46" s="1"/>
  <c r="Q2500" i="46" a="1"/>
  <c r="Q2500" i="46" s="1"/>
  <c r="V2500" i="46" s="1"/>
  <c r="AB2500" i="46" s="1"/>
  <c r="Q2508" i="46" a="1"/>
  <c r="Q2508" i="46" s="1"/>
  <c r="V2508" i="46" s="1"/>
  <c r="Q2516" i="46" a="1"/>
  <c r="Q2516" i="46" s="1"/>
  <c r="V2516" i="46" s="1"/>
  <c r="Q2524" i="46" a="1"/>
  <c r="Q2524" i="46" s="1"/>
  <c r="V2524" i="46" s="1"/>
  <c r="Q2532" i="46" a="1"/>
  <c r="Q2532" i="46" s="1"/>
  <c r="V2532" i="46" s="1"/>
  <c r="AB2532" i="46" s="1"/>
  <c r="Q2540" i="46" a="1"/>
  <c r="Q2540" i="46" s="1"/>
  <c r="V2540" i="46" s="1"/>
  <c r="AB2540" i="46" s="1"/>
  <c r="Q2548" i="46" a="1"/>
  <c r="Q2548" i="46" s="1"/>
  <c r="V2548" i="46" s="1"/>
  <c r="AB2548" i="46" s="1"/>
  <c r="Q2556" i="46" a="1"/>
  <c r="Q2556" i="46" s="1"/>
  <c r="Q2564" i="46" a="1"/>
  <c r="Q2564" i="46" s="1"/>
  <c r="V2564" i="46" s="1"/>
  <c r="AB2564" i="46" s="1"/>
  <c r="Q2572" i="46" a="1"/>
  <c r="Q2572" i="46" s="1"/>
  <c r="V2572" i="46" s="1"/>
  <c r="AB2572" i="46" s="1"/>
  <c r="Q2580" i="46" a="1"/>
  <c r="Q2580" i="46" s="1"/>
  <c r="V2580" i="46" s="1"/>
  <c r="AB2580" i="46" s="1"/>
  <c r="Q2588" i="46" a="1"/>
  <c r="Q2588" i="46" s="1"/>
  <c r="V2588" i="46" s="1"/>
  <c r="AB2588" i="46" s="1"/>
  <c r="Q2596" i="46" a="1"/>
  <c r="Q2596" i="46" s="1"/>
  <c r="Q2604" i="46" a="1"/>
  <c r="Q2604" i="46" s="1"/>
  <c r="V2604" i="46" s="1"/>
  <c r="Q2623" i="46" a="1"/>
  <c r="Q2623" i="46" s="1"/>
  <c r="V2623" i="46" s="1"/>
  <c r="Q2633" i="46" a="1"/>
  <c r="Q2633" i="46" s="1"/>
  <c r="Q2642" i="46" a="1"/>
  <c r="Q2642" i="46" s="1"/>
  <c r="Q2652" i="46" a="1"/>
  <c r="Q2652" i="46" s="1"/>
  <c r="Q2671" i="46" a="1"/>
  <c r="Q2671" i="46" s="1"/>
  <c r="V2671" i="46" s="1"/>
  <c r="AB2671" i="46" s="1"/>
  <c r="Q301" i="46" a="1"/>
  <c r="Q301" i="46" s="1"/>
  <c r="Q465" i="46" a="1"/>
  <c r="Q465" i="46" s="1"/>
  <c r="V465" i="46" s="1"/>
  <c r="AB465" i="46" s="1"/>
  <c r="Q681" i="46" a="1"/>
  <c r="Q681" i="46" s="1"/>
  <c r="Q745" i="46" a="1"/>
  <c r="Q745" i="46" s="1"/>
  <c r="V745" i="46" s="1"/>
  <c r="Q799" i="46" a="1"/>
  <c r="Q799" i="46" s="1"/>
  <c r="V799" i="46" s="1"/>
  <c r="AB799" i="46" s="1"/>
  <c r="Q854" i="46" a="1"/>
  <c r="Q854" i="46" s="1"/>
  <c r="Q908" i="46" a="1"/>
  <c r="Q908" i="46" s="1"/>
  <c r="V908" i="46" s="1"/>
  <c r="Q962" i="46" a="1"/>
  <c r="Q962" i="46" s="1"/>
  <c r="Q1019" i="46" a="1"/>
  <c r="Q1019" i="46" s="1"/>
  <c r="Q1076" i="46" a="1"/>
  <c r="Q1076" i="46" s="1"/>
  <c r="Q1133" i="46" a="1"/>
  <c r="Q1133" i="46" s="1"/>
  <c r="V1133" i="46" s="1"/>
  <c r="AB1133" i="46" s="1"/>
  <c r="Q1187" i="46" a="1"/>
  <c r="Q1187" i="46" s="1"/>
  <c r="V1187" i="46" s="1"/>
  <c r="Q1238" i="46" a="1"/>
  <c r="Q1238" i="46" s="1"/>
  <c r="Q1406" i="46" a="1"/>
  <c r="Q1406" i="46" s="1"/>
  <c r="V1406" i="46" s="1"/>
  <c r="Q1467" i="46" a="1"/>
  <c r="Q1467" i="46" s="1"/>
  <c r="V1467" i="46" s="1"/>
  <c r="Q1533" i="46" a="1"/>
  <c r="Q1533" i="46" s="1"/>
  <c r="Q1593" i="46" a="1"/>
  <c r="Q1593" i="46" s="1"/>
  <c r="V1593" i="46" s="1"/>
  <c r="AB1593" i="46" s="1"/>
  <c r="Q1632" i="46" a="1"/>
  <c r="Q1632" i="46" s="1"/>
  <c r="V1632" i="46" s="1"/>
  <c r="Q1651" i="46" a="1"/>
  <c r="Q1651" i="46" s="1"/>
  <c r="V1651" i="46" s="1"/>
  <c r="Q1669" i="46" a="1"/>
  <c r="Q1669" i="46" s="1"/>
  <c r="V1669" i="46" s="1"/>
  <c r="Q1700" i="46" a="1"/>
  <c r="Q1700" i="46" s="1"/>
  <c r="V1700" i="46" s="1"/>
  <c r="Q1730" i="46" a="1"/>
  <c r="Q1730" i="46" s="1"/>
  <c r="V1730" i="46" s="1"/>
  <c r="AB1730" i="46" s="1"/>
  <c r="Q1745" i="46" a="1"/>
  <c r="Q1745" i="46" s="1"/>
  <c r="V1745" i="46" s="1"/>
  <c r="Q1760" i="46" a="1"/>
  <c r="Q1760" i="46" s="1"/>
  <c r="V1760" i="46" s="1"/>
  <c r="AB1760" i="46" s="1"/>
  <c r="Q1775" i="46" a="1"/>
  <c r="Q1775" i="46" s="1"/>
  <c r="Q1788" i="46" a="1"/>
  <c r="Q1788" i="46" s="1"/>
  <c r="Q1840" i="46" a="1"/>
  <c r="Q1840" i="46" s="1"/>
  <c r="V1840" i="46" s="1"/>
  <c r="Q1853" i="46" a="1"/>
  <c r="Q1853" i="46" s="1"/>
  <c r="V1853" i="46" s="1"/>
  <c r="Q1878" i="46" a="1"/>
  <c r="Q1878" i="46" s="1"/>
  <c r="V1878" i="46" s="1"/>
  <c r="AB1878" i="46" s="1"/>
  <c r="Q1891" i="46" a="1"/>
  <c r="Q1891" i="46" s="1"/>
  <c r="V1891" i="46" s="1"/>
  <c r="AB1891" i="46" s="1"/>
  <c r="Q1906" i="46" a="1"/>
  <c r="Q1906" i="46" s="1"/>
  <c r="V1906" i="46" s="1"/>
  <c r="Q1933" i="46" a="1"/>
  <c r="Q1933" i="46" s="1"/>
  <c r="V1933" i="46" s="1"/>
  <c r="Q1946" i="46" a="1"/>
  <c r="Q1946" i="46" s="1"/>
  <c r="Q1960" i="46" a="1"/>
  <c r="Q1960" i="46" s="1"/>
  <c r="V1960" i="46" s="1"/>
  <c r="Q1988" i="46" a="1"/>
  <c r="Q1988" i="46" s="1"/>
  <c r="V1988" i="46" s="1"/>
  <c r="Q2001" i="46" a="1"/>
  <c r="Q2001" i="46" s="1"/>
  <c r="V2001" i="46" s="1"/>
  <c r="AB2001" i="46" s="1"/>
  <c r="Q2017" i="46" a="1"/>
  <c r="Q2017" i="46" s="1"/>
  <c r="Q2050" i="46" a="1"/>
  <c r="Q2050" i="46" s="1"/>
  <c r="Q2066" i="46" a="1"/>
  <c r="Q2066" i="46" s="1"/>
  <c r="V2066" i="46" s="1"/>
  <c r="Q2079" i="46" a="1"/>
  <c r="Q2079" i="46" s="1"/>
  <c r="V2079" i="46" s="1"/>
  <c r="AB2079" i="46" s="1"/>
  <c r="Q2091" i="46" a="1"/>
  <c r="Q2091" i="46" s="1"/>
  <c r="V2091" i="46" s="1"/>
  <c r="AB2091" i="46" s="1"/>
  <c r="Q2110" i="46" a="1"/>
  <c r="Q2110" i="46" s="1"/>
  <c r="V2110" i="46" s="1"/>
  <c r="AB2110" i="46" s="1"/>
  <c r="Q2119" i="46" a="1"/>
  <c r="Q2119" i="46" s="1"/>
  <c r="V2119" i="46" s="1"/>
  <c r="Q2129" i="46" a="1"/>
  <c r="Q2129" i="46" s="1"/>
  <c r="Q2138" i="46" a="1"/>
  <c r="Q2138" i="46" s="1"/>
  <c r="V2138" i="46" s="1"/>
  <c r="Q2147" i="46" a="1"/>
  <c r="Q2147" i="46" s="1"/>
  <c r="Q2175" i="46" a="1"/>
  <c r="Q2175" i="46" s="1"/>
  <c r="V2175" i="46" s="1"/>
  <c r="Q2185" i="46" a="1"/>
  <c r="Q2185" i="46" s="1"/>
  <c r="V2185" i="46" s="1"/>
  <c r="AB2185" i="46" s="1"/>
  <c r="Q2204" i="46" a="1"/>
  <c r="Q2204" i="46" s="1"/>
  <c r="V2204" i="46" s="1"/>
  <c r="AB2204" i="46" s="1"/>
  <c r="Q2213" i="46" a="1"/>
  <c r="Q2213" i="46" s="1"/>
  <c r="V2213" i="46" s="1"/>
  <c r="AB2213" i="46" s="1"/>
  <c r="Q2222" i="46" a="1"/>
  <c r="Q2222" i="46" s="1"/>
  <c r="Q2231" i="46" a="1"/>
  <c r="Q2231" i="46" s="1"/>
  <c r="V2231" i="46" s="1"/>
  <c r="Q2250" i="46" a="1"/>
  <c r="Q2250" i="46" s="1"/>
  <c r="V2250" i="46" s="1"/>
  <c r="Q2259" i="46" a="1"/>
  <c r="Q2259" i="46" s="1"/>
  <c r="Q2277" i="46" a="1"/>
  <c r="Q2277" i="46" s="1"/>
  <c r="V2277" i="46" s="1"/>
  <c r="Q2285" i="46" a="1"/>
  <c r="Q2285" i="46" s="1"/>
  <c r="Q2311" i="46" a="1"/>
  <c r="Q2311" i="46" s="1"/>
  <c r="V2311" i="46" s="1"/>
  <c r="Q2320" i="46" a="1"/>
  <c r="Q2320" i="46" s="1"/>
  <c r="V2320" i="46" s="1"/>
  <c r="AB2320" i="46" s="1"/>
  <c r="Q2329" i="46" a="1"/>
  <c r="Q2329" i="46" s="1"/>
  <c r="V2329" i="46" s="1"/>
  <c r="Q2337" i="46" a="1"/>
  <c r="Q2337" i="46" s="1"/>
  <c r="V2337" i="46" s="1"/>
  <c r="AB2337" i="46" s="1"/>
  <c r="Q2346" i="46" a="1"/>
  <c r="Q2346" i="46" s="1"/>
  <c r="V2346" i="46" s="1"/>
  <c r="Q2355" i="46" a="1"/>
  <c r="Q2355" i="46" s="1"/>
  <c r="V2355" i="46" s="1"/>
  <c r="AB2355" i="46" s="1"/>
  <c r="Q2373" i="46" a="1"/>
  <c r="Q2373" i="46" s="1"/>
  <c r="V2373" i="46" s="1"/>
  <c r="AB2373" i="46" s="1"/>
  <c r="Q2381" i="46" a="1"/>
  <c r="Q2381" i="46" s="1"/>
  <c r="V2381" i="46" s="1"/>
  <c r="AB2381" i="46" s="1"/>
  <c r="Q2407" i="46" a="1"/>
  <c r="Q2407" i="46" s="1"/>
  <c r="V2407" i="46" s="1"/>
  <c r="AB2407" i="46" s="1"/>
  <c r="Q2416" i="46" a="1"/>
  <c r="Q2416" i="46" s="1"/>
  <c r="V2416" i="46" s="1"/>
  <c r="AB2416" i="46" s="1"/>
  <c r="Q2425" i="46" a="1"/>
  <c r="Q2425" i="46" s="1"/>
  <c r="V2425" i="46" s="1"/>
  <c r="AB2425" i="46" s="1"/>
  <c r="Q2433" i="46" a="1"/>
  <c r="Q2433" i="46" s="1"/>
  <c r="V2433" i="46" s="1"/>
  <c r="Q2440" i="46" a="1"/>
  <c r="Q2440" i="46" s="1"/>
  <c r="V2440" i="46" s="1"/>
  <c r="Q2461" i="46" a="1"/>
  <c r="Q2461" i="46" s="1"/>
  <c r="V2461" i="46" s="1"/>
  <c r="Q2469" i="46" a="1"/>
  <c r="Q2469" i="46" s="1"/>
  <c r="Q2477" i="46" a="1"/>
  <c r="Q2477" i="46" s="1"/>
  <c r="V2477" i="46" s="1"/>
  <c r="AB2477" i="46" s="1"/>
  <c r="Q2485" i="46" a="1"/>
  <c r="Q2485" i="46" s="1"/>
  <c r="V2485" i="46" s="1"/>
  <c r="AB2485" i="46" s="1"/>
  <c r="Q2493" i="46" a="1"/>
  <c r="Q2493" i="46" s="1"/>
  <c r="V2493" i="46" s="1"/>
  <c r="AB2493" i="46" s="1"/>
  <c r="Q2501" i="46" a="1"/>
  <c r="Q2501" i="46" s="1"/>
  <c r="V2501" i="46" s="1"/>
  <c r="Q2509" i="46" a="1"/>
  <c r="Q2509" i="46" s="1"/>
  <c r="Q2517" i="46" a="1"/>
  <c r="Q2517" i="46" s="1"/>
  <c r="V2517" i="46" s="1"/>
  <c r="Q2525" i="46" a="1"/>
  <c r="Q2525" i="46" s="1"/>
  <c r="Q2533" i="46" a="1"/>
  <c r="Q2533" i="46" s="1"/>
  <c r="Q2541" i="46" a="1"/>
  <c r="Q2541" i="46" s="1"/>
  <c r="V2541" i="46" s="1"/>
  <c r="Q2549" i="46" a="1"/>
  <c r="Q2549" i="46" s="1"/>
  <c r="V2549" i="46" s="1"/>
  <c r="Q2557" i="46" a="1"/>
  <c r="Q2557" i="46" s="1"/>
  <c r="V2557" i="46" s="1"/>
  <c r="AB2557" i="46" s="1"/>
  <c r="Q2565" i="46" a="1"/>
  <c r="Q2565" i="46" s="1"/>
  <c r="V2565" i="46" s="1"/>
  <c r="AB2565" i="46" s="1"/>
  <c r="Q2573" i="46" a="1"/>
  <c r="Q2573" i="46" s="1"/>
  <c r="V2573" i="46" s="1"/>
  <c r="AB2573" i="46" s="1"/>
  <c r="Q2581" i="46" a="1"/>
  <c r="Q2581" i="46" s="1"/>
  <c r="V2581" i="46" s="1"/>
  <c r="AB2581" i="46" s="1"/>
  <c r="Q2589" i="46" a="1"/>
  <c r="Q2589" i="46" s="1"/>
  <c r="V2589" i="46" s="1"/>
  <c r="AB2589" i="46" s="1"/>
  <c r="Q2597" i="46" a="1"/>
  <c r="Q2597" i="46" s="1"/>
  <c r="V2597" i="46" s="1"/>
  <c r="AB2597" i="46" s="1"/>
  <c r="Q2605" i="46" a="1"/>
  <c r="Q2605" i="46" s="1"/>
  <c r="V2605" i="46" s="1"/>
  <c r="Q2614" i="46" a="1"/>
  <c r="Q2614" i="46" s="1"/>
  <c r="Q2624" i="46" a="1"/>
  <c r="Q2624" i="46" s="1"/>
  <c r="V2624" i="46" s="1"/>
  <c r="Q2643" i="46" a="1"/>
  <c r="Q2643" i="46" s="1"/>
  <c r="V2643" i="46" s="1"/>
  <c r="Q2653" i="46" a="1"/>
  <c r="Q2653" i="46" s="1"/>
  <c r="V2653" i="46" s="1"/>
  <c r="Q2662" i="46" a="1"/>
  <c r="Q2662" i="46" s="1"/>
  <c r="Q2672" i="46" a="1"/>
  <c r="Q2672" i="46" s="1"/>
  <c r="V2672" i="46" s="1"/>
  <c r="AB2672" i="46" s="1"/>
  <c r="Q835" i="46" a="1"/>
  <c r="Q835" i="46" s="1"/>
  <c r="V835" i="46" s="1"/>
  <c r="AB835" i="46" s="1"/>
  <c r="Q1510" i="46" a="1"/>
  <c r="Q1510" i="46" s="1"/>
  <c r="V1510" i="46" s="1"/>
  <c r="AB1510" i="46" s="1"/>
  <c r="Q1664" i="46" a="1"/>
  <c r="Q1664" i="46" s="1"/>
  <c r="V1664" i="46" s="1"/>
  <c r="Q1756" i="46" a="1"/>
  <c r="Q1756" i="46" s="1"/>
  <c r="V1756" i="46" s="1"/>
  <c r="Q1836" i="46" a="1"/>
  <c r="Q1836" i="46" s="1"/>
  <c r="V1836" i="46" s="1"/>
  <c r="AB1836" i="46" s="1"/>
  <c r="Q1997" i="46" a="1"/>
  <c r="Q1997" i="46" s="1"/>
  <c r="V1997" i="46" s="1"/>
  <c r="AB1997" i="46" s="1"/>
  <c r="Q2087" i="46" a="1"/>
  <c r="Q2087" i="46" s="1"/>
  <c r="Q2144" i="46" a="1"/>
  <c r="Q2144" i="46" s="1"/>
  <c r="V2144" i="46" s="1"/>
  <c r="AB2144" i="46" s="1"/>
  <c r="Q2200" i="46" a="1"/>
  <c r="Q2200" i="46" s="1"/>
  <c r="V2200" i="46" s="1"/>
  <c r="AB2200" i="46" s="1"/>
  <c r="Q2256" i="46" a="1"/>
  <c r="Q2256" i="46" s="1"/>
  <c r="V2256" i="46" s="1"/>
  <c r="Q2309" i="46" a="1"/>
  <c r="Q2309" i="46" s="1"/>
  <c r="V2309" i="46" s="1"/>
  <c r="Q2361" i="46" a="1"/>
  <c r="Q2361" i="46" s="1"/>
  <c r="Q2413" i="46" a="1"/>
  <c r="Q2413" i="46" s="1"/>
  <c r="V2413" i="46" s="1"/>
  <c r="AB2413" i="46" s="1"/>
  <c r="Q2458" i="46" a="1"/>
  <c r="Q2458" i="46" s="1"/>
  <c r="V2458" i="46" s="1"/>
  <c r="Q2506" i="46" a="1"/>
  <c r="Q2506" i="46" s="1"/>
  <c r="V2506" i="46" s="1"/>
  <c r="Q2554" i="46" a="1"/>
  <c r="Q2554" i="46" s="1"/>
  <c r="V2554" i="46" s="1"/>
  <c r="AB2554" i="46" s="1"/>
  <c r="Q2602" i="46" a="1"/>
  <c r="Q2602" i="46" s="1"/>
  <c r="V2602" i="46" s="1"/>
  <c r="AB2602" i="46" s="1"/>
  <c r="Q2659" i="46" a="1"/>
  <c r="Q2659" i="46" s="1"/>
  <c r="Q185" i="46" a="1"/>
  <c r="Q185" i="46" s="1"/>
  <c r="V185" i="46" s="1"/>
  <c r="AB185" i="46" s="1"/>
  <c r="Q1521" i="46" a="1"/>
  <c r="Q1521" i="46" s="1"/>
  <c r="V1521" i="46" s="1"/>
  <c r="AB1521" i="46" s="1"/>
  <c r="Q1667" i="46" a="1"/>
  <c r="Q1667" i="46" s="1"/>
  <c r="V1667" i="46" s="1"/>
  <c r="Q1837" i="46" a="1"/>
  <c r="Q1837" i="46" s="1"/>
  <c r="V1837" i="46" s="1"/>
  <c r="Q1916" i="46" a="1"/>
  <c r="Q1916" i="46" s="1"/>
  <c r="V1916" i="46" s="1"/>
  <c r="Q2089" i="46" a="1"/>
  <c r="Q2089" i="46" s="1"/>
  <c r="V2089" i="46" s="1"/>
  <c r="Q2145" i="46" a="1"/>
  <c r="Q2145" i="46" s="1"/>
  <c r="V2145" i="46" s="1"/>
  <c r="Q2202" i="46" a="1"/>
  <c r="Q2202" i="46" s="1"/>
  <c r="V2202" i="46" s="1"/>
  <c r="AB2202" i="46" s="1"/>
  <c r="Q2258" i="46" a="1"/>
  <c r="Q2258" i="46" s="1"/>
  <c r="V2258" i="46" s="1"/>
  <c r="Q2310" i="46" a="1"/>
  <c r="Q2310" i="46" s="1"/>
  <c r="V2310" i="46" s="1"/>
  <c r="AB2310" i="46" s="1"/>
  <c r="Q2363" i="46" a="1"/>
  <c r="Q2363" i="46" s="1"/>
  <c r="V2363" i="46" s="1"/>
  <c r="AB2363" i="46" s="1"/>
  <c r="Q2459" i="46" a="1"/>
  <c r="Q2459" i="46" s="1"/>
  <c r="V2459" i="46" s="1"/>
  <c r="Q2507" i="46" a="1"/>
  <c r="Q2507" i="46" s="1"/>
  <c r="V2507" i="46" s="1"/>
  <c r="Q2555" i="46" a="1"/>
  <c r="Q2555" i="46" s="1"/>
  <c r="V2555" i="46" s="1"/>
  <c r="Q2603" i="46" a="1"/>
  <c r="Q2603" i="46" s="1"/>
  <c r="V2603" i="46" s="1"/>
  <c r="Q2661" i="46" a="1"/>
  <c r="Q2661" i="46" s="1"/>
  <c r="Q889" i="46" a="1"/>
  <c r="Q889" i="46" s="1"/>
  <c r="Q1223" i="46" a="1"/>
  <c r="Q1223" i="46" s="1"/>
  <c r="V1223" i="46" s="1"/>
  <c r="AB1223" i="46" s="1"/>
  <c r="Q1557" i="46" a="1"/>
  <c r="Q1557" i="46" s="1"/>
  <c r="V1557" i="46" s="1"/>
  <c r="AB1557" i="46" s="1"/>
  <c r="Q1679" i="46" a="1"/>
  <c r="Q1679" i="46" s="1"/>
  <c r="V1679" i="46" s="1"/>
  <c r="Q1770" i="46" a="1"/>
  <c r="Q1770" i="46" s="1"/>
  <c r="V1770" i="46" s="1"/>
  <c r="Q1927" i="46" a="1"/>
  <c r="Q1927" i="46" s="1"/>
  <c r="Q2010" i="46" a="1"/>
  <c r="Q2010" i="46" s="1"/>
  <c r="V2010" i="46" s="1"/>
  <c r="AB2010" i="46" s="1"/>
  <c r="Q2098" i="46" a="1"/>
  <c r="Q2098" i="46" s="1"/>
  <c r="V2098" i="46" s="1"/>
  <c r="AB2098" i="46" s="1"/>
  <c r="Q2209" i="46" a="1"/>
  <c r="Q2209" i="46" s="1"/>
  <c r="V2209" i="46" s="1"/>
  <c r="AB2209" i="46" s="1"/>
  <c r="Q2265" i="46" a="1"/>
  <c r="Q2265" i="46" s="1"/>
  <c r="V2265" i="46" s="1"/>
  <c r="AB2265" i="46" s="1"/>
  <c r="Q2317" i="46" a="1"/>
  <c r="Q2317" i="46" s="1"/>
  <c r="V2317" i="46" s="1"/>
  <c r="Q2369" i="46" a="1"/>
  <c r="Q2369" i="46" s="1"/>
  <c r="V2369" i="46" s="1"/>
  <c r="Q2466" i="46" a="1"/>
  <c r="Q2466" i="46" s="1"/>
  <c r="V2466" i="46" s="1"/>
  <c r="Q2514" i="46" a="1"/>
  <c r="Q2514" i="46" s="1"/>
  <c r="Q2562" i="46" a="1"/>
  <c r="Q2562" i="46" s="1"/>
  <c r="V2562" i="46" s="1"/>
  <c r="AB2562" i="46" s="1"/>
  <c r="Q2611" i="46" a="1"/>
  <c r="Q2611" i="46" s="1"/>
  <c r="Q2669" i="46" a="1"/>
  <c r="Q2669" i="46" s="1"/>
  <c r="V2669" i="46" s="1"/>
  <c r="AB2669" i="46" s="1"/>
  <c r="Q446" i="46" a="1"/>
  <c r="Q446" i="46" s="1"/>
  <c r="Q898" i="46" a="1"/>
  <c r="Q898" i="46" s="1"/>
  <c r="V898" i="46" s="1"/>
  <c r="Q1565" i="46" a="1"/>
  <c r="Q1565" i="46" s="1"/>
  <c r="Q1683" i="46" a="1"/>
  <c r="Q1683" i="46" s="1"/>
  <c r="V1683" i="46" s="1"/>
  <c r="Q1851" i="46" a="1"/>
  <c r="Q1851" i="46" s="1"/>
  <c r="V1851" i="46" s="1"/>
  <c r="Q2014" i="46" a="1"/>
  <c r="Q2014" i="46" s="1"/>
  <c r="V2014" i="46" s="1"/>
  <c r="AB2014" i="46" s="1"/>
  <c r="Q2099" i="46" a="1"/>
  <c r="Q2099" i="46" s="1"/>
  <c r="V2099" i="46" s="1"/>
  <c r="AB2099" i="46" s="1"/>
  <c r="Q2155" i="46" a="1"/>
  <c r="Q2155" i="46" s="1"/>
  <c r="V2155" i="46" s="1"/>
  <c r="Q2211" i="46" a="1"/>
  <c r="Q2211" i="46" s="1"/>
  <c r="V2211" i="46" s="1"/>
  <c r="AB2211" i="46" s="1"/>
  <c r="Q2267" i="46" a="1"/>
  <c r="Q2267" i="46" s="1"/>
  <c r="V2267" i="46" s="1"/>
  <c r="Q2371" i="46" a="1"/>
  <c r="Q2371" i="46" s="1"/>
  <c r="V2371" i="46" s="1"/>
  <c r="AB2371" i="46" s="1"/>
  <c r="Q2423" i="46" a="1"/>
  <c r="Q2423" i="46" s="1"/>
  <c r="V2423" i="46" s="1"/>
  <c r="Q2467" i="46" a="1"/>
  <c r="Q2467" i="46" s="1"/>
  <c r="V2467" i="46" s="1"/>
  <c r="Q2515" i="46" a="1"/>
  <c r="Q2515" i="46" s="1"/>
  <c r="V2515" i="46" s="1"/>
  <c r="Q2563" i="46" a="1"/>
  <c r="Q2563" i="46" s="1"/>
  <c r="V2563" i="46" s="1"/>
  <c r="AB2563" i="46" s="1"/>
  <c r="Q2613" i="46" a="1"/>
  <c r="Q2613" i="46" s="1"/>
  <c r="V2613" i="46" s="1"/>
  <c r="AB2613" i="46" s="1"/>
  <c r="Q2670" i="46" a="1"/>
  <c r="Q2670" i="46" s="1"/>
  <c r="V2670" i="46" s="1"/>
  <c r="AB2670" i="46" s="1"/>
  <c r="Q943" i="46" a="1"/>
  <c r="Q943" i="46" s="1"/>
  <c r="Q1274" i="46" a="1"/>
  <c r="Q1274" i="46" s="1"/>
  <c r="V1274" i="46" s="1"/>
  <c r="AB1274" i="46" s="1"/>
  <c r="Q1586" i="46" a="1"/>
  <c r="Q1586" i="46" s="1"/>
  <c r="V1586" i="46" s="1"/>
  <c r="Q1695" i="46" a="1"/>
  <c r="Q1695" i="46" s="1"/>
  <c r="V1695" i="46" s="1"/>
  <c r="Q1861" i="46" a="1"/>
  <c r="Q1861" i="46" s="1"/>
  <c r="V1861" i="46" s="1"/>
  <c r="Q1942" i="46" a="1"/>
  <c r="Q1942" i="46" s="1"/>
  <c r="V1942" i="46" s="1"/>
  <c r="AB1942" i="46" s="1"/>
  <c r="Q2029" i="46" a="1"/>
  <c r="Q2029" i="46" s="1"/>
  <c r="V2029" i="46" s="1"/>
  <c r="AB2029" i="46" s="1"/>
  <c r="Q2107" i="46" a="1"/>
  <c r="Q2107" i="46" s="1"/>
  <c r="V2107" i="46" s="1"/>
  <c r="Q2163" i="46" a="1"/>
  <c r="Q2163" i="46" s="1"/>
  <c r="V2163" i="46" s="1"/>
  <c r="Q2219" i="46" a="1"/>
  <c r="Q2219" i="46" s="1"/>
  <c r="V2219" i="46" s="1"/>
  <c r="AB2219" i="46" s="1"/>
  <c r="Q2273" i="46" a="1"/>
  <c r="Q2273" i="46" s="1"/>
  <c r="V2273" i="46" s="1"/>
  <c r="Q2378" i="46" a="1"/>
  <c r="Q2378" i="46" s="1"/>
  <c r="V2378" i="46" s="1"/>
  <c r="AB2378" i="46" s="1"/>
  <c r="Q2474" i="46" a="1"/>
  <c r="Q2474" i="46" s="1"/>
  <c r="Q2522" i="46" a="1"/>
  <c r="Q2522" i="46" s="1"/>
  <c r="Q2570" i="46" a="1"/>
  <c r="Q2570" i="46" s="1"/>
  <c r="V2570" i="46" s="1"/>
  <c r="AB2570" i="46" s="1"/>
  <c r="Q2621" i="46" a="1"/>
  <c r="Q2621" i="46" s="1"/>
  <c r="V2621" i="46" s="1"/>
  <c r="AB2621" i="46" s="1"/>
  <c r="Q2678" i="46" a="1"/>
  <c r="Q2678" i="46" s="1"/>
  <c r="V2678" i="46" s="1"/>
  <c r="AB2678" i="46" s="1"/>
  <c r="Q564" i="46" a="1"/>
  <c r="Q564" i="46" s="1"/>
  <c r="Q1284" i="46" a="1"/>
  <c r="Q1284" i="46" s="1"/>
  <c r="V1284" i="46" s="1"/>
  <c r="AB1284" i="46" s="1"/>
  <c r="Q1590" i="46" a="1"/>
  <c r="Q1590" i="46" s="1"/>
  <c r="V1590" i="46" s="1"/>
  <c r="AB1590" i="46" s="1"/>
  <c r="Q1697" i="46" a="1"/>
  <c r="Q1697" i="46" s="1"/>
  <c r="V1697" i="46" s="1"/>
  <c r="Q1785" i="46" a="1"/>
  <c r="Q1785" i="46" s="1"/>
  <c r="V1785" i="46" s="1"/>
  <c r="Q1862" i="46" a="1"/>
  <c r="Q1862" i="46" s="1"/>
  <c r="V1862" i="46" s="1"/>
  <c r="AB1862" i="46" s="1"/>
  <c r="Q1943" i="46" a="1"/>
  <c r="Q1943" i="46" s="1"/>
  <c r="V1943" i="46" s="1"/>
  <c r="AB1943" i="46" s="1"/>
  <c r="Q2031" i="46" a="1"/>
  <c r="Q2031" i="46" s="1"/>
  <c r="V2031" i="46" s="1"/>
  <c r="AB2031" i="46" s="1"/>
  <c r="Q2109" i="46" a="1"/>
  <c r="Q2109" i="46" s="1"/>
  <c r="V2109" i="46" s="1"/>
  <c r="AB2109" i="46" s="1"/>
  <c r="Q2275" i="46" a="1"/>
  <c r="Q2275" i="46" s="1"/>
  <c r="V2275" i="46" s="1"/>
  <c r="Q2327" i="46" a="1"/>
  <c r="Q2327" i="46" s="1"/>
  <c r="V2327" i="46" s="1"/>
  <c r="Q2380" i="46" a="1"/>
  <c r="Q2380" i="46" s="1"/>
  <c r="V2380" i="46" s="1"/>
  <c r="AB2380" i="46" s="1"/>
  <c r="Q2432" i="46" a="1"/>
  <c r="Q2432" i="46" s="1"/>
  <c r="V2432" i="46" s="1"/>
  <c r="Q2475" i="46" a="1"/>
  <c r="Q2475" i="46" s="1"/>
  <c r="Q2523" i="46" a="1"/>
  <c r="Q2523" i="46" s="1"/>
  <c r="V2523" i="46" s="1"/>
  <c r="AB2523" i="46" s="1"/>
  <c r="Q2571" i="46" a="1"/>
  <c r="Q2571" i="46" s="1"/>
  <c r="V2571" i="46" s="1"/>
  <c r="AB2571" i="46" s="1"/>
  <c r="Q2622" i="46" a="1"/>
  <c r="Q2622" i="46" s="1"/>
  <c r="V2622" i="46" s="1"/>
  <c r="AB2622" i="46" s="1"/>
  <c r="Q2680" i="46" a="1"/>
  <c r="Q2680" i="46" s="1"/>
  <c r="V2680" i="46" s="1"/>
  <c r="AB2680" i="46" s="1"/>
  <c r="Q1329" i="46" a="1"/>
  <c r="Q1329" i="46" s="1"/>
  <c r="V1329" i="46" s="1"/>
  <c r="Q1608" i="46" a="1"/>
  <c r="Q1608" i="46" s="1"/>
  <c r="V1608" i="46" s="1"/>
  <c r="Q1709" i="46" a="1"/>
  <c r="Q1709" i="46" s="1"/>
  <c r="Q1796" i="46" a="1"/>
  <c r="Q1796" i="46" s="1"/>
  <c r="V1796" i="46" s="1"/>
  <c r="Q1873" i="46" a="1"/>
  <c r="Q1873" i="46" s="1"/>
  <c r="V1873" i="46" s="1"/>
  <c r="AB1873" i="46" s="1"/>
  <c r="Q1955" i="46" a="1"/>
  <c r="Q1955" i="46" s="1"/>
  <c r="V1955" i="46" s="1"/>
  <c r="AB1955" i="46" s="1"/>
  <c r="Q2043" i="46" a="1"/>
  <c r="Q2043" i="46" s="1"/>
  <c r="Q2116" i="46" a="1"/>
  <c r="Q2116" i="46" s="1"/>
  <c r="Q2173" i="46" a="1"/>
  <c r="Q2173" i="46" s="1"/>
  <c r="V2173" i="46" s="1"/>
  <c r="AB2173" i="46" s="1"/>
  <c r="Q2282" i="46" a="1"/>
  <c r="Q2282" i="46" s="1"/>
  <c r="V2282" i="46" s="1"/>
  <c r="Q2387" i="46" a="1"/>
  <c r="Q2387" i="46" s="1"/>
  <c r="V2387" i="46" s="1"/>
  <c r="Q2482" i="46" a="1"/>
  <c r="Q2482" i="46" s="1"/>
  <c r="V2482" i="46" s="1"/>
  <c r="Q2530" i="46" a="1"/>
  <c r="Q2530" i="46" s="1"/>
  <c r="V2530" i="46" s="1"/>
  <c r="AB2530" i="46" s="1"/>
  <c r="Q2578" i="46" a="1"/>
  <c r="Q2578" i="46" s="1"/>
  <c r="V2578" i="46" s="1"/>
  <c r="AB2578" i="46" s="1"/>
  <c r="Q2630" i="46" a="1"/>
  <c r="Q2630" i="46" s="1"/>
  <c r="V2630" i="46" s="1"/>
  <c r="AB2630" i="46" s="1"/>
  <c r="Q728" i="46" a="1"/>
  <c r="Q728" i="46" s="1"/>
  <c r="V728" i="46" s="1"/>
  <c r="Q1387" i="46" a="1"/>
  <c r="Q1387" i="46" s="1"/>
  <c r="V1387" i="46" s="1"/>
  <c r="AB1387" i="46" s="1"/>
  <c r="Q1626" i="46" a="1"/>
  <c r="Q1626" i="46" s="1"/>
  <c r="V1626" i="46" s="1"/>
  <c r="Q1725" i="46" a="1"/>
  <c r="Q1725" i="46" s="1"/>
  <c r="Q1811" i="46" a="1"/>
  <c r="Q1811" i="46" s="1"/>
  <c r="V1811" i="46" s="1"/>
  <c r="AB1811" i="46" s="1"/>
  <c r="Q1887" i="46" a="1"/>
  <c r="Q1887" i="46" s="1"/>
  <c r="Q1970" i="46" a="1"/>
  <c r="Q1970" i="46" s="1"/>
  <c r="Q2062" i="46" a="1"/>
  <c r="Q2062" i="46" s="1"/>
  <c r="V2062" i="46" s="1"/>
  <c r="AB2062" i="46" s="1"/>
  <c r="Q2125" i="46" a="1"/>
  <c r="Q2125" i="46" s="1"/>
  <c r="V2125" i="46" s="1"/>
  <c r="AB2125" i="46" s="1"/>
  <c r="Q2182" i="46" a="1"/>
  <c r="Q2182" i="46" s="1"/>
  <c r="V2182" i="46" s="1"/>
  <c r="Q2238" i="46" a="1"/>
  <c r="Q2238" i="46" s="1"/>
  <c r="V2238" i="46" s="1"/>
  <c r="AB2238" i="46" s="1"/>
  <c r="Q2291" i="46" a="1"/>
  <c r="Q2291" i="46" s="1"/>
  <c r="V2291" i="46" s="1"/>
  <c r="AB2291" i="46" s="1"/>
  <c r="Q2343" i="46" a="1"/>
  <c r="Q2343" i="46" s="1"/>
  <c r="V2343" i="46" s="1"/>
  <c r="Q2490" i="46" a="1"/>
  <c r="Q2490" i="46" s="1"/>
  <c r="V2490" i="46" s="1"/>
  <c r="AB2490" i="46" s="1"/>
  <c r="Q2538" i="46" a="1"/>
  <c r="Q2538" i="46" s="1"/>
  <c r="V2538" i="46" s="1"/>
  <c r="AB2538" i="46" s="1"/>
  <c r="Q2586" i="46" a="1"/>
  <c r="Q2586" i="46" s="1"/>
  <c r="V2586" i="46" s="1"/>
  <c r="Q2640" i="46" a="1"/>
  <c r="Q2640" i="46" s="1"/>
  <c r="V2640" i="46" s="1"/>
  <c r="Q781" i="46" a="1"/>
  <c r="Q781" i="46" s="1"/>
  <c r="Q1740" i="46" a="1"/>
  <c r="Q1740" i="46" s="1"/>
  <c r="V1740" i="46" s="1"/>
  <c r="AB1740" i="46" s="1"/>
  <c r="Q1822" i="46" a="1"/>
  <c r="Q1822" i="46" s="1"/>
  <c r="V1822" i="46" s="1"/>
  <c r="Q1900" i="46" a="1"/>
  <c r="Q1900" i="46" s="1"/>
  <c r="V1900" i="46" s="1"/>
  <c r="AB1900" i="46" s="1"/>
  <c r="Q2075" i="46" a="1"/>
  <c r="Q2075" i="46" s="1"/>
  <c r="V2075" i="46" s="1"/>
  <c r="AB2075" i="46" s="1"/>
  <c r="Q2134" i="46" a="1"/>
  <c r="Q2134" i="46" s="1"/>
  <c r="V2134" i="46" s="1"/>
  <c r="Q2191" i="46" a="1"/>
  <c r="Q2191" i="46" s="1"/>
  <c r="V2191" i="46" s="1"/>
  <c r="AB2191" i="46" s="1"/>
  <c r="Q2247" i="46" a="1"/>
  <c r="Q2247" i="46" s="1"/>
  <c r="V2247" i="46" s="1"/>
  <c r="Q2352" i="46" a="1"/>
  <c r="Q2352" i="46" s="1"/>
  <c r="V2352" i="46" s="1"/>
  <c r="Q2405" i="46" a="1"/>
  <c r="Q2405" i="46" s="1"/>
  <c r="Q2451" i="46" a="1"/>
  <c r="Q2451" i="46" s="1"/>
  <c r="V2451" i="46" s="1"/>
  <c r="AB2451" i="46" s="1"/>
  <c r="Q2498" i="46" a="1"/>
  <c r="Q2498" i="46" s="1"/>
  <c r="Q2546" i="46" a="1"/>
  <c r="Q2546" i="46" s="1"/>
  <c r="V2546" i="46" s="1"/>
  <c r="Q2594" i="46" a="1"/>
  <c r="Q2594" i="46" s="1"/>
  <c r="Q1124" i="46" a="1"/>
  <c r="Q1124" i="46" s="1"/>
  <c r="Q1455" i="46" a="1"/>
  <c r="Q1455" i="46" s="1"/>
  <c r="V1455" i="46" s="1"/>
  <c r="AB1455" i="46" s="1"/>
  <c r="Q1648" i="46" a="1"/>
  <c r="Q1648" i="46" s="1"/>
  <c r="V1648" i="46" s="1"/>
  <c r="AB1648" i="46" s="1"/>
  <c r="Q1742" i="46" a="1"/>
  <c r="Q1742" i="46" s="1"/>
  <c r="V1742" i="46" s="1"/>
  <c r="Q1825" i="46" a="1"/>
  <c r="Q1825" i="46" s="1"/>
  <c r="Q1903" i="46" a="1"/>
  <c r="Q1903" i="46" s="1"/>
  <c r="V1903" i="46" s="1"/>
  <c r="Q1986" i="46" a="1"/>
  <c r="Q1986" i="46" s="1"/>
  <c r="V1986" i="46" s="1"/>
  <c r="AB1986" i="46" s="1"/>
  <c r="Q2077" i="46" a="1"/>
  <c r="Q2077" i="46" s="1"/>
  <c r="Q2136" i="46" a="1"/>
  <c r="Q2136" i="46" s="1"/>
  <c r="Q2193" i="46" a="1"/>
  <c r="Q2193" i="46" s="1"/>
  <c r="V2193" i="46" s="1"/>
  <c r="AB2193" i="46" s="1"/>
  <c r="Q2249" i="46" a="1"/>
  <c r="Q2249" i="46" s="1"/>
  <c r="V2249" i="46" s="1"/>
  <c r="AB2249" i="46" s="1"/>
  <c r="Q2354" i="46" a="1"/>
  <c r="Q2354" i="46" s="1"/>
  <c r="Q2406" i="46" a="1"/>
  <c r="Q2406" i="46" s="1"/>
  <c r="Q2499" i="46" a="1"/>
  <c r="Q2499" i="46" s="1"/>
  <c r="V2499" i="46" s="1"/>
  <c r="AB2499" i="46" s="1"/>
  <c r="Q2547" i="46" a="1"/>
  <c r="Q2547" i="46" s="1"/>
  <c r="V2547" i="46" s="1"/>
  <c r="AB2547" i="46" s="1"/>
  <c r="Q2595" i="46" a="1"/>
  <c r="Q2595" i="46" s="1"/>
  <c r="V2595" i="46" s="1"/>
  <c r="AB2595" i="46" s="1"/>
  <c r="Q2651" i="46" a="1"/>
  <c r="Q2651" i="46" s="1"/>
  <c r="Q1876" i="46" a="1"/>
  <c r="Q1876" i="46" s="1"/>
  <c r="V1876" i="46" s="1"/>
  <c r="Q2284" i="46" a="1"/>
  <c r="Q2284" i="46" s="1"/>
  <c r="V2284" i="46" s="1"/>
  <c r="Q2579" i="46" a="1"/>
  <c r="Q2579" i="46" s="1"/>
  <c r="V2579" i="46" s="1"/>
  <c r="AB2579" i="46" s="1"/>
  <c r="Q736" i="46" a="1"/>
  <c r="Q736" i="46" s="1"/>
  <c r="Q1889" i="46" a="1"/>
  <c r="Q1889" i="46" s="1"/>
  <c r="V1889" i="46" s="1"/>
  <c r="AB1889" i="46" s="1"/>
  <c r="Q2587" i="46" a="1"/>
  <c r="Q2587" i="46" s="1"/>
  <c r="Q1009" i="46" a="1"/>
  <c r="Q1009" i="46" s="1"/>
  <c r="V1009" i="46" s="1"/>
  <c r="AB1009" i="46" s="1"/>
  <c r="Q1958" i="46" a="1"/>
  <c r="Q1958" i="46" s="1"/>
  <c r="V1958" i="46" s="1"/>
  <c r="AB1958" i="46" s="1"/>
  <c r="Q2336" i="46" a="1"/>
  <c r="Q2336" i="46" s="1"/>
  <c r="Q2632" i="46" a="1"/>
  <c r="Q2632" i="46" s="1"/>
  <c r="Q15" i="46" a="1"/>
  <c r="Q15" i="46" s="1"/>
  <c r="Q1971" i="46" a="1"/>
  <c r="Q1971" i="46" s="1"/>
  <c r="V1971" i="46" s="1"/>
  <c r="Q2345" i="46" a="1"/>
  <c r="Q2345" i="46" s="1"/>
  <c r="V2345" i="46" s="1"/>
  <c r="Q1339" i="46" a="1"/>
  <c r="Q1339" i="46" s="1"/>
  <c r="V1339" i="46" s="1"/>
  <c r="AB1339" i="46" s="1"/>
  <c r="Q2047" i="46" a="1"/>
  <c r="Q2047" i="46" s="1"/>
  <c r="V2047" i="46" s="1"/>
  <c r="AB2047" i="46" s="1"/>
  <c r="Q2064" i="46" a="1"/>
  <c r="Q2064" i="46" s="1"/>
  <c r="V2064" i="46" s="1"/>
  <c r="AB2064" i="46" s="1"/>
  <c r="Q2127" i="46" a="1"/>
  <c r="Q2127" i="46" s="1"/>
  <c r="Q1611" i="46" a="1"/>
  <c r="Q1611" i="46" s="1"/>
  <c r="V1611" i="46" s="1"/>
  <c r="Q2118" i="46" a="1"/>
  <c r="Q2118" i="46" s="1"/>
  <c r="Q1713" i="46" a="1"/>
  <c r="Q1713" i="46" s="1"/>
  <c r="V1713" i="46" s="1"/>
  <c r="Q2174" i="46" a="1"/>
  <c r="Q2174" i="46" s="1"/>
  <c r="V2174" i="46" s="1"/>
  <c r="AB2174" i="46" s="1"/>
  <c r="Q2483" i="46" a="1"/>
  <c r="Q2483" i="46" s="1"/>
  <c r="V2483" i="46" s="1"/>
  <c r="AB2483" i="46" s="1"/>
  <c r="Q2239" i="46" a="1"/>
  <c r="Q2239" i="46" s="1"/>
  <c r="V2239" i="46" s="1"/>
  <c r="AB2239" i="46" s="1"/>
  <c r="Q1727" i="46" a="1"/>
  <c r="Q1727" i="46" s="1"/>
  <c r="Q2183" i="46" a="1"/>
  <c r="Q2183" i="46" s="1"/>
  <c r="V2183" i="46" s="1"/>
  <c r="Q2491" i="46" a="1"/>
  <c r="Q2491" i="46" s="1"/>
  <c r="V2491" i="46" s="1"/>
  <c r="AB2491" i="46" s="1"/>
  <c r="Q2539" i="46" a="1"/>
  <c r="Q2539" i="46" s="1"/>
  <c r="V2539" i="46" s="1"/>
  <c r="AB2539" i="46" s="1"/>
  <c r="Q1799" i="46" a="1"/>
  <c r="Q1799" i="46" s="1"/>
  <c r="V1799" i="46" s="1"/>
  <c r="AB1799" i="46" s="1"/>
  <c r="Q2531" i="46" a="1"/>
  <c r="Q2531" i="46" s="1"/>
  <c r="V2531" i="46" s="1"/>
  <c r="AB2531" i="46" s="1"/>
  <c r="Q1812" i="46" a="1"/>
  <c r="Q1812" i="46" s="1"/>
  <c r="V1812" i="46" s="1"/>
  <c r="AB1812" i="46" s="1"/>
  <c r="D9" i="9"/>
  <c r="D12" i="9"/>
  <c r="D11" i="9"/>
  <c r="D10" i="9"/>
  <c r="AB2518" i="46"/>
  <c r="AB2623" i="46"/>
  <c r="AB2644" i="46"/>
  <c r="AB2496" i="46"/>
  <c r="AB2541" i="46"/>
  <c r="AB2549" i="46"/>
  <c r="AB2631" i="46"/>
  <c r="AB2506" i="46"/>
  <c r="AB2600" i="46"/>
  <c r="AB2603" i="46"/>
  <c r="AB2608" i="46"/>
  <c r="AB2519" i="46"/>
  <c r="AB2524" i="46"/>
  <c r="AB2616" i="46"/>
  <c r="AB2582" i="46"/>
  <c r="AB2640" i="46"/>
  <c r="AB2654" i="46"/>
  <c r="AB2545" i="46"/>
  <c r="AB2558" i="46"/>
  <c r="AB2609" i="46"/>
  <c r="AB2561" i="46"/>
  <c r="AB2569" i="46"/>
  <c r="AB2635" i="46"/>
  <c r="AB2643" i="46"/>
  <c r="AB2625" i="46"/>
  <c r="AB2583" i="46"/>
  <c r="AB2660" i="46"/>
  <c r="AC2493" i="46"/>
  <c r="AC2503" i="46"/>
  <c r="AC2564" i="46"/>
  <c r="AC2575" i="46"/>
  <c r="AC2583" i="46"/>
  <c r="AC2655" i="46"/>
  <c r="AC2660" i="46"/>
  <c r="AC2508" i="46"/>
  <c r="AC2538" i="46"/>
  <c r="AC2546" i="46"/>
  <c r="AC2554" i="46"/>
  <c r="AC2559" i="46"/>
  <c r="AC2599" i="46"/>
  <c r="AC2602" i="46"/>
  <c r="AC2668" i="46"/>
  <c r="AC2518" i="46"/>
  <c r="AC2605" i="46"/>
  <c r="AC2623" i="46"/>
  <c r="AC2674" i="46"/>
  <c r="AC2496" i="46"/>
  <c r="AC2501" i="46"/>
  <c r="AC2521" i="46"/>
  <c r="AC2531" i="46"/>
  <c r="AC2541" i="46"/>
  <c r="AC2573" i="46"/>
  <c r="AC2586" i="46"/>
  <c r="AC2626" i="46"/>
  <c r="AC2650" i="46"/>
  <c r="AC2658" i="46"/>
  <c r="AC2677" i="46"/>
  <c r="AC2506" i="46"/>
  <c r="AC2516" i="46"/>
  <c r="AC2544" i="46"/>
  <c r="AC2557" i="46"/>
  <c r="AC2565" i="46"/>
  <c r="AC2653" i="46"/>
  <c r="AC2666" i="46"/>
  <c r="AC2492" i="46"/>
  <c r="AC2494" i="46"/>
  <c r="AC2511" i="46"/>
  <c r="AC2600" i="46"/>
  <c r="AC2608" i="46"/>
  <c r="AC2613" i="46"/>
  <c r="AC2621" i="46"/>
  <c r="AC2669" i="46"/>
  <c r="AC2672" i="46"/>
  <c r="AC2499" i="46"/>
  <c r="AC2519" i="46"/>
  <c r="AC2534" i="46"/>
  <c r="AC2555" i="46"/>
  <c r="AC2560" i="46"/>
  <c r="AC2584" i="46"/>
  <c r="AC2624" i="46"/>
  <c r="AC2634" i="46"/>
  <c r="AC2648" i="46"/>
  <c r="AC2524" i="46"/>
  <c r="AC2542" i="46"/>
  <c r="AC2547" i="46"/>
  <c r="AC2550" i="46"/>
  <c r="AC2598" i="46"/>
  <c r="AC2616" i="46"/>
  <c r="AC2507" i="46"/>
  <c r="AC2527" i="46"/>
  <c r="AC2563" i="46"/>
  <c r="AC2566" i="46"/>
  <c r="AC2574" i="46"/>
  <c r="AC2640" i="46"/>
  <c r="AC2654" i="46"/>
  <c r="AC2512" i="46"/>
  <c r="AC2517" i="46"/>
  <c r="AC2545" i="46"/>
  <c r="AC2667" i="46"/>
  <c r="AC2670" i="46"/>
  <c r="AC2495" i="46"/>
  <c r="AC2500" i="46"/>
  <c r="AC2561" i="46"/>
  <c r="AC2569" i="46"/>
  <c r="AC2622" i="46"/>
  <c r="AC2630" i="46"/>
  <c r="AC2612" i="46"/>
  <c r="AC2638" i="46"/>
  <c r="AC2649" i="46"/>
  <c r="AC2665" i="46"/>
  <c r="AC2676" i="46"/>
  <c r="AD2505" i="46"/>
  <c r="AD2530" i="46"/>
  <c r="AD2535" i="46"/>
  <c r="AD2540" i="46"/>
  <c r="AD2585" i="46"/>
  <c r="AD2607" i="46"/>
  <c r="AD2638" i="46"/>
  <c r="AD2491" i="46"/>
  <c r="AD2528" i="46"/>
  <c r="AD2551" i="46"/>
  <c r="AD2575" i="46"/>
  <c r="AD2538" i="46"/>
  <c r="AD2546" i="46"/>
  <c r="AD2599" i="46"/>
  <c r="AD2620" i="46"/>
  <c r="AD2668" i="46"/>
  <c r="AD2671" i="46"/>
  <c r="AD2513" i="46"/>
  <c r="AD2570" i="46"/>
  <c r="AD2581" i="46"/>
  <c r="AD2605" i="46"/>
  <c r="AD2644" i="46"/>
  <c r="AD2674" i="46"/>
  <c r="AD2496" i="46"/>
  <c r="AD2531" i="46"/>
  <c r="AD2536" i="46"/>
  <c r="AD2541" i="46"/>
  <c r="AD2549" i="46"/>
  <c r="AD2631" i="46"/>
  <c r="AD2650" i="46"/>
  <c r="AD2489" i="46"/>
  <c r="AD2544" i="46"/>
  <c r="AD2568" i="46"/>
  <c r="AD2494" i="46"/>
  <c r="AD2589" i="46"/>
  <c r="AD2613" i="46"/>
  <c r="AD2669" i="46"/>
  <c r="AD2499" i="46"/>
  <c r="AD2519" i="46"/>
  <c r="AD2555" i="46"/>
  <c r="AD2571" i="46"/>
  <c r="AD2592" i="46"/>
  <c r="AD2606" i="46"/>
  <c r="AD2624" i="46"/>
  <c r="AD2524" i="46"/>
  <c r="AD2542" i="46"/>
  <c r="AD2490" i="46"/>
  <c r="AD2497" i="46"/>
  <c r="AD2502" i="46"/>
  <c r="AD2582" i="46"/>
  <c r="AD2640" i="46"/>
  <c r="AD2678" i="46"/>
  <c r="AD2553" i="46"/>
  <c r="AD2558" i="46"/>
  <c r="AD2604" i="46"/>
  <c r="AD2619" i="46"/>
  <c r="AD2657" i="46"/>
  <c r="AD2670" i="46"/>
  <c r="AD2561" i="46"/>
  <c r="AD2622" i="46"/>
  <c r="AD2643" i="46"/>
  <c r="E40" i="23"/>
  <c r="E34" i="23"/>
  <c r="E47" i="23"/>
  <c r="E45" i="23"/>
  <c r="E43" i="23"/>
  <c r="E41" i="23"/>
  <c r="E39" i="23"/>
  <c r="E37" i="23"/>
  <c r="E35" i="23"/>
  <c r="E33" i="23"/>
  <c r="E58" i="23"/>
  <c r="E56" i="23"/>
  <c r="E54" i="23"/>
  <c r="E52" i="23"/>
  <c r="E50" i="23"/>
  <c r="E48" i="23"/>
  <c r="E46" i="23"/>
  <c r="E44" i="23"/>
  <c r="E42" i="23"/>
  <c r="E38" i="23"/>
  <c r="E36" i="23"/>
  <c r="E51" i="23"/>
  <c r="E57" i="23"/>
  <c r="E55" i="23"/>
  <c r="E53" i="23"/>
  <c r="E49" i="23"/>
  <c r="AA46" i="46"/>
  <c r="AA47" i="46"/>
  <c r="AA223" i="46"/>
  <c r="AA247" i="46"/>
  <c r="AA327" i="46"/>
  <c r="AA264" i="46"/>
  <c r="AA33" i="46"/>
  <c r="AA217" i="46"/>
  <c r="AA225" i="46"/>
  <c r="AA34" i="46"/>
  <c r="AA268" i="46"/>
  <c r="AA308" i="46"/>
  <c r="AA332" i="46"/>
  <c r="AA341" i="46"/>
  <c r="AA333" i="46"/>
  <c r="AA366" i="46"/>
  <c r="AA356" i="46"/>
  <c r="AB77" i="46"/>
  <c r="AB93" i="46"/>
  <c r="AB101" i="46"/>
  <c r="AB109" i="46"/>
  <c r="AB173" i="46"/>
  <c r="AB181" i="46"/>
  <c r="AB189" i="46"/>
  <c r="AB213" i="46"/>
  <c r="AB229" i="46"/>
  <c r="AB64" i="46"/>
  <c r="AB19" i="46"/>
  <c r="AB43" i="46"/>
  <c r="AB75" i="46"/>
  <c r="AB195" i="46"/>
  <c r="AB54" i="46"/>
  <c r="AB70" i="46"/>
  <c r="AB78" i="46"/>
  <c r="AB102" i="46"/>
  <c r="AB110" i="46"/>
  <c r="AB230" i="46"/>
  <c r="AB25" i="46"/>
  <c r="AB49" i="46"/>
  <c r="AB65" i="46"/>
  <c r="AB97" i="46"/>
  <c r="AB121" i="46"/>
  <c r="AB177" i="46"/>
  <c r="AB193" i="46"/>
  <c r="AB201" i="46"/>
  <c r="AB225" i="46"/>
  <c r="AB60" i="46"/>
  <c r="AB76" i="46"/>
  <c r="AB100" i="46"/>
  <c r="AB55" i="46"/>
  <c r="AB63" i="46"/>
  <c r="AB79" i="46"/>
  <c r="AB111" i="46"/>
  <c r="AB34" i="46"/>
  <c r="AB90" i="46"/>
  <c r="AB98" i="46"/>
  <c r="AB178" i="46"/>
  <c r="AB186" i="46"/>
  <c r="AB210" i="46"/>
  <c r="AB226" i="46"/>
  <c r="AB224" i="46"/>
  <c r="AB251" i="46"/>
  <c r="AB291" i="46"/>
  <c r="AB323" i="46"/>
  <c r="AB331" i="46"/>
  <c r="AB228" i="46"/>
  <c r="AB332" i="46"/>
  <c r="AB255" i="46"/>
  <c r="AB287" i="46"/>
  <c r="AB327" i="46"/>
  <c r="AB335" i="46"/>
  <c r="AB180" i="46"/>
  <c r="AB248" i="46"/>
  <c r="AB272" i="46"/>
  <c r="AB288" i="46"/>
  <c r="AB493" i="46"/>
  <c r="AB486" i="46"/>
  <c r="AB184" i="46"/>
  <c r="AB289" i="46"/>
  <c r="AB406" i="46"/>
  <c r="AB481" i="46"/>
  <c r="AB172" i="46"/>
  <c r="AB334" i="46"/>
  <c r="AB466" i="46"/>
  <c r="AB474" i="46"/>
  <c r="AB330" i="46"/>
  <c r="AB472" i="46"/>
  <c r="AB488" i="46"/>
  <c r="AB549" i="46"/>
  <c r="AB581" i="46"/>
  <c r="AB96" i="46"/>
  <c r="AB250" i="46"/>
  <c r="AB366" i="46"/>
  <c r="AB545" i="46"/>
  <c r="AB553" i="46"/>
  <c r="AB561" i="46"/>
  <c r="AB569" i="46"/>
  <c r="AB609" i="46"/>
  <c r="AB468" i="46"/>
  <c r="AB563" i="46"/>
  <c r="AB595" i="46"/>
  <c r="AB322" i="46"/>
  <c r="AB554" i="46"/>
  <c r="AB487" i="46"/>
  <c r="AB536" i="46"/>
  <c r="AB550" i="46"/>
  <c r="AB555" i="46"/>
  <c r="AB560" i="46"/>
  <c r="AB688" i="46"/>
  <c r="AB696" i="46"/>
  <c r="AB728" i="46"/>
  <c r="AB188" i="46"/>
  <c r="AB245" i="46"/>
  <c r="AB483" i="46"/>
  <c r="AB628" i="46"/>
  <c r="AB692" i="46"/>
  <c r="AB703" i="46"/>
  <c r="AB710" i="46"/>
  <c r="AB717" i="46"/>
  <c r="AB309" i="46"/>
  <c r="AB495" i="46"/>
  <c r="AB693" i="46"/>
  <c r="AB725" i="46"/>
  <c r="AB822" i="46"/>
  <c r="AB830" i="46"/>
  <c r="AB910" i="46"/>
  <c r="AB918" i="46"/>
  <c r="AB958" i="46"/>
  <c r="AB966" i="46"/>
  <c r="AB974" i="46"/>
  <c r="AB535" i="46"/>
  <c r="AB290" i="46"/>
  <c r="AB632" i="46"/>
  <c r="AB694" i="46"/>
  <c r="AB719" i="46"/>
  <c r="AB733" i="46"/>
  <c r="AB740" i="46"/>
  <c r="AB804" i="46"/>
  <c r="AB820" i="46"/>
  <c r="AB892" i="46"/>
  <c r="AB900" i="46"/>
  <c r="AB908" i="46"/>
  <c r="AB956" i="46"/>
  <c r="AB571" i="46"/>
  <c r="AB698" i="46"/>
  <c r="AB705" i="46"/>
  <c r="AB723" i="46"/>
  <c r="AB232" i="46"/>
  <c r="AB476" i="46"/>
  <c r="AB702" i="46"/>
  <c r="AB709" i="46"/>
  <c r="AB727" i="46"/>
  <c r="AB794" i="46"/>
  <c r="AB834" i="46"/>
  <c r="AB898" i="46"/>
  <c r="AB922" i="46"/>
  <c r="AB930" i="46"/>
  <c r="AB853" i="46"/>
  <c r="AB697" i="46"/>
  <c r="AB901" i="46"/>
  <c r="AB1007" i="46"/>
  <c r="AB1035" i="46"/>
  <c r="AB1083" i="46"/>
  <c r="AB1091" i="46"/>
  <c r="AB1107" i="46"/>
  <c r="AB1131" i="46"/>
  <c r="AB1139" i="46"/>
  <c r="AB1227" i="46"/>
  <c r="AB1235" i="46"/>
  <c r="AB1251" i="46"/>
  <c r="AB1267" i="46"/>
  <c r="AB699" i="46"/>
  <c r="AB957" i="46"/>
  <c r="AB1011" i="46"/>
  <c r="AB1078" i="46"/>
  <c r="AB808" i="46"/>
  <c r="AB821" i="46"/>
  <c r="AB859" i="46"/>
  <c r="AB120" i="46"/>
  <c r="AB269" i="46"/>
  <c r="AB713" i="46"/>
  <c r="AB722" i="46"/>
  <c r="AB797" i="46"/>
  <c r="AB895" i="46"/>
  <c r="AB899" i="46"/>
  <c r="AB912" i="46"/>
  <c r="AB929" i="46"/>
  <c r="AB1034" i="46"/>
  <c r="AB1098" i="46"/>
  <c r="AB1122" i="46"/>
  <c r="AB1138" i="46"/>
  <c r="AB1202" i="46"/>
  <c r="AB1226" i="46"/>
  <c r="AB1234" i="46"/>
  <c r="AB1242" i="46"/>
  <c r="AB1258" i="46"/>
  <c r="AB832" i="46"/>
  <c r="AB1084" i="46"/>
  <c r="AB1205" i="46"/>
  <c r="AB1244" i="46"/>
  <c r="AB1292" i="46"/>
  <c r="AB1340" i="46"/>
  <c r="AB1356" i="46"/>
  <c r="AB1372" i="46"/>
  <c r="AB1380" i="46"/>
  <c r="AB813" i="46"/>
  <c r="AB996" i="46"/>
  <c r="AB1061" i="46"/>
  <c r="AB1100" i="46"/>
  <c r="AB1157" i="46"/>
  <c r="AB1221" i="46"/>
  <c r="AB1253" i="46"/>
  <c r="AB1260" i="46"/>
  <c r="AB1328" i="46"/>
  <c r="AB1336" i="46"/>
  <c r="AB1424" i="46"/>
  <c r="AB1056" i="46"/>
  <c r="AB1079" i="46"/>
  <c r="AB1108" i="46"/>
  <c r="AB1113" i="46"/>
  <c r="AB1217" i="46"/>
  <c r="AB1231" i="46"/>
  <c r="AB1241" i="46"/>
  <c r="AB923" i="46"/>
  <c r="AB1185" i="46"/>
  <c r="AB1204" i="46"/>
  <c r="AB984" i="46"/>
  <c r="AB1153" i="46"/>
  <c r="AB1229" i="46"/>
  <c r="AB919" i="46"/>
  <c r="AB1121" i="46"/>
  <c r="AB1216" i="46"/>
  <c r="AB976" i="46"/>
  <c r="AB991" i="46"/>
  <c r="AB1129" i="46"/>
  <c r="AB1176" i="46"/>
  <c r="AB1257" i="46"/>
  <c r="AB1273" i="46"/>
  <c r="AB1330" i="46"/>
  <c r="AB1337" i="46"/>
  <c r="AB1355" i="46"/>
  <c r="AB1369" i="46"/>
  <c r="AB1394" i="46"/>
  <c r="AB1401" i="46"/>
  <c r="AB1450" i="46"/>
  <c r="AB1466" i="46"/>
  <c r="AB1474" i="46"/>
  <c r="AB1490" i="46"/>
  <c r="AB877" i="46"/>
  <c r="AB1111" i="46"/>
  <c r="AB1225" i="46"/>
  <c r="AB1232" i="46"/>
  <c r="AB1239" i="46"/>
  <c r="AB1269" i="46"/>
  <c r="AB1373" i="46"/>
  <c r="AB1430" i="46"/>
  <c r="AB851" i="46"/>
  <c r="AB980" i="46"/>
  <c r="AB1252" i="46"/>
  <c r="AB1363" i="46"/>
  <c r="AB1142" i="46"/>
  <c r="AB1240" i="46"/>
  <c r="AB1289" i="46"/>
  <c r="AB1381" i="46"/>
  <c r="AB1399" i="46"/>
  <c r="AB1290" i="46"/>
  <c r="AB1353" i="46"/>
  <c r="AB1410" i="46"/>
  <c r="AB1417" i="46"/>
  <c r="AB1435" i="46"/>
  <c r="AB1077" i="46"/>
  <c r="AB1097" i="46"/>
  <c r="AB1201" i="46"/>
  <c r="AB1343" i="46"/>
  <c r="AB1350" i="46"/>
  <c r="AB1414" i="46"/>
  <c r="AB1249" i="46"/>
  <c r="AB1305" i="46"/>
  <c r="AB1310" i="46"/>
  <c r="AB1322" i="46"/>
  <c r="AB1379" i="46"/>
  <c r="AB1156" i="46"/>
  <c r="AB1256" i="46"/>
  <c r="AB1301" i="46"/>
  <c r="AB1315" i="46"/>
  <c r="AB1319" i="46"/>
  <c r="AB1390" i="46"/>
  <c r="AB1453" i="46"/>
  <c r="AB1463" i="46"/>
  <c r="AB1496" i="46"/>
  <c r="AB1512" i="46"/>
  <c r="AB1528" i="46"/>
  <c r="AB1552" i="46"/>
  <c r="AB1560" i="46"/>
  <c r="AB1584" i="46"/>
  <c r="AB1600" i="46"/>
  <c r="AB1608" i="46"/>
  <c r="AB1616" i="46"/>
  <c r="AB1656" i="46"/>
  <c r="AB1672" i="46"/>
  <c r="AB1680" i="46"/>
  <c r="AB1704" i="46"/>
  <c r="AB1744" i="46"/>
  <c r="AB1768" i="46"/>
  <c r="AB1800" i="46"/>
  <c r="AB1824" i="46"/>
  <c r="AB1880" i="46"/>
  <c r="AB1365" i="46"/>
  <c r="AB1418" i="46"/>
  <c r="AB1488" i="46"/>
  <c r="AB1499" i="46"/>
  <c r="AB1555" i="46"/>
  <c r="AB1571" i="46"/>
  <c r="AB1579" i="46"/>
  <c r="AB1619" i="46"/>
  <c r="AB1643" i="46"/>
  <c r="AB1651" i="46"/>
  <c r="AB1659" i="46"/>
  <c r="AB1675" i="46"/>
  <c r="AB1715" i="46"/>
  <c r="AB1755" i="46"/>
  <c r="AB1779" i="46"/>
  <c r="AB1476" i="46"/>
  <c r="AB1502" i="46"/>
  <c r="AB1518" i="46"/>
  <c r="AB1598" i="46"/>
  <c r="AB1614" i="46"/>
  <c r="AB1638" i="46"/>
  <c r="AB1646" i="46"/>
  <c r="AB1662" i="46"/>
  <c r="AB1670" i="46"/>
  <c r="AB1734" i="46"/>
  <c r="AB1766" i="46"/>
  <c r="AB1774" i="46"/>
  <c r="AB1782" i="46"/>
  <c r="AB1798" i="46"/>
  <c r="AB1451" i="46"/>
  <c r="AB1497" i="46"/>
  <c r="AB1505" i="46"/>
  <c r="AB1553" i="46"/>
  <c r="AB1585" i="46"/>
  <c r="AB1633" i="46"/>
  <c r="AB1641" i="46"/>
  <c r="AB1713" i="46"/>
  <c r="AB1761" i="46"/>
  <c r="AB1421" i="46"/>
  <c r="AB1447" i="46"/>
  <c r="AB1477" i="46"/>
  <c r="AB1489" i="46"/>
  <c r="AB1500" i="46"/>
  <c r="AB1508" i="46"/>
  <c r="AB1516" i="46"/>
  <c r="AB1628" i="46"/>
  <c r="AB1668" i="46"/>
  <c r="AB1700" i="46"/>
  <c r="AB1796" i="46"/>
  <c r="AB1459" i="46"/>
  <c r="AB1527" i="46"/>
  <c r="AB1551" i="46"/>
  <c r="AB1559" i="46"/>
  <c r="AB1591" i="46"/>
  <c r="AB1623" i="46"/>
  <c r="AB1647" i="46"/>
  <c r="AB1655" i="46"/>
  <c r="AB1703" i="46"/>
  <c r="AB1743" i="46"/>
  <c r="AB1783" i="46"/>
  <c r="AB1383" i="46"/>
  <c r="AB1422" i="46"/>
  <c r="AB1514" i="46"/>
  <c r="AB1522" i="46"/>
  <c r="AB1530" i="46"/>
  <c r="AB1554" i="46"/>
  <c r="AB1578" i="46"/>
  <c r="AB1586" i="46"/>
  <c r="AB1594" i="46"/>
  <c r="AB1626" i="46"/>
  <c r="AB1634" i="46"/>
  <c r="AB1650" i="46"/>
  <c r="AB1674" i="46"/>
  <c r="AB1682" i="46"/>
  <c r="AB1746" i="46"/>
  <c r="AB1754" i="46"/>
  <c r="AB1770" i="46"/>
  <c r="AB1778" i="46"/>
  <c r="AB1358" i="46"/>
  <c r="AB1431" i="46"/>
  <c r="AB1449" i="46"/>
  <c r="AB1478" i="46"/>
  <c r="AB1481" i="46"/>
  <c r="AB1484" i="46"/>
  <c r="AB1487" i="46"/>
  <c r="AB1493" i="46"/>
  <c r="AB1501" i="46"/>
  <c r="AB1509" i="46"/>
  <c r="AB1517" i="46"/>
  <c r="AB1573" i="46"/>
  <c r="AB1597" i="46"/>
  <c r="AB1605" i="46"/>
  <c r="AB1613" i="46"/>
  <c r="AB1637" i="46"/>
  <c r="AB1653" i="46"/>
  <c r="AB1669" i="46"/>
  <c r="AB1677" i="46"/>
  <c r="AB1701" i="46"/>
  <c r="AB1741" i="46"/>
  <c r="AB1749" i="46"/>
  <c r="AB1815" i="46"/>
  <c r="AB1837" i="46"/>
  <c r="AB1859" i="46"/>
  <c r="AB1868" i="46"/>
  <c r="AB1871" i="46"/>
  <c r="AB1874" i="46"/>
  <c r="AB1913" i="46"/>
  <c r="AB1921" i="46"/>
  <c r="AB1937" i="46"/>
  <c r="AB1945" i="46"/>
  <c r="AB1993" i="46"/>
  <c r="AB2009" i="46"/>
  <c r="AB2025" i="46"/>
  <c r="AB2041" i="46"/>
  <c r="AB1797" i="46"/>
  <c r="AB1807" i="46"/>
  <c r="AB1850" i="46"/>
  <c r="AB1892" i="46"/>
  <c r="AB1908" i="46"/>
  <c r="AB1916" i="46"/>
  <c r="AB1948" i="46"/>
  <c r="AB2020" i="46"/>
  <c r="AB2044" i="46"/>
  <c r="AB2060" i="46"/>
  <c r="AB2076" i="46"/>
  <c r="AB2092" i="46"/>
  <c r="AB2100" i="46"/>
  <c r="AB2132" i="46"/>
  <c r="AB2180" i="46"/>
  <c r="AB2220" i="46"/>
  <c r="AB2228" i="46"/>
  <c r="AB1881" i="46"/>
  <c r="AB1895" i="46"/>
  <c r="AB1919" i="46"/>
  <c r="AB2055" i="46"/>
  <c r="AB2119" i="46"/>
  <c r="AB2143" i="46"/>
  <c r="AB2151" i="46"/>
  <c r="AB2167" i="46"/>
  <c r="AB2175" i="46"/>
  <c r="AB2183" i="46"/>
  <c r="AB2231" i="46"/>
  <c r="AB2247" i="46"/>
  <c r="AB2255" i="46"/>
  <c r="AB2287" i="46"/>
  <c r="AB1817" i="46"/>
  <c r="AB1860" i="46"/>
  <c r="AB1866" i="46"/>
  <c r="AB1869" i="46"/>
  <c r="AB1890" i="46"/>
  <c r="AB1922" i="46"/>
  <c r="AB2034" i="46"/>
  <c r="AB2042" i="46"/>
  <c r="AB2090" i="46"/>
  <c r="AB2106" i="46"/>
  <c r="AB2138" i="46"/>
  <c r="AB2178" i="46"/>
  <c r="AB1821" i="46"/>
  <c r="AB1901" i="46"/>
  <c r="AB1933" i="46"/>
  <c r="AB1941" i="46"/>
  <c r="AB1981" i="46"/>
  <c r="AB2013" i="46"/>
  <c r="AB2045" i="46"/>
  <c r="AB2053" i="46"/>
  <c r="AB1876" i="46"/>
  <c r="AB1879" i="46"/>
  <c r="AB1882" i="46"/>
  <c r="AB1885" i="46"/>
  <c r="AB1960" i="46"/>
  <c r="AB1976" i="46"/>
  <c r="AB1984" i="46"/>
  <c r="AB2024" i="46"/>
  <c r="AB2072" i="46"/>
  <c r="AB2112" i="46"/>
  <c r="AB2176" i="46"/>
  <c r="AB2192" i="46"/>
  <c r="AB2208" i="46"/>
  <c r="AB2216" i="46"/>
  <c r="AB2232" i="46"/>
  <c r="AB2240" i="46"/>
  <c r="AB2248" i="46"/>
  <c r="AB2256" i="46"/>
  <c r="AB1833" i="46"/>
  <c r="AB1861" i="46"/>
  <c r="AB1907" i="46"/>
  <c r="AB1923" i="46"/>
  <c r="AB1963" i="46"/>
  <c r="AB1971" i="46"/>
  <c r="AB1979" i="46"/>
  <c r="AB2059" i="46"/>
  <c r="AB2067" i="46"/>
  <c r="AB2083" i="46"/>
  <c r="AB2123" i="46"/>
  <c r="AB2155" i="46"/>
  <c r="AB1791" i="46"/>
  <c r="AB1810" i="46"/>
  <c r="AB1826" i="46"/>
  <c r="AB1894" i="46"/>
  <c r="AB1910" i="46"/>
  <c r="AB1918" i="46"/>
  <c r="AB1934" i="46"/>
  <c r="AB1950" i="46"/>
  <c r="AB1990" i="46"/>
  <c r="AB2070" i="46"/>
  <c r="AB2086" i="46"/>
  <c r="AB2102" i="46"/>
  <c r="AB2073" i="46"/>
  <c r="AB2105" i="46"/>
  <c r="AB2137" i="46"/>
  <c r="AB2189" i="46"/>
  <c r="AB2343" i="46"/>
  <c r="AB2415" i="46"/>
  <c r="AB2423" i="46"/>
  <c r="AB2487" i="46"/>
  <c r="AB2181" i="46"/>
  <c r="AB2258" i="46"/>
  <c r="AB2277" i="46"/>
  <c r="AB2346" i="46"/>
  <c r="AB2362" i="46"/>
  <c r="AB2450" i="46"/>
  <c r="AB2198" i="46"/>
  <c r="AB2301" i="46"/>
  <c r="AB2309" i="46"/>
  <c r="AB2317" i="46"/>
  <c r="AB2333" i="46"/>
  <c r="AB2349" i="46"/>
  <c r="AB2421" i="46"/>
  <c r="AB2141" i="46"/>
  <c r="AB2344" i="46"/>
  <c r="AB2376" i="46"/>
  <c r="AB2392" i="46"/>
  <c r="AB2424" i="46"/>
  <c r="AB2440" i="46"/>
  <c r="AB2275" i="46"/>
  <c r="AB2278" i="46"/>
  <c r="AB2284" i="46"/>
  <c r="AB2299" i="46"/>
  <c r="AB2307" i="46"/>
  <c r="AB2387" i="46"/>
  <c r="AB2101" i="46"/>
  <c r="AB2318" i="46"/>
  <c r="AB2390" i="46"/>
  <c r="AB2430" i="46"/>
  <c r="AB2446" i="46"/>
  <c r="AB2454" i="46"/>
  <c r="AB2462" i="46"/>
  <c r="AB2081" i="46"/>
  <c r="AB2113" i="46"/>
  <c r="AB2145" i="46"/>
  <c r="AB2218" i="46"/>
  <c r="AB2235" i="46"/>
  <c r="AB2282" i="46"/>
  <c r="AB2288" i="46"/>
  <c r="AB2305" i="46"/>
  <c r="AB2313" i="46"/>
  <c r="AB2329" i="46"/>
  <c r="AB2345" i="46"/>
  <c r="AB2385" i="46"/>
  <c r="AB2393" i="46"/>
  <c r="AB2409" i="46"/>
  <c r="AB2433" i="46"/>
  <c r="AB2441" i="46"/>
  <c r="AB2449" i="46"/>
  <c r="AB2267" i="46"/>
  <c r="AB2276" i="46"/>
  <c r="AB2316" i="46"/>
  <c r="AB2420" i="46"/>
  <c r="AB2444" i="46"/>
  <c r="AB2460" i="46"/>
  <c r="AC90" i="46"/>
  <c r="AC98" i="46"/>
  <c r="AC130" i="46"/>
  <c r="AC186" i="46"/>
  <c r="AC194" i="46"/>
  <c r="AC226" i="46"/>
  <c r="AC234" i="46"/>
  <c r="AC45" i="46"/>
  <c r="AC53" i="46"/>
  <c r="AC64" i="46"/>
  <c r="AC96" i="46"/>
  <c r="AC112" i="46"/>
  <c r="AC184" i="46"/>
  <c r="AC208" i="46"/>
  <c r="AC224" i="46"/>
  <c r="AC232" i="46"/>
  <c r="AC43" i="46"/>
  <c r="AC75" i="46"/>
  <c r="AC187" i="46"/>
  <c r="AC195" i="46"/>
  <c r="AC227" i="46"/>
  <c r="AC46" i="46"/>
  <c r="AC54" i="46"/>
  <c r="AC102" i="46"/>
  <c r="AC110" i="46"/>
  <c r="AC174" i="46"/>
  <c r="AC182" i="46"/>
  <c r="AC230" i="46"/>
  <c r="AC238" i="46"/>
  <c r="AC17" i="46"/>
  <c r="AC65" i="46"/>
  <c r="AC97" i="46"/>
  <c r="AC129" i="46"/>
  <c r="AC60" i="46"/>
  <c r="AC76" i="46"/>
  <c r="AC84" i="46"/>
  <c r="AC100" i="46"/>
  <c r="AC124" i="46"/>
  <c r="AC172" i="46"/>
  <c r="AC180" i="46"/>
  <c r="AC188" i="46"/>
  <c r="AC228" i="46"/>
  <c r="AC236" i="46"/>
  <c r="AC23" i="46"/>
  <c r="AC47" i="46"/>
  <c r="AC55" i="46"/>
  <c r="AC63" i="46"/>
  <c r="AC79" i="46"/>
  <c r="AC119" i="46"/>
  <c r="AC231" i="46"/>
  <c r="AC213" i="46"/>
  <c r="AC256" i="46"/>
  <c r="AC288" i="46"/>
  <c r="AC312" i="46"/>
  <c r="AC320" i="46"/>
  <c r="AC384" i="46"/>
  <c r="AC424" i="46"/>
  <c r="AC185" i="46"/>
  <c r="AC217" i="46"/>
  <c r="AC249" i="46"/>
  <c r="AC265" i="46"/>
  <c r="AC289" i="46"/>
  <c r="AC297" i="46"/>
  <c r="AC337" i="46"/>
  <c r="AC93" i="46"/>
  <c r="AC229" i="46"/>
  <c r="AC268" i="46"/>
  <c r="AC308" i="46"/>
  <c r="AC332" i="46"/>
  <c r="AC340" i="46"/>
  <c r="AC356" i="46"/>
  <c r="AC364" i="46"/>
  <c r="AC388" i="46"/>
  <c r="AC201" i="46"/>
  <c r="AC233" i="46"/>
  <c r="AC245" i="46"/>
  <c r="AC261" i="46"/>
  <c r="AC269" i="46"/>
  <c r="AC309" i="46"/>
  <c r="AC333" i="46"/>
  <c r="AC341" i="46"/>
  <c r="AC173" i="46"/>
  <c r="AC334" i="46"/>
  <c r="AC365" i="46"/>
  <c r="AC390" i="46"/>
  <c r="AC413" i="46"/>
  <c r="AC225" i="46"/>
  <c r="AC251" i="46"/>
  <c r="AC267" i="46"/>
  <c r="AC331" i="46"/>
  <c r="AC363" i="46"/>
  <c r="AC109" i="46"/>
  <c r="AC294" i="46"/>
  <c r="AC374" i="46"/>
  <c r="AC381" i="46"/>
  <c r="AC430" i="46"/>
  <c r="AC323" i="46"/>
  <c r="AC339" i="46"/>
  <c r="AC347" i="46"/>
  <c r="AC422" i="46"/>
  <c r="AC177" i="46"/>
  <c r="AC255" i="46"/>
  <c r="AC287" i="46"/>
  <c r="AC369" i="46"/>
  <c r="AC387" i="46"/>
  <c r="AC314" i="46"/>
  <c r="AC623" i="46"/>
  <c r="AC250" i="46"/>
  <c r="AC366" i="46"/>
  <c r="AC385" i="46"/>
  <c r="AC412" i="46"/>
  <c r="AC420" i="46"/>
  <c r="AC330" i="46"/>
  <c r="AC346" i="46"/>
  <c r="AC685" i="46"/>
  <c r="AC709" i="46"/>
  <c r="AC717" i="46"/>
  <c r="AC733" i="46"/>
  <c r="AC258" i="46"/>
  <c r="AC411" i="46"/>
  <c r="AC77" i="46"/>
  <c r="AC338" i="46"/>
  <c r="AC378" i="46"/>
  <c r="AC403" i="46"/>
  <c r="AC414" i="46"/>
  <c r="AC247" i="46"/>
  <c r="AC357" i="46"/>
  <c r="AC382" i="46"/>
  <c r="AC421" i="46"/>
  <c r="AC452" i="46"/>
  <c r="AC707" i="46"/>
  <c r="AC732" i="46"/>
  <c r="AC763" i="46"/>
  <c r="AC771" i="46"/>
  <c r="AC779" i="46"/>
  <c r="AC795" i="46"/>
  <c r="AC883" i="46"/>
  <c r="AC406" i="46"/>
  <c r="AC423" i="46"/>
  <c r="AC209" i="46"/>
  <c r="AC715" i="46"/>
  <c r="AC722" i="46"/>
  <c r="AC745" i="46"/>
  <c r="AC761" i="46"/>
  <c r="AC769" i="46"/>
  <c r="AC785" i="46"/>
  <c r="AC825" i="46"/>
  <c r="AC897" i="46"/>
  <c r="AC266" i="46"/>
  <c r="AC712" i="46"/>
  <c r="AC719" i="46"/>
  <c r="AC764" i="46"/>
  <c r="AC723" i="46"/>
  <c r="AC895" i="46"/>
  <c r="AC874" i="46"/>
  <c r="AC892" i="46"/>
  <c r="AC896" i="46"/>
  <c r="AC1014" i="46"/>
  <c r="AC1048" i="46"/>
  <c r="AC1080" i="46"/>
  <c r="AC1200" i="46"/>
  <c r="AC1256" i="46"/>
  <c r="AC727" i="46"/>
  <c r="AC758" i="46"/>
  <c r="AC1035" i="46"/>
  <c r="AC1051" i="46"/>
  <c r="AC1059" i="46"/>
  <c r="AC638" i="46"/>
  <c r="AC703" i="46"/>
  <c r="AC882" i="46"/>
  <c r="AC1079" i="46"/>
  <c r="AC1127" i="46"/>
  <c r="AC1183" i="46"/>
  <c r="AC1239" i="46"/>
  <c r="AC1247" i="46"/>
  <c r="AC702" i="46"/>
  <c r="AC711" i="46"/>
  <c r="AC1033" i="46"/>
  <c r="AC1201" i="46"/>
  <c r="AC1226" i="46"/>
  <c r="AC1329" i="46"/>
  <c r="AC1337" i="46"/>
  <c r="AC1385" i="46"/>
  <c r="AC1401" i="46"/>
  <c r="AC415" i="46"/>
  <c r="AC826" i="46"/>
  <c r="AC1078" i="46"/>
  <c r="AC1107" i="46"/>
  <c r="AC1139" i="46"/>
  <c r="AC1269" i="46"/>
  <c r="AC1341" i="46"/>
  <c r="AC1405" i="46"/>
  <c r="AC1421" i="46"/>
  <c r="AC1062" i="46"/>
  <c r="AC1073" i="46"/>
  <c r="AC1250" i="46"/>
  <c r="AC1275" i="46"/>
  <c r="AC1282" i="46"/>
  <c r="AC1307" i="46"/>
  <c r="AC1012" i="46"/>
  <c r="AC1020" i="46"/>
  <c r="AC1218" i="46"/>
  <c r="AC890" i="46"/>
  <c r="AC1129" i="46"/>
  <c r="AC1186" i="46"/>
  <c r="AC1252" i="46"/>
  <c r="AC746" i="46"/>
  <c r="AC1060" i="46"/>
  <c r="AC1211" i="46"/>
  <c r="AC1214" i="46"/>
  <c r="AC1358" i="46"/>
  <c r="AC1383" i="46"/>
  <c r="AC1415" i="46"/>
  <c r="AC1447" i="46"/>
  <c r="AC1455" i="46"/>
  <c r="AC1471" i="46"/>
  <c r="AC1101" i="46"/>
  <c r="AC1330" i="46"/>
  <c r="AC1348" i="46"/>
  <c r="AC1387" i="46"/>
  <c r="AC1394" i="46"/>
  <c r="AC1419" i="46"/>
  <c r="AC910" i="46"/>
  <c r="AC1359" i="46"/>
  <c r="AC1366" i="46"/>
  <c r="AC1416" i="46"/>
  <c r="AC1430" i="46"/>
  <c r="AC1132" i="46"/>
  <c r="AC1338" i="46"/>
  <c r="AC1363" i="46"/>
  <c r="AC1370" i="46"/>
  <c r="AC1395" i="46"/>
  <c r="AC1227" i="46"/>
  <c r="AC1241" i="46"/>
  <c r="AC1304" i="46"/>
  <c r="AC1424" i="46"/>
  <c r="AC1254" i="46"/>
  <c r="AC1295" i="46"/>
  <c r="AC808" i="46"/>
  <c r="AC1145" i="46"/>
  <c r="AC1221" i="46"/>
  <c r="AC1267" i="46"/>
  <c r="AC1286" i="46"/>
  <c r="AC1343" i="46"/>
  <c r="AC1165" i="46"/>
  <c r="AC1222" i="46"/>
  <c r="AC1322" i="46"/>
  <c r="AC1340" i="46"/>
  <c r="AC1475" i="46"/>
  <c r="AC1478" i="46"/>
  <c r="AC1484" i="46"/>
  <c r="AC1501" i="46"/>
  <c r="AC1525" i="46"/>
  <c r="AC1573" i="46"/>
  <c r="AC1637" i="46"/>
  <c r="AC1669" i="46"/>
  <c r="AC1685" i="46"/>
  <c r="AC1741" i="46"/>
  <c r="AC1877" i="46"/>
  <c r="AC1885" i="46"/>
  <c r="AC1439" i="46"/>
  <c r="AC1460" i="46"/>
  <c r="AC1496" i="46"/>
  <c r="AC1504" i="46"/>
  <c r="AC1544" i="46"/>
  <c r="AC1584" i="46"/>
  <c r="AC1608" i="46"/>
  <c r="AC1624" i="46"/>
  <c r="AC1720" i="46"/>
  <c r="AC1752" i="46"/>
  <c r="AC1760" i="46"/>
  <c r="AC1792" i="46"/>
  <c r="AC1507" i="46"/>
  <c r="AC1555" i="46"/>
  <c r="AC1571" i="46"/>
  <c r="AC1611" i="46"/>
  <c r="AC1627" i="46"/>
  <c r="AC1683" i="46"/>
  <c r="AC1731" i="46"/>
  <c r="AC1811" i="46"/>
  <c r="AC1372" i="46"/>
  <c r="AC1420" i="46"/>
  <c r="AC1446" i="46"/>
  <c r="AC1470" i="46"/>
  <c r="AC1473" i="46"/>
  <c r="AC1558" i="46"/>
  <c r="AC1670" i="46"/>
  <c r="AC1702" i="46"/>
  <c r="AC1718" i="46"/>
  <c r="AC1402" i="46"/>
  <c r="AC1411" i="46"/>
  <c r="AC1428" i="46"/>
  <c r="AC1435" i="46"/>
  <c r="AC1458" i="46"/>
  <c r="AC1545" i="46"/>
  <c r="AC1617" i="46"/>
  <c r="AC1649" i="46"/>
  <c r="AC1673" i="46"/>
  <c r="AC1721" i="46"/>
  <c r="AC1761" i="46"/>
  <c r="AC1785" i="46"/>
  <c r="AC1483" i="46"/>
  <c r="AC1524" i="46"/>
  <c r="AC1556" i="46"/>
  <c r="AC1564" i="46"/>
  <c r="AC1740" i="46"/>
  <c r="AC1772" i="46"/>
  <c r="AC1404" i="46"/>
  <c r="AC1436" i="46"/>
  <c r="AC1468" i="46"/>
  <c r="AC1599" i="46"/>
  <c r="AC1607" i="46"/>
  <c r="AC1679" i="46"/>
  <c r="AC1751" i="46"/>
  <c r="AC1386" i="46"/>
  <c r="AC1610" i="46"/>
  <c r="AC1626" i="46"/>
  <c r="AC1650" i="46"/>
  <c r="AC1730" i="46"/>
  <c r="AC1746" i="46"/>
  <c r="AC1810" i="46"/>
  <c r="AC1886" i="46"/>
  <c r="AC1934" i="46"/>
  <c r="AC1966" i="46"/>
  <c r="AC2054" i="46"/>
  <c r="AC1823" i="46"/>
  <c r="AC1859" i="46"/>
  <c r="AC1868" i="46"/>
  <c r="AC1871" i="46"/>
  <c r="AC1874" i="46"/>
  <c r="AC1897" i="46"/>
  <c r="AC1937" i="46"/>
  <c r="AC1953" i="46"/>
  <c r="AC1985" i="46"/>
  <c r="AC2065" i="46"/>
  <c r="AC2089" i="46"/>
  <c r="AC2097" i="46"/>
  <c r="AC2105" i="46"/>
  <c r="AC2161" i="46"/>
  <c r="AC2233" i="46"/>
  <c r="AC2241" i="46"/>
  <c r="AC2249" i="46"/>
  <c r="AC1798" i="46"/>
  <c r="AC1807" i="46"/>
  <c r="AC1834" i="46"/>
  <c r="AC1838" i="46"/>
  <c r="AC1847" i="46"/>
  <c r="AC1850" i="46"/>
  <c r="AC1892" i="46"/>
  <c r="AC1900" i="46"/>
  <c r="AC1948" i="46"/>
  <c r="AC2020" i="46"/>
  <c r="AC2052" i="46"/>
  <c r="AC2076" i="46"/>
  <c r="AC2084" i="46"/>
  <c r="AC2124" i="46"/>
  <c r="AC2140" i="46"/>
  <c r="AC2172" i="46"/>
  <c r="AC2188" i="46"/>
  <c r="AC2220" i="46"/>
  <c r="AC2260" i="46"/>
  <c r="AC2276" i="46"/>
  <c r="AC2292" i="46"/>
  <c r="AC1872" i="46"/>
  <c r="AC1878" i="46"/>
  <c r="AC1903" i="46"/>
  <c r="AC2023" i="46"/>
  <c r="AC2047" i="46"/>
  <c r="AC2055" i="46"/>
  <c r="AC2095" i="46"/>
  <c r="AC2103" i="46"/>
  <c r="AC2151" i="46"/>
  <c r="AC2159" i="46"/>
  <c r="AC2183" i="46"/>
  <c r="AC1866" i="46"/>
  <c r="AC1906" i="46"/>
  <c r="AC1986" i="46"/>
  <c r="AC2018" i="46"/>
  <c r="AC1778" i="46"/>
  <c r="AC1839" i="46"/>
  <c r="AC1949" i="46"/>
  <c r="AC1981" i="46"/>
  <c r="AC2021" i="46"/>
  <c r="AC2085" i="46"/>
  <c r="AC2109" i="46"/>
  <c r="AC2125" i="46"/>
  <c r="AC2141" i="46"/>
  <c r="AC2213" i="46"/>
  <c r="AC1836" i="46"/>
  <c r="AC1867" i="46"/>
  <c r="AC1920" i="46"/>
  <c r="AC1936" i="46"/>
  <c r="AC1992" i="46"/>
  <c r="AC2016" i="46"/>
  <c r="AC2032" i="46"/>
  <c r="AC2040" i="46"/>
  <c r="AC2072" i="46"/>
  <c r="AC2080" i="46"/>
  <c r="AC2160" i="46"/>
  <c r="AC2200" i="46"/>
  <c r="AC1806" i="46"/>
  <c r="AC1840" i="46"/>
  <c r="AC1899" i="46"/>
  <c r="AC1915" i="46"/>
  <c r="AC1963" i="46"/>
  <c r="AC1987" i="46"/>
  <c r="AC1995" i="46"/>
  <c r="AC2027" i="46"/>
  <c r="AC2067" i="46"/>
  <c r="AC2083" i="46"/>
  <c r="AC2163" i="46"/>
  <c r="AC2227" i="46"/>
  <c r="AC2264" i="46"/>
  <c r="AC2270" i="46"/>
  <c r="AC2348" i="46"/>
  <c r="AC2388" i="46"/>
  <c r="AC2396" i="46"/>
  <c r="AC2452" i="46"/>
  <c r="AC2476" i="46"/>
  <c r="AC2074" i="46"/>
  <c r="AC2138" i="46"/>
  <c r="AC2215" i="46"/>
  <c r="AC2219" i="46"/>
  <c r="AC2407" i="46"/>
  <c r="AC2415" i="46"/>
  <c r="AC2455" i="46"/>
  <c r="AC2479" i="46"/>
  <c r="AC2224" i="46"/>
  <c r="AC2258" i="46"/>
  <c r="AC2271" i="46"/>
  <c r="AC2283" i="46"/>
  <c r="AC2286" i="46"/>
  <c r="AC2330" i="46"/>
  <c r="AC2338" i="46"/>
  <c r="AC2370" i="46"/>
  <c r="AC2378" i="46"/>
  <c r="AC2410" i="46"/>
  <c r="AC2098" i="46"/>
  <c r="AC2216" i="46"/>
  <c r="AC2250" i="46"/>
  <c r="AC2265" i="46"/>
  <c r="AC2381" i="46"/>
  <c r="AC2453" i="46"/>
  <c r="AC2485" i="46"/>
  <c r="AC2078" i="46"/>
  <c r="AC2110" i="46"/>
  <c r="AC2174" i="46"/>
  <c r="AC2206" i="46"/>
  <c r="AC2242" i="46"/>
  <c r="AC2255" i="46"/>
  <c r="AC2304" i="46"/>
  <c r="AC2352" i="46"/>
  <c r="AC2416" i="46"/>
  <c r="AC2424" i="46"/>
  <c r="AC2432" i="46"/>
  <c r="AC2464" i="46"/>
  <c r="AC2480" i="46"/>
  <c r="AC2247" i="46"/>
  <c r="AC2269" i="46"/>
  <c r="AC2278" i="46"/>
  <c r="AC2371" i="46"/>
  <c r="AC2387" i="46"/>
  <c r="AC2395" i="46"/>
  <c r="AC2435" i="46"/>
  <c r="AC2451" i="46"/>
  <c r="AC2166" i="46"/>
  <c r="AC2243" i="46"/>
  <c r="AC2310" i="46"/>
  <c r="AC2350" i="46"/>
  <c r="AC2358" i="46"/>
  <c r="AC2398" i="46"/>
  <c r="AC2414" i="46"/>
  <c r="AC2454" i="46"/>
  <c r="AC2082" i="46"/>
  <c r="AC2231" i="46"/>
  <c r="AC2248" i="46"/>
  <c r="AC2282" i="46"/>
  <c r="AC2294" i="46"/>
  <c r="AC2377" i="46"/>
  <c r="AC2393" i="46"/>
  <c r="AC2401" i="46"/>
  <c r="AC2417" i="46"/>
  <c r="AC2425" i="46"/>
  <c r="AC2433" i="46"/>
  <c r="AC2441" i="46"/>
  <c r="AC2457" i="46"/>
  <c r="AD23" i="46"/>
  <c r="AD55" i="46"/>
  <c r="AD63" i="46"/>
  <c r="AD79" i="46"/>
  <c r="AD111" i="46"/>
  <c r="AD34" i="46"/>
  <c r="AD69" i="46"/>
  <c r="AD77" i="46"/>
  <c r="AD109" i="46"/>
  <c r="AD173" i="46"/>
  <c r="AD48" i="46"/>
  <c r="AD64" i="46"/>
  <c r="AD96" i="46"/>
  <c r="AD120" i="46"/>
  <c r="AD184" i="46"/>
  <c r="AD187" i="46"/>
  <c r="AD70" i="46"/>
  <c r="AD118" i="46"/>
  <c r="AD17" i="46"/>
  <c r="AD33" i="46"/>
  <c r="AD41" i="46"/>
  <c r="AD65" i="46"/>
  <c r="AD97" i="46"/>
  <c r="AD121" i="46"/>
  <c r="AD129" i="46"/>
  <c r="AD28" i="46"/>
  <c r="AD52" i="46"/>
  <c r="AD68" i="46"/>
  <c r="AD76" i="46"/>
  <c r="AD84" i="46"/>
  <c r="AD124" i="46"/>
  <c r="AD172" i="46"/>
  <c r="AD180" i="46"/>
  <c r="AD381" i="46"/>
  <c r="AD90" i="46"/>
  <c r="AD174" i="46"/>
  <c r="AD186" i="46"/>
  <c r="AD130" i="46"/>
  <c r="AD447" i="46"/>
  <c r="AD182" i="46"/>
  <c r="AD448" i="46"/>
  <c r="AD388" i="46"/>
  <c r="AD507" i="46"/>
  <c r="AD515" i="46"/>
  <c r="AD535" i="46"/>
  <c r="AD551" i="46"/>
  <c r="AD591" i="46"/>
  <c r="AD555" i="46"/>
  <c r="AD563" i="46"/>
  <c r="AD534" i="46"/>
  <c r="AD566" i="46"/>
  <c r="AD661" i="46"/>
  <c r="AD98" i="46"/>
  <c r="AD582" i="46"/>
  <c r="AD665" i="46"/>
  <c r="AD673" i="46"/>
  <c r="AD592" i="46"/>
  <c r="AD640" i="46"/>
  <c r="AD672" i="46"/>
  <c r="AD387" i="46"/>
  <c r="AD546" i="46"/>
  <c r="AD506" i="46"/>
  <c r="AD533" i="46"/>
  <c r="AD656" i="46"/>
  <c r="AD378" i="46"/>
  <c r="AD554" i="46"/>
  <c r="AD560" i="46"/>
  <c r="AD648" i="46"/>
  <c r="AD662" i="46"/>
  <c r="AD762" i="46"/>
  <c r="AD561" i="46"/>
  <c r="AD178" i="46"/>
  <c r="AD568" i="46"/>
  <c r="AD581" i="46"/>
  <c r="AD776" i="46"/>
  <c r="AD784" i="46"/>
  <c r="AD896" i="46"/>
  <c r="AD936" i="46"/>
  <c r="AD1008" i="46"/>
  <c r="AD1032" i="46"/>
  <c r="AD549" i="46"/>
  <c r="AD520" i="46"/>
  <c r="AD650" i="46"/>
  <c r="AD782" i="46"/>
  <c r="AD918" i="46"/>
  <c r="AD934" i="46"/>
  <c r="AD958" i="46"/>
  <c r="AD529" i="46"/>
  <c r="AD753" i="46"/>
  <c r="AD769" i="46"/>
  <c r="AD565" i="46"/>
  <c r="AD764" i="46"/>
  <c r="AD868" i="46"/>
  <c r="AD892" i="46"/>
  <c r="AD900" i="46"/>
  <c r="AD916" i="46"/>
  <c r="AD948" i="46"/>
  <c r="AD956" i="46"/>
  <c r="AD964" i="46"/>
  <c r="AD1012" i="46"/>
  <c r="AD1020" i="46"/>
  <c r="AD869" i="46"/>
  <c r="AD771" i="46"/>
  <c r="AD1053" i="46"/>
  <c r="AD1125" i="46"/>
  <c r="AD1197" i="46"/>
  <c r="AD1205" i="46"/>
  <c r="AD1229" i="46"/>
  <c r="AD765" i="46"/>
  <c r="AD922" i="46"/>
  <c r="AD982" i="46"/>
  <c r="AD1007" i="46"/>
  <c r="AD1056" i="46"/>
  <c r="AD867" i="46"/>
  <c r="AD901" i="46"/>
  <c r="AD779" i="46"/>
  <c r="AD890" i="46"/>
  <c r="AD937" i="46"/>
  <c r="AD954" i="46"/>
  <c r="AD1052" i="46"/>
  <c r="AD1100" i="46"/>
  <c r="AD1132" i="46"/>
  <c r="AD1156" i="46"/>
  <c r="AD1164" i="46"/>
  <c r="AD1196" i="46"/>
  <c r="AD1212" i="46"/>
  <c r="AD1236" i="46"/>
  <c r="AD530" i="46"/>
  <c r="AD1054" i="46"/>
  <c r="AD1183" i="46"/>
  <c r="AD1240" i="46"/>
  <c r="AD1302" i="46"/>
  <c r="AD1326" i="46"/>
  <c r="AD1350" i="46"/>
  <c r="AD1358" i="46"/>
  <c r="AD1406" i="46"/>
  <c r="AD1438" i="46"/>
  <c r="AD553" i="46"/>
  <c r="AD658" i="46"/>
  <c r="AD1001" i="46"/>
  <c r="AD1167" i="46"/>
  <c r="AD1354" i="46"/>
  <c r="AD1378" i="46"/>
  <c r="AD1386" i="46"/>
  <c r="AD1434" i="46"/>
  <c r="AD763" i="46"/>
  <c r="AD1011" i="46"/>
  <c r="AD1033" i="46"/>
  <c r="AD1259" i="46"/>
  <c r="AD1289" i="46"/>
  <c r="AD1303" i="46"/>
  <c r="AD1113" i="46"/>
  <c r="AD1232" i="46"/>
  <c r="AD915" i="46"/>
  <c r="AD1091" i="46"/>
  <c r="AD1200" i="46"/>
  <c r="AD1219" i="46"/>
  <c r="AD1305" i="46"/>
  <c r="AD1312" i="46"/>
  <c r="AD1201" i="46"/>
  <c r="AD1365" i="46"/>
  <c r="AD1411" i="46"/>
  <c r="AD1452" i="46"/>
  <c r="AD1476" i="46"/>
  <c r="AD1251" i="46"/>
  <c r="AD1315" i="46"/>
  <c r="AD1337" i="46"/>
  <c r="AD1344" i="46"/>
  <c r="AD1376" i="46"/>
  <c r="AD1415" i="46"/>
  <c r="AD1440" i="46"/>
  <c r="AD1447" i="46"/>
  <c r="AD1083" i="46"/>
  <c r="AD1178" i="46"/>
  <c r="AD1283" i="46"/>
  <c r="AD1288" i="46"/>
  <c r="AD1293" i="46"/>
  <c r="AD1348" i="46"/>
  <c r="AD1355" i="46"/>
  <c r="AD1380" i="46"/>
  <c r="AD1405" i="46"/>
  <c r="AD1437" i="46"/>
  <c r="AD1217" i="46"/>
  <c r="AD1246" i="46"/>
  <c r="AD1391" i="46"/>
  <c r="AD1234" i="46"/>
  <c r="AD1356" i="46"/>
  <c r="AD1420" i="46"/>
  <c r="AD1427" i="46"/>
  <c r="AD1065" i="46"/>
  <c r="AD1153" i="46"/>
  <c r="AD1235" i="46"/>
  <c r="AD1353" i="46"/>
  <c r="AD1392" i="46"/>
  <c r="AD955" i="46"/>
  <c r="AD1097" i="46"/>
  <c r="AD1242" i="46"/>
  <c r="AD1357" i="46"/>
  <c r="AD1364" i="46"/>
  <c r="AD921" i="46"/>
  <c r="AD957" i="46"/>
  <c r="AD1203" i="46"/>
  <c r="AD1243" i="46"/>
  <c r="AD1336" i="46"/>
  <c r="AD1361" i="46"/>
  <c r="AD1487" i="46"/>
  <c r="AD1514" i="46"/>
  <c r="AD1530" i="46"/>
  <c r="AD1554" i="46"/>
  <c r="AD1586" i="46"/>
  <c r="AD1594" i="46"/>
  <c r="AD1602" i="46"/>
  <c r="AD1658" i="46"/>
  <c r="AD1666" i="46"/>
  <c r="AD1770" i="46"/>
  <c r="AD1826" i="46"/>
  <c r="AD1834" i="46"/>
  <c r="AD1393" i="46"/>
  <c r="AD1407" i="46"/>
  <c r="AD1463" i="46"/>
  <c r="AD1517" i="46"/>
  <c r="AD1541" i="46"/>
  <c r="AD1581" i="46"/>
  <c r="AD1629" i="46"/>
  <c r="AD1645" i="46"/>
  <c r="AD1661" i="46"/>
  <c r="AD1717" i="46"/>
  <c r="AD1749" i="46"/>
  <c r="AD1765" i="46"/>
  <c r="AD1789" i="46"/>
  <c r="AD1797" i="46"/>
  <c r="AD1368" i="46"/>
  <c r="AD1425" i="46"/>
  <c r="AD1528" i="46"/>
  <c r="AD1552" i="46"/>
  <c r="AD1576" i="46"/>
  <c r="AD1584" i="46"/>
  <c r="AD1648" i="46"/>
  <c r="AD1656" i="46"/>
  <c r="AD1664" i="46"/>
  <c r="AD1672" i="46"/>
  <c r="AD1680" i="46"/>
  <c r="AD1744" i="46"/>
  <c r="AD1800" i="46"/>
  <c r="AD1808" i="46"/>
  <c r="AD1816" i="46"/>
  <c r="AD1824" i="46"/>
  <c r="AD1441" i="46"/>
  <c r="AD1482" i="46"/>
  <c r="AD1488" i="46"/>
  <c r="AD1491" i="46"/>
  <c r="AD1523" i="46"/>
  <c r="AD1563" i="46"/>
  <c r="AD1603" i="46"/>
  <c r="AD1627" i="46"/>
  <c r="AD1635" i="46"/>
  <c r="AD1643" i="46"/>
  <c r="AD1651" i="46"/>
  <c r="AD1659" i="46"/>
  <c r="AD1667" i="46"/>
  <c r="AD1675" i="46"/>
  <c r="AD1683" i="46"/>
  <c r="AD1747" i="46"/>
  <c r="AD1755" i="46"/>
  <c r="AD1375" i="46"/>
  <c r="AD1454" i="46"/>
  <c r="AD1464" i="46"/>
  <c r="AD1467" i="46"/>
  <c r="AD1502" i="46"/>
  <c r="AD1526" i="46"/>
  <c r="AD1558" i="46"/>
  <c r="AD1638" i="46"/>
  <c r="AD1662" i="46"/>
  <c r="AD1421" i="46"/>
  <c r="AD1513" i="46"/>
  <c r="AD1545" i="46"/>
  <c r="AD1553" i="46"/>
  <c r="AD1585" i="46"/>
  <c r="AD1601" i="46"/>
  <c r="AD1633" i="46"/>
  <c r="AD1657" i="46"/>
  <c r="AD1673" i="46"/>
  <c r="AD1785" i="46"/>
  <c r="AD1477" i="46"/>
  <c r="AD1489" i="46"/>
  <c r="AD1500" i="46"/>
  <c r="AD1516" i="46"/>
  <c r="AD1564" i="46"/>
  <c r="AD1580" i="46"/>
  <c r="AD1644" i="46"/>
  <c r="AD1652" i="46"/>
  <c r="AD1660" i="46"/>
  <c r="AD1748" i="46"/>
  <c r="AD1462" i="46"/>
  <c r="AD1559" i="46"/>
  <c r="AD1575" i="46"/>
  <c r="AD1583" i="46"/>
  <c r="AD1663" i="46"/>
  <c r="AD1695" i="46"/>
  <c r="AD1743" i="46"/>
  <c r="AD1840" i="46"/>
  <c r="AD1852" i="46"/>
  <c r="AD1931" i="46"/>
  <c r="AD1955" i="46"/>
  <c r="AD1963" i="46"/>
  <c r="AD1971" i="46"/>
  <c r="AD1979" i="46"/>
  <c r="AD1995" i="46"/>
  <c r="AD2003" i="46"/>
  <c r="AD2019" i="46"/>
  <c r="AD2059" i="46"/>
  <c r="AD1791" i="46"/>
  <c r="AD1902" i="46"/>
  <c r="AD1910" i="46"/>
  <c r="AD1918" i="46"/>
  <c r="AD1958" i="46"/>
  <c r="AD1966" i="46"/>
  <c r="AD1990" i="46"/>
  <c r="AD2006" i="46"/>
  <c r="AD2134" i="46"/>
  <c r="AD2142" i="46"/>
  <c r="AD2182" i="46"/>
  <c r="AD1815" i="46"/>
  <c r="AD1823" i="46"/>
  <c r="AD1827" i="46"/>
  <c r="AD1865" i="46"/>
  <c r="AD1889" i="46"/>
  <c r="AD1897" i="46"/>
  <c r="AD1929" i="46"/>
  <c r="AD1953" i="46"/>
  <c r="AD2025" i="46"/>
  <c r="AD2033" i="46"/>
  <c r="AD2065" i="46"/>
  <c r="AD2073" i="46"/>
  <c r="AD2145" i="46"/>
  <c r="AD2177" i="46"/>
  <c r="AD2193" i="46"/>
  <c r="AD2209" i="46"/>
  <c r="AD2241" i="46"/>
  <c r="AD2273" i="46"/>
  <c r="AD2289" i="46"/>
  <c r="AD1820" i="46"/>
  <c r="AD1924" i="46"/>
  <c r="AD1964" i="46"/>
  <c r="AD1996" i="46"/>
  <c r="AD2004" i="46"/>
  <c r="AD2036" i="46"/>
  <c r="AD2044" i="46"/>
  <c r="AD2060" i="46"/>
  <c r="AD2100" i="46"/>
  <c r="AD2156" i="46"/>
  <c r="AD2164" i="46"/>
  <c r="AD2180" i="46"/>
  <c r="AD1869" i="46"/>
  <c r="AD1881" i="46"/>
  <c r="AD1895" i="46"/>
  <c r="AD1943" i="46"/>
  <c r="AD2031" i="46"/>
  <c r="AD2055" i="46"/>
  <c r="AD1799" i="46"/>
  <c r="AD1821" i="46"/>
  <c r="AD1851" i="46"/>
  <c r="AD1863" i="46"/>
  <c r="AD1922" i="46"/>
  <c r="AD1954" i="46"/>
  <c r="AD1978" i="46"/>
  <c r="AD1994" i="46"/>
  <c r="AD2018" i="46"/>
  <c r="AD2058" i="46"/>
  <c r="AD2074" i="46"/>
  <c r="AD2106" i="46"/>
  <c r="AD2154" i="46"/>
  <c r="AD2242" i="46"/>
  <c r="AD2250" i="46"/>
  <c r="AD1901" i="46"/>
  <c r="AD1909" i="46"/>
  <c r="AD1957" i="46"/>
  <c r="AD2021" i="46"/>
  <c r="AD2037" i="46"/>
  <c r="AD2061" i="46"/>
  <c r="AD2069" i="46"/>
  <c r="AD2157" i="46"/>
  <c r="AD2173" i="46"/>
  <c r="AD2189" i="46"/>
  <c r="AD1822" i="46"/>
  <c r="AD1867" i="46"/>
  <c r="AD1896" i="46"/>
  <c r="AD1912" i="46"/>
  <c r="AD1920" i="46"/>
  <c r="AD1944" i="46"/>
  <c r="AD1960" i="46"/>
  <c r="AD2064" i="46"/>
  <c r="AD2096" i="46"/>
  <c r="AD2160" i="46"/>
  <c r="AD2176" i="46"/>
  <c r="AD2235" i="46"/>
  <c r="AD2279" i="46"/>
  <c r="AD2288" i="46"/>
  <c r="AD2291" i="46"/>
  <c r="AD2313" i="46"/>
  <c r="AD2329" i="46"/>
  <c r="AD2345" i="46"/>
  <c r="AD2385" i="46"/>
  <c r="AD2449" i="46"/>
  <c r="AD2457" i="46"/>
  <c r="AD2095" i="46"/>
  <c r="AD2159" i="46"/>
  <c r="AD2240" i="46"/>
  <c r="AD2253" i="46"/>
  <c r="AD2264" i="46"/>
  <c r="AD2324" i="46"/>
  <c r="AD2348" i="46"/>
  <c r="AD2372" i="46"/>
  <c r="AD2420" i="46"/>
  <c r="AD2444" i="46"/>
  <c r="AD2311" i="46"/>
  <c r="AD2335" i="46"/>
  <c r="AD2343" i="46"/>
  <c r="AD2351" i="46"/>
  <c r="AD2423" i="46"/>
  <c r="AD2431" i="46"/>
  <c r="AD2439" i="46"/>
  <c r="AD2447" i="46"/>
  <c r="AD2487" i="46"/>
  <c r="AD2211" i="46"/>
  <c r="AD2237" i="46"/>
  <c r="AD2271" i="46"/>
  <c r="AD2286" i="46"/>
  <c r="AD2322" i="46"/>
  <c r="AD2338" i="46"/>
  <c r="AD2362" i="46"/>
  <c r="AD2386" i="46"/>
  <c r="AD2394" i="46"/>
  <c r="AD2418" i="46"/>
  <c r="AD2426" i="46"/>
  <c r="AD2434" i="46"/>
  <c r="AD2442" i="46"/>
  <c r="AD2450" i="46"/>
  <c r="AD2466" i="46"/>
  <c r="AD2199" i="46"/>
  <c r="AD2301" i="46"/>
  <c r="AD2309" i="46"/>
  <c r="AD2333" i="46"/>
  <c r="AD2349" i="46"/>
  <c r="AD2397" i="46"/>
  <c r="AD2421" i="46"/>
  <c r="AD2437" i="46"/>
  <c r="AD2067" i="46"/>
  <c r="AD2290" i="46"/>
  <c r="AD2293" i="46"/>
  <c r="AD2440" i="46"/>
  <c r="AD2472" i="46"/>
  <c r="AD2480" i="46"/>
  <c r="AD2123" i="46"/>
  <c r="AD2299" i="46"/>
  <c r="AD2307" i="46"/>
  <c r="AD2363" i="46"/>
  <c r="AD2379" i="46"/>
  <c r="AD2395" i="46"/>
  <c r="AD2411" i="46"/>
  <c r="AD2419" i="46"/>
  <c r="AD2459" i="46"/>
  <c r="AD2483" i="46"/>
  <c r="AD2135" i="46"/>
  <c r="AD2256" i="46"/>
  <c r="AD2302" i="46"/>
  <c r="AD2318" i="46"/>
  <c r="AD2326" i="46"/>
  <c r="AD2342" i="46"/>
  <c r="AD2430" i="46"/>
  <c r="AD2486" i="46"/>
  <c r="F28" i="23"/>
  <c r="AA11" i="46"/>
  <c r="AB11" i="46"/>
  <c r="U11" i="46"/>
  <c r="V11" i="46"/>
  <c r="AD11" i="46"/>
  <c r="AC11" i="46"/>
  <c r="X11" i="46"/>
  <c r="W11" i="46"/>
  <c r="AA45" i="46"/>
  <c r="AA53" i="46"/>
  <c r="Y72" i="46"/>
  <c r="Y80" i="46"/>
  <c r="AB174" i="46"/>
  <c r="AA287" i="46"/>
  <c r="AA266" i="46"/>
  <c r="AA261" i="46"/>
  <c r="AA226" i="46"/>
  <c r="AA234" i="46"/>
  <c r="AA250" i="46"/>
  <c r="AA272" i="46"/>
  <c r="AA273" i="46"/>
  <c r="AA390" i="46"/>
  <c r="Y2046" i="46" l="1"/>
  <c r="AD2046" i="46" s="1"/>
  <c r="AA2046" i="46"/>
  <c r="Y2298" i="46"/>
  <c r="AC2298" i="46" s="1"/>
  <c r="AA2298" i="46"/>
  <c r="Y1989" i="46"/>
  <c r="AB1989" i="46" s="1"/>
  <c r="Y2071" i="46"/>
  <c r="AA2071" i="46" s="1"/>
  <c r="Y2296" i="46"/>
  <c r="AA2296" i="46" s="1"/>
  <c r="Y480" i="46"/>
  <c r="AA480" i="46" s="1"/>
  <c r="Y431" i="46"/>
  <c r="AC431" i="46" s="1"/>
  <c r="AA431" i="46"/>
  <c r="Y1804" i="46"/>
  <c r="AC1804" i="46" s="1"/>
  <c r="AA1804" i="46"/>
  <c r="AE1804" i="46" s="1"/>
  <c r="Y138" i="46"/>
  <c r="Y1192" i="46"/>
  <c r="AC1192" i="46" s="1"/>
  <c r="AA1192" i="46"/>
  <c r="AE1192" i="46" s="1"/>
  <c r="Y526" i="46"/>
  <c r="AB526" i="46" s="1"/>
  <c r="AA526" i="46"/>
  <c r="AE526" i="46" s="1"/>
  <c r="Y135" i="46"/>
  <c r="AB2046" i="46"/>
  <c r="Y2382" i="46"/>
  <c r="AD2382" i="46" s="1"/>
  <c r="AA2382" i="46"/>
  <c r="Y772" i="46"/>
  <c r="AB772" i="46" s="1"/>
  <c r="AA772" i="46"/>
  <c r="Y939" i="46"/>
  <c r="AD939" i="46" s="1"/>
  <c r="AA939" i="46"/>
  <c r="Y773" i="46"/>
  <c r="AD773" i="46" s="1"/>
  <c r="AA773" i="46"/>
  <c r="Y2251" i="46"/>
  <c r="AD2251" i="46" s="1"/>
  <c r="AA2251" i="46"/>
  <c r="Y2369" i="46"/>
  <c r="AB2369" i="46" s="1"/>
  <c r="AA2369" i="46"/>
  <c r="Y1299" i="46"/>
  <c r="AA1299" i="46" s="1"/>
  <c r="Y2121" i="46"/>
  <c r="AC2121" i="46" s="1"/>
  <c r="AA2121" i="46"/>
  <c r="Y525" i="46"/>
  <c r="AC525" i="46" s="1"/>
  <c r="AA525" i="46"/>
  <c r="Y1699" i="46"/>
  <c r="AD1699" i="46" s="1"/>
  <c r="AA1699" i="46"/>
  <c r="Y516" i="46"/>
  <c r="AC516" i="46" s="1"/>
  <c r="AA516" i="46"/>
  <c r="Y1697" i="46"/>
  <c r="AB1697" i="46" s="1"/>
  <c r="AA1697" i="46"/>
  <c r="Y1429" i="46"/>
  <c r="AB1429" i="46" s="1"/>
  <c r="AA1429" i="46"/>
  <c r="AE1429" i="46" s="1"/>
  <c r="Y126" i="46"/>
  <c r="Y155" i="46"/>
  <c r="Y1396" i="46"/>
  <c r="AC1396" i="46" s="1"/>
  <c r="AA1396" i="46"/>
  <c r="AE1396" i="46" s="1"/>
  <c r="Y1805" i="46"/>
  <c r="AC1805" i="46" s="1"/>
  <c r="AA1805" i="46"/>
  <c r="Y1220" i="46"/>
  <c r="AC1220" i="46" s="1"/>
  <c r="AA1220" i="46"/>
  <c r="Y1542" i="46"/>
  <c r="AD1542" i="46" s="1"/>
  <c r="AA1542" i="46"/>
  <c r="Y1112" i="46"/>
  <c r="AC1112" i="46" s="1"/>
  <c r="Y1997" i="46"/>
  <c r="AD1997" i="46" s="1"/>
  <c r="AA1997" i="46"/>
  <c r="Y527" i="46"/>
  <c r="AB527" i="46" s="1"/>
  <c r="AA527" i="46"/>
  <c r="AE527" i="46" s="1"/>
  <c r="Y1698" i="46"/>
  <c r="AD1698" i="46" s="1"/>
  <c r="AA1698" i="46"/>
  <c r="Y350" i="46"/>
  <c r="Y909" i="46"/>
  <c r="AB909" i="46" s="1"/>
  <c r="AA909" i="46"/>
  <c r="AE909" i="46" s="1"/>
  <c r="Y1134" i="46"/>
  <c r="AC1134" i="46" s="1"/>
  <c r="AA1134" i="46"/>
  <c r="AB516" i="46"/>
  <c r="Y2126" i="46"/>
  <c r="AC2126" i="46" s="1"/>
  <c r="AA2126" i="46"/>
  <c r="Y730" i="46"/>
  <c r="AC730" i="46" s="1"/>
  <c r="AA730" i="46"/>
  <c r="Y1398" i="46"/>
  <c r="AC1398" i="46" s="1"/>
  <c r="AA1398" i="46"/>
  <c r="Y392" i="46"/>
  <c r="AB773" i="46"/>
  <c r="Y1539" i="46"/>
  <c r="AB1539" i="46" s="1"/>
  <c r="AA1539" i="46"/>
  <c r="Y1540" i="46"/>
  <c r="AD1540" i="46" s="1"/>
  <c r="AA1540" i="46"/>
  <c r="Y2226" i="46"/>
  <c r="AB2226" i="46" s="1"/>
  <c r="AA2226" i="46"/>
  <c r="Y2150" i="46"/>
  <c r="AB2150" i="46" s="1"/>
  <c r="Y2319" i="46"/>
  <c r="AB2319" i="46" s="1"/>
  <c r="AA2319" i="46"/>
  <c r="Y2212" i="46"/>
  <c r="AB2212" i="46" s="1"/>
  <c r="AA2212" i="46"/>
  <c r="Y1733" i="46"/>
  <c r="AA1733" i="46" s="1"/>
  <c r="AE1733" i="46" s="1"/>
  <c r="Y1397" i="46"/>
  <c r="AC1397" i="46" s="1"/>
  <c r="Y531" i="46"/>
  <c r="AD531" i="46" s="1"/>
  <c r="AA531" i="46"/>
  <c r="Y1549" i="46"/>
  <c r="AA1549" i="46" s="1"/>
  <c r="Y393" i="46"/>
  <c r="Y1781" i="46"/>
  <c r="AC1781" i="46" s="1"/>
  <c r="AA1781" i="46"/>
  <c r="AC1699" i="46"/>
  <c r="Y1562" i="46"/>
  <c r="AC1562" i="46" s="1"/>
  <c r="Y2347" i="46"/>
  <c r="AB2347" i="46" s="1"/>
  <c r="Y2315" i="46"/>
  <c r="AC2315" i="46" s="1"/>
  <c r="AA2315" i="46"/>
  <c r="Y1988" i="46"/>
  <c r="AB1988" i="46" s="1"/>
  <c r="AA1988" i="46"/>
  <c r="Y999" i="46"/>
  <c r="AA999" i="46" s="1"/>
  <c r="Y1213" i="46"/>
  <c r="AB1213" i="46" s="1"/>
  <c r="Y355" i="46"/>
  <c r="AD72" i="46"/>
  <c r="AC72" i="46"/>
  <c r="AB72" i="46"/>
  <c r="Y57" i="46"/>
  <c r="AB57" i="46" s="1"/>
  <c r="Y2561" i="46"/>
  <c r="AA2561" i="46" s="1"/>
  <c r="AE2561" i="46" s="1"/>
  <c r="Y54" i="46"/>
  <c r="AD54" i="46" s="1"/>
  <c r="Y2500" i="46"/>
  <c r="AA2500" i="46" s="1"/>
  <c r="AE2500" i="46" s="1"/>
  <c r="Y2541" i="46"/>
  <c r="AA2541" i="46" s="1"/>
  <c r="AE2541" i="46" s="1"/>
  <c r="Y2679" i="46"/>
  <c r="AA2679" i="46" s="1"/>
  <c r="Y2533" i="46"/>
  <c r="AC2533" i="46" s="1"/>
  <c r="AA2564" i="46"/>
  <c r="Y2564" i="46"/>
  <c r="AD2564" i="46" s="1"/>
  <c r="Y2625" i="46"/>
  <c r="AC2625" i="46" s="1"/>
  <c r="AA2625" i="46"/>
  <c r="Y2525" i="46"/>
  <c r="AA2525" i="46" s="1"/>
  <c r="AA2604" i="46"/>
  <c r="Y2604" i="46"/>
  <c r="AB2604" i="46" s="1"/>
  <c r="Y2632" i="46"/>
  <c r="AC2632" i="46" s="1"/>
  <c r="AA2502" i="46"/>
  <c r="Y2502" i="46"/>
  <c r="AC2502" i="46" s="1"/>
  <c r="AA2542" i="46"/>
  <c r="Y2542" i="46"/>
  <c r="AB2542" i="46" s="1"/>
  <c r="AA2606" i="46"/>
  <c r="Y2606" i="46"/>
  <c r="AB2606" i="46" s="1"/>
  <c r="Y2661" i="46"/>
  <c r="AC2661" i="46" s="1"/>
  <c r="AA2511" i="46"/>
  <c r="Y2511" i="46"/>
  <c r="AD2511" i="46" s="1"/>
  <c r="AA2516" i="46"/>
  <c r="Y2516" i="46"/>
  <c r="AB2516" i="46" s="1"/>
  <c r="AA2573" i="46"/>
  <c r="Y2573" i="46"/>
  <c r="AD2573" i="46" s="1"/>
  <c r="AA2647" i="46"/>
  <c r="Y2647" i="46"/>
  <c r="AC2647" i="46" s="1"/>
  <c r="Y2671" i="46"/>
  <c r="AC2671" i="46" s="1"/>
  <c r="AA2671" i="46"/>
  <c r="AA2508" i="46"/>
  <c r="Y2508" i="46"/>
  <c r="AB2508" i="46" s="1"/>
  <c r="AA2551" i="46"/>
  <c r="Y2551" i="46"/>
  <c r="AC2551" i="46" s="1"/>
  <c r="AA2612" i="46"/>
  <c r="Y2612" i="46"/>
  <c r="AD2612" i="46" s="1"/>
  <c r="AA2520" i="46"/>
  <c r="Y2520" i="46"/>
  <c r="AC2520" i="46" s="1"/>
  <c r="Y2522" i="46"/>
  <c r="AC2522" i="46" s="1"/>
  <c r="AA2601" i="46"/>
  <c r="Y2601" i="46"/>
  <c r="AC2601" i="46" s="1"/>
  <c r="Y2627" i="46"/>
  <c r="AD2627" i="46" s="1"/>
  <c r="AA2627" i="46"/>
  <c r="AA2497" i="46"/>
  <c r="Y2497" i="46"/>
  <c r="AB2497" i="46" s="1"/>
  <c r="Y2524" i="46"/>
  <c r="AA2524" i="46" s="1"/>
  <c r="AE2524" i="46" s="1"/>
  <c r="Y2592" i="46"/>
  <c r="AA2592" i="46" s="1"/>
  <c r="AE2592" i="46" s="1"/>
  <c r="Y2656" i="46"/>
  <c r="AB2656" i="46" s="1"/>
  <c r="AA2656" i="46"/>
  <c r="Y2494" i="46"/>
  <c r="AA2494" i="46" s="1"/>
  <c r="AE2494" i="46" s="1"/>
  <c r="Y2506" i="46"/>
  <c r="AA2506" i="46" s="1"/>
  <c r="AE2506" i="46" s="1"/>
  <c r="AA2549" i="46"/>
  <c r="Y2549" i="46"/>
  <c r="AC2549" i="46" s="1"/>
  <c r="AA2644" i="46"/>
  <c r="Y2644" i="46"/>
  <c r="AC2644" i="46" s="1"/>
  <c r="AA2668" i="46"/>
  <c r="Y2668" i="46"/>
  <c r="AB2668" i="46" s="1"/>
  <c r="Y2660" i="46"/>
  <c r="AD2660" i="46" s="1"/>
  <c r="AA2660" i="46"/>
  <c r="AA2528" i="46"/>
  <c r="Y2528" i="46"/>
  <c r="AC2528" i="46" s="1"/>
  <c r="AA2607" i="46"/>
  <c r="Y2607" i="46"/>
  <c r="AB2607" i="46" s="1"/>
  <c r="Y2515" i="46"/>
  <c r="AB2515" i="46" s="1"/>
  <c r="AA2515" i="46"/>
  <c r="AA2580" i="46"/>
  <c r="Y2580" i="46"/>
  <c r="AC2580" i="46" s="1"/>
  <c r="AA2582" i="46"/>
  <c r="Y2582" i="46"/>
  <c r="AC2582" i="46" s="1"/>
  <c r="Y2490" i="46"/>
  <c r="AC2490" i="46" s="1"/>
  <c r="AA2490" i="46"/>
  <c r="Y2514" i="46"/>
  <c r="AC2514" i="46" s="1"/>
  <c r="AA2584" i="46"/>
  <c r="Y2584" i="46"/>
  <c r="AD2584" i="46" s="1"/>
  <c r="Y2621" i="46"/>
  <c r="AA2621" i="46" s="1"/>
  <c r="AE2621" i="46" s="1"/>
  <c r="AA2492" i="46"/>
  <c r="Y2492" i="46"/>
  <c r="AD2492" i="46" s="1"/>
  <c r="Y2489" i="46"/>
  <c r="AC2489" i="46" s="1"/>
  <c r="AA2489" i="46"/>
  <c r="Y2641" i="46"/>
  <c r="AC2641" i="46" s="1"/>
  <c r="Y2633" i="46"/>
  <c r="AA2633" i="46" s="1"/>
  <c r="AA2655" i="46"/>
  <c r="Y2655" i="46"/>
  <c r="AD2655" i="46" s="1"/>
  <c r="Y2510" i="46"/>
  <c r="AA2510" i="46" s="1"/>
  <c r="Y2596" i="46"/>
  <c r="AC2596" i="46" s="1"/>
  <c r="Y2505" i="46"/>
  <c r="AA2505" i="46" s="1"/>
  <c r="AE2505" i="46" s="1"/>
  <c r="Y2495" i="46"/>
  <c r="AB2495" i="46" s="1"/>
  <c r="AA2495" i="46"/>
  <c r="AA2558" i="46"/>
  <c r="Y2558" i="46"/>
  <c r="AC2558" i="46" s="1"/>
  <c r="Y2577" i="46"/>
  <c r="AA2577" i="46" s="1"/>
  <c r="Y2675" i="46"/>
  <c r="AA2675" i="46" s="1"/>
  <c r="Y2504" i="46"/>
  <c r="AA2504" i="46" s="1"/>
  <c r="AA2571" i="46"/>
  <c r="Y2571" i="46"/>
  <c r="AC2571" i="46" s="1"/>
  <c r="AA2618" i="46"/>
  <c r="Y2618" i="46"/>
  <c r="AC2618" i="46" s="1"/>
  <c r="Y2666" i="46"/>
  <c r="AB2666" i="46" s="1"/>
  <c r="AA2666" i="46"/>
  <c r="Y2677" i="46"/>
  <c r="AB2677" i="46" s="1"/>
  <c r="AA2677" i="46"/>
  <c r="AA2536" i="46"/>
  <c r="Y2536" i="46"/>
  <c r="AC2536" i="46" s="1"/>
  <c r="AA2623" i="46"/>
  <c r="Y2623" i="46"/>
  <c r="AD2623" i="46" s="1"/>
  <c r="AA2620" i="46"/>
  <c r="Y2620" i="46"/>
  <c r="AB2620" i="46" s="1"/>
  <c r="Y2652" i="46"/>
  <c r="AD2652" i="46" s="1"/>
  <c r="AA2503" i="46"/>
  <c r="Y2503" i="46"/>
  <c r="AD2503" i="46" s="1"/>
  <c r="AA2585" i="46"/>
  <c r="Y2585" i="46"/>
  <c r="AC2585" i="46" s="1"/>
  <c r="Y2646" i="46"/>
  <c r="AA2646" i="46" s="1"/>
  <c r="Y2673" i="46"/>
  <c r="AA2673" i="46" s="1"/>
  <c r="Y2553" i="46"/>
  <c r="AA2553" i="46" s="1"/>
  <c r="AE2553" i="46" s="1"/>
  <c r="Y2574" i="46"/>
  <c r="AD2574" i="46" s="1"/>
  <c r="AA2574" i="46"/>
  <c r="Y2659" i="46"/>
  <c r="AD2659" i="46" s="1"/>
  <c r="Y2664" i="46"/>
  <c r="AB2664" i="46" s="1"/>
  <c r="AA2560" i="46"/>
  <c r="Y2560" i="46"/>
  <c r="AB2560" i="46" s="1"/>
  <c r="Y2613" i="46"/>
  <c r="AA2613" i="46" s="1"/>
  <c r="AE2613" i="46" s="1"/>
  <c r="AA2653" i="46"/>
  <c r="Y2653" i="46"/>
  <c r="AB2653" i="46" s="1"/>
  <c r="Y2658" i="46"/>
  <c r="AD2658" i="46" s="1"/>
  <c r="AA2658" i="46"/>
  <c r="Y2531" i="46"/>
  <c r="AA2531" i="46" s="1"/>
  <c r="AE2531" i="46" s="1"/>
  <c r="Y2615" i="46"/>
  <c r="AA2615" i="46" s="1"/>
  <c r="Y2610" i="46"/>
  <c r="AC2610" i="46" s="1"/>
  <c r="Y2628" i="46"/>
  <c r="AB2628" i="46" s="1"/>
  <c r="Y2498" i="46"/>
  <c r="AA2498" i="46" s="1"/>
  <c r="AA2572" i="46"/>
  <c r="Y2572" i="46"/>
  <c r="AD2572" i="46" s="1"/>
  <c r="Y2643" i="46"/>
  <c r="AC2643" i="46" s="1"/>
  <c r="AA2643" i="46"/>
  <c r="Y2670" i="46"/>
  <c r="AA2670" i="46" s="1"/>
  <c r="AE2670" i="46" s="1"/>
  <c r="Y2545" i="46"/>
  <c r="AA2545" i="46" s="1"/>
  <c r="AE2545" i="46" s="1"/>
  <c r="AA2566" i="46"/>
  <c r="Y2566" i="46"/>
  <c r="AD2566" i="46" s="1"/>
  <c r="AA2637" i="46"/>
  <c r="Y2637" i="46"/>
  <c r="AD2637" i="46" s="1"/>
  <c r="AA2648" i="46"/>
  <c r="Y2648" i="46"/>
  <c r="AD2648" i="46" s="1"/>
  <c r="AA2555" i="46"/>
  <c r="Y2555" i="46"/>
  <c r="AB2555" i="46" s="1"/>
  <c r="AA2608" i="46"/>
  <c r="Y2608" i="46"/>
  <c r="AD2608" i="46" s="1"/>
  <c r="AA2639" i="46"/>
  <c r="Y2639" i="46"/>
  <c r="AC2639" i="46" s="1"/>
  <c r="Y2650" i="46"/>
  <c r="AB2650" i="46" s="1"/>
  <c r="AA2650" i="46"/>
  <c r="Y2526" i="46"/>
  <c r="AA2526" i="46" s="1"/>
  <c r="AA2605" i="46"/>
  <c r="Y2605" i="46"/>
  <c r="AB2605" i="46" s="1"/>
  <c r="Y2602" i="46"/>
  <c r="AA2602" i="46" s="1"/>
  <c r="AE2602" i="46" s="1"/>
  <c r="AA2617" i="46"/>
  <c r="Y2617" i="46"/>
  <c r="AC2617" i="46" s="1"/>
  <c r="Y2493" i="46"/>
  <c r="AA2493" i="46" s="1"/>
  <c r="AE2493" i="46" s="1"/>
  <c r="Y2556" i="46"/>
  <c r="AB2556" i="46" s="1"/>
  <c r="AA2635" i="46"/>
  <c r="Y2635" i="46"/>
  <c r="AC2635" i="46" s="1"/>
  <c r="Y2667" i="46"/>
  <c r="AB2667" i="46" s="1"/>
  <c r="AA2667" i="46"/>
  <c r="AA2517" i="46"/>
  <c r="Y2517" i="46"/>
  <c r="AB2517" i="46" s="1"/>
  <c r="Y2563" i="46"/>
  <c r="AD2563" i="46" s="1"/>
  <c r="AA2563" i="46"/>
  <c r="AA2616" i="46"/>
  <c r="Y2616" i="46"/>
  <c r="AD2616" i="46" s="1"/>
  <c r="Y2645" i="46"/>
  <c r="AC2645" i="46" s="1"/>
  <c r="Y2534" i="46"/>
  <c r="AA2534" i="46" s="1"/>
  <c r="AE2534" i="46" s="1"/>
  <c r="AA2603" i="46"/>
  <c r="Y2603" i="46"/>
  <c r="AD2603" i="46" s="1"/>
  <c r="Y2579" i="46"/>
  <c r="AD2579" i="46" s="1"/>
  <c r="AA2579" i="46"/>
  <c r="Y2636" i="46"/>
  <c r="AB2636" i="46" s="1"/>
  <c r="AA2523" i="46"/>
  <c r="Y2523" i="46"/>
  <c r="AD2523" i="46" s="1"/>
  <c r="Y2591" i="46"/>
  <c r="AA2591" i="46" s="1"/>
  <c r="AA2599" i="46"/>
  <c r="Y2599" i="46"/>
  <c r="AB2599" i="46" s="1"/>
  <c r="Y2588" i="46"/>
  <c r="AA2588" i="46" s="1"/>
  <c r="AE2588" i="46" s="1"/>
  <c r="AA2491" i="46"/>
  <c r="Y2491" i="46"/>
  <c r="AC2491" i="46" s="1"/>
  <c r="AA2548" i="46"/>
  <c r="Y2548" i="46"/>
  <c r="AC2548" i="46" s="1"/>
  <c r="AA2630" i="46"/>
  <c r="Y2630" i="46"/>
  <c r="AD2630" i="46" s="1"/>
  <c r="Y2662" i="46"/>
  <c r="AB2662" i="46" s="1"/>
  <c r="AA2512" i="46"/>
  <c r="Y2512" i="46"/>
  <c r="AD2512" i="46" s="1"/>
  <c r="Y2537" i="46"/>
  <c r="AB2537" i="46" s="1"/>
  <c r="Y2598" i="46"/>
  <c r="AD2598" i="46" s="1"/>
  <c r="AA2598" i="46"/>
  <c r="Y2642" i="46"/>
  <c r="AD2642" i="46" s="1"/>
  <c r="Y2519" i="46"/>
  <c r="AA2519" i="46" s="1"/>
  <c r="AE2519" i="46" s="1"/>
  <c r="Y2600" i="46"/>
  <c r="AA2600" i="46" s="1"/>
  <c r="AE2600" i="46" s="1"/>
  <c r="Y2576" i="46"/>
  <c r="AC2576" i="46" s="1"/>
  <c r="Y2631" i="46"/>
  <c r="AA2631" i="46" s="1"/>
  <c r="AE2631" i="46" s="1"/>
  <c r="AA2521" i="46"/>
  <c r="Y2521" i="46"/>
  <c r="AD2521" i="46" s="1"/>
  <c r="AA2581" i="46"/>
  <c r="Y2581" i="46"/>
  <c r="AC2581" i="46" s="1"/>
  <c r="AA2559" i="46"/>
  <c r="Y2559" i="46"/>
  <c r="AB2559" i="46" s="1"/>
  <c r="AA2583" i="46"/>
  <c r="Y2583" i="46"/>
  <c r="AD2583" i="46" s="1"/>
  <c r="Y2676" i="46"/>
  <c r="AD2676" i="46" s="1"/>
  <c r="AA2676" i="46"/>
  <c r="AA2543" i="46"/>
  <c r="Y2543" i="46"/>
  <c r="AB2543" i="46" s="1"/>
  <c r="Y2622" i="46"/>
  <c r="AA2622" i="46" s="1"/>
  <c r="AE2622" i="46" s="1"/>
  <c r="AA2657" i="46"/>
  <c r="Y2657" i="46"/>
  <c r="AC2657" i="46" s="1"/>
  <c r="AA2678" i="46"/>
  <c r="Y2678" i="46"/>
  <c r="AC2678" i="46" s="1"/>
  <c r="AA2532" i="46"/>
  <c r="Y2532" i="46"/>
  <c r="AC2532" i="46" s="1"/>
  <c r="Y2595" i="46"/>
  <c r="AD2595" i="46" s="1"/>
  <c r="AA2595" i="46"/>
  <c r="AA2634" i="46"/>
  <c r="Y2634" i="46"/>
  <c r="AD2634" i="46" s="1"/>
  <c r="Y2499" i="46"/>
  <c r="AA2499" i="46" s="1"/>
  <c r="AE2499" i="46" s="1"/>
  <c r="AA2589" i="46"/>
  <c r="Y2589" i="46"/>
  <c r="AC2589" i="46" s="1"/>
  <c r="Y2568" i="46"/>
  <c r="AA2568" i="46" s="1"/>
  <c r="AE2568" i="46" s="1"/>
  <c r="Y2626" i="46"/>
  <c r="AA2626" i="46" s="1"/>
  <c r="AE2626" i="46" s="1"/>
  <c r="AA2501" i="46"/>
  <c r="Y2501" i="46"/>
  <c r="AB2501" i="46" s="1"/>
  <c r="Y2570" i="46"/>
  <c r="AA2570" i="46" s="1"/>
  <c r="AE2570" i="46" s="1"/>
  <c r="Y2554" i="46"/>
  <c r="AA2554" i="46" s="1"/>
  <c r="AE2554" i="46" s="1"/>
  <c r="Y2578" i="46"/>
  <c r="AD2578" i="46" s="1"/>
  <c r="AA2578" i="46"/>
  <c r="AA2665" i="46"/>
  <c r="Y2665" i="46"/>
  <c r="AB2665" i="46" s="1"/>
  <c r="AA2540" i="46"/>
  <c r="Y2540" i="46"/>
  <c r="AC2540" i="46" s="1"/>
  <c r="AA2593" i="46"/>
  <c r="Y2593" i="46"/>
  <c r="AC2593" i="46" s="1"/>
  <c r="Y2619" i="46"/>
  <c r="AA2619" i="46" s="1"/>
  <c r="AE2619" i="46" s="1"/>
  <c r="Y2654" i="46"/>
  <c r="AA2654" i="46" s="1"/>
  <c r="AE2654" i="46" s="1"/>
  <c r="AA2527" i="46"/>
  <c r="Y2527" i="46"/>
  <c r="AB2527" i="46" s="1"/>
  <c r="Y2587" i="46"/>
  <c r="AA2587" i="46" s="1"/>
  <c r="Y2629" i="46"/>
  <c r="AD2629" i="46" s="1"/>
  <c r="AA2680" i="46"/>
  <c r="Y2680" i="46"/>
  <c r="AC2680" i="46" s="1"/>
  <c r="AA2552" i="46"/>
  <c r="Y2552" i="46"/>
  <c r="AC2552" i="46" s="1"/>
  <c r="AA2565" i="46"/>
  <c r="Y2565" i="46"/>
  <c r="AD2565" i="46" s="1"/>
  <c r="AA2597" i="46"/>
  <c r="Y2597" i="46"/>
  <c r="AC2597" i="46" s="1"/>
  <c r="Y2496" i="46"/>
  <c r="AA2496" i="46" s="1"/>
  <c r="AE2496" i="46" s="1"/>
  <c r="AA2562" i="46"/>
  <c r="Y2562" i="46"/>
  <c r="AD2562" i="46" s="1"/>
  <c r="AA2546" i="46"/>
  <c r="Y2546" i="46"/>
  <c r="AB2546" i="46" s="1"/>
  <c r="Y2575" i="46"/>
  <c r="AB2575" i="46" s="1"/>
  <c r="AA2575" i="46"/>
  <c r="AA2649" i="46"/>
  <c r="Y2649" i="46"/>
  <c r="AD2649" i="46" s="1"/>
  <c r="AA2535" i="46"/>
  <c r="Y2535" i="46"/>
  <c r="AC2535" i="46" s="1"/>
  <c r="Y2590" i="46"/>
  <c r="AA2590" i="46" s="1"/>
  <c r="Y2614" i="46"/>
  <c r="AA2614" i="46" s="1"/>
  <c r="Y2651" i="46"/>
  <c r="AD2651" i="46" s="1"/>
  <c r="Y2509" i="46"/>
  <c r="AA2509" i="46" s="1"/>
  <c r="Y2550" i="46"/>
  <c r="AB2550" i="46" s="1"/>
  <c r="AA2550" i="46"/>
  <c r="AA2624" i="46"/>
  <c r="Y2624" i="46"/>
  <c r="AB2624" i="46" s="1"/>
  <c r="Y2672" i="46"/>
  <c r="AD2672" i="46" s="1"/>
  <c r="AA2672" i="46"/>
  <c r="AA2539" i="46"/>
  <c r="Y2539" i="46"/>
  <c r="AC2539" i="46" s="1"/>
  <c r="Y2557" i="46"/>
  <c r="AA2557" i="46" s="1"/>
  <c r="AE2557" i="46" s="1"/>
  <c r="Y2594" i="46"/>
  <c r="AC2594" i="46" s="1"/>
  <c r="AA2674" i="46"/>
  <c r="Y2674" i="46"/>
  <c r="AB2674" i="46" s="1"/>
  <c r="Y2518" i="46"/>
  <c r="AA2518" i="46" s="1"/>
  <c r="AE2518" i="46" s="1"/>
  <c r="Y2538" i="46"/>
  <c r="AA2538" i="46" s="1"/>
  <c r="AE2538" i="46" s="1"/>
  <c r="AA2567" i="46"/>
  <c r="Y2567" i="46"/>
  <c r="AB2567" i="46" s="1"/>
  <c r="Y2638" i="46"/>
  <c r="AA2638" i="46" s="1"/>
  <c r="AE2638" i="46" s="1"/>
  <c r="AA2530" i="46"/>
  <c r="Y2530" i="46"/>
  <c r="AC2530" i="46" s="1"/>
  <c r="Y2569" i="46"/>
  <c r="AA2569" i="46" s="1"/>
  <c r="AE2569" i="46" s="1"/>
  <c r="Y2609" i="46"/>
  <c r="AC2609" i="46" s="1"/>
  <c r="AA2609" i="46"/>
  <c r="Y2640" i="46"/>
  <c r="AA2640" i="46" s="1"/>
  <c r="AE2640" i="46" s="1"/>
  <c r="AA2507" i="46"/>
  <c r="Y2507" i="46"/>
  <c r="AB2507" i="46" s="1"/>
  <c r="Y2547" i="46"/>
  <c r="AA2547" i="46" s="1"/>
  <c r="AE2547" i="46" s="1"/>
  <c r="Y2611" i="46"/>
  <c r="AC2611" i="46" s="1"/>
  <c r="Y2669" i="46"/>
  <c r="AA2669" i="46" s="1"/>
  <c r="AE2669" i="46" s="1"/>
  <c r="Y2529" i="46"/>
  <c r="AC2529" i="46" s="1"/>
  <c r="AA2544" i="46"/>
  <c r="Y2544" i="46"/>
  <c r="AB2544" i="46" s="1"/>
  <c r="AA2586" i="46"/>
  <c r="Y2586" i="46"/>
  <c r="AB2586" i="46" s="1"/>
  <c r="Y2663" i="46"/>
  <c r="AB2663" i="46" s="1"/>
  <c r="AA2513" i="46"/>
  <c r="Y2513" i="46"/>
  <c r="AC2513" i="46" s="1"/>
  <c r="Y79" i="46"/>
  <c r="Y78" i="46"/>
  <c r="Y41" i="46"/>
  <c r="AC41" i="46" s="1"/>
  <c r="Y47" i="46"/>
  <c r="Y42" i="46"/>
  <c r="AC42" i="46" s="1"/>
  <c r="Y33" i="46"/>
  <c r="AB33" i="46" s="1"/>
  <c r="Y34" i="46"/>
  <c r="Y58" i="46"/>
  <c r="AC58" i="46" s="1"/>
  <c r="Y77" i="46"/>
  <c r="Y64" i="46"/>
  <c r="Y60" i="46"/>
  <c r="AD60" i="46" s="1"/>
  <c r="Y40" i="46"/>
  <c r="Y51" i="46"/>
  <c r="AB51" i="46" s="1"/>
  <c r="Y53" i="46"/>
  <c r="AB53" i="46" s="1"/>
  <c r="Y35" i="46"/>
  <c r="AA35" i="46" s="1"/>
  <c r="Y66" i="46"/>
  <c r="AB66" i="46" s="1"/>
  <c r="Y44" i="46"/>
  <c r="AC44" i="46" s="1"/>
  <c r="Y37" i="46"/>
  <c r="AC37" i="46" s="1"/>
  <c r="Y50" i="46"/>
  <c r="AD50" i="46" s="1"/>
  <c r="Y48" i="46"/>
  <c r="AB48" i="46" s="1"/>
  <c r="Y65" i="46"/>
  <c r="Y59" i="46"/>
  <c r="AC59" i="46" s="1"/>
  <c r="Y52" i="46"/>
  <c r="AB52" i="46" s="1"/>
  <c r="Y71" i="46"/>
  <c r="AB71" i="46" s="1"/>
  <c r="Y61" i="46"/>
  <c r="AB61" i="46" s="1"/>
  <c r="Y62" i="46"/>
  <c r="AB62" i="46" s="1"/>
  <c r="Y82" i="46"/>
  <c r="AB82" i="46" s="1"/>
  <c r="Y75" i="46"/>
  <c r="Y39" i="46"/>
  <c r="AC39" i="46" s="1"/>
  <c r="Y63" i="46"/>
  <c r="Y73" i="46"/>
  <c r="AB73" i="46" s="1"/>
  <c r="Y74" i="46"/>
  <c r="AB74" i="46" s="1"/>
  <c r="Y68" i="46"/>
  <c r="Y70" i="46"/>
  <c r="Y43" i="46"/>
  <c r="Y46" i="46"/>
  <c r="AD46" i="46" s="1"/>
  <c r="Y38" i="46"/>
  <c r="AC38" i="46" s="1"/>
  <c r="Y32" i="46"/>
  <c r="AA32" i="46" s="1"/>
  <c r="Y55" i="46"/>
  <c r="Y69" i="46"/>
  <c r="Y56" i="46"/>
  <c r="AC56" i="46" s="1"/>
  <c r="Y76" i="46"/>
  <c r="Y49" i="46"/>
  <c r="AD49" i="46" s="1"/>
  <c r="Y45" i="46"/>
  <c r="AD45" i="46" s="1"/>
  <c r="Y67" i="46"/>
  <c r="AB67" i="46" s="1"/>
  <c r="Y36" i="46"/>
  <c r="AC36" i="46" s="1"/>
  <c r="F34" i="23"/>
  <c r="F38" i="23"/>
  <c r="F42" i="23"/>
  <c r="F46" i="23"/>
  <c r="F50" i="23"/>
  <c r="F54" i="23"/>
  <c r="F58" i="23"/>
  <c r="F41" i="23"/>
  <c r="F53" i="23"/>
  <c r="F35" i="23"/>
  <c r="F39" i="23"/>
  <c r="F43" i="23"/>
  <c r="F47" i="23"/>
  <c r="F51" i="23"/>
  <c r="F55" i="23"/>
  <c r="F33" i="23"/>
  <c r="F45" i="23"/>
  <c r="F57" i="23"/>
  <c r="F36" i="23"/>
  <c r="F40" i="23"/>
  <c r="F44" i="23"/>
  <c r="F48" i="23"/>
  <c r="F52" i="23"/>
  <c r="F56" i="23"/>
  <c r="F37" i="23"/>
  <c r="F49" i="23"/>
  <c r="Y2476" i="46"/>
  <c r="AD2476" i="46" s="1"/>
  <c r="AA2476" i="46"/>
  <c r="Y2412" i="46"/>
  <c r="AD2412" i="46" s="1"/>
  <c r="Y2348" i="46"/>
  <c r="AA2348" i="46" s="1"/>
  <c r="AE2348" i="46" s="1"/>
  <c r="Y2284" i="46"/>
  <c r="AC2284" i="46" s="1"/>
  <c r="AA2284" i="46"/>
  <c r="Y2220" i="46"/>
  <c r="Y2156" i="46"/>
  <c r="AA2156" i="46" s="1"/>
  <c r="Y2092" i="46"/>
  <c r="AD2092" i="46" s="1"/>
  <c r="AA2092" i="46"/>
  <c r="Y2028" i="46"/>
  <c r="AC2028" i="46" s="1"/>
  <c r="Y1959" i="46"/>
  <c r="AD1959" i="46" s="1"/>
  <c r="AA1959" i="46"/>
  <c r="Y1871" i="46"/>
  <c r="AD1871" i="46" s="1"/>
  <c r="AA1871" i="46"/>
  <c r="Y1755" i="46"/>
  <c r="AA1755" i="46" s="1"/>
  <c r="Y2467" i="46"/>
  <c r="AB2467" i="46" s="1"/>
  <c r="AA2467" i="46"/>
  <c r="Y2403" i="46"/>
  <c r="AC2403" i="46" s="1"/>
  <c r="Y2339" i="46"/>
  <c r="AD2339" i="46" s="1"/>
  <c r="Y2275" i="46"/>
  <c r="Y2211" i="46"/>
  <c r="AA2211" i="46" s="1"/>
  <c r="Y2147" i="46"/>
  <c r="AD2147" i="46" s="1"/>
  <c r="Y2083" i="46"/>
  <c r="AD2083" i="46" s="1"/>
  <c r="AA2083" i="46"/>
  <c r="Y2019" i="46"/>
  <c r="AA2019" i="46" s="1"/>
  <c r="AE2019" i="46" s="1"/>
  <c r="Y1948" i="46"/>
  <c r="AD1948" i="46" s="1"/>
  <c r="AA1948" i="46"/>
  <c r="Y1857" i="46"/>
  <c r="AC1857" i="46" s="1"/>
  <c r="Y1731" i="46"/>
  <c r="AA1731" i="46" s="1"/>
  <c r="Y1503" i="46"/>
  <c r="AB1503" i="46" s="1"/>
  <c r="AA1503" i="46"/>
  <c r="Y2458" i="46"/>
  <c r="AB2458" i="46" s="1"/>
  <c r="AA2458" i="46"/>
  <c r="Y2394" i="46"/>
  <c r="AA2394" i="46" s="1"/>
  <c r="Y2330" i="46"/>
  <c r="AA2330" i="46"/>
  <c r="Y2266" i="46"/>
  <c r="AB2266" i="46" s="1"/>
  <c r="Y2202" i="46"/>
  <c r="AC2202" i="46" s="1"/>
  <c r="Y2138" i="46"/>
  <c r="AA2138" i="46" s="1"/>
  <c r="Y2074" i="46"/>
  <c r="AA2074" i="46" s="1"/>
  <c r="AE2074" i="46" s="1"/>
  <c r="Y2010" i="46"/>
  <c r="AC2010" i="46" s="1"/>
  <c r="Y1938" i="46"/>
  <c r="AC1938" i="46" s="1"/>
  <c r="Y1842" i="46"/>
  <c r="AA1842" i="46" s="1"/>
  <c r="Y1707" i="46"/>
  <c r="AD1707" i="46" s="1"/>
  <c r="AA1707" i="46"/>
  <c r="Y1467" i="46"/>
  <c r="Y2449" i="46"/>
  <c r="Y2385" i="46"/>
  <c r="AC2385" i="46" s="1"/>
  <c r="AA2385" i="46"/>
  <c r="Y2321" i="46"/>
  <c r="AC2321" i="46" s="1"/>
  <c r="AA2321" i="46"/>
  <c r="Y2257" i="46"/>
  <c r="AD2257" i="46" s="1"/>
  <c r="AA2257" i="46"/>
  <c r="Y2193" i="46"/>
  <c r="AC2193" i="46" s="1"/>
  <c r="AA2193" i="46"/>
  <c r="Y2129" i="46"/>
  <c r="AC2129" i="46" s="1"/>
  <c r="Y2065" i="46"/>
  <c r="AA2065" i="46" s="1"/>
  <c r="AE2065" i="46" s="1"/>
  <c r="Y2001" i="46"/>
  <c r="AA2001" i="46"/>
  <c r="Y1926" i="46"/>
  <c r="AD1926" i="46" s="1"/>
  <c r="AA1926" i="46"/>
  <c r="Y1827" i="46"/>
  <c r="AC1827" i="46" s="1"/>
  <c r="AA1827" i="46"/>
  <c r="Y1683" i="46"/>
  <c r="Y1431" i="46"/>
  <c r="AD1431" i="46" s="1"/>
  <c r="AA1431" i="46"/>
  <c r="Y2440" i="46"/>
  <c r="AC2440" i="46" s="1"/>
  <c r="AA2440" i="46"/>
  <c r="Y2376" i="46"/>
  <c r="AC2376" i="46" s="1"/>
  <c r="AA2376" i="46"/>
  <c r="Y2312" i="46"/>
  <c r="AB2312" i="46" s="1"/>
  <c r="AA2312" i="46"/>
  <c r="Y2248" i="46"/>
  <c r="AD2248" i="46" s="1"/>
  <c r="Y2184" i="46"/>
  <c r="AC2184" i="46" s="1"/>
  <c r="AA2184" i="46"/>
  <c r="Y2120" i="46"/>
  <c r="AC2120" i="46" s="1"/>
  <c r="AA2120" i="46"/>
  <c r="Y2056" i="46"/>
  <c r="AA2056" i="46" s="1"/>
  <c r="AE2056" i="46" s="1"/>
  <c r="Y1991" i="46"/>
  <c r="AC1991" i="46" s="1"/>
  <c r="Y1914" i="46"/>
  <c r="AA1914" i="46"/>
  <c r="Y1814" i="46"/>
  <c r="AC1814" i="46" s="1"/>
  <c r="Y1651" i="46"/>
  <c r="AC1651" i="46" s="1"/>
  <c r="AA1651" i="46"/>
  <c r="Y1395" i="46"/>
  <c r="AA1395" i="46" s="1"/>
  <c r="AE1395" i="46" s="1"/>
  <c r="Y2431" i="46"/>
  <c r="AC2431" i="46" s="1"/>
  <c r="AA2431" i="46"/>
  <c r="Y2367" i="46"/>
  <c r="AC2367" i="46" s="1"/>
  <c r="AA2367" i="46"/>
  <c r="Y2303" i="46"/>
  <c r="AC2303" i="46" s="1"/>
  <c r="AA2303" i="46"/>
  <c r="Y2239" i="46"/>
  <c r="Y2175" i="46"/>
  <c r="AA2175" i="46"/>
  <c r="Y2111" i="46"/>
  <c r="AA2111" i="46" s="1"/>
  <c r="Y2047" i="46"/>
  <c r="AD2047" i="46" s="1"/>
  <c r="AA2047" i="46"/>
  <c r="Y1980" i="46"/>
  <c r="AD1980" i="46" s="1"/>
  <c r="AA1980" i="46"/>
  <c r="Y1902" i="46"/>
  <c r="AC1902" i="46" s="1"/>
  <c r="AA1902" i="46"/>
  <c r="Y1799" i="46"/>
  <c r="AC1799" i="46" s="1"/>
  <c r="AA1799" i="46"/>
  <c r="Y1615" i="46"/>
  <c r="AD1615" i="46" s="1"/>
  <c r="AA1615" i="46"/>
  <c r="Y2486" i="46"/>
  <c r="AC2486" i="46" s="1"/>
  <c r="AA2486" i="46"/>
  <c r="Y2422" i="46"/>
  <c r="AC2422" i="46" s="1"/>
  <c r="Y2358" i="46"/>
  <c r="AD2358" i="46" s="1"/>
  <c r="AA2358" i="46"/>
  <c r="Y2294" i="46"/>
  <c r="AA2294" i="46"/>
  <c r="Y2230" i="46"/>
  <c r="AD2230" i="46" s="1"/>
  <c r="AA2230" i="46"/>
  <c r="Y2166" i="46"/>
  <c r="Y2102" i="46"/>
  <c r="AD2102" i="46" s="1"/>
  <c r="AA2102" i="46"/>
  <c r="Y2038" i="46"/>
  <c r="Y1970" i="46"/>
  <c r="AA1970" i="46" s="1"/>
  <c r="Y1887" i="46"/>
  <c r="AA1887" i="46" s="1"/>
  <c r="Y1779" i="46"/>
  <c r="AA1779" i="46"/>
  <c r="Y1579" i="46"/>
  <c r="AA1579" i="46" s="1"/>
  <c r="Y2477" i="46"/>
  <c r="AD2477" i="46" s="1"/>
  <c r="Y2413" i="46"/>
  <c r="Y2349" i="46"/>
  <c r="Y2285" i="46"/>
  <c r="AB2285" i="46" s="1"/>
  <c r="Y2221" i="46"/>
  <c r="AD2221" i="46" s="1"/>
  <c r="Y2157" i="46"/>
  <c r="AA2157" i="46" s="1"/>
  <c r="Y2093" i="46"/>
  <c r="Y2029" i="46"/>
  <c r="AC2029" i="46" s="1"/>
  <c r="AA2029" i="46"/>
  <c r="Y1960" i="46"/>
  <c r="AA1960" i="46" s="1"/>
  <c r="Y1873" i="46"/>
  <c r="Y1759" i="46"/>
  <c r="AC1759" i="46" s="1"/>
  <c r="Y1543" i="46"/>
  <c r="AA1543" i="46" s="1"/>
  <c r="Y1658" i="46"/>
  <c r="AC1658" i="46" s="1"/>
  <c r="AA1658" i="46"/>
  <c r="Y1594" i="46"/>
  <c r="AA1594" i="46" s="1"/>
  <c r="Y1530" i="46"/>
  <c r="Y1466" i="46"/>
  <c r="AD1466" i="46" s="1"/>
  <c r="AA1466" i="46"/>
  <c r="Y1402" i="46"/>
  <c r="AA1402" i="46"/>
  <c r="Y1338" i="46"/>
  <c r="AA1338" i="46" s="1"/>
  <c r="Y1274" i="46"/>
  <c r="AD1274" i="46" s="1"/>
  <c r="AA1274" i="46"/>
  <c r="Y1210" i="46"/>
  <c r="AD1210" i="46" s="1"/>
  <c r="AA1210" i="46"/>
  <c r="Y1146" i="46"/>
  <c r="AC1146" i="46" s="1"/>
  <c r="Y1082" i="46"/>
  <c r="AA1082" i="46" s="1"/>
  <c r="Y1018" i="46"/>
  <c r="AC1018" i="46" s="1"/>
  <c r="Y954" i="46"/>
  <c r="AA954" i="46"/>
  <c r="Y890" i="46"/>
  <c r="AA890" i="46" s="1"/>
  <c r="AE890" i="46" s="1"/>
  <c r="Y826" i="46"/>
  <c r="Y762" i="46"/>
  <c r="AB762" i="46" s="1"/>
  <c r="AA762" i="46"/>
  <c r="Y698" i="46"/>
  <c r="AC698" i="46" s="1"/>
  <c r="AA698" i="46"/>
  <c r="Y634" i="46"/>
  <c r="AA634" i="46" s="1"/>
  <c r="Y570" i="46"/>
  <c r="AD570" i="46" s="1"/>
  <c r="Y505" i="46"/>
  <c r="AA505" i="46" s="1"/>
  <c r="Y417" i="46"/>
  <c r="AD417" i="46" s="1"/>
  <c r="Y274" i="46"/>
  <c r="AA274" i="46" s="1"/>
  <c r="Y1769" i="46"/>
  <c r="AC1769" i="46" s="1"/>
  <c r="AA1769" i="46"/>
  <c r="Y1705" i="46"/>
  <c r="AB1705" i="46" s="1"/>
  <c r="Y1641" i="46"/>
  <c r="Y1577" i="46"/>
  <c r="AC1577" i="46" s="1"/>
  <c r="AA1577" i="46"/>
  <c r="Y1513" i="46"/>
  <c r="AB1513" i="46" s="1"/>
  <c r="AA1513" i="46"/>
  <c r="Y1449" i="46"/>
  <c r="AA1449" i="46"/>
  <c r="Y1385" i="46"/>
  <c r="AB1385" i="46" s="1"/>
  <c r="Y1321" i="46"/>
  <c r="AD1321" i="46" s="1"/>
  <c r="AA1321" i="46"/>
  <c r="Y1257" i="46"/>
  <c r="AC1257" i="46" s="1"/>
  <c r="AA1257" i="46"/>
  <c r="Y1193" i="46"/>
  <c r="AA1193" i="46" s="1"/>
  <c r="Y1129" i="46"/>
  <c r="Y1065" i="46"/>
  <c r="Y1001" i="46"/>
  <c r="AC1001" i="46" s="1"/>
  <c r="AA1001" i="46"/>
  <c r="Y937" i="46"/>
  <c r="AB937" i="46" s="1"/>
  <c r="AA937" i="46"/>
  <c r="Y873" i="46"/>
  <c r="AB873" i="46" s="1"/>
  <c r="Y745" i="46"/>
  <c r="AD745" i="46" s="1"/>
  <c r="AA745" i="46"/>
  <c r="Y681" i="46"/>
  <c r="AA681" i="46" s="1"/>
  <c r="Y617" i="46"/>
  <c r="AD617" i="46" s="1"/>
  <c r="AA617" i="46"/>
  <c r="Y553" i="46"/>
  <c r="Y483" i="46"/>
  <c r="AA483" i="46"/>
  <c r="Y386" i="46"/>
  <c r="AA386" i="46"/>
  <c r="Y218" i="46"/>
  <c r="AA218" i="46" s="1"/>
  <c r="Y1920" i="46"/>
  <c r="AA1920" i="46" s="1"/>
  <c r="Y1856" i="46"/>
  <c r="AA1856" i="46" s="1"/>
  <c r="Y1792" i="46"/>
  <c r="AA1792" i="46" s="1"/>
  <c r="Y1728" i="46"/>
  <c r="AB1728" i="46" s="1"/>
  <c r="Y1664" i="46"/>
  <c r="AA1664" i="46"/>
  <c r="Y1600" i="46"/>
  <c r="AD1600" i="46" s="1"/>
  <c r="AA1600" i="46"/>
  <c r="Y1536" i="46"/>
  <c r="AB1536" i="46" s="1"/>
  <c r="Y1472" i="46"/>
  <c r="AD1472" i="46" s="1"/>
  <c r="AA1472" i="46"/>
  <c r="Y1408" i="46"/>
  <c r="AD1408" i="46" s="1"/>
  <c r="AA1408" i="46"/>
  <c r="Y1344" i="46"/>
  <c r="AC1344" i="46" s="1"/>
  <c r="AA1344" i="46"/>
  <c r="Y1280" i="46"/>
  <c r="AC1280" i="46" s="1"/>
  <c r="Y1216" i="46"/>
  <c r="AA1216" i="46"/>
  <c r="Y1152" i="46"/>
  <c r="AC1152" i="46" s="1"/>
  <c r="Y1088" i="46"/>
  <c r="AB1088" i="46" s="1"/>
  <c r="Y1024" i="46"/>
  <c r="AA1024" i="46" s="1"/>
  <c r="Y960" i="46"/>
  <c r="AC960" i="46" s="1"/>
  <c r="Y896" i="46"/>
  <c r="AA896" i="46" s="1"/>
  <c r="AE896" i="46" s="1"/>
  <c r="Y832" i="46"/>
  <c r="AA832" i="46"/>
  <c r="Y768" i="46"/>
  <c r="AC768" i="46" s="1"/>
  <c r="Y704" i="46"/>
  <c r="AD704" i="46" s="1"/>
  <c r="Y640" i="46"/>
  <c r="AA640" i="46" s="1"/>
  <c r="Y576" i="46"/>
  <c r="AA576" i="46"/>
  <c r="Y511" i="46"/>
  <c r="AC511" i="46" s="1"/>
  <c r="Y426" i="46"/>
  <c r="AA426" i="46" s="1"/>
  <c r="Y290" i="46"/>
  <c r="Y1311" i="46"/>
  <c r="AC1311" i="46" s="1"/>
  <c r="AA1311" i="46"/>
  <c r="Y1247" i="46"/>
  <c r="AD1247" i="46" s="1"/>
  <c r="AA1247" i="46"/>
  <c r="Y1183" i="46"/>
  <c r="AA1183" i="46" s="1"/>
  <c r="AE1183" i="46" s="1"/>
  <c r="Y1119" i="46"/>
  <c r="AD1119" i="46" s="1"/>
  <c r="Y1055" i="46"/>
  <c r="AB1055" i="46" s="1"/>
  <c r="AA1055" i="46"/>
  <c r="Y991" i="46"/>
  <c r="AD991" i="46" s="1"/>
  <c r="AA991" i="46"/>
  <c r="Y927" i="46"/>
  <c r="AD927" i="46" s="1"/>
  <c r="AA927" i="46"/>
  <c r="Y863" i="46"/>
  <c r="AD863" i="46" s="1"/>
  <c r="Y799" i="46"/>
  <c r="AD799" i="46" s="1"/>
  <c r="AA799" i="46"/>
  <c r="Y735" i="46"/>
  <c r="AD735" i="46" s="1"/>
  <c r="Y671" i="46"/>
  <c r="AB671" i="46" s="1"/>
  <c r="Y607" i="46"/>
  <c r="AA607" i="46" s="1"/>
  <c r="Y543" i="46"/>
  <c r="AB543" i="46" s="1"/>
  <c r="Y469" i="46"/>
  <c r="AA469" i="46"/>
  <c r="Y365" i="46"/>
  <c r="AD365" i="46" s="1"/>
  <c r="AA365" i="46"/>
  <c r="Y178" i="46"/>
  <c r="Y1766" i="46"/>
  <c r="AC1766" i="46" s="1"/>
  <c r="AA1766" i="46"/>
  <c r="Y1702" i="46"/>
  <c r="AA1702" i="46" s="1"/>
  <c r="Y1638" i="46"/>
  <c r="AC1638" i="46" s="1"/>
  <c r="AA1638" i="46"/>
  <c r="Y1574" i="46"/>
  <c r="AB1574" i="46" s="1"/>
  <c r="Y1510" i="46"/>
  <c r="AA1510" i="46"/>
  <c r="Y1446" i="46"/>
  <c r="Y1382" i="46"/>
  <c r="AA1382" i="46" s="1"/>
  <c r="Y1318" i="46"/>
  <c r="AC1318" i="46" s="1"/>
  <c r="AA1318" i="46"/>
  <c r="Y1254" i="46"/>
  <c r="AD1254" i="46" s="1"/>
  <c r="AA1254" i="46"/>
  <c r="Y1190" i="46"/>
  <c r="AA1190" i="46" s="1"/>
  <c r="Y1126" i="46"/>
  <c r="AA1126" i="46" s="1"/>
  <c r="Y1062" i="46"/>
  <c r="AA1062" i="46" s="1"/>
  <c r="Y998" i="46"/>
  <c r="AA998" i="46" s="1"/>
  <c r="Y934" i="46"/>
  <c r="AC934" i="46" s="1"/>
  <c r="AA934" i="46"/>
  <c r="Y870" i="46"/>
  <c r="AB870" i="46" s="1"/>
  <c r="Y742" i="46"/>
  <c r="AB742" i="46" s="1"/>
  <c r="Y678" i="46"/>
  <c r="AB678" i="46" s="1"/>
  <c r="Y614" i="46"/>
  <c r="AA614" i="46" s="1"/>
  <c r="Y550" i="46"/>
  <c r="AA550" i="46" s="1"/>
  <c r="Y478" i="46"/>
  <c r="AD478" i="46" s="1"/>
  <c r="Y380" i="46"/>
  <c r="AA380" i="46" s="1"/>
  <c r="Y206" i="46"/>
  <c r="AA206" i="46" s="1"/>
  <c r="Y1973" i="46"/>
  <c r="AB1973" i="46" s="1"/>
  <c r="Y1909" i="46"/>
  <c r="AB1909" i="46" s="1"/>
  <c r="AA1909" i="46"/>
  <c r="Y1845" i="46"/>
  <c r="Y1717" i="46"/>
  <c r="Y1653" i="46"/>
  <c r="AD1653" i="46" s="1"/>
  <c r="AA1653" i="46"/>
  <c r="Y1589" i="46"/>
  <c r="AA1589" i="46"/>
  <c r="Y1525" i="46"/>
  <c r="AD1525" i="46" s="1"/>
  <c r="AA1525" i="46"/>
  <c r="Y1461" i="46"/>
  <c r="AC1461" i="46" s="1"/>
  <c r="AA1461" i="46"/>
  <c r="Y1333" i="46"/>
  <c r="AD1333" i="46" s="1"/>
  <c r="Y1269" i="46"/>
  <c r="Y1205" i="46"/>
  <c r="AA1205" i="46" s="1"/>
  <c r="Y1141" i="46"/>
  <c r="AD1141" i="46" s="1"/>
  <c r="Y1077" i="46"/>
  <c r="AA1077" i="46"/>
  <c r="Y1013" i="46"/>
  <c r="AA1013" i="46" s="1"/>
  <c r="Y949" i="46"/>
  <c r="AC949" i="46" s="1"/>
  <c r="AA949" i="46"/>
  <c r="Y885" i="46"/>
  <c r="AC885" i="46" s="1"/>
  <c r="Y821" i="46"/>
  <c r="AA821" i="46"/>
  <c r="Y757" i="46"/>
  <c r="AD757" i="46" s="1"/>
  <c r="Y693" i="46"/>
  <c r="AD693" i="46" s="1"/>
  <c r="AA693" i="46"/>
  <c r="Y629" i="46"/>
  <c r="AA629" i="46" s="1"/>
  <c r="Y565" i="46"/>
  <c r="AC565" i="46" s="1"/>
  <c r="AA565" i="46"/>
  <c r="Y499" i="46"/>
  <c r="AB499" i="46" s="1"/>
  <c r="Y409" i="46"/>
  <c r="AD409" i="46" s="1"/>
  <c r="Y261" i="46"/>
  <c r="AD261" i="46" s="1"/>
  <c r="Y1892" i="46"/>
  <c r="AD1892" i="46" s="1"/>
  <c r="Y1828" i="46"/>
  <c r="AC1828" i="46" s="1"/>
  <c r="Y1764" i="46"/>
  <c r="AD1764" i="46" s="1"/>
  <c r="AA1764" i="46"/>
  <c r="Y1700" i="46"/>
  <c r="AD1700" i="46" s="1"/>
  <c r="AA1700" i="46"/>
  <c r="Y1636" i="46"/>
  <c r="Y1572" i="46"/>
  <c r="AB1572" i="46" s="1"/>
  <c r="Y1508" i="46"/>
  <c r="AA1508" i="46"/>
  <c r="Y1444" i="46"/>
  <c r="AA1444" i="46" s="1"/>
  <c r="Y1380" i="46"/>
  <c r="AA1380" i="46" s="1"/>
  <c r="Y1316" i="46"/>
  <c r="AD1316" i="46" s="1"/>
  <c r="AA1316" i="46"/>
  <c r="Y1252" i="46"/>
  <c r="AA1252" i="46" s="1"/>
  <c r="Y1188" i="46"/>
  <c r="AC1188" i="46" s="1"/>
  <c r="Y1124" i="46"/>
  <c r="AB1124" i="46" s="1"/>
  <c r="Y1060" i="46"/>
  <c r="AB1060" i="46" s="1"/>
  <c r="Y996" i="46"/>
  <c r="AC996" i="46" s="1"/>
  <c r="AA996" i="46"/>
  <c r="Y932" i="46"/>
  <c r="AA932" i="46"/>
  <c r="Y868" i="46"/>
  <c r="AB868" i="46" s="1"/>
  <c r="AA868" i="46"/>
  <c r="Y804" i="46"/>
  <c r="AA804" i="46"/>
  <c r="Y740" i="46"/>
  <c r="Y676" i="46"/>
  <c r="AB676" i="46" s="1"/>
  <c r="Y612" i="46"/>
  <c r="AC612" i="46" s="1"/>
  <c r="Y548" i="46"/>
  <c r="AA548" i="46" s="1"/>
  <c r="Y476" i="46"/>
  <c r="AA476" i="46"/>
  <c r="Y374" i="46"/>
  <c r="AD374" i="46" s="1"/>
  <c r="AA374" i="46"/>
  <c r="Y198" i="46"/>
  <c r="AA198" i="46" s="1"/>
  <c r="Y1339" i="46"/>
  <c r="AA1339" i="46"/>
  <c r="Y1275" i="46"/>
  <c r="AD1275" i="46" s="1"/>
  <c r="AA1275" i="46"/>
  <c r="Y1211" i="46"/>
  <c r="AB1211" i="46" s="1"/>
  <c r="AA1211" i="46"/>
  <c r="Y1147" i="46"/>
  <c r="AC1147" i="46" s="1"/>
  <c r="Y1083" i="46"/>
  <c r="AC1083" i="46" s="1"/>
  <c r="Y1019" i="46"/>
  <c r="AB1019" i="46" s="1"/>
  <c r="Y955" i="46"/>
  <c r="AB955" i="46" s="1"/>
  <c r="AA955" i="46"/>
  <c r="Y891" i="46"/>
  <c r="AA891" i="46" s="1"/>
  <c r="Y827" i="46"/>
  <c r="AC827" i="46" s="1"/>
  <c r="Y763" i="46"/>
  <c r="AB763" i="46" s="1"/>
  <c r="AA763" i="46"/>
  <c r="Y699" i="46"/>
  <c r="AC699" i="46" s="1"/>
  <c r="AA699" i="46"/>
  <c r="Y635" i="46"/>
  <c r="AD635" i="46" s="1"/>
  <c r="Y571" i="46"/>
  <c r="AC571" i="46" s="1"/>
  <c r="AA571" i="46"/>
  <c r="Y506" i="46"/>
  <c r="AA506" i="46"/>
  <c r="Y418" i="46"/>
  <c r="AD418" i="46" s="1"/>
  <c r="Y277" i="46"/>
  <c r="AA277" i="46" s="1"/>
  <c r="Y245" i="46"/>
  <c r="AA245" i="46"/>
  <c r="Y181" i="46"/>
  <c r="Y117" i="46"/>
  <c r="Y316" i="46"/>
  <c r="AA316" i="46" s="1"/>
  <c r="Y252" i="46"/>
  <c r="AB252" i="46" s="1"/>
  <c r="Y188" i="46"/>
  <c r="Y124" i="46"/>
  <c r="Y419" i="46"/>
  <c r="AB419" i="46" s="1"/>
  <c r="Y291" i="46"/>
  <c r="AA291" i="46"/>
  <c r="Y227" i="46"/>
  <c r="AA227" i="46"/>
  <c r="Y163" i="46"/>
  <c r="AB163" i="46" s="1"/>
  <c r="Y99" i="46"/>
  <c r="AB99" i="46" s="1"/>
  <c r="Y329" i="46"/>
  <c r="AA329" i="46" s="1"/>
  <c r="Y265" i="46"/>
  <c r="AD265" i="46" s="1"/>
  <c r="AA265" i="46"/>
  <c r="Y201" i="46"/>
  <c r="AA201" i="46" s="1"/>
  <c r="Y512" i="46"/>
  <c r="AB512" i="46" s="1"/>
  <c r="Y448" i="46"/>
  <c r="AB448" i="46" s="1"/>
  <c r="AA448" i="46"/>
  <c r="Y384" i="46"/>
  <c r="AD384" i="46" s="1"/>
  <c r="AA384" i="46"/>
  <c r="Y320" i="46"/>
  <c r="Y256" i="46"/>
  <c r="AA256" i="46"/>
  <c r="Y192" i="46"/>
  <c r="AA192" i="46" s="1"/>
  <c r="Y479" i="46"/>
  <c r="AD479" i="46" s="1"/>
  <c r="AA479" i="46"/>
  <c r="Y415" i="46"/>
  <c r="AD415" i="46" s="1"/>
  <c r="AA415" i="46"/>
  <c r="Y351" i="46"/>
  <c r="AC351" i="46" s="1"/>
  <c r="Y287" i="46"/>
  <c r="Y223" i="46"/>
  <c r="Y159" i="46"/>
  <c r="AB159" i="46" s="1"/>
  <c r="Y95" i="46"/>
  <c r="AB95" i="46" s="1"/>
  <c r="Y2468" i="46"/>
  <c r="AC2468" i="46" s="1"/>
  <c r="Y2404" i="46"/>
  <c r="AA2404" i="46" s="1"/>
  <c r="Y2340" i="46"/>
  <c r="AD2340" i="46" s="1"/>
  <c r="Y2276" i="46"/>
  <c r="AA2276" i="46" s="1"/>
  <c r="Y2148" i="46"/>
  <c r="AD2148" i="46" s="1"/>
  <c r="Y2084" i="46"/>
  <c r="AD2084" i="46" s="1"/>
  <c r="AA2084" i="46"/>
  <c r="Y2020" i="46"/>
  <c r="AA2020" i="46" s="1"/>
  <c r="AE2020" i="46" s="1"/>
  <c r="Y1950" i="46"/>
  <c r="AC1950" i="46" s="1"/>
  <c r="AA1950" i="46"/>
  <c r="Y1858" i="46"/>
  <c r="AC1858" i="46" s="1"/>
  <c r="Y1735" i="46"/>
  <c r="AC1735" i="46" s="1"/>
  <c r="AA1735" i="46"/>
  <c r="Y1507" i="46"/>
  <c r="AD1507" i="46" s="1"/>
  <c r="AA1507" i="46"/>
  <c r="Y2459" i="46"/>
  <c r="AA2459" i="46" s="1"/>
  <c r="Y2395" i="46"/>
  <c r="AA2395" i="46" s="1"/>
  <c r="AE2395" i="46" s="1"/>
  <c r="Y2331" i="46"/>
  <c r="AA2331" i="46"/>
  <c r="Y2267" i="46"/>
  <c r="Y2203" i="46"/>
  <c r="AC2203" i="46" s="1"/>
  <c r="AA2203" i="46"/>
  <c r="Y2139" i="46"/>
  <c r="AC2139" i="46" s="1"/>
  <c r="Y2075" i="46"/>
  <c r="AA2075" i="46" s="1"/>
  <c r="Y2011" i="46"/>
  <c r="AB2011" i="46" s="1"/>
  <c r="Y1939" i="46"/>
  <c r="AD1939" i="46" s="1"/>
  <c r="Y1843" i="46"/>
  <c r="AC1843" i="46" s="1"/>
  <c r="Y1711" i="46"/>
  <c r="AB1711" i="46" s="1"/>
  <c r="Y1471" i="46"/>
  <c r="AA1471" i="46"/>
  <c r="Y2450" i="46"/>
  <c r="AC2450" i="46" s="1"/>
  <c r="AA2450" i="46"/>
  <c r="Y2386" i="46"/>
  <c r="AB2386" i="46" s="1"/>
  <c r="AA2386" i="46"/>
  <c r="Y2322" i="46"/>
  <c r="AC2322" i="46" s="1"/>
  <c r="AA2322" i="46"/>
  <c r="Y2258" i="46"/>
  <c r="Y2194" i="46"/>
  <c r="AA2194" i="46" s="1"/>
  <c r="Y2130" i="46"/>
  <c r="AD2130" i="46" s="1"/>
  <c r="Y2066" i="46"/>
  <c r="AB2066" i="46" s="1"/>
  <c r="Y2002" i="46"/>
  <c r="AA2002" i="46" s="1"/>
  <c r="Y1927" i="46"/>
  <c r="AA1927" i="46" s="1"/>
  <c r="Y1830" i="46"/>
  <c r="AC1830" i="46" s="1"/>
  <c r="Y1687" i="46"/>
  <c r="AB1687" i="46" s="1"/>
  <c r="Y1435" i="46"/>
  <c r="AA1435" i="46" s="1"/>
  <c r="Y2441" i="46"/>
  <c r="AA2441" i="46" s="1"/>
  <c r="AE2441" i="46" s="1"/>
  <c r="Y2377" i="46"/>
  <c r="AB2377" i="46" s="1"/>
  <c r="AA2377" i="46"/>
  <c r="Y2313" i="46"/>
  <c r="AC2313" i="46" s="1"/>
  <c r="AA2313" i="46"/>
  <c r="Y2249" i="46"/>
  <c r="AA2249" i="46" s="1"/>
  <c r="Y2185" i="46"/>
  <c r="AA2185" i="46"/>
  <c r="Y2057" i="46"/>
  <c r="AA2057" i="46" s="1"/>
  <c r="Y1992" i="46"/>
  <c r="AA1992" i="46" s="1"/>
  <c r="Y1915" i="46"/>
  <c r="Y1815" i="46"/>
  <c r="Y1655" i="46"/>
  <c r="AC1655" i="46" s="1"/>
  <c r="AA1655" i="46"/>
  <c r="Y1399" i="46"/>
  <c r="AC1399" i="46" s="1"/>
  <c r="AA1399" i="46"/>
  <c r="Y2432" i="46"/>
  <c r="AB2432" i="46" s="1"/>
  <c r="Y2368" i="46"/>
  <c r="AA2368" i="46"/>
  <c r="Y2304" i="46"/>
  <c r="AD2304" i="46" s="1"/>
  <c r="AA2304" i="46"/>
  <c r="Y2240" i="46"/>
  <c r="AC2240" i="46" s="1"/>
  <c r="Y2176" i="46"/>
  <c r="AC2176" i="46" s="1"/>
  <c r="AA2176" i="46"/>
  <c r="Y2112" i="46"/>
  <c r="Y2048" i="46"/>
  <c r="AD2048" i="46" s="1"/>
  <c r="Y1982" i="46"/>
  <c r="AC1982" i="46" s="1"/>
  <c r="AA1982" i="46"/>
  <c r="Y1903" i="46"/>
  <c r="AB1903" i="46" s="1"/>
  <c r="AA1903" i="46"/>
  <c r="Y1801" i="46"/>
  <c r="AA1801" i="46"/>
  <c r="Y1619" i="46"/>
  <c r="Y2487" i="46"/>
  <c r="AC2487" i="46" s="1"/>
  <c r="AA2487" i="46"/>
  <c r="Y2423" i="46"/>
  <c r="AA2423" i="46" s="1"/>
  <c r="Y2359" i="46"/>
  <c r="AD2359" i="46" s="1"/>
  <c r="Y2295" i="46"/>
  <c r="AD2295" i="46" s="1"/>
  <c r="Y2231" i="46"/>
  <c r="Y2167" i="46"/>
  <c r="AC2167" i="46" s="1"/>
  <c r="AA2167" i="46"/>
  <c r="Y2103" i="46"/>
  <c r="AD2103" i="46" s="1"/>
  <c r="Y2039" i="46"/>
  <c r="AC2039" i="46" s="1"/>
  <c r="AA2039" i="46"/>
  <c r="Y1971" i="46"/>
  <c r="AC1971" i="46" s="1"/>
  <c r="Y1889" i="46"/>
  <c r="AC1889" i="46" s="1"/>
  <c r="AA1889" i="46"/>
  <c r="Y1783" i="46"/>
  <c r="AD1783" i="46" s="1"/>
  <c r="AA1783" i="46"/>
  <c r="Y1583" i="46"/>
  <c r="AC1583" i="46" s="1"/>
  <c r="AA1583" i="46"/>
  <c r="Y2478" i="46"/>
  <c r="AA2478" i="46" s="1"/>
  <c r="AE2478" i="46" s="1"/>
  <c r="Y2414" i="46"/>
  <c r="AD2414" i="46" s="1"/>
  <c r="AA2414" i="46"/>
  <c r="Y2350" i="46"/>
  <c r="AA2350" i="46" s="1"/>
  <c r="Y2286" i="46"/>
  <c r="AA2286" i="46" s="1"/>
  <c r="AE2286" i="46" s="1"/>
  <c r="Y2222" i="46"/>
  <c r="AB2222" i="46" s="1"/>
  <c r="Y2158" i="46"/>
  <c r="AB2158" i="46" s="1"/>
  <c r="Y2094" i="46"/>
  <c r="AA2094" i="46" s="1"/>
  <c r="Y2030" i="46"/>
  <c r="AC2030" i="46" s="1"/>
  <c r="Y1961" i="46"/>
  <c r="AC1961" i="46" s="1"/>
  <c r="AA1961" i="46"/>
  <c r="Y1874" i="46"/>
  <c r="Y1762" i="46"/>
  <c r="AB1762" i="46" s="1"/>
  <c r="Y1547" i="46"/>
  <c r="AA1547" i="46" s="1"/>
  <c r="Y2469" i="46"/>
  <c r="AA2469" i="46" s="1"/>
  <c r="Y2405" i="46"/>
  <c r="AA2405" i="46" s="1"/>
  <c r="Y2341" i="46"/>
  <c r="AC2341" i="46" s="1"/>
  <c r="Y2277" i="46"/>
  <c r="AC2277" i="46" s="1"/>
  <c r="AA2277" i="46"/>
  <c r="Y2213" i="46"/>
  <c r="Y2149" i="46"/>
  <c r="AC2149" i="46" s="1"/>
  <c r="AA2149" i="46"/>
  <c r="Y2085" i="46"/>
  <c r="AD2085" i="46" s="1"/>
  <c r="AA2085" i="46"/>
  <c r="Y2021" i="46"/>
  <c r="AA2021" i="46" s="1"/>
  <c r="AE2021" i="46" s="1"/>
  <c r="Y1951" i="46"/>
  <c r="AD1951" i="46" s="1"/>
  <c r="Y1859" i="46"/>
  <c r="Y1738" i="46"/>
  <c r="AA1738" i="46" s="1"/>
  <c r="Y1511" i="46"/>
  <c r="AC1511" i="46" s="1"/>
  <c r="Y1650" i="46"/>
  <c r="AD1650" i="46" s="1"/>
  <c r="AA1650" i="46"/>
  <c r="Y1586" i="46"/>
  <c r="AC1586" i="46" s="1"/>
  <c r="AA1586" i="46"/>
  <c r="Y1522" i="46"/>
  <c r="Y1458" i="46"/>
  <c r="Y1394" i="46"/>
  <c r="Y1330" i="46"/>
  <c r="AD1330" i="46" s="1"/>
  <c r="AA1330" i="46"/>
  <c r="Y1266" i="46"/>
  <c r="AC1266" i="46" s="1"/>
  <c r="AA1266" i="46"/>
  <c r="Y1202" i="46"/>
  <c r="AA1202" i="46" s="1"/>
  <c r="Y1138" i="46"/>
  <c r="Y1074" i="46"/>
  <c r="AC1074" i="46" s="1"/>
  <c r="Y1010" i="46"/>
  <c r="AC1010" i="46" s="1"/>
  <c r="AA1010" i="46"/>
  <c r="Y946" i="46"/>
  <c r="AB946" i="46" s="1"/>
  <c r="Y882" i="46"/>
  <c r="Y818" i="46"/>
  <c r="AC818" i="46" s="1"/>
  <c r="AA818" i="46"/>
  <c r="Y754" i="46"/>
  <c r="AC754" i="46" s="1"/>
  <c r="Y690" i="46"/>
  <c r="AC690" i="46" s="1"/>
  <c r="AA690" i="46"/>
  <c r="Y626" i="46"/>
  <c r="AA626" i="46" s="1"/>
  <c r="Y562" i="46"/>
  <c r="AC562" i="46" s="1"/>
  <c r="AA562" i="46"/>
  <c r="Y494" i="46"/>
  <c r="AC494" i="46" s="1"/>
  <c r="AA494" i="46"/>
  <c r="Y404" i="46"/>
  <c r="AD404" i="46" s="1"/>
  <c r="Y253" i="46"/>
  <c r="AA253" i="46" s="1"/>
  <c r="Y1761" i="46"/>
  <c r="AD1761" i="46" s="1"/>
  <c r="AA1761" i="46"/>
  <c r="Y1633" i="46"/>
  <c r="AC1633" i="46" s="1"/>
  <c r="AA1633" i="46"/>
  <c r="Y1569" i="46"/>
  <c r="AA1569" i="46"/>
  <c r="Y1505" i="46"/>
  <c r="AC1505" i="46" s="1"/>
  <c r="AA1505" i="46"/>
  <c r="Y1441" i="46"/>
  <c r="AA1441" i="46" s="1"/>
  <c r="Y1377" i="46"/>
  <c r="AA1377" i="46" s="1"/>
  <c r="Y1313" i="46"/>
  <c r="Y1249" i="46"/>
  <c r="AA1249" i="46" s="1"/>
  <c r="Y1185" i="46"/>
  <c r="Y1121" i="46"/>
  <c r="AA1121" i="46"/>
  <c r="Y1057" i="46"/>
  <c r="AB1057" i="46" s="1"/>
  <c r="Y993" i="46"/>
  <c r="AC993" i="46" s="1"/>
  <c r="Y929" i="46"/>
  <c r="AC929" i="46" s="1"/>
  <c r="AA929" i="46"/>
  <c r="Y865" i="46"/>
  <c r="AC865" i="46" s="1"/>
  <c r="AA865" i="46"/>
  <c r="Y801" i="46"/>
  <c r="AD801" i="46" s="1"/>
  <c r="Y737" i="46"/>
  <c r="AD737" i="46" s="1"/>
  <c r="Y673" i="46"/>
  <c r="AB673" i="46" s="1"/>
  <c r="AA673" i="46"/>
  <c r="Y609" i="46"/>
  <c r="AA609" i="46"/>
  <c r="Y545" i="46"/>
  <c r="AA545" i="46" s="1"/>
  <c r="Y473" i="46"/>
  <c r="AA473" i="46" s="1"/>
  <c r="Y370" i="46"/>
  <c r="AD370" i="46" s="1"/>
  <c r="Y186" i="46"/>
  <c r="Y1912" i="46"/>
  <c r="AC1912" i="46" s="1"/>
  <c r="AA1912" i="46"/>
  <c r="Y1848" i="46"/>
  <c r="AA1848" i="46"/>
  <c r="Y1784" i="46"/>
  <c r="AA1784" i="46"/>
  <c r="Y1720" i="46"/>
  <c r="AA1720" i="46" s="1"/>
  <c r="Y1656" i="46"/>
  <c r="AC1656" i="46" s="1"/>
  <c r="AA1656" i="46"/>
  <c r="Y1592" i="46"/>
  <c r="AC1592" i="46" s="1"/>
  <c r="AA1592" i="46"/>
  <c r="Y1528" i="46"/>
  <c r="AA1528" i="46" s="1"/>
  <c r="Y1464" i="46"/>
  <c r="AC1464" i="46" s="1"/>
  <c r="AA1464" i="46"/>
  <c r="Y1400" i="46"/>
  <c r="AD1400" i="46" s="1"/>
  <c r="AA1400" i="46"/>
  <c r="Y1336" i="46"/>
  <c r="AA1336" i="46" s="1"/>
  <c r="AE1336" i="46" s="1"/>
  <c r="Y1272" i="46"/>
  <c r="AD1272" i="46" s="1"/>
  <c r="Y1208" i="46"/>
  <c r="AC1208" i="46" s="1"/>
  <c r="Y1144" i="46"/>
  <c r="AC1144" i="46" s="1"/>
  <c r="AA1144" i="46"/>
  <c r="Y1080" i="46"/>
  <c r="AD1080" i="46" s="1"/>
  <c r="AA1080" i="46"/>
  <c r="Y1016" i="46"/>
  <c r="AD1016" i="46" s="1"/>
  <c r="Y952" i="46"/>
  <c r="AA952" i="46" s="1"/>
  <c r="Y888" i="46"/>
  <c r="AA888" i="46" s="1"/>
  <c r="Y824" i="46"/>
  <c r="AC824" i="46" s="1"/>
  <c r="Y760" i="46"/>
  <c r="AB760" i="46" s="1"/>
  <c r="AA760" i="46"/>
  <c r="Y696" i="46"/>
  <c r="AC696" i="46" s="1"/>
  <c r="AA696" i="46"/>
  <c r="Y632" i="46"/>
  <c r="AD632" i="46" s="1"/>
  <c r="Y568" i="46"/>
  <c r="AC568" i="46" s="1"/>
  <c r="AA568" i="46"/>
  <c r="Y502" i="46"/>
  <c r="AA502" i="46" s="1"/>
  <c r="Y413" i="46"/>
  <c r="AD413" i="46" s="1"/>
  <c r="AA413" i="46"/>
  <c r="Y269" i="46"/>
  <c r="Y1367" i="46"/>
  <c r="AB1367" i="46" s="1"/>
  <c r="Y1303" i="46"/>
  <c r="AA1303" i="46" s="1"/>
  <c r="Y1239" i="46"/>
  <c r="Y1175" i="46"/>
  <c r="AD1175" i="46" s="1"/>
  <c r="AA1175" i="46"/>
  <c r="Y1111" i="46"/>
  <c r="AC1111" i="46" s="1"/>
  <c r="Y1047" i="46"/>
  <c r="AA1047" i="46" s="1"/>
  <c r="Y983" i="46"/>
  <c r="AC983" i="46" s="1"/>
  <c r="Y919" i="46"/>
  <c r="AC919" i="46" s="1"/>
  <c r="AA919" i="46"/>
  <c r="Y855" i="46"/>
  <c r="AC855" i="46" s="1"/>
  <c r="Y791" i="46"/>
  <c r="AA791" i="46" s="1"/>
  <c r="Y727" i="46"/>
  <c r="AD727" i="46" s="1"/>
  <c r="AA727" i="46"/>
  <c r="Y663" i="46"/>
  <c r="AA663" i="46" s="1"/>
  <c r="Y599" i="46"/>
  <c r="AC599" i="46" s="1"/>
  <c r="Y535" i="46"/>
  <c r="AC535" i="46" s="1"/>
  <c r="AA535" i="46"/>
  <c r="Y459" i="46"/>
  <c r="AD459" i="46" s="1"/>
  <c r="Y349" i="46"/>
  <c r="AD349" i="46" s="1"/>
  <c r="Y1758" i="46"/>
  <c r="AB1758" i="46" s="1"/>
  <c r="Y1694" i="46"/>
  <c r="AD1694" i="46" s="1"/>
  <c r="AA1694" i="46"/>
  <c r="Y1630" i="46"/>
  <c r="AA1630" i="46" s="1"/>
  <c r="Y1566" i="46"/>
  <c r="AD1566" i="46" s="1"/>
  <c r="Y1502" i="46"/>
  <c r="AC1502" i="46" s="1"/>
  <c r="AA1502" i="46"/>
  <c r="Y1438" i="46"/>
  <c r="AC1438" i="46" s="1"/>
  <c r="AA1438" i="46"/>
  <c r="Y1374" i="46"/>
  <c r="AA1374" i="46" s="1"/>
  <c r="Y1310" i="46"/>
  <c r="AA1310" i="46"/>
  <c r="Y1246" i="46"/>
  <c r="AC1246" i="46" s="1"/>
  <c r="AA1246" i="46"/>
  <c r="Y1182" i="46"/>
  <c r="AA1182" i="46" s="1"/>
  <c r="Y1118" i="46"/>
  <c r="AD1118" i="46" s="1"/>
  <c r="Y1054" i="46"/>
  <c r="AA1054" i="46"/>
  <c r="Y990" i="46"/>
  <c r="AB990" i="46" s="1"/>
  <c r="Y926" i="46"/>
  <c r="AD926" i="46" s="1"/>
  <c r="Y862" i="46"/>
  <c r="AC862" i="46" s="1"/>
  <c r="Y798" i="46"/>
  <c r="AB798" i="46" s="1"/>
  <c r="Y734" i="46"/>
  <c r="AD734" i="46" s="1"/>
  <c r="Y670" i="46"/>
  <c r="AD670" i="46" s="1"/>
  <c r="Y606" i="46"/>
  <c r="AC606" i="46" s="1"/>
  <c r="Y542" i="46"/>
  <c r="AA542" i="46" s="1"/>
  <c r="Y468" i="46"/>
  <c r="AC468" i="46" s="1"/>
  <c r="AA468" i="46"/>
  <c r="Y364" i="46"/>
  <c r="AD364" i="46" s="1"/>
  <c r="AA364" i="46"/>
  <c r="Y174" i="46"/>
  <c r="Y1965" i="46"/>
  <c r="AA1965" i="46"/>
  <c r="Y1901" i="46"/>
  <c r="AA1901" i="46" s="1"/>
  <c r="AE1901" i="46" s="1"/>
  <c r="Y1837" i="46"/>
  <c r="AD1837" i="46" s="1"/>
  <c r="AA1837" i="46"/>
  <c r="Y1773" i="46"/>
  <c r="AD1773" i="46" s="1"/>
  <c r="Y1709" i="46"/>
  <c r="AC1709" i="46" s="1"/>
  <c r="Y1645" i="46"/>
  <c r="AC1645" i="46" s="1"/>
  <c r="AA1645" i="46"/>
  <c r="Y1581" i="46"/>
  <c r="AC1581" i="46" s="1"/>
  <c r="AA1581" i="46"/>
  <c r="Y1517" i="46"/>
  <c r="AA1517" i="46" s="1"/>
  <c r="Y1453" i="46"/>
  <c r="Y1389" i="46"/>
  <c r="AC1389" i="46" s="1"/>
  <c r="Y1325" i="46"/>
  <c r="AC1325" i="46" s="1"/>
  <c r="AA1325" i="46"/>
  <c r="Y1261" i="46"/>
  <c r="AD1261" i="46" s="1"/>
  <c r="Y1197" i="46"/>
  <c r="AC1197" i="46" s="1"/>
  <c r="Y1133" i="46"/>
  <c r="AD1133" i="46" s="1"/>
  <c r="AA1133" i="46"/>
  <c r="Y1069" i="46"/>
  <c r="AC1069" i="46" s="1"/>
  <c r="Y1005" i="46"/>
  <c r="AC1005" i="46" s="1"/>
  <c r="Y941" i="46"/>
  <c r="AA941" i="46" s="1"/>
  <c r="Y877" i="46"/>
  <c r="Y813" i="46"/>
  <c r="AA813" i="46"/>
  <c r="Y749" i="46"/>
  <c r="AD749" i="46" s="1"/>
  <c r="Y685" i="46"/>
  <c r="AB685" i="46" s="1"/>
  <c r="Y621" i="46"/>
  <c r="AD621" i="46" s="1"/>
  <c r="Y557" i="46"/>
  <c r="AA557" i="46" s="1"/>
  <c r="Y489" i="46"/>
  <c r="AC489" i="46" s="1"/>
  <c r="Y234" i="46"/>
  <c r="Y1884" i="46"/>
  <c r="AD1884" i="46" s="1"/>
  <c r="AA1884" i="46"/>
  <c r="Y1820" i="46"/>
  <c r="Y1756" i="46"/>
  <c r="AC1756" i="46" s="1"/>
  <c r="AA1756" i="46"/>
  <c r="Y1692" i="46"/>
  <c r="AD1692" i="46" s="1"/>
  <c r="Y1628" i="46"/>
  <c r="Y1564" i="46"/>
  <c r="AB1564" i="46" s="1"/>
  <c r="AA1564" i="46"/>
  <c r="Y1500" i="46"/>
  <c r="AC1500" i="46" s="1"/>
  <c r="AA1500" i="46"/>
  <c r="Y1436" i="46"/>
  <c r="Y1372" i="46"/>
  <c r="Y1308" i="46"/>
  <c r="AC1308" i="46" s="1"/>
  <c r="AA1308" i="46"/>
  <c r="Y1244" i="46"/>
  <c r="AA1244" i="46"/>
  <c r="Y1180" i="46"/>
  <c r="Y1116" i="46"/>
  <c r="AD1116" i="46" s="1"/>
  <c r="Y1052" i="46"/>
  <c r="Y988" i="46"/>
  <c r="AC988" i="46" s="1"/>
  <c r="Y924" i="46"/>
  <c r="AD924" i="46" s="1"/>
  <c r="Y860" i="46"/>
  <c r="AA860" i="46"/>
  <c r="Y796" i="46"/>
  <c r="AC796" i="46" s="1"/>
  <c r="Y732" i="46"/>
  <c r="AD732" i="46" s="1"/>
  <c r="AA732" i="46"/>
  <c r="Y668" i="46"/>
  <c r="AA668" i="46" s="1"/>
  <c r="Y604" i="46"/>
  <c r="AC604" i="46" s="1"/>
  <c r="Y540" i="46"/>
  <c r="AA540" i="46" s="1"/>
  <c r="Y466" i="46"/>
  <c r="AA466" i="46"/>
  <c r="Y358" i="46"/>
  <c r="AB358" i="46" s="1"/>
  <c r="Y166" i="46"/>
  <c r="AC166" i="46" s="1"/>
  <c r="Y1331" i="46"/>
  <c r="AA1331" i="46" s="1"/>
  <c r="Y1267" i="46"/>
  <c r="AD1267" i="46" s="1"/>
  <c r="AA1267" i="46"/>
  <c r="Y1203" i="46"/>
  <c r="Y1139" i="46"/>
  <c r="AA1139" i="46" s="1"/>
  <c r="AE1139" i="46" s="1"/>
  <c r="Y1075" i="46"/>
  <c r="AB1075" i="46" s="1"/>
  <c r="Y1011" i="46"/>
  <c r="AC1011" i="46" s="1"/>
  <c r="AA1011" i="46"/>
  <c r="Y947" i="46"/>
  <c r="AC947" i="46" s="1"/>
  <c r="Y883" i="46"/>
  <c r="Y819" i="46"/>
  <c r="AB819" i="46" s="1"/>
  <c r="Y755" i="46"/>
  <c r="AB755" i="46" s="1"/>
  <c r="Y691" i="46"/>
  <c r="AA691" i="46"/>
  <c r="Y627" i="46"/>
  <c r="AD627" i="46" s="1"/>
  <c r="Y563" i="46"/>
  <c r="AC563" i="46" s="1"/>
  <c r="AA563" i="46"/>
  <c r="Y497" i="46"/>
  <c r="AC497" i="46" s="1"/>
  <c r="Y405" i="46"/>
  <c r="AB405" i="46" s="1"/>
  <c r="Y254" i="46"/>
  <c r="AA254" i="46" s="1"/>
  <c r="Y237" i="46"/>
  <c r="AA237" i="46"/>
  <c r="Y173" i="46"/>
  <c r="Y109" i="46"/>
  <c r="Y308" i="46"/>
  <c r="Y244" i="46"/>
  <c r="AC244" i="46" s="1"/>
  <c r="Y180" i="46"/>
  <c r="Y116" i="46"/>
  <c r="AB116" i="46" s="1"/>
  <c r="Y411" i="46"/>
  <c r="AB411" i="46" s="1"/>
  <c r="AA411" i="46"/>
  <c r="Y347" i="46"/>
  <c r="AD347" i="46" s="1"/>
  <c r="AA347" i="46"/>
  <c r="Y283" i="46"/>
  <c r="AC283" i="46" s="1"/>
  <c r="Y219" i="46"/>
  <c r="AA219" i="46" s="1"/>
  <c r="Y385" i="46"/>
  <c r="AA385" i="46"/>
  <c r="Y321" i="46"/>
  <c r="AA321" i="46"/>
  <c r="Y257" i="46"/>
  <c r="AD257" i="46" s="1"/>
  <c r="Y193" i="46"/>
  <c r="AA193" i="46" s="1"/>
  <c r="Y129" i="46"/>
  <c r="AA129" i="46" s="1"/>
  <c r="Y504" i="46"/>
  <c r="AA504" i="46" s="1"/>
  <c r="Y440" i="46"/>
  <c r="AB440" i="46" s="1"/>
  <c r="Y376" i="46"/>
  <c r="AD376" i="46" s="1"/>
  <c r="Y312" i="46"/>
  <c r="AA312" i="46"/>
  <c r="Y248" i="46"/>
  <c r="AA248" i="46"/>
  <c r="Y184" i="46"/>
  <c r="Y120" i="46"/>
  <c r="Y471" i="46"/>
  <c r="AA471" i="46" s="1"/>
  <c r="Y407" i="46"/>
  <c r="AD407" i="46" s="1"/>
  <c r="Y343" i="46"/>
  <c r="AD343" i="46" s="1"/>
  <c r="Y279" i="46"/>
  <c r="AA279" i="46" s="1"/>
  <c r="Y215" i="46"/>
  <c r="AC215" i="46" s="1"/>
  <c r="Y87" i="46"/>
  <c r="AB87" i="46" s="1"/>
  <c r="AD2249" i="46"/>
  <c r="AC1503" i="46"/>
  <c r="AC1408" i="46"/>
  <c r="AC873" i="46"/>
  <c r="Y2460" i="46"/>
  <c r="AC2460" i="46" s="1"/>
  <c r="AA2460" i="46"/>
  <c r="Y2396" i="46"/>
  <c r="AA2396" i="46" s="1"/>
  <c r="Y2332" i="46"/>
  <c r="AC2332" i="46" s="1"/>
  <c r="Y2268" i="46"/>
  <c r="AD2268" i="46" s="1"/>
  <c r="AA2268" i="46"/>
  <c r="Y2204" i="46"/>
  <c r="AA2204" i="46"/>
  <c r="Y2140" i="46"/>
  <c r="AD2140" i="46" s="1"/>
  <c r="AA2140" i="46"/>
  <c r="Y2076" i="46"/>
  <c r="Y2012" i="46"/>
  <c r="AD2012" i="46" s="1"/>
  <c r="Y1940" i="46"/>
  <c r="AD1940" i="46" s="1"/>
  <c r="Y1846" i="46"/>
  <c r="AC1846" i="46" s="1"/>
  <c r="AA1846" i="46"/>
  <c r="Y1714" i="46"/>
  <c r="AA1714" i="46" s="1"/>
  <c r="Y1475" i="46"/>
  <c r="Y2451" i="46"/>
  <c r="AA2451" i="46" s="1"/>
  <c r="Y2387" i="46"/>
  <c r="AD2387" i="46" s="1"/>
  <c r="AA2387" i="46"/>
  <c r="Y2323" i="46"/>
  <c r="AB2323" i="46" s="1"/>
  <c r="Y2259" i="46"/>
  <c r="AA2259" i="46" s="1"/>
  <c r="Y2195" i="46"/>
  <c r="AC2195" i="46" s="1"/>
  <c r="Y2131" i="46"/>
  <c r="AC2131" i="46" s="1"/>
  <c r="AA2131" i="46"/>
  <c r="Y2067" i="46"/>
  <c r="AA2067" i="46" s="1"/>
  <c r="AE2067" i="46" s="1"/>
  <c r="Y2003" i="46"/>
  <c r="AC2003" i="46" s="1"/>
  <c r="AA2003" i="46"/>
  <c r="Y1929" i="46"/>
  <c r="Y1831" i="46"/>
  <c r="AA1831" i="46" s="1"/>
  <c r="Y1690" i="46"/>
  <c r="AB1690" i="46" s="1"/>
  <c r="Y1439" i="46"/>
  <c r="Y2442" i="46"/>
  <c r="AC2442" i="46" s="1"/>
  <c r="AA2442" i="46"/>
  <c r="Y2378" i="46"/>
  <c r="AA2378" i="46" s="1"/>
  <c r="AE2378" i="46" s="1"/>
  <c r="Y2314" i="46"/>
  <c r="AB2314" i="46" s="1"/>
  <c r="AA2314" i="46"/>
  <c r="Y2250" i="46"/>
  <c r="AA2250" i="46" s="1"/>
  <c r="Y2186" i="46"/>
  <c r="AC2186" i="46" s="1"/>
  <c r="Y2122" i="46"/>
  <c r="AC2122" i="46" s="1"/>
  <c r="AA2122" i="46"/>
  <c r="Y2058" i="46"/>
  <c r="AC2058" i="46" s="1"/>
  <c r="AA2058" i="46"/>
  <c r="Y1993" i="46"/>
  <c r="AA1993" i="46"/>
  <c r="Y1916" i="46"/>
  <c r="AA1916" i="46"/>
  <c r="Y1817" i="46"/>
  <c r="AA1817" i="46" s="1"/>
  <c r="Y1659" i="46"/>
  <c r="AC1659" i="46" s="1"/>
  <c r="AA1659" i="46"/>
  <c r="Y1403" i="46"/>
  <c r="AA1403" i="46" s="1"/>
  <c r="Y2433" i="46"/>
  <c r="Y2305" i="46"/>
  <c r="AC2305" i="46" s="1"/>
  <c r="AA2305" i="46"/>
  <c r="Y2241" i="46"/>
  <c r="AB2241" i="46" s="1"/>
  <c r="Y2177" i="46"/>
  <c r="AC2177" i="46" s="1"/>
  <c r="AA2177" i="46"/>
  <c r="Y2113" i="46"/>
  <c r="Y2049" i="46"/>
  <c r="AB2049" i="46" s="1"/>
  <c r="Y1983" i="46"/>
  <c r="AD1983" i="46" s="1"/>
  <c r="Y1905" i="46"/>
  <c r="AA1905" i="46" s="1"/>
  <c r="Y1802" i="46"/>
  <c r="AA1802" i="46"/>
  <c r="Y1623" i="46"/>
  <c r="AD1623" i="46" s="1"/>
  <c r="AA1623" i="46"/>
  <c r="Y2424" i="46"/>
  <c r="AD2424" i="46" s="1"/>
  <c r="Y2360" i="46"/>
  <c r="AB2360" i="46" s="1"/>
  <c r="Y2232" i="46"/>
  <c r="AD2232" i="46" s="1"/>
  <c r="Y2168" i="46"/>
  <c r="AC2168" i="46" s="1"/>
  <c r="AA2168" i="46"/>
  <c r="Y2104" i="46"/>
  <c r="Y2040" i="46"/>
  <c r="Y1972" i="46"/>
  <c r="AC1972" i="46" s="1"/>
  <c r="AA1972" i="46"/>
  <c r="Y1890" i="46"/>
  <c r="Y1785" i="46"/>
  <c r="AA1785" i="46" s="1"/>
  <c r="Y1587" i="46"/>
  <c r="AA1587" i="46" s="1"/>
  <c r="Y2479" i="46"/>
  <c r="AB2479" i="46" s="1"/>
  <c r="Y2415" i="46"/>
  <c r="Y2351" i="46"/>
  <c r="AA2351" i="46" s="1"/>
  <c r="Y2287" i="46"/>
  <c r="AC2287" i="46" s="1"/>
  <c r="AA2287" i="46"/>
  <c r="Y2223" i="46"/>
  <c r="AD2223" i="46" s="1"/>
  <c r="AA2223" i="46"/>
  <c r="Y2159" i="46"/>
  <c r="AA2159" i="46" s="1"/>
  <c r="Y2095" i="46"/>
  <c r="Y2031" i="46"/>
  <c r="AC2031" i="46" s="1"/>
  <c r="Y1962" i="46"/>
  <c r="Y1875" i="46"/>
  <c r="AB1875" i="46" s="1"/>
  <c r="Y1763" i="46"/>
  <c r="AB1763" i="46" s="1"/>
  <c r="Y1551" i="46"/>
  <c r="AC1551" i="46" s="1"/>
  <c r="AA1551" i="46"/>
  <c r="Y2470" i="46"/>
  <c r="AB2470" i="46" s="1"/>
  <c r="Y2406" i="46"/>
  <c r="AB2406" i="46" s="1"/>
  <c r="Y2342" i="46"/>
  <c r="AC2342" i="46" s="1"/>
  <c r="Y2278" i="46"/>
  <c r="AD2278" i="46" s="1"/>
  <c r="AA2278" i="46"/>
  <c r="Y2214" i="46"/>
  <c r="AA2214" i="46" s="1"/>
  <c r="Y2086" i="46"/>
  <c r="AD2086" i="46" s="1"/>
  <c r="AA2086" i="46"/>
  <c r="Y2022" i="46"/>
  <c r="AB2022" i="46" s="1"/>
  <c r="AA2022" i="46"/>
  <c r="Y1952" i="46"/>
  <c r="AB1952" i="46" s="1"/>
  <c r="Y1862" i="46"/>
  <c r="Y1739" i="46"/>
  <c r="AC1739" i="46" s="1"/>
  <c r="AA1739" i="46"/>
  <c r="Y1515" i="46"/>
  <c r="AC1515" i="46" s="1"/>
  <c r="AA1515" i="46"/>
  <c r="Y2461" i="46"/>
  <c r="AA2461" i="46"/>
  <c r="Y2397" i="46"/>
  <c r="AA2397" i="46" s="1"/>
  <c r="Y2333" i="46"/>
  <c r="AC2333" i="46" s="1"/>
  <c r="AA2333" i="46"/>
  <c r="Y2269" i="46"/>
  <c r="Y2205" i="46"/>
  <c r="AC2205" i="46" s="1"/>
  <c r="AA2205" i="46"/>
  <c r="Y2141" i="46"/>
  <c r="Y2077" i="46"/>
  <c r="AD2077" i="46" s="1"/>
  <c r="Y2013" i="46"/>
  <c r="AA2013" i="46" s="1"/>
  <c r="AE2013" i="46" s="1"/>
  <c r="Y1942" i="46"/>
  <c r="Y1847" i="46"/>
  <c r="AD1847" i="46" s="1"/>
  <c r="AA1847" i="46"/>
  <c r="Y1715" i="46"/>
  <c r="AC1715" i="46" s="1"/>
  <c r="Y1479" i="46"/>
  <c r="AD1479" i="46" s="1"/>
  <c r="AA1479" i="46"/>
  <c r="Y1642" i="46"/>
  <c r="AD1642" i="46" s="1"/>
  <c r="AA1642" i="46"/>
  <c r="Y1578" i="46"/>
  <c r="AA1578" i="46"/>
  <c r="Y1514" i="46"/>
  <c r="AC1514" i="46" s="1"/>
  <c r="Y1450" i="46"/>
  <c r="AA1450" i="46"/>
  <c r="Y1386" i="46"/>
  <c r="AA1386" i="46" s="1"/>
  <c r="Y1322" i="46"/>
  <c r="Y1258" i="46"/>
  <c r="AC1258" i="46" s="1"/>
  <c r="AA1258" i="46"/>
  <c r="Y1194" i="46"/>
  <c r="AD1194" i="46" s="1"/>
  <c r="Y1130" i="46"/>
  <c r="AD1130" i="46" s="1"/>
  <c r="AA1130" i="46"/>
  <c r="Y1066" i="46"/>
  <c r="AD1066" i="46" s="1"/>
  <c r="Y1002" i="46"/>
  <c r="AD1002" i="46" s="1"/>
  <c r="AA1002" i="46"/>
  <c r="Y938" i="46"/>
  <c r="AB938" i="46" s="1"/>
  <c r="AA938" i="46"/>
  <c r="Y874" i="46"/>
  <c r="Y810" i="46"/>
  <c r="AA810" i="46"/>
  <c r="Y746" i="46"/>
  <c r="AD746" i="46" s="1"/>
  <c r="AA746" i="46"/>
  <c r="Y682" i="46"/>
  <c r="AB682" i="46" s="1"/>
  <c r="Y618" i="46"/>
  <c r="AD618" i="46" s="1"/>
  <c r="Y554" i="46"/>
  <c r="AA554" i="46" s="1"/>
  <c r="Y484" i="46"/>
  <c r="AD484" i="46" s="1"/>
  <c r="AA484" i="46"/>
  <c r="Y388" i="46"/>
  <c r="AA388" i="46"/>
  <c r="Y222" i="46"/>
  <c r="AA222" i="46"/>
  <c r="Y1753" i="46"/>
  <c r="AA1753" i="46"/>
  <c r="Y1689" i="46"/>
  <c r="AB1689" i="46" s="1"/>
  <c r="Y1625" i="46"/>
  <c r="AA1625" i="46"/>
  <c r="Y1561" i="46"/>
  <c r="AD1561" i="46" s="1"/>
  <c r="Y1497" i="46"/>
  <c r="AC1497" i="46" s="1"/>
  <c r="Y1433" i="46"/>
  <c r="AC1433" i="46" s="1"/>
  <c r="Y1369" i="46"/>
  <c r="AA1369" i="46"/>
  <c r="Y1305" i="46"/>
  <c r="Y1241" i="46"/>
  <c r="AD1241" i="46" s="1"/>
  <c r="AA1241" i="46"/>
  <c r="Y1177" i="46"/>
  <c r="AB1177" i="46" s="1"/>
  <c r="Y1113" i="46"/>
  <c r="AC1113" i="46" s="1"/>
  <c r="Y1049" i="46"/>
  <c r="AB1049" i="46" s="1"/>
  <c r="Y985" i="46"/>
  <c r="Y921" i="46"/>
  <c r="AA921" i="46" s="1"/>
  <c r="Y857" i="46"/>
  <c r="AC857" i="46" s="1"/>
  <c r="AA857" i="46"/>
  <c r="Y793" i="46"/>
  <c r="AD793" i="46" s="1"/>
  <c r="Y665" i="46"/>
  <c r="AC665" i="46" s="1"/>
  <c r="AA665" i="46"/>
  <c r="Y601" i="46"/>
  <c r="AC601" i="46" s="1"/>
  <c r="Y537" i="46"/>
  <c r="AA537" i="46" s="1"/>
  <c r="Y461" i="46"/>
  <c r="AA461" i="46" s="1"/>
  <c r="Y354" i="46"/>
  <c r="AD354" i="46" s="1"/>
  <c r="Y1904" i="46"/>
  <c r="AD1904" i="46" s="1"/>
  <c r="AA1904" i="46"/>
  <c r="Y1840" i="46"/>
  <c r="Y1776" i="46"/>
  <c r="AC1776" i="46" s="1"/>
  <c r="Y1712" i="46"/>
  <c r="AC1712" i="46" s="1"/>
  <c r="Y1648" i="46"/>
  <c r="AC1648" i="46" s="1"/>
  <c r="AA1648" i="46"/>
  <c r="Y1584" i="46"/>
  <c r="AA1584" i="46" s="1"/>
  <c r="AE1584" i="46" s="1"/>
  <c r="Y1520" i="46"/>
  <c r="AA1520" i="46" s="1"/>
  <c r="Y1456" i="46"/>
  <c r="AD1456" i="46" s="1"/>
  <c r="Y1392" i="46"/>
  <c r="AA1392" i="46"/>
  <c r="Y1328" i="46"/>
  <c r="AA1328" i="46"/>
  <c r="Y1264" i="46"/>
  <c r="AA1264" i="46"/>
  <c r="Y1200" i="46"/>
  <c r="AA1200" i="46" s="1"/>
  <c r="AE1200" i="46" s="1"/>
  <c r="Y1136" i="46"/>
  <c r="AA1136" i="46"/>
  <c r="Y1072" i="46"/>
  <c r="AD1072" i="46" s="1"/>
  <c r="Y1008" i="46"/>
  <c r="AC1008" i="46" s="1"/>
  <c r="AA1008" i="46"/>
  <c r="Y944" i="46"/>
  <c r="AA944" i="46" s="1"/>
  <c r="Y880" i="46"/>
  <c r="AA880" i="46" s="1"/>
  <c r="Y816" i="46"/>
  <c r="AD816" i="46" s="1"/>
  <c r="Y752" i="46"/>
  <c r="AB752" i="46" s="1"/>
  <c r="Y688" i="46"/>
  <c r="AA688" i="46"/>
  <c r="Y624" i="46"/>
  <c r="AD624" i="46" s="1"/>
  <c r="Y560" i="46"/>
  <c r="AC560" i="46" s="1"/>
  <c r="AA560" i="46"/>
  <c r="Y492" i="46"/>
  <c r="AD492" i="46" s="1"/>
  <c r="AA492" i="46"/>
  <c r="Y398" i="46"/>
  <c r="AC398" i="46" s="1"/>
  <c r="Y246" i="46"/>
  <c r="AC246" i="46" s="1"/>
  <c r="Y1359" i="46"/>
  <c r="Y1295" i="46"/>
  <c r="AA1295" i="46"/>
  <c r="Y1231" i="46"/>
  <c r="AD1231" i="46" s="1"/>
  <c r="AA1231" i="46"/>
  <c r="Y1167" i="46"/>
  <c r="AA1167" i="46"/>
  <c r="Y1103" i="46"/>
  <c r="AC1103" i="46" s="1"/>
  <c r="Y1039" i="46"/>
  <c r="AB1039" i="46" s="1"/>
  <c r="Y975" i="46"/>
  <c r="AB975" i="46" s="1"/>
  <c r="Y911" i="46"/>
  <c r="AA911" i="46" s="1"/>
  <c r="Y847" i="46"/>
  <c r="AB847" i="46" s="1"/>
  <c r="Y783" i="46"/>
  <c r="AA783" i="46" s="1"/>
  <c r="Y719" i="46"/>
  <c r="AD719" i="46" s="1"/>
  <c r="AA719" i="46"/>
  <c r="Y655" i="46"/>
  <c r="AA655" i="46"/>
  <c r="Y591" i="46"/>
  <c r="Y330" i="46"/>
  <c r="AA330" i="46"/>
  <c r="Y114" i="46"/>
  <c r="AB114" i="46" s="1"/>
  <c r="Y1750" i="46"/>
  <c r="AA1750" i="46"/>
  <c r="Y1622" i="46"/>
  <c r="AD1622" i="46" s="1"/>
  <c r="AA1622" i="46"/>
  <c r="Y1558" i="46"/>
  <c r="AB1558" i="46" s="1"/>
  <c r="AA1558" i="46"/>
  <c r="Y1494" i="46"/>
  <c r="AC1494" i="46" s="1"/>
  <c r="AA1494" i="46"/>
  <c r="Y1430" i="46"/>
  <c r="AD1430" i="46" s="1"/>
  <c r="AA1430" i="46"/>
  <c r="Y1366" i="46"/>
  <c r="AA1366" i="46" s="1"/>
  <c r="Y1302" i="46"/>
  <c r="Y1238" i="46"/>
  <c r="AA1238" i="46" s="1"/>
  <c r="Y1174" i="46"/>
  <c r="Y1110" i="46"/>
  <c r="AD1110" i="46" s="1"/>
  <c r="Y1046" i="46"/>
  <c r="AB1046" i="46" s="1"/>
  <c r="Y982" i="46"/>
  <c r="AC982" i="46" s="1"/>
  <c r="AA982" i="46"/>
  <c r="Y918" i="46"/>
  <c r="AC918" i="46" s="1"/>
  <c r="AA918" i="46"/>
  <c r="Y854" i="46"/>
  <c r="AD854" i="46" s="1"/>
  <c r="Y790" i="46"/>
  <c r="AC790" i="46" s="1"/>
  <c r="Y726" i="46"/>
  <c r="AD726" i="46" s="1"/>
  <c r="Y662" i="46"/>
  <c r="AC662" i="46" s="1"/>
  <c r="AA662" i="46"/>
  <c r="Y598" i="46"/>
  <c r="AC598" i="46" s="1"/>
  <c r="Y534" i="46"/>
  <c r="AC534" i="46" s="1"/>
  <c r="AA534" i="46"/>
  <c r="Y458" i="46"/>
  <c r="AA458" i="46" s="1"/>
  <c r="Y348" i="46"/>
  <c r="AD348" i="46" s="1"/>
  <c r="Y142" i="46"/>
  <c r="AD142" i="46" s="1"/>
  <c r="Y1957" i="46"/>
  <c r="Y1893" i="46"/>
  <c r="AC1893" i="46" s="1"/>
  <c r="Y1829" i="46"/>
  <c r="AC1829" i="46" s="1"/>
  <c r="AA1829" i="46"/>
  <c r="Y1765" i="46"/>
  <c r="Y1701" i="46"/>
  <c r="AC1701" i="46" s="1"/>
  <c r="AA1701" i="46"/>
  <c r="Y1637" i="46"/>
  <c r="AD1637" i="46" s="1"/>
  <c r="AA1637" i="46"/>
  <c r="Y1573" i="46"/>
  <c r="AA1573" i="46" s="1"/>
  <c r="AE1573" i="46" s="1"/>
  <c r="Y1509" i="46"/>
  <c r="AD1509" i="46" s="1"/>
  <c r="AA1509" i="46"/>
  <c r="Y1445" i="46"/>
  <c r="AA1445" i="46" s="1"/>
  <c r="Y1381" i="46"/>
  <c r="AD1381" i="46" s="1"/>
  <c r="AA1381" i="46"/>
  <c r="Y1317" i="46"/>
  <c r="AC1317" i="46" s="1"/>
  <c r="AA1317" i="46"/>
  <c r="Y1253" i="46"/>
  <c r="AD1253" i="46" s="1"/>
  <c r="AA1253" i="46"/>
  <c r="Y1189" i="46"/>
  <c r="AD1189" i="46" s="1"/>
  <c r="Y1125" i="46"/>
  <c r="AC1125" i="46" s="1"/>
  <c r="AA1125" i="46"/>
  <c r="Y1061" i="46"/>
  <c r="AA1061" i="46"/>
  <c r="Y997" i="46"/>
  <c r="AB997" i="46" s="1"/>
  <c r="Y933" i="46"/>
  <c r="AA933" i="46"/>
  <c r="Y869" i="46"/>
  <c r="AB869" i="46" s="1"/>
  <c r="AA869" i="46"/>
  <c r="Y805" i="46"/>
  <c r="AA805" i="46"/>
  <c r="Y741" i="46"/>
  <c r="AC741" i="46" s="1"/>
  <c r="Y677" i="46"/>
  <c r="AB677" i="46" s="1"/>
  <c r="Y613" i="46"/>
  <c r="AA613" i="46" s="1"/>
  <c r="Y549" i="46"/>
  <c r="AA549" i="46" s="1"/>
  <c r="Y477" i="46"/>
  <c r="AA477" i="46"/>
  <c r="Y378" i="46"/>
  <c r="AA378" i="46"/>
  <c r="Y202" i="46"/>
  <c r="AA202" i="46" s="1"/>
  <c r="Y1876" i="46"/>
  <c r="AC1876" i="46" s="1"/>
  <c r="AA1876" i="46"/>
  <c r="Y1812" i="46"/>
  <c r="AA1812" i="46"/>
  <c r="Y1748" i="46"/>
  <c r="Y1684" i="46"/>
  <c r="AB1684" i="46" s="1"/>
  <c r="Y1620" i="46"/>
  <c r="AA1620" i="46"/>
  <c r="Y1556" i="46"/>
  <c r="AD1556" i="46" s="1"/>
  <c r="Y1492" i="46"/>
  <c r="AA1492" i="46"/>
  <c r="Y1428" i="46"/>
  <c r="AA1428" i="46"/>
  <c r="Y1364" i="46"/>
  <c r="AC1364" i="46" s="1"/>
  <c r="AA1364" i="46"/>
  <c r="Y1300" i="46"/>
  <c r="AA1300" i="46"/>
  <c r="Y1236" i="46"/>
  <c r="AC1236" i="46" s="1"/>
  <c r="Y1172" i="46"/>
  <c r="AA1172" i="46" s="1"/>
  <c r="Y1108" i="46"/>
  <c r="AD1108" i="46" s="1"/>
  <c r="AA1108" i="46"/>
  <c r="Y1044" i="46"/>
  <c r="AB1044" i="46" s="1"/>
  <c r="Y980" i="46"/>
  <c r="AC980" i="46" s="1"/>
  <c r="AA980" i="46"/>
  <c r="Y916" i="46"/>
  <c r="AA916" i="46"/>
  <c r="Y852" i="46"/>
  <c r="AA852" i="46" s="1"/>
  <c r="Y724" i="46"/>
  <c r="AA724" i="46" s="1"/>
  <c r="Y660" i="46"/>
  <c r="AA660" i="46"/>
  <c r="Y596" i="46"/>
  <c r="AD596" i="46" s="1"/>
  <c r="Y532" i="46"/>
  <c r="AA532" i="46"/>
  <c r="Y454" i="46"/>
  <c r="AA454" i="46" s="1"/>
  <c r="Y342" i="46"/>
  <c r="AC342" i="46" s="1"/>
  <c r="Y1323" i="46"/>
  <c r="AA1323" i="46" s="1"/>
  <c r="Y1259" i="46"/>
  <c r="Y1195" i="46"/>
  <c r="AC1195" i="46" s="1"/>
  <c r="Y1131" i="46"/>
  <c r="AA1131" i="46"/>
  <c r="Y1067" i="46"/>
  <c r="AA1067" i="46" s="1"/>
  <c r="Y1003" i="46"/>
  <c r="AC1003" i="46" s="1"/>
  <c r="Y875" i="46"/>
  <c r="AB875" i="46" s="1"/>
  <c r="Y811" i="46"/>
  <c r="AD811" i="46" s="1"/>
  <c r="Y747" i="46"/>
  <c r="AA747" i="46" s="1"/>
  <c r="Y683" i="46"/>
  <c r="AB683" i="46" s="1"/>
  <c r="Y619" i="46"/>
  <c r="AA619" i="46" s="1"/>
  <c r="Y555" i="46"/>
  <c r="Y485" i="46"/>
  <c r="AA485" i="46"/>
  <c r="Y389" i="46"/>
  <c r="AB389" i="46" s="1"/>
  <c r="Y226" i="46"/>
  <c r="Y229" i="46"/>
  <c r="AA229" i="46"/>
  <c r="Y165" i="46"/>
  <c r="AD165" i="46" s="1"/>
  <c r="Y101" i="46"/>
  <c r="Y300" i="46"/>
  <c r="AB300" i="46" s="1"/>
  <c r="Y236" i="46"/>
  <c r="AA236" i="46"/>
  <c r="Y172" i="46"/>
  <c r="Y108" i="46"/>
  <c r="AB108" i="46" s="1"/>
  <c r="Y403" i="46"/>
  <c r="AA403" i="46"/>
  <c r="Y339" i="46"/>
  <c r="AA339" i="46"/>
  <c r="Y275" i="46"/>
  <c r="AA275" i="46" s="1"/>
  <c r="Y211" i="46"/>
  <c r="AA211" i="46" s="1"/>
  <c r="Y147" i="46"/>
  <c r="AC147" i="46" s="1"/>
  <c r="Y83" i="46"/>
  <c r="AB83" i="46" s="1"/>
  <c r="Y377" i="46"/>
  <c r="AD377" i="46" s="1"/>
  <c r="Y313" i="46"/>
  <c r="AA313" i="46"/>
  <c r="Y249" i="46"/>
  <c r="Y185" i="46"/>
  <c r="Y121" i="46"/>
  <c r="Y496" i="46"/>
  <c r="AA496" i="46"/>
  <c r="Y368" i="46"/>
  <c r="AD368" i="46" s="1"/>
  <c r="Y304" i="46"/>
  <c r="AA304" i="46" s="1"/>
  <c r="Y240" i="46"/>
  <c r="AA240" i="46" s="1"/>
  <c r="Y176" i="46"/>
  <c r="AD176" i="46" s="1"/>
  <c r="Y112" i="46"/>
  <c r="Y463" i="46"/>
  <c r="AA463" i="46" s="1"/>
  <c r="Y399" i="46"/>
  <c r="AB399" i="46" s="1"/>
  <c r="Y335" i="46"/>
  <c r="AA335" i="46"/>
  <c r="Y271" i="46"/>
  <c r="AA271" i="46" s="1"/>
  <c r="Y207" i="46"/>
  <c r="AA207" i="46" s="1"/>
  <c r="Y143" i="46"/>
  <c r="AD143" i="46" s="1"/>
  <c r="AD2284" i="46"/>
  <c r="AD1702" i="46"/>
  <c r="AD1266" i="46"/>
  <c r="AD911" i="46"/>
  <c r="AD699" i="46"/>
  <c r="AD947" i="46"/>
  <c r="AD698" i="46"/>
  <c r="AD612" i="46"/>
  <c r="AC2257" i="46"/>
  <c r="AC1755" i="46"/>
  <c r="AC1133" i="46"/>
  <c r="AB1980" i="46"/>
  <c r="AB1377" i="46"/>
  <c r="Y2452" i="46"/>
  <c r="AB2452" i="46" s="1"/>
  <c r="AA2452" i="46"/>
  <c r="Y2388" i="46"/>
  <c r="AD2388" i="46" s="1"/>
  <c r="Y2324" i="46"/>
  <c r="AA2324" i="46"/>
  <c r="Y2260" i="46"/>
  <c r="AA2260" i="46"/>
  <c r="Y2196" i="46"/>
  <c r="AB2196" i="46" s="1"/>
  <c r="Y2132" i="46"/>
  <c r="AA2132" i="46"/>
  <c r="Y2068" i="46"/>
  <c r="AC2068" i="46" s="1"/>
  <c r="AA2068" i="46"/>
  <c r="Y2004" i="46"/>
  <c r="AA2004" i="46"/>
  <c r="Y1930" i="46"/>
  <c r="Y1833" i="46"/>
  <c r="AA1833" i="46"/>
  <c r="Y1691" i="46"/>
  <c r="AC1691" i="46" s="1"/>
  <c r="Y1443" i="46"/>
  <c r="AA1443" i="46" s="1"/>
  <c r="Y2443" i="46"/>
  <c r="AA2443" i="46"/>
  <c r="Y2379" i="46"/>
  <c r="AA2379" i="46" s="1"/>
  <c r="AE2379" i="46" s="1"/>
  <c r="Y2187" i="46"/>
  <c r="AD2187" i="46" s="1"/>
  <c r="Y2123" i="46"/>
  <c r="AC2123" i="46" s="1"/>
  <c r="AA2123" i="46"/>
  <c r="Y2059" i="46"/>
  <c r="Y1994" i="46"/>
  <c r="AA1994" i="46" s="1"/>
  <c r="AE1994" i="46" s="1"/>
  <c r="Y1918" i="46"/>
  <c r="AA1918" i="46" s="1"/>
  <c r="Y1818" i="46"/>
  <c r="AC1818" i="46" s="1"/>
  <c r="AA1818" i="46"/>
  <c r="Y1663" i="46"/>
  <c r="Y1407" i="46"/>
  <c r="AA1407" i="46"/>
  <c r="Y2434" i="46"/>
  <c r="Y2370" i="46"/>
  <c r="AD2370" i="46" s="1"/>
  <c r="Y2306" i="46"/>
  <c r="AC2306" i="46" s="1"/>
  <c r="AA2306" i="46"/>
  <c r="Y2242" i="46"/>
  <c r="AA2242" i="46" s="1"/>
  <c r="AE2242" i="46" s="1"/>
  <c r="Y2178" i="46"/>
  <c r="AC2178" i="46" s="1"/>
  <c r="AA2178" i="46"/>
  <c r="Y2114" i="46"/>
  <c r="AA2114" i="46" s="1"/>
  <c r="Y2050" i="46"/>
  <c r="AC2050" i="46" s="1"/>
  <c r="Y1984" i="46"/>
  <c r="AD1984" i="46" s="1"/>
  <c r="AA1984" i="46"/>
  <c r="Y1906" i="46"/>
  <c r="AA1906" i="46"/>
  <c r="Y1803" i="46"/>
  <c r="Y1627" i="46"/>
  <c r="AB1627" i="46" s="1"/>
  <c r="Y1371" i="46"/>
  <c r="AD1371" i="46" s="1"/>
  <c r="Y2425" i="46"/>
  <c r="AD2425" i="46" s="1"/>
  <c r="Y2361" i="46"/>
  <c r="AB2361" i="46" s="1"/>
  <c r="Y2233" i="46"/>
  <c r="AD2233" i="46" s="1"/>
  <c r="Y2169" i="46"/>
  <c r="AA2169" i="46"/>
  <c r="Y2105" i="46"/>
  <c r="Y2041" i="46"/>
  <c r="Y1974" i="46"/>
  <c r="AC1974" i="46" s="1"/>
  <c r="Y1891" i="46"/>
  <c r="AC1891" i="46" s="1"/>
  <c r="AA1891" i="46"/>
  <c r="Y1786" i="46"/>
  <c r="AA1786" i="46"/>
  <c r="Y1591" i="46"/>
  <c r="AC1591" i="46" s="1"/>
  <c r="AA1591" i="46"/>
  <c r="Y2480" i="46"/>
  <c r="AA2480" i="46" s="1"/>
  <c r="AE2480" i="46" s="1"/>
  <c r="Y2416" i="46"/>
  <c r="Y2352" i="46"/>
  <c r="AA2352" i="46"/>
  <c r="Y2288" i="46"/>
  <c r="AC2288" i="46" s="1"/>
  <c r="AA2288" i="46"/>
  <c r="Y2224" i="46"/>
  <c r="AA2224" i="46"/>
  <c r="Y2160" i="46"/>
  <c r="AA2160" i="46" s="1"/>
  <c r="Y2096" i="46"/>
  <c r="AA2096" i="46" s="1"/>
  <c r="AE2096" i="46" s="1"/>
  <c r="Y2032" i="46"/>
  <c r="AA2032" i="46" s="1"/>
  <c r="AE2032" i="46" s="1"/>
  <c r="Y1963" i="46"/>
  <c r="AA1963" i="46" s="1"/>
  <c r="AE1963" i="46" s="1"/>
  <c r="Y1878" i="46"/>
  <c r="AD1878" i="46" s="1"/>
  <c r="Y1767" i="46"/>
  <c r="AA1767" i="46"/>
  <c r="Y1555" i="46"/>
  <c r="AD1555" i="46" s="1"/>
  <c r="Y2471" i="46"/>
  <c r="AB2471" i="46" s="1"/>
  <c r="AA2471" i="46"/>
  <c r="Y2407" i="46"/>
  <c r="Y2343" i="46"/>
  <c r="AC2343" i="46" s="1"/>
  <c r="AA2343" i="46"/>
  <c r="Y2279" i="46"/>
  <c r="Y2215" i="46"/>
  <c r="AD2215" i="46" s="1"/>
  <c r="AA2215" i="46"/>
  <c r="Y2151" i="46"/>
  <c r="AA2151" i="46" s="1"/>
  <c r="AE2151" i="46" s="1"/>
  <c r="Y2087" i="46"/>
  <c r="AD2087" i="46" s="1"/>
  <c r="Y2023" i="46"/>
  <c r="AD2023" i="46" s="1"/>
  <c r="AA2023" i="46"/>
  <c r="Y1953" i="46"/>
  <c r="AB1953" i="46" s="1"/>
  <c r="Y1863" i="46"/>
  <c r="AA1863" i="46"/>
  <c r="Y1743" i="46"/>
  <c r="Y1519" i="46"/>
  <c r="AB1519" i="46" s="1"/>
  <c r="Y2462" i="46"/>
  <c r="AA2462" i="46"/>
  <c r="Y2398" i="46"/>
  <c r="AA2398" i="46"/>
  <c r="Y2334" i="46"/>
  <c r="AA2334" i="46"/>
  <c r="Y2270" i="46"/>
  <c r="AB2270" i="46" s="1"/>
  <c r="AA2270" i="46"/>
  <c r="Y2206" i="46"/>
  <c r="AD2206" i="46" s="1"/>
  <c r="Y2142" i="46"/>
  <c r="Y2078" i="46"/>
  <c r="AA2078" i="46"/>
  <c r="Y2014" i="46"/>
  <c r="AC2014" i="46" s="1"/>
  <c r="AA2014" i="46"/>
  <c r="Y1943" i="46"/>
  <c r="Y1849" i="46"/>
  <c r="AC1849" i="46" s="1"/>
  <c r="AA1849" i="46"/>
  <c r="Y1719" i="46"/>
  <c r="AC1719" i="46" s="1"/>
  <c r="AA1719" i="46"/>
  <c r="Y1483" i="46"/>
  <c r="AA1483" i="46" s="1"/>
  <c r="Y2453" i="46"/>
  <c r="AA2453" i="46"/>
  <c r="Y2389" i="46"/>
  <c r="AD2389" i="46" s="1"/>
  <c r="Y2325" i="46"/>
  <c r="AD2325" i="46" s="1"/>
  <c r="AA2325" i="46"/>
  <c r="Y2261" i="46"/>
  <c r="AB2261" i="46" s="1"/>
  <c r="Y2197" i="46"/>
  <c r="AC2197" i="46" s="1"/>
  <c r="Y2133" i="46"/>
  <c r="AA2133" i="46" s="1"/>
  <c r="Y2069" i="46"/>
  <c r="AC2069" i="46" s="1"/>
  <c r="AA2069" i="46"/>
  <c r="Y2005" i="46"/>
  <c r="AA2005" i="46"/>
  <c r="Y1931" i="46"/>
  <c r="AA1931" i="46"/>
  <c r="Y1834" i="46"/>
  <c r="Y1695" i="46"/>
  <c r="AB1695" i="46" s="1"/>
  <c r="Y1447" i="46"/>
  <c r="AA1447" i="46" s="1"/>
  <c r="AE1447" i="46" s="1"/>
  <c r="Y1634" i="46"/>
  <c r="AA1634" i="46"/>
  <c r="Y1570" i="46"/>
  <c r="AA1570" i="46"/>
  <c r="Y1506" i="46"/>
  <c r="AA1506" i="46"/>
  <c r="Y1442" i="46"/>
  <c r="AC1442" i="46" s="1"/>
  <c r="Y1378" i="46"/>
  <c r="AC1378" i="46" s="1"/>
  <c r="AA1378" i="46"/>
  <c r="Y1314" i="46"/>
  <c r="AA1314" i="46" s="1"/>
  <c r="AE1314" i="46" s="1"/>
  <c r="Y1250" i="46"/>
  <c r="Y1186" i="46"/>
  <c r="Y1122" i="46"/>
  <c r="AA1122" i="46"/>
  <c r="Y1058" i="46"/>
  <c r="AD1058" i="46" s="1"/>
  <c r="Y994" i="46"/>
  <c r="AC994" i="46" s="1"/>
  <c r="AA994" i="46"/>
  <c r="Y930" i="46"/>
  <c r="AC930" i="46" s="1"/>
  <c r="AA930" i="46"/>
  <c r="Y866" i="46"/>
  <c r="AA866" i="46"/>
  <c r="Y802" i="46"/>
  <c r="AB802" i="46" s="1"/>
  <c r="Y738" i="46"/>
  <c r="AD738" i="46" s="1"/>
  <c r="Y674" i="46"/>
  <c r="AB674" i="46" s="1"/>
  <c r="Y610" i="46"/>
  <c r="AA610" i="46" s="1"/>
  <c r="Y546" i="46"/>
  <c r="Y474" i="46"/>
  <c r="AA474" i="46"/>
  <c r="Y372" i="46"/>
  <c r="AD372" i="46" s="1"/>
  <c r="Y190" i="46"/>
  <c r="AB190" i="46" s="1"/>
  <c r="Y1745" i="46"/>
  <c r="AC1745" i="46" s="1"/>
  <c r="AA1745" i="46"/>
  <c r="Y1681" i="46"/>
  <c r="AA1681" i="46"/>
  <c r="Y1617" i="46"/>
  <c r="AA1617" i="46"/>
  <c r="Y1553" i="46"/>
  <c r="AC1553" i="46" s="1"/>
  <c r="Y1489" i="46"/>
  <c r="AC1489" i="46" s="1"/>
  <c r="AA1489" i="46"/>
  <c r="Y1425" i="46"/>
  <c r="AB1425" i="46" s="1"/>
  <c r="AA1425" i="46"/>
  <c r="Y1361" i="46"/>
  <c r="AB1361" i="46" s="1"/>
  <c r="AA1361" i="46"/>
  <c r="Y1233" i="46"/>
  <c r="AA1233" i="46"/>
  <c r="Y1169" i="46"/>
  <c r="AA1169" i="46"/>
  <c r="Y1105" i="46"/>
  <c r="AD1105" i="46" s="1"/>
  <c r="Y1041" i="46"/>
  <c r="AC1041" i="46" s="1"/>
  <c r="AA1041" i="46"/>
  <c r="Y977" i="46"/>
  <c r="AC977" i="46" s="1"/>
  <c r="AA977" i="46"/>
  <c r="Y913" i="46"/>
  <c r="AC913" i="46" s="1"/>
  <c r="AA913" i="46"/>
  <c r="Y849" i="46"/>
  <c r="AA849" i="46"/>
  <c r="Y785" i="46"/>
  <c r="Y721" i="46"/>
  <c r="AD721" i="46" s="1"/>
  <c r="Y657" i="46"/>
  <c r="AA657" i="46"/>
  <c r="Y593" i="46"/>
  <c r="AC593" i="46" s="1"/>
  <c r="Y529" i="46"/>
  <c r="AA529" i="46"/>
  <c r="Y451" i="46"/>
  <c r="AB451" i="46" s="1"/>
  <c r="Y334" i="46"/>
  <c r="AA334" i="46"/>
  <c r="Y122" i="46"/>
  <c r="AB122" i="46" s="1"/>
  <c r="Y1896" i="46"/>
  <c r="AC1896" i="46" s="1"/>
  <c r="AA1896" i="46"/>
  <c r="Y1832" i="46"/>
  <c r="AA1832" i="46"/>
  <c r="Y1768" i="46"/>
  <c r="AA1768" i="46"/>
  <c r="Y1704" i="46"/>
  <c r="AA1704" i="46"/>
  <c r="Y1640" i="46"/>
  <c r="Y1576" i="46"/>
  <c r="AC1576" i="46" s="1"/>
  <c r="AA1576" i="46"/>
  <c r="Y1512" i="46"/>
  <c r="AC1512" i="46" s="1"/>
  <c r="Y1448" i="46"/>
  <c r="AD1448" i="46" s="1"/>
  <c r="Y1384" i="46"/>
  <c r="AD1384" i="46" s="1"/>
  <c r="Y1320" i="46"/>
  <c r="AD1320" i="46" s="1"/>
  <c r="AA1320" i="46"/>
  <c r="Y1256" i="46"/>
  <c r="AD1256" i="46" s="1"/>
  <c r="AA1256" i="46"/>
  <c r="Y1128" i="46"/>
  <c r="AA1128" i="46"/>
  <c r="Y1064" i="46"/>
  <c r="AD1064" i="46" s="1"/>
  <c r="Y1000" i="46"/>
  <c r="AC1000" i="46" s="1"/>
  <c r="AA1000" i="46"/>
  <c r="Y936" i="46"/>
  <c r="AC936" i="46" s="1"/>
  <c r="AA936" i="46"/>
  <c r="Y872" i="46"/>
  <c r="AA872" i="46"/>
  <c r="Y808" i="46"/>
  <c r="AA808" i="46" s="1"/>
  <c r="Y744" i="46"/>
  <c r="AC744" i="46" s="1"/>
  <c r="Y680" i="46"/>
  <c r="AB680" i="46" s="1"/>
  <c r="Y616" i="46"/>
  <c r="AA616" i="46" s="1"/>
  <c r="Y552" i="46"/>
  <c r="AB552" i="46" s="1"/>
  <c r="Y482" i="46"/>
  <c r="AD482" i="46" s="1"/>
  <c r="AA482" i="46"/>
  <c r="Y382" i="46"/>
  <c r="AD382" i="46" s="1"/>
  <c r="AA382" i="46"/>
  <c r="Y214" i="46"/>
  <c r="AC214" i="46" s="1"/>
  <c r="Y1351" i="46"/>
  <c r="AA1351" i="46" s="1"/>
  <c r="Y1287" i="46"/>
  <c r="AA1287" i="46"/>
  <c r="Y1223" i="46"/>
  <c r="AA1223" i="46"/>
  <c r="Y1159" i="46"/>
  <c r="AA1159" i="46"/>
  <c r="Y1095" i="46"/>
  <c r="AA1095" i="46"/>
  <c r="Y1031" i="46"/>
  <c r="AC1031" i="46" s="1"/>
  <c r="Y967" i="46"/>
  <c r="AB967" i="46" s="1"/>
  <c r="Y903" i="46"/>
  <c r="AD903" i="46" s="1"/>
  <c r="Y839" i="46"/>
  <c r="AB839" i="46" s="1"/>
  <c r="Y775" i="46"/>
  <c r="AC775" i="46" s="1"/>
  <c r="Y711" i="46"/>
  <c r="AD711" i="46" s="1"/>
  <c r="AA711" i="46"/>
  <c r="Y583" i="46"/>
  <c r="AC583" i="46" s="1"/>
  <c r="AA583" i="46"/>
  <c r="Y519" i="46"/>
  <c r="AB519" i="46" s="1"/>
  <c r="Y437" i="46"/>
  <c r="AB437" i="46" s="1"/>
  <c r="Y309" i="46"/>
  <c r="AA309" i="46"/>
  <c r="Y1742" i="46"/>
  <c r="AA1742" i="46"/>
  <c r="Y1678" i="46"/>
  <c r="AA1678" i="46"/>
  <c r="Y1614" i="46"/>
  <c r="AC1614" i="46" s="1"/>
  <c r="AA1614" i="46"/>
  <c r="Y1550" i="46"/>
  <c r="AD1550" i="46" s="1"/>
  <c r="AA1550" i="46"/>
  <c r="Y1486" i="46"/>
  <c r="AA1486" i="46" s="1"/>
  <c r="AE1486" i="46" s="1"/>
  <c r="Y1422" i="46"/>
  <c r="AD1422" i="46" s="1"/>
  <c r="Y1358" i="46"/>
  <c r="AA1358" i="46" s="1"/>
  <c r="AE1358" i="46" s="1"/>
  <c r="Y1294" i="46"/>
  <c r="AB1294" i="46" s="1"/>
  <c r="AA1294" i="46"/>
  <c r="Y1230" i="46"/>
  <c r="AD1230" i="46" s="1"/>
  <c r="Y1166" i="46"/>
  <c r="AB1166" i="46" s="1"/>
  <c r="Y1102" i="46"/>
  <c r="AD1102" i="46" s="1"/>
  <c r="Y1038" i="46"/>
  <c r="Y974" i="46"/>
  <c r="Y910" i="46"/>
  <c r="AD910" i="46" s="1"/>
  <c r="Y846" i="46"/>
  <c r="AB846" i="46" s="1"/>
  <c r="Y782" i="46"/>
  <c r="Y718" i="46"/>
  <c r="AC718" i="46" s="1"/>
  <c r="Y654" i="46"/>
  <c r="AC654" i="46" s="1"/>
  <c r="Y590" i="46"/>
  <c r="AB590" i="46" s="1"/>
  <c r="Y446" i="46"/>
  <c r="AB446" i="46" s="1"/>
  <c r="Y326" i="46"/>
  <c r="AC326" i="46" s="1"/>
  <c r="Y110" i="46"/>
  <c r="Y1949" i="46"/>
  <c r="AA1949" i="46"/>
  <c r="Y1885" i="46"/>
  <c r="AD1885" i="46" s="1"/>
  <c r="Y1821" i="46"/>
  <c r="AA1821" i="46" s="1"/>
  <c r="Y1757" i="46"/>
  <c r="AB1757" i="46" s="1"/>
  <c r="Y1693" i="46"/>
  <c r="AB1693" i="46" s="1"/>
  <c r="Y1629" i="46"/>
  <c r="AC1629" i="46" s="1"/>
  <c r="AA1629" i="46"/>
  <c r="Y1501" i="46"/>
  <c r="AD1501" i="46" s="1"/>
  <c r="Y1437" i="46"/>
  <c r="AA1437" i="46"/>
  <c r="Y1373" i="46"/>
  <c r="AA1373" i="46" s="1"/>
  <c r="Y1309" i="46"/>
  <c r="AA1309" i="46"/>
  <c r="Y1245" i="46"/>
  <c r="AA1245" i="46"/>
  <c r="Y1181" i="46"/>
  <c r="AA1181" i="46" s="1"/>
  <c r="Y1117" i="46"/>
  <c r="AB1117" i="46" s="1"/>
  <c r="Y1053" i="46"/>
  <c r="Y989" i="46"/>
  <c r="AD989" i="46" s="1"/>
  <c r="Y925" i="46"/>
  <c r="Y861" i="46"/>
  <c r="Y797" i="46"/>
  <c r="AA797" i="46"/>
  <c r="Y733" i="46"/>
  <c r="AD733" i="46" s="1"/>
  <c r="Y669" i="46"/>
  <c r="AA669" i="46" s="1"/>
  <c r="Y605" i="46"/>
  <c r="AD605" i="46" s="1"/>
  <c r="Y541" i="46"/>
  <c r="AB541" i="46" s="1"/>
  <c r="Y467" i="46"/>
  <c r="Y362" i="46"/>
  <c r="AD362" i="46" s="1"/>
  <c r="Y170" i="46"/>
  <c r="AB170" i="46" s="1"/>
  <c r="Y1868" i="46"/>
  <c r="Y1740" i="46"/>
  <c r="Y1676" i="46"/>
  <c r="AD1676" i="46" s="1"/>
  <c r="Y1612" i="46"/>
  <c r="AC1612" i="46" s="1"/>
  <c r="AA1612" i="46"/>
  <c r="Y1548" i="46"/>
  <c r="AA1548" i="46"/>
  <c r="Y1484" i="46"/>
  <c r="AD1484" i="46" s="1"/>
  <c r="Y1420" i="46"/>
  <c r="AB1420" i="46" s="1"/>
  <c r="Y1356" i="46"/>
  <c r="AC1356" i="46" s="1"/>
  <c r="AA1356" i="46"/>
  <c r="Y1292" i="46"/>
  <c r="Y1228" i="46"/>
  <c r="AA1228" i="46" s="1"/>
  <c r="Y1164" i="46"/>
  <c r="AC1164" i="46" s="1"/>
  <c r="AA1164" i="46"/>
  <c r="Y1100" i="46"/>
  <c r="AC1100" i="46" s="1"/>
  <c r="AA1100" i="46"/>
  <c r="Y1036" i="46"/>
  <c r="AB1036" i="46" s="1"/>
  <c r="Y972" i="46"/>
  <c r="Y908" i="46"/>
  <c r="AD908" i="46" s="1"/>
  <c r="Y844" i="46"/>
  <c r="Y780" i="46"/>
  <c r="AC780" i="46" s="1"/>
  <c r="Y716" i="46"/>
  <c r="AD716" i="46" s="1"/>
  <c r="Y652" i="46"/>
  <c r="AA652" i="46" s="1"/>
  <c r="Y588" i="46"/>
  <c r="AB588" i="46" s="1"/>
  <c r="Y524" i="46"/>
  <c r="AA524" i="46" s="1"/>
  <c r="Y444" i="46"/>
  <c r="AB444" i="46" s="1"/>
  <c r="Y322" i="46"/>
  <c r="AA322" i="46"/>
  <c r="Y102" i="46"/>
  <c r="Y1315" i="46"/>
  <c r="AC1315" i="46" s="1"/>
  <c r="Y1251" i="46"/>
  <c r="AC1251" i="46" s="1"/>
  <c r="AA1251" i="46"/>
  <c r="Y1187" i="46"/>
  <c r="AA1187" i="46"/>
  <c r="Y1123" i="46"/>
  <c r="AC1123" i="46" s="1"/>
  <c r="Y1059" i="46"/>
  <c r="AD1059" i="46" s="1"/>
  <c r="Y995" i="46"/>
  <c r="AD995" i="46" s="1"/>
  <c r="Y931" i="46"/>
  <c r="AA931" i="46"/>
  <c r="Y867" i="46"/>
  <c r="AA867" i="46"/>
  <c r="Y803" i="46"/>
  <c r="Y739" i="46"/>
  <c r="AD739" i="46" s="1"/>
  <c r="Y675" i="46"/>
  <c r="AB675" i="46" s="1"/>
  <c r="Y611" i="46"/>
  <c r="Y547" i="46"/>
  <c r="AB547" i="46" s="1"/>
  <c r="Y475" i="46"/>
  <c r="AA475" i="46"/>
  <c r="Y373" i="46"/>
  <c r="AC373" i="46" s="1"/>
  <c r="Y194" i="46"/>
  <c r="AA194" i="46" s="1"/>
  <c r="Y221" i="46"/>
  <c r="AC221" i="46" s="1"/>
  <c r="Y157" i="46"/>
  <c r="AB157" i="46" s="1"/>
  <c r="Y93" i="46"/>
  <c r="Y292" i="46"/>
  <c r="AB292" i="46" s="1"/>
  <c r="Y228" i="46"/>
  <c r="AA228" i="46"/>
  <c r="Y164" i="46"/>
  <c r="AC164" i="46" s="1"/>
  <c r="Y100" i="46"/>
  <c r="Y331" i="46"/>
  <c r="AA331" i="46"/>
  <c r="Y267" i="46"/>
  <c r="AD267" i="46" s="1"/>
  <c r="Y203" i="46"/>
  <c r="AC203" i="46" s="1"/>
  <c r="Y369" i="46"/>
  <c r="AD369" i="46" s="1"/>
  <c r="AA369" i="46"/>
  <c r="Y305" i="46"/>
  <c r="AC305" i="46" s="1"/>
  <c r="Y241" i="46"/>
  <c r="AC241" i="46" s="1"/>
  <c r="Y177" i="46"/>
  <c r="AD177" i="46" s="1"/>
  <c r="Y113" i="46"/>
  <c r="AB113" i="46" s="1"/>
  <c r="Y488" i="46"/>
  <c r="AA488" i="46"/>
  <c r="Y424" i="46"/>
  <c r="AA424" i="46"/>
  <c r="Y360" i="46"/>
  <c r="AC360" i="46" s="1"/>
  <c r="Y296" i="46"/>
  <c r="AC296" i="46" s="1"/>
  <c r="Y232" i="46"/>
  <c r="AA232" i="46"/>
  <c r="Y168" i="46"/>
  <c r="AB168" i="46" s="1"/>
  <c r="Y104" i="46"/>
  <c r="AB104" i="46" s="1"/>
  <c r="Y455" i="46"/>
  <c r="AA455" i="46" s="1"/>
  <c r="Y327" i="46"/>
  <c r="Y263" i="46"/>
  <c r="AC263" i="46" s="1"/>
  <c r="Y199" i="46"/>
  <c r="AC199" i="46" s="1"/>
  <c r="AD696" i="46"/>
  <c r="AD690" i="46"/>
  <c r="AC2211" i="46"/>
  <c r="AC1108" i="46"/>
  <c r="AC1323" i="46"/>
  <c r="AC1116" i="46"/>
  <c r="AC868" i="46"/>
  <c r="AC576" i="46"/>
  <c r="AB2160" i="46"/>
  <c r="AB1785" i="46"/>
  <c r="Y2444" i="46"/>
  <c r="AC2444" i="46" s="1"/>
  <c r="AA2444" i="46"/>
  <c r="Y2380" i="46"/>
  <c r="AA2380" i="46"/>
  <c r="Y2316" i="46"/>
  <c r="AA2316" i="46"/>
  <c r="Y2252" i="46"/>
  <c r="AA2252" i="46"/>
  <c r="Y2188" i="46"/>
  <c r="AD2188" i="46" s="1"/>
  <c r="AA2188" i="46"/>
  <c r="Y2124" i="46"/>
  <c r="AD2124" i="46" s="1"/>
  <c r="AA2124" i="46"/>
  <c r="Y2060" i="46"/>
  <c r="AC2060" i="46" s="1"/>
  <c r="AA2060" i="46"/>
  <c r="Y1995" i="46"/>
  <c r="AA1995" i="46" s="1"/>
  <c r="AE1995" i="46" s="1"/>
  <c r="Y1919" i="46"/>
  <c r="Y1819" i="46"/>
  <c r="AC1819" i="46" s="1"/>
  <c r="Y1667" i="46"/>
  <c r="AA1667" i="46"/>
  <c r="Y1411" i="46"/>
  <c r="Y2435" i="46"/>
  <c r="AA2435" i="46"/>
  <c r="Y2371" i="46"/>
  <c r="AD2371" i="46" s="1"/>
  <c r="Y2307" i="46"/>
  <c r="AC2307" i="46" s="1"/>
  <c r="AA2307" i="46"/>
  <c r="Y2243" i="46"/>
  <c r="AA2243" i="46"/>
  <c r="Y2179" i="46"/>
  <c r="AC2179" i="46" s="1"/>
  <c r="Y2115" i="46"/>
  <c r="AC2115" i="46" s="1"/>
  <c r="AA2115" i="46"/>
  <c r="Y2051" i="46"/>
  <c r="AC2051" i="46" s="1"/>
  <c r="Y1985" i="46"/>
  <c r="AD1985" i="46" s="1"/>
  <c r="AA1985" i="46"/>
  <c r="Y1907" i="46"/>
  <c r="Y1806" i="46"/>
  <c r="Y1631" i="46"/>
  <c r="AA1631" i="46"/>
  <c r="Y1375" i="46"/>
  <c r="AA1375" i="46"/>
  <c r="Y2426" i="46"/>
  <c r="AB2426" i="46" s="1"/>
  <c r="AA2426" i="46"/>
  <c r="Y2362" i="46"/>
  <c r="AA2362" i="46" s="1"/>
  <c r="AE2362" i="46" s="1"/>
  <c r="Y2234" i="46"/>
  <c r="AB2234" i="46" s="1"/>
  <c r="Y2170" i="46"/>
  <c r="AA2170" i="46"/>
  <c r="Y2106" i="46"/>
  <c r="Y2042" i="46"/>
  <c r="AA2042" i="46"/>
  <c r="Y1975" i="46"/>
  <c r="AA1975" i="46" s="1"/>
  <c r="Y1894" i="46"/>
  <c r="AC1894" i="46" s="1"/>
  <c r="AA1894" i="46"/>
  <c r="Y1787" i="46"/>
  <c r="AA1787" i="46" s="1"/>
  <c r="Y1595" i="46"/>
  <c r="AB1595" i="46" s="1"/>
  <c r="Y2481" i="46"/>
  <c r="AC2481" i="46" s="1"/>
  <c r="Y2417" i="46"/>
  <c r="AB2417" i="46" s="1"/>
  <c r="AA2417" i="46"/>
  <c r="Y2353" i="46"/>
  <c r="AD2353" i="46" s="1"/>
  <c r="Y2289" i="46"/>
  <c r="AA2289" i="46" s="1"/>
  <c r="AE2289" i="46" s="1"/>
  <c r="Y2225" i="46"/>
  <c r="AD2225" i="46" s="1"/>
  <c r="Y2161" i="46"/>
  <c r="AD2161" i="46" s="1"/>
  <c r="Y2097" i="46"/>
  <c r="AD2097" i="46" s="1"/>
  <c r="Y2033" i="46"/>
  <c r="Y1964" i="46"/>
  <c r="AC1964" i="46" s="1"/>
  <c r="Y1879" i="46"/>
  <c r="AA1879" i="46"/>
  <c r="Y1770" i="46"/>
  <c r="AC1770" i="46" s="1"/>
  <c r="AA1770" i="46"/>
  <c r="Y1559" i="46"/>
  <c r="AC1559" i="46" s="1"/>
  <c r="Y2472" i="46"/>
  <c r="AA2472" i="46"/>
  <c r="Y2408" i="46"/>
  <c r="Y2344" i="46"/>
  <c r="AA2344" i="46"/>
  <c r="Y2280" i="46"/>
  <c r="AD2280" i="46" s="1"/>
  <c r="AA2280" i="46"/>
  <c r="Y2216" i="46"/>
  <c r="AD2216" i="46" s="1"/>
  <c r="AA2216" i="46"/>
  <c r="Y2152" i="46"/>
  <c r="AA2152" i="46"/>
  <c r="Y2088" i="46"/>
  <c r="AA2088" i="46" s="1"/>
  <c r="Y2024" i="46"/>
  <c r="AD2024" i="46" s="1"/>
  <c r="AA2024" i="46"/>
  <c r="Y1954" i="46"/>
  <c r="AC1954" i="46" s="1"/>
  <c r="Y1865" i="46"/>
  <c r="AC1865" i="46" s="1"/>
  <c r="AA1865" i="46"/>
  <c r="Y1746" i="46"/>
  <c r="AD1746" i="46" s="1"/>
  <c r="AA1746" i="46"/>
  <c r="Y1523" i="46"/>
  <c r="AA1523" i="46"/>
  <c r="Y2463" i="46"/>
  <c r="AA2463" i="46"/>
  <c r="Y2399" i="46"/>
  <c r="AB2399" i="46" s="1"/>
  <c r="Y2335" i="46"/>
  <c r="AA2335" i="46"/>
  <c r="Y2271" i="46"/>
  <c r="Y2207" i="46"/>
  <c r="AA2207" i="46"/>
  <c r="Y2143" i="46"/>
  <c r="AA2143" i="46"/>
  <c r="Y2079" i="46"/>
  <c r="AD2079" i="46" s="1"/>
  <c r="Y2015" i="46"/>
  <c r="Y1944" i="46"/>
  <c r="AA1944" i="46" s="1"/>
  <c r="Y1850" i="46"/>
  <c r="AD1850" i="46" s="1"/>
  <c r="AA1850" i="46"/>
  <c r="Y1722" i="46"/>
  <c r="AB1722" i="46" s="1"/>
  <c r="Y1487" i="46"/>
  <c r="AA1487" i="46" s="1"/>
  <c r="AE1487" i="46" s="1"/>
  <c r="Y2454" i="46"/>
  <c r="AD2454" i="46" s="1"/>
  <c r="Y2390" i="46"/>
  <c r="AA2390" i="46"/>
  <c r="Y2326" i="46"/>
  <c r="Y2262" i="46"/>
  <c r="AA2262" i="46" s="1"/>
  <c r="Y2198" i="46"/>
  <c r="AA2198" i="46"/>
  <c r="Y2134" i="46"/>
  <c r="AB2134" i="46" s="1"/>
  <c r="Y2070" i="46"/>
  <c r="AA2070" i="46" s="1"/>
  <c r="Y2006" i="46"/>
  <c r="AC2006" i="46" s="1"/>
  <c r="AA2006" i="46"/>
  <c r="Y1932" i="46"/>
  <c r="AA1932" i="46"/>
  <c r="Y1835" i="46"/>
  <c r="AA1835" i="46"/>
  <c r="Y1451" i="46"/>
  <c r="AC1451" i="46" s="1"/>
  <c r="Y2445" i="46"/>
  <c r="AC2445" i="46" s="1"/>
  <c r="Y2381" i="46"/>
  <c r="Y2317" i="46"/>
  <c r="AA2317" i="46"/>
  <c r="Y2253" i="46"/>
  <c r="AC2253" i="46" s="1"/>
  <c r="AA2253" i="46"/>
  <c r="Y2189" i="46"/>
  <c r="AC2189" i="46" s="1"/>
  <c r="Y2125" i="46"/>
  <c r="AD2125" i="46" s="1"/>
  <c r="AA2125" i="46"/>
  <c r="Y2061" i="46"/>
  <c r="Y1996" i="46"/>
  <c r="AC1996" i="46" s="1"/>
  <c r="Y1921" i="46"/>
  <c r="AA1921" i="46"/>
  <c r="Y1822" i="46"/>
  <c r="AA1822" i="46"/>
  <c r="Y1671" i="46"/>
  <c r="AA1671" i="46"/>
  <c r="Y1415" i="46"/>
  <c r="AA1415" i="46" s="1"/>
  <c r="AE1415" i="46" s="1"/>
  <c r="Y1626" i="46"/>
  <c r="AD1626" i="46" s="1"/>
  <c r="Y1498" i="46"/>
  <c r="AC1498" i="46" s="1"/>
  <c r="AA1498" i="46"/>
  <c r="Y1434" i="46"/>
  <c r="Y1370" i="46"/>
  <c r="AD1370" i="46" s="1"/>
  <c r="AA1370" i="46"/>
  <c r="Y1306" i="46"/>
  <c r="AB1306" i="46" s="1"/>
  <c r="Y1242" i="46"/>
  <c r="AC1242" i="46" s="1"/>
  <c r="AA1242" i="46"/>
  <c r="Y1178" i="46"/>
  <c r="AC1178" i="46" s="1"/>
  <c r="AA1178" i="46"/>
  <c r="Y1114" i="46"/>
  <c r="AC1114" i="46" s="1"/>
  <c r="Y1050" i="46"/>
  <c r="AA1050" i="46" s="1"/>
  <c r="Y986" i="46"/>
  <c r="AD986" i="46" s="1"/>
  <c r="Y922" i="46"/>
  <c r="Y858" i="46"/>
  <c r="AB858" i="46" s="1"/>
  <c r="Y794" i="46"/>
  <c r="Y666" i="46"/>
  <c r="AA666" i="46" s="1"/>
  <c r="Y602" i="46"/>
  <c r="AA602" i="46" s="1"/>
  <c r="Y538" i="46"/>
  <c r="AB538" i="46" s="1"/>
  <c r="Y462" i="46"/>
  <c r="AB462" i="46" s="1"/>
  <c r="Y356" i="46"/>
  <c r="Y1737" i="46"/>
  <c r="AC1737" i="46" s="1"/>
  <c r="AA1737" i="46"/>
  <c r="Y1673" i="46"/>
  <c r="AA1673" i="46" s="1"/>
  <c r="AE1673" i="46" s="1"/>
  <c r="Y1609" i="46"/>
  <c r="Y1545" i="46"/>
  <c r="Y1481" i="46"/>
  <c r="AC1481" i="46" s="1"/>
  <c r="Y1417" i="46"/>
  <c r="AA1417" i="46"/>
  <c r="Y1353" i="46"/>
  <c r="AC1353" i="46" s="1"/>
  <c r="Y1289" i="46"/>
  <c r="AC1289" i="46" s="1"/>
  <c r="Y1225" i="46"/>
  <c r="AD1225" i="46" s="1"/>
  <c r="AA1225" i="46"/>
  <c r="Y1161" i="46"/>
  <c r="Y1097" i="46"/>
  <c r="AC1097" i="46" s="1"/>
  <c r="AA1097" i="46"/>
  <c r="Y1033" i="46"/>
  <c r="AB1033" i="46" s="1"/>
  <c r="Y969" i="46"/>
  <c r="Y905" i="46"/>
  <c r="AC905" i="46" s="1"/>
  <c r="Y841" i="46"/>
  <c r="Y777" i="46"/>
  <c r="AC777" i="46" s="1"/>
  <c r="Y713" i="46"/>
  <c r="AD713" i="46" s="1"/>
  <c r="AA713" i="46"/>
  <c r="Y649" i="46"/>
  <c r="AA649" i="46"/>
  <c r="Y585" i="46"/>
  <c r="AD585" i="46" s="1"/>
  <c r="Y521" i="46"/>
  <c r="AA521" i="46" s="1"/>
  <c r="Y441" i="46"/>
  <c r="AB441" i="46" s="1"/>
  <c r="Y314" i="46"/>
  <c r="AA314" i="46"/>
  <c r="Y90" i="46"/>
  <c r="Y1888" i="46"/>
  <c r="AA1888" i="46" s="1"/>
  <c r="AE1888" i="46" s="1"/>
  <c r="Y1824" i="46"/>
  <c r="Y1760" i="46"/>
  <c r="AD1760" i="46" s="1"/>
  <c r="AA1760" i="46"/>
  <c r="Y1632" i="46"/>
  <c r="AB1632" i="46" s="1"/>
  <c r="AA1632" i="46"/>
  <c r="Y1568" i="46"/>
  <c r="AB1568" i="46" s="1"/>
  <c r="Y1504" i="46"/>
  <c r="AA1504" i="46"/>
  <c r="Y1440" i="46"/>
  <c r="AB1440" i="46" s="1"/>
  <c r="AA1440" i="46"/>
  <c r="Y1376" i="46"/>
  <c r="Y1312" i="46"/>
  <c r="Y1248" i="46"/>
  <c r="Y1184" i="46"/>
  <c r="AA1184" i="46" s="1"/>
  <c r="AE1184" i="46" s="1"/>
  <c r="Y1120" i="46"/>
  <c r="AB1120" i="46" s="1"/>
  <c r="Y1056" i="46"/>
  <c r="AC1056" i="46" s="1"/>
  <c r="AA1056" i="46"/>
  <c r="Y992" i="46"/>
  <c r="AA992" i="46"/>
  <c r="Y928" i="46"/>
  <c r="Y864" i="46"/>
  <c r="AB864" i="46" s="1"/>
  <c r="Y800" i="46"/>
  <c r="AB800" i="46" s="1"/>
  <c r="Y736" i="46"/>
  <c r="AC736" i="46" s="1"/>
  <c r="Y672" i="46"/>
  <c r="AA672" i="46"/>
  <c r="Y608" i="46"/>
  <c r="AB608" i="46" s="1"/>
  <c r="Y470" i="46"/>
  <c r="Y366" i="46"/>
  <c r="Y182" i="46"/>
  <c r="Y1343" i="46"/>
  <c r="Y1279" i="46"/>
  <c r="AB1279" i="46" s="1"/>
  <c r="Y1215" i="46"/>
  <c r="AD1215" i="46" s="1"/>
  <c r="AA1215" i="46"/>
  <c r="Y1151" i="46"/>
  <c r="AA1151" i="46" s="1"/>
  <c r="Y1087" i="46"/>
  <c r="AC1087" i="46" s="1"/>
  <c r="Y1023" i="46"/>
  <c r="AC1023" i="46" s="1"/>
  <c r="Y959" i="46"/>
  <c r="AD959" i="46" s="1"/>
  <c r="Y895" i="46"/>
  <c r="AA895" i="46" s="1"/>
  <c r="AE895" i="46" s="1"/>
  <c r="Y831" i="46"/>
  <c r="Y767" i="46"/>
  <c r="AA767" i="46" s="1"/>
  <c r="Y703" i="46"/>
  <c r="AD703" i="46" s="1"/>
  <c r="AA703" i="46"/>
  <c r="Y639" i="46"/>
  <c r="AA639" i="46"/>
  <c r="Y575" i="46"/>
  <c r="AC575" i="46" s="1"/>
  <c r="AA575" i="46"/>
  <c r="Y510" i="46"/>
  <c r="AA510" i="46" s="1"/>
  <c r="Y425" i="46"/>
  <c r="AA425" i="46" s="1"/>
  <c r="Y286" i="46"/>
  <c r="AC286" i="46" s="1"/>
  <c r="Y1798" i="46"/>
  <c r="AD1798" i="46" s="1"/>
  <c r="AA1798" i="46"/>
  <c r="Y1734" i="46"/>
  <c r="AC1734" i="46" s="1"/>
  <c r="AA1734" i="46"/>
  <c r="Y1670" i="46"/>
  <c r="Y1606" i="46"/>
  <c r="AA1606" i="46" s="1"/>
  <c r="Y1478" i="46"/>
  <c r="AD1478" i="46" s="1"/>
  <c r="Y1414" i="46"/>
  <c r="Y1350" i="46"/>
  <c r="AA1350" i="46" s="1"/>
  <c r="AE1350" i="46" s="1"/>
  <c r="Y1286" i="46"/>
  <c r="AD1286" i="46" s="1"/>
  <c r="AA1286" i="46"/>
  <c r="Y1222" i="46"/>
  <c r="Y1158" i="46"/>
  <c r="AD1158" i="46" s="1"/>
  <c r="AA1158" i="46"/>
  <c r="Y1094" i="46"/>
  <c r="AA1094" i="46"/>
  <c r="Y1030" i="46"/>
  <c r="AD1030" i="46" s="1"/>
  <c r="Y966" i="46"/>
  <c r="Y902" i="46"/>
  <c r="AC902" i="46" s="1"/>
  <c r="Y838" i="46"/>
  <c r="AA838" i="46"/>
  <c r="Y710" i="46"/>
  <c r="AD710" i="46" s="1"/>
  <c r="AA710" i="46"/>
  <c r="Y646" i="46"/>
  <c r="AA646" i="46" s="1"/>
  <c r="Y582" i="46"/>
  <c r="AC582" i="46" s="1"/>
  <c r="AA582" i="46"/>
  <c r="Y518" i="46"/>
  <c r="AC518" i="46" s="1"/>
  <c r="Y436" i="46"/>
  <c r="AB436" i="46" s="1"/>
  <c r="Y306" i="46"/>
  <c r="AC306" i="46" s="1"/>
  <c r="Y1941" i="46"/>
  <c r="AA1941" i="46"/>
  <c r="Y1877" i="46"/>
  <c r="AD1877" i="46" s="1"/>
  <c r="AA1877" i="46"/>
  <c r="Y1813" i="46"/>
  <c r="AA1813" i="46"/>
  <c r="Y1749" i="46"/>
  <c r="Y1685" i="46"/>
  <c r="AB1685" i="46" s="1"/>
  <c r="AA1685" i="46"/>
  <c r="Y1621" i="46"/>
  <c r="AA1621" i="46"/>
  <c r="Y1557" i="46"/>
  <c r="AD1557" i="46" s="1"/>
  <c r="Y1493" i="46"/>
  <c r="AA1493" i="46"/>
  <c r="Y1365" i="46"/>
  <c r="AC1365" i="46" s="1"/>
  <c r="AA1365" i="46"/>
  <c r="Y1301" i="46"/>
  <c r="AA1301" i="46" s="1"/>
  <c r="Y1237" i="46"/>
  <c r="AB1237" i="46" s="1"/>
  <c r="Y1173" i="46"/>
  <c r="AC1173" i="46" s="1"/>
  <c r="Y1109" i="46"/>
  <c r="Y1045" i="46"/>
  <c r="AB1045" i="46" s="1"/>
  <c r="Y981" i="46"/>
  <c r="AA981" i="46"/>
  <c r="Y917" i="46"/>
  <c r="AA917" i="46"/>
  <c r="Y853" i="46"/>
  <c r="AA853" i="46"/>
  <c r="Y725" i="46"/>
  <c r="AD725" i="46" s="1"/>
  <c r="AA725" i="46"/>
  <c r="Y661" i="46"/>
  <c r="AA661" i="46"/>
  <c r="Y597" i="46"/>
  <c r="AA597" i="46" s="1"/>
  <c r="Y533" i="46"/>
  <c r="AA533" i="46"/>
  <c r="Y457" i="46"/>
  <c r="AD457" i="46" s="1"/>
  <c r="Y346" i="46"/>
  <c r="AD346" i="46" s="1"/>
  <c r="AA346" i="46"/>
  <c r="Y1860" i="46"/>
  <c r="AA1860" i="46"/>
  <c r="Y1796" i="46"/>
  <c r="AA1796" i="46" s="1"/>
  <c r="AE1796" i="46" s="1"/>
  <c r="Y1732" i="46"/>
  <c r="AB1732" i="46" s="1"/>
  <c r="Y1668" i="46"/>
  <c r="Y1604" i="46"/>
  <c r="AA1604" i="46"/>
  <c r="Y1476" i="46"/>
  <c r="AC1476" i="46" s="1"/>
  <c r="Y1412" i="46"/>
  <c r="AC1412" i="46" s="1"/>
  <c r="Y1348" i="46"/>
  <c r="AA1348" i="46" s="1"/>
  <c r="AE1348" i="46" s="1"/>
  <c r="Y1284" i="46"/>
  <c r="AA1284" i="46"/>
  <c r="Y1156" i="46"/>
  <c r="AC1156" i="46" s="1"/>
  <c r="AA1156" i="46"/>
  <c r="Y1092" i="46"/>
  <c r="AD1092" i="46" s="1"/>
  <c r="Y1028" i="46"/>
  <c r="AC1028" i="46" s="1"/>
  <c r="Y964" i="46"/>
  <c r="Y900" i="46"/>
  <c r="AC900" i="46" s="1"/>
  <c r="Y836" i="46"/>
  <c r="AB836" i="46" s="1"/>
  <c r="Y708" i="46"/>
  <c r="AC708" i="46" s="1"/>
  <c r="Y644" i="46"/>
  <c r="AB644" i="46" s="1"/>
  <c r="Y580" i="46"/>
  <c r="AA580" i="46" s="1"/>
  <c r="Y433" i="46"/>
  <c r="AB433" i="46" s="1"/>
  <c r="Y301" i="46"/>
  <c r="Y1307" i="46"/>
  <c r="Y1243" i="46"/>
  <c r="Y1179" i="46"/>
  <c r="AC1179" i="46" s="1"/>
  <c r="Y1115" i="46"/>
  <c r="AC1115" i="46" s="1"/>
  <c r="Y1051" i="46"/>
  <c r="AA1051" i="46"/>
  <c r="Y987" i="46"/>
  <c r="AA987" i="46" s="1"/>
  <c r="Y923" i="46"/>
  <c r="Y859" i="46"/>
  <c r="AA859" i="46"/>
  <c r="Y795" i="46"/>
  <c r="Y667" i="46"/>
  <c r="AA667" i="46" s="1"/>
  <c r="Y603" i="46"/>
  <c r="AA603" i="46" s="1"/>
  <c r="Y539" i="46"/>
  <c r="AB539" i="46" s="1"/>
  <c r="Y465" i="46"/>
  <c r="AA465" i="46"/>
  <c r="Y357" i="46"/>
  <c r="AA357" i="46"/>
  <c r="Y213" i="46"/>
  <c r="AA213" i="46" s="1"/>
  <c r="Y85" i="46"/>
  <c r="AB85" i="46" s="1"/>
  <c r="Y284" i="46"/>
  <c r="AC284" i="46" s="1"/>
  <c r="Y220" i="46"/>
  <c r="AB220" i="46" s="1"/>
  <c r="Y156" i="46"/>
  <c r="AB156" i="46" s="1"/>
  <c r="Y92" i="46"/>
  <c r="AB92" i="46" s="1"/>
  <c r="Y387" i="46"/>
  <c r="AA387" i="46"/>
  <c r="Y323" i="46"/>
  <c r="AA323" i="46"/>
  <c r="Y259" i="46"/>
  <c r="AD259" i="46" s="1"/>
  <c r="Y195" i="46"/>
  <c r="AA195" i="46" s="1"/>
  <c r="Y131" i="46"/>
  <c r="AD131" i="46" s="1"/>
  <c r="Y361" i="46"/>
  <c r="AD361" i="46" s="1"/>
  <c r="Y297" i="46"/>
  <c r="AB297" i="46" s="1"/>
  <c r="AA297" i="46"/>
  <c r="Y233" i="46"/>
  <c r="Y169" i="46"/>
  <c r="AB169" i="46" s="1"/>
  <c r="Y105" i="46"/>
  <c r="AB105" i="46" s="1"/>
  <c r="Y416" i="46"/>
  <c r="AA416" i="46" s="1"/>
  <c r="Y352" i="46"/>
  <c r="AD352" i="46" s="1"/>
  <c r="Y288" i="46"/>
  <c r="AA288" i="46"/>
  <c r="Y224" i="46"/>
  <c r="AA224" i="46"/>
  <c r="Y160" i="46"/>
  <c r="AB160" i="46" s="1"/>
  <c r="Y96" i="46"/>
  <c r="Y447" i="46"/>
  <c r="AB447" i="46" s="1"/>
  <c r="AA447" i="46"/>
  <c r="Y383" i="46"/>
  <c r="AA383" i="46" s="1"/>
  <c r="Y319" i="46"/>
  <c r="AC319" i="46" s="1"/>
  <c r="Y255" i="46"/>
  <c r="AA255" i="46"/>
  <c r="Y191" i="46"/>
  <c r="AB191" i="46" s="1"/>
  <c r="Y127" i="46"/>
  <c r="AC127" i="46" s="1"/>
  <c r="AD2131" i="46"/>
  <c r="AD2460" i="46"/>
  <c r="AD2396" i="46"/>
  <c r="AD1587" i="46"/>
  <c r="AD930" i="46"/>
  <c r="AD760" i="46"/>
  <c r="AD411" i="46"/>
  <c r="AC1984" i="46"/>
  <c r="AC1594" i="46"/>
  <c r="AC1550" i="46"/>
  <c r="AC1517" i="46"/>
  <c r="AC1472" i="46"/>
  <c r="AC1253" i="46"/>
  <c r="AC1441" i="46"/>
  <c r="AC1055" i="46"/>
  <c r="AC869" i="46"/>
  <c r="AC484" i="46"/>
  <c r="AC479" i="46"/>
  <c r="AB2304" i="46"/>
  <c r="AB1745" i="46"/>
  <c r="AB1386" i="46"/>
  <c r="AB1366" i="46"/>
  <c r="AB949" i="46"/>
  <c r="AB681" i="46"/>
  <c r="Y2436" i="46"/>
  <c r="AA2436" i="46" s="1"/>
  <c r="Y2372" i="46"/>
  <c r="AA2372" i="46"/>
  <c r="Y2308" i="46"/>
  <c r="AC2308" i="46" s="1"/>
  <c r="AA2308" i="46"/>
  <c r="Y2244" i="46"/>
  <c r="AC2244" i="46" s="1"/>
  <c r="AA2244" i="46"/>
  <c r="Y2180" i="46"/>
  <c r="AC2180" i="46" s="1"/>
  <c r="Y2116" i="46"/>
  <c r="AA2116" i="46" s="1"/>
  <c r="Y2052" i="46"/>
  <c r="Y1986" i="46"/>
  <c r="AD1986" i="46" s="1"/>
  <c r="AA1986" i="46"/>
  <c r="Y1908" i="46"/>
  <c r="AA1908" i="46"/>
  <c r="Y1807" i="46"/>
  <c r="Y1635" i="46"/>
  <c r="Y1379" i="46"/>
  <c r="Y2427" i="46"/>
  <c r="AC2427" i="46" s="1"/>
  <c r="Y2363" i="46"/>
  <c r="AC2363" i="46" s="1"/>
  <c r="Y2299" i="46"/>
  <c r="AC2299" i="46" s="1"/>
  <c r="AA2299" i="46"/>
  <c r="Y2235" i="46"/>
  <c r="AA2235" i="46" s="1"/>
  <c r="AE2235" i="46" s="1"/>
  <c r="Y2171" i="46"/>
  <c r="AA2171" i="46"/>
  <c r="Y2107" i="46"/>
  <c r="AA2107" i="46" s="1"/>
  <c r="Y2043" i="46"/>
  <c r="AC2043" i="46" s="1"/>
  <c r="Y1976" i="46"/>
  <c r="AA1976" i="46"/>
  <c r="Y1895" i="46"/>
  <c r="AC1895" i="46" s="1"/>
  <c r="Y1791" i="46"/>
  <c r="AA1791" i="46" s="1"/>
  <c r="AE1791" i="46" s="1"/>
  <c r="Y1599" i="46"/>
  <c r="AD1599" i="46" s="1"/>
  <c r="AA1599" i="46"/>
  <c r="Y2482" i="46"/>
  <c r="AA2482" i="46" s="1"/>
  <c r="Y2418" i="46"/>
  <c r="AA2418" i="46"/>
  <c r="Y2354" i="46"/>
  <c r="AD2354" i="46" s="1"/>
  <c r="Y2290" i="46"/>
  <c r="AA2290" i="46"/>
  <c r="Y2162" i="46"/>
  <c r="AA2162" i="46"/>
  <c r="Y2098" i="46"/>
  <c r="AA2098" i="46" s="1"/>
  <c r="AE2098" i="46" s="1"/>
  <c r="Y2034" i="46"/>
  <c r="AA2034" i="46"/>
  <c r="Y1966" i="46"/>
  <c r="Y1881" i="46"/>
  <c r="Y1771" i="46"/>
  <c r="AC1771" i="46" s="1"/>
  <c r="Y1563" i="46"/>
  <c r="AA1563" i="46"/>
  <c r="Y2473" i="46"/>
  <c r="AB2473" i="46" s="1"/>
  <c r="Y2409" i="46"/>
  <c r="AA2409" i="46"/>
  <c r="Y2345" i="46"/>
  <c r="AC2345" i="46" s="1"/>
  <c r="Y2281" i="46"/>
  <c r="AD2281" i="46" s="1"/>
  <c r="AA2281" i="46"/>
  <c r="Y2217" i="46"/>
  <c r="AB2217" i="46" s="1"/>
  <c r="Y2153" i="46"/>
  <c r="AC2153" i="46" s="1"/>
  <c r="AA2153" i="46"/>
  <c r="Y2089" i="46"/>
  <c r="AB2089" i="46" s="1"/>
  <c r="AA2089" i="46"/>
  <c r="Y2025" i="46"/>
  <c r="AC2025" i="46" s="1"/>
  <c r="Y1955" i="46"/>
  <c r="AC1955" i="46" s="1"/>
  <c r="Y1866" i="46"/>
  <c r="AA1866" i="46" s="1"/>
  <c r="AE1866" i="46" s="1"/>
  <c r="Y1747" i="46"/>
  <c r="Y1527" i="46"/>
  <c r="AC1527" i="46" s="1"/>
  <c r="AA1527" i="46"/>
  <c r="Y2464" i="46"/>
  <c r="AA2464" i="46"/>
  <c r="Y2400" i="46"/>
  <c r="AB2400" i="46" s="1"/>
  <c r="Y2336" i="46"/>
  <c r="AA2336" i="46" s="1"/>
  <c r="Y2272" i="46"/>
  <c r="AA2272" i="46" s="1"/>
  <c r="Y2208" i="46"/>
  <c r="AA2208" i="46"/>
  <c r="Y2144" i="46"/>
  <c r="AA2144" i="46"/>
  <c r="Y2080" i="46"/>
  <c r="AD2080" i="46" s="1"/>
  <c r="AA2080" i="46"/>
  <c r="Y2016" i="46"/>
  <c r="AA2016" i="46"/>
  <c r="Y1945" i="46"/>
  <c r="AC1945" i="46" s="1"/>
  <c r="Y1851" i="46"/>
  <c r="AA1851" i="46"/>
  <c r="Y1723" i="46"/>
  <c r="AB1723" i="46" s="1"/>
  <c r="Y1491" i="46"/>
  <c r="AA1491" i="46"/>
  <c r="Y2455" i="46"/>
  <c r="Y2391" i="46"/>
  <c r="AA2391" i="46" s="1"/>
  <c r="Y2327" i="46"/>
  <c r="AA2327" i="46"/>
  <c r="Y2263" i="46"/>
  <c r="AA2263" i="46" s="1"/>
  <c r="Y2199" i="46"/>
  <c r="AC2199" i="46" s="1"/>
  <c r="AA2199" i="46"/>
  <c r="Y2135" i="46"/>
  <c r="AA2135" i="46"/>
  <c r="Y2007" i="46"/>
  <c r="AC2007" i="46" s="1"/>
  <c r="Y1934" i="46"/>
  <c r="AA1934" i="46" s="1"/>
  <c r="Y1838" i="46"/>
  <c r="AD1838" i="46" s="1"/>
  <c r="Y1455" i="46"/>
  <c r="AD1455" i="46" s="1"/>
  <c r="AA1455" i="46"/>
  <c r="Y2446" i="46"/>
  <c r="AC2446" i="46" s="1"/>
  <c r="AA2446" i="46"/>
  <c r="Y2318" i="46"/>
  <c r="AC2318" i="46" s="1"/>
  <c r="AA2318" i="46"/>
  <c r="Y2254" i="46"/>
  <c r="AA2254" i="46" s="1"/>
  <c r="Y2190" i="46"/>
  <c r="AC2190" i="46" s="1"/>
  <c r="Y2062" i="46"/>
  <c r="AD2062" i="46" s="1"/>
  <c r="AA2062" i="46"/>
  <c r="Y1998" i="46"/>
  <c r="AA1998" i="46"/>
  <c r="Y1922" i="46"/>
  <c r="AC1922" i="46" s="1"/>
  <c r="Y1823" i="46"/>
  <c r="Y1675" i="46"/>
  <c r="AC1675" i="46" s="1"/>
  <c r="Y1419" i="46"/>
  <c r="Y2437" i="46"/>
  <c r="AB2437" i="46" s="1"/>
  <c r="AA2437" i="46"/>
  <c r="Y2373" i="46"/>
  <c r="AA2373" i="46"/>
  <c r="Y2309" i="46"/>
  <c r="Y2245" i="46"/>
  <c r="AD2245" i="46" s="1"/>
  <c r="Y2181" i="46"/>
  <c r="AA2181" i="46"/>
  <c r="Y2117" i="46"/>
  <c r="AA2117" i="46" s="1"/>
  <c r="Y2053" i="46"/>
  <c r="AD2053" i="46" s="1"/>
  <c r="AA2053" i="46"/>
  <c r="Y1987" i="46"/>
  <c r="AD1987" i="46" s="1"/>
  <c r="AA1987" i="46"/>
  <c r="Y1910" i="46"/>
  <c r="Y1809" i="46"/>
  <c r="AB1809" i="46" s="1"/>
  <c r="Y1639" i="46"/>
  <c r="AA1639" i="46"/>
  <c r="Y1383" i="46"/>
  <c r="AD1383" i="46" s="1"/>
  <c r="Y1618" i="46"/>
  <c r="AB1618" i="46" s="1"/>
  <c r="Y1554" i="46"/>
  <c r="Y1490" i="46"/>
  <c r="AC1490" i="46" s="1"/>
  <c r="AA1490" i="46"/>
  <c r="Y1426" i="46"/>
  <c r="AB1426" i="46" s="1"/>
  <c r="AA1426" i="46"/>
  <c r="Y1362" i="46"/>
  <c r="AD1362" i="46" s="1"/>
  <c r="Y1234" i="46"/>
  <c r="AC1234" i="46" s="1"/>
  <c r="AA1234" i="46"/>
  <c r="Y1170" i="46"/>
  <c r="AD1170" i="46" s="1"/>
  <c r="Y1106" i="46"/>
  <c r="AD1106" i="46" s="1"/>
  <c r="Y1042" i="46"/>
  <c r="AA1042" i="46"/>
  <c r="Y978" i="46"/>
  <c r="Y914" i="46"/>
  <c r="AA914" i="46"/>
  <c r="Y850" i="46"/>
  <c r="AB850" i="46" s="1"/>
  <c r="Y786" i="46"/>
  <c r="AC786" i="46" s="1"/>
  <c r="Y722" i="46"/>
  <c r="AD722" i="46" s="1"/>
  <c r="AA722" i="46"/>
  <c r="Y658" i="46"/>
  <c r="AA658" i="46"/>
  <c r="Y594" i="46"/>
  <c r="AB594" i="46" s="1"/>
  <c r="Y530" i="46"/>
  <c r="AA530" i="46"/>
  <c r="Y452" i="46"/>
  <c r="AA452" i="46"/>
  <c r="Y338" i="46"/>
  <c r="AD338" i="46" s="1"/>
  <c r="AA338" i="46"/>
  <c r="Y1729" i="46"/>
  <c r="AD1729" i="46" s="1"/>
  <c r="Y1665" i="46"/>
  <c r="AC1665" i="46" s="1"/>
  <c r="AA1665" i="46"/>
  <c r="Y1601" i="46"/>
  <c r="Y1537" i="46"/>
  <c r="AB1537" i="46" s="1"/>
  <c r="Y1473" i="46"/>
  <c r="Y1409" i="46"/>
  <c r="AA1409" i="46"/>
  <c r="Y1345" i="46"/>
  <c r="AB1345" i="46" s="1"/>
  <c r="Y1281" i="46"/>
  <c r="AA1281" i="46"/>
  <c r="Y1217" i="46"/>
  <c r="AC1217" i="46" s="1"/>
  <c r="Y1153" i="46"/>
  <c r="AC1153" i="46" s="1"/>
  <c r="Y1089" i="46"/>
  <c r="AA1089" i="46" s="1"/>
  <c r="Y1025" i="46"/>
  <c r="AA1025" i="46" s="1"/>
  <c r="Y961" i="46"/>
  <c r="AA961" i="46" s="1"/>
  <c r="Y897" i="46"/>
  <c r="AA897" i="46" s="1"/>
  <c r="AE897" i="46" s="1"/>
  <c r="Y833" i="46"/>
  <c r="Y769" i="46"/>
  <c r="Y705" i="46"/>
  <c r="AD705" i="46" s="1"/>
  <c r="AA705" i="46"/>
  <c r="Y641" i="46"/>
  <c r="AB641" i="46" s="1"/>
  <c r="Y577" i="46"/>
  <c r="AC577" i="46" s="1"/>
  <c r="AA577" i="46"/>
  <c r="Y513" i="46"/>
  <c r="AA513" i="46" s="1"/>
  <c r="Y428" i="46"/>
  <c r="AB428" i="46" s="1"/>
  <c r="Y293" i="46"/>
  <c r="AB293" i="46" s="1"/>
  <c r="AA293" i="46"/>
  <c r="Y1880" i="46"/>
  <c r="Y1816" i="46"/>
  <c r="Y1752" i="46"/>
  <c r="AA1752" i="46"/>
  <c r="Y1688" i="46"/>
  <c r="AD1688" i="46" s="1"/>
  <c r="Y1624" i="46"/>
  <c r="AD1624" i="46" s="1"/>
  <c r="AA1624" i="46"/>
  <c r="Y1560" i="46"/>
  <c r="AA1560" i="46"/>
  <c r="Y1496" i="46"/>
  <c r="AD1496" i="46" s="1"/>
  <c r="Y1432" i="46"/>
  <c r="AA1432" i="46"/>
  <c r="Y1368" i="46"/>
  <c r="AC1368" i="46" s="1"/>
  <c r="Y1304" i="46"/>
  <c r="Y1240" i="46"/>
  <c r="Y1176" i="46"/>
  <c r="AC1176" i="46" s="1"/>
  <c r="AA1176" i="46"/>
  <c r="Y1048" i="46"/>
  <c r="Y984" i="46"/>
  <c r="AA984" i="46"/>
  <c r="Y920" i="46"/>
  <c r="AB920" i="46" s="1"/>
  <c r="Y856" i="46"/>
  <c r="Y792" i="46"/>
  <c r="AA792" i="46" s="1"/>
  <c r="Y728" i="46"/>
  <c r="AD728" i="46" s="1"/>
  <c r="AA728" i="46"/>
  <c r="Y664" i="46"/>
  <c r="AA664" i="46"/>
  <c r="Y600" i="46"/>
  <c r="AC600" i="46" s="1"/>
  <c r="Y536" i="46"/>
  <c r="Y460" i="46"/>
  <c r="AA460" i="46" s="1"/>
  <c r="Y1335" i="46"/>
  <c r="AA1335" i="46" s="1"/>
  <c r="AE1335" i="46" s="1"/>
  <c r="Y1271" i="46"/>
  <c r="AB1271" i="46" s="1"/>
  <c r="Y1207" i="46"/>
  <c r="AD1207" i="46" s="1"/>
  <c r="Y1143" i="46"/>
  <c r="AA1143" i="46" s="1"/>
  <c r="Y1079" i="46"/>
  <c r="Y1015" i="46"/>
  <c r="AB1015" i="46" s="1"/>
  <c r="Y951" i="46"/>
  <c r="AC951" i="46" s="1"/>
  <c r="Y887" i="46"/>
  <c r="AC887" i="46" s="1"/>
  <c r="Y823" i="46"/>
  <c r="Y759" i="46"/>
  <c r="AA759" i="46" s="1"/>
  <c r="Y695" i="46"/>
  <c r="AA695" i="46"/>
  <c r="Y631" i="46"/>
  <c r="AC631" i="46" s="1"/>
  <c r="Y567" i="46"/>
  <c r="AA567" i="46" s="1"/>
  <c r="Y501" i="46"/>
  <c r="AA501" i="46" s="1"/>
  <c r="Y412" i="46"/>
  <c r="AA412" i="46"/>
  <c r="Y266" i="46"/>
  <c r="AD266" i="46" s="1"/>
  <c r="Y1790" i="46"/>
  <c r="AA1790" i="46"/>
  <c r="Y1726" i="46"/>
  <c r="AC1726" i="46" s="1"/>
  <c r="Y1662" i="46"/>
  <c r="Y1598" i="46"/>
  <c r="AA1598" i="46"/>
  <c r="Y1534" i="46"/>
  <c r="AD1534" i="46" s="1"/>
  <c r="Y1470" i="46"/>
  <c r="AD1470" i="46" s="1"/>
  <c r="AA1470" i="46"/>
  <c r="Y1406" i="46"/>
  <c r="AA1406" i="46"/>
  <c r="Y1342" i="46"/>
  <c r="AB1342" i="46" s="1"/>
  <c r="Y1278" i="46"/>
  <c r="AC1278" i="46" s="1"/>
  <c r="Y1214" i="46"/>
  <c r="Y1150" i="46"/>
  <c r="AA1150" i="46" s="1"/>
  <c r="Y1086" i="46"/>
  <c r="AC1086" i="46" s="1"/>
  <c r="Y1022" i="46"/>
  <c r="AC1022" i="46" s="1"/>
  <c r="Y958" i="46"/>
  <c r="AC958" i="46" s="1"/>
  <c r="AA958" i="46"/>
  <c r="Y894" i="46"/>
  <c r="AC894" i="46" s="1"/>
  <c r="Y830" i="46"/>
  <c r="AA830" i="46"/>
  <c r="Y766" i="46"/>
  <c r="AB766" i="46" s="1"/>
  <c r="AA766" i="46"/>
  <c r="Y702" i="46"/>
  <c r="AD702" i="46" s="1"/>
  <c r="Y638" i="46"/>
  <c r="AD638" i="46" s="1"/>
  <c r="Y574" i="46"/>
  <c r="AA574" i="46" s="1"/>
  <c r="Y509" i="46"/>
  <c r="AA509" i="46" s="1"/>
  <c r="Y422" i="46"/>
  <c r="AA422" i="46"/>
  <c r="Y285" i="46"/>
  <c r="AC285" i="46" s="1"/>
  <c r="Y1933" i="46"/>
  <c r="AA1933" i="46"/>
  <c r="Y1869" i="46"/>
  <c r="Y1741" i="46"/>
  <c r="Y1677" i="46"/>
  <c r="AA1677" i="46"/>
  <c r="Y1613" i="46"/>
  <c r="Y1485" i="46"/>
  <c r="AA1485" i="46"/>
  <c r="Y1421" i="46"/>
  <c r="AA1421" i="46" s="1"/>
  <c r="AE1421" i="46" s="1"/>
  <c r="Y1357" i="46"/>
  <c r="AC1357" i="46" s="1"/>
  <c r="AA1357" i="46"/>
  <c r="Y1293" i="46"/>
  <c r="AA1293" i="46"/>
  <c r="Y1229" i="46"/>
  <c r="Y1165" i="46"/>
  <c r="Y1101" i="46"/>
  <c r="AA1101" i="46"/>
  <c r="Y1037" i="46"/>
  <c r="AD1037" i="46" s="1"/>
  <c r="Y973" i="46"/>
  <c r="AB973" i="46" s="1"/>
  <c r="Y845" i="46"/>
  <c r="AA845" i="46" s="1"/>
  <c r="Y781" i="46"/>
  <c r="AC781" i="46" s="1"/>
  <c r="Y717" i="46"/>
  <c r="AD717" i="46" s="1"/>
  <c r="AA717" i="46"/>
  <c r="Y653" i="46"/>
  <c r="AA653" i="46" s="1"/>
  <c r="Y589" i="46"/>
  <c r="AB589" i="46" s="1"/>
  <c r="Y445" i="46"/>
  <c r="AB445" i="46" s="1"/>
  <c r="AA445" i="46"/>
  <c r="Y325" i="46"/>
  <c r="AC325" i="46" s="1"/>
  <c r="Y106" i="46"/>
  <c r="AB106" i="46" s="1"/>
  <c r="Y1852" i="46"/>
  <c r="AB1852" i="46" s="1"/>
  <c r="AA1852" i="46"/>
  <c r="Y1788" i="46"/>
  <c r="AC1788" i="46" s="1"/>
  <c r="Y1724" i="46"/>
  <c r="AD1724" i="46" s="1"/>
  <c r="Y1660" i="46"/>
  <c r="AC1660" i="46" s="1"/>
  <c r="AA1660" i="46"/>
  <c r="Y1596" i="46"/>
  <c r="AA1596" i="46"/>
  <c r="Y1532" i="46"/>
  <c r="AC1532" i="46" s="1"/>
  <c r="Y1468" i="46"/>
  <c r="AA1468" i="46"/>
  <c r="Y1404" i="46"/>
  <c r="AA1404" i="46"/>
  <c r="Y1340" i="46"/>
  <c r="Y1276" i="46"/>
  <c r="AC1276" i="46" s="1"/>
  <c r="Y1212" i="46"/>
  <c r="AA1212" i="46"/>
  <c r="Y1148" i="46"/>
  <c r="AD1148" i="46" s="1"/>
  <c r="Y1084" i="46"/>
  <c r="AA1084" i="46"/>
  <c r="Y1020" i="46"/>
  <c r="AA1020" i="46" s="1"/>
  <c r="AE1020" i="46" s="1"/>
  <c r="Y956" i="46"/>
  <c r="AC956" i="46" s="1"/>
  <c r="AA956" i="46"/>
  <c r="Y892" i="46"/>
  <c r="AA892" i="46" s="1"/>
  <c r="AE892" i="46" s="1"/>
  <c r="Y828" i="46"/>
  <c r="Y764" i="46"/>
  <c r="AB764" i="46" s="1"/>
  <c r="AA764" i="46"/>
  <c r="Y700" i="46"/>
  <c r="AA700" i="46"/>
  <c r="Y636" i="46"/>
  <c r="AC636" i="46" s="1"/>
  <c r="Y572" i="46"/>
  <c r="AA572" i="46" s="1"/>
  <c r="Y507" i="46"/>
  <c r="AA507" i="46"/>
  <c r="Y420" i="46"/>
  <c r="AA420" i="46"/>
  <c r="Y278" i="46"/>
  <c r="AC278" i="46" s="1"/>
  <c r="Y1363" i="46"/>
  <c r="Y1235" i="46"/>
  <c r="AA1235" i="46" s="1"/>
  <c r="AE1235" i="46" s="1"/>
  <c r="Y1171" i="46"/>
  <c r="AA1171" i="46"/>
  <c r="Y1107" i="46"/>
  <c r="AD1107" i="46" s="1"/>
  <c r="AA1107" i="46"/>
  <c r="Y1043" i="46"/>
  <c r="AB1043" i="46" s="1"/>
  <c r="Y979" i="46"/>
  <c r="AB979" i="46" s="1"/>
  <c r="Y915" i="46"/>
  <c r="AA915" i="46"/>
  <c r="Y851" i="46"/>
  <c r="AA851" i="46"/>
  <c r="Y787" i="46"/>
  <c r="AC787" i="46" s="1"/>
  <c r="Y723" i="46"/>
  <c r="AD723" i="46" s="1"/>
  <c r="AA723" i="46"/>
  <c r="Y659" i="46"/>
  <c r="AA659" i="46"/>
  <c r="Y595" i="46"/>
  <c r="AC595" i="46" s="1"/>
  <c r="AA595" i="46"/>
  <c r="Y453" i="46"/>
  <c r="AD453" i="46" s="1"/>
  <c r="Y341" i="46"/>
  <c r="AD341" i="46" s="1"/>
  <c r="Y130" i="46"/>
  <c r="AA130" i="46" s="1"/>
  <c r="Y205" i="46"/>
  <c r="AC205" i="46" s="1"/>
  <c r="Y141" i="46"/>
  <c r="AD141" i="46" s="1"/>
  <c r="Y340" i="46"/>
  <c r="AD340" i="46" s="1"/>
  <c r="AA340" i="46"/>
  <c r="Y276" i="46"/>
  <c r="AA276" i="46" s="1"/>
  <c r="Y212" i="46"/>
  <c r="AA212" i="46" s="1"/>
  <c r="Y84" i="46"/>
  <c r="Y379" i="46"/>
  <c r="AA379" i="46" s="1"/>
  <c r="Y315" i="46"/>
  <c r="AA315" i="46"/>
  <c r="Y251" i="46"/>
  <c r="AA251" i="46"/>
  <c r="Y187" i="46"/>
  <c r="Y123" i="46"/>
  <c r="AB123" i="46" s="1"/>
  <c r="Y353" i="46"/>
  <c r="AD353" i="46" s="1"/>
  <c r="Y289" i="46"/>
  <c r="AA289" i="46"/>
  <c r="Y225" i="46"/>
  <c r="Y161" i="46"/>
  <c r="AC161" i="46" s="1"/>
  <c r="Y97" i="46"/>
  <c r="Y472" i="46"/>
  <c r="AD472" i="46" s="1"/>
  <c r="AA472" i="46"/>
  <c r="Y408" i="46"/>
  <c r="AC408" i="46" s="1"/>
  <c r="Y344" i="46"/>
  <c r="AD344" i="46" s="1"/>
  <c r="Y280" i="46"/>
  <c r="AC280" i="46" s="1"/>
  <c r="Y216" i="46"/>
  <c r="AB216" i="46" s="1"/>
  <c r="Y152" i="46"/>
  <c r="AD152" i="46" s="1"/>
  <c r="Y88" i="46"/>
  <c r="AB88" i="46" s="1"/>
  <c r="Y439" i="46"/>
  <c r="AB439" i="46" s="1"/>
  <c r="Y375" i="46"/>
  <c r="AD375" i="46" s="1"/>
  <c r="AA375" i="46"/>
  <c r="Y311" i="46"/>
  <c r="AA311" i="46"/>
  <c r="Y247" i="46"/>
  <c r="Y183" i="46"/>
  <c r="AB183" i="46" s="1"/>
  <c r="Y119" i="46"/>
  <c r="AD2451" i="46"/>
  <c r="AD2452" i="46"/>
  <c r="AD2089" i="46"/>
  <c r="AD1961" i="46"/>
  <c r="AD1719" i="46"/>
  <c r="AD1655" i="46"/>
  <c r="AD1483" i="46"/>
  <c r="AD1614" i="46"/>
  <c r="AD1579" i="46"/>
  <c r="AD1792" i="46"/>
  <c r="AD1818" i="46"/>
  <c r="AD1399" i="46"/>
  <c r="AD1317" i="46"/>
  <c r="AD977" i="46"/>
  <c r="AC2070" i="46"/>
  <c r="AC2458" i="46"/>
  <c r="AC2394" i="46"/>
  <c r="AC1714" i="46"/>
  <c r="AC1509" i="46"/>
  <c r="AC1316" i="46"/>
  <c r="AC1175" i="46"/>
  <c r="AC799" i="46"/>
  <c r="AC841" i="46"/>
  <c r="AC482" i="46"/>
  <c r="AB2397" i="46"/>
  <c r="AB2367" i="46"/>
  <c r="AB2223" i="46"/>
  <c r="AB2159" i="46"/>
  <c r="AB665" i="46"/>
  <c r="AB662" i="46"/>
  <c r="Y2428" i="46"/>
  <c r="AA2428" i="46" s="1"/>
  <c r="Y2364" i="46"/>
  <c r="Y2300" i="46"/>
  <c r="AB2300" i="46" s="1"/>
  <c r="Y2236" i="46"/>
  <c r="AC2236" i="46" s="1"/>
  <c r="Y2172" i="46"/>
  <c r="AA2172" i="46" s="1"/>
  <c r="AE2172" i="46" s="1"/>
  <c r="Y2108" i="46"/>
  <c r="AD2108" i="46" s="1"/>
  <c r="Y2044" i="46"/>
  <c r="AC2044" i="46" s="1"/>
  <c r="Y1977" i="46"/>
  <c r="AD1977" i="46" s="1"/>
  <c r="Y1897" i="46"/>
  <c r="AB1897" i="46" s="1"/>
  <c r="AA1897" i="46"/>
  <c r="Y1793" i="46"/>
  <c r="AA1793" i="46"/>
  <c r="Y1603" i="46"/>
  <c r="AA1603" i="46"/>
  <c r="Y2483" i="46"/>
  <c r="AC2483" i="46" s="1"/>
  <c r="AA2483" i="46"/>
  <c r="Y2419" i="46"/>
  <c r="AC2419" i="46" s="1"/>
  <c r="AA2419" i="46"/>
  <c r="Y2355" i="46"/>
  <c r="AD2355" i="46" s="1"/>
  <c r="Y2291" i="46"/>
  <c r="AC2291" i="46" s="1"/>
  <c r="Y2227" i="46"/>
  <c r="Y2163" i="46"/>
  <c r="AB2163" i="46" s="1"/>
  <c r="AA2163" i="46"/>
  <c r="Y2099" i="46"/>
  <c r="Y2035" i="46"/>
  <c r="Y1967" i="46"/>
  <c r="AC1967" i="46" s="1"/>
  <c r="AA1967" i="46"/>
  <c r="Y1882" i="46"/>
  <c r="Y1775" i="46"/>
  <c r="AC1775" i="46" s="1"/>
  <c r="Y1567" i="46"/>
  <c r="AC1567" i="46" s="1"/>
  <c r="Y2474" i="46"/>
  <c r="AC2474" i="46" s="1"/>
  <c r="Y2410" i="46"/>
  <c r="Y2346" i="46"/>
  <c r="Y2282" i="46"/>
  <c r="AD2282" i="46" s="1"/>
  <c r="AA2282" i="46"/>
  <c r="Y2218" i="46"/>
  <c r="AA2218" i="46"/>
  <c r="Y2154" i="46"/>
  <c r="Y2090" i="46"/>
  <c r="AA2090" i="46"/>
  <c r="Y2026" i="46"/>
  <c r="AD2026" i="46" s="1"/>
  <c r="Y1956" i="46"/>
  <c r="AC1956" i="46" s="1"/>
  <c r="Y1867" i="46"/>
  <c r="AA1867" i="46" s="1"/>
  <c r="AE1867" i="46" s="1"/>
  <c r="Y1751" i="46"/>
  <c r="AA1751" i="46"/>
  <c r="Y1531" i="46"/>
  <c r="AB1531" i="46" s="1"/>
  <c r="Y2465" i="46"/>
  <c r="AB2465" i="46" s="1"/>
  <c r="Y2401" i="46"/>
  <c r="AA2401" i="46"/>
  <c r="Y2337" i="46"/>
  <c r="AA2337" i="46"/>
  <c r="Y2273" i="46"/>
  <c r="AA2273" i="46"/>
  <c r="Y2209" i="46"/>
  <c r="Y2145" i="46"/>
  <c r="Y2081" i="46"/>
  <c r="AA2081" i="46"/>
  <c r="Y2017" i="46"/>
  <c r="AD2017" i="46" s="1"/>
  <c r="Y1946" i="46"/>
  <c r="AB1946" i="46" s="1"/>
  <c r="Y1854" i="46"/>
  <c r="AD1854" i="46" s="1"/>
  <c r="Y1727" i="46"/>
  <c r="AD1727" i="46" s="1"/>
  <c r="Y1495" i="46"/>
  <c r="AC1495" i="46" s="1"/>
  <c r="AA1495" i="46"/>
  <c r="Y2456" i="46"/>
  <c r="AA2456" i="46"/>
  <c r="Y2392" i="46"/>
  <c r="AA2392" i="46"/>
  <c r="Y2328" i="46"/>
  <c r="AA2328" i="46"/>
  <c r="Y2264" i="46"/>
  <c r="AA2264" i="46" s="1"/>
  <c r="AE2264" i="46" s="1"/>
  <c r="Y2200" i="46"/>
  <c r="AD2200" i="46" s="1"/>
  <c r="Y2136" i="46"/>
  <c r="AA2136" i="46" s="1"/>
  <c r="Y2072" i="46"/>
  <c r="AD2072" i="46" s="1"/>
  <c r="Y2008" i="46"/>
  <c r="AC2008" i="46" s="1"/>
  <c r="AA2008" i="46"/>
  <c r="Y1935" i="46"/>
  <c r="AD1935" i="46" s="1"/>
  <c r="AA1935" i="46"/>
  <c r="Y1839" i="46"/>
  <c r="AA1839" i="46"/>
  <c r="Y1703" i="46"/>
  <c r="Y1459" i="46"/>
  <c r="AD1459" i="46" s="1"/>
  <c r="AA1459" i="46"/>
  <c r="Y2447" i="46"/>
  <c r="AC2447" i="46" s="1"/>
  <c r="AA2447" i="46"/>
  <c r="Y2383" i="46"/>
  <c r="AA2383" i="46" s="1"/>
  <c r="Y2255" i="46"/>
  <c r="AD2255" i="46" s="1"/>
  <c r="AA2255" i="46"/>
  <c r="Y2191" i="46"/>
  <c r="AC2191" i="46" s="1"/>
  <c r="AA2191" i="46"/>
  <c r="Y2127" i="46"/>
  <c r="AB2127" i="46" s="1"/>
  <c r="Y2063" i="46"/>
  <c r="AA2063" i="46" s="1"/>
  <c r="Y1999" i="46"/>
  <c r="AC1999" i="46" s="1"/>
  <c r="Y1923" i="46"/>
  <c r="AC1923" i="46" s="1"/>
  <c r="AA1923" i="46"/>
  <c r="Y1825" i="46"/>
  <c r="AA1825" i="46" s="1"/>
  <c r="Y1679" i="46"/>
  <c r="AA1679" i="46"/>
  <c r="Y1423" i="46"/>
  <c r="AA1423" i="46" s="1"/>
  <c r="Y2438" i="46"/>
  <c r="AA2438" i="46"/>
  <c r="Y2374" i="46"/>
  <c r="AB2374" i="46" s="1"/>
  <c r="Y2310" i="46"/>
  <c r="Y2246" i="46"/>
  <c r="AB2246" i="46" s="1"/>
  <c r="Y2182" i="46"/>
  <c r="AB2182" i="46" s="1"/>
  <c r="Y2118" i="46"/>
  <c r="AC2118" i="46" s="1"/>
  <c r="Y2054" i="46"/>
  <c r="AA2054" i="46" s="1"/>
  <c r="AE2054" i="46" s="1"/>
  <c r="Y1911" i="46"/>
  <c r="AA1911" i="46"/>
  <c r="Y1810" i="46"/>
  <c r="Y1643" i="46"/>
  <c r="AC1643" i="46" s="1"/>
  <c r="AA1643" i="46"/>
  <c r="Y1387" i="46"/>
  <c r="AD1387" i="46" s="1"/>
  <c r="Y2429" i="46"/>
  <c r="AC2429" i="46" s="1"/>
  <c r="Y2365" i="46"/>
  <c r="AA2365" i="46"/>
  <c r="Y2301" i="46"/>
  <c r="AA2301" i="46" s="1"/>
  <c r="AE2301" i="46" s="1"/>
  <c r="Y2237" i="46"/>
  <c r="AC2237" i="46" s="1"/>
  <c r="AA2237" i="46"/>
  <c r="Y2173" i="46"/>
  <c r="AC2173" i="46" s="1"/>
  <c r="Y2109" i="46"/>
  <c r="Y2045" i="46"/>
  <c r="AA2045" i="46"/>
  <c r="Y1978" i="46"/>
  <c r="AC1978" i="46" s="1"/>
  <c r="AA1978" i="46"/>
  <c r="Y1898" i="46"/>
  <c r="AD1898" i="46" s="1"/>
  <c r="Y1794" i="46"/>
  <c r="AC1794" i="46" s="1"/>
  <c r="AA1794" i="46"/>
  <c r="Y1607" i="46"/>
  <c r="AA1607" i="46"/>
  <c r="Y1674" i="46"/>
  <c r="AC1674" i="46" s="1"/>
  <c r="Y1610" i="46"/>
  <c r="AD1610" i="46" s="1"/>
  <c r="AA1610" i="46"/>
  <c r="Y1546" i="46"/>
  <c r="AA1546" i="46" s="1"/>
  <c r="Y1482" i="46"/>
  <c r="AC1482" i="46" s="1"/>
  <c r="AA1482" i="46"/>
  <c r="Y1418" i="46"/>
  <c r="Y1354" i="46"/>
  <c r="AB1354" i="46" s="1"/>
  <c r="Y1290" i="46"/>
  <c r="AA1290" i="46"/>
  <c r="Y1226" i="46"/>
  <c r="Y1162" i="46"/>
  <c r="AA1162" i="46"/>
  <c r="Y1098" i="46"/>
  <c r="AA1098" i="46"/>
  <c r="Y1034" i="46"/>
  <c r="AD1034" i="46" s="1"/>
  <c r="Y970" i="46"/>
  <c r="Y906" i="46"/>
  <c r="AC906" i="46" s="1"/>
  <c r="Y842" i="46"/>
  <c r="AA842" i="46" s="1"/>
  <c r="Y778" i="46"/>
  <c r="AD778" i="46" s="1"/>
  <c r="Y714" i="46"/>
  <c r="AC714" i="46" s="1"/>
  <c r="Y650" i="46"/>
  <c r="AA650" i="46"/>
  <c r="Y586" i="46"/>
  <c r="Y522" i="46"/>
  <c r="AC522" i="46" s="1"/>
  <c r="AA522" i="46"/>
  <c r="Y442" i="46"/>
  <c r="AB442" i="46" s="1"/>
  <c r="Y317" i="46"/>
  <c r="AB317" i="46" s="1"/>
  <c r="Y94" i="46"/>
  <c r="AB94" i="46" s="1"/>
  <c r="Y1721" i="46"/>
  <c r="Y1657" i="46"/>
  <c r="AC1657" i="46" s="1"/>
  <c r="AA1657" i="46"/>
  <c r="Y1593" i="46"/>
  <c r="AD1593" i="46" s="1"/>
  <c r="Y1529" i="46"/>
  <c r="AB1529" i="46" s="1"/>
  <c r="Y1465" i="46"/>
  <c r="AA1465" i="46"/>
  <c r="Y1401" i="46"/>
  <c r="AD1401" i="46" s="1"/>
  <c r="Y1337" i="46"/>
  <c r="AA1337" i="46" s="1"/>
  <c r="AE1337" i="46" s="1"/>
  <c r="Y1273" i="46"/>
  <c r="AA1273" i="46"/>
  <c r="Y1209" i="46"/>
  <c r="AB1209" i="46" s="1"/>
  <c r="Y1145" i="46"/>
  <c r="AD1145" i="46" s="1"/>
  <c r="AA1145" i="46"/>
  <c r="Y1081" i="46"/>
  <c r="AA1081" i="46"/>
  <c r="Y1017" i="46"/>
  <c r="AD1017" i="46" s="1"/>
  <c r="Y889" i="46"/>
  <c r="AC889" i="46" s="1"/>
  <c r="Y825" i="46"/>
  <c r="Y761" i="46"/>
  <c r="AA761" i="46"/>
  <c r="Y697" i="46"/>
  <c r="AA697" i="46"/>
  <c r="Y633" i="46"/>
  <c r="AC633" i="46" s="1"/>
  <c r="Y569" i="46"/>
  <c r="AC569" i="46" s="1"/>
  <c r="AA569" i="46"/>
  <c r="Y503" i="46"/>
  <c r="AA503" i="46" s="1"/>
  <c r="Y414" i="46"/>
  <c r="AA414" i="46"/>
  <c r="Y270" i="46"/>
  <c r="AC270" i="46" s="1"/>
  <c r="Y1936" i="46"/>
  <c r="AA1936" i="46" s="1"/>
  <c r="AE1936" i="46" s="1"/>
  <c r="Y1872" i="46"/>
  <c r="AA1872" i="46"/>
  <c r="Y1808" i="46"/>
  <c r="Y1744" i="46"/>
  <c r="AC1744" i="46" s="1"/>
  <c r="AA1744" i="46"/>
  <c r="Y1680" i="46"/>
  <c r="AC1680" i="46" s="1"/>
  <c r="AA1680" i="46"/>
  <c r="Y1616" i="46"/>
  <c r="AA1616" i="46"/>
  <c r="Y1552" i="46"/>
  <c r="AC1552" i="46" s="1"/>
  <c r="Y1488" i="46"/>
  <c r="AC1488" i="46" s="1"/>
  <c r="AA1488" i="46"/>
  <c r="Y1424" i="46"/>
  <c r="AA1424" i="46" s="1"/>
  <c r="AE1424" i="46" s="1"/>
  <c r="Y1360" i="46"/>
  <c r="AA1360" i="46" s="1"/>
  <c r="Y1296" i="46"/>
  <c r="AB1296" i="46" s="1"/>
  <c r="Y1232" i="46"/>
  <c r="Y1168" i="46"/>
  <c r="AA1168" i="46"/>
  <c r="Y1104" i="46"/>
  <c r="AD1104" i="46" s="1"/>
  <c r="Y1040" i="46"/>
  <c r="AA1040" i="46" s="1"/>
  <c r="Y976" i="46"/>
  <c r="AA976" i="46"/>
  <c r="Y912" i="46"/>
  <c r="AA912" i="46"/>
  <c r="Y848" i="46"/>
  <c r="AB848" i="46" s="1"/>
  <c r="Y784" i="46"/>
  <c r="Y720" i="46"/>
  <c r="AA720" i="46" s="1"/>
  <c r="Y656" i="46"/>
  <c r="AA656" i="46"/>
  <c r="Y592" i="46"/>
  <c r="Y528" i="46"/>
  <c r="AA528" i="46" s="1"/>
  <c r="Y450" i="46"/>
  <c r="AB450" i="46" s="1"/>
  <c r="Y333" i="46"/>
  <c r="Y118" i="46"/>
  <c r="Y1327" i="46"/>
  <c r="AC1327" i="46" s="1"/>
  <c r="Y1263" i="46"/>
  <c r="AA1263" i="46"/>
  <c r="Y1199" i="46"/>
  <c r="Y1135" i="46"/>
  <c r="AD1135" i="46" s="1"/>
  <c r="Y1071" i="46"/>
  <c r="AC1071" i="46" s="1"/>
  <c r="Y1007" i="46"/>
  <c r="Y943" i="46"/>
  <c r="Y879" i="46"/>
  <c r="AC879" i="46" s="1"/>
  <c r="Y815" i="46"/>
  <c r="Y751" i="46"/>
  <c r="AB751" i="46" s="1"/>
  <c r="Y687" i="46"/>
  <c r="AB687" i="46" s="1"/>
  <c r="Y623" i="46"/>
  <c r="AD623" i="46" s="1"/>
  <c r="Y559" i="46"/>
  <c r="AA559" i="46" s="1"/>
  <c r="Y491" i="46"/>
  <c r="AA491" i="46"/>
  <c r="Y397" i="46"/>
  <c r="AB397" i="46" s="1"/>
  <c r="Y242" i="46"/>
  <c r="AC242" i="46" s="1"/>
  <c r="Y1782" i="46"/>
  <c r="AC1782" i="46" s="1"/>
  <c r="AA1782" i="46"/>
  <c r="Y1718" i="46"/>
  <c r="AD1718" i="46" s="1"/>
  <c r="Y1654" i="46"/>
  <c r="AA1654" i="46"/>
  <c r="Y1590" i="46"/>
  <c r="AA1590" i="46"/>
  <c r="Y1526" i="46"/>
  <c r="AA1526" i="46"/>
  <c r="Y1462" i="46"/>
  <c r="AA1462" i="46"/>
  <c r="Y1334" i="46"/>
  <c r="AC1334" i="46" s="1"/>
  <c r="Y1270" i="46"/>
  <c r="AA1270" i="46"/>
  <c r="Y1206" i="46"/>
  <c r="AD1206" i="46" s="1"/>
  <c r="Y1142" i="46"/>
  <c r="AD1142" i="46" s="1"/>
  <c r="AA1142" i="46"/>
  <c r="Y1078" i="46"/>
  <c r="AD1078" i="46" s="1"/>
  <c r="AA1078" i="46"/>
  <c r="Y1014" i="46"/>
  <c r="AB1014" i="46" s="1"/>
  <c r="Y950" i="46"/>
  <c r="AD950" i="46" s="1"/>
  <c r="Y886" i="46"/>
  <c r="AC886" i="46" s="1"/>
  <c r="Y822" i="46"/>
  <c r="AA822" i="46"/>
  <c r="Y758" i="46"/>
  <c r="AA758" i="46"/>
  <c r="Y694" i="46"/>
  <c r="AA694" i="46"/>
  <c r="Y630" i="46"/>
  <c r="AC630" i="46" s="1"/>
  <c r="Y566" i="46"/>
  <c r="AC566" i="46" s="1"/>
  <c r="AA566" i="46"/>
  <c r="Y500" i="46"/>
  <c r="AD500" i="46" s="1"/>
  <c r="Y410" i="46"/>
  <c r="AA410" i="46" s="1"/>
  <c r="Y1925" i="46"/>
  <c r="AD1925" i="46" s="1"/>
  <c r="AA1925" i="46"/>
  <c r="Y1861" i="46"/>
  <c r="AC1861" i="46" s="1"/>
  <c r="Y1797" i="46"/>
  <c r="AA1797" i="46" s="1"/>
  <c r="AE1797" i="46" s="1"/>
  <c r="Y1669" i="46"/>
  <c r="Y1605" i="46"/>
  <c r="AA1605" i="46"/>
  <c r="Y1541" i="46"/>
  <c r="AA1541" i="46"/>
  <c r="Y1477" i="46"/>
  <c r="AC1477" i="46" s="1"/>
  <c r="AA1477" i="46"/>
  <c r="Y1413" i="46"/>
  <c r="AD1413" i="46" s="1"/>
  <c r="Y1349" i="46"/>
  <c r="AD1349" i="46" s="1"/>
  <c r="Y1285" i="46"/>
  <c r="AA1285" i="46"/>
  <c r="Y1221" i="46"/>
  <c r="Y1157" i="46"/>
  <c r="AA1157" i="46"/>
  <c r="Y1093" i="46"/>
  <c r="AC1093" i="46" s="1"/>
  <c r="Y1029" i="46"/>
  <c r="AD1029" i="46" s="1"/>
  <c r="Y965" i="46"/>
  <c r="AB965" i="46" s="1"/>
  <c r="Y901" i="46"/>
  <c r="AC901" i="46" s="1"/>
  <c r="Y837" i="46"/>
  <c r="AB837" i="46" s="1"/>
  <c r="Y709" i="46"/>
  <c r="AD709" i="46" s="1"/>
  <c r="AA709" i="46"/>
  <c r="Y645" i="46"/>
  <c r="AB645" i="46" s="1"/>
  <c r="Y581" i="46"/>
  <c r="AC581" i="46" s="1"/>
  <c r="AA581" i="46"/>
  <c r="Y434" i="46"/>
  <c r="AB434" i="46" s="1"/>
  <c r="Y302" i="46"/>
  <c r="AB302" i="46" s="1"/>
  <c r="Y1844" i="46"/>
  <c r="AB1844" i="46" s="1"/>
  <c r="Y1780" i="46"/>
  <c r="AB1780" i="46" s="1"/>
  <c r="Y1716" i="46"/>
  <c r="AC1716" i="46" s="1"/>
  <c r="AA1716" i="46"/>
  <c r="Y1652" i="46"/>
  <c r="AC1652" i="46" s="1"/>
  <c r="AA1652" i="46"/>
  <c r="Y1588" i="46"/>
  <c r="AD1588" i="46" s="1"/>
  <c r="AA1588" i="46"/>
  <c r="Y1524" i="46"/>
  <c r="AA1524" i="46"/>
  <c r="Y1460" i="46"/>
  <c r="AD1460" i="46" s="1"/>
  <c r="Y1332" i="46"/>
  <c r="AA1332" i="46"/>
  <c r="Y1268" i="46"/>
  <c r="AA1268" i="46"/>
  <c r="Y1204" i="46"/>
  <c r="Y1140" i="46"/>
  <c r="AC1140" i="46" s="1"/>
  <c r="Y1076" i="46"/>
  <c r="AA1076" i="46" s="1"/>
  <c r="Y1012" i="46"/>
  <c r="AB1012" i="46" s="1"/>
  <c r="Y948" i="46"/>
  <c r="AA948" i="46"/>
  <c r="Y884" i="46"/>
  <c r="AC884" i="46" s="1"/>
  <c r="Y820" i="46"/>
  <c r="AA820" i="46"/>
  <c r="Y756" i="46"/>
  <c r="AA756" i="46" s="1"/>
  <c r="Y692" i="46"/>
  <c r="AA692" i="46"/>
  <c r="Y628" i="46"/>
  <c r="AD628" i="46" s="1"/>
  <c r="Y564" i="46"/>
  <c r="AD564" i="46" s="1"/>
  <c r="Y498" i="46"/>
  <c r="AA498" i="46" s="1"/>
  <c r="Y406" i="46"/>
  <c r="AD406" i="46" s="1"/>
  <c r="AA406" i="46"/>
  <c r="Y258" i="46"/>
  <c r="AD258" i="46" s="1"/>
  <c r="Y1355" i="46"/>
  <c r="AC1355" i="46" s="1"/>
  <c r="Y1291" i="46"/>
  <c r="AA1291" i="46" s="1"/>
  <c r="Y1227" i="46"/>
  <c r="AA1227" i="46" s="1"/>
  <c r="AE1227" i="46" s="1"/>
  <c r="Y1163" i="46"/>
  <c r="AC1163" i="46" s="1"/>
  <c r="AA1163" i="46"/>
  <c r="Y1099" i="46"/>
  <c r="AA1099" i="46" s="1"/>
  <c r="Y1035" i="46"/>
  <c r="AA1035" i="46" s="1"/>
  <c r="AE1035" i="46" s="1"/>
  <c r="Y971" i="46"/>
  <c r="Y907" i="46"/>
  <c r="AC907" i="46" s="1"/>
  <c r="Y843" i="46"/>
  <c r="Y779" i="46"/>
  <c r="Y715" i="46"/>
  <c r="AD715" i="46" s="1"/>
  <c r="AA715" i="46"/>
  <c r="Y651" i="46"/>
  <c r="AA651" i="46" s="1"/>
  <c r="Y587" i="46"/>
  <c r="AB587" i="46" s="1"/>
  <c r="Y523" i="46"/>
  <c r="AA523" i="46"/>
  <c r="Y443" i="46"/>
  <c r="AB443" i="46" s="1"/>
  <c r="Y318" i="46"/>
  <c r="AB318" i="46" s="1"/>
  <c r="Y98" i="46"/>
  <c r="Y197" i="46"/>
  <c r="AC197" i="46" s="1"/>
  <c r="Y133" i="46"/>
  <c r="AA133" i="46" s="1"/>
  <c r="Y332" i="46"/>
  <c r="Y268" i="46"/>
  <c r="AD268" i="46" s="1"/>
  <c r="Y204" i="46"/>
  <c r="AC204" i="46" s="1"/>
  <c r="Y140" i="46"/>
  <c r="AD140" i="46" s="1"/>
  <c r="Y435" i="46"/>
  <c r="AB435" i="46" s="1"/>
  <c r="Y371" i="46"/>
  <c r="AD371" i="46" s="1"/>
  <c r="Y307" i="46"/>
  <c r="AC307" i="46" s="1"/>
  <c r="Y243" i="46"/>
  <c r="AB243" i="46" s="1"/>
  <c r="Y179" i="46"/>
  <c r="Y115" i="46"/>
  <c r="AB115" i="46" s="1"/>
  <c r="Y345" i="46"/>
  <c r="AD345" i="46" s="1"/>
  <c r="Y281" i="46"/>
  <c r="AC281" i="46" s="1"/>
  <c r="Y217" i="46"/>
  <c r="Y153" i="46"/>
  <c r="AA153" i="46" s="1"/>
  <c r="Y89" i="46"/>
  <c r="AB89" i="46" s="1"/>
  <c r="Y464" i="46"/>
  <c r="AA464" i="46" s="1"/>
  <c r="Y400" i="46"/>
  <c r="AB400" i="46" s="1"/>
  <c r="Y336" i="46"/>
  <c r="AA336" i="46" s="1"/>
  <c r="Y272" i="46"/>
  <c r="Y208" i="46"/>
  <c r="AA208" i="46" s="1"/>
  <c r="Y495" i="46"/>
  <c r="AA495" i="46"/>
  <c r="Y367" i="46"/>
  <c r="AD367" i="46" s="1"/>
  <c r="Y303" i="46"/>
  <c r="AB303" i="46" s="1"/>
  <c r="Y239" i="46"/>
  <c r="AB239" i="46" s="1"/>
  <c r="Y175" i="46"/>
  <c r="AB175" i="46" s="1"/>
  <c r="Y111" i="46"/>
  <c r="AD2417" i="46"/>
  <c r="AD1992" i="46"/>
  <c r="AD2138" i="46"/>
  <c r="AD1967" i="46"/>
  <c r="AD1903" i="46"/>
  <c r="AD1891" i="46"/>
  <c r="AD1577" i="46"/>
  <c r="AD1734" i="46"/>
  <c r="AD1606" i="46"/>
  <c r="AD1720" i="46"/>
  <c r="AD1701" i="46"/>
  <c r="AD1258" i="46"/>
  <c r="AD1257" i="46"/>
  <c r="AD1252" i="46"/>
  <c r="AD1188" i="46"/>
  <c r="AD913" i="46"/>
  <c r="AD1000" i="46"/>
  <c r="AC2386" i="46"/>
  <c r="AC2261" i="46"/>
  <c r="AC1852" i="46"/>
  <c r="AC1783" i="46"/>
  <c r="AC1764" i="46"/>
  <c r="AC1572" i="46"/>
  <c r="AC1513" i="46"/>
  <c r="AC1821" i="46"/>
  <c r="AC1466" i="46"/>
  <c r="AC1380" i="46"/>
  <c r="AC1440" i="46"/>
  <c r="AC1425" i="46"/>
  <c r="AC1361" i="46"/>
  <c r="AC1231" i="46"/>
  <c r="AC472" i="46"/>
  <c r="AC492" i="46"/>
  <c r="AB2414" i="46"/>
  <c r="AB2350" i="46"/>
  <c r="AB2419" i="46"/>
  <c r="AB2482" i="46"/>
  <c r="AB2107" i="46"/>
  <c r="AB1944" i="46"/>
  <c r="AB2023" i="46"/>
  <c r="AB1665" i="46"/>
  <c r="AB936" i="46"/>
  <c r="AB1125" i="46"/>
  <c r="AB1210" i="46"/>
  <c r="Y2484" i="46"/>
  <c r="AC2484" i="46" s="1"/>
  <c r="AA2484" i="46"/>
  <c r="Y2420" i="46"/>
  <c r="AC2420" i="46" s="1"/>
  <c r="AA2420" i="46"/>
  <c r="Y2356" i="46"/>
  <c r="AB2356" i="46" s="1"/>
  <c r="Y2292" i="46"/>
  <c r="Y2228" i="46"/>
  <c r="AA2228" i="46"/>
  <c r="Y2164" i="46"/>
  <c r="AA2164" i="46"/>
  <c r="Y2100" i="46"/>
  <c r="AC2100" i="46" s="1"/>
  <c r="AA2100" i="46"/>
  <c r="Y2036" i="46"/>
  <c r="AC2036" i="46" s="1"/>
  <c r="AA2036" i="46"/>
  <c r="Y1968" i="46"/>
  <c r="AB1968" i="46" s="1"/>
  <c r="Y1883" i="46"/>
  <c r="AA1883" i="46"/>
  <c r="Y1777" i="46"/>
  <c r="Y1571" i="46"/>
  <c r="Y2475" i="46"/>
  <c r="AA2475" i="46" s="1"/>
  <c r="Y2411" i="46"/>
  <c r="AC2411" i="46" s="1"/>
  <c r="Y2283" i="46"/>
  <c r="AD2283" i="46" s="1"/>
  <c r="AA2283" i="46"/>
  <c r="Y2219" i="46"/>
  <c r="Y2155" i="46"/>
  <c r="AC2155" i="46" s="1"/>
  <c r="AA2155" i="46"/>
  <c r="Y2091" i="46"/>
  <c r="AA2091" i="46"/>
  <c r="Y2027" i="46"/>
  <c r="AD2027" i="46" s="1"/>
  <c r="Y1958" i="46"/>
  <c r="AC1958" i="46" s="1"/>
  <c r="Y1870" i="46"/>
  <c r="AA1870" i="46"/>
  <c r="Y1754" i="46"/>
  <c r="AA1754" i="46"/>
  <c r="Y1535" i="46"/>
  <c r="AC1535" i="46" s="1"/>
  <c r="Y2466" i="46"/>
  <c r="AC2466" i="46" s="1"/>
  <c r="AA2466" i="46"/>
  <c r="Y2402" i="46"/>
  <c r="AA2402" i="46"/>
  <c r="Y2338" i="46"/>
  <c r="AB2338" i="46" s="1"/>
  <c r="Y2274" i="46"/>
  <c r="AD2274" i="46" s="1"/>
  <c r="Y2210" i="46"/>
  <c r="AD2210" i="46" s="1"/>
  <c r="Y2146" i="46"/>
  <c r="AA2146" i="46"/>
  <c r="Y2082" i="46"/>
  <c r="AD2082" i="46" s="1"/>
  <c r="Y2018" i="46"/>
  <c r="AA2018" i="46" s="1"/>
  <c r="AE2018" i="46" s="1"/>
  <c r="Y1947" i="46"/>
  <c r="AA1947" i="46"/>
  <c r="Y1855" i="46"/>
  <c r="AD1855" i="46" s="1"/>
  <c r="Y1730" i="46"/>
  <c r="AD1730" i="46" s="1"/>
  <c r="AA1730" i="46"/>
  <c r="Y1499" i="46"/>
  <c r="AC1499" i="46" s="1"/>
  <c r="AA1499" i="46"/>
  <c r="Y2457" i="46"/>
  <c r="AB2457" i="46" s="1"/>
  <c r="Y2393" i="46"/>
  <c r="Y2329" i="46"/>
  <c r="Y2265" i="46"/>
  <c r="Y2201" i="46"/>
  <c r="AD2201" i="46" s="1"/>
  <c r="Y2137" i="46"/>
  <c r="AA2137" i="46"/>
  <c r="Y2073" i="46"/>
  <c r="AC2073" i="46" s="1"/>
  <c r="Y2009" i="46"/>
  <c r="AA2009" i="46"/>
  <c r="Y1937" i="46"/>
  <c r="Y1841" i="46"/>
  <c r="AC1841" i="46" s="1"/>
  <c r="Y1706" i="46"/>
  <c r="AB1706" i="46" s="1"/>
  <c r="Y1463" i="46"/>
  <c r="AC1463" i="46" s="1"/>
  <c r="AA1463" i="46"/>
  <c r="Y2448" i="46"/>
  <c r="Y2384" i="46"/>
  <c r="AA2384" i="46"/>
  <c r="Y2320" i="46"/>
  <c r="AC2320" i="46" s="1"/>
  <c r="AA2320" i="46"/>
  <c r="Y2256" i="46"/>
  <c r="Y2192" i="46"/>
  <c r="AA2192" i="46"/>
  <c r="Y2064" i="46"/>
  <c r="AC2064" i="46" s="1"/>
  <c r="AA2064" i="46"/>
  <c r="Y2000" i="46"/>
  <c r="AA2000" i="46" s="1"/>
  <c r="Y1924" i="46"/>
  <c r="AA1924" i="46"/>
  <c r="Y1826" i="46"/>
  <c r="AC1826" i="46" s="1"/>
  <c r="AA1826" i="46"/>
  <c r="Y1682" i="46"/>
  <c r="AA1682" i="46"/>
  <c r="Y1427" i="46"/>
  <c r="AA1427" i="46"/>
  <c r="Y2439" i="46"/>
  <c r="Y2375" i="46"/>
  <c r="AB2375" i="46" s="1"/>
  <c r="Y2311" i="46"/>
  <c r="AA2311" i="46"/>
  <c r="Y2247" i="46"/>
  <c r="AA2247" i="46" s="1"/>
  <c r="AE2247" i="46" s="1"/>
  <c r="Y2183" i="46"/>
  <c r="AA2183" i="46" s="1"/>
  <c r="AE2183" i="46" s="1"/>
  <c r="Y2119" i="46"/>
  <c r="AA2119" i="46"/>
  <c r="Y2055" i="46"/>
  <c r="AA2055" i="46" s="1"/>
  <c r="AE2055" i="46" s="1"/>
  <c r="Y1990" i="46"/>
  <c r="AC1990" i="46" s="1"/>
  <c r="Y1913" i="46"/>
  <c r="AC1913" i="46" s="1"/>
  <c r="AA1913" i="46"/>
  <c r="Y1811" i="46"/>
  <c r="Y1647" i="46"/>
  <c r="AA1647" i="46"/>
  <c r="Y1391" i="46"/>
  <c r="AC1391" i="46" s="1"/>
  <c r="AA1391" i="46"/>
  <c r="Y2430" i="46"/>
  <c r="Y2366" i="46"/>
  <c r="AA2366" i="46"/>
  <c r="Y2302" i="46"/>
  <c r="Y2238" i="46"/>
  <c r="AA2238" i="46"/>
  <c r="Y2174" i="46"/>
  <c r="AD2174" i="46" s="1"/>
  <c r="AA2174" i="46"/>
  <c r="Y2110" i="46"/>
  <c r="Y1979" i="46"/>
  <c r="AC1979" i="46" s="1"/>
  <c r="AA1979" i="46"/>
  <c r="Y1899" i="46"/>
  <c r="AD1899" i="46" s="1"/>
  <c r="Y1795" i="46"/>
  <c r="AB1795" i="46" s="1"/>
  <c r="Y1611" i="46"/>
  <c r="AA1611" i="46"/>
  <c r="Y2485" i="46"/>
  <c r="AD2485" i="46" s="1"/>
  <c r="Y2421" i="46"/>
  <c r="AC2421" i="46" s="1"/>
  <c r="AA2421" i="46"/>
  <c r="Y2357" i="46"/>
  <c r="AA2357" i="46"/>
  <c r="Y2293" i="46"/>
  <c r="Y2229" i="46"/>
  <c r="Y2165" i="46"/>
  <c r="AC2165" i="46" s="1"/>
  <c r="AA2165" i="46"/>
  <c r="Y2101" i="46"/>
  <c r="AA2101" i="46"/>
  <c r="Y2037" i="46"/>
  <c r="Y1969" i="46"/>
  <c r="AC1969" i="46" s="1"/>
  <c r="AA1969" i="46"/>
  <c r="Y1886" i="46"/>
  <c r="AD1886" i="46" s="1"/>
  <c r="Y1778" i="46"/>
  <c r="AD1778" i="46" s="1"/>
  <c r="AA1778" i="46"/>
  <c r="Y1575" i="46"/>
  <c r="AC1575" i="46" s="1"/>
  <c r="Y1666" i="46"/>
  <c r="AC1666" i="46" s="1"/>
  <c r="Y1602" i="46"/>
  <c r="AA1602" i="46"/>
  <c r="Y1538" i="46"/>
  <c r="AB1538" i="46" s="1"/>
  <c r="Y1474" i="46"/>
  <c r="AA1474" i="46" s="1"/>
  <c r="AE1474" i="46" s="1"/>
  <c r="Y1410" i="46"/>
  <c r="AD1410" i="46" s="1"/>
  <c r="AA1410" i="46"/>
  <c r="Y1346" i="46"/>
  <c r="AD1346" i="46" s="1"/>
  <c r="Y1282" i="46"/>
  <c r="AA1282" i="46"/>
  <c r="Y1218" i="46"/>
  <c r="Y1154" i="46"/>
  <c r="AC1154" i="46" s="1"/>
  <c r="AA1154" i="46"/>
  <c r="Y1090" i="46"/>
  <c r="AA1090" i="46" s="1"/>
  <c r="Y1026" i="46"/>
  <c r="AC1026" i="46" s="1"/>
  <c r="Y962" i="46"/>
  <c r="AB962" i="46" s="1"/>
  <c r="Y898" i="46"/>
  <c r="AC898" i="46" s="1"/>
  <c r="Y834" i="46"/>
  <c r="AA834" i="46"/>
  <c r="Y770" i="46"/>
  <c r="AC770" i="46" s="1"/>
  <c r="Y706" i="46"/>
  <c r="AC706" i="46" s="1"/>
  <c r="Y642" i="46"/>
  <c r="AB642" i="46" s="1"/>
  <c r="Y578" i="46"/>
  <c r="AD578" i="46" s="1"/>
  <c r="Y514" i="46"/>
  <c r="AD514" i="46" s="1"/>
  <c r="Y429" i="46"/>
  <c r="AB429" i="46" s="1"/>
  <c r="Y294" i="46"/>
  <c r="AB294" i="46" s="1"/>
  <c r="AA294" i="46"/>
  <c r="Y1713" i="46"/>
  <c r="AA1713" i="46"/>
  <c r="Y1649" i="46"/>
  <c r="AD1649" i="46" s="1"/>
  <c r="AA1649" i="46"/>
  <c r="Y1585" i="46"/>
  <c r="AC1585" i="46" s="1"/>
  <c r="Y1521" i="46"/>
  <c r="AA1521" i="46"/>
  <c r="Y1457" i="46"/>
  <c r="AA1457" i="46"/>
  <c r="Y1393" i="46"/>
  <c r="Y1329" i="46"/>
  <c r="AA1329" i="46"/>
  <c r="Y1265" i="46"/>
  <c r="AA1265" i="46"/>
  <c r="Y1201" i="46"/>
  <c r="AA1201" i="46" s="1"/>
  <c r="AE1201" i="46" s="1"/>
  <c r="Y1137" i="46"/>
  <c r="AA1137" i="46" s="1"/>
  <c r="Y1073" i="46"/>
  <c r="AA1073" i="46"/>
  <c r="Y1009" i="46"/>
  <c r="AA1009" i="46"/>
  <c r="Y945" i="46"/>
  <c r="AB945" i="46" s="1"/>
  <c r="Y881" i="46"/>
  <c r="AC881" i="46" s="1"/>
  <c r="Y817" i="46"/>
  <c r="AB817" i="46" s="1"/>
  <c r="Y753" i="46"/>
  <c r="AB753" i="46" s="1"/>
  <c r="AA753" i="46"/>
  <c r="Y689" i="46"/>
  <c r="AA689" i="46"/>
  <c r="Y625" i="46"/>
  <c r="AC625" i="46" s="1"/>
  <c r="Y561" i="46"/>
  <c r="AC561" i="46" s="1"/>
  <c r="AA561" i="46"/>
  <c r="Y493" i="46"/>
  <c r="AA493" i="46"/>
  <c r="Y402" i="46"/>
  <c r="AA402" i="46" s="1"/>
  <c r="Y250" i="46"/>
  <c r="Y1928" i="46"/>
  <c r="AC1928" i="46" s="1"/>
  <c r="Y1864" i="46"/>
  <c r="AD1864" i="46" s="1"/>
  <c r="Y1800" i="46"/>
  <c r="Y1736" i="46"/>
  <c r="Y1672" i="46"/>
  <c r="AC1672" i="46" s="1"/>
  <c r="AA1672" i="46"/>
  <c r="Y1608" i="46"/>
  <c r="AD1608" i="46" s="1"/>
  <c r="Y1544" i="46"/>
  <c r="Y1480" i="46"/>
  <c r="AC1480" i="46" s="1"/>
  <c r="Y1416" i="46"/>
  <c r="AA1416" i="46"/>
  <c r="Y1352" i="46"/>
  <c r="AC1352" i="46" s="1"/>
  <c r="Y1288" i="46"/>
  <c r="AC1288" i="46" s="1"/>
  <c r="Y1224" i="46"/>
  <c r="AC1224" i="46" s="1"/>
  <c r="Y1160" i="46"/>
  <c r="AA1160" i="46"/>
  <c r="Y1096" i="46"/>
  <c r="AC1096" i="46" s="1"/>
  <c r="AA1096" i="46"/>
  <c r="Y1032" i="46"/>
  <c r="AB1032" i="46" s="1"/>
  <c r="Y968" i="46"/>
  <c r="AB968" i="46" s="1"/>
  <c r="Y904" i="46"/>
  <c r="AC904" i="46" s="1"/>
  <c r="Y840" i="46"/>
  <c r="AB840" i="46" s="1"/>
  <c r="Y776" i="46"/>
  <c r="Y712" i="46"/>
  <c r="AD712" i="46" s="1"/>
  <c r="AA712" i="46"/>
  <c r="Y648" i="46"/>
  <c r="AA648" i="46"/>
  <c r="Y584" i="46"/>
  <c r="AD584" i="46" s="1"/>
  <c r="Y520" i="46"/>
  <c r="AA520" i="46"/>
  <c r="Y438" i="46"/>
  <c r="AB438" i="46" s="1"/>
  <c r="Y310" i="46"/>
  <c r="Y86" i="46"/>
  <c r="AB86" i="46" s="1"/>
  <c r="Y1319" i="46"/>
  <c r="AA1319" i="46"/>
  <c r="Y1255" i="46"/>
  <c r="Y1191" i="46"/>
  <c r="AC1191" i="46" s="1"/>
  <c r="Y1127" i="46"/>
  <c r="AB1127" i="46" s="1"/>
  <c r="Y1063" i="46"/>
  <c r="AC1063" i="46" s="1"/>
  <c r="Y935" i="46"/>
  <c r="AA935" i="46"/>
  <c r="Y871" i="46"/>
  <c r="AA871" i="46" s="1"/>
  <c r="Y743" i="46"/>
  <c r="AA743" i="46" s="1"/>
  <c r="Y679" i="46"/>
  <c r="AB679" i="46" s="1"/>
  <c r="Y615" i="46"/>
  <c r="AA615" i="46" s="1"/>
  <c r="Y551" i="46"/>
  <c r="Y481" i="46"/>
  <c r="AA481" i="46"/>
  <c r="Y381" i="46"/>
  <c r="AA381" i="46"/>
  <c r="Y210" i="46"/>
  <c r="AA210" i="46" s="1"/>
  <c r="Y1774" i="46"/>
  <c r="AA1774" i="46"/>
  <c r="Y1710" i="46"/>
  <c r="AA1710" i="46" s="1"/>
  <c r="Y1646" i="46"/>
  <c r="AC1646" i="46" s="1"/>
  <c r="AA1646" i="46"/>
  <c r="Y1582" i="46"/>
  <c r="AC1582" i="46" s="1"/>
  <c r="AA1582" i="46"/>
  <c r="Y1518" i="46"/>
  <c r="AC1518" i="46" s="1"/>
  <c r="AA1518" i="46"/>
  <c r="Y1454" i="46"/>
  <c r="AA1454" i="46"/>
  <c r="Y1390" i="46"/>
  <c r="AC1390" i="46" s="1"/>
  <c r="Y1326" i="46"/>
  <c r="AC1326" i="46" s="1"/>
  <c r="AA1326" i="46"/>
  <c r="Y1262" i="46"/>
  <c r="AA1262" i="46"/>
  <c r="Y1198" i="46"/>
  <c r="AA1198" i="46" s="1"/>
  <c r="Y1070" i="46"/>
  <c r="AB1070" i="46" s="1"/>
  <c r="Y1006" i="46"/>
  <c r="AC1006" i="46" s="1"/>
  <c r="AA1006" i="46"/>
  <c r="Y942" i="46"/>
  <c r="Y878" i="46"/>
  <c r="AB878" i="46" s="1"/>
  <c r="Y814" i="46"/>
  <c r="Y750" i="46"/>
  <c r="AB750" i="46" s="1"/>
  <c r="Y686" i="46"/>
  <c r="AC686" i="46" s="1"/>
  <c r="Y622" i="46"/>
  <c r="AD622" i="46" s="1"/>
  <c r="Y558" i="46"/>
  <c r="AD558" i="46" s="1"/>
  <c r="Y490" i="46"/>
  <c r="AA490" i="46"/>
  <c r="Y396" i="46"/>
  <c r="AB396" i="46" s="1"/>
  <c r="Y238" i="46"/>
  <c r="AA238" i="46"/>
  <c r="Y1981" i="46"/>
  <c r="Y1917" i="46"/>
  <c r="Y1853" i="46"/>
  <c r="AA1853" i="46"/>
  <c r="Y1789" i="46"/>
  <c r="Y1725" i="46"/>
  <c r="AD1725" i="46" s="1"/>
  <c r="Y1661" i="46"/>
  <c r="AC1661" i="46" s="1"/>
  <c r="AA1661" i="46"/>
  <c r="Y1597" i="46"/>
  <c r="AA1597" i="46"/>
  <c r="Y1533" i="46"/>
  <c r="AC1533" i="46" s="1"/>
  <c r="Y1469" i="46"/>
  <c r="AA1469" i="46"/>
  <c r="Y1405" i="46"/>
  <c r="AB1405" i="46" s="1"/>
  <c r="Y1341" i="46"/>
  <c r="AD1341" i="46" s="1"/>
  <c r="Y1277" i="46"/>
  <c r="AC1277" i="46" s="1"/>
  <c r="Y1149" i="46"/>
  <c r="AB1149" i="46" s="1"/>
  <c r="Y1085" i="46"/>
  <c r="AC1085" i="46" s="1"/>
  <c r="Y1021" i="46"/>
  <c r="AC1021" i="46" s="1"/>
  <c r="Y957" i="46"/>
  <c r="AC957" i="46" s="1"/>
  <c r="AA957" i="46"/>
  <c r="Y893" i="46"/>
  <c r="AC893" i="46" s="1"/>
  <c r="Y829" i="46"/>
  <c r="AA829" i="46"/>
  <c r="Y765" i="46"/>
  <c r="AB765" i="46" s="1"/>
  <c r="AA765" i="46"/>
  <c r="Y701" i="46"/>
  <c r="AA701" i="46"/>
  <c r="Y637" i="46"/>
  <c r="AC637" i="46" s="1"/>
  <c r="Y573" i="46"/>
  <c r="AC573" i="46" s="1"/>
  <c r="Y508" i="46"/>
  <c r="AA508" i="46" s="1"/>
  <c r="Y421" i="46"/>
  <c r="AA421" i="46"/>
  <c r="Y282" i="46"/>
  <c r="AC282" i="46" s="1"/>
  <c r="Y1900" i="46"/>
  <c r="AD1900" i="46" s="1"/>
  <c r="Y1836" i="46"/>
  <c r="AD1836" i="46" s="1"/>
  <c r="AA1836" i="46"/>
  <c r="Y1772" i="46"/>
  <c r="AA1772" i="46"/>
  <c r="Y1708" i="46"/>
  <c r="AA1708" i="46" s="1"/>
  <c r="Y1644" i="46"/>
  <c r="AC1644" i="46" s="1"/>
  <c r="AA1644" i="46"/>
  <c r="Y1580" i="46"/>
  <c r="Y1516" i="46"/>
  <c r="AC1516" i="46" s="1"/>
  <c r="AA1516" i="46"/>
  <c r="Y1452" i="46"/>
  <c r="AA1452" i="46" s="1"/>
  <c r="AE1452" i="46" s="1"/>
  <c r="Y1388" i="46"/>
  <c r="AA1388" i="46"/>
  <c r="Y1324" i="46"/>
  <c r="AA1324" i="46"/>
  <c r="Y1260" i="46"/>
  <c r="AA1260" i="46"/>
  <c r="Y1196" i="46"/>
  <c r="AC1196" i="46" s="1"/>
  <c r="Y1132" i="46"/>
  <c r="AB1132" i="46" s="1"/>
  <c r="Y1068" i="46"/>
  <c r="AA1068" i="46" s="1"/>
  <c r="Y1004" i="46"/>
  <c r="AC1004" i="46" s="1"/>
  <c r="AA1004" i="46"/>
  <c r="Y940" i="46"/>
  <c r="AA940" i="46"/>
  <c r="Y876" i="46"/>
  <c r="AB876" i="46" s="1"/>
  <c r="Y812" i="46"/>
  <c r="Y748" i="46"/>
  <c r="AA748" i="46" s="1"/>
  <c r="Y620" i="46"/>
  <c r="AC620" i="46" s="1"/>
  <c r="Y556" i="46"/>
  <c r="Y486" i="46"/>
  <c r="AA486" i="46"/>
  <c r="Y390" i="46"/>
  <c r="AB390" i="46" s="1"/>
  <c r="Y230" i="46"/>
  <c r="AA230" i="46"/>
  <c r="Y1347" i="46"/>
  <c r="Y1283" i="46"/>
  <c r="Y1219" i="46"/>
  <c r="AA1219" i="46"/>
  <c r="Y1155" i="46"/>
  <c r="AA1155" i="46"/>
  <c r="Y1091" i="46"/>
  <c r="AC1091" i="46" s="1"/>
  <c r="AA1091" i="46"/>
  <c r="Y1027" i="46"/>
  <c r="AD1027" i="46" s="1"/>
  <c r="Y963" i="46"/>
  <c r="AA963" i="46" s="1"/>
  <c r="Y899" i="46"/>
  <c r="AC899" i="46" s="1"/>
  <c r="Y835" i="46"/>
  <c r="AA835" i="46"/>
  <c r="Y771" i="46"/>
  <c r="Y707" i="46"/>
  <c r="AD707" i="46" s="1"/>
  <c r="AA707" i="46"/>
  <c r="Y643" i="46"/>
  <c r="AB643" i="46" s="1"/>
  <c r="Y579" i="46"/>
  <c r="AD579" i="46" s="1"/>
  <c r="Y515" i="46"/>
  <c r="AA515" i="46"/>
  <c r="Y430" i="46"/>
  <c r="AB430" i="46" s="1"/>
  <c r="AA430" i="46"/>
  <c r="Y298" i="46"/>
  <c r="AB298" i="46" s="1"/>
  <c r="Y189" i="46"/>
  <c r="Y125" i="46"/>
  <c r="AB125" i="46" s="1"/>
  <c r="Y324" i="46"/>
  <c r="AA324" i="46"/>
  <c r="Y260" i="46"/>
  <c r="AD260" i="46" s="1"/>
  <c r="Y196" i="46"/>
  <c r="AC196" i="46" s="1"/>
  <c r="Y427" i="46"/>
  <c r="AA427" i="46" s="1"/>
  <c r="Y363" i="46"/>
  <c r="AD363" i="46" s="1"/>
  <c r="AA363" i="46"/>
  <c r="Y299" i="46"/>
  <c r="AB299" i="46" s="1"/>
  <c r="Y235" i="46"/>
  <c r="AB235" i="46" s="1"/>
  <c r="Y171" i="46"/>
  <c r="AC171" i="46" s="1"/>
  <c r="Y107" i="46"/>
  <c r="AB107" i="46" s="1"/>
  <c r="Y401" i="46"/>
  <c r="AB401" i="46" s="1"/>
  <c r="Y337" i="46"/>
  <c r="AD337" i="46" s="1"/>
  <c r="AA337" i="46"/>
  <c r="Y273" i="46"/>
  <c r="Y209" i="46"/>
  <c r="AA209" i="46" s="1"/>
  <c r="Y145" i="46"/>
  <c r="AC145" i="46" s="1"/>
  <c r="Y456" i="46"/>
  <c r="AA456" i="46" s="1"/>
  <c r="Y328" i="46"/>
  <c r="AA328" i="46" s="1"/>
  <c r="Y264" i="46"/>
  <c r="AD264" i="46" s="1"/>
  <c r="Y200" i="46"/>
  <c r="AC200" i="46" s="1"/>
  <c r="Y487" i="46"/>
  <c r="AA487" i="46"/>
  <c r="Y423" i="46"/>
  <c r="AA423" i="46"/>
  <c r="Y359" i="46"/>
  <c r="AC359" i="46" s="1"/>
  <c r="Y295" i="46"/>
  <c r="AB295" i="46" s="1"/>
  <c r="Y231" i="46"/>
  <c r="AA231" i="46"/>
  <c r="Y103" i="46"/>
  <c r="AB103" i="46" s="1"/>
  <c r="Y2488" i="46"/>
  <c r="AB2488" i="46" s="1"/>
  <c r="G28" i="23"/>
  <c r="Y28" i="46"/>
  <c r="AA28" i="46" s="1"/>
  <c r="Y27" i="46"/>
  <c r="AC27" i="46" s="1"/>
  <c r="Y18" i="46"/>
  <c r="Y26" i="46"/>
  <c r="AD26" i="46" s="1"/>
  <c r="Y30" i="46"/>
  <c r="AB30" i="46" s="1"/>
  <c r="Y25" i="46"/>
  <c r="AD25" i="46" s="1"/>
  <c r="Y29" i="46"/>
  <c r="Y17" i="46"/>
  <c r="Y16" i="46"/>
  <c r="AB16" i="46" s="1"/>
  <c r="Y24" i="46"/>
  <c r="AC24" i="46" s="1"/>
  <c r="Y15" i="46"/>
  <c r="AB15" i="46" s="1"/>
  <c r="Y31" i="46"/>
  <c r="Y19" i="46"/>
  <c r="AD19" i="46" s="1"/>
  <c r="AC863" i="46" l="1"/>
  <c r="AD742" i="46"/>
  <c r="AC1024" i="46"/>
  <c r="AC1013" i="46"/>
  <c r="AC499" i="46"/>
  <c r="AA2347" i="46"/>
  <c r="AE2347" i="46" s="1"/>
  <c r="AC1088" i="46"/>
  <c r="AA1213" i="46"/>
  <c r="AE1213" i="46" s="1"/>
  <c r="AD730" i="46"/>
  <c r="AE730" i="46" s="1"/>
  <c r="AD1539" i="46"/>
  <c r="AD2121" i="46"/>
  <c r="AE2121" i="46" s="1"/>
  <c r="AC2296" i="46"/>
  <c r="AE2296" i="46" s="1"/>
  <c r="AC2319" i="46"/>
  <c r="AC939" i="46"/>
  <c r="AE939" i="46" s="1"/>
  <c r="AE2298" i="46"/>
  <c r="AC1997" i="46"/>
  <c r="AE1997" i="46" s="1"/>
  <c r="AA1397" i="46"/>
  <c r="AE1397" i="46" s="1"/>
  <c r="AB999" i="46"/>
  <c r="AD1398" i="46"/>
  <c r="AE1398" i="46" s="1"/>
  <c r="AD1220" i="46"/>
  <c r="AD1781" i="46"/>
  <c r="AE1781" i="46" s="1"/>
  <c r="AB1542" i="46"/>
  <c r="AE1542" i="46" s="1"/>
  <c r="AC816" i="46"/>
  <c r="AE1540" i="46"/>
  <c r="AE772" i="46"/>
  <c r="AD1805" i="46"/>
  <c r="AE1805" i="46" s="1"/>
  <c r="AD405" i="46"/>
  <c r="AD1549" i="46"/>
  <c r="AE1220" i="46"/>
  <c r="AA1562" i="46"/>
  <c r="AE1562" i="46" s="1"/>
  <c r="AE1539" i="46"/>
  <c r="AE2369" i="46"/>
  <c r="AE2382" i="46"/>
  <c r="AA1989" i="46"/>
  <c r="AE1989" i="46" s="1"/>
  <c r="AE2319" i="46"/>
  <c r="AD2126" i="46"/>
  <c r="AE2126" i="46" s="1"/>
  <c r="AD2226" i="46"/>
  <c r="AE2226" i="46" s="1"/>
  <c r="AD480" i="46"/>
  <c r="AE516" i="46"/>
  <c r="AC1697" i="46"/>
  <c r="AE1697" i="46" s="1"/>
  <c r="AD1299" i="46"/>
  <c r="AE1299" i="46" s="1"/>
  <c r="AE999" i="46"/>
  <c r="AA2150" i="46"/>
  <c r="AE2150" i="46" s="1"/>
  <c r="AD2071" i="46"/>
  <c r="AE2071" i="46" s="1"/>
  <c r="AB531" i="46"/>
  <c r="AE531" i="46" s="1"/>
  <c r="AD1134" i="46"/>
  <c r="AE1134" i="46" s="1"/>
  <c r="AE773" i="46"/>
  <c r="AC2251" i="46"/>
  <c r="AE2251" i="46" s="1"/>
  <c r="AD1988" i="46"/>
  <c r="AE1988" i="46" s="1"/>
  <c r="AE2046" i="46"/>
  <c r="AB525" i="46"/>
  <c r="AE1699" i="46"/>
  <c r="AE480" i="46"/>
  <c r="AB453" i="46"/>
  <c r="AD1146" i="46"/>
  <c r="AE1549" i="46"/>
  <c r="AD2212" i="46"/>
  <c r="AE2212" i="46" s="1"/>
  <c r="AB1082" i="46"/>
  <c r="AC1595" i="46"/>
  <c r="AE2315" i="46"/>
  <c r="AB431" i="46"/>
  <c r="AE431" i="46" s="1"/>
  <c r="AC1698" i="46"/>
  <c r="AE1698" i="46" s="1"/>
  <c r="AA1112" i="46"/>
  <c r="AE1112" i="46" s="1"/>
  <c r="AE525" i="46"/>
  <c r="AD905" i="46"/>
  <c r="AD419" i="46"/>
  <c r="AD619" i="46"/>
  <c r="AC2412" i="46"/>
  <c r="AD1382" i="46"/>
  <c r="AD1711" i="46"/>
  <c r="AA993" i="46"/>
  <c r="AC1773" i="46"/>
  <c r="AA816" i="46"/>
  <c r="AC2221" i="46"/>
  <c r="AB1561" i="46"/>
  <c r="AD724" i="46"/>
  <c r="AC463" i="46"/>
  <c r="AD1151" i="46"/>
  <c r="AC57" i="46"/>
  <c r="AB654" i="46"/>
  <c r="AC1927" i="46"/>
  <c r="AC870" i="46"/>
  <c r="AB2359" i="46"/>
  <c r="AC2404" i="46"/>
  <c r="AC811" i="46"/>
  <c r="AC1566" i="46"/>
  <c r="AA2139" i="46"/>
  <c r="AA1124" i="46"/>
  <c r="AD1974" i="46"/>
  <c r="AB2468" i="46"/>
  <c r="AA243" i="46"/>
  <c r="AA1762" i="46"/>
  <c r="AA500" i="46"/>
  <c r="AA1788" i="46"/>
  <c r="AC1110" i="46"/>
  <c r="AA612" i="46"/>
  <c r="AA438" i="46"/>
  <c r="AD2679" i="46"/>
  <c r="AD524" i="46"/>
  <c r="AA2389" i="46"/>
  <c r="AA1519" i="46"/>
  <c r="AA2087" i="46"/>
  <c r="AD505" i="46"/>
  <c r="AA862" i="46"/>
  <c r="AD85" i="46"/>
  <c r="AD653" i="46"/>
  <c r="AC1025" i="46"/>
  <c r="AD446" i="46"/>
  <c r="AC755" i="46"/>
  <c r="AA152" i="46"/>
  <c r="AA489" i="46"/>
  <c r="AD537" i="46"/>
  <c r="AD2000" i="46"/>
  <c r="AD645" i="46"/>
  <c r="AD752" i="46"/>
  <c r="AD1024" i="46"/>
  <c r="AA800" i="46"/>
  <c r="AB1433" i="46"/>
  <c r="AD881" i="46"/>
  <c r="AD2641" i="46"/>
  <c r="AD1687" i="46"/>
  <c r="AD787" i="46"/>
  <c r="AC1143" i="46"/>
  <c r="AD1531" i="46"/>
  <c r="AD116" i="46"/>
  <c r="AD1280" i="46"/>
  <c r="AD503" i="46"/>
  <c r="AD2400" i="46"/>
  <c r="AD1928" i="46"/>
  <c r="AA750" i="46"/>
  <c r="AA989" i="46"/>
  <c r="AC2259" i="46"/>
  <c r="AD1759" i="46"/>
  <c r="AD548" i="46"/>
  <c r="AD990" i="46"/>
  <c r="AD542" i="46"/>
  <c r="AD2525" i="46"/>
  <c r="AA435" i="46"/>
  <c r="AA848" i="46"/>
  <c r="AA1676" i="46"/>
  <c r="AD2636" i="46"/>
  <c r="AD74" i="46"/>
  <c r="AD2473" i="46"/>
  <c r="AD2510" i="46"/>
  <c r="AD1086" i="46"/>
  <c r="AD35" i="46"/>
  <c r="AA439" i="46"/>
  <c r="AA220" i="46"/>
  <c r="AB540" i="46"/>
  <c r="AD644" i="46"/>
  <c r="AD1015" i="46"/>
  <c r="AD1757" i="46"/>
  <c r="AD175" i="46"/>
  <c r="AD886" i="46"/>
  <c r="AD444" i="46"/>
  <c r="AC1758" i="46"/>
  <c r="AD2611" i="46"/>
  <c r="AD1120" i="46"/>
  <c r="AD1018" i="46"/>
  <c r="AD2632" i="46"/>
  <c r="AD86" i="46"/>
  <c r="AD1026" i="46"/>
  <c r="AA706" i="46"/>
  <c r="AA2429" i="46"/>
  <c r="AA986" i="46"/>
  <c r="AA847" i="46"/>
  <c r="AD629" i="46"/>
  <c r="AA819" i="46"/>
  <c r="AA2663" i="46"/>
  <c r="AC276" i="46"/>
  <c r="AC207" i="46"/>
  <c r="AC292" i="46"/>
  <c r="AC295" i="46"/>
  <c r="AC1561" i="46"/>
  <c r="AD2576" i="46"/>
  <c r="AD108" i="46"/>
  <c r="AD498" i="46"/>
  <c r="AD894" i="46"/>
  <c r="AD767" i="46"/>
  <c r="AD1389" i="46"/>
  <c r="AD1887" i="46"/>
  <c r="AD521" i="46"/>
  <c r="AD2127" i="46"/>
  <c r="AD893" i="46"/>
  <c r="AD51" i="46"/>
  <c r="AD539" i="46"/>
  <c r="AD920" i="46"/>
  <c r="AD680" i="46"/>
  <c r="AD1433" i="46"/>
  <c r="AD1952" i="46"/>
  <c r="AD2522" i="46"/>
  <c r="AD567" i="46"/>
  <c r="AD1277" i="46"/>
  <c r="AD1809" i="46"/>
  <c r="AD891" i="46"/>
  <c r="AD2533" i="46"/>
  <c r="AD442" i="46"/>
  <c r="AD1085" i="46"/>
  <c r="AD1691" i="46"/>
  <c r="AD2556" i="46"/>
  <c r="AD755" i="46"/>
  <c r="AD2261" i="46"/>
  <c r="AD2662" i="46"/>
  <c r="AD428" i="46"/>
  <c r="AD1005" i="46"/>
  <c r="AD946" i="46"/>
  <c r="AD1758" i="46"/>
  <c r="AD1970" i="46"/>
  <c r="AD433" i="46"/>
  <c r="AD1278" i="46"/>
  <c r="AD510" i="46"/>
  <c r="AD27" i="46"/>
  <c r="AD436" i="46"/>
  <c r="AD768" i="46"/>
  <c r="AD1228" i="46"/>
  <c r="AD1728" i="46"/>
  <c r="AD1893" i="46"/>
  <c r="AD2406" i="46"/>
  <c r="AD32" i="46"/>
  <c r="AD435" i="46"/>
  <c r="AD1238" i="46"/>
  <c r="AA864" i="46"/>
  <c r="AA377" i="46"/>
  <c r="AA1389" i="46"/>
  <c r="AA1709" i="46"/>
  <c r="AC437" i="46"/>
  <c r="AC440" i="46"/>
  <c r="AC778" i="46"/>
  <c r="AC114" i="46"/>
  <c r="AC183" i="46"/>
  <c r="AD2529" i="46"/>
  <c r="AD122" i="46"/>
  <c r="AD528" i="46"/>
  <c r="AD679" i="46"/>
  <c r="AD1039" i="46"/>
  <c r="AD1722" i="46"/>
  <c r="AD1938" i="46"/>
  <c r="AD2591" i="46"/>
  <c r="AD590" i="46"/>
  <c r="AD512" i="46"/>
  <c r="AD1088" i="46"/>
  <c r="AD123" i="46"/>
  <c r="AD603" i="46"/>
  <c r="AD588" i="46"/>
  <c r="AD973" i="46"/>
  <c r="AD1152" i="46"/>
  <c r="AD2262" i="46"/>
  <c r="AD71" i="46"/>
  <c r="AD547" i="46"/>
  <c r="AD674" i="46"/>
  <c r="AD885" i="46"/>
  <c r="AD2285" i="46"/>
  <c r="AD1842" i="46"/>
  <c r="AD2661" i="46"/>
  <c r="AD573" i="46"/>
  <c r="AD975" i="46"/>
  <c r="AD1177" i="46"/>
  <c r="AD1529" i="46"/>
  <c r="AD83" i="46"/>
  <c r="AD1190" i="46"/>
  <c r="AD87" i="46"/>
  <c r="AD501" i="46"/>
  <c r="AD668" i="46"/>
  <c r="AD1140" i="46"/>
  <c r="AD1444" i="46"/>
  <c r="AD1537" i="46"/>
  <c r="AD888" i="46"/>
  <c r="AD1442" i="46"/>
  <c r="AD600" i="46"/>
  <c r="AD99" i="46"/>
  <c r="AD599" i="46"/>
  <c r="AD960" i="46"/>
  <c r="AD1723" i="46"/>
  <c r="AD1814" i="46"/>
  <c r="AD2470" i="46"/>
  <c r="AD104" i="46"/>
  <c r="AD499" i="46"/>
  <c r="AD1025" i="46"/>
  <c r="AD106" i="46"/>
  <c r="AD951" i="46"/>
  <c r="AD1198" i="46"/>
  <c r="AD1031" i="46"/>
  <c r="AD1709" i="46"/>
  <c r="AC854" i="46"/>
  <c r="AB2194" i="46"/>
  <c r="AC86" i="46"/>
  <c r="AC380" i="46"/>
  <c r="AC793" i="46"/>
  <c r="AD2504" i="46"/>
  <c r="AD443" i="46"/>
  <c r="AD667" i="46"/>
  <c r="AD780" i="46"/>
  <c r="AD1123" i="46"/>
  <c r="AD1726" i="46"/>
  <c r="AD1973" i="46"/>
  <c r="AD183" i="46"/>
  <c r="AD952" i="46"/>
  <c r="AD1013" i="46"/>
  <c r="AD574" i="46"/>
  <c r="AD429" i="46"/>
  <c r="AD557" i="46"/>
  <c r="AD1374" i="46"/>
  <c r="AD682" i="46"/>
  <c r="AD2186" i="46"/>
  <c r="AD157" i="46"/>
  <c r="AD652" i="46"/>
  <c r="AD963" i="46"/>
  <c r="AD2436" i="46"/>
  <c r="AD1595" i="46"/>
  <c r="AD2646" i="46"/>
  <c r="AD602" i="46"/>
  <c r="AD998" i="46"/>
  <c r="AD887" i="46"/>
  <c r="AD1684" i="46"/>
  <c r="AD598" i="46"/>
  <c r="AD961" i="46"/>
  <c r="AD2633" i="46"/>
  <c r="AD580" i="46"/>
  <c r="AD880" i="46"/>
  <c r="AD1345" i="46"/>
  <c r="AD2645" i="46"/>
  <c r="AD502" i="46"/>
  <c r="AD1572" i="46"/>
  <c r="AD889" i="46"/>
  <c r="AD113" i="46"/>
  <c r="AD646" i="46"/>
  <c r="AD2011" i="46"/>
  <c r="AD2615" i="46"/>
  <c r="AD107" i="46"/>
  <c r="AD434" i="46"/>
  <c r="AD1089" i="46"/>
  <c r="AA514" i="46"/>
  <c r="AD634" i="46"/>
  <c r="AA1724" i="46"/>
  <c r="AA160" i="46"/>
  <c r="AB2012" i="46"/>
  <c r="AC2254" i="46"/>
  <c r="AC1537" i="46"/>
  <c r="AC407" i="46"/>
  <c r="AC419" i="46"/>
  <c r="AC451" i="46"/>
  <c r="AD2577" i="46"/>
  <c r="AD450" i="46"/>
  <c r="AD593" i="46"/>
  <c r="AD781" i="46"/>
  <c r="AD791" i="46"/>
  <c r="AD2474" i="46"/>
  <c r="AD105" i="46"/>
  <c r="AD1019" i="46"/>
  <c r="AD2514" i="46"/>
  <c r="AD114" i="46"/>
  <c r="AD641" i="46"/>
  <c r="AD683" i="46"/>
  <c r="AD1535" i="46"/>
  <c r="AD2403" i="46"/>
  <c r="AD56" i="46"/>
  <c r="AD597" i="46"/>
  <c r="AD1003" i="46"/>
  <c r="AD1166" i="46"/>
  <c r="AD1543" i="46"/>
  <c r="AD2427" i="46"/>
  <c r="AD1819" i="46"/>
  <c r="AD159" i="46"/>
  <c r="AD552" i="46"/>
  <c r="AD676" i="46"/>
  <c r="AD1841" i="46"/>
  <c r="AD1352" i="46"/>
  <c r="AD2663" i="46"/>
  <c r="AD168" i="46"/>
  <c r="AD589" i="46"/>
  <c r="AD601" i="46"/>
  <c r="AD965" i="46"/>
  <c r="AD983" i="46"/>
  <c r="AD1844" i="46"/>
  <c r="AD2590" i="46"/>
  <c r="AD1237" i="46"/>
  <c r="AD1927" i="46"/>
  <c r="AE1927" i="46" s="1"/>
  <c r="AD2628" i="46"/>
  <c r="AD92" i="46"/>
  <c r="AD677" i="46"/>
  <c r="AD513" i="46"/>
  <c r="AD1150" i="46"/>
  <c r="AD1999" i="46"/>
  <c r="AD2404" i="46"/>
  <c r="AD2664" i="46"/>
  <c r="AD30" i="46"/>
  <c r="AD607" i="46"/>
  <c r="AD1445" i="46"/>
  <c r="AD1708" i="46"/>
  <c r="AA2374" i="46"/>
  <c r="AD626" i="46"/>
  <c r="AA585" i="46"/>
  <c r="AA858" i="46"/>
  <c r="AA983" i="46"/>
  <c r="AA2295" i="46"/>
  <c r="AC418" i="46"/>
  <c r="AC681" i="46"/>
  <c r="AC444" i="46"/>
  <c r="AC1371" i="46"/>
  <c r="AD58" i="46"/>
  <c r="AD380" i="46"/>
  <c r="AD606" i="46"/>
  <c r="AD572" i="46"/>
  <c r="AD1830" i="46"/>
  <c r="AD440" i="46"/>
  <c r="AD751" i="46"/>
  <c r="AD1630" i="46"/>
  <c r="AD2509" i="46"/>
  <c r="AD190" i="46"/>
  <c r="AD504" i="46"/>
  <c r="AD988" i="46"/>
  <c r="AD1057" i="46"/>
  <c r="AD2498" i="46"/>
  <c r="AD59" i="46"/>
  <c r="AD538" i="46"/>
  <c r="AD678" i="46"/>
  <c r="AD1443" i="46"/>
  <c r="AD1843" i="46"/>
  <c r="AD671" i="46"/>
  <c r="AD67" i="46"/>
  <c r="AD663" i="46"/>
  <c r="AD967" i="46"/>
  <c r="AD1360" i="46"/>
  <c r="AD643" i="46"/>
  <c r="AD163" i="46"/>
  <c r="AD509" i="46"/>
  <c r="AD790" i="46"/>
  <c r="AD1546" i="46"/>
  <c r="AD95" i="46"/>
  <c r="AD2332" i="46"/>
  <c r="AD2587" i="46"/>
  <c r="AD82" i="46"/>
  <c r="AD540" i="46"/>
  <c r="AD871" i="46"/>
  <c r="AD997" i="46"/>
  <c r="AD2468" i="46"/>
  <c r="AD2673" i="46"/>
  <c r="AD94" i="46"/>
  <c r="AD587" i="46"/>
  <c r="AD1536" i="46"/>
  <c r="AD1087" i="46"/>
  <c r="AD1856" i="46"/>
  <c r="AC2633" i="46"/>
  <c r="AC74" i="46"/>
  <c r="AC2136" i="46"/>
  <c r="AD115" i="46"/>
  <c r="AD541" i="46"/>
  <c r="AD873" i="46"/>
  <c r="AD1279" i="46"/>
  <c r="AD2049" i="46"/>
  <c r="AD2475" i="46"/>
  <c r="AD508" i="46"/>
  <c r="AD786" i="46"/>
  <c r="AD1775" i="46"/>
  <c r="AD1036" i="46"/>
  <c r="AD2614" i="46"/>
  <c r="AD451" i="46"/>
  <c r="AD770" i="46"/>
  <c r="AD666" i="46"/>
  <c r="AD945" i="46"/>
  <c r="AD2129" i="46"/>
  <c r="AD2610" i="46"/>
  <c r="AD73" i="46"/>
  <c r="AD437" i="46"/>
  <c r="AD775" i="46"/>
  <c r="AD962" i="46"/>
  <c r="AD651" i="46"/>
  <c r="AD1857" i="46"/>
  <c r="AD62" i="46"/>
  <c r="AD518" i="46"/>
  <c r="AD1103" i="46"/>
  <c r="AD1193" i="46"/>
  <c r="AD870" i="46"/>
  <c r="AD2675" i="46"/>
  <c r="AD169" i="46"/>
  <c r="AD441" i="46"/>
  <c r="AD884" i="46"/>
  <c r="AD1099" i="46"/>
  <c r="AD1875" i="46"/>
  <c r="AD88" i="46"/>
  <c r="AD2383" i="46"/>
  <c r="AD103" i="46"/>
  <c r="AD379" i="46"/>
  <c r="AD654" i="46"/>
  <c r="AD2050" i="46"/>
  <c r="AD2391" i="46"/>
  <c r="AD61" i="46"/>
  <c r="AD170" i="46"/>
  <c r="AD754" i="46"/>
  <c r="AD2399" i="46"/>
  <c r="AC459" i="46"/>
  <c r="AB1819" i="46"/>
  <c r="AC160" i="46"/>
  <c r="AC168" i="46"/>
  <c r="AC271" i="46"/>
  <c r="AC1351" i="46"/>
  <c r="AC191" i="46"/>
  <c r="AD2596" i="46"/>
  <c r="AD57" i="46"/>
  <c r="AD750" i="46"/>
  <c r="AD783" i="46"/>
  <c r="AD2422" i="46"/>
  <c r="AD669" i="46"/>
  <c r="AD1991" i="46"/>
  <c r="AD681" i="46"/>
  <c r="AD66" i="46"/>
  <c r="AD559" i="46"/>
  <c r="AD792" i="46"/>
  <c r="AD1040" i="46"/>
  <c r="AD1147" i="46"/>
  <c r="AD2116" i="46"/>
  <c r="AD2526" i="46"/>
  <c r="AD153" i="46"/>
  <c r="AD594" i="46"/>
  <c r="AD1351" i="46"/>
  <c r="AD777" i="46"/>
  <c r="AD2469" i="46"/>
  <c r="AD89" i="46"/>
  <c r="AD438" i="46"/>
  <c r="AD1538" i="46"/>
  <c r="AD2139" i="46"/>
  <c r="AD642" i="46"/>
  <c r="AD2537" i="46"/>
  <c r="AD156" i="46"/>
  <c r="AD1082" i="46"/>
  <c r="AD1712" i="46"/>
  <c r="AD439" i="46"/>
  <c r="AD993" i="46"/>
  <c r="AD543" i="46"/>
  <c r="AD191" i="46"/>
  <c r="AD511" i="46"/>
  <c r="AD604" i="46"/>
  <c r="AD1276" i="46"/>
  <c r="AD2114" i="46"/>
  <c r="AD2323" i="46"/>
  <c r="AD125" i="46"/>
  <c r="AD519" i="46"/>
  <c r="AD968" i="46"/>
  <c r="AD2341" i="46"/>
  <c r="AA1179" i="46"/>
  <c r="AC801" i="46"/>
  <c r="AA143" i="46"/>
  <c r="AB944" i="46"/>
  <c r="AB926" i="46"/>
  <c r="AB599" i="46"/>
  <c r="AB2651" i="46"/>
  <c r="AC2663" i="46"/>
  <c r="AC131" i="46"/>
  <c r="AC277" i="46"/>
  <c r="AC409" i="46"/>
  <c r="AC1019" i="46"/>
  <c r="AC1049" i="46"/>
  <c r="AC1732" i="46"/>
  <c r="AC2285" i="46"/>
  <c r="AC2591" i="46"/>
  <c r="AC67" i="46"/>
  <c r="AC165" i="46"/>
  <c r="AC427" i="46"/>
  <c r="AC353" i="46"/>
  <c r="AC429" i="46"/>
  <c r="AC2094" i="46"/>
  <c r="AC170" i="46"/>
  <c r="AC254" i="46"/>
  <c r="AC626" i="46"/>
  <c r="AC1423" i="46"/>
  <c r="AC2234" i="46"/>
  <c r="AC2652" i="46"/>
  <c r="AC300" i="46"/>
  <c r="AC680" i="46"/>
  <c r="AC756" i="46"/>
  <c r="AC880" i="46"/>
  <c r="AC2336" i="46"/>
  <c r="AC2504" i="46"/>
  <c r="AC89" i="46"/>
  <c r="AC362" i="46"/>
  <c r="AC757" i="46"/>
  <c r="AC123" i="46"/>
  <c r="AC2509" i="46"/>
  <c r="AC87" i="46"/>
  <c r="AC253" i="46"/>
  <c r="AC417" i="46"/>
  <c r="AC1064" i="46"/>
  <c r="AC1291" i="46"/>
  <c r="AC875" i="46"/>
  <c r="AC106" i="46"/>
  <c r="AC85" i="46"/>
  <c r="AC298" i="46"/>
  <c r="AC1044" i="46"/>
  <c r="AB2498" i="46"/>
  <c r="AC2063" i="46"/>
  <c r="AA429" i="46"/>
  <c r="AA1795" i="46"/>
  <c r="AB457" i="46"/>
  <c r="AA687" i="46"/>
  <c r="AC519" i="46"/>
  <c r="AD383" i="46"/>
  <c r="AC383" i="46"/>
  <c r="AA836" i="46"/>
  <c r="AA721" i="46"/>
  <c r="AA1952" i="46"/>
  <c r="AB634" i="46"/>
  <c r="AB56" i="46"/>
  <c r="AC2675" i="46"/>
  <c r="AC211" i="46"/>
  <c r="AC426" i="46"/>
  <c r="AC1618" i="46"/>
  <c r="AC2636" i="46"/>
  <c r="AC259" i="46"/>
  <c r="AC634" i="46"/>
  <c r="AC1082" i="46"/>
  <c r="AC1905" i="46"/>
  <c r="AC2399" i="46"/>
  <c r="AC1119" i="46"/>
  <c r="AC16" i="46"/>
  <c r="AC434" i="46"/>
  <c r="AC456" i="46"/>
  <c r="AC1105" i="46"/>
  <c r="AC1189" i="46"/>
  <c r="AC401" i="46"/>
  <c r="AC2679" i="46"/>
  <c r="AC235" i="46"/>
  <c r="AC749" i="46"/>
  <c r="AC716" i="46"/>
  <c r="AC1692" i="46"/>
  <c r="AC2400" i="46"/>
  <c r="AC2577" i="46"/>
  <c r="AC2488" i="46"/>
  <c r="AC450" i="46"/>
  <c r="AC303" i="46"/>
  <c r="AC1016" i="46"/>
  <c r="AC1374" i="46"/>
  <c r="AC368" i="46"/>
  <c r="AC2614" i="46"/>
  <c r="AC175" i="46"/>
  <c r="AC317" i="46"/>
  <c r="AC367" i="46"/>
  <c r="AC619" i="46"/>
  <c r="AC115" i="46"/>
  <c r="AC425" i="46"/>
  <c r="AC751" i="46"/>
  <c r="AC1046" i="46"/>
  <c r="AC1261" i="46"/>
  <c r="AC2360" i="46"/>
  <c r="AC926" i="46"/>
  <c r="AC455" i="46"/>
  <c r="AC1855" i="46"/>
  <c r="AC83" i="46"/>
  <c r="AA434" i="46"/>
  <c r="AC512" i="46"/>
  <c r="AA744" i="46"/>
  <c r="AA1561" i="46"/>
  <c r="AA1690" i="46"/>
  <c r="AA757" i="46"/>
  <c r="AA2610" i="46"/>
  <c r="AB2679" i="46"/>
  <c r="AB1188" i="46"/>
  <c r="AB274" i="46"/>
  <c r="AC2537" i="46"/>
  <c r="AC410" i="46"/>
  <c r="AC433" i="46"/>
  <c r="AC627" i="46"/>
  <c r="AC952" i="46"/>
  <c r="AC1209" i="46"/>
  <c r="AC1856" i="46"/>
  <c r="AC2651" i="46"/>
  <c r="AC219" i="46"/>
  <c r="AC348" i="46"/>
  <c r="AC361" i="46"/>
  <c r="AC738" i="46"/>
  <c r="AC677" i="46"/>
  <c r="AC1170" i="46"/>
  <c r="AC1887" i="46"/>
  <c r="AC88" i="46"/>
  <c r="AC328" i="46"/>
  <c r="AC299" i="46"/>
  <c r="AC748" i="46"/>
  <c r="AC1194" i="46"/>
  <c r="AC1172" i="46"/>
  <c r="AC2615" i="46"/>
  <c r="AC73" i="46"/>
  <c r="AC442" i="46"/>
  <c r="AC343" i="46"/>
  <c r="AC791" i="46"/>
  <c r="AC1711" i="46"/>
  <c r="AC2361" i="46"/>
  <c r="AC26" i="46"/>
  <c r="AC159" i="46"/>
  <c r="AC443" i="46"/>
  <c r="AC371" i="46"/>
  <c r="AC742" i="46"/>
  <c r="AC1118" i="46"/>
  <c r="AC2111" i="46"/>
  <c r="AC370" i="46"/>
  <c r="AC125" i="46"/>
  <c r="AC302" i="46"/>
  <c r="AC454" i="46"/>
  <c r="AC1075" i="46"/>
  <c r="AC2428" i="46"/>
  <c r="AC198" i="46"/>
  <c r="AC153" i="46"/>
  <c r="AC1141" i="46"/>
  <c r="AC1780" i="46"/>
  <c r="AC2266" i="46"/>
  <c r="AC2088" i="46"/>
  <c r="AC108" i="46"/>
  <c r="AC1090" i="46"/>
  <c r="AC2133" i="46"/>
  <c r="AC478" i="46"/>
  <c r="AB329" i="46"/>
  <c r="AB1893" i="46"/>
  <c r="AB629" i="46"/>
  <c r="AB1331" i="46"/>
  <c r="AC2662" i="46"/>
  <c r="AC140" i="46"/>
  <c r="AC377" i="46"/>
  <c r="AC737" i="46"/>
  <c r="AC1403" i="46"/>
  <c r="AC2225" i="46"/>
  <c r="AC759" i="46"/>
  <c r="AC2590" i="46"/>
  <c r="AC62" i="46"/>
  <c r="AC169" i="46"/>
  <c r="AC618" i="46"/>
  <c r="AC678" i="46"/>
  <c r="AC1342" i="46"/>
  <c r="AC1951" i="46"/>
  <c r="AC2659" i="46"/>
  <c r="AC2217" i="46"/>
  <c r="AC176" i="46"/>
  <c r="AC400" i="46"/>
  <c r="AC405" i="46"/>
  <c r="AC783" i="46"/>
  <c r="AC1193" i="46"/>
  <c r="AC1531" i="46"/>
  <c r="AC2222" i="46"/>
  <c r="AC747" i="46"/>
  <c r="AC2664" i="46"/>
  <c r="AC92" i="46"/>
  <c r="AC435" i="46"/>
  <c r="AC704" i="46"/>
  <c r="AC720" i="46"/>
  <c r="AC104" i="46"/>
  <c r="AC141" i="46"/>
  <c r="AC457" i="46"/>
  <c r="AC1898" i="46"/>
  <c r="AC428" i="46"/>
  <c r="AC107" i="46"/>
  <c r="AC352" i="46"/>
  <c r="AC397" i="46"/>
  <c r="AC389" i="46"/>
  <c r="AC743" i="46"/>
  <c r="AC1757" i="46"/>
  <c r="AC2295" i="46"/>
  <c r="AC2498" i="46"/>
  <c r="AC105" i="46"/>
  <c r="AC260" i="46"/>
  <c r="AC1076" i="46"/>
  <c r="AC1543" i="46"/>
  <c r="AC216" i="46"/>
  <c r="AC402" i="46"/>
  <c r="AC372" i="46"/>
  <c r="AA1149" i="46"/>
  <c r="AB301" i="46"/>
  <c r="AC301" i="46"/>
  <c r="AB624" i="46"/>
  <c r="AB219" i="46"/>
  <c r="AC122" i="46"/>
  <c r="AC399" i="46"/>
  <c r="AC629" i="46"/>
  <c r="AC726" i="46"/>
  <c r="AC1272" i="46"/>
  <c r="AC1842" i="46"/>
  <c r="AC2556" i="46"/>
  <c r="AC142" i="46"/>
  <c r="AC453" i="46"/>
  <c r="AC891" i="46"/>
  <c r="AC1382" i="46"/>
  <c r="AC2087" i="46"/>
  <c r="AC152" i="46"/>
  <c r="AC2383" i="46"/>
  <c r="AC240" i="46"/>
  <c r="AC674" i="46"/>
  <c r="AC1104" i="46"/>
  <c r="AC1066" i="46"/>
  <c r="AC1684" i="46"/>
  <c r="AC1050" i="46"/>
  <c r="AC2673" i="46"/>
  <c r="AC71" i="46"/>
  <c r="AC735" i="46"/>
  <c r="AC2117" i="46"/>
  <c r="AC624" i="46"/>
  <c r="AC192" i="46"/>
  <c r="AC416" i="46"/>
  <c r="AC349" i="46"/>
  <c r="AC1333" i="46"/>
  <c r="AC1536" i="46"/>
  <c r="AC2147" i="46"/>
  <c r="AC94" i="46"/>
  <c r="AC329" i="46"/>
  <c r="AC458" i="46"/>
  <c r="AC279" i="46"/>
  <c r="AC1705" i="46"/>
  <c r="AC2274" i="46"/>
  <c r="AC2526" i="46"/>
  <c r="AC116" i="46"/>
  <c r="AC635" i="46"/>
  <c r="AC1306" i="46"/>
  <c r="AC1443" i="46"/>
  <c r="AC113" i="46"/>
  <c r="AA299" i="46"/>
  <c r="AA840" i="46"/>
  <c r="AC1445" i="46"/>
  <c r="AA216" i="46"/>
  <c r="AA428" i="46"/>
  <c r="AA749" i="46"/>
  <c r="AA252" i="46"/>
  <c r="AA418" i="46"/>
  <c r="AB1018" i="46"/>
  <c r="AB1445" i="46"/>
  <c r="AB2405" i="46"/>
  <c r="AC218" i="46"/>
  <c r="AC376" i="46"/>
  <c r="AC243" i="46"/>
  <c r="AC724" i="46"/>
  <c r="AC1568" i="46"/>
  <c r="AC1952" i="46"/>
  <c r="AC66" i="46"/>
  <c r="AC156" i="46"/>
  <c r="AC358" i="46"/>
  <c r="AC441" i="46"/>
  <c r="AC752" i="46"/>
  <c r="AC1068" i="46"/>
  <c r="AC304" i="46"/>
  <c r="AC2628" i="46"/>
  <c r="AC163" i="46"/>
  <c r="AC275" i="46"/>
  <c r="AC274" i="46"/>
  <c r="AC1058" i="46"/>
  <c r="AC1706" i="46"/>
  <c r="AC206" i="46"/>
  <c r="AC2525" i="46"/>
  <c r="AC143" i="46"/>
  <c r="AC438" i="46"/>
  <c r="AC683" i="46"/>
  <c r="AC734" i="46"/>
  <c r="AC2011" i="46"/>
  <c r="AC1190" i="46"/>
  <c r="AC257" i="46"/>
  <c r="AC446" i="46"/>
  <c r="AC679" i="46"/>
  <c r="AC750" i="46"/>
  <c r="AC1574" i="46"/>
  <c r="AC2359" i="46"/>
  <c r="AC190" i="46"/>
  <c r="AC252" i="46"/>
  <c r="AC682" i="46"/>
  <c r="AC1015" i="46"/>
  <c r="AC1970" i="46"/>
  <c r="AC2629" i="46"/>
  <c r="AC318" i="46"/>
  <c r="AC157" i="46"/>
  <c r="AC878" i="46"/>
  <c r="AC2127" i="46"/>
  <c r="AC396" i="46"/>
  <c r="AA979" i="46"/>
  <c r="AA1117" i="46"/>
  <c r="AA802" i="46"/>
  <c r="AA1689" i="46"/>
  <c r="AA343" i="46"/>
  <c r="AA512" i="46"/>
  <c r="AA1088" i="46"/>
  <c r="AA417" i="46"/>
  <c r="AA2147" i="46"/>
  <c r="AA2659" i="46"/>
  <c r="AB2057" i="46"/>
  <c r="AB721" i="46"/>
  <c r="AC2510" i="46"/>
  <c r="AC61" i="46"/>
  <c r="AC133" i="46"/>
  <c r="AC439" i="46"/>
  <c r="AC436" i="46"/>
  <c r="AC767" i="46"/>
  <c r="AC1787" i="46"/>
  <c r="AC1538" i="46"/>
  <c r="AC220" i="46"/>
  <c r="AC676" i="46"/>
  <c r="AC792" i="46"/>
  <c r="AC1296" i="46"/>
  <c r="AC2002" i="46"/>
  <c r="AC2587" i="46"/>
  <c r="AC379" i="46"/>
  <c r="AC876" i="46"/>
  <c r="AC1444" i="46"/>
  <c r="AC1946" i="46"/>
  <c r="AC103" i="46"/>
  <c r="AC1126" i="46"/>
  <c r="AC82" i="46"/>
  <c r="AC336" i="46"/>
  <c r="AC888" i="46"/>
  <c r="AC1045" i="46"/>
  <c r="AC99" i="46"/>
  <c r="AC1181" i="46"/>
  <c r="AC1710" i="46"/>
  <c r="AC2646" i="46"/>
  <c r="AC1279" i="46"/>
  <c r="AC316" i="46"/>
  <c r="AC345" i="46"/>
  <c r="AC239" i="46"/>
  <c r="AC1825" i="46"/>
  <c r="AC2263" i="46"/>
  <c r="AC95" i="46"/>
  <c r="AC404" i="46"/>
  <c r="AC739" i="46"/>
  <c r="AC1072" i="46"/>
  <c r="AC1271" i="46"/>
  <c r="AC2077" i="46"/>
  <c r="AC721" i="46"/>
  <c r="AD620" i="46"/>
  <c r="AB620" i="46"/>
  <c r="AA282" i="46"/>
  <c r="AB282" i="46"/>
  <c r="AD1021" i="46"/>
  <c r="AB1021" i="46"/>
  <c r="AA942" i="46"/>
  <c r="AB942" i="46"/>
  <c r="AC584" i="46"/>
  <c r="AB584" i="46"/>
  <c r="AD904" i="46"/>
  <c r="AB904" i="46"/>
  <c r="AC578" i="46"/>
  <c r="AB578" i="46"/>
  <c r="AA962" i="46"/>
  <c r="AA1968" i="46"/>
  <c r="AA239" i="46"/>
  <c r="AA140" i="46"/>
  <c r="AA318" i="46"/>
  <c r="AC564" i="46"/>
  <c r="AB564" i="46"/>
  <c r="AC1349" i="46"/>
  <c r="AB1349" i="46"/>
  <c r="AA242" i="46"/>
  <c r="AB242" i="46"/>
  <c r="AA889" i="46"/>
  <c r="AB889" i="46"/>
  <c r="AA970" i="46"/>
  <c r="AB970" i="46"/>
  <c r="AD2136" i="46"/>
  <c r="AB2136" i="46"/>
  <c r="AC2026" i="46"/>
  <c r="AB2026" i="46"/>
  <c r="AA2035" i="46"/>
  <c r="AB2035" i="46"/>
  <c r="AA2364" i="46"/>
  <c r="AB2364" i="46"/>
  <c r="AD408" i="46"/>
  <c r="AB408" i="46"/>
  <c r="AA353" i="46"/>
  <c r="AA205" i="46"/>
  <c r="AB205" i="46"/>
  <c r="AD636" i="46"/>
  <c r="AB636" i="46"/>
  <c r="AA600" i="46"/>
  <c r="AC1688" i="46"/>
  <c r="AB1688" i="46"/>
  <c r="AA833" i="46"/>
  <c r="AB833" i="46"/>
  <c r="AA850" i="46"/>
  <c r="AA1170" i="46"/>
  <c r="AD1028" i="46"/>
  <c r="AB1028" i="46"/>
  <c r="AA518" i="46"/>
  <c r="AC986" i="46"/>
  <c r="AB986" i="46"/>
  <c r="AC1102" i="46"/>
  <c r="AB1102" i="46"/>
  <c r="AA283" i="46"/>
  <c r="AB283" i="46"/>
  <c r="AA824" i="46"/>
  <c r="AB824" i="46"/>
  <c r="AD1208" i="46"/>
  <c r="AB1208" i="46"/>
  <c r="AA1280" i="46"/>
  <c r="AB1280" i="46"/>
  <c r="AB1170" i="46"/>
  <c r="AB1026" i="46"/>
  <c r="AB716" i="46"/>
  <c r="AB537" i="46"/>
  <c r="AB2274" i="46"/>
  <c r="AB1137" i="46"/>
  <c r="AB1352" i="46"/>
  <c r="AA814" i="46"/>
  <c r="AB814" i="46"/>
  <c r="AA200" i="46"/>
  <c r="AB200" i="46"/>
  <c r="AC1027" i="46"/>
  <c r="AB1027" i="46"/>
  <c r="AD1533" i="46"/>
  <c r="AB1533" i="46"/>
  <c r="AC558" i="46"/>
  <c r="AB558" i="46"/>
  <c r="AA817" i="46"/>
  <c r="AC1029" i="46"/>
  <c r="AB1029" i="46"/>
  <c r="AC1413" i="46"/>
  <c r="AB1413" i="46"/>
  <c r="AC1206" i="46"/>
  <c r="AB1206" i="46"/>
  <c r="AC1017" i="46"/>
  <c r="AB1017" i="46"/>
  <c r="AA2465" i="46"/>
  <c r="AC1977" i="46"/>
  <c r="AB1977" i="46"/>
  <c r="AA1043" i="46"/>
  <c r="AA278" i="46"/>
  <c r="AB278" i="46"/>
  <c r="AA325" i="46"/>
  <c r="AB325" i="46"/>
  <c r="AC1534" i="46"/>
  <c r="AB1534" i="46"/>
  <c r="AC2391" i="46"/>
  <c r="AB2391" i="46"/>
  <c r="AD1115" i="46"/>
  <c r="AB1115" i="46"/>
  <c r="AC580" i="46"/>
  <c r="AB580" i="46"/>
  <c r="AC1092" i="46"/>
  <c r="AB1092" i="46"/>
  <c r="AC959" i="46"/>
  <c r="AB959" i="46"/>
  <c r="AD736" i="46"/>
  <c r="AB736" i="46"/>
  <c r="AD841" i="46"/>
  <c r="AB841" i="46"/>
  <c r="AC602" i="46"/>
  <c r="AB602" i="46"/>
  <c r="AA221" i="46"/>
  <c r="AB221" i="46"/>
  <c r="AA844" i="46"/>
  <c r="AB844" i="46"/>
  <c r="AA362" i="46"/>
  <c r="AD718" i="46"/>
  <c r="AB718" i="46"/>
  <c r="AA839" i="46"/>
  <c r="AD741" i="46"/>
  <c r="AB741" i="46"/>
  <c r="AA215" i="46"/>
  <c r="AB215" i="46"/>
  <c r="AD1069" i="46"/>
  <c r="AB1069" i="46"/>
  <c r="AD855" i="46"/>
  <c r="AA855" i="46"/>
  <c r="AB855" i="46"/>
  <c r="AA2048" i="46"/>
  <c r="AB2048" i="46"/>
  <c r="AB1104" i="46"/>
  <c r="AB842" i="46"/>
  <c r="AB2383" i="46"/>
  <c r="AD1068" i="46"/>
  <c r="AB1068" i="46"/>
  <c r="AA204" i="46"/>
  <c r="AB204" i="46"/>
  <c r="AA843" i="46"/>
  <c r="AB843" i="46"/>
  <c r="AD1093" i="46"/>
  <c r="AB1093" i="46"/>
  <c r="AA886" i="46"/>
  <c r="AB886" i="46"/>
  <c r="AA815" i="46"/>
  <c r="AB815" i="46"/>
  <c r="AD633" i="46"/>
  <c r="AB633" i="46"/>
  <c r="AA2474" i="46"/>
  <c r="AB2474" i="46"/>
  <c r="AC1207" i="46"/>
  <c r="AB1207" i="46"/>
  <c r="AA127" i="46"/>
  <c r="AB127" i="46"/>
  <c r="AA1109" i="46"/>
  <c r="AB1109" i="46"/>
  <c r="AD1023" i="46"/>
  <c r="AB1023" i="46"/>
  <c r="AA905" i="46"/>
  <c r="AB905" i="46"/>
  <c r="AD1114" i="46"/>
  <c r="AB1114" i="46"/>
  <c r="AA199" i="46"/>
  <c r="AB199" i="46"/>
  <c r="AA241" i="46"/>
  <c r="AB241" i="46"/>
  <c r="AA803" i="46"/>
  <c r="AB803" i="46"/>
  <c r="AA861" i="46"/>
  <c r="AB861" i="46"/>
  <c r="AC1230" i="46"/>
  <c r="AB1230" i="46"/>
  <c r="AC596" i="46"/>
  <c r="AA596" i="46"/>
  <c r="AB596" i="46"/>
  <c r="AC1983" i="46"/>
  <c r="AB1983" i="46"/>
  <c r="AC1940" i="46"/>
  <c r="AB1940" i="46"/>
  <c r="AA1180" i="46"/>
  <c r="AB1180" i="46"/>
  <c r="AA2522" i="46"/>
  <c r="AB2522" i="46"/>
  <c r="AB1535" i="46"/>
  <c r="AB1726" i="46"/>
  <c r="AB460" i="46"/>
  <c r="AB1855" i="46"/>
  <c r="AA1917" i="46"/>
  <c r="AB1917" i="46"/>
  <c r="AA1346" i="46"/>
  <c r="AB1346" i="46"/>
  <c r="AA812" i="46"/>
  <c r="AB812" i="46"/>
  <c r="AD686" i="46"/>
  <c r="AB686" i="46"/>
  <c r="AA1070" i="46"/>
  <c r="AC1864" i="46"/>
  <c r="AB1864" i="46"/>
  <c r="AD706" i="46"/>
  <c r="AB706" i="46"/>
  <c r="AA2375" i="46"/>
  <c r="AA2356" i="46"/>
  <c r="AD907" i="46"/>
  <c r="AB907" i="46"/>
  <c r="AD630" i="46"/>
  <c r="AB630" i="46"/>
  <c r="AC950" i="46"/>
  <c r="AB950" i="46"/>
  <c r="AA879" i="46"/>
  <c r="AB879" i="46"/>
  <c r="AD1327" i="46"/>
  <c r="AB1327" i="46"/>
  <c r="AA270" i="46"/>
  <c r="AB270" i="46"/>
  <c r="AA317" i="46"/>
  <c r="AD2118" i="46"/>
  <c r="AB2118" i="46"/>
  <c r="AC1727" i="46"/>
  <c r="AB1727" i="46"/>
  <c r="AA1567" i="46"/>
  <c r="AB1567" i="46"/>
  <c r="AC2108" i="46"/>
  <c r="AB2108" i="46"/>
  <c r="AC1724" i="46"/>
  <c r="AB1724" i="46"/>
  <c r="AC1037" i="46"/>
  <c r="AB1037" i="46"/>
  <c r="AA894" i="46"/>
  <c r="AB894" i="46"/>
  <c r="AA823" i="46"/>
  <c r="AB823" i="46"/>
  <c r="AC961" i="46"/>
  <c r="AB961" i="46"/>
  <c r="AC1729" i="46"/>
  <c r="AB1729" i="46"/>
  <c r="AC2354" i="46"/>
  <c r="AB2354" i="46"/>
  <c r="AD1179" i="46"/>
  <c r="AB1179" i="46"/>
  <c r="AD708" i="46"/>
  <c r="AB708" i="46"/>
  <c r="AD1173" i="46"/>
  <c r="AB1173" i="46"/>
  <c r="AC1030" i="46"/>
  <c r="AB1030" i="46"/>
  <c r="AA1120" i="46"/>
  <c r="AC585" i="46"/>
  <c r="AB585" i="46"/>
  <c r="AA969" i="46"/>
  <c r="AB969" i="46"/>
  <c r="AC2353" i="46"/>
  <c r="AB2353" i="46"/>
  <c r="AA305" i="46"/>
  <c r="AB305" i="46"/>
  <c r="AD164" i="46"/>
  <c r="AB164" i="46"/>
  <c r="AA972" i="46"/>
  <c r="AB972" i="46"/>
  <c r="AA467" i="46"/>
  <c r="AB467" i="46"/>
  <c r="AA925" i="46"/>
  <c r="AB925" i="46"/>
  <c r="AA846" i="46"/>
  <c r="AC903" i="46"/>
  <c r="AB903" i="46"/>
  <c r="AD1195" i="46"/>
  <c r="AB1195" i="46"/>
  <c r="AD796" i="46"/>
  <c r="AB796" i="46"/>
  <c r="AD1074" i="46"/>
  <c r="AA1074" i="46"/>
  <c r="AA885" i="46"/>
  <c r="AB885" i="46"/>
  <c r="AB1123" i="46"/>
  <c r="AB464" i="46"/>
  <c r="AB218" i="46"/>
  <c r="AD625" i="46"/>
  <c r="AB625" i="46"/>
  <c r="AC2201" i="46"/>
  <c r="AB2201" i="46"/>
  <c r="AA307" i="46"/>
  <c r="AB307" i="46"/>
  <c r="AA971" i="46"/>
  <c r="AB971" i="46"/>
  <c r="AD1334" i="46"/>
  <c r="AB1334" i="46"/>
  <c r="AA943" i="46"/>
  <c r="AB943" i="46"/>
  <c r="AD714" i="46"/>
  <c r="AB714" i="46"/>
  <c r="AD2063" i="46"/>
  <c r="AB2063" i="46"/>
  <c r="AC1854" i="46"/>
  <c r="AB1854" i="46"/>
  <c r="AA161" i="46"/>
  <c r="AB161" i="46"/>
  <c r="AC1148" i="46"/>
  <c r="AB1148" i="46"/>
  <c r="AC574" i="46"/>
  <c r="AB574" i="46"/>
  <c r="AA887" i="46"/>
  <c r="AB887" i="46"/>
  <c r="AA978" i="46"/>
  <c r="AB978" i="46"/>
  <c r="AC1362" i="46"/>
  <c r="AB1362" i="46"/>
  <c r="AD416" i="46"/>
  <c r="AB416" i="46"/>
  <c r="AA286" i="46"/>
  <c r="AB286" i="46"/>
  <c r="AA470" i="46"/>
  <c r="AB470" i="46"/>
  <c r="AD2088" i="46"/>
  <c r="AB2088" i="46"/>
  <c r="AA326" i="46"/>
  <c r="AB326" i="46"/>
  <c r="AA1803" i="46"/>
  <c r="AB1803" i="46"/>
  <c r="AC2187" i="46"/>
  <c r="AB2187" i="46"/>
  <c r="AB754" i="46"/>
  <c r="AA754" i="46"/>
  <c r="AC2642" i="46"/>
  <c r="AA2642" i="46"/>
  <c r="AB2642" i="46"/>
  <c r="AB336" i="46"/>
  <c r="AB845" i="46"/>
  <c r="AB615" i="46"/>
  <c r="AA359" i="46"/>
  <c r="AB359" i="46"/>
  <c r="AD171" i="46"/>
  <c r="AB171" i="46"/>
  <c r="AA196" i="46"/>
  <c r="AB196" i="46"/>
  <c r="AD1063" i="46"/>
  <c r="AB1063" i="46"/>
  <c r="AA1928" i="46"/>
  <c r="AB1928" i="46"/>
  <c r="AC2210" i="46"/>
  <c r="AB2210" i="46"/>
  <c r="AD145" i="46"/>
  <c r="AB145" i="46"/>
  <c r="AA235" i="46"/>
  <c r="AA893" i="46"/>
  <c r="AB893" i="46"/>
  <c r="AA2229" i="46"/>
  <c r="AB2229" i="46"/>
  <c r="AA2274" i="46"/>
  <c r="AC1777" i="46"/>
  <c r="AB1777" i="46"/>
  <c r="AA837" i="46"/>
  <c r="AC559" i="46"/>
  <c r="AB559" i="46"/>
  <c r="AD720" i="46"/>
  <c r="AB720" i="46"/>
  <c r="AA442" i="46"/>
  <c r="AC828" i="46"/>
  <c r="AB828" i="46"/>
  <c r="AD1532" i="46"/>
  <c r="AB1532" i="46"/>
  <c r="AC567" i="46"/>
  <c r="AB567" i="46"/>
  <c r="AA951" i="46"/>
  <c r="AB951" i="46"/>
  <c r="AD2043" i="46"/>
  <c r="AB2043" i="46"/>
  <c r="AC1151" i="46"/>
  <c r="AB1151" i="46"/>
  <c r="AA608" i="46"/>
  <c r="AA462" i="46"/>
  <c r="AC605" i="46"/>
  <c r="AB605" i="46"/>
  <c r="AC989" i="46"/>
  <c r="AB989" i="46"/>
  <c r="AA1757" i="46"/>
  <c r="AA446" i="46"/>
  <c r="AA1031" i="46"/>
  <c r="AB1031" i="46"/>
  <c r="AD2197" i="46"/>
  <c r="AB2197" i="46"/>
  <c r="AD463" i="46"/>
  <c r="AB463" i="46"/>
  <c r="AD147" i="46"/>
  <c r="AB147" i="46"/>
  <c r="AD827" i="46"/>
  <c r="AB827" i="46"/>
  <c r="AB133" i="46"/>
  <c r="AB1140" i="46"/>
  <c r="AB600" i="46"/>
  <c r="AB328" i="46"/>
  <c r="AD1191" i="46"/>
  <c r="AB1191" i="46"/>
  <c r="AA281" i="46"/>
  <c r="AB281" i="46"/>
  <c r="AA197" i="46"/>
  <c r="AB197" i="46"/>
  <c r="AD1071" i="46"/>
  <c r="AB1071" i="46"/>
  <c r="AC1546" i="46"/>
  <c r="AB1546" i="46"/>
  <c r="AC2017" i="46"/>
  <c r="AB2017" i="46"/>
  <c r="AA2300" i="46"/>
  <c r="AA280" i="46"/>
  <c r="AB280" i="46"/>
  <c r="AA285" i="46"/>
  <c r="AB285" i="46"/>
  <c r="AD1022" i="46"/>
  <c r="AB1022" i="46"/>
  <c r="AD631" i="46"/>
  <c r="AB631" i="46"/>
  <c r="AA319" i="46"/>
  <c r="AB319" i="46"/>
  <c r="AA284" i="46"/>
  <c r="AB284" i="46"/>
  <c r="AD987" i="46"/>
  <c r="AB987" i="46"/>
  <c r="AC597" i="46"/>
  <c r="AB597" i="46"/>
  <c r="AA306" i="46"/>
  <c r="AB306" i="46"/>
  <c r="AA928" i="46"/>
  <c r="AB928" i="46"/>
  <c r="AD2481" i="46"/>
  <c r="AB2481" i="46"/>
  <c r="AA203" i="46"/>
  <c r="AB203" i="46"/>
  <c r="AA716" i="46"/>
  <c r="AA1103" i="46"/>
  <c r="AB1103" i="46"/>
  <c r="AA246" i="46"/>
  <c r="AB246" i="46"/>
  <c r="AC1939" i="46"/>
  <c r="AB1939" i="46"/>
  <c r="AD1858" i="46"/>
  <c r="AB1858" i="46"/>
  <c r="AC2340" i="46"/>
  <c r="AB2340" i="46"/>
  <c r="AB573" i="46"/>
  <c r="AB1814" i="46"/>
  <c r="AB2225" i="46"/>
  <c r="AD637" i="46"/>
  <c r="AB637" i="46"/>
  <c r="AC1725" i="46"/>
  <c r="AB1725" i="46"/>
  <c r="AC579" i="46"/>
  <c r="AB579" i="46"/>
  <c r="AD1224" i="46"/>
  <c r="AB1224" i="46"/>
  <c r="AC1135" i="46"/>
  <c r="AB1135" i="46"/>
  <c r="AD906" i="46"/>
  <c r="AB906" i="46"/>
  <c r="AC572" i="46"/>
  <c r="AB572" i="46"/>
  <c r="AA856" i="46"/>
  <c r="AB856" i="46"/>
  <c r="AC1106" i="46"/>
  <c r="AB1106" i="46"/>
  <c r="AC603" i="46"/>
  <c r="AB603" i="46"/>
  <c r="AD1412" i="46"/>
  <c r="AB1412" i="46"/>
  <c r="AA831" i="46"/>
  <c r="AB831" i="46"/>
  <c r="AA1161" i="46"/>
  <c r="AB1161" i="46"/>
  <c r="AD2445" i="46"/>
  <c r="AB2445" i="46"/>
  <c r="AA611" i="46"/>
  <c r="AB611" i="46"/>
  <c r="AC995" i="46"/>
  <c r="AB995" i="46"/>
  <c r="AA1038" i="46"/>
  <c r="AB1038" i="46"/>
  <c r="AA214" i="46"/>
  <c r="AB214" i="46"/>
  <c r="AC1384" i="46"/>
  <c r="AB1384" i="46"/>
  <c r="AB244" i="46"/>
  <c r="AA244" i="46"/>
  <c r="AD497" i="46"/>
  <c r="AB497" i="46"/>
  <c r="AB670" i="46"/>
  <c r="AA670" i="46"/>
  <c r="AC570" i="46"/>
  <c r="AA570" i="46"/>
  <c r="AB570" i="46"/>
  <c r="AD2093" i="46"/>
  <c r="AB2093" i="46"/>
  <c r="AA1938" i="46"/>
  <c r="AB1938" i="46"/>
  <c r="AC2339" i="46"/>
  <c r="AB2339" i="46"/>
  <c r="AC40" i="46"/>
  <c r="AB40" i="46"/>
  <c r="AA42" i="46"/>
  <c r="AB42" i="46"/>
  <c r="AD2594" i="46"/>
  <c r="AB2594" i="46"/>
  <c r="AB276" i="46"/>
  <c r="AB1898" i="46"/>
  <c r="AB739" i="46"/>
  <c r="AB1025" i="46"/>
  <c r="AB1975" i="46"/>
  <c r="AA451" i="46"/>
  <c r="AA1684" i="46"/>
  <c r="AA726" i="46"/>
  <c r="AA752" i="46"/>
  <c r="AA601" i="46"/>
  <c r="AA1763" i="46"/>
  <c r="AA599" i="46"/>
  <c r="AA1272" i="46"/>
  <c r="AA2130" i="46"/>
  <c r="AA419" i="46"/>
  <c r="AB618" i="46"/>
  <c r="AB1064" i="46"/>
  <c r="AB2615" i="46"/>
  <c r="AB489" i="46"/>
  <c r="AB606" i="46"/>
  <c r="AB891" i="46"/>
  <c r="AB2576" i="46"/>
  <c r="AB1443" i="46"/>
  <c r="AB2139" i="46"/>
  <c r="AB407" i="46"/>
  <c r="AB1856" i="46"/>
  <c r="AB279" i="46"/>
  <c r="AB601" i="46"/>
  <c r="AB735" i="46"/>
  <c r="AB616" i="46"/>
  <c r="AB2533" i="46"/>
  <c r="AB59" i="46"/>
  <c r="AB240" i="46"/>
  <c r="AB888" i="46"/>
  <c r="AB1691" i="46"/>
  <c r="AB2633" i="46"/>
  <c r="AB816" i="46"/>
  <c r="AB1005" i="46"/>
  <c r="AB2295" i="46"/>
  <c r="AB2590" i="46"/>
  <c r="AB614" i="46"/>
  <c r="AB1147" i="46"/>
  <c r="AB1374" i="46"/>
  <c r="AB2111" i="46"/>
  <c r="AA798" i="46"/>
  <c r="AA1118" i="46"/>
  <c r="AA2341" i="46"/>
  <c r="AA1572" i="46"/>
  <c r="AB418" i="46"/>
  <c r="AB2673" i="46"/>
  <c r="AB854" i="46"/>
  <c r="AB2529" i="46"/>
  <c r="AB32" i="46"/>
  <c r="AB2030" i="46"/>
  <c r="AB192" i="46"/>
  <c r="AB593" i="46"/>
  <c r="AB2147" i="46"/>
  <c r="AB304" i="46"/>
  <c r="AB1456" i="46"/>
  <c r="AB2661" i="46"/>
  <c r="AB211" i="46"/>
  <c r="AB635" i="46"/>
  <c r="AB924" i="46"/>
  <c r="AB1067" i="46"/>
  <c r="AB1024" i="46"/>
  <c r="AE1024" i="46" s="1"/>
  <c r="AB1116" i="46"/>
  <c r="AB1442" i="46"/>
  <c r="AB1857" i="46"/>
  <c r="AB37" i="46"/>
  <c r="AB473" i="46"/>
  <c r="AB1152" i="46"/>
  <c r="AB1371" i="46"/>
  <c r="AB2404" i="46"/>
  <c r="AB2412" i="46"/>
  <c r="AB2077" i="46"/>
  <c r="AB1773" i="46"/>
  <c r="AA1003" i="46"/>
  <c r="AA604" i="46"/>
  <c r="AA924" i="46"/>
  <c r="AA2652" i="46"/>
  <c r="AA2533" i="46"/>
  <c r="AB1382" i="46"/>
  <c r="AE1382" i="46" s="1"/>
  <c r="AB2028" i="46"/>
  <c r="AB2525" i="46"/>
  <c r="AB952" i="46"/>
  <c r="AB1444" i="46"/>
  <c r="AB1105" i="46"/>
  <c r="AB1927" i="46"/>
  <c r="AB2611" i="46"/>
  <c r="AB35" i="46"/>
  <c r="AB275" i="46"/>
  <c r="AB2641" i="46"/>
  <c r="AB38" i="46"/>
  <c r="AB988" i="46"/>
  <c r="AB1974" i="46"/>
  <c r="AB206" i="46"/>
  <c r="AB627" i="46"/>
  <c r="AB738" i="46"/>
  <c r="AB947" i="46"/>
  <c r="AB2659" i="46"/>
  <c r="AB1238" i="46"/>
  <c r="AB1692" i="46"/>
  <c r="AB2675" i="46"/>
  <c r="AB604" i="46"/>
  <c r="AB1118" i="46"/>
  <c r="AB254" i="46"/>
  <c r="AB1261" i="46"/>
  <c r="AB2403" i="46"/>
  <c r="AB2214" i="46"/>
  <c r="AB2050" i="46"/>
  <c r="AA1974" i="46"/>
  <c r="AA854" i="46"/>
  <c r="AA1261" i="46"/>
  <c r="AA1830" i="46"/>
  <c r="AA409" i="46"/>
  <c r="AA2651" i="46"/>
  <c r="AA2576" i="46"/>
  <c r="AA2537" i="46"/>
  <c r="AA349" i="46"/>
  <c r="AB542" i="46"/>
  <c r="AB1333" i="46"/>
  <c r="AB2652" i="46"/>
  <c r="AB316" i="46"/>
  <c r="AB863" i="46"/>
  <c r="AB1991" i="46"/>
  <c r="AB2504" i="46"/>
  <c r="AB461" i="46"/>
  <c r="AB612" i="46"/>
  <c r="AB1520" i="46"/>
  <c r="AB198" i="46"/>
  <c r="AB271" i="46"/>
  <c r="AB471" i="46"/>
  <c r="AB998" i="46"/>
  <c r="AB1058" i="46"/>
  <c r="AB960" i="46"/>
  <c r="AB1351" i="46"/>
  <c r="AB2610" i="46"/>
  <c r="AB36" i="46"/>
  <c r="AB478" i="46"/>
  <c r="AB598" i="46"/>
  <c r="AB941" i="46"/>
  <c r="AB2632" i="46"/>
  <c r="AB176" i="46"/>
  <c r="AB737" i="46"/>
  <c r="AB2510" i="46"/>
  <c r="AB253" i="46"/>
  <c r="AB726" i="46"/>
  <c r="AB613" i="46"/>
  <c r="AB1016" i="46"/>
  <c r="AD166" i="46"/>
  <c r="AB166" i="46"/>
  <c r="AA459" i="46"/>
  <c r="AA370" i="46"/>
  <c r="AA1711" i="46"/>
  <c r="AE1711" i="46" s="1"/>
  <c r="AB557" i="46"/>
  <c r="AB619" i="46"/>
  <c r="AB1047" i="46"/>
  <c r="AB459" i="46"/>
  <c r="AB1389" i="46"/>
  <c r="AB2577" i="46"/>
  <c r="AB2514" i="46"/>
  <c r="AB2526" i="46"/>
  <c r="AB1066" i="46"/>
  <c r="AB1709" i="46"/>
  <c r="AB1843" i="46"/>
  <c r="AB2646" i="46"/>
  <c r="AB409" i="46"/>
  <c r="AB1189" i="46"/>
  <c r="AB1970" i="46"/>
  <c r="AB165" i="46"/>
  <c r="AB734" i="46"/>
  <c r="AB1003" i="46"/>
  <c r="AB1141" i="46"/>
  <c r="AA755" i="46"/>
  <c r="AA358" i="46"/>
  <c r="AA1005" i="46"/>
  <c r="AA1566" i="46"/>
  <c r="AA404" i="46"/>
  <c r="AA863" i="46"/>
  <c r="AA1119" i="46"/>
  <c r="AB2587" i="46"/>
  <c r="AB2186" i="46"/>
  <c r="AB607" i="46"/>
  <c r="AB1190" i="46"/>
  <c r="AB2002" i="46"/>
  <c r="AB2596" i="46"/>
  <c r="AB1119" i="46"/>
  <c r="AB2509" i="46"/>
  <c r="AB626" i="46"/>
  <c r="AB2629" i="46"/>
  <c r="AB704" i="46"/>
  <c r="AB1194" i="46"/>
  <c r="AB207" i="46"/>
  <c r="AB801" i="46"/>
  <c r="AB1272" i="46"/>
  <c r="AE1272" i="46" s="1"/>
  <c r="AB58" i="46"/>
  <c r="AB1566" i="46"/>
  <c r="AB2591" i="46"/>
  <c r="AB811" i="46"/>
  <c r="AB2389" i="46"/>
  <c r="AB2221" i="46"/>
  <c r="AB2148" i="46"/>
  <c r="AB1842" i="46"/>
  <c r="AB277" i="46"/>
  <c r="AB1110" i="46"/>
  <c r="AB2130" i="46"/>
  <c r="AB2614" i="46"/>
  <c r="AB39" i="46"/>
  <c r="AB548" i="46"/>
  <c r="AB610" i="46"/>
  <c r="AB724" i="46"/>
  <c r="AB852" i="46"/>
  <c r="AB993" i="46"/>
  <c r="AB2087" i="46"/>
  <c r="AB50" i="46"/>
  <c r="AB1013" i="46"/>
  <c r="AB1193" i="46"/>
  <c r="AB417" i="46"/>
  <c r="AB1146" i="46"/>
  <c r="AB983" i="46"/>
  <c r="AB1830" i="46"/>
  <c r="AB2645" i="46"/>
  <c r="AB2341" i="46"/>
  <c r="AB1831" i="46"/>
  <c r="AB2332" i="46"/>
  <c r="AA1725" i="46"/>
  <c r="AA1864" i="46"/>
  <c r="AA1777" i="46"/>
  <c r="AA564" i="46"/>
  <c r="AA302" i="46"/>
  <c r="AA1135" i="46"/>
  <c r="AA450" i="46"/>
  <c r="AA714" i="46"/>
  <c r="AA2108" i="46"/>
  <c r="AA408" i="46"/>
  <c r="AA141" i="46"/>
  <c r="AA828" i="46"/>
  <c r="AA1148" i="46"/>
  <c r="AA2400" i="46"/>
  <c r="AA131" i="46"/>
  <c r="AA1115" i="46"/>
  <c r="AA433" i="46"/>
  <c r="AA1173" i="46"/>
  <c r="AA841" i="46"/>
  <c r="AD373" i="46"/>
  <c r="AA373" i="46"/>
  <c r="AA593" i="46"/>
  <c r="AA2187" i="46"/>
  <c r="AA368" i="46"/>
  <c r="AA1433" i="46"/>
  <c r="AE1433" i="46" s="1"/>
  <c r="AA2470" i="46"/>
  <c r="AA1940" i="46"/>
  <c r="AA376" i="46"/>
  <c r="AA257" i="46"/>
  <c r="AA405" i="46"/>
  <c r="AA2340" i="46"/>
  <c r="AA478" i="46"/>
  <c r="AA870" i="46"/>
  <c r="AA960" i="46"/>
  <c r="AA1536" i="46"/>
  <c r="AA1146" i="46"/>
  <c r="AA1759" i="46"/>
  <c r="AA1857" i="46"/>
  <c r="AA2611" i="46"/>
  <c r="AA2636" i="46"/>
  <c r="AA2645" i="46"/>
  <c r="AA2661" i="46"/>
  <c r="AA2632" i="46"/>
  <c r="AA40" i="46"/>
  <c r="AA396" i="46"/>
  <c r="AA292" i="46"/>
  <c r="AA1123" i="46"/>
  <c r="AA437" i="46"/>
  <c r="AA1110" i="46"/>
  <c r="AA1758" i="46"/>
  <c r="AA1208" i="46"/>
  <c r="AA801" i="46"/>
  <c r="AA1147" i="46"/>
  <c r="AA2221" i="46"/>
  <c r="AA1814" i="46"/>
  <c r="AA50" i="46"/>
  <c r="AA399" i="46"/>
  <c r="AD342" i="46"/>
  <c r="AA342" i="46"/>
  <c r="AB398" i="46"/>
  <c r="AA398" i="46"/>
  <c r="AA2186" i="46"/>
  <c r="AA2332" i="46"/>
  <c r="AA440" i="46"/>
  <c r="AA497" i="46"/>
  <c r="AA1069" i="46"/>
  <c r="AA606" i="46"/>
  <c r="AD351" i="46"/>
  <c r="AA351" i="46"/>
  <c r="AA827" i="46"/>
  <c r="AA704" i="46"/>
  <c r="AD44" i="46"/>
  <c r="AA44" i="46"/>
  <c r="AA2594" i="46"/>
  <c r="AA2628" i="46"/>
  <c r="AA2641" i="46"/>
  <c r="AA38" i="46"/>
  <c r="AA400" i="46"/>
  <c r="AA401" i="46"/>
  <c r="AA260" i="46"/>
  <c r="AA584" i="46"/>
  <c r="AA1224" i="46"/>
  <c r="AA443" i="46"/>
  <c r="AA1037" i="46"/>
  <c r="AA1729" i="46"/>
  <c r="AA2043" i="46"/>
  <c r="AA959" i="46"/>
  <c r="AA1279" i="46"/>
  <c r="AA2481" i="46"/>
  <c r="AA444" i="46"/>
  <c r="AA519" i="46"/>
  <c r="AA1064" i="46"/>
  <c r="AA2050" i="46"/>
  <c r="AA598" i="46"/>
  <c r="AA1072" i="46"/>
  <c r="AA988" i="46"/>
  <c r="AA1843" i="46"/>
  <c r="AA2468" i="46"/>
  <c r="AA499" i="46"/>
  <c r="AA2285" i="46"/>
  <c r="AA2339" i="46"/>
  <c r="AA2662" i="46"/>
  <c r="AA2556" i="46"/>
  <c r="AA2596" i="46"/>
  <c r="AA2514" i="46"/>
  <c r="AA367" i="46"/>
  <c r="AA51" i="46"/>
  <c r="AA1819" i="46"/>
  <c r="AD263" i="46"/>
  <c r="AA263" i="46"/>
  <c r="AB296" i="46"/>
  <c r="AA296" i="46"/>
  <c r="AA605" i="46"/>
  <c r="AA654" i="46"/>
  <c r="AA2077" i="46"/>
  <c r="AA2030" i="46"/>
  <c r="AA2529" i="46"/>
  <c r="AA300" i="46"/>
  <c r="AA36" i="46"/>
  <c r="AA558" i="46"/>
  <c r="AE558" i="46" s="1"/>
  <c r="AA1538" i="46"/>
  <c r="AA2201" i="46"/>
  <c r="AA371" i="46"/>
  <c r="AA1898" i="46"/>
  <c r="AA1727" i="46"/>
  <c r="AA1977" i="46"/>
  <c r="AA453" i="46"/>
  <c r="AE453" i="46" s="1"/>
  <c r="AA352" i="46"/>
  <c r="AA708" i="46"/>
  <c r="AA457" i="46"/>
  <c r="AA436" i="46"/>
  <c r="AA441" i="46"/>
  <c r="AA2225" i="46"/>
  <c r="AA1595" i="46"/>
  <c r="AD360" i="46"/>
  <c r="AA360" i="46"/>
  <c r="AA2261" i="46"/>
  <c r="AA389" i="46"/>
  <c r="AA348" i="46"/>
  <c r="AA1712" i="46"/>
  <c r="AA1066" i="46"/>
  <c r="AA796" i="46"/>
  <c r="AA1773" i="46"/>
  <c r="AA2148" i="46"/>
  <c r="AA511" i="46"/>
  <c r="AA1152" i="46"/>
  <c r="AA2028" i="46"/>
  <c r="AA39" i="46"/>
  <c r="AA2629" i="46"/>
  <c r="AA345" i="46"/>
  <c r="AA37" i="46"/>
  <c r="AA298" i="46"/>
  <c r="AA397" i="46"/>
  <c r="AA295" i="46"/>
  <c r="AA579" i="46"/>
  <c r="AA573" i="46"/>
  <c r="AA1063" i="46"/>
  <c r="AA578" i="46"/>
  <c r="AA303" i="46"/>
  <c r="AA1093" i="46"/>
  <c r="AA751" i="46"/>
  <c r="AA1071" i="46"/>
  <c r="AA2127" i="46"/>
  <c r="AA1726" i="46"/>
  <c r="AA1537" i="46"/>
  <c r="AA361" i="46"/>
  <c r="AA301" i="46"/>
  <c r="AA995" i="46"/>
  <c r="AA718" i="46"/>
  <c r="AA811" i="46"/>
  <c r="AA1039" i="46"/>
  <c r="AA1456" i="46"/>
  <c r="AA407" i="46"/>
  <c r="AA947" i="46"/>
  <c r="AA1116" i="46"/>
  <c r="AA1951" i="46"/>
  <c r="AA2359" i="46"/>
  <c r="AA2011" i="46"/>
  <c r="AA1858" i="46"/>
  <c r="AA1188" i="46"/>
  <c r="AA742" i="46"/>
  <c r="AA671" i="46"/>
  <c r="AA1728" i="46"/>
  <c r="AA873" i="46"/>
  <c r="AA2093" i="46"/>
  <c r="AA2412" i="46"/>
  <c r="AA2664" i="46"/>
  <c r="AA142" i="46"/>
  <c r="AA259" i="46"/>
  <c r="AA372" i="46"/>
  <c r="AE2599" i="46"/>
  <c r="AE2503" i="46"/>
  <c r="AE2574" i="46"/>
  <c r="AE2648" i="46"/>
  <c r="AE2674" i="46"/>
  <c r="AE2583" i="46"/>
  <c r="AE2627" i="46"/>
  <c r="AE2521" i="46"/>
  <c r="AE2634" i="46"/>
  <c r="AE2676" i="46"/>
  <c r="AE2623" i="46"/>
  <c r="AE2567" i="46"/>
  <c r="AE2548" i="46"/>
  <c r="AE2593" i="46"/>
  <c r="AE2558" i="46"/>
  <c r="AE2650" i="46"/>
  <c r="AE2620" i="46"/>
  <c r="AE2665" i="46"/>
  <c r="AE2544" i="46"/>
  <c r="AE2511" i="46"/>
  <c r="AE2491" i="46"/>
  <c r="AE2618" i="46"/>
  <c r="AE2581" i="46"/>
  <c r="AE2605" i="46"/>
  <c r="AE2584" i="46"/>
  <c r="AE2607" i="46"/>
  <c r="AE2565" i="46"/>
  <c r="AE2539" i="46"/>
  <c r="AE2562" i="46"/>
  <c r="AE2566" i="46"/>
  <c r="AE2655" i="46"/>
  <c r="AE2678" i="46"/>
  <c r="AE2490" i="46"/>
  <c r="AE2551" i="46"/>
  <c r="AE2649" i="46"/>
  <c r="AE2501" i="46"/>
  <c r="AE2617" i="46"/>
  <c r="AE2508" i="46"/>
  <c r="AE2597" i="46"/>
  <c r="AE2603" i="46"/>
  <c r="AE2555" i="46"/>
  <c r="AE2658" i="46"/>
  <c r="AE2601" i="46"/>
  <c r="AE2512" i="46"/>
  <c r="AE2580" i="46"/>
  <c r="AE2647" i="46"/>
  <c r="AE2653" i="46"/>
  <c r="AE2502" i="46"/>
  <c r="AE2513" i="46"/>
  <c r="AE2657" i="46"/>
  <c r="AE2630" i="46"/>
  <c r="AE2523" i="46"/>
  <c r="AE2612" i="46"/>
  <c r="AE2507" i="46"/>
  <c r="AE2672" i="46"/>
  <c r="AE2639" i="46"/>
  <c r="AE2589" i="46"/>
  <c r="AE2572" i="46"/>
  <c r="AE2515" i="46"/>
  <c r="AE2542" i="46"/>
  <c r="AE2564" i="46"/>
  <c r="AE2616" i="46"/>
  <c r="AE2644" i="46"/>
  <c r="AA1012" i="46"/>
  <c r="AE1012" i="46" s="1"/>
  <c r="AE2586" i="46"/>
  <c r="AE2552" i="46"/>
  <c r="AE2543" i="46"/>
  <c r="AE2598" i="46"/>
  <c r="AE2563" i="46"/>
  <c r="AE2637" i="46"/>
  <c r="AE2571" i="46"/>
  <c r="AE2497" i="46"/>
  <c r="AE2573" i="46"/>
  <c r="AE2635" i="46"/>
  <c r="AE2595" i="46"/>
  <c r="AE2549" i="46"/>
  <c r="AE2680" i="46"/>
  <c r="AE2528" i="46"/>
  <c r="AE2516" i="46"/>
  <c r="AE2609" i="46"/>
  <c r="AE2624" i="46"/>
  <c r="AE2535" i="46"/>
  <c r="AE2540" i="46"/>
  <c r="AE2532" i="46"/>
  <c r="AE2579" i="46"/>
  <c r="AE2517" i="46"/>
  <c r="AE2536" i="46"/>
  <c r="AE2660" i="46"/>
  <c r="AE2671" i="46"/>
  <c r="AE2604" i="46"/>
  <c r="AE2550" i="46"/>
  <c r="AE2559" i="46"/>
  <c r="AE2667" i="46"/>
  <c r="AE2608" i="46"/>
  <c r="AE2677" i="46"/>
  <c r="AE2489" i="46"/>
  <c r="AE2582" i="46"/>
  <c r="AE2668" i="46"/>
  <c r="AE2578" i="46"/>
  <c r="AE2656" i="46"/>
  <c r="AE2530" i="46"/>
  <c r="AE2575" i="46"/>
  <c r="AE2527" i="46"/>
  <c r="AE2546" i="46"/>
  <c r="AE2643" i="46"/>
  <c r="AE2560" i="46"/>
  <c r="AE2585" i="46"/>
  <c r="AE2666" i="46"/>
  <c r="AE2495" i="46"/>
  <c r="AE2492" i="46"/>
  <c r="AE2520" i="46"/>
  <c r="AE2606" i="46"/>
  <c r="AE2625" i="46"/>
  <c r="AA1390" i="46"/>
  <c r="AE1390" i="46" s="1"/>
  <c r="AA2245" i="46"/>
  <c r="AE2245" i="46" s="1"/>
  <c r="AA1886" i="46"/>
  <c r="AE1886" i="46" s="1"/>
  <c r="AA1315" i="46"/>
  <c r="AE1315" i="46" s="1"/>
  <c r="AA2248" i="46"/>
  <c r="AE2248" i="46" s="1"/>
  <c r="AA686" i="46"/>
  <c r="AE686" i="46" s="1"/>
  <c r="AA1878" i="46"/>
  <c r="AE1878" i="46" s="1"/>
  <c r="AA1333" i="46"/>
  <c r="AA628" i="46"/>
  <c r="AE628" i="46" s="1"/>
  <c r="AA741" i="46"/>
  <c r="AA908" i="46"/>
  <c r="AE908" i="46" s="1"/>
  <c r="AA2196" i="46"/>
  <c r="AE2196" i="46" s="1"/>
  <c r="AA1236" i="46"/>
  <c r="AE1236" i="46" s="1"/>
  <c r="AA1288" i="46"/>
  <c r="AE1288" i="46" s="1"/>
  <c r="AA2197" i="46"/>
  <c r="AA1140" i="46"/>
  <c r="AA2082" i="46"/>
  <c r="AE2082" i="46" s="1"/>
  <c r="AA2180" i="46"/>
  <c r="AE2180" i="46" s="1"/>
  <c r="AA2158" i="46"/>
  <c r="AE2158" i="46" s="1"/>
  <c r="AA622" i="46"/>
  <c r="AE622" i="46" s="1"/>
  <c r="AA1029" i="46"/>
  <c r="AA2445" i="46"/>
  <c r="AA1189" i="46"/>
  <c r="AA926" i="46"/>
  <c r="AA635" i="46"/>
  <c r="AA678" i="46"/>
  <c r="AA1367" i="46"/>
  <c r="AE1367" i="46" s="1"/>
  <c r="AA1556" i="46"/>
  <c r="AE1556" i="46" s="1"/>
  <c r="AA1715" i="46"/>
  <c r="AE1715" i="46" s="1"/>
  <c r="AA1060" i="46"/>
  <c r="AE1060" i="46" s="1"/>
  <c r="AA624" i="46"/>
  <c r="AA1497" i="46"/>
  <c r="AE1497" i="46" s="1"/>
  <c r="AA2485" i="46"/>
  <c r="AE2485" i="46" s="1"/>
  <c r="AA1206" i="46"/>
  <c r="AA1958" i="46"/>
  <c r="AE1958" i="46" s="1"/>
  <c r="AA1104" i="46"/>
  <c r="AA2195" i="46"/>
  <c r="AE2195" i="46" s="1"/>
  <c r="AA1016" i="46"/>
  <c r="AA1531" i="46"/>
  <c r="AA1092" i="46"/>
  <c r="AA1102" i="46"/>
  <c r="AA1512" i="46"/>
  <c r="AE1512" i="46" s="1"/>
  <c r="AA1953" i="46"/>
  <c r="AE1953" i="46" s="1"/>
  <c r="AA1141" i="46"/>
  <c r="AA899" i="46"/>
  <c r="AE899" i="46" s="1"/>
  <c r="AA1675" i="46"/>
  <c r="AE1675" i="46" s="1"/>
  <c r="AA2134" i="46"/>
  <c r="AE2134" i="46" s="1"/>
  <c r="AA1695" i="46"/>
  <c r="AE1695" i="46" s="1"/>
  <c r="AA682" i="46"/>
  <c r="AA637" i="46"/>
  <c r="AA625" i="46"/>
  <c r="AA1026" i="46"/>
  <c r="AA1111" i="46"/>
  <c r="AE1111" i="46" s="1"/>
  <c r="AA2411" i="46"/>
  <c r="AE2411" i="46" s="1"/>
  <c r="AA2026" i="46"/>
  <c r="AA2007" i="46"/>
  <c r="AE2007" i="46" s="1"/>
  <c r="AA2345" i="46"/>
  <c r="AE2345" i="46" s="1"/>
  <c r="AA1553" i="46"/>
  <c r="AE1553" i="46" s="1"/>
  <c r="AA1194" i="46"/>
  <c r="AA737" i="46"/>
  <c r="AA2240" i="46"/>
  <c r="AE2240" i="46" s="1"/>
  <c r="AA1018" i="46"/>
  <c r="AA683" i="46"/>
  <c r="AA1027" i="46"/>
  <c r="AA2353" i="46"/>
  <c r="AA1939" i="46"/>
  <c r="AA1828" i="46"/>
  <c r="AE1828" i="46" s="1"/>
  <c r="AA1015" i="46"/>
  <c r="AA1106" i="46"/>
  <c r="AA1575" i="46"/>
  <c r="AE1575" i="46" s="1"/>
  <c r="AA2236" i="46"/>
  <c r="AE2236" i="46" s="1"/>
  <c r="AA2354" i="46"/>
  <c r="AA1557" i="46"/>
  <c r="AE1557" i="46" s="1"/>
  <c r="AA1113" i="46"/>
  <c r="AE1113" i="46" s="1"/>
  <c r="AA1892" i="46"/>
  <c r="AE1892" i="46" s="1"/>
  <c r="AA620" i="46"/>
  <c r="AA1413" i="46"/>
  <c r="AA631" i="46"/>
  <c r="AE631" i="46" s="1"/>
  <c r="AA1383" i="46"/>
  <c r="AE1383" i="46" s="1"/>
  <c r="AA1945" i="46"/>
  <c r="AE1945" i="46" s="1"/>
  <c r="AA1028" i="46"/>
  <c r="AA2432" i="46"/>
  <c r="AE2432" i="46" s="1"/>
  <c r="AA1533" i="46"/>
  <c r="AA702" i="46"/>
  <c r="AE702" i="46" s="1"/>
  <c r="AA2388" i="46"/>
  <c r="AA2370" i="46"/>
  <c r="AE2370" i="46" s="1"/>
  <c r="AA2241" i="46"/>
  <c r="AA1385" i="46"/>
  <c r="AE1385" i="46" s="1"/>
  <c r="AA1838" i="46"/>
  <c r="AE1838" i="46" s="1"/>
  <c r="AA1030" i="46"/>
  <c r="AA1954" i="46"/>
  <c r="AE1954" i="46" s="1"/>
  <c r="AA2097" i="46"/>
  <c r="AE2097" i="46" s="1"/>
  <c r="AA1956" i="46"/>
  <c r="AE1956" i="46" s="1"/>
  <c r="AA1362" i="46"/>
  <c r="AA2477" i="46"/>
  <c r="AE2477" i="46" s="1"/>
  <c r="AA1991" i="46"/>
  <c r="AA1341" i="46"/>
  <c r="AE1341" i="46" s="1"/>
  <c r="AA1855" i="46"/>
  <c r="AA2338" i="46"/>
  <c r="AE2338" i="46" s="1"/>
  <c r="AA907" i="46"/>
  <c r="AA1355" i="46"/>
  <c r="AE1355" i="46" s="1"/>
  <c r="AA1334" i="46"/>
  <c r="AA2182" i="46"/>
  <c r="AE2182" i="46" s="1"/>
  <c r="AA638" i="46"/>
  <c r="AE638" i="46" s="1"/>
  <c r="AA1964" i="46"/>
  <c r="AE1964" i="46" s="1"/>
  <c r="AA2371" i="46"/>
  <c r="AE2371" i="46" s="1"/>
  <c r="AA1059" i="46"/>
  <c r="AE1059" i="46" s="1"/>
  <c r="AA733" i="46"/>
  <c r="AA1371" i="46"/>
  <c r="AA1514" i="46"/>
  <c r="AE1514" i="46" s="1"/>
  <c r="AA2403" i="46"/>
  <c r="AB880" i="46"/>
  <c r="AC550" i="46"/>
  <c r="AE550" i="46" s="1"/>
  <c r="AB1182" i="46"/>
  <c r="AE1182" i="46" s="1"/>
  <c r="AA950" i="46"/>
  <c r="AA1017" i="46"/>
  <c r="AA2363" i="46"/>
  <c r="AE2363" i="46" s="1"/>
  <c r="AA1023" i="46"/>
  <c r="AA675" i="46"/>
  <c r="AE675" i="46" s="1"/>
  <c r="AA1442" i="46"/>
  <c r="AA1555" i="46"/>
  <c r="AE1555" i="46" s="1"/>
  <c r="AA1776" i="46"/>
  <c r="AE1776" i="46" s="1"/>
  <c r="AA2479" i="46"/>
  <c r="AE2479" i="46" s="1"/>
  <c r="AA2232" i="46"/>
  <c r="AE2232" i="46" s="1"/>
  <c r="AB2085" i="46"/>
  <c r="AE2085" i="46" s="1"/>
  <c r="AA1132" i="46"/>
  <c r="AE1132" i="46" s="1"/>
  <c r="AA1384" i="46"/>
  <c r="AA1627" i="46"/>
  <c r="AE1627" i="46" s="1"/>
  <c r="AA1691" i="46"/>
  <c r="AA2031" i="46"/>
  <c r="AE2031" i="46" s="1"/>
  <c r="AA1197" i="46"/>
  <c r="AE1197" i="46" s="1"/>
  <c r="AB791" i="46"/>
  <c r="AA904" i="46"/>
  <c r="AA1352" i="46"/>
  <c r="AA1585" i="46"/>
  <c r="AE1585" i="46" s="1"/>
  <c r="AA1996" i="46"/>
  <c r="AE1996" i="46" s="1"/>
  <c r="AA2399" i="46"/>
  <c r="AA1971" i="46"/>
  <c r="AE1971" i="46" s="1"/>
  <c r="AB2230" i="46"/>
  <c r="AE2230" i="46" s="1"/>
  <c r="AA630" i="46"/>
  <c r="AA2044" i="46"/>
  <c r="AE2044" i="46" s="1"/>
  <c r="AA1207" i="46"/>
  <c r="AA1368" i="46"/>
  <c r="AE1368" i="46" s="1"/>
  <c r="AA1353" i="46"/>
  <c r="AE1353" i="46" s="1"/>
  <c r="AA1451" i="46"/>
  <c r="AE1451" i="46" s="1"/>
  <c r="AA1484" i="46"/>
  <c r="AE1484" i="46" s="1"/>
  <c r="AA1105" i="46"/>
  <c r="AC927" i="46"/>
  <c r="AA633" i="46"/>
  <c r="AA632" i="46"/>
  <c r="AE632" i="46" s="1"/>
  <c r="AA676" i="46"/>
  <c r="AC671" i="46"/>
  <c r="AA1021" i="46"/>
  <c r="AA1127" i="46"/>
  <c r="AE1127" i="46" s="1"/>
  <c r="AA2457" i="46"/>
  <c r="AE2457" i="46" s="1"/>
  <c r="AA901" i="46"/>
  <c r="AE901" i="46" s="1"/>
  <c r="AA1349" i="46"/>
  <c r="AA1861" i="46"/>
  <c r="AE1861" i="46" s="1"/>
  <c r="AA1674" i="46"/>
  <c r="AE1674" i="46" s="1"/>
  <c r="AA2017" i="46"/>
  <c r="AA1771" i="46"/>
  <c r="AE1771" i="46" s="1"/>
  <c r="AA1114" i="46"/>
  <c r="AA1626" i="46"/>
  <c r="AE1626" i="46" s="1"/>
  <c r="AA2079" i="46"/>
  <c r="AE2079" i="46" s="1"/>
  <c r="AA1559" i="46"/>
  <c r="AE1559" i="46" s="1"/>
  <c r="AD1731" i="46"/>
  <c r="AE1731" i="46" s="1"/>
  <c r="AA1480" i="46"/>
  <c r="AE1480" i="46" s="1"/>
  <c r="AA1666" i="46"/>
  <c r="AE1666" i="46" s="1"/>
  <c r="AA1990" i="46"/>
  <c r="AE1990" i="46" s="1"/>
  <c r="AA1460" i="46"/>
  <c r="AA623" i="46"/>
  <c r="AE623" i="46" s="1"/>
  <c r="AA2173" i="46"/>
  <c r="AE2173" i="46" s="1"/>
  <c r="AA736" i="46"/>
  <c r="AA1033" i="46"/>
  <c r="AE1033" i="46" s="1"/>
  <c r="AA680" i="46"/>
  <c r="AA2206" i="46"/>
  <c r="AE2206" i="46" s="1"/>
  <c r="AA2103" i="46"/>
  <c r="AE2103" i="46" s="1"/>
  <c r="AA735" i="46"/>
  <c r="AC2048" i="46"/>
  <c r="AA1496" i="46"/>
  <c r="AE1496" i="46" s="1"/>
  <c r="AA2233" i="46"/>
  <c r="AE2233" i="46" s="1"/>
  <c r="AC1926" i="46"/>
  <c r="AE1926" i="46" s="1"/>
  <c r="AA1019" i="46"/>
  <c r="AB1543" i="46"/>
  <c r="AC2093" i="46"/>
  <c r="AE2093" i="46" s="1"/>
  <c r="AB1904" i="46"/>
  <c r="AE1904" i="46" s="1"/>
  <c r="AA1552" i="46"/>
  <c r="AE1552" i="46" s="1"/>
  <c r="AA902" i="46"/>
  <c r="AE902" i="46" s="1"/>
  <c r="AA1501" i="46"/>
  <c r="AE1501" i="46" s="1"/>
  <c r="AA910" i="46"/>
  <c r="AE910" i="46" s="1"/>
  <c r="AA2202" i="46"/>
  <c r="AE2202" i="46" s="1"/>
  <c r="AC1738" i="46"/>
  <c r="AE1738" i="46" s="1"/>
  <c r="AC2086" i="46"/>
  <c r="AE2086" i="46" s="1"/>
  <c r="AD2028" i="46"/>
  <c r="AA1899" i="46"/>
  <c r="AE1899" i="46" s="1"/>
  <c r="AA1401" i="46"/>
  <c r="AE1401" i="46" s="1"/>
  <c r="AA1983" i="46"/>
  <c r="AA1692" i="46"/>
  <c r="AA685" i="46"/>
  <c r="AE685" i="46" s="1"/>
  <c r="AB1759" i="46"/>
  <c r="AA878" i="46"/>
  <c r="AD878" i="46"/>
  <c r="AD1090" i="46"/>
  <c r="AB1090" i="46"/>
  <c r="AD2375" i="46"/>
  <c r="AC2375" i="46"/>
  <c r="AA1255" i="46"/>
  <c r="AC1255" i="46"/>
  <c r="AD402" i="46"/>
  <c r="AB402" i="46"/>
  <c r="AD1713" i="46"/>
  <c r="AC1713" i="46"/>
  <c r="AC835" i="46"/>
  <c r="AD835" i="46"/>
  <c r="AB1219" i="46"/>
  <c r="AC1219" i="46"/>
  <c r="AD748" i="46"/>
  <c r="AB748" i="46"/>
  <c r="AA1196" i="46"/>
  <c r="AE1196" i="46" s="1"/>
  <c r="AD421" i="46"/>
  <c r="AB421" i="46"/>
  <c r="AC829" i="46"/>
  <c r="AD829" i="46"/>
  <c r="AA1405" i="46"/>
  <c r="AE1405" i="46" s="1"/>
  <c r="AA1789" i="46"/>
  <c r="AB1789" i="46"/>
  <c r="AD1319" i="46"/>
  <c r="AC1319" i="46"/>
  <c r="AB1160" i="46"/>
  <c r="AC1160" i="46"/>
  <c r="AA1608" i="46"/>
  <c r="AE1608" i="46" s="1"/>
  <c r="AA881" i="46"/>
  <c r="AB881" i="46"/>
  <c r="AB1329" i="46"/>
  <c r="AD1329" i="46"/>
  <c r="AA1218" i="46"/>
  <c r="AD1218" i="46"/>
  <c r="AD1611" i="46"/>
  <c r="AB1611" i="46"/>
  <c r="AA2302" i="46"/>
  <c r="AC2302" i="46"/>
  <c r="AC1427" i="46"/>
  <c r="AB1427" i="46"/>
  <c r="AC2192" i="46"/>
  <c r="AD2192" i="46"/>
  <c r="AA1535" i="46"/>
  <c r="AA2292" i="46"/>
  <c r="AB2292" i="46"/>
  <c r="AC523" i="46"/>
  <c r="AB523" i="46"/>
  <c r="AD971" i="46"/>
  <c r="AC971" i="46"/>
  <c r="AA1221" i="46"/>
  <c r="AD1221" i="46"/>
  <c r="AD1605" i="46"/>
  <c r="AC1605" i="46"/>
  <c r="AA1014" i="46"/>
  <c r="AE1014" i="46" s="1"/>
  <c r="AC1263" i="46"/>
  <c r="AD1263" i="46"/>
  <c r="AD414" i="46"/>
  <c r="AB414" i="46"/>
  <c r="AA906" i="46"/>
  <c r="AD1290" i="46"/>
  <c r="AC1290" i="46"/>
  <c r="AA1810" i="46"/>
  <c r="AD1810" i="46"/>
  <c r="AD2374" i="46"/>
  <c r="AC2374" i="46"/>
  <c r="AA2200" i="46"/>
  <c r="AE2200" i="46" s="1"/>
  <c r="AA2291" i="46"/>
  <c r="AE2291" i="46" s="1"/>
  <c r="AC2300" i="46"/>
  <c r="AD2300" i="46"/>
  <c r="AA787" i="46"/>
  <c r="AB787" i="46"/>
  <c r="AD1171" i="46"/>
  <c r="AC1171" i="46"/>
  <c r="AD1485" i="46"/>
  <c r="AC1485" i="46"/>
  <c r="AC509" i="46"/>
  <c r="AB509" i="46"/>
  <c r="AC856" i="46"/>
  <c r="AD856" i="46"/>
  <c r="AD1432" i="46"/>
  <c r="AC1432" i="46"/>
  <c r="AA1880" i="46"/>
  <c r="AC1880" i="46"/>
  <c r="AA769" i="46"/>
  <c r="AB769" i="46"/>
  <c r="AA1217" i="46"/>
  <c r="AE1217" i="46" s="1"/>
  <c r="AA1618" i="46"/>
  <c r="AD1618" i="46"/>
  <c r="AD2117" i="46"/>
  <c r="AB2117" i="46"/>
  <c r="AB2135" i="46"/>
  <c r="AC2135" i="46"/>
  <c r="AA1723" i="46"/>
  <c r="AC1723" i="46"/>
  <c r="AD2208" i="46"/>
  <c r="AC2208" i="46"/>
  <c r="AA1955" i="46"/>
  <c r="AE1955" i="46" s="1"/>
  <c r="AA1307" i="46"/>
  <c r="AD1307" i="46"/>
  <c r="AA900" i="46"/>
  <c r="AE900" i="46" s="1"/>
  <c r="AA1412" i="46"/>
  <c r="AC853" i="46"/>
  <c r="AD853" i="46"/>
  <c r="AC1813" i="46"/>
  <c r="AD1813" i="46"/>
  <c r="AC1094" i="46"/>
  <c r="AB1094" i="46"/>
  <c r="AA1670" i="46"/>
  <c r="AD1670" i="46"/>
  <c r="AA1087" i="46"/>
  <c r="AB1087" i="46"/>
  <c r="AC858" i="46"/>
  <c r="AD858" i="46"/>
  <c r="AA1306" i="46"/>
  <c r="AD1306" i="46"/>
  <c r="AC1822" i="46"/>
  <c r="AB1822" i="46"/>
  <c r="AA2454" i="46"/>
  <c r="AE2454" i="46" s="1"/>
  <c r="AC2143" i="46"/>
  <c r="AD2143" i="46"/>
  <c r="AA2179" i="46"/>
  <c r="AE2179" i="46" s="1"/>
  <c r="AB1667" i="46"/>
  <c r="AC1667" i="46"/>
  <c r="AB2252" i="46"/>
  <c r="AC2252" i="46"/>
  <c r="AA739" i="46"/>
  <c r="AA1868" i="46"/>
  <c r="AD1868" i="46"/>
  <c r="AA1422" i="46"/>
  <c r="AE1422" i="46" s="1"/>
  <c r="AA903" i="46"/>
  <c r="AC1287" i="46"/>
  <c r="AD1287" i="46"/>
  <c r="AA785" i="46"/>
  <c r="AB785" i="46"/>
  <c r="AC1169" i="46"/>
  <c r="AB1169" i="46"/>
  <c r="AB1617" i="46"/>
  <c r="AD1617" i="46"/>
  <c r="AA674" i="46"/>
  <c r="AA1058" i="46"/>
  <c r="AD1506" i="46"/>
  <c r="AC1506" i="46"/>
  <c r="AD2005" i="46"/>
  <c r="AC2005" i="46"/>
  <c r="AC2462" i="46"/>
  <c r="AD2462" i="46"/>
  <c r="AC1767" i="46"/>
  <c r="AD1767" i="46"/>
  <c r="AA2041" i="46"/>
  <c r="AD2041" i="46"/>
  <c r="AA1195" i="46"/>
  <c r="AC1492" i="46"/>
  <c r="AB1492" i="46"/>
  <c r="AD691" i="46"/>
  <c r="AC691" i="46"/>
  <c r="AA1203" i="46"/>
  <c r="AC1203" i="46"/>
  <c r="AA877" i="46"/>
  <c r="AD877" i="46"/>
  <c r="AA1269" i="46"/>
  <c r="AD1269" i="46"/>
  <c r="AA1845" i="46"/>
  <c r="AC1845" i="46"/>
  <c r="AD614" i="46"/>
  <c r="AC614" i="46"/>
  <c r="AB1126" i="46"/>
  <c r="AD1126" i="46"/>
  <c r="AC537" i="46"/>
  <c r="AC2325" i="46"/>
  <c r="AE2325" i="46" s="1"/>
  <c r="AD1567" i="46"/>
  <c r="AA1277" i="46"/>
  <c r="AB1277" i="46"/>
  <c r="AA1706" i="46"/>
  <c r="AD1706" i="46"/>
  <c r="AA1580" i="46"/>
  <c r="AC1580" i="46"/>
  <c r="AD942" i="46"/>
  <c r="AC942" i="46"/>
  <c r="AD743" i="46"/>
  <c r="AB743" i="46"/>
  <c r="AC817" i="46"/>
  <c r="AD817" i="46"/>
  <c r="AA1283" i="46"/>
  <c r="AB1283" i="46"/>
  <c r="AB1454" i="46"/>
  <c r="AC1454" i="46"/>
  <c r="AC871" i="46"/>
  <c r="AB871" i="46"/>
  <c r="AA776" i="46"/>
  <c r="AB776" i="46"/>
  <c r="AC493" i="46"/>
  <c r="AD493" i="46"/>
  <c r="AA945" i="46"/>
  <c r="AC945" i="46"/>
  <c r="AA1393" i="46"/>
  <c r="AC1393" i="46"/>
  <c r="AC834" i="46"/>
  <c r="AD834" i="46"/>
  <c r="AA2256" i="46"/>
  <c r="AC2256" i="46"/>
  <c r="AD2009" i="46"/>
  <c r="AC2009" i="46"/>
  <c r="AD2146" i="46"/>
  <c r="AC2146" i="46"/>
  <c r="AD1883" i="46"/>
  <c r="AB1883" i="46"/>
  <c r="AA587" i="46"/>
  <c r="AC587" i="46"/>
  <c r="AC820" i="46"/>
  <c r="AD820" i="46"/>
  <c r="AB1268" i="46"/>
  <c r="AD1268" i="46"/>
  <c r="AA1669" i="46"/>
  <c r="AD1669" i="46"/>
  <c r="AC1462" i="46"/>
  <c r="AB1462" i="46"/>
  <c r="AC815" i="46"/>
  <c r="AD815" i="46"/>
  <c r="AA1327" i="46"/>
  <c r="AD1616" i="46"/>
  <c r="AC1616" i="46"/>
  <c r="AA1354" i="46"/>
  <c r="AE1354" i="46" s="1"/>
  <c r="AD1607" i="46"/>
  <c r="AB1607" i="46"/>
  <c r="AA1703" i="46"/>
  <c r="AD1703" i="46"/>
  <c r="AA1854" i="46"/>
  <c r="AC2337" i="46"/>
  <c r="AD2337" i="46"/>
  <c r="AD700" i="46"/>
  <c r="AC700" i="46"/>
  <c r="AC1596" i="46"/>
  <c r="AD1596" i="46"/>
  <c r="AA1613" i="46"/>
  <c r="AD1613" i="46"/>
  <c r="AD412" i="46"/>
  <c r="AB412" i="46"/>
  <c r="AC823" i="46"/>
  <c r="AD823" i="46"/>
  <c r="AA920" i="46"/>
  <c r="AC920" i="46"/>
  <c r="AA1823" i="46"/>
  <c r="AB1823" i="46"/>
  <c r="AA2052" i="46"/>
  <c r="AD2052" i="46"/>
  <c r="AC2436" i="46"/>
  <c r="AB2436" i="46"/>
  <c r="AC859" i="46"/>
  <c r="AD859" i="46"/>
  <c r="AB646" i="46"/>
  <c r="AC646" i="46"/>
  <c r="AD639" i="46"/>
  <c r="AC639" i="46"/>
  <c r="AD608" i="46"/>
  <c r="AC608" i="46"/>
  <c r="AD992" i="46"/>
  <c r="AC992" i="46"/>
  <c r="AD1504" i="46"/>
  <c r="AB1504" i="46"/>
  <c r="AA1289" i="46"/>
  <c r="AE1289" i="46" s="1"/>
  <c r="AA922" i="46"/>
  <c r="AC922" i="46"/>
  <c r="AC2317" i="46"/>
  <c r="AD2317" i="46"/>
  <c r="AB1375" i="46"/>
  <c r="AC1375" i="46"/>
  <c r="AA1420" i="46"/>
  <c r="AE1420" i="46" s="1"/>
  <c r="AB1181" i="46"/>
  <c r="AD1181" i="46"/>
  <c r="AA1693" i="46"/>
  <c r="AE1693" i="46" s="1"/>
  <c r="AA974" i="46"/>
  <c r="AC974" i="46"/>
  <c r="AB1128" i="46"/>
  <c r="AC1128" i="46"/>
  <c r="AD2078" i="46"/>
  <c r="AB2078" i="46"/>
  <c r="AD2352" i="46"/>
  <c r="AB2352" i="46"/>
  <c r="AA2105" i="46"/>
  <c r="AD2105" i="46"/>
  <c r="AD2260" i="46"/>
  <c r="AB2260" i="46"/>
  <c r="AC496" i="46"/>
  <c r="AD496" i="46"/>
  <c r="AB660" i="46"/>
  <c r="AC660" i="46"/>
  <c r="AC805" i="46"/>
  <c r="AD805" i="46"/>
  <c r="AA975" i="46"/>
  <c r="AC975" i="46"/>
  <c r="AA1177" i="46"/>
  <c r="AC1177" i="46"/>
  <c r="AC471" i="46"/>
  <c r="AD471" i="46"/>
  <c r="AC504" i="46"/>
  <c r="AB504" i="46"/>
  <c r="AC2471" i="46"/>
  <c r="AE2471" i="46" s="1"/>
  <c r="AA2329" i="46"/>
  <c r="AC2329" i="46"/>
  <c r="AB456" i="46"/>
  <c r="AD456" i="46"/>
  <c r="AC1774" i="46"/>
  <c r="AD1774" i="46"/>
  <c r="AA770" i="46"/>
  <c r="AB770" i="46"/>
  <c r="AD2101" i="46"/>
  <c r="AC2101" i="46"/>
  <c r="AC2238" i="46"/>
  <c r="AD2238" i="46"/>
  <c r="AD423" i="46"/>
  <c r="AB423" i="46"/>
  <c r="AA1347" i="46"/>
  <c r="AC1347" i="46"/>
  <c r="AC812" i="46"/>
  <c r="AD812" i="46"/>
  <c r="AC508" i="46"/>
  <c r="AB508" i="46"/>
  <c r="AC1853" i="46"/>
  <c r="AB1853" i="46"/>
  <c r="AA898" i="46"/>
  <c r="AE898" i="46" s="1"/>
  <c r="AB1282" i="46"/>
  <c r="AD1282" i="46"/>
  <c r="AC1795" i="46"/>
  <c r="AD1795" i="46"/>
  <c r="AD2366" i="46"/>
  <c r="AC2366" i="46"/>
  <c r="AD1682" i="46"/>
  <c r="AC1682" i="46"/>
  <c r="AA2073" i="46"/>
  <c r="AE2073" i="46" s="1"/>
  <c r="AA2210" i="46"/>
  <c r="AA2219" i="46"/>
  <c r="AD2219" i="46"/>
  <c r="AD2356" i="46"/>
  <c r="AC2356" i="46"/>
  <c r="AA884" i="46"/>
  <c r="AB884" i="46"/>
  <c r="AA1780" i="46"/>
  <c r="AD1780" i="46"/>
  <c r="AC837" i="46"/>
  <c r="AD837" i="46"/>
  <c r="AD1285" i="46"/>
  <c r="AC1285" i="46"/>
  <c r="AA784" i="46"/>
  <c r="AB784" i="46"/>
  <c r="AC1168" i="46"/>
  <c r="AB1168" i="46"/>
  <c r="AC503" i="46"/>
  <c r="AB503" i="46"/>
  <c r="AC1465" i="46"/>
  <c r="AD1465" i="46"/>
  <c r="AD1911" i="46"/>
  <c r="AB1911" i="46"/>
  <c r="AD2438" i="46"/>
  <c r="AC2438" i="46"/>
  <c r="AA1775" i="46"/>
  <c r="AB1775" i="46"/>
  <c r="AA2355" i="46"/>
  <c r="AE2355" i="46" s="1"/>
  <c r="AD2364" i="46"/>
  <c r="AC2364" i="46"/>
  <c r="AC851" i="46"/>
  <c r="AD851" i="46"/>
  <c r="AA1363" i="46"/>
  <c r="AD1363" i="46"/>
  <c r="AA1022" i="46"/>
  <c r="AA1534" i="46"/>
  <c r="AC460" i="46"/>
  <c r="AD460" i="46"/>
  <c r="AC833" i="46"/>
  <c r="AD833" i="46"/>
  <c r="AA786" i="46"/>
  <c r="AB786" i="46"/>
  <c r="AD2181" i="46"/>
  <c r="AC2181" i="46"/>
  <c r="AA1922" i="46"/>
  <c r="AE1922" i="46" s="1"/>
  <c r="AC1851" i="46"/>
  <c r="AB1851" i="46"/>
  <c r="AA2025" i="46"/>
  <c r="AE2025" i="46" s="1"/>
  <c r="AD2409" i="46"/>
  <c r="AC2409" i="46"/>
  <c r="AD2162" i="46"/>
  <c r="AB2162" i="46"/>
  <c r="AA1895" i="46"/>
  <c r="AE1895" i="46" s="1"/>
  <c r="AA923" i="46"/>
  <c r="AC923" i="46"/>
  <c r="AA964" i="46"/>
  <c r="AC964" i="46"/>
  <c r="AA1476" i="46"/>
  <c r="AE1476" i="46" s="1"/>
  <c r="AB917" i="46"/>
  <c r="AC917" i="46"/>
  <c r="AA1568" i="46"/>
  <c r="AD1568" i="46"/>
  <c r="AD1921" i="46"/>
  <c r="AC1921" i="46"/>
  <c r="AA2381" i="46"/>
  <c r="AD2381" i="46"/>
  <c r="AC2207" i="46"/>
  <c r="AB2207" i="46"/>
  <c r="AD1879" i="46"/>
  <c r="AC1879" i="46"/>
  <c r="AD1975" i="46"/>
  <c r="AC1975" i="46"/>
  <c r="AC2316" i="46"/>
  <c r="AD2316" i="46"/>
  <c r="AD424" i="46"/>
  <c r="AB424" i="46"/>
  <c r="AC524" i="46"/>
  <c r="AB524" i="46"/>
  <c r="AD972" i="46"/>
  <c r="AC972" i="46"/>
  <c r="AC797" i="46"/>
  <c r="AD797" i="46"/>
  <c r="AA967" i="46"/>
  <c r="AC967" i="46"/>
  <c r="AD744" i="46"/>
  <c r="AB744" i="46"/>
  <c r="AA1640" i="46"/>
  <c r="AC1640" i="46"/>
  <c r="AC849" i="46"/>
  <c r="AD849" i="46"/>
  <c r="AC1233" i="46"/>
  <c r="AB1233" i="46"/>
  <c r="AD1681" i="46"/>
  <c r="AC1681" i="46"/>
  <c r="AA738" i="46"/>
  <c r="AB1570" i="46"/>
  <c r="AD1570" i="46"/>
  <c r="AB2453" i="46"/>
  <c r="AD2453" i="46"/>
  <c r="AA2142" i="46"/>
  <c r="AC2142" i="46"/>
  <c r="AC1519" i="46"/>
  <c r="AD1519" i="46"/>
  <c r="AA2416" i="46"/>
  <c r="AD2416" i="46"/>
  <c r="AD1803" i="46"/>
  <c r="AC1803" i="46"/>
  <c r="AA2059" i="46"/>
  <c r="AC2059" i="46"/>
  <c r="AD1833" i="46"/>
  <c r="AC1833" i="46"/>
  <c r="AD747" i="46"/>
  <c r="AB747" i="46"/>
  <c r="AA1259" i="46"/>
  <c r="AC1259" i="46"/>
  <c r="AD1172" i="46"/>
  <c r="AB1172" i="46"/>
  <c r="AD2433" i="46"/>
  <c r="AA2433" i="46"/>
  <c r="AD1690" i="46"/>
  <c r="AC1690" i="46"/>
  <c r="AD2259" i="46"/>
  <c r="AB2259" i="46"/>
  <c r="AB668" i="46"/>
  <c r="AC668" i="46"/>
  <c r="AD740" i="46"/>
  <c r="AA740" i="46"/>
  <c r="AD1124" i="46"/>
  <c r="AC1124" i="46"/>
  <c r="AC938" i="46"/>
  <c r="AE938" i="46" s="1"/>
  <c r="AB2272" i="46"/>
  <c r="AE2272" i="46" s="1"/>
  <c r="AB1072" i="46"/>
  <c r="AC987" i="46"/>
  <c r="AD1469" i="46"/>
  <c r="AC1469" i="46"/>
  <c r="AD935" i="46"/>
  <c r="AC935" i="46"/>
  <c r="AC840" i="46"/>
  <c r="AD840" i="46"/>
  <c r="AD1009" i="46"/>
  <c r="AC1009" i="46"/>
  <c r="AC2229" i="46"/>
  <c r="AD2229" i="46"/>
  <c r="AA2430" i="46"/>
  <c r="AC2430" i="46"/>
  <c r="AD2119" i="46"/>
  <c r="AC2119" i="46"/>
  <c r="AC1754" i="46"/>
  <c r="AD1754" i="46"/>
  <c r="AD1968" i="46"/>
  <c r="AC1968" i="46"/>
  <c r="AB651" i="46"/>
  <c r="AC651" i="46"/>
  <c r="AB1099" i="46"/>
  <c r="AC1099" i="46"/>
  <c r="AC498" i="46"/>
  <c r="AB498" i="46"/>
  <c r="AD1332" i="46"/>
  <c r="AB1332" i="46"/>
  <c r="AA1844" i="46"/>
  <c r="AC1844" i="46"/>
  <c r="AC1526" i="46"/>
  <c r="AB1526" i="46"/>
  <c r="AC491" i="46"/>
  <c r="AD491" i="46"/>
  <c r="AA1232" i="46"/>
  <c r="AC1232" i="46"/>
  <c r="AA1529" i="46"/>
  <c r="AC1529" i="46"/>
  <c r="AD970" i="46"/>
  <c r="AC970" i="46"/>
  <c r="AA1418" i="46"/>
  <c r="AD1418" i="46"/>
  <c r="AD1839" i="46"/>
  <c r="AB1839" i="46"/>
  <c r="AA1946" i="46"/>
  <c r="AD1946" i="46"/>
  <c r="AD2401" i="46"/>
  <c r="AB2401" i="46"/>
  <c r="AA1882" i="46"/>
  <c r="AC1882" i="46"/>
  <c r="AB1212" i="46"/>
  <c r="AC1212" i="46"/>
  <c r="AA589" i="46"/>
  <c r="AC589" i="46"/>
  <c r="AD1101" i="46"/>
  <c r="AB1101" i="46"/>
  <c r="AC1677" i="46"/>
  <c r="AD1677" i="46"/>
  <c r="AC501" i="46"/>
  <c r="AB501" i="46"/>
  <c r="AA536" i="46"/>
  <c r="AC536" i="46"/>
  <c r="AD984" i="46"/>
  <c r="AC984" i="46"/>
  <c r="AB1281" i="46"/>
  <c r="AD1281" i="46"/>
  <c r="AB2336" i="46"/>
  <c r="AD2336" i="46"/>
  <c r="AA2473" i="46"/>
  <c r="AC2473" i="46"/>
  <c r="AC2116" i="46"/>
  <c r="AB2116" i="46"/>
  <c r="AD1493" i="46"/>
  <c r="AC1493" i="46"/>
  <c r="AA1222" i="46"/>
  <c r="AD1222" i="46"/>
  <c r="AB672" i="46"/>
  <c r="AC672" i="46"/>
  <c r="AC521" i="46"/>
  <c r="AB521" i="46"/>
  <c r="AA1434" i="46"/>
  <c r="AC1434" i="46"/>
  <c r="AA1722" i="46"/>
  <c r="AC1722" i="46"/>
  <c r="AA2271" i="46"/>
  <c r="AB2271" i="46"/>
  <c r="AB1631" i="46"/>
  <c r="AC1631" i="46"/>
  <c r="AD2243" i="46"/>
  <c r="AB2243" i="46"/>
  <c r="AA1919" i="46"/>
  <c r="AC1919" i="46"/>
  <c r="AC803" i="46"/>
  <c r="AD803" i="46"/>
  <c r="AD1187" i="46"/>
  <c r="AB1187" i="46"/>
  <c r="AA588" i="46"/>
  <c r="AC588" i="46"/>
  <c r="AA1036" i="46"/>
  <c r="AC1036" i="46"/>
  <c r="AB1245" i="46"/>
  <c r="AC1245" i="46"/>
  <c r="AA590" i="46"/>
  <c r="AC590" i="46"/>
  <c r="AD1038" i="46"/>
  <c r="AC1038" i="46"/>
  <c r="AC1122" i="46"/>
  <c r="AD1122" i="46"/>
  <c r="AA1743" i="46"/>
  <c r="AC1743" i="46"/>
  <c r="AA2279" i="46"/>
  <c r="AC2279" i="46"/>
  <c r="AD2169" i="46"/>
  <c r="AC2169" i="46"/>
  <c r="AA1930" i="46"/>
  <c r="AC1930" i="46"/>
  <c r="AB2324" i="46"/>
  <c r="AC2324" i="46"/>
  <c r="AA1942" i="46"/>
  <c r="AC1942" i="46"/>
  <c r="AD1905" i="46"/>
  <c r="AB1905" i="46"/>
  <c r="AA2323" i="46"/>
  <c r="AC2323" i="46"/>
  <c r="AA2012" i="46"/>
  <c r="AC2012" i="46"/>
  <c r="AC1301" i="46"/>
  <c r="AE1301" i="46" s="1"/>
  <c r="AC1708" i="46"/>
  <c r="AB1708" i="46"/>
  <c r="AC515" i="46"/>
  <c r="AB515" i="46"/>
  <c r="AD1917" i="46"/>
  <c r="AC1917" i="46"/>
  <c r="AC481" i="46"/>
  <c r="AD481" i="46"/>
  <c r="AA1736" i="46"/>
  <c r="AC1736" i="46"/>
  <c r="AA2293" i="46"/>
  <c r="AB2293" i="46"/>
  <c r="AB948" i="46"/>
  <c r="AC948" i="46"/>
  <c r="AD694" i="46"/>
  <c r="AC694" i="46"/>
  <c r="AD943" i="46"/>
  <c r="AC943" i="46"/>
  <c r="AC848" i="46"/>
  <c r="AD848" i="46"/>
  <c r="AA1296" i="46"/>
  <c r="AD1296" i="46"/>
  <c r="AC1081" i="46"/>
  <c r="AD1081" i="46"/>
  <c r="AA1593" i="46"/>
  <c r="AE1593" i="46" s="1"/>
  <c r="AA586" i="46"/>
  <c r="AC586" i="46"/>
  <c r="AA1034" i="46"/>
  <c r="AE1034" i="46" s="1"/>
  <c r="AA2118" i="46"/>
  <c r="AD1423" i="46"/>
  <c r="AB1423" i="46"/>
  <c r="AD2328" i="46"/>
  <c r="AC2328" i="46"/>
  <c r="AD2090" i="46"/>
  <c r="AC2090" i="46"/>
  <c r="AD2428" i="46"/>
  <c r="AB2428" i="46"/>
  <c r="AB915" i="46"/>
  <c r="AC915" i="46"/>
  <c r="AA1276" i="46"/>
  <c r="AB1276" i="46"/>
  <c r="AA1165" i="46"/>
  <c r="AB1165" i="46"/>
  <c r="AA1741" i="46"/>
  <c r="AD1741" i="46"/>
  <c r="AA1086" i="46"/>
  <c r="AB1086" i="46"/>
  <c r="AA1048" i="46"/>
  <c r="AD1048" i="46"/>
  <c r="AC1560" i="46"/>
  <c r="AD1560" i="46"/>
  <c r="AA1345" i="46"/>
  <c r="AC1345" i="46"/>
  <c r="AC850" i="46"/>
  <c r="AD850" i="46"/>
  <c r="AD1639" i="46"/>
  <c r="AC1639" i="46"/>
  <c r="AD2263" i="46"/>
  <c r="AB2263" i="46"/>
  <c r="AB2290" i="46"/>
  <c r="AC2290" i="46"/>
  <c r="AC533" i="46"/>
  <c r="AB533" i="46"/>
  <c r="AD981" i="46"/>
  <c r="AC981" i="46"/>
  <c r="AD1941" i="46"/>
  <c r="AC1941" i="46"/>
  <c r="AD969" i="46"/>
  <c r="AC969" i="46"/>
  <c r="AC462" i="46"/>
  <c r="AD462" i="46"/>
  <c r="AC2042" i="46"/>
  <c r="AD2042" i="46"/>
  <c r="AA1806" i="46"/>
  <c r="AD1806" i="46"/>
  <c r="AC2380" i="46"/>
  <c r="AD2380" i="46"/>
  <c r="AC488" i="46"/>
  <c r="AD488" i="46"/>
  <c r="AC861" i="46"/>
  <c r="AD861" i="46"/>
  <c r="AC1704" i="46"/>
  <c r="AD1704" i="46"/>
  <c r="AA1186" i="46"/>
  <c r="AB1186" i="46"/>
  <c r="AC1634" i="46"/>
  <c r="AD1634" i="46"/>
  <c r="AB2133" i="46"/>
  <c r="AD2133" i="46"/>
  <c r="AD1906" i="46"/>
  <c r="AB1906" i="46"/>
  <c r="AD1620" i="46"/>
  <c r="AC1620" i="46"/>
  <c r="AC477" i="46"/>
  <c r="AD477" i="46"/>
  <c r="AC1765" i="46"/>
  <c r="AA1765" i="46"/>
  <c r="AD1328" i="46"/>
  <c r="AC1328" i="46"/>
  <c r="AA1305" i="46"/>
  <c r="AC1305" i="46"/>
  <c r="AD1689" i="46"/>
  <c r="AC1689" i="46"/>
  <c r="AB1403" i="46"/>
  <c r="AD1403" i="46"/>
  <c r="AD1831" i="46"/>
  <c r="AC1831" i="46"/>
  <c r="AA2076" i="46"/>
  <c r="AD2076" i="46"/>
  <c r="AA621" i="46"/>
  <c r="AE621" i="46" s="1"/>
  <c r="AA2258" i="46"/>
  <c r="AD2258" i="46"/>
  <c r="AB2331" i="46"/>
  <c r="AC2331" i="46"/>
  <c r="AB522" i="46"/>
  <c r="AE522" i="46" s="1"/>
  <c r="AC549" i="46"/>
  <c r="AE549" i="46" s="1"/>
  <c r="AC1381" i="46"/>
  <c r="AE1381" i="46" s="1"/>
  <c r="AC1457" i="46"/>
  <c r="AD1457" i="46"/>
  <c r="AC487" i="46"/>
  <c r="AD487" i="46"/>
  <c r="AD940" i="46"/>
  <c r="AC940" i="46"/>
  <c r="AB1324" i="46"/>
  <c r="AC1324" i="46"/>
  <c r="AB1772" i="46"/>
  <c r="AD1772" i="46"/>
  <c r="AA1981" i="46"/>
  <c r="AD1981" i="46"/>
  <c r="AC1198" i="46"/>
  <c r="AB1198" i="46"/>
  <c r="AA551" i="46"/>
  <c r="AC551" i="46"/>
  <c r="AA1800" i="46"/>
  <c r="AC1800" i="46"/>
  <c r="AD1073" i="46"/>
  <c r="AB1073" i="46"/>
  <c r="AC1521" i="46"/>
  <c r="AD1521" i="46"/>
  <c r="AC514" i="46"/>
  <c r="AB514" i="46"/>
  <c r="AC2384" i="46"/>
  <c r="AB2384" i="46"/>
  <c r="AD2137" i="46"/>
  <c r="AC2137" i="46"/>
  <c r="AC1870" i="46"/>
  <c r="AD1870" i="46"/>
  <c r="AA965" i="46"/>
  <c r="AC965" i="46"/>
  <c r="AC1590" i="46"/>
  <c r="AD1590" i="46"/>
  <c r="AA1007" i="46"/>
  <c r="AC1007" i="46"/>
  <c r="AD2365" i="46"/>
  <c r="AC2365" i="46"/>
  <c r="AD2465" i="46"/>
  <c r="AC2465" i="46"/>
  <c r="AA2154" i="46"/>
  <c r="AC2154" i="46"/>
  <c r="AD420" i="46"/>
  <c r="AB420" i="46"/>
  <c r="AA1340" i="46"/>
  <c r="AD1340" i="46"/>
  <c r="AB653" i="46"/>
  <c r="AC653" i="46"/>
  <c r="AA1229" i="46"/>
  <c r="AC1229" i="46"/>
  <c r="AA1869" i="46"/>
  <c r="AC1869" i="46"/>
  <c r="AD1598" i="46"/>
  <c r="AC1598" i="46"/>
  <c r="AA1809" i="46"/>
  <c r="AC1809" i="46"/>
  <c r="AA2309" i="46"/>
  <c r="AC2309" i="46"/>
  <c r="AC1998" i="46"/>
  <c r="AD1998" i="46"/>
  <c r="AB1563" i="46"/>
  <c r="AC1563" i="46"/>
  <c r="AD1976" i="46"/>
  <c r="AC1976" i="46"/>
  <c r="AA2427" i="46"/>
  <c r="AB2427" i="46"/>
  <c r="AC465" i="46"/>
  <c r="AD465" i="46"/>
  <c r="AB1604" i="46"/>
  <c r="AC1604" i="46"/>
  <c r="AA1045" i="46"/>
  <c r="AD1045" i="46"/>
  <c r="AC838" i="46"/>
  <c r="AD838" i="46"/>
  <c r="AA538" i="46"/>
  <c r="AC538" i="46"/>
  <c r="AB1050" i="46"/>
  <c r="AD1050" i="46"/>
  <c r="AA2061" i="46"/>
  <c r="AB2061" i="46"/>
  <c r="AB2335" i="46"/>
  <c r="AC2335" i="46"/>
  <c r="AC2344" i="46"/>
  <c r="AD2344" i="46"/>
  <c r="AA2033" i="46"/>
  <c r="AC2033" i="46"/>
  <c r="AA2106" i="46"/>
  <c r="AC2106" i="46"/>
  <c r="AA1907" i="46"/>
  <c r="AC1907" i="46"/>
  <c r="AC867" i="46"/>
  <c r="AB867" i="46"/>
  <c r="AB652" i="46"/>
  <c r="AC652" i="46"/>
  <c r="AC467" i="46"/>
  <c r="AD467" i="46"/>
  <c r="AC1309" i="46"/>
  <c r="AB1309" i="46"/>
  <c r="AC872" i="46"/>
  <c r="AB872" i="46"/>
  <c r="AC529" i="46"/>
  <c r="AB529" i="46"/>
  <c r="AC802" i="46"/>
  <c r="AD802" i="46"/>
  <c r="AA1250" i="46"/>
  <c r="AD1250" i="46"/>
  <c r="AB1863" i="46"/>
  <c r="AC1863" i="46"/>
  <c r="AB2004" i="46"/>
  <c r="AC2004" i="46"/>
  <c r="AD403" i="46"/>
  <c r="AB403" i="46"/>
  <c r="AA875" i="46"/>
  <c r="AD875" i="46"/>
  <c r="AC852" i="46"/>
  <c r="AD852" i="46"/>
  <c r="AD933" i="46"/>
  <c r="AC933" i="46"/>
  <c r="AB655" i="46"/>
  <c r="AC655" i="46"/>
  <c r="AD944" i="46"/>
  <c r="AC944" i="46"/>
  <c r="AA793" i="46"/>
  <c r="AB793" i="46"/>
  <c r="AB1962" i="46"/>
  <c r="AA1962" i="46"/>
  <c r="AA1929" i="46"/>
  <c r="AC1929" i="46"/>
  <c r="AA1453" i="46"/>
  <c r="AC1453" i="46"/>
  <c r="AC1687" i="46"/>
  <c r="AA1687" i="46"/>
  <c r="AC962" i="46"/>
  <c r="AA968" i="46"/>
  <c r="AC968" i="46"/>
  <c r="AD2357" i="46"/>
  <c r="AC2357" i="46"/>
  <c r="AB1924" i="46"/>
  <c r="AC1924" i="46"/>
  <c r="AA2448" i="46"/>
  <c r="AC2448" i="46"/>
  <c r="AC464" i="46"/>
  <c r="AD464" i="46"/>
  <c r="AA779" i="46"/>
  <c r="AB779" i="46"/>
  <c r="AD758" i="46"/>
  <c r="AB758" i="46"/>
  <c r="AD912" i="46"/>
  <c r="AC912" i="46"/>
  <c r="AC1360" i="46"/>
  <c r="AB1360" i="46"/>
  <c r="AA1808" i="46"/>
  <c r="AC1808" i="46"/>
  <c r="AB650" i="46"/>
  <c r="AC650" i="46"/>
  <c r="AB1679" i="46"/>
  <c r="AD1679" i="46"/>
  <c r="AD2392" i="46"/>
  <c r="AC2392" i="46"/>
  <c r="AD979" i="46"/>
  <c r="AC979" i="46"/>
  <c r="AB1150" i="46"/>
  <c r="AC1150" i="46"/>
  <c r="AA1662" i="46"/>
  <c r="AC1662" i="46"/>
  <c r="AA1079" i="46"/>
  <c r="AD1079" i="46"/>
  <c r="AC513" i="46"/>
  <c r="AB513" i="46"/>
  <c r="AC1409" i="46"/>
  <c r="AD1409" i="46"/>
  <c r="AB452" i="46"/>
  <c r="AD452" i="46"/>
  <c r="AD914" i="46"/>
  <c r="AC914" i="46"/>
  <c r="AA1910" i="46"/>
  <c r="AC1910" i="46"/>
  <c r="AB2327" i="46"/>
  <c r="AD2327" i="46"/>
  <c r="AD2016" i="46"/>
  <c r="AB2016" i="46"/>
  <c r="AA1379" i="46"/>
  <c r="AC1379" i="46"/>
  <c r="AA539" i="46"/>
  <c r="AC539" i="46"/>
  <c r="AB1051" i="46"/>
  <c r="AD1051" i="46"/>
  <c r="AA1668" i="46"/>
  <c r="AD1668" i="46"/>
  <c r="AC831" i="46"/>
  <c r="AD831" i="46"/>
  <c r="AC1417" i="46"/>
  <c r="AD1417" i="46"/>
  <c r="AD2198" i="46"/>
  <c r="AC2198" i="46"/>
  <c r="AA2408" i="46"/>
  <c r="AD2408" i="46"/>
  <c r="AB455" i="46"/>
  <c r="AD455" i="46"/>
  <c r="AC475" i="46"/>
  <c r="AD475" i="46"/>
  <c r="AB1548" i="46"/>
  <c r="AC1548" i="46"/>
  <c r="AA541" i="46"/>
  <c r="AC541" i="46"/>
  <c r="AD925" i="46"/>
  <c r="AC925" i="46"/>
  <c r="AA1166" i="46"/>
  <c r="AC1166" i="46"/>
  <c r="AD1095" i="46"/>
  <c r="AB1095" i="46"/>
  <c r="AC1768" i="46"/>
  <c r="AD1768" i="46"/>
  <c r="AA2407" i="46"/>
  <c r="AD2407" i="46"/>
  <c r="AA2361" i="46"/>
  <c r="AD2361" i="46"/>
  <c r="AA2434" i="46"/>
  <c r="AC2434" i="46"/>
  <c r="AD1300" i="46"/>
  <c r="AB1300" i="46"/>
  <c r="AA997" i="46"/>
  <c r="AC997" i="46"/>
  <c r="AA1046" i="46"/>
  <c r="AD1046" i="46"/>
  <c r="AC1167" i="46"/>
  <c r="AB1167" i="46"/>
  <c r="AC1392" i="46"/>
  <c r="AB1392" i="46"/>
  <c r="AA1840" i="46"/>
  <c r="AB1840" i="46"/>
  <c r="AD1369" i="46"/>
  <c r="AC1369" i="46"/>
  <c r="AA2049" i="46"/>
  <c r="AC2049" i="46"/>
  <c r="AD2231" i="46"/>
  <c r="AA2231" i="46"/>
  <c r="AC2368" i="46"/>
  <c r="AB2368" i="46"/>
  <c r="AC2057" i="46"/>
  <c r="AD2057" i="46"/>
  <c r="AC1120" i="46"/>
  <c r="AC1918" i="46"/>
  <c r="AE1918" i="46" s="1"/>
  <c r="AD879" i="46"/>
  <c r="AD1591" i="46"/>
  <c r="AE1591" i="46" s="1"/>
  <c r="AD427" i="46"/>
  <c r="AB427" i="46"/>
  <c r="AD1070" i="46"/>
  <c r="AC1070" i="46"/>
  <c r="AB963" i="46"/>
  <c r="AC963" i="46"/>
  <c r="AA2488" i="46"/>
  <c r="AD2488" i="46"/>
  <c r="AA1085" i="46"/>
  <c r="AB1085" i="46"/>
  <c r="AC520" i="46"/>
  <c r="AB520" i="46"/>
  <c r="AA643" i="46"/>
  <c r="AC643" i="46"/>
  <c r="AC486" i="46"/>
  <c r="AD486" i="46"/>
  <c r="AB1388" i="46"/>
  <c r="AD1388" i="46"/>
  <c r="AC1597" i="46"/>
  <c r="AD1597" i="46"/>
  <c r="AD1262" i="46"/>
  <c r="AC1262" i="46"/>
  <c r="AD615" i="46"/>
  <c r="AC615" i="46"/>
  <c r="AA1032" i="46"/>
  <c r="AE1032" i="46" s="1"/>
  <c r="AD689" i="46"/>
  <c r="AC689" i="46"/>
  <c r="AD1137" i="46"/>
  <c r="AC1137" i="46"/>
  <c r="AA2110" i="46"/>
  <c r="AD2110" i="46"/>
  <c r="AC1647" i="46"/>
  <c r="AD1647" i="46"/>
  <c r="AC2311" i="46"/>
  <c r="AB2311" i="46"/>
  <c r="AD1524" i="46"/>
  <c r="AB1524" i="46"/>
  <c r="AD1654" i="46"/>
  <c r="AC1654" i="46"/>
  <c r="AA1209" i="46"/>
  <c r="AD1209" i="46"/>
  <c r="AD1098" i="46"/>
  <c r="AC1098" i="46"/>
  <c r="AD2429" i="46"/>
  <c r="AB2429" i="46"/>
  <c r="AD2081" i="46"/>
  <c r="AC2081" i="46"/>
  <c r="AC2218" i="46"/>
  <c r="AD2218" i="46"/>
  <c r="AC2035" i="46"/>
  <c r="AD2035" i="46"/>
  <c r="AC507" i="46"/>
  <c r="AB507" i="46"/>
  <c r="AB1404" i="46"/>
  <c r="AD1404" i="46"/>
  <c r="AD1788" i="46"/>
  <c r="AB1788" i="46"/>
  <c r="AC1293" i="46"/>
  <c r="AB1293" i="46"/>
  <c r="AC1933" i="46"/>
  <c r="AD1933" i="46"/>
  <c r="AA1214" i="46"/>
  <c r="AD1214" i="46"/>
  <c r="AB664" i="46"/>
  <c r="AC664" i="46"/>
  <c r="AA1240" i="46"/>
  <c r="AC1240" i="46"/>
  <c r="AA1688" i="46"/>
  <c r="AA1473" i="46"/>
  <c r="AD1473" i="46"/>
  <c r="AC2373" i="46"/>
  <c r="AD2373" i="46"/>
  <c r="AD2464" i="46"/>
  <c r="AB2464" i="46"/>
  <c r="AA1635" i="46"/>
  <c r="AC1635" i="46"/>
  <c r="AA644" i="46"/>
  <c r="AC644" i="46"/>
  <c r="AA1732" i="46"/>
  <c r="AD1732" i="46"/>
  <c r="AC1109" i="46"/>
  <c r="AD1109" i="46"/>
  <c r="AD1621" i="46"/>
  <c r="AC1621" i="46"/>
  <c r="AA1414" i="46"/>
  <c r="AC1414" i="46"/>
  <c r="AD425" i="46"/>
  <c r="AB425" i="46"/>
  <c r="AA1343" i="46"/>
  <c r="AD1343" i="46"/>
  <c r="AC800" i="46"/>
  <c r="AD800" i="46"/>
  <c r="AA1248" i="46"/>
  <c r="AB1248" i="46"/>
  <c r="AA1824" i="46"/>
  <c r="AC1824" i="46"/>
  <c r="AB649" i="46"/>
  <c r="AC649" i="46"/>
  <c r="AA1481" i="46"/>
  <c r="AE1481" i="46" s="1"/>
  <c r="AD2170" i="46"/>
  <c r="AC2170" i="46"/>
  <c r="AA547" i="46"/>
  <c r="AC547" i="46"/>
  <c r="AD931" i="46"/>
  <c r="AC931" i="46"/>
  <c r="AA1885" i="46"/>
  <c r="AE1885" i="46" s="1"/>
  <c r="AA1230" i="46"/>
  <c r="AC866" i="46"/>
  <c r="AD866" i="46"/>
  <c r="AD1786" i="46"/>
  <c r="AC1786" i="46"/>
  <c r="AA2425" i="46"/>
  <c r="AE2425" i="46" s="1"/>
  <c r="AC485" i="46"/>
  <c r="AD485" i="46"/>
  <c r="AB454" i="46"/>
  <c r="AD454" i="46"/>
  <c r="AB916" i="46"/>
  <c r="AC916" i="46"/>
  <c r="AA1748" i="46"/>
  <c r="AC1748" i="46"/>
  <c r="AD613" i="46"/>
  <c r="AC613" i="46"/>
  <c r="AA1893" i="46"/>
  <c r="AD2141" i="46"/>
  <c r="AA2141" i="46"/>
  <c r="AA2342" i="46"/>
  <c r="AE2342" i="46" s="1"/>
  <c r="AC1244" i="46"/>
  <c r="AD1244" i="46"/>
  <c r="AA2266" i="46"/>
  <c r="AD2266" i="46"/>
  <c r="AC2389" i="46"/>
  <c r="AB749" i="46"/>
  <c r="AC1346" i="46"/>
  <c r="AD494" i="46"/>
  <c r="AE494" i="46" s="1"/>
  <c r="AA876" i="46"/>
  <c r="AD876" i="46"/>
  <c r="AA556" i="46"/>
  <c r="AC556" i="46"/>
  <c r="AA1900" i="46"/>
  <c r="AE1900" i="46" s="1"/>
  <c r="AD701" i="46"/>
  <c r="AC701" i="46"/>
  <c r="AD1149" i="46"/>
  <c r="AC1149" i="46"/>
  <c r="AC814" i="46"/>
  <c r="AD814" i="46"/>
  <c r="AA679" i="46"/>
  <c r="AA1191" i="46"/>
  <c r="AB1416" i="46"/>
  <c r="AD1416" i="46"/>
  <c r="AA642" i="46"/>
  <c r="AC642" i="46"/>
  <c r="AA1811" i="46"/>
  <c r="AD1811" i="46"/>
  <c r="AC2000" i="46"/>
  <c r="AB2000" i="46"/>
  <c r="AA2265" i="46"/>
  <c r="AD2265" i="46"/>
  <c r="AD1947" i="46"/>
  <c r="AC1947" i="46"/>
  <c r="AA2027" i="46"/>
  <c r="AE2027" i="46" s="1"/>
  <c r="AC2475" i="46"/>
  <c r="AB2475" i="46"/>
  <c r="AC843" i="46"/>
  <c r="AD843" i="46"/>
  <c r="AB1291" i="46"/>
  <c r="AD1291" i="46"/>
  <c r="AB1076" i="46"/>
  <c r="AD1076" i="46"/>
  <c r="AD410" i="46"/>
  <c r="AB410" i="46"/>
  <c r="AC822" i="46"/>
  <c r="AD822" i="46"/>
  <c r="AA1718" i="46"/>
  <c r="AE1718" i="46" s="1"/>
  <c r="AC528" i="46"/>
  <c r="AB528" i="46"/>
  <c r="AD976" i="46"/>
  <c r="AC976" i="46"/>
  <c r="AB1872" i="46"/>
  <c r="AD1872" i="46"/>
  <c r="AD697" i="46"/>
  <c r="AC697" i="46"/>
  <c r="AA1721" i="46"/>
  <c r="AD1721" i="46"/>
  <c r="AA1387" i="46"/>
  <c r="AE1387" i="46" s="1"/>
  <c r="AA2246" i="46"/>
  <c r="AE2246" i="46" s="1"/>
  <c r="AD1825" i="46"/>
  <c r="AB1825" i="46"/>
  <c r="AA2072" i="46"/>
  <c r="AE2072" i="46" s="1"/>
  <c r="AB2456" i="46"/>
  <c r="AD2456" i="46"/>
  <c r="AA2145" i="46"/>
  <c r="AC2145" i="46"/>
  <c r="AA2099" i="46"/>
  <c r="AC2099" i="46"/>
  <c r="AC1043" i="46"/>
  <c r="AD1043" i="46"/>
  <c r="AA781" i="46"/>
  <c r="AB781" i="46"/>
  <c r="AA1278" i="46"/>
  <c r="AB1278" i="46"/>
  <c r="AB1143" i="46"/>
  <c r="AD1143" i="46"/>
  <c r="AA1304" i="46"/>
  <c r="AD1304" i="46"/>
  <c r="AC530" i="46"/>
  <c r="AB530" i="46"/>
  <c r="AD978" i="46"/>
  <c r="AC978" i="46"/>
  <c r="AA2190" i="46"/>
  <c r="AE2190" i="46" s="1"/>
  <c r="AA2217" i="46"/>
  <c r="AD2217" i="46"/>
  <c r="AA1881" i="46"/>
  <c r="AC1881" i="46"/>
  <c r="AC2418" i="46"/>
  <c r="AB2418" i="46"/>
  <c r="AA1807" i="46"/>
  <c r="AD1807" i="46"/>
  <c r="AB661" i="46"/>
  <c r="AC661" i="46"/>
  <c r="AA966" i="46"/>
  <c r="AC966" i="46"/>
  <c r="AA1478" i="46"/>
  <c r="AE1478" i="46" s="1"/>
  <c r="AA1312" i="46"/>
  <c r="AC1312" i="46"/>
  <c r="AA2189" i="46"/>
  <c r="AE2189" i="46" s="1"/>
  <c r="AD1835" i="46"/>
  <c r="AC1835" i="46"/>
  <c r="AC2262" i="46"/>
  <c r="AB2262" i="46"/>
  <c r="AA2015" i="46"/>
  <c r="AD2015" i="46"/>
  <c r="AB2472" i="46"/>
  <c r="AC2472" i="46"/>
  <c r="AA2161" i="46"/>
  <c r="AE2161" i="46" s="1"/>
  <c r="AA2234" i="46"/>
  <c r="AD2234" i="46"/>
  <c r="AA2051" i="46"/>
  <c r="AE2051" i="46" s="1"/>
  <c r="AA780" i="46"/>
  <c r="AB780" i="46"/>
  <c r="AC1437" i="46"/>
  <c r="AB1437" i="46"/>
  <c r="AA782" i="46"/>
  <c r="AB782" i="46"/>
  <c r="AC1678" i="46"/>
  <c r="AD1678" i="46"/>
  <c r="AB1159" i="46"/>
  <c r="AC1159" i="46"/>
  <c r="AA552" i="46"/>
  <c r="AC552" i="46"/>
  <c r="AA1448" i="46"/>
  <c r="AE1448" i="46" s="1"/>
  <c r="AD1832" i="46"/>
  <c r="AC1832" i="46"/>
  <c r="AC474" i="46"/>
  <c r="AD474" i="46"/>
  <c r="AA1834" i="46"/>
  <c r="AB1834" i="46"/>
  <c r="AD2334" i="46"/>
  <c r="AC2334" i="46"/>
  <c r="AB1407" i="46"/>
  <c r="AC1407" i="46"/>
  <c r="AA555" i="46"/>
  <c r="AC555" i="46"/>
  <c r="AA677" i="46"/>
  <c r="AC1061" i="46"/>
  <c r="AD1061" i="46"/>
  <c r="AC810" i="46"/>
  <c r="AD810" i="46"/>
  <c r="AA1862" i="46"/>
  <c r="AC1862" i="46"/>
  <c r="AA2095" i="46"/>
  <c r="AB2095" i="46"/>
  <c r="AD1475" i="46"/>
  <c r="AA1475" i="46"/>
  <c r="AC2204" i="46"/>
  <c r="AD2204" i="46"/>
  <c r="AB1630" i="46"/>
  <c r="AC1630" i="46"/>
  <c r="AC1047" i="46"/>
  <c r="AD1047" i="46"/>
  <c r="AC1784" i="46"/>
  <c r="AB1784" i="46"/>
  <c r="AD609" i="46"/>
  <c r="AC609" i="46"/>
  <c r="AA946" i="46"/>
  <c r="AC946" i="46"/>
  <c r="AA1458" i="46"/>
  <c r="AD1458" i="46"/>
  <c r="AA1873" i="46"/>
  <c r="AC1873" i="46"/>
  <c r="AA2413" i="46"/>
  <c r="AD2413" i="46"/>
  <c r="AA2166" i="46"/>
  <c r="AD2166" i="46"/>
  <c r="AC1914" i="46"/>
  <c r="AD1914" i="46"/>
  <c r="AD2001" i="46"/>
  <c r="AC2001" i="46"/>
  <c r="AA1467" i="46"/>
  <c r="AB1467" i="46"/>
  <c r="AB2080" i="46"/>
  <c r="AE2080" i="46" s="1"/>
  <c r="AC2437" i="46"/>
  <c r="AE2437" i="46" s="1"/>
  <c r="AD1934" i="46"/>
  <c r="AE1934" i="46" s="1"/>
  <c r="AA2037" i="46"/>
  <c r="AC2037" i="46"/>
  <c r="AC2402" i="46"/>
  <c r="AB2402" i="46"/>
  <c r="AA1571" i="46"/>
  <c r="AD1571" i="46"/>
  <c r="AB2164" i="46"/>
  <c r="AC2164" i="46"/>
  <c r="AD692" i="46"/>
  <c r="AC692" i="46"/>
  <c r="AC1270" i="46"/>
  <c r="AB1270" i="46"/>
  <c r="AD687" i="46"/>
  <c r="AC687" i="46"/>
  <c r="AA592" i="46"/>
  <c r="AC592" i="46"/>
  <c r="AD1273" i="46"/>
  <c r="AC1273" i="46"/>
  <c r="AA778" i="46"/>
  <c r="AB778" i="46"/>
  <c r="AD1162" i="46"/>
  <c r="AC1162" i="46"/>
  <c r="AC2045" i="46"/>
  <c r="AD2045" i="46"/>
  <c r="AA2209" i="46"/>
  <c r="AC2209" i="46"/>
  <c r="AB1751" i="46"/>
  <c r="AD1751" i="46"/>
  <c r="AB1603" i="46"/>
  <c r="AC1603" i="46"/>
  <c r="AB659" i="46"/>
  <c r="AC659" i="46"/>
  <c r="AB1468" i="46"/>
  <c r="AD1468" i="46"/>
  <c r="AA1342" i="46"/>
  <c r="AD1342" i="46"/>
  <c r="AD695" i="46"/>
  <c r="AC695" i="46"/>
  <c r="AA641" i="46"/>
  <c r="AC641" i="46"/>
  <c r="AC1089" i="46"/>
  <c r="AB1089" i="46"/>
  <c r="AA594" i="46"/>
  <c r="AC594" i="46"/>
  <c r="AA2455" i="46"/>
  <c r="AB2455" i="46"/>
  <c r="AA1966" i="46"/>
  <c r="AB1966" i="46"/>
  <c r="AC510" i="46"/>
  <c r="AB510" i="46"/>
  <c r="AC864" i="46"/>
  <c r="AD864" i="46"/>
  <c r="AA1376" i="46"/>
  <c r="AC1376" i="46"/>
  <c r="AA1545" i="46"/>
  <c r="AB1545" i="46"/>
  <c r="AB666" i="46"/>
  <c r="AC666" i="46"/>
  <c r="AA2326" i="46"/>
  <c r="AB2326" i="46"/>
  <c r="AC2463" i="46"/>
  <c r="AB2463" i="46"/>
  <c r="AD2435" i="46"/>
  <c r="AB2435" i="46"/>
  <c r="AD611" i="46"/>
  <c r="AC611" i="46"/>
  <c r="AC1228" i="46"/>
  <c r="AB1228" i="46"/>
  <c r="AA1053" i="46"/>
  <c r="AB1053" i="46"/>
  <c r="AA775" i="46"/>
  <c r="AB775" i="46"/>
  <c r="AB657" i="46"/>
  <c r="AC657" i="46"/>
  <c r="AA546" i="46"/>
  <c r="AC546" i="46"/>
  <c r="AA1943" i="46"/>
  <c r="AC1943" i="46"/>
  <c r="AB2224" i="46"/>
  <c r="AD2224" i="46"/>
  <c r="AA1663" i="46"/>
  <c r="AC1663" i="46"/>
  <c r="AC2443" i="46"/>
  <c r="AB2443" i="46"/>
  <c r="AC2132" i="46"/>
  <c r="AD2132" i="46"/>
  <c r="AC1067" i="46"/>
  <c r="AD1067" i="46"/>
  <c r="AC532" i="46"/>
  <c r="AB532" i="46"/>
  <c r="AC1812" i="46"/>
  <c r="AD1812" i="46"/>
  <c r="AC1957" i="46"/>
  <c r="AA1957" i="46"/>
  <c r="AA1174" i="46"/>
  <c r="AD1174" i="46"/>
  <c r="AA985" i="46"/>
  <c r="AC985" i="46"/>
  <c r="AA874" i="46"/>
  <c r="AB874" i="46"/>
  <c r="AA2406" i="46"/>
  <c r="AC2406" i="46"/>
  <c r="AD1916" i="46"/>
  <c r="AC1916" i="46"/>
  <c r="AC1820" i="46"/>
  <c r="AA1820" i="46"/>
  <c r="AC798" i="46"/>
  <c r="AD798" i="46"/>
  <c r="AB663" i="46"/>
  <c r="AC663" i="46"/>
  <c r="AC502" i="46"/>
  <c r="AB502" i="46"/>
  <c r="AA553" i="46"/>
  <c r="AC553" i="46"/>
  <c r="AC505" i="46"/>
  <c r="AB505" i="46"/>
  <c r="AB954" i="46"/>
  <c r="AC954" i="46"/>
  <c r="AD828" i="46"/>
  <c r="AB792" i="46"/>
  <c r="AB518" i="46"/>
  <c r="AD1260" i="46"/>
  <c r="AC1260" i="46"/>
  <c r="AD1155" i="46"/>
  <c r="AC1155" i="46"/>
  <c r="AC490" i="46"/>
  <c r="AD490" i="46"/>
  <c r="AB648" i="46"/>
  <c r="AC648" i="46"/>
  <c r="AD1265" i="46"/>
  <c r="AC1265" i="46"/>
  <c r="AB1602" i="46"/>
  <c r="AC1602" i="46"/>
  <c r="AA2439" i="46"/>
  <c r="AC2439" i="46"/>
  <c r="AA1841" i="46"/>
  <c r="AB1841" i="46"/>
  <c r="AA2393" i="46"/>
  <c r="AD2393" i="46"/>
  <c r="AC495" i="46"/>
  <c r="AD495" i="46"/>
  <c r="AA645" i="46"/>
  <c r="AC645" i="46"/>
  <c r="AC1541" i="46"/>
  <c r="AB1541" i="46"/>
  <c r="AC500" i="46"/>
  <c r="AB500" i="46"/>
  <c r="AA1199" i="46"/>
  <c r="AB1199" i="46"/>
  <c r="AB1040" i="46"/>
  <c r="AC1040" i="46"/>
  <c r="AD761" i="46"/>
  <c r="AB761" i="46"/>
  <c r="AA1226" i="46"/>
  <c r="AD1226" i="46"/>
  <c r="AA2109" i="46"/>
  <c r="AD2109" i="46"/>
  <c r="AA2310" i="46"/>
  <c r="AD2310" i="46"/>
  <c r="AA2346" i="46"/>
  <c r="AC2346" i="46"/>
  <c r="AA636" i="46"/>
  <c r="AA1532" i="46"/>
  <c r="AC845" i="46"/>
  <c r="AD845" i="46"/>
  <c r="AD422" i="46"/>
  <c r="AB422" i="46"/>
  <c r="AC830" i="46"/>
  <c r="AD830" i="46"/>
  <c r="AD1790" i="46"/>
  <c r="AC1790" i="46"/>
  <c r="AB1752" i="46"/>
  <c r="AD1752" i="46"/>
  <c r="AA1153" i="46"/>
  <c r="AE1153" i="46" s="1"/>
  <c r="AA1601" i="46"/>
  <c r="AC1601" i="46"/>
  <c r="AC1042" i="46"/>
  <c r="AD1042" i="46"/>
  <c r="AA1419" i="46"/>
  <c r="AD1419" i="46"/>
  <c r="AD2144" i="46"/>
  <c r="AC2144" i="46"/>
  <c r="AA1747" i="46"/>
  <c r="AC1747" i="46"/>
  <c r="AD1908" i="46"/>
  <c r="AC1908" i="46"/>
  <c r="AB667" i="46"/>
  <c r="AC667" i="46"/>
  <c r="AD1284" i="46"/>
  <c r="AC1284" i="46"/>
  <c r="AC1860" i="46"/>
  <c r="AD1860" i="46"/>
  <c r="AA1237" i="46"/>
  <c r="AC1237" i="46"/>
  <c r="AA1749" i="46"/>
  <c r="AC1749" i="46"/>
  <c r="AA777" i="46"/>
  <c r="AB777" i="46"/>
  <c r="AD1161" i="46"/>
  <c r="AC1161" i="46"/>
  <c r="AA1609" i="46"/>
  <c r="AD1609" i="46"/>
  <c r="AA794" i="46"/>
  <c r="AD794" i="46"/>
  <c r="AD1671" i="46"/>
  <c r="AC1671" i="46"/>
  <c r="AC1932" i="46"/>
  <c r="AD1932" i="46"/>
  <c r="AD1787" i="46"/>
  <c r="AB1787" i="46"/>
  <c r="AA1411" i="46"/>
  <c r="AB1411" i="46"/>
  <c r="AC844" i="46"/>
  <c r="AD844" i="46"/>
  <c r="AA1292" i="46"/>
  <c r="AD1292" i="46"/>
  <c r="AC1676" i="46"/>
  <c r="AB1676" i="46"/>
  <c r="AB669" i="46"/>
  <c r="AC669" i="46"/>
  <c r="AB1949" i="46"/>
  <c r="AD1949" i="46"/>
  <c r="AC846" i="46"/>
  <c r="AD846" i="46"/>
  <c r="AC1742" i="46"/>
  <c r="AB1742" i="46"/>
  <c r="AC1223" i="46"/>
  <c r="AD1223" i="46"/>
  <c r="AD616" i="46"/>
  <c r="AC616" i="46"/>
  <c r="AC1931" i="46"/>
  <c r="AB1931" i="46"/>
  <c r="AB2398" i="46"/>
  <c r="AD2398" i="46"/>
  <c r="AB2114" i="46"/>
  <c r="AC2114" i="46"/>
  <c r="AA1044" i="46"/>
  <c r="AD1044" i="46"/>
  <c r="AD1428" i="46"/>
  <c r="AB1428" i="46"/>
  <c r="AC847" i="46"/>
  <c r="AD847" i="46"/>
  <c r="AB1295" i="46"/>
  <c r="AD1295" i="46"/>
  <c r="AD688" i="46"/>
  <c r="AC688" i="46"/>
  <c r="AC1520" i="46"/>
  <c r="AD1520" i="46"/>
  <c r="AA1049" i="46"/>
  <c r="AD1049" i="46"/>
  <c r="AA1322" i="46"/>
  <c r="AD1322" i="46"/>
  <c r="AA2269" i="46"/>
  <c r="AB2269" i="46"/>
  <c r="AD1372" i="46"/>
  <c r="AA1372" i="46"/>
  <c r="AD1574" i="46"/>
  <c r="AA1574" i="46"/>
  <c r="AA543" i="46"/>
  <c r="AC543" i="46"/>
  <c r="AD808" i="46"/>
  <c r="AE808" i="46" s="1"/>
  <c r="AB767" i="46"/>
  <c r="AC1373" i="46"/>
  <c r="AE1373" i="46" s="1"/>
  <c r="AC1238" i="46"/>
  <c r="AD1777" i="46"/>
  <c r="AD1710" i="46"/>
  <c r="AB1710" i="46"/>
  <c r="AA771" i="46"/>
  <c r="AB771" i="46"/>
  <c r="AA1544" i="46"/>
  <c r="AB1544" i="46"/>
  <c r="AA1937" i="46"/>
  <c r="AD1937" i="46"/>
  <c r="AD2091" i="46"/>
  <c r="AC2091" i="46"/>
  <c r="AC2228" i="46"/>
  <c r="AD2228" i="46"/>
  <c r="AD756" i="46"/>
  <c r="AB756" i="46"/>
  <c r="AA1204" i="46"/>
  <c r="AC1204" i="46"/>
  <c r="AD1157" i="46"/>
  <c r="AC1157" i="46"/>
  <c r="AB656" i="46"/>
  <c r="AC656" i="46"/>
  <c r="AA825" i="46"/>
  <c r="AD825" i="46"/>
  <c r="AC842" i="46"/>
  <c r="AD842" i="46"/>
  <c r="AA1999" i="46"/>
  <c r="AB1999" i="46"/>
  <c r="AC2273" i="46"/>
  <c r="AB2273" i="46"/>
  <c r="AA2410" i="46"/>
  <c r="AD2410" i="46"/>
  <c r="AA2227" i="46"/>
  <c r="AD2227" i="46"/>
  <c r="AC1793" i="46"/>
  <c r="AD1793" i="46"/>
  <c r="AC1084" i="46"/>
  <c r="AD1084" i="46"/>
  <c r="AA973" i="46"/>
  <c r="AC973" i="46"/>
  <c r="AB1406" i="46"/>
  <c r="AC1406" i="46"/>
  <c r="AD759" i="46"/>
  <c r="AB759" i="46"/>
  <c r="AA1271" i="46"/>
  <c r="AD1271" i="46"/>
  <c r="AA1816" i="46"/>
  <c r="AC1816" i="46"/>
  <c r="AB658" i="46"/>
  <c r="AC658" i="46"/>
  <c r="AA1554" i="46"/>
  <c r="AC1554" i="46"/>
  <c r="AB2254" i="46"/>
  <c r="AD2254" i="46"/>
  <c r="AB1491" i="46"/>
  <c r="AC1491" i="46"/>
  <c r="AD2034" i="46"/>
  <c r="AC2034" i="46"/>
  <c r="AD2171" i="46"/>
  <c r="AC2171" i="46"/>
  <c r="AC2372" i="46"/>
  <c r="AB2372" i="46"/>
  <c r="AA795" i="46"/>
  <c r="AD795" i="46"/>
  <c r="AA1243" i="46"/>
  <c r="AC1243" i="46"/>
  <c r="AC836" i="46"/>
  <c r="AD836" i="46"/>
  <c r="AC470" i="46"/>
  <c r="AD470" i="46"/>
  <c r="AD928" i="46"/>
  <c r="AC928" i="46"/>
  <c r="AC2390" i="46"/>
  <c r="AD2390" i="46"/>
  <c r="AC1523" i="46"/>
  <c r="AB1523" i="46"/>
  <c r="AC2152" i="46"/>
  <c r="AD2152" i="46"/>
  <c r="AA1740" i="46"/>
  <c r="AD1740" i="46"/>
  <c r="AC1117" i="46"/>
  <c r="AD1117" i="46"/>
  <c r="AC839" i="46"/>
  <c r="AD839" i="46"/>
  <c r="AD610" i="46"/>
  <c r="AC610" i="46"/>
  <c r="AD1131" i="46"/>
  <c r="AC1131" i="46"/>
  <c r="AA790" i="46"/>
  <c r="AB790" i="46"/>
  <c r="AA1302" i="46"/>
  <c r="AC1302" i="46"/>
  <c r="AB1750" i="46"/>
  <c r="AC1750" i="46"/>
  <c r="AA1359" i="46"/>
  <c r="AB1359" i="46"/>
  <c r="AD1136" i="46"/>
  <c r="AC1136" i="46"/>
  <c r="AC461" i="46"/>
  <c r="AD461" i="46"/>
  <c r="AC1890" i="46"/>
  <c r="AA1890" i="46"/>
  <c r="AA1436" i="46"/>
  <c r="AD1436" i="46"/>
  <c r="AB2466" i="46"/>
  <c r="AE2466" i="46" s="1"/>
  <c r="AC1294" i="46"/>
  <c r="AE1294" i="46" s="1"/>
  <c r="AD1578" i="46"/>
  <c r="AC1578" i="46"/>
  <c r="AC2214" i="46"/>
  <c r="AD2214" i="46"/>
  <c r="AA1875" i="46"/>
  <c r="AC1875" i="46"/>
  <c r="AA2040" i="46"/>
  <c r="AD2040" i="46"/>
  <c r="AD1802" i="46"/>
  <c r="AC1802" i="46"/>
  <c r="AA1439" i="46"/>
  <c r="AB1439" i="46"/>
  <c r="AA627" i="46"/>
  <c r="AC466" i="46"/>
  <c r="AD466" i="46"/>
  <c r="AA734" i="46"/>
  <c r="AD1801" i="46"/>
  <c r="AC1801" i="46"/>
  <c r="AA2267" i="46"/>
  <c r="AD2267" i="46"/>
  <c r="AC506" i="46"/>
  <c r="AB506" i="46"/>
  <c r="AC1510" i="46"/>
  <c r="AD1510" i="46"/>
  <c r="AC1216" i="46"/>
  <c r="AD1216" i="46"/>
  <c r="AC2175" i="46"/>
  <c r="AD2175" i="46"/>
  <c r="AB746" i="46"/>
  <c r="AE746" i="46" s="1"/>
  <c r="AC545" i="46"/>
  <c r="AE545" i="46" s="1"/>
  <c r="AB1074" i="46"/>
  <c r="AD857" i="46"/>
  <c r="AE857" i="46" s="1"/>
  <c r="AD1338" i="46"/>
  <c r="AE1338" i="46" s="1"/>
  <c r="AA2415" i="46"/>
  <c r="AD2415" i="46"/>
  <c r="AA2104" i="46"/>
  <c r="AD2104" i="46"/>
  <c r="AA1075" i="46"/>
  <c r="AD1075" i="46"/>
  <c r="AC1965" i="46"/>
  <c r="AD1965" i="46"/>
  <c r="AA882" i="46"/>
  <c r="AB882" i="46"/>
  <c r="AA1394" i="46"/>
  <c r="AD1394" i="46"/>
  <c r="AD2405" i="46"/>
  <c r="AC2405" i="46"/>
  <c r="AB2094" i="46"/>
  <c r="AD2094" i="46"/>
  <c r="AC2194" i="46"/>
  <c r="AD2194" i="46"/>
  <c r="AC1339" i="46"/>
  <c r="AD1339" i="46"/>
  <c r="AC1508" i="46"/>
  <c r="AD1508" i="46"/>
  <c r="AA1717" i="46"/>
  <c r="AB1717" i="46"/>
  <c r="AC469" i="46"/>
  <c r="AD469" i="46"/>
  <c r="AC832" i="46"/>
  <c r="AD832" i="46"/>
  <c r="AB1664" i="46"/>
  <c r="AC1664" i="46"/>
  <c r="AC483" i="46"/>
  <c r="AD483" i="46"/>
  <c r="AD1449" i="46"/>
  <c r="AC1449" i="46"/>
  <c r="AA2349" i="46"/>
  <c r="AC2349" i="46"/>
  <c r="AA2239" i="46"/>
  <c r="AD2239" i="46"/>
  <c r="AA2449" i="46"/>
  <c r="AC2449" i="46"/>
  <c r="AB1707" i="46"/>
  <c r="AE1707" i="46" s="1"/>
  <c r="AC548" i="46"/>
  <c r="AC554" i="46"/>
  <c r="AE554" i="46" s="1"/>
  <c r="AC1615" i="46"/>
  <c r="AE1615" i="46" s="1"/>
  <c r="AC2423" i="46"/>
  <c r="AE2423" i="46" s="1"/>
  <c r="AC2314" i="46"/>
  <c r="AE2314" i="46" s="1"/>
  <c r="AC1694" i="46"/>
  <c r="AE1694" i="46" s="1"/>
  <c r="AC1249" i="46"/>
  <c r="AE1249" i="46" s="1"/>
  <c r="AD1311" i="46"/>
  <c r="AE1311" i="46" s="1"/>
  <c r="AA1057" i="46"/>
  <c r="AC1057" i="46"/>
  <c r="AA1522" i="46"/>
  <c r="AC1522" i="46"/>
  <c r="AB2469" i="46"/>
  <c r="AC2469" i="46"/>
  <c r="AC821" i="46"/>
  <c r="AD821" i="46"/>
  <c r="AD426" i="46"/>
  <c r="AB426" i="46"/>
  <c r="AA1065" i="46"/>
  <c r="AC1065" i="46"/>
  <c r="AB1402" i="46"/>
  <c r="AD1402" i="46"/>
  <c r="AC2022" i="46"/>
  <c r="AE2022" i="46" s="1"/>
  <c r="AC607" i="46"/>
  <c r="AC2268" i="46"/>
  <c r="AE2268" i="46" s="1"/>
  <c r="AB757" i="46"/>
  <c r="AB2459" i="46"/>
  <c r="AE2459" i="46" s="1"/>
  <c r="AB2351" i="46"/>
  <c r="AE2351" i="46" s="1"/>
  <c r="AC673" i="46"/>
  <c r="AE673" i="46" s="1"/>
  <c r="AC937" i="46"/>
  <c r="AE937" i="46" s="1"/>
  <c r="AD818" i="46"/>
  <c r="AE818" i="46" s="1"/>
  <c r="AD2030" i="46"/>
  <c r="AD1950" i="46"/>
  <c r="AE1950" i="46" s="1"/>
  <c r="AD1766" i="46"/>
  <c r="AE1766" i="46" s="1"/>
  <c r="AA1052" i="46"/>
  <c r="AB1052" i="46"/>
  <c r="AC813" i="46"/>
  <c r="AD813" i="46"/>
  <c r="AB1848" i="46"/>
  <c r="AD1848" i="46"/>
  <c r="AC1569" i="46"/>
  <c r="AD1569" i="46"/>
  <c r="AA2222" i="46"/>
  <c r="AD2222" i="46"/>
  <c r="AC2185" i="46"/>
  <c r="AD2185" i="46"/>
  <c r="AA1083" i="46"/>
  <c r="AE1083" i="46" s="1"/>
  <c r="AC804" i="46"/>
  <c r="AD804" i="46"/>
  <c r="AA1636" i="46"/>
  <c r="AC1636" i="46"/>
  <c r="AA1129" i="46"/>
  <c r="AD1129" i="46"/>
  <c r="AA2129" i="46"/>
  <c r="AB2129" i="46"/>
  <c r="AB2330" i="46"/>
  <c r="AD2330" i="46"/>
  <c r="AB2250" i="46"/>
  <c r="AE2250" i="46" s="1"/>
  <c r="AC2470" i="46"/>
  <c r="AC1909" i="46"/>
  <c r="AE1909" i="46" s="1"/>
  <c r="AC1700" i="46"/>
  <c r="AE1700" i="46" s="1"/>
  <c r="AB1308" i="46"/>
  <c r="AE1308" i="46" s="1"/>
  <c r="AC1817" i="46"/>
  <c r="AE1817" i="46" s="1"/>
  <c r="AB1951" i="46"/>
  <c r="AB862" i="46"/>
  <c r="AD862" i="46"/>
  <c r="AC1310" i="46"/>
  <c r="AD1310" i="46"/>
  <c r="AD1121" i="46"/>
  <c r="AC1121" i="46"/>
  <c r="AA1973" i="46"/>
  <c r="AC1973" i="46"/>
  <c r="AA2220" i="46"/>
  <c r="AD2220" i="46"/>
  <c r="AC2148" i="46"/>
  <c r="AC2467" i="46"/>
  <c r="AE2467" i="46" s="1"/>
  <c r="AC1205" i="46"/>
  <c r="AE1205" i="46" s="1"/>
  <c r="AB2486" i="46"/>
  <c r="AE2486" i="46" s="1"/>
  <c r="AC2130" i="46"/>
  <c r="AD468" i="46"/>
  <c r="AE468" i="46" s="1"/>
  <c r="AC617" i="46"/>
  <c r="AE617" i="46" s="1"/>
  <c r="AD2203" i="46"/>
  <c r="AE2203" i="46" s="1"/>
  <c r="AC670" i="46"/>
  <c r="AA2360" i="46"/>
  <c r="AD2360" i="46"/>
  <c r="AA2113" i="46"/>
  <c r="AC2113" i="46"/>
  <c r="AA1185" i="46"/>
  <c r="AC1185" i="46"/>
  <c r="AC1762" i="46"/>
  <c r="AD1762" i="46"/>
  <c r="AA2112" i="46"/>
  <c r="AD2112" i="46"/>
  <c r="AA1641" i="46"/>
  <c r="AC1641" i="46"/>
  <c r="AA1530" i="46"/>
  <c r="AC1530" i="46"/>
  <c r="AB2294" i="46"/>
  <c r="AD2294" i="46"/>
  <c r="AC1959" i="46"/>
  <c r="AE1959" i="46" s="1"/>
  <c r="AB415" i="46"/>
  <c r="AE415" i="46" s="1"/>
  <c r="AC2156" i="46"/>
  <c r="AE2156" i="46" s="1"/>
  <c r="AC1653" i="46"/>
  <c r="AE1653" i="46" s="1"/>
  <c r="AC1456" i="46"/>
  <c r="AC557" i="46"/>
  <c r="AC1728" i="46"/>
  <c r="AC2102" i="46"/>
  <c r="AE2102" i="46" s="1"/>
  <c r="AC1039" i="46"/>
  <c r="AC1202" i="46"/>
  <c r="AE1202" i="46" s="1"/>
  <c r="AC2157" i="46"/>
  <c r="AE2157" i="46" s="1"/>
  <c r="AD2039" i="46"/>
  <c r="AE2039" i="46" s="1"/>
  <c r="AD2276" i="46"/>
  <c r="AE2276" i="46" s="1"/>
  <c r="AD2029" i="46"/>
  <c r="AE2029" i="46" s="1"/>
  <c r="AB458" i="46"/>
  <c r="AD458" i="46"/>
  <c r="AC1264" i="46"/>
  <c r="AD1264" i="46"/>
  <c r="AC1625" i="46"/>
  <c r="AD1625" i="46"/>
  <c r="AA618" i="46"/>
  <c r="AA2424" i="46"/>
  <c r="AE2424" i="46" s="1"/>
  <c r="AC819" i="46"/>
  <c r="AD819" i="46"/>
  <c r="AC1331" i="46"/>
  <c r="AD1331" i="46"/>
  <c r="AD941" i="46"/>
  <c r="AC941" i="46"/>
  <c r="AA1239" i="46"/>
  <c r="AD1239" i="46"/>
  <c r="AA1138" i="46"/>
  <c r="AC1138" i="46"/>
  <c r="AA2213" i="46"/>
  <c r="AD2213" i="46"/>
  <c r="AA1874" i="46"/>
  <c r="AD1874" i="46"/>
  <c r="AC476" i="46"/>
  <c r="AD476" i="46"/>
  <c r="AA1705" i="46"/>
  <c r="AD1705" i="46"/>
  <c r="AA2010" i="46"/>
  <c r="AE2010" i="46" s="1"/>
  <c r="AC640" i="46"/>
  <c r="AE640" i="46" s="1"/>
  <c r="AC991" i="46"/>
  <c r="AE991" i="46" s="1"/>
  <c r="AC1274" i="46"/>
  <c r="AE1274" i="46" s="1"/>
  <c r="AC1884" i="46"/>
  <c r="AE1884" i="46" s="1"/>
  <c r="AB1887" i="46"/>
  <c r="AB1756" i="46"/>
  <c r="AE1756" i="46" s="1"/>
  <c r="AC955" i="46"/>
  <c r="AE955" i="46" s="1"/>
  <c r="AB404" i="46"/>
  <c r="AC1547" i="46"/>
  <c r="AE1547" i="46" s="1"/>
  <c r="AD489" i="46"/>
  <c r="AD1982" i="46"/>
  <c r="AE1982" i="46" s="1"/>
  <c r="AA591" i="46"/>
  <c r="AC591" i="46"/>
  <c r="AD1450" i="46"/>
  <c r="AC1450" i="46"/>
  <c r="AA883" i="46"/>
  <c r="AB883" i="46"/>
  <c r="AD1180" i="46"/>
  <c r="AC1180" i="46"/>
  <c r="AA1628" i="46"/>
  <c r="AC1628" i="46"/>
  <c r="AA990" i="46"/>
  <c r="AC990" i="46"/>
  <c r="AA1313" i="46"/>
  <c r="AC1313" i="46"/>
  <c r="AA1511" i="46"/>
  <c r="AE1511" i="46" s="1"/>
  <c r="AA2066" i="46"/>
  <c r="AE2066" i="46" s="1"/>
  <c r="AD932" i="46"/>
  <c r="AC932" i="46"/>
  <c r="AC1779" i="46"/>
  <c r="AD1779" i="46"/>
  <c r="AA1683" i="46"/>
  <c r="AB1683" i="46"/>
  <c r="AC693" i="46"/>
  <c r="AE693" i="46" s="1"/>
  <c r="AC998" i="46"/>
  <c r="AC1600" i="46"/>
  <c r="AE1600" i="46" s="1"/>
  <c r="AB1712" i="46"/>
  <c r="AC921" i="46"/>
  <c r="AE921" i="46" s="1"/>
  <c r="AB1920" i="46"/>
  <c r="AE1920" i="46" s="1"/>
  <c r="AA1815" i="46"/>
  <c r="AC1815" i="46"/>
  <c r="AA2422" i="46"/>
  <c r="AB2422" i="46"/>
  <c r="AC1303" i="46"/>
  <c r="AE1303" i="46" s="1"/>
  <c r="AC2092" i="46"/>
  <c r="AE2092" i="46" s="1"/>
  <c r="AB511" i="46"/>
  <c r="AD1062" i="46"/>
  <c r="AE1062" i="46" s="1"/>
  <c r="AD865" i="46"/>
  <c r="AE865" i="46" s="1"/>
  <c r="AC1054" i="46"/>
  <c r="AB1054" i="46"/>
  <c r="AA1619" i="46"/>
  <c r="AC1619" i="46"/>
  <c r="AA1915" i="46"/>
  <c r="AD1915" i="46"/>
  <c r="AB1471" i="46"/>
  <c r="AD1471" i="46"/>
  <c r="AC1077" i="46"/>
  <c r="AD1077" i="46"/>
  <c r="AB1589" i="46"/>
  <c r="AD1589" i="46"/>
  <c r="AA1446" i="46"/>
  <c r="AD1446" i="46"/>
  <c r="AC540" i="46"/>
  <c r="AD824" i="46"/>
  <c r="AB2149" i="46"/>
  <c r="AE2149" i="46" s="1"/>
  <c r="AC1002" i="46"/>
  <c r="AE1002" i="46" s="1"/>
  <c r="AB413" i="46"/>
  <c r="AE413" i="46" s="1"/>
  <c r="AD2111" i="46"/>
  <c r="AD2002" i="46"/>
  <c r="AD2376" i="46"/>
  <c r="AE2376" i="46" s="1"/>
  <c r="AC1753" i="46"/>
  <c r="AD1753" i="46"/>
  <c r="AB2461" i="46"/>
  <c r="AC2461" i="46"/>
  <c r="AC1763" i="46"/>
  <c r="AD1763" i="46"/>
  <c r="AD1993" i="46"/>
  <c r="AC1993" i="46"/>
  <c r="AC860" i="46"/>
  <c r="AD860" i="46"/>
  <c r="AC473" i="46"/>
  <c r="AD473" i="46"/>
  <c r="AA1859" i="46"/>
  <c r="AD1859" i="46"/>
  <c r="AA768" i="46"/>
  <c r="AB768" i="46"/>
  <c r="AA826" i="46"/>
  <c r="AD826" i="46"/>
  <c r="AA2038" i="46"/>
  <c r="AB2038" i="46"/>
  <c r="AA2275" i="46"/>
  <c r="AD2275" i="46"/>
  <c r="AB1515" i="46"/>
  <c r="AE1515" i="46" s="1"/>
  <c r="AC924" i="46"/>
  <c r="AC542" i="46"/>
  <c r="AC2075" i="46"/>
  <c r="AE2075" i="46" s="1"/>
  <c r="AB745" i="46"/>
  <c r="AE745" i="46" s="1"/>
  <c r="AB1902" i="46"/>
  <c r="AE1902" i="46" s="1"/>
  <c r="AC1130" i="46"/>
  <c r="AE1130" i="46" s="1"/>
  <c r="AC1528" i="46"/>
  <c r="AE1528" i="46" s="1"/>
  <c r="AC2312" i="46"/>
  <c r="AE2312" i="46" s="1"/>
  <c r="AB783" i="46"/>
  <c r="AE783" i="46" s="1"/>
  <c r="AC1960" i="46"/>
  <c r="AE1960" i="46" s="1"/>
  <c r="AD1435" i="46"/>
  <c r="AE1435" i="46" s="1"/>
  <c r="AE1744" i="46"/>
  <c r="AE1482" i="46"/>
  <c r="AE715" i="46"/>
  <c r="AE1163" i="46"/>
  <c r="AE1460" i="46"/>
  <c r="AE1142" i="46"/>
  <c r="AE1644" i="46"/>
  <c r="AE1006" i="46"/>
  <c r="AE2155" i="46"/>
  <c r="AE1286" i="46"/>
  <c r="AE1498" i="46"/>
  <c r="AE1850" i="46"/>
  <c r="AE2307" i="46"/>
  <c r="AE430" i="46"/>
  <c r="AE1502" i="46"/>
  <c r="AE565" i="46"/>
  <c r="AE2431" i="46"/>
  <c r="AE1107" i="46"/>
  <c r="AE1877" i="46"/>
  <c r="AE1158" i="46"/>
  <c r="AE1370" i="46"/>
  <c r="AE1490" i="46"/>
  <c r="AE447" i="46"/>
  <c r="AE1004" i="46"/>
  <c r="AE1836" i="46"/>
  <c r="AE1646" i="46"/>
  <c r="AE2100" i="46"/>
  <c r="AE1652" i="46"/>
  <c r="AE1782" i="46"/>
  <c r="AE1643" i="46"/>
  <c r="AE764" i="46"/>
  <c r="AE1660" i="46"/>
  <c r="AE2446" i="46"/>
  <c r="AE2125" i="46"/>
  <c r="AE2024" i="46"/>
  <c r="AE1985" i="46"/>
  <c r="AE2165" i="46"/>
  <c r="AE2308" i="46"/>
  <c r="AE1365" i="46"/>
  <c r="AE1737" i="46"/>
  <c r="AE1746" i="46"/>
  <c r="AE2216" i="46"/>
  <c r="AE1251" i="46"/>
  <c r="AE2343" i="46"/>
  <c r="AE1364" i="46"/>
  <c r="AE560" i="46"/>
  <c r="AE2287" i="46"/>
  <c r="AE1972" i="46"/>
  <c r="AE2442" i="46"/>
  <c r="AE1633" i="46"/>
  <c r="AE2249" i="46"/>
  <c r="AE1344" i="46"/>
  <c r="AE1799" i="46"/>
  <c r="AE2303" i="46"/>
  <c r="AE1948" i="46"/>
  <c r="AE947" i="46"/>
  <c r="AE1969" i="46"/>
  <c r="AE709" i="46"/>
  <c r="AE1234" i="46"/>
  <c r="AE1356" i="46"/>
  <c r="AE996" i="46"/>
  <c r="AE762" i="46"/>
  <c r="AE1651" i="46"/>
  <c r="AE2053" i="46"/>
  <c r="AE980" i="46"/>
  <c r="AE1558" i="46"/>
  <c r="AE719" i="46"/>
  <c r="AE1778" i="46"/>
  <c r="AE1826" i="46"/>
  <c r="AE1730" i="46"/>
  <c r="AE2283" i="46"/>
  <c r="AE2420" i="46"/>
  <c r="AE1477" i="46"/>
  <c r="AE1599" i="46"/>
  <c r="AE1986" i="46"/>
  <c r="AE1798" i="46"/>
  <c r="AE1215" i="46"/>
  <c r="AE1632" i="46"/>
  <c r="AE1108" i="46"/>
  <c r="AE2014" i="46"/>
  <c r="AE929" i="46"/>
  <c r="AE1583" i="46"/>
  <c r="AE2167" i="46"/>
  <c r="AE1871" i="46"/>
  <c r="AE1091" i="46"/>
  <c r="AE1516" i="46"/>
  <c r="AE765" i="46"/>
  <c r="AE1096" i="46"/>
  <c r="AE1913" i="46"/>
  <c r="AE2064" i="46"/>
  <c r="AE2237" i="46"/>
  <c r="AE1176" i="46"/>
  <c r="AE1624" i="46"/>
  <c r="AE725" i="46"/>
  <c r="AE2476" i="46"/>
  <c r="AE582" i="46"/>
  <c r="AE1242" i="46"/>
  <c r="AE2253" i="46"/>
  <c r="AE2115" i="46"/>
  <c r="AE1256" i="46"/>
  <c r="AE2306" i="46"/>
  <c r="AE534" i="46"/>
  <c r="AE1551" i="46"/>
  <c r="AE1645" i="46"/>
  <c r="AE562" i="46"/>
  <c r="AE1010" i="46"/>
  <c r="AE1889" i="46"/>
  <c r="AE2322" i="46"/>
  <c r="AE927" i="46"/>
  <c r="AE712" i="46"/>
  <c r="AE569" i="46"/>
  <c r="AE956" i="46"/>
  <c r="AE766" i="46"/>
  <c r="AE577" i="46"/>
  <c r="AE1426" i="46"/>
  <c r="AE1987" i="46"/>
  <c r="AE2191" i="46"/>
  <c r="AE1935" i="46"/>
  <c r="AE1967" i="46"/>
  <c r="AE2419" i="46"/>
  <c r="AE1852" i="46"/>
  <c r="AE1357" i="46"/>
  <c r="AE728" i="46"/>
  <c r="AE1527" i="46"/>
  <c r="AE2107" i="46"/>
  <c r="AE1499" i="46"/>
  <c r="AE1925" i="46"/>
  <c r="AE1145" i="46"/>
  <c r="AE957" i="46"/>
  <c r="AE1518" i="46"/>
  <c r="AE1672" i="46"/>
  <c r="AE561" i="46"/>
  <c r="AE2320" i="46"/>
  <c r="AE1657" i="46"/>
  <c r="AE1978" i="46"/>
  <c r="AE2255" i="46"/>
  <c r="AE2008" i="46"/>
  <c r="AE2483" i="46"/>
  <c r="AE723" i="46"/>
  <c r="AE705" i="46"/>
  <c r="AE472" i="46"/>
  <c r="AE1665" i="46"/>
  <c r="AE2417" i="46"/>
  <c r="AE1582" i="46"/>
  <c r="AE1410" i="46"/>
  <c r="AE1391" i="46"/>
  <c r="AE2036" i="46"/>
  <c r="AE1588" i="46"/>
  <c r="AE581" i="46"/>
  <c r="AE1488" i="46"/>
  <c r="AE1610" i="46"/>
  <c r="AE2282" i="46"/>
  <c r="AE958" i="46"/>
  <c r="AE1470" i="46"/>
  <c r="AE722" i="46"/>
  <c r="AE2318" i="46"/>
  <c r="AE1979" i="46"/>
  <c r="AE2484" i="46"/>
  <c r="AE1923" i="46"/>
  <c r="AE2447" i="46"/>
  <c r="AE1495" i="46"/>
  <c r="AE2163" i="46"/>
  <c r="AE445" i="46"/>
  <c r="AE2199" i="46"/>
  <c r="AE2299" i="46"/>
  <c r="AE1944" i="46"/>
  <c r="AE2421" i="46"/>
  <c r="AE1463" i="46"/>
  <c r="AE566" i="46"/>
  <c r="AE1459" i="46"/>
  <c r="AE707" i="46"/>
  <c r="AE1661" i="46"/>
  <c r="AE1326" i="46"/>
  <c r="AE753" i="46"/>
  <c r="AE1649" i="46"/>
  <c r="AE2174" i="46"/>
  <c r="AE406" i="46"/>
  <c r="AE1716" i="46"/>
  <c r="AE1897" i="46"/>
  <c r="AE1455" i="46"/>
  <c r="AE2188" i="46"/>
  <c r="AE1154" i="46"/>
  <c r="AE1078" i="46"/>
  <c r="AE1680" i="46"/>
  <c r="AE1794" i="46"/>
  <c r="AE595" i="46"/>
  <c r="AE717" i="46"/>
  <c r="AE2062" i="46"/>
  <c r="AE2153" i="46"/>
  <c r="AE2244" i="46"/>
  <c r="AE1606" i="46"/>
  <c r="AE575" i="46"/>
  <c r="AE1440" i="46"/>
  <c r="AE2426" i="46"/>
  <c r="AE2281" i="46"/>
  <c r="AE2482" i="46"/>
  <c r="AE1734" i="46"/>
  <c r="AE2070" i="46"/>
  <c r="AE1821" i="46"/>
  <c r="AE1614" i="46"/>
  <c r="AE583" i="46"/>
  <c r="AE977" i="46"/>
  <c r="AE1425" i="46"/>
  <c r="AE1719" i="46"/>
  <c r="AE2270" i="46"/>
  <c r="AE1984" i="46"/>
  <c r="AE1008" i="46"/>
  <c r="AE2305" i="46"/>
  <c r="AE732" i="46"/>
  <c r="AE1564" i="46"/>
  <c r="AE1325" i="46"/>
  <c r="AE1650" i="46"/>
  <c r="AE2350" i="46"/>
  <c r="AE1638" i="46"/>
  <c r="AE710" i="46"/>
  <c r="AE703" i="46"/>
  <c r="AE1056" i="46"/>
  <c r="AE986" i="46"/>
  <c r="AE1865" i="46"/>
  <c r="AE2280" i="46"/>
  <c r="AE1164" i="46"/>
  <c r="AE482" i="46"/>
  <c r="AE936" i="46"/>
  <c r="AE2160" i="46"/>
  <c r="AE2068" i="46"/>
  <c r="AE2452" i="46"/>
  <c r="AE1125" i="46"/>
  <c r="AE1509" i="46"/>
  <c r="AE662" i="46"/>
  <c r="AE1231" i="46"/>
  <c r="AE2058" i="46"/>
  <c r="AE1846" i="46"/>
  <c r="AE1438" i="46"/>
  <c r="AE1144" i="46"/>
  <c r="AE1592" i="46"/>
  <c r="AE1761" i="46"/>
  <c r="AE690" i="46"/>
  <c r="AE2176" i="46"/>
  <c r="AE1655" i="46"/>
  <c r="AE2313" i="46"/>
  <c r="AE2450" i="46"/>
  <c r="AE1735" i="46"/>
  <c r="AE1254" i="46"/>
  <c r="AE1055" i="46"/>
  <c r="AE1408" i="46"/>
  <c r="AE1792" i="46"/>
  <c r="AE1577" i="46"/>
  <c r="AE1466" i="46"/>
  <c r="AE2367" i="46"/>
  <c r="AE2440" i="46"/>
  <c r="AE1612" i="46"/>
  <c r="AE711" i="46"/>
  <c r="AE1041" i="46"/>
  <c r="AE1489" i="46"/>
  <c r="AE1378" i="46"/>
  <c r="AE1849" i="46"/>
  <c r="AE1876" i="46"/>
  <c r="AE1622" i="46"/>
  <c r="AE1642" i="46"/>
  <c r="AE2278" i="46"/>
  <c r="AE696" i="46"/>
  <c r="AE2277" i="46"/>
  <c r="AE1961" i="46"/>
  <c r="AE2414" i="46"/>
  <c r="AE2487" i="46"/>
  <c r="AE699" i="46"/>
  <c r="AE868" i="46"/>
  <c r="AE1252" i="46"/>
  <c r="AE949" i="46"/>
  <c r="AE1461" i="46"/>
  <c r="AE1702" i="46"/>
  <c r="AE1579" i="46"/>
  <c r="AE2193" i="46"/>
  <c r="AE2394" i="46"/>
  <c r="AE2083" i="46"/>
  <c r="AE1000" i="46"/>
  <c r="AE930" i="46"/>
  <c r="AE2023" i="46"/>
  <c r="AE1891" i="46"/>
  <c r="AE1258" i="46"/>
  <c r="AE1739" i="46"/>
  <c r="AE2168" i="46"/>
  <c r="AE2122" i="46"/>
  <c r="AE2396" i="46"/>
  <c r="AE1837" i="46"/>
  <c r="AE919" i="46"/>
  <c r="AE1656" i="46"/>
  <c r="AE1377" i="46"/>
  <c r="AE1266" i="46"/>
  <c r="AE2377" i="46"/>
  <c r="AE448" i="46"/>
  <c r="AE1318" i="46"/>
  <c r="AE576" i="46"/>
  <c r="AE1472" i="46"/>
  <c r="AE1257" i="46"/>
  <c r="AE1980" i="46"/>
  <c r="AE2120" i="46"/>
  <c r="AE1431" i="46"/>
  <c r="AE1755" i="46"/>
  <c r="AE2284" i="46"/>
  <c r="AE1760" i="46"/>
  <c r="AE2060" i="46"/>
  <c r="AE2444" i="46"/>
  <c r="AE1896" i="46"/>
  <c r="AE1637" i="46"/>
  <c r="AE1479" i="46"/>
  <c r="AE2205" i="46"/>
  <c r="AE563" i="46"/>
  <c r="AE535" i="46"/>
  <c r="AE760" i="46"/>
  <c r="AE763" i="46"/>
  <c r="AE1316" i="46"/>
  <c r="AE1764" i="46"/>
  <c r="AE1525" i="46"/>
  <c r="AE698" i="46"/>
  <c r="AE1594" i="46"/>
  <c r="AE2358" i="46"/>
  <c r="AE2257" i="46"/>
  <c r="AE2458" i="46"/>
  <c r="AE994" i="46"/>
  <c r="AE2288" i="46"/>
  <c r="AE1818" i="46"/>
  <c r="AE1253" i="46"/>
  <c r="AE911" i="46"/>
  <c r="AE484" i="46"/>
  <c r="AE1587" i="46"/>
  <c r="AE2387" i="46"/>
  <c r="AE2460" i="46"/>
  <c r="AE1011" i="46"/>
  <c r="AE1517" i="46"/>
  <c r="AE1720" i="46"/>
  <c r="AE1441" i="46"/>
  <c r="AE1330" i="46"/>
  <c r="AE2304" i="46"/>
  <c r="AE1992" i="46"/>
  <c r="AE1211" i="46"/>
  <c r="AE799" i="46"/>
  <c r="AE1321" i="46"/>
  <c r="AE1769" i="46"/>
  <c r="AE2047" i="46"/>
  <c r="AE2184" i="46"/>
  <c r="AE1156" i="46"/>
  <c r="AE1097" i="46"/>
  <c r="AE2124" i="46"/>
  <c r="AE733" i="46"/>
  <c r="AE1629" i="46"/>
  <c r="AE2178" i="46"/>
  <c r="AE869" i="46"/>
  <c r="AE1701" i="46"/>
  <c r="AE1366" i="46"/>
  <c r="AE1648" i="46"/>
  <c r="AE1386" i="46"/>
  <c r="AE1659" i="46"/>
  <c r="AE1133" i="46"/>
  <c r="AE479" i="46"/>
  <c r="AE1380" i="46"/>
  <c r="AE934" i="46"/>
  <c r="AE1247" i="46"/>
  <c r="AE1210" i="46"/>
  <c r="AE1658" i="46"/>
  <c r="AE1827" i="46"/>
  <c r="AE2321" i="46"/>
  <c r="AE1503" i="46"/>
  <c r="AE2211" i="46"/>
  <c r="AE2089" i="46"/>
  <c r="AE1685" i="46"/>
  <c r="AE713" i="46"/>
  <c r="AE1178" i="46"/>
  <c r="AE1576" i="46"/>
  <c r="AE1323" i="46"/>
  <c r="AE1317" i="46"/>
  <c r="AE816" i="46"/>
  <c r="AE2333" i="46"/>
  <c r="AE2159" i="46"/>
  <c r="AE1785" i="46"/>
  <c r="AE2003" i="46"/>
  <c r="AE2451" i="46"/>
  <c r="AE2140" i="46"/>
  <c r="AE1581" i="46"/>
  <c r="AE1505" i="46"/>
  <c r="AE1783" i="46"/>
  <c r="AE1903" i="46"/>
  <c r="AE1275" i="46"/>
  <c r="AE2138" i="46"/>
  <c r="AE2069" i="46"/>
  <c r="AE2215" i="46"/>
  <c r="AE918" i="46"/>
  <c r="AE1430" i="46"/>
  <c r="AE1241" i="46"/>
  <c r="AE1847" i="46"/>
  <c r="AE2177" i="46"/>
  <c r="AE1246" i="46"/>
  <c r="AE1400" i="46"/>
  <c r="AE2084" i="46"/>
  <c r="AE2385" i="46"/>
  <c r="AE492" i="46"/>
  <c r="AE665" i="46"/>
  <c r="AE2397" i="46"/>
  <c r="AE2223" i="46"/>
  <c r="AE1225" i="46"/>
  <c r="AE2006" i="46"/>
  <c r="AE1770" i="46"/>
  <c r="AE1894" i="46"/>
  <c r="AE1550" i="46"/>
  <c r="AE913" i="46"/>
  <c r="AE1361" i="46"/>
  <c r="AE1745" i="46"/>
  <c r="AE1483" i="46"/>
  <c r="AE2123" i="46"/>
  <c r="AE1829" i="46"/>
  <c r="AE982" i="46"/>
  <c r="AE1494" i="46"/>
  <c r="AE1623" i="46"/>
  <c r="AE2241" i="46"/>
  <c r="AE2131" i="46"/>
  <c r="AE1267" i="46"/>
  <c r="AE1500" i="46"/>
  <c r="AE727" i="46"/>
  <c r="AE568" i="46"/>
  <c r="AE1464" i="46"/>
  <c r="AE1586" i="46"/>
  <c r="AE571" i="46"/>
  <c r="AE1001" i="46"/>
  <c r="AE1100" i="46"/>
  <c r="AE1320" i="46"/>
  <c r="AE2388" i="46"/>
  <c r="AE1714" i="46"/>
  <c r="AE411" i="46"/>
  <c r="AE1175" i="46"/>
  <c r="AE1080" i="46"/>
  <c r="AE1912" i="46"/>
  <c r="AE2359" i="46"/>
  <c r="AE1399" i="46"/>
  <c r="AE2386" i="46"/>
  <c r="AE1507" i="46"/>
  <c r="AE1513" i="46"/>
  <c r="G33" i="23"/>
  <c r="G37" i="23"/>
  <c r="G41" i="23"/>
  <c r="G45" i="23"/>
  <c r="G49" i="23"/>
  <c r="G53" i="23"/>
  <c r="G57" i="23"/>
  <c r="G44" i="23"/>
  <c r="G56" i="23"/>
  <c r="G34" i="23"/>
  <c r="G38" i="23"/>
  <c r="G42" i="23"/>
  <c r="G46" i="23"/>
  <c r="G50" i="23"/>
  <c r="G54" i="23"/>
  <c r="G58" i="23"/>
  <c r="G36" i="23"/>
  <c r="G48" i="23"/>
  <c r="G35" i="23"/>
  <c r="G39" i="23"/>
  <c r="G43" i="23"/>
  <c r="G47" i="23"/>
  <c r="G51" i="23"/>
  <c r="G55" i="23"/>
  <c r="G40" i="23"/>
  <c r="G52" i="23"/>
  <c r="H28" i="23"/>
  <c r="Y20" i="46"/>
  <c r="AD20" i="46" s="1"/>
  <c r="Y23" i="46"/>
  <c r="Y22" i="46"/>
  <c r="AA22" i="46" s="1"/>
  <c r="Y21" i="46"/>
  <c r="AA21" i="46" s="1"/>
  <c r="AE1566" i="46" l="1"/>
  <c r="AE961" i="46"/>
  <c r="AE1016" i="46"/>
  <c r="AE1238" i="46"/>
  <c r="AE604" i="46"/>
  <c r="AE2050" i="46"/>
  <c r="AE1064" i="46"/>
  <c r="AE612" i="46"/>
  <c r="AE450" i="46"/>
  <c r="AE1974" i="46"/>
  <c r="AE419" i="46"/>
  <c r="AE1598" i="46"/>
  <c r="AE873" i="46"/>
  <c r="AE2088" i="46"/>
  <c r="AE429" i="46"/>
  <c r="AE2468" i="46"/>
  <c r="AE1362" i="46"/>
  <c r="AE1148" i="46"/>
  <c r="AE584" i="46"/>
  <c r="AE2127" i="46"/>
  <c r="AE721" i="46"/>
  <c r="AE1019" i="46"/>
  <c r="AE626" i="46"/>
  <c r="AE1110" i="46"/>
  <c r="AE720" i="46"/>
  <c r="AE792" i="46"/>
  <c r="AE1854" i="46"/>
  <c r="AE1327" i="46"/>
  <c r="AE906" i="46"/>
  <c r="AE1692" i="46"/>
  <c r="AE1352" i="46"/>
  <c r="AE1023" i="46"/>
  <c r="AE1334" i="46"/>
  <c r="AE2529" i="46"/>
  <c r="AE670" i="46"/>
  <c r="AE627" i="46"/>
  <c r="AE737" i="46"/>
  <c r="AE1104" i="46"/>
  <c r="AE599" i="46"/>
  <c r="AE438" i="46"/>
  <c r="AE2590" i="46"/>
  <c r="AE654" i="46"/>
  <c r="AE1758" i="46"/>
  <c r="AE724" i="46"/>
  <c r="AE1261" i="46"/>
  <c r="AE854" i="46"/>
  <c r="AE573" i="46"/>
  <c r="AE1757" i="46"/>
  <c r="AE2285" i="46"/>
  <c r="AE1819" i="46"/>
  <c r="AE1031" i="46"/>
  <c r="AE2261" i="46"/>
  <c r="AE542" i="46"/>
  <c r="AE678" i="46"/>
  <c r="AE2615" i="46"/>
  <c r="AE557" i="46"/>
  <c r="AE2652" i="46"/>
  <c r="AE1856" i="46"/>
  <c r="AE596" i="46"/>
  <c r="AE629" i="46"/>
  <c r="AE1456" i="46"/>
  <c r="AE2596" i="46"/>
  <c r="AE437" i="46"/>
  <c r="AE478" i="46"/>
  <c r="AE1442" i="46"/>
  <c r="AE1013" i="46"/>
  <c r="AE489" i="46"/>
  <c r="AE2221" i="46"/>
  <c r="AE1857" i="46"/>
  <c r="AE593" i="46"/>
  <c r="AE409" i="46"/>
  <c r="AE428" i="46"/>
  <c r="AE1074" i="46"/>
  <c r="AE674" i="46"/>
  <c r="AE1018" i="46"/>
  <c r="AE742" i="46"/>
  <c r="AE2077" i="46"/>
  <c r="AE1546" i="46"/>
  <c r="AE750" i="46"/>
  <c r="AE435" i="46"/>
  <c r="AE2130" i="46"/>
  <c r="AE959" i="46"/>
  <c r="AE734" i="46"/>
  <c r="AE879" i="46"/>
  <c r="AE1595" i="46"/>
  <c r="AE827" i="46"/>
  <c r="AE1135" i="46"/>
  <c r="AE497" i="46"/>
  <c r="AE597" i="46"/>
  <c r="AE605" i="46"/>
  <c r="AE2353" i="46"/>
  <c r="AE1729" i="46"/>
  <c r="AE1037" i="46"/>
  <c r="AE1727" i="46"/>
  <c r="AE736" i="46"/>
  <c r="AE1102" i="46"/>
  <c r="AE620" i="46"/>
  <c r="AE2011" i="46"/>
  <c r="AE441" i="46"/>
  <c r="AE2225" i="46"/>
  <c r="AE2063" i="46"/>
  <c r="AE2391" i="46"/>
  <c r="AE2514" i="46"/>
  <c r="AE580" i="46"/>
  <c r="AE1726" i="46"/>
  <c r="AE1952" i="46"/>
  <c r="AE499" i="46"/>
  <c r="AE1208" i="46"/>
  <c r="AE1119" i="46"/>
  <c r="AE619" i="46"/>
  <c r="AE2633" i="46"/>
  <c r="AE559" i="46"/>
  <c r="AE885" i="46"/>
  <c r="AE855" i="46"/>
  <c r="AE1842" i="46"/>
  <c r="AE741" i="46"/>
  <c r="AE2030" i="46"/>
  <c r="AE2636" i="46"/>
  <c r="AE1193" i="46"/>
  <c r="AE749" i="46"/>
  <c r="AE907" i="46"/>
  <c r="AE1230" i="46"/>
  <c r="AE2048" i="46"/>
  <c r="AE1858" i="46"/>
  <c r="AE2028" i="46"/>
  <c r="AE1940" i="46"/>
  <c r="AE598" i="46"/>
  <c r="AE863" i="46"/>
  <c r="AE1025" i="46"/>
  <c r="AE1224" i="46"/>
  <c r="AE2481" i="46"/>
  <c r="AE987" i="46"/>
  <c r="AE2201" i="46"/>
  <c r="AE708" i="46"/>
  <c r="AE1724" i="46"/>
  <c r="AE1983" i="46"/>
  <c r="AE1977" i="46"/>
  <c r="AE2136" i="46"/>
  <c r="AE1445" i="46"/>
  <c r="AE2274" i="46"/>
  <c r="AE405" i="46"/>
  <c r="AE1118" i="46"/>
  <c r="AE1561" i="46"/>
  <c r="AE2341" i="46"/>
  <c r="AE407" i="46"/>
  <c r="AE574" i="46"/>
  <c r="AE603" i="46"/>
  <c r="AE1712" i="46"/>
  <c r="AE1195" i="46"/>
  <c r="AE1855" i="46"/>
  <c r="AE637" i="46"/>
  <c r="AE2610" i="46"/>
  <c r="AE677" i="46"/>
  <c r="AE676" i="46"/>
  <c r="AE2026" i="46"/>
  <c r="AE1531" i="46"/>
  <c r="AE2111" i="46"/>
  <c r="AE607" i="46"/>
  <c r="AE811" i="46"/>
  <c r="AE1152" i="46"/>
  <c r="AE444" i="46"/>
  <c r="AE2594" i="46"/>
  <c r="AE2661" i="46"/>
  <c r="AE960" i="46"/>
  <c r="AE1173" i="46"/>
  <c r="AE408" i="46"/>
  <c r="AE1759" i="46"/>
  <c r="AE671" i="46"/>
  <c r="AE1027" i="46"/>
  <c r="AE1830" i="46"/>
  <c r="AE2673" i="46"/>
  <c r="AE888" i="46"/>
  <c r="AE601" i="46"/>
  <c r="AE1898" i="46"/>
  <c r="AE2339" i="46"/>
  <c r="AE579" i="46"/>
  <c r="AE2043" i="46"/>
  <c r="AE436" i="46"/>
  <c r="AE2147" i="46"/>
  <c r="AE446" i="46"/>
  <c r="AE2525" i="46"/>
  <c r="AE418" i="46"/>
  <c r="AE416" i="46"/>
  <c r="AE2295" i="46"/>
  <c r="AE442" i="46"/>
  <c r="AE2400" i="46"/>
  <c r="AE634" i="46"/>
  <c r="AE519" i="46"/>
  <c r="AE681" i="46"/>
  <c r="AE754" i="46"/>
  <c r="AE870" i="46"/>
  <c r="AE451" i="46"/>
  <c r="AE1088" i="46"/>
  <c r="AE1709" i="46"/>
  <c r="AE433" i="46"/>
  <c r="AE518" i="46"/>
  <c r="AE1022" i="46"/>
  <c r="AE2403" i="46"/>
  <c r="AE995" i="46"/>
  <c r="AE440" i="46"/>
  <c r="AE752" i="46"/>
  <c r="AE1535" i="46"/>
  <c r="AE1207" i="46"/>
  <c r="AE1773" i="46"/>
  <c r="AE704" i="46"/>
  <c r="AE1814" i="46"/>
  <c r="AE1123" i="46"/>
  <c r="AE1005" i="46"/>
  <c r="AE1351" i="46"/>
  <c r="AE1572" i="46"/>
  <c r="AE1039" i="46"/>
  <c r="AE903" i="46"/>
  <c r="AE1349" i="46"/>
  <c r="AE2675" i="46"/>
  <c r="AE2470" i="46"/>
  <c r="AE767" i="46"/>
  <c r="AE1688" i="46"/>
  <c r="AE791" i="46"/>
  <c r="AE2591" i="46"/>
  <c r="AE511" i="46"/>
  <c r="AE2118" i="46"/>
  <c r="AE537" i="46"/>
  <c r="AE1120" i="46"/>
  <c r="AE1413" i="46"/>
  <c r="AE2662" i="46"/>
  <c r="AE459" i="46"/>
  <c r="AE2533" i="46"/>
  <c r="AE1103" i="46"/>
  <c r="AE463" i="46"/>
  <c r="AE989" i="46"/>
  <c r="AE439" i="46"/>
  <c r="AE434" i="46"/>
  <c r="AE2663" i="46"/>
  <c r="AE540" i="46"/>
  <c r="AE630" i="46"/>
  <c r="AE1017" i="46"/>
  <c r="AE1015" i="46"/>
  <c r="AE1026" i="46"/>
  <c r="AE1141" i="46"/>
  <c r="AE755" i="46"/>
  <c r="AE2139" i="46"/>
  <c r="AE2389" i="46"/>
  <c r="AE1893" i="46"/>
  <c r="AE738" i="46"/>
  <c r="AE1194" i="46"/>
  <c r="AE1443" i="46"/>
  <c r="AE2002" i="46"/>
  <c r="AE735" i="46"/>
  <c r="AE1114" i="46"/>
  <c r="AE2664" i="46"/>
  <c r="AE2509" i="46"/>
  <c r="AE1003" i="46"/>
  <c r="AE2537" i="46"/>
  <c r="AE1444" i="46"/>
  <c r="AE2576" i="46"/>
  <c r="AE2556" i="46"/>
  <c r="AE2412" i="46"/>
  <c r="AE1071" i="46"/>
  <c r="AE457" i="46"/>
  <c r="AE1069" i="46"/>
  <c r="AE1864" i="46"/>
  <c r="AE1146" i="46"/>
  <c r="AE952" i="46"/>
  <c r="AE1333" i="46"/>
  <c r="AE2645" i="46"/>
  <c r="AE801" i="46"/>
  <c r="AE680" i="46"/>
  <c r="AE683" i="46"/>
  <c r="AE1093" i="46"/>
  <c r="AE1279" i="46"/>
  <c r="AE2332" i="46"/>
  <c r="AE1179" i="46"/>
  <c r="AE1106" i="46"/>
  <c r="AE988" i="46"/>
  <c r="AE714" i="46"/>
  <c r="AE1533" i="46"/>
  <c r="AE739" i="46"/>
  <c r="AE570" i="46"/>
  <c r="AE572" i="46"/>
  <c r="AE1151" i="46"/>
  <c r="AE1063" i="46"/>
  <c r="AE2187" i="46"/>
  <c r="AE2108" i="46"/>
  <c r="AE706" i="46"/>
  <c r="AE905" i="46"/>
  <c r="AE886" i="46"/>
  <c r="AE718" i="46"/>
  <c r="AE602" i="46"/>
  <c r="AE716" i="46"/>
  <c r="AE600" i="46"/>
  <c r="AE564" i="46"/>
  <c r="AE578" i="46"/>
  <c r="AE2659" i="46"/>
  <c r="AE2087" i="46"/>
  <c r="AE726" i="46"/>
  <c r="AE2498" i="46"/>
  <c r="AE1082" i="46"/>
  <c r="AE2651" i="46"/>
  <c r="AE2399" i="46"/>
  <c r="AE1843" i="46"/>
  <c r="AE606" i="46"/>
  <c r="AE983" i="46"/>
  <c r="AE1537" i="46"/>
  <c r="AE1684" i="46"/>
  <c r="AE2510" i="46"/>
  <c r="AE1116" i="46"/>
  <c r="AE1147" i="46"/>
  <c r="AE2383" i="46"/>
  <c r="AE1725" i="46"/>
  <c r="AE2340" i="46"/>
  <c r="AE796" i="46"/>
  <c r="AE841" i="46"/>
  <c r="AE1170" i="46"/>
  <c r="AE904" i="46"/>
  <c r="AE417" i="46"/>
  <c r="AE1068" i="46"/>
  <c r="AE1066" i="46"/>
  <c r="AE443" i="46"/>
  <c r="AE1188" i="46"/>
  <c r="AE751" i="46"/>
  <c r="AE993" i="46"/>
  <c r="AE1538" i="46"/>
  <c r="AE1536" i="46"/>
  <c r="AE585" i="46"/>
  <c r="AE2404" i="46"/>
  <c r="AE2186" i="46"/>
  <c r="AE512" i="46"/>
  <c r="AE1389" i="46"/>
  <c r="AE567" i="46"/>
  <c r="AE2218" i="46"/>
  <c r="AE1560" i="46"/>
  <c r="AE1038" i="46"/>
  <c r="AE1493" i="46"/>
  <c r="AE1465" i="46"/>
  <c r="AE834" i="46"/>
  <c r="AE2017" i="46"/>
  <c r="AE2641" i="46"/>
  <c r="AE2679" i="46"/>
  <c r="AE2504" i="46"/>
  <c r="AE2445" i="46"/>
  <c r="AE2646" i="46"/>
  <c r="AE824" i="46"/>
  <c r="AE404" i="46"/>
  <c r="AE828" i="46"/>
  <c r="AE1346" i="46"/>
  <c r="AE2210" i="46"/>
  <c r="AE1567" i="46"/>
  <c r="AE633" i="46"/>
  <c r="AE1371" i="46"/>
  <c r="AE1029" i="46"/>
  <c r="AE2522" i="46"/>
  <c r="AE924" i="46"/>
  <c r="AE1105" i="46"/>
  <c r="AE950" i="46"/>
  <c r="AE625" i="46"/>
  <c r="AE889" i="46"/>
  <c r="AE1887" i="46"/>
  <c r="AE548" i="46"/>
  <c r="AE679" i="46"/>
  <c r="AE1030" i="46"/>
  <c r="AE1206" i="46"/>
  <c r="AE2614" i="46"/>
  <c r="AE1190" i="46"/>
  <c r="AE2526" i="46"/>
  <c r="AE951" i="46"/>
  <c r="AE757" i="46"/>
  <c r="AE1191" i="46"/>
  <c r="AE618" i="46"/>
  <c r="AE1532" i="46"/>
  <c r="AE1021" i="46"/>
  <c r="AE1691" i="46"/>
  <c r="AE1028" i="46"/>
  <c r="AE682" i="46"/>
  <c r="AE1970" i="46"/>
  <c r="AE891" i="46"/>
  <c r="AE1728" i="46"/>
  <c r="AE998" i="46"/>
  <c r="AE636" i="46"/>
  <c r="AE425" i="46"/>
  <c r="AE962" i="46"/>
  <c r="AE1072" i="46"/>
  <c r="AE1534" i="46"/>
  <c r="AE1412" i="46"/>
  <c r="AE1543" i="46"/>
  <c r="AE880" i="46"/>
  <c r="AE2354" i="46"/>
  <c r="AE1092" i="46"/>
  <c r="AE926" i="46"/>
  <c r="AE1140" i="46"/>
  <c r="AE2577" i="46"/>
  <c r="AE1777" i="46"/>
  <c r="AE1058" i="46"/>
  <c r="AE1384" i="46"/>
  <c r="AE624" i="46"/>
  <c r="AE2628" i="46"/>
  <c r="AE2632" i="46"/>
  <c r="AE2587" i="46"/>
  <c r="AE1374" i="46"/>
  <c r="AE2352" i="46"/>
  <c r="AE2642" i="46"/>
  <c r="AE894" i="46"/>
  <c r="AE2611" i="46"/>
  <c r="AE1938" i="46"/>
  <c r="AE1928" i="46"/>
  <c r="AE1939" i="46"/>
  <c r="AE1115" i="46"/>
  <c r="AE893" i="46"/>
  <c r="AE635" i="46"/>
  <c r="AE1991" i="46"/>
  <c r="AE1189" i="46"/>
  <c r="AE2197" i="46"/>
  <c r="AE2629" i="46"/>
  <c r="AE887" i="46"/>
  <c r="AE2474" i="46"/>
  <c r="AE1280" i="46"/>
  <c r="AE2148" i="46"/>
  <c r="AE820" i="46"/>
  <c r="AE1951" i="46"/>
  <c r="AE1617" i="46"/>
  <c r="AE455" i="46"/>
  <c r="AE814" i="46"/>
  <c r="AE2045" i="46"/>
  <c r="AE1270" i="46"/>
  <c r="AE474" i="46"/>
  <c r="AE530" i="46"/>
  <c r="AE410" i="46"/>
  <c r="AE852" i="46"/>
  <c r="AE420" i="46"/>
  <c r="AE2380" i="46"/>
  <c r="AE1187" i="46"/>
  <c r="AE2116" i="46"/>
  <c r="AE2229" i="46"/>
  <c r="AE2433" i="46"/>
  <c r="AE1911" i="46"/>
  <c r="AE837" i="46"/>
  <c r="AE2465" i="46"/>
  <c r="AE1765" i="46"/>
  <c r="AE2336" i="46"/>
  <c r="AE493" i="46"/>
  <c r="AE743" i="46"/>
  <c r="AE1611" i="46"/>
  <c r="AE758" i="46"/>
  <c r="AE2004" i="46"/>
  <c r="AE524" i="46"/>
  <c r="AE1428" i="46"/>
  <c r="AE1223" i="46"/>
  <c r="AE1860" i="46"/>
  <c r="AE798" i="46"/>
  <c r="AE613" i="46"/>
  <c r="AE649" i="46"/>
  <c r="AE2464" i="46"/>
  <c r="AE427" i="46"/>
  <c r="AE1095" i="46"/>
  <c r="AE1051" i="46"/>
  <c r="AE914" i="46"/>
  <c r="AE1150" i="46"/>
  <c r="AE1360" i="46"/>
  <c r="AE1924" i="46"/>
  <c r="AE694" i="46"/>
  <c r="AE515" i="46"/>
  <c r="AE1681" i="46"/>
  <c r="AE797" i="46"/>
  <c r="AE1879" i="46"/>
  <c r="AE812" i="46"/>
  <c r="AE1774" i="46"/>
  <c r="AE608" i="46"/>
  <c r="AE700" i="46"/>
  <c r="AE2171" i="46"/>
  <c r="AE1630" i="46"/>
  <c r="AE1437" i="46"/>
  <c r="AE2262" i="46"/>
  <c r="AE697" i="46"/>
  <c r="AE866" i="46"/>
  <c r="AE1933" i="46"/>
  <c r="AE1524" i="46"/>
  <c r="AE1962" i="46"/>
  <c r="AE529" i="46"/>
  <c r="AE1050" i="46"/>
  <c r="AE1870" i="46"/>
  <c r="AE940" i="46"/>
  <c r="AE1328" i="46"/>
  <c r="AE1634" i="46"/>
  <c r="AE533" i="46"/>
  <c r="AE915" i="46"/>
  <c r="AE2324" i="46"/>
  <c r="AE803" i="46"/>
  <c r="AE1677" i="46"/>
  <c r="AE491" i="46"/>
  <c r="AE651" i="46"/>
  <c r="AE1009" i="46"/>
  <c r="AE1124" i="46"/>
  <c r="AE1172" i="46"/>
  <c r="AE2366" i="46"/>
  <c r="AE1375" i="46"/>
  <c r="AE1767" i="46"/>
  <c r="AE1169" i="46"/>
  <c r="AE1605" i="46"/>
  <c r="AE1427" i="46"/>
  <c r="AE1667" i="46"/>
  <c r="AE1485" i="46"/>
  <c r="AE1160" i="46"/>
  <c r="AE748" i="46"/>
  <c r="AE2375" i="46"/>
  <c r="AE692" i="46"/>
  <c r="AE1300" i="46"/>
  <c r="AE851" i="46"/>
  <c r="AE639" i="46"/>
  <c r="AE1089" i="46"/>
  <c r="AE1921" i="46"/>
  <c r="AE2162" i="46"/>
  <c r="AE2009" i="46"/>
  <c r="AE954" i="46"/>
  <c r="AE1820" i="46"/>
  <c r="AE1957" i="46"/>
  <c r="AE666" i="46"/>
  <c r="AE1468" i="46"/>
  <c r="AE1162" i="46"/>
  <c r="AE1832" i="46"/>
  <c r="AE1076" i="46"/>
  <c r="AE1621" i="46"/>
  <c r="AE2373" i="46"/>
  <c r="AE615" i="46"/>
  <c r="AE520" i="46"/>
  <c r="AE1369" i="46"/>
  <c r="AE452" i="46"/>
  <c r="AE948" i="46"/>
  <c r="AE1708" i="46"/>
  <c r="AE1233" i="46"/>
  <c r="AE972" i="46"/>
  <c r="AE2207" i="46"/>
  <c r="AE2181" i="46"/>
  <c r="AE456" i="46"/>
  <c r="AE1126" i="46"/>
  <c r="AE1094" i="46"/>
  <c r="AE609" i="46"/>
  <c r="AE454" i="46"/>
  <c r="AE800" i="46"/>
  <c r="AE2057" i="46"/>
  <c r="AE1417" i="46"/>
  <c r="AE858" i="46"/>
  <c r="AE509" i="46"/>
  <c r="AE532" i="46"/>
  <c r="AE1574" i="46"/>
  <c r="AE1137" i="46"/>
  <c r="AE1604" i="46"/>
  <c r="AE1590" i="46"/>
  <c r="AE1521" i="46"/>
  <c r="AE1772" i="46"/>
  <c r="AE1689" i="46"/>
  <c r="AE1906" i="46"/>
  <c r="AE488" i="46"/>
  <c r="AE850" i="46"/>
  <c r="AE1905" i="46"/>
  <c r="AE498" i="46"/>
  <c r="AE1690" i="46"/>
  <c r="AE1570" i="46"/>
  <c r="AE2438" i="46"/>
  <c r="AE471" i="46"/>
  <c r="AE2260" i="46"/>
  <c r="AE853" i="46"/>
  <c r="AE856" i="46"/>
  <c r="AE1908" i="46"/>
  <c r="AE2175" i="46"/>
  <c r="AE1541" i="46"/>
  <c r="AE510" i="46"/>
  <c r="AE1047" i="46"/>
  <c r="AE810" i="46"/>
  <c r="AE661" i="46"/>
  <c r="AE1947" i="46"/>
  <c r="AE1786" i="46"/>
  <c r="AE2035" i="46"/>
  <c r="AE1654" i="46"/>
  <c r="AE1070" i="46"/>
  <c r="AE475" i="46"/>
  <c r="AE802" i="46"/>
  <c r="AE867" i="46"/>
  <c r="AE465" i="46"/>
  <c r="AE1073" i="46"/>
  <c r="AE1324" i="46"/>
  <c r="AE2331" i="46"/>
  <c r="AE2133" i="46"/>
  <c r="AE981" i="46"/>
  <c r="AE1917" i="46"/>
  <c r="AE1122" i="46"/>
  <c r="AE501" i="46"/>
  <c r="AE2401" i="46"/>
  <c r="AE1099" i="46"/>
  <c r="AE1803" i="46"/>
  <c r="AE1851" i="46"/>
  <c r="AE1682" i="46"/>
  <c r="AE1616" i="46"/>
  <c r="AE2252" i="46"/>
  <c r="AE2374" i="46"/>
  <c r="AE1949" i="46"/>
  <c r="AE1603" i="46"/>
  <c r="AE1890" i="46"/>
  <c r="AE2398" i="46"/>
  <c r="AE611" i="46"/>
  <c r="AE1510" i="46"/>
  <c r="AE1750" i="46"/>
  <c r="AE1742" i="46"/>
  <c r="AE844" i="46"/>
  <c r="AE1284" i="46"/>
  <c r="AE1042" i="46"/>
  <c r="AE1787" i="46"/>
  <c r="AE2152" i="46"/>
  <c r="AE688" i="46"/>
  <c r="AE1273" i="46"/>
  <c r="AE1407" i="46"/>
  <c r="AE843" i="46"/>
  <c r="AE1244" i="46"/>
  <c r="AE1597" i="46"/>
  <c r="AE1392" i="46"/>
  <c r="AE2016" i="46"/>
  <c r="AE402" i="46"/>
  <c r="AE2469" i="46"/>
  <c r="AE1975" i="46"/>
  <c r="AE917" i="46"/>
  <c r="AE1181" i="46"/>
  <c r="AE1454" i="46"/>
  <c r="AE2117" i="46"/>
  <c r="AE2192" i="46"/>
  <c r="AE421" i="46"/>
  <c r="AE422" i="46"/>
  <c r="AE1061" i="46"/>
  <c r="AE2034" i="46"/>
  <c r="AE761" i="46"/>
  <c r="AE495" i="46"/>
  <c r="AE2204" i="46"/>
  <c r="AE1835" i="46"/>
  <c r="AE2418" i="46"/>
  <c r="AE1872" i="46"/>
  <c r="AE2000" i="46"/>
  <c r="AE1149" i="46"/>
  <c r="AE1293" i="46"/>
  <c r="AE2081" i="46"/>
  <c r="AE2311" i="46"/>
  <c r="AE403" i="46"/>
  <c r="AE872" i="46"/>
  <c r="AE1976" i="46"/>
  <c r="AE2137" i="46"/>
  <c r="AE487" i="46"/>
  <c r="AE2042" i="46"/>
  <c r="AE2290" i="46"/>
  <c r="AE2428" i="46"/>
  <c r="AE836" i="46"/>
  <c r="AE1491" i="46"/>
  <c r="AE759" i="46"/>
  <c r="AE1157" i="46"/>
  <c r="AE1040" i="46"/>
  <c r="AE490" i="46"/>
  <c r="AE2001" i="46"/>
  <c r="AE1475" i="46"/>
  <c r="AE976" i="46"/>
  <c r="AE701" i="46"/>
  <c r="AE931" i="46"/>
  <c r="AE1788" i="46"/>
  <c r="AE2429" i="46"/>
  <c r="AE1647" i="46"/>
  <c r="AE944" i="46"/>
  <c r="AE1309" i="46"/>
  <c r="AE838" i="46"/>
  <c r="AE1563" i="46"/>
  <c r="AE2365" i="46"/>
  <c r="AE2384" i="46"/>
  <c r="AE1198" i="46"/>
  <c r="AE1457" i="46"/>
  <c r="AE1831" i="46"/>
  <c r="AE477" i="46"/>
  <c r="AE1704" i="46"/>
  <c r="AE462" i="46"/>
  <c r="AE2263" i="46"/>
  <c r="AE2090" i="46"/>
  <c r="AE2169" i="46"/>
  <c r="AE1245" i="46"/>
  <c r="AE2243" i="46"/>
  <c r="AE672" i="46"/>
  <c r="AE1281" i="46"/>
  <c r="AE1754" i="46"/>
  <c r="AE935" i="46"/>
  <c r="AE668" i="46"/>
  <c r="AE747" i="46"/>
  <c r="AE1168" i="46"/>
  <c r="AE2356" i="46"/>
  <c r="AE1282" i="46"/>
  <c r="AE660" i="46"/>
  <c r="AE1128" i="46"/>
  <c r="AE691" i="46"/>
  <c r="AE523" i="46"/>
  <c r="AE1664" i="46"/>
  <c r="AE979" i="46"/>
  <c r="AE912" i="46"/>
  <c r="AE2357" i="46"/>
  <c r="AE521" i="46"/>
  <c r="AE1101" i="46"/>
  <c r="AE1839" i="46"/>
  <c r="AE1526" i="46"/>
  <c r="AE1968" i="46"/>
  <c r="AE840" i="46"/>
  <c r="AE740" i="46"/>
  <c r="AE1519" i="46"/>
  <c r="AE503" i="46"/>
  <c r="AE1795" i="46"/>
  <c r="AE805" i="46"/>
  <c r="AE2078" i="46"/>
  <c r="AE2317" i="46"/>
  <c r="AE2337" i="46"/>
  <c r="AE815" i="46"/>
  <c r="AE1883" i="46"/>
  <c r="AE817" i="46"/>
  <c r="AE2462" i="46"/>
  <c r="AE1171" i="46"/>
  <c r="AE1290" i="46"/>
  <c r="AE971" i="46"/>
  <c r="AE1319" i="46"/>
  <c r="AE1219" i="46"/>
  <c r="AE1090" i="46"/>
  <c r="AE458" i="46"/>
  <c r="AE506" i="46"/>
  <c r="AE1802" i="46"/>
  <c r="AE1520" i="46"/>
  <c r="AE2114" i="46"/>
  <c r="AE846" i="46"/>
  <c r="AE1161" i="46"/>
  <c r="AE667" i="46"/>
  <c r="AE505" i="46"/>
  <c r="AE1916" i="46"/>
  <c r="AE1812" i="46"/>
  <c r="AE2224" i="46"/>
  <c r="AE659" i="46"/>
  <c r="AE2164" i="46"/>
  <c r="AE1143" i="46"/>
  <c r="AE2456" i="46"/>
  <c r="AE1291" i="46"/>
  <c r="AE916" i="46"/>
  <c r="AE1109" i="46"/>
  <c r="AE1262" i="46"/>
  <c r="AE925" i="46"/>
  <c r="AE2198" i="46"/>
  <c r="AE1409" i="46"/>
  <c r="AE2392" i="46"/>
  <c r="AE1081" i="46"/>
  <c r="AE849" i="46"/>
  <c r="AE2364" i="46"/>
  <c r="AE423" i="46"/>
  <c r="AE646" i="46"/>
  <c r="AE823" i="46"/>
  <c r="AE2005" i="46"/>
  <c r="AE1287" i="46"/>
  <c r="AE2143" i="46"/>
  <c r="AE2208" i="46"/>
  <c r="AE2436" i="46"/>
  <c r="AE2135" i="46"/>
  <c r="AE1263" i="46"/>
  <c r="AE1329" i="46"/>
  <c r="AE829" i="46"/>
  <c r="AE513" i="46"/>
  <c r="AE1679" i="46"/>
  <c r="AE424" i="46"/>
  <c r="AE833" i="46"/>
  <c r="AE2238" i="46"/>
  <c r="AE859" i="46"/>
  <c r="AE412" i="46"/>
  <c r="AE942" i="46"/>
  <c r="AE2461" i="46"/>
  <c r="AE1710" i="46"/>
  <c r="AE500" i="46"/>
  <c r="AE652" i="46"/>
  <c r="AE2335" i="46"/>
  <c r="AE1941" i="46"/>
  <c r="AE1423" i="46"/>
  <c r="AE832" i="46"/>
  <c r="AE2094" i="46"/>
  <c r="AE1578" i="46"/>
  <c r="AE1331" i="46"/>
  <c r="AE835" i="46"/>
  <c r="AE1779" i="46"/>
  <c r="AE1801" i="46"/>
  <c r="AE461" i="46"/>
  <c r="AE1131" i="46"/>
  <c r="AE1523" i="46"/>
  <c r="AE1372" i="46"/>
  <c r="AE1295" i="46"/>
  <c r="AE1931" i="46"/>
  <c r="AE669" i="46"/>
  <c r="AE1932" i="46"/>
  <c r="AE502" i="46"/>
  <c r="AE1067" i="46"/>
  <c r="AE2435" i="46"/>
  <c r="AE864" i="46"/>
  <c r="AE1751" i="46"/>
  <c r="AE2402" i="46"/>
  <c r="AE2334" i="46"/>
  <c r="AE2368" i="46"/>
  <c r="AE848" i="46"/>
  <c r="AE1449" i="46"/>
  <c r="AE821" i="46"/>
  <c r="AE2273" i="46"/>
  <c r="AE2346" i="46"/>
  <c r="AE1825" i="46"/>
  <c r="AE1098" i="46"/>
  <c r="AE2344" i="46"/>
  <c r="AE1403" i="46"/>
  <c r="AE970" i="46"/>
  <c r="AE1833" i="46"/>
  <c r="AE1848" i="46"/>
  <c r="AE1752" i="46"/>
  <c r="AE1159" i="46"/>
  <c r="AE1404" i="46"/>
  <c r="AE1998" i="46"/>
  <c r="AE2328" i="46"/>
  <c r="AE1212" i="46"/>
  <c r="AE2119" i="46"/>
  <c r="AE2300" i="46"/>
  <c r="AE610" i="46"/>
  <c r="AE978" i="46"/>
  <c r="AE822" i="46"/>
  <c r="AE486" i="46"/>
  <c r="AE2231" i="46"/>
  <c r="AE1768" i="46"/>
  <c r="AE943" i="46"/>
  <c r="AE508" i="46"/>
  <c r="AE992" i="46"/>
  <c r="AE1596" i="46"/>
  <c r="AE1199" i="46"/>
  <c r="AE2095" i="46"/>
  <c r="AE1687" i="46"/>
  <c r="AE1045" i="46"/>
  <c r="AE514" i="46"/>
  <c r="AE1639" i="46"/>
  <c r="AE984" i="46"/>
  <c r="AE2259" i="46"/>
  <c r="AE1264" i="46"/>
  <c r="AE466" i="46"/>
  <c r="AE2372" i="46"/>
  <c r="AE658" i="46"/>
  <c r="AE1084" i="46"/>
  <c r="AE2228" i="46"/>
  <c r="AE830" i="46"/>
  <c r="AE689" i="46"/>
  <c r="AE528" i="46"/>
  <c r="AE467" i="46"/>
  <c r="AE861" i="46"/>
  <c r="AE1631" i="46"/>
  <c r="AE2254" i="46"/>
  <c r="AE1155" i="46"/>
  <c r="AE1863" i="46"/>
  <c r="AE653" i="46"/>
  <c r="AE1620" i="46"/>
  <c r="AE1036" i="46"/>
  <c r="AE1469" i="46"/>
  <c r="AE2443" i="46"/>
  <c r="AE1914" i="46"/>
  <c r="AE2217" i="46"/>
  <c r="AE655" i="46"/>
  <c r="AE1007" i="46"/>
  <c r="AE969" i="46"/>
  <c r="AE1332" i="46"/>
  <c r="AE941" i="46"/>
  <c r="AE1121" i="46"/>
  <c r="AE1402" i="46"/>
  <c r="AE2405" i="46"/>
  <c r="AE470" i="46"/>
  <c r="AE1222" i="46"/>
  <c r="AE1406" i="46"/>
  <c r="AE1841" i="46"/>
  <c r="AE1981" i="46"/>
  <c r="AE1640" i="46"/>
  <c r="AE1625" i="46"/>
  <c r="AE813" i="46"/>
  <c r="AE1965" i="46"/>
  <c r="AE1285" i="46"/>
  <c r="AE1043" i="46"/>
  <c r="AE1216" i="46"/>
  <c r="AE473" i="46"/>
  <c r="AE2091" i="46"/>
  <c r="AE1265" i="46"/>
  <c r="AE860" i="46"/>
  <c r="AE1180" i="46"/>
  <c r="AE1228" i="46"/>
  <c r="AE1462" i="46"/>
  <c r="AE2146" i="46"/>
  <c r="AE862" i="46"/>
  <c r="AE1569" i="46"/>
  <c r="AE1508" i="46"/>
  <c r="AE1763" i="46"/>
  <c r="AE932" i="46"/>
  <c r="AE804" i="46"/>
  <c r="AE656" i="46"/>
  <c r="AE1347" i="46"/>
  <c r="AE819" i="46"/>
  <c r="AE426" i="46"/>
  <c r="AE1450" i="46"/>
  <c r="AE946" i="46"/>
  <c r="AE552" i="46"/>
  <c r="AE793" i="46"/>
  <c r="AE2106" i="46"/>
  <c r="AE538" i="46"/>
  <c r="AE1869" i="46"/>
  <c r="AE1086" i="46"/>
  <c r="AE2012" i="46"/>
  <c r="AE1859" i="46"/>
  <c r="AE2267" i="46"/>
  <c r="AE777" i="46"/>
  <c r="AE1278" i="46"/>
  <c r="AE1732" i="46"/>
  <c r="AE2488" i="46"/>
  <c r="AE1492" i="46"/>
  <c r="AE1822" i="46"/>
  <c r="AE1813" i="46"/>
  <c r="AE481" i="46"/>
  <c r="AE744" i="46"/>
  <c r="AE1250" i="46"/>
  <c r="AE1057" i="46"/>
  <c r="AE1359" i="46"/>
  <c r="AE839" i="46"/>
  <c r="AE1322" i="46"/>
  <c r="AE1363" i="46"/>
  <c r="AE1185" i="46"/>
  <c r="AE1310" i="46"/>
  <c r="AE2393" i="46"/>
  <c r="AE2361" i="46"/>
  <c r="AE1506" i="46"/>
  <c r="AE414" i="46"/>
  <c r="AE2453" i="46"/>
  <c r="AE2316" i="46"/>
  <c r="AE2409" i="46"/>
  <c r="AE460" i="46"/>
  <c r="AE1775" i="46"/>
  <c r="AE784" i="46"/>
  <c r="AE1853" i="46"/>
  <c r="AE2101" i="46"/>
  <c r="AE1504" i="46"/>
  <c r="AE1607" i="46"/>
  <c r="AE1268" i="46"/>
  <c r="AE871" i="46"/>
  <c r="AE1077" i="46"/>
  <c r="AE1641" i="46"/>
  <c r="AE2194" i="46"/>
  <c r="AE1416" i="46"/>
  <c r="AE2141" i="46"/>
  <c r="AE2170" i="46"/>
  <c r="AE664" i="46"/>
  <c r="AE507" i="46"/>
  <c r="AE663" i="46"/>
  <c r="AE2132" i="46"/>
  <c r="AE657" i="46"/>
  <c r="AE2463" i="46"/>
  <c r="AE695" i="46"/>
  <c r="AE687" i="46"/>
  <c r="AE1993" i="46"/>
  <c r="AE2099" i="46"/>
  <c r="AE1414" i="46"/>
  <c r="AE2049" i="46"/>
  <c r="AE1226" i="46"/>
  <c r="AE645" i="46"/>
  <c r="AE1873" i="46"/>
  <c r="AE1807" i="46"/>
  <c r="AE1432" i="46"/>
  <c r="AE504" i="46"/>
  <c r="AE496" i="46"/>
  <c r="AE1471" i="46"/>
  <c r="AE2309" i="46"/>
  <c r="AE1340" i="46"/>
  <c r="AE1874" i="46"/>
  <c r="AE1065" i="46"/>
  <c r="AE2415" i="46"/>
  <c r="AE920" i="46"/>
  <c r="AE551" i="46"/>
  <c r="AE2076" i="46"/>
  <c r="AE1186" i="46"/>
  <c r="AE1753" i="46"/>
  <c r="AE1589" i="46"/>
  <c r="AE483" i="46"/>
  <c r="AE1713" i="46"/>
  <c r="AE614" i="46"/>
  <c r="AE1749" i="46"/>
  <c r="AE1747" i="46"/>
  <c r="AE781" i="46"/>
  <c r="AE2475" i="46"/>
  <c r="AE556" i="46"/>
  <c r="AE485" i="46"/>
  <c r="AE1343" i="46"/>
  <c r="AE644" i="46"/>
  <c r="AE1388" i="46"/>
  <c r="AE963" i="46"/>
  <c r="AE1167" i="46"/>
  <c r="AE2407" i="46"/>
  <c r="AE1548" i="46"/>
  <c r="AE831" i="46"/>
  <c r="AE2327" i="46"/>
  <c r="AE1079" i="46"/>
  <c r="AE650" i="46"/>
  <c r="AE464" i="46"/>
  <c r="AE933" i="46"/>
  <c r="AE1868" i="46"/>
  <c r="AE1790" i="46"/>
  <c r="AE2310" i="46"/>
  <c r="AE2439" i="46"/>
  <c r="AE1260" i="46"/>
  <c r="AE2166" i="46"/>
  <c r="AE1784" i="46"/>
  <c r="AE1862" i="46"/>
  <c r="AE1678" i="46"/>
  <c r="AE2472" i="46"/>
  <c r="AE966" i="46"/>
  <c r="AE1165" i="46"/>
  <c r="AE1743" i="46"/>
  <c r="AE1845" i="46"/>
  <c r="AE826" i="46"/>
  <c r="AE1619" i="46"/>
  <c r="AE476" i="46"/>
  <c r="AE1522" i="46"/>
  <c r="AE1075" i="46"/>
  <c r="AE2214" i="46"/>
  <c r="AE1136" i="46"/>
  <c r="AE2390" i="46"/>
  <c r="AE847" i="46"/>
  <c r="AE616" i="46"/>
  <c r="AE1676" i="46"/>
  <c r="AE1671" i="46"/>
  <c r="AE1237" i="46"/>
  <c r="AE2144" i="46"/>
  <c r="AE1668" i="46"/>
  <c r="AE1910" i="46"/>
  <c r="AE1662" i="46"/>
  <c r="AE1808" i="46"/>
  <c r="AE2448" i="46"/>
  <c r="AE2330" i="46"/>
  <c r="AE2185" i="46"/>
  <c r="AE1054" i="46"/>
  <c r="AE469" i="46"/>
  <c r="AE1793" i="46"/>
  <c r="AE2294" i="46"/>
  <c r="AE1117" i="46"/>
  <c r="AE1049" i="46"/>
  <c r="AE1044" i="46"/>
  <c r="AE1609" i="46"/>
  <c r="AE845" i="46"/>
  <c r="AE648" i="46"/>
  <c r="AE945" i="46"/>
  <c r="AE2213" i="46"/>
  <c r="AE1129" i="46"/>
  <c r="AE1394" i="46"/>
  <c r="AE1271" i="46"/>
  <c r="AE2227" i="46"/>
  <c r="AE1937" i="46"/>
  <c r="AE1048" i="46"/>
  <c r="AE1930" i="46"/>
  <c r="AE2113" i="46"/>
  <c r="AE2266" i="46"/>
  <c r="AE1248" i="46"/>
  <c r="AE1473" i="46"/>
  <c r="AE1085" i="46"/>
  <c r="AE1840" i="46"/>
  <c r="AE2434" i="46"/>
  <c r="AE1379" i="46"/>
  <c r="AE1138" i="46"/>
  <c r="AE1881" i="46"/>
  <c r="AE928" i="46"/>
  <c r="AE842" i="46"/>
  <c r="AE1602" i="46"/>
  <c r="AE985" i="46"/>
  <c r="AE2209" i="46"/>
  <c r="AE2037" i="46"/>
  <c r="AE1834" i="46"/>
  <c r="AE1209" i="46"/>
  <c r="AE2292" i="46"/>
  <c r="AE1313" i="46"/>
  <c r="AE1530" i="46"/>
  <c r="AE2239" i="46"/>
  <c r="AE1174" i="46"/>
  <c r="AE775" i="46"/>
  <c r="AE2326" i="46"/>
  <c r="AE1966" i="46"/>
  <c r="AE1342" i="46"/>
  <c r="AE1721" i="46"/>
  <c r="AE1214" i="46"/>
  <c r="AE1929" i="46"/>
  <c r="AE770" i="46"/>
  <c r="AE2052" i="46"/>
  <c r="AE1706" i="46"/>
  <c r="AE1306" i="46"/>
  <c r="AE1177" i="46"/>
  <c r="AE1269" i="46"/>
  <c r="AE1255" i="46"/>
  <c r="AE1915" i="46"/>
  <c r="AE2422" i="46"/>
  <c r="AE1705" i="46"/>
  <c r="AE586" i="46"/>
  <c r="AE1946" i="46"/>
  <c r="AE2416" i="46"/>
  <c r="AE964" i="46"/>
  <c r="AE877" i="46"/>
  <c r="AE1618" i="46"/>
  <c r="AE1239" i="46"/>
  <c r="AE882" i="46"/>
  <c r="AE1259" i="46"/>
  <c r="AE923" i="46"/>
  <c r="AE884" i="46"/>
  <c r="AE785" i="46"/>
  <c r="AE2302" i="46"/>
  <c r="AE1339" i="46"/>
  <c r="AE1243" i="46"/>
  <c r="AE1204" i="46"/>
  <c r="AE771" i="46"/>
  <c r="AE553" i="46"/>
  <c r="AE2406" i="46"/>
  <c r="AE1943" i="46"/>
  <c r="AE1571" i="46"/>
  <c r="AE2234" i="46"/>
  <c r="AE1811" i="46"/>
  <c r="AE2381" i="46"/>
  <c r="AE786" i="46"/>
  <c r="AE768" i="46"/>
  <c r="AE1446" i="46"/>
  <c r="AE1762" i="46"/>
  <c r="AE1875" i="46"/>
  <c r="AE589" i="46"/>
  <c r="AE1418" i="46"/>
  <c r="AE1844" i="46"/>
  <c r="AE922" i="46"/>
  <c r="AE795" i="46"/>
  <c r="AE1554" i="46"/>
  <c r="AE973" i="46"/>
  <c r="AE1999" i="46"/>
  <c r="AE756" i="46"/>
  <c r="AE1296" i="46"/>
  <c r="AE1736" i="46"/>
  <c r="AE1683" i="46"/>
  <c r="AE1973" i="46"/>
  <c r="AE1717" i="46"/>
  <c r="AE790" i="46"/>
  <c r="AE1545" i="46"/>
  <c r="AE594" i="46"/>
  <c r="AE778" i="46"/>
  <c r="AE555" i="46"/>
  <c r="AE2408" i="46"/>
  <c r="AE539" i="46"/>
  <c r="AE875" i="46"/>
  <c r="AE1907" i="46"/>
  <c r="AE2427" i="46"/>
  <c r="AE2154" i="46"/>
  <c r="AE1800" i="46"/>
  <c r="AE1806" i="46"/>
  <c r="AE1722" i="46"/>
  <c r="AE1232" i="46"/>
  <c r="AE967" i="46"/>
  <c r="AE1613" i="46"/>
  <c r="AE2256" i="46"/>
  <c r="AE1580" i="46"/>
  <c r="AE1723" i="46"/>
  <c r="AE1218" i="46"/>
  <c r="AE1376" i="46"/>
  <c r="AE1312" i="46"/>
  <c r="AE968" i="46"/>
  <c r="AE1434" i="46"/>
  <c r="AE2473" i="46"/>
  <c r="AE2105" i="46"/>
  <c r="AE1815" i="46"/>
  <c r="AE990" i="46"/>
  <c r="AE591" i="46"/>
  <c r="AE1052" i="46"/>
  <c r="AE2269" i="46"/>
  <c r="AE874" i="46"/>
  <c r="AE546" i="46"/>
  <c r="AE641" i="46"/>
  <c r="AE592" i="46"/>
  <c r="AE642" i="46"/>
  <c r="AE547" i="46"/>
  <c r="AE1240" i="46"/>
  <c r="AE2110" i="46"/>
  <c r="AE541" i="46"/>
  <c r="AE779" i="46"/>
  <c r="AE2033" i="46"/>
  <c r="AE1229" i="46"/>
  <c r="AE2293" i="46"/>
  <c r="AE590" i="46"/>
  <c r="AE1919" i="46"/>
  <c r="AE1780" i="46"/>
  <c r="AE975" i="46"/>
  <c r="AE1823" i="46"/>
  <c r="AE587" i="46"/>
  <c r="AE1393" i="46"/>
  <c r="AE1283" i="46"/>
  <c r="AE1277" i="46"/>
  <c r="AE2041" i="46"/>
  <c r="AE881" i="46"/>
  <c r="AE2275" i="46"/>
  <c r="AE1628" i="46"/>
  <c r="AE2129" i="46"/>
  <c r="AE2222" i="46"/>
  <c r="AE2449" i="46"/>
  <c r="AE1439" i="46"/>
  <c r="AE1816" i="46"/>
  <c r="AE825" i="46"/>
  <c r="AE1292" i="46"/>
  <c r="AE794" i="46"/>
  <c r="AE1419" i="46"/>
  <c r="AE2109" i="46"/>
  <c r="AE2413" i="46"/>
  <c r="AE782" i="46"/>
  <c r="AE2015" i="46"/>
  <c r="AE876" i="46"/>
  <c r="AE1635" i="46"/>
  <c r="AE1046" i="46"/>
  <c r="AE1453" i="46"/>
  <c r="AE1741" i="46"/>
  <c r="AE2323" i="46"/>
  <c r="AE2279" i="46"/>
  <c r="AE2142" i="46"/>
  <c r="AE2329" i="46"/>
  <c r="AE1203" i="46"/>
  <c r="AE1087" i="46"/>
  <c r="AE1307" i="46"/>
  <c r="AE1810" i="46"/>
  <c r="AE1221" i="46"/>
  <c r="AE643" i="46"/>
  <c r="AE997" i="46"/>
  <c r="AE1670" i="46"/>
  <c r="AE769" i="46"/>
  <c r="AE2038" i="46"/>
  <c r="AE2360" i="46"/>
  <c r="AE2220" i="46"/>
  <c r="AE1436" i="46"/>
  <c r="AE1302" i="46"/>
  <c r="AE1740" i="46"/>
  <c r="AE543" i="46"/>
  <c r="AE1663" i="46"/>
  <c r="AE1053" i="46"/>
  <c r="AE2455" i="46"/>
  <c r="AE2265" i="46"/>
  <c r="AE2061" i="46"/>
  <c r="AE1809" i="46"/>
  <c r="AE965" i="46"/>
  <c r="AE1305" i="46"/>
  <c r="AE588" i="46"/>
  <c r="AE2271" i="46"/>
  <c r="AE536" i="46"/>
  <c r="AE1882" i="46"/>
  <c r="AE1529" i="46"/>
  <c r="AE2430" i="46"/>
  <c r="AE1568" i="46"/>
  <c r="AE2219" i="46"/>
  <c r="AE974" i="46"/>
  <c r="AE1703" i="46"/>
  <c r="AE1669" i="46"/>
  <c r="AE776" i="46"/>
  <c r="AE883" i="46"/>
  <c r="AE2112" i="46"/>
  <c r="AE1636" i="46"/>
  <c r="AE2349" i="46"/>
  <c r="AE2104" i="46"/>
  <c r="AE2040" i="46"/>
  <c r="AE2410" i="46"/>
  <c r="AE1544" i="46"/>
  <c r="AE1411" i="46"/>
  <c r="AE1601" i="46"/>
  <c r="AE1467" i="46"/>
  <c r="AE1458" i="46"/>
  <c r="AE780" i="46"/>
  <c r="AE1304" i="46"/>
  <c r="AE2145" i="46"/>
  <c r="AE1748" i="46"/>
  <c r="AE1824" i="46"/>
  <c r="AE1166" i="46"/>
  <c r="AE2258" i="46"/>
  <c r="AE1345" i="46"/>
  <c r="AE1276" i="46"/>
  <c r="AE1942" i="46"/>
  <c r="AE2059" i="46"/>
  <c r="AE1880" i="46"/>
  <c r="AE787" i="46"/>
  <c r="AE1789" i="46"/>
  <c r="AE878" i="46"/>
  <c r="H36" i="23"/>
  <c r="H33" i="23"/>
  <c r="H37" i="23"/>
  <c r="H34" i="23"/>
  <c r="H38" i="23"/>
  <c r="H39" i="23"/>
  <c r="H43" i="23"/>
  <c r="H47" i="23"/>
  <c r="H51" i="23"/>
  <c r="H55" i="23"/>
  <c r="H35" i="23"/>
  <c r="H50" i="23"/>
  <c r="H40" i="23"/>
  <c r="H44" i="23"/>
  <c r="H48" i="23"/>
  <c r="H52" i="23"/>
  <c r="H56" i="23"/>
  <c r="H42" i="23"/>
  <c r="H54" i="23"/>
  <c r="H41" i="23"/>
  <c r="H45" i="23"/>
  <c r="H49" i="23"/>
  <c r="H53" i="23"/>
  <c r="H57" i="23"/>
  <c r="H46" i="23"/>
  <c r="H58" i="23"/>
  <c r="I28" i="23"/>
  <c r="I34" i="23" l="1"/>
  <c r="I38" i="23"/>
  <c r="I42" i="23"/>
  <c r="I46" i="23"/>
  <c r="I50" i="23"/>
  <c r="I54" i="23"/>
  <c r="I58" i="23"/>
  <c r="I35" i="23"/>
  <c r="I39" i="23"/>
  <c r="I43" i="23"/>
  <c r="I47" i="23"/>
  <c r="I51" i="23"/>
  <c r="I55" i="23"/>
  <c r="I36" i="23"/>
  <c r="I40" i="23"/>
  <c r="I44" i="23"/>
  <c r="I48" i="23"/>
  <c r="I52" i="23"/>
  <c r="I56" i="23"/>
  <c r="I37" i="23"/>
  <c r="I53" i="23"/>
  <c r="I41" i="23"/>
  <c r="I57" i="23"/>
  <c r="I33" i="23"/>
  <c r="I45" i="23"/>
  <c r="I49" i="23"/>
  <c r="J28" i="23"/>
  <c r="J36" i="23" l="1"/>
  <c r="J40" i="23"/>
  <c r="J44" i="23"/>
  <c r="J48" i="23"/>
  <c r="J52" i="23"/>
  <c r="J56" i="23"/>
  <c r="J33" i="23"/>
  <c r="J37" i="23"/>
  <c r="J41" i="23"/>
  <c r="J45" i="23"/>
  <c r="J49" i="23"/>
  <c r="J53" i="23"/>
  <c r="J57" i="23"/>
  <c r="J34" i="23"/>
  <c r="J38" i="23"/>
  <c r="J42" i="23"/>
  <c r="J46" i="23"/>
  <c r="J50" i="23"/>
  <c r="J54" i="23"/>
  <c r="J58" i="23"/>
  <c r="J35" i="23"/>
  <c r="J51" i="23"/>
  <c r="J47" i="23"/>
  <c r="J39" i="23"/>
  <c r="J55" i="23"/>
  <c r="J43" i="23"/>
  <c r="K28" i="23"/>
  <c r="K36" i="23" l="1"/>
  <c r="K40" i="23"/>
  <c r="K44" i="23"/>
  <c r="K48" i="23"/>
  <c r="K52" i="23"/>
  <c r="K56" i="23"/>
  <c r="K33" i="23"/>
  <c r="K37" i="23"/>
  <c r="K41" i="23"/>
  <c r="K45" i="23"/>
  <c r="K49" i="23"/>
  <c r="K53" i="23"/>
  <c r="K57" i="23"/>
  <c r="K34" i="23"/>
  <c r="K38" i="23"/>
  <c r="K42" i="23"/>
  <c r="K46" i="23"/>
  <c r="K50" i="23"/>
  <c r="K54" i="23"/>
  <c r="K58" i="23"/>
  <c r="K47" i="23"/>
  <c r="K35" i="23"/>
  <c r="K51" i="23"/>
  <c r="K39" i="23"/>
  <c r="K55" i="23"/>
  <c r="K43" i="23"/>
  <c r="L28" i="23"/>
  <c r="L35" i="23" l="1"/>
  <c r="L39" i="23"/>
  <c r="L43" i="23"/>
  <c r="L47" i="23"/>
  <c r="L51" i="23"/>
  <c r="L55" i="23"/>
  <c r="L36" i="23"/>
  <c r="L40" i="23"/>
  <c r="L44" i="23"/>
  <c r="L48" i="23"/>
  <c r="L52" i="23"/>
  <c r="L56" i="23"/>
  <c r="L33" i="23"/>
  <c r="L37" i="23"/>
  <c r="L41" i="23"/>
  <c r="L45" i="23"/>
  <c r="L49" i="23"/>
  <c r="L53" i="23"/>
  <c r="L57" i="23"/>
  <c r="L34" i="23"/>
  <c r="L50" i="23"/>
  <c r="L38" i="23"/>
  <c r="L54" i="23"/>
  <c r="L46" i="23"/>
  <c r="L42" i="23"/>
  <c r="L58" i="23"/>
  <c r="M28" i="23"/>
  <c r="M34" i="23" l="1"/>
  <c r="M38" i="23"/>
  <c r="M42" i="23"/>
  <c r="M46" i="23"/>
  <c r="M50" i="23"/>
  <c r="M54" i="23"/>
  <c r="M58" i="23"/>
  <c r="M35" i="23"/>
  <c r="M39" i="23"/>
  <c r="M43" i="23"/>
  <c r="M47" i="23"/>
  <c r="M51" i="23"/>
  <c r="M55" i="23"/>
  <c r="M36" i="23"/>
  <c r="M40" i="23"/>
  <c r="M44" i="23"/>
  <c r="M48" i="23"/>
  <c r="M52" i="23"/>
  <c r="M56" i="23"/>
  <c r="M45" i="23"/>
  <c r="M33" i="23"/>
  <c r="M49" i="23"/>
  <c r="M37" i="23"/>
  <c r="M53" i="23"/>
  <c r="M41" i="23"/>
  <c r="M57" i="23"/>
  <c r="N28" i="23"/>
  <c r="N36" i="23" l="1"/>
  <c r="N40" i="23"/>
  <c r="N44" i="23"/>
  <c r="N48" i="23"/>
  <c r="N52" i="23"/>
  <c r="N56" i="23"/>
  <c r="N33" i="23"/>
  <c r="N37" i="23"/>
  <c r="N41" i="23"/>
  <c r="N45" i="23"/>
  <c r="N49" i="23"/>
  <c r="N53" i="23"/>
  <c r="N57" i="23"/>
  <c r="N34" i="23"/>
  <c r="N38" i="23"/>
  <c r="N42" i="23"/>
  <c r="N46" i="23"/>
  <c r="N50" i="23"/>
  <c r="N54" i="23"/>
  <c r="N58" i="23"/>
  <c r="N43" i="23"/>
  <c r="N47" i="23"/>
  <c r="N35" i="23"/>
  <c r="N51" i="23"/>
  <c r="N39" i="23"/>
  <c r="N55" i="23"/>
  <c r="O28" i="23"/>
  <c r="O34" i="23" l="1"/>
  <c r="O38" i="23"/>
  <c r="O42" i="23"/>
  <c r="O46" i="23"/>
  <c r="O50" i="23"/>
  <c r="O54" i="23"/>
  <c r="O58" i="23"/>
  <c r="O35" i="23"/>
  <c r="O39" i="23"/>
  <c r="O43" i="23"/>
  <c r="O47" i="23"/>
  <c r="O51" i="23"/>
  <c r="O55" i="23"/>
  <c r="O36" i="23"/>
  <c r="O40" i="23"/>
  <c r="O44" i="23"/>
  <c r="O48" i="23"/>
  <c r="O52" i="23"/>
  <c r="O56" i="23"/>
  <c r="O41" i="23"/>
  <c r="O57" i="23"/>
  <c r="O45" i="23"/>
  <c r="O33" i="23"/>
  <c r="O49" i="23"/>
  <c r="O37" i="23"/>
  <c r="O53" i="23"/>
  <c r="P28" i="23"/>
  <c r="P36" i="23" l="1"/>
  <c r="P40" i="23"/>
  <c r="P44" i="23"/>
  <c r="P48" i="23"/>
  <c r="P52" i="23"/>
  <c r="P56" i="23"/>
  <c r="P33" i="23"/>
  <c r="P37" i="23"/>
  <c r="P41" i="23"/>
  <c r="P45" i="23"/>
  <c r="P49" i="23"/>
  <c r="P53" i="23"/>
  <c r="P57" i="23"/>
  <c r="P34" i="23"/>
  <c r="P38" i="23"/>
  <c r="P42" i="23"/>
  <c r="P46" i="23"/>
  <c r="P50" i="23"/>
  <c r="P54" i="23"/>
  <c r="P58" i="23"/>
  <c r="P39" i="23"/>
  <c r="P55" i="23"/>
  <c r="P43" i="23"/>
  <c r="P47" i="23"/>
  <c r="P35" i="23"/>
  <c r="P51" i="23"/>
  <c r="Q28" i="23"/>
  <c r="Q34" i="23" l="1"/>
  <c r="Q38" i="23"/>
  <c r="Q42" i="23"/>
  <c r="Q46" i="23"/>
  <c r="Q50" i="23"/>
  <c r="Q54" i="23"/>
  <c r="Q58" i="23"/>
  <c r="Q35" i="23"/>
  <c r="Q39" i="23"/>
  <c r="Q43" i="23"/>
  <c r="Q47" i="23"/>
  <c r="Q51" i="23"/>
  <c r="Q55" i="23"/>
  <c r="Q36" i="23"/>
  <c r="Q40" i="23"/>
  <c r="Q44" i="23"/>
  <c r="Q48" i="23"/>
  <c r="Q52" i="23"/>
  <c r="Q56" i="23"/>
  <c r="Q37" i="23"/>
  <c r="Q53" i="23"/>
  <c r="Q41" i="23"/>
  <c r="Q57" i="23"/>
  <c r="Q45" i="23"/>
  <c r="Q33" i="23"/>
  <c r="Q49" i="23"/>
  <c r="R28" i="23"/>
  <c r="R36" i="23" l="1"/>
  <c r="R40" i="23"/>
  <c r="R44" i="23"/>
  <c r="R48" i="23"/>
  <c r="R52" i="23"/>
  <c r="R56" i="23"/>
  <c r="R33" i="23"/>
  <c r="R37" i="23"/>
  <c r="R41" i="23"/>
  <c r="R45" i="23"/>
  <c r="R49" i="23"/>
  <c r="R53" i="23"/>
  <c r="R57" i="23"/>
  <c r="R34" i="23"/>
  <c r="R38" i="23"/>
  <c r="R42" i="23"/>
  <c r="R46" i="23"/>
  <c r="R50" i="23"/>
  <c r="R54" i="23"/>
  <c r="R58" i="23"/>
  <c r="R35" i="23"/>
  <c r="R51" i="23"/>
  <c r="R39" i="23"/>
  <c r="R55" i="23"/>
  <c r="R43" i="23"/>
  <c r="R47" i="23"/>
  <c r="S28" i="23"/>
  <c r="S34" i="23" l="1"/>
  <c r="S38" i="23"/>
  <c r="S42" i="23"/>
  <c r="S46" i="23"/>
  <c r="S50" i="23"/>
  <c r="S54" i="23"/>
  <c r="S58" i="23"/>
  <c r="S35" i="23"/>
  <c r="S39" i="23"/>
  <c r="S43" i="23"/>
  <c r="S47" i="23"/>
  <c r="S51" i="23"/>
  <c r="S55" i="23"/>
  <c r="S36" i="23"/>
  <c r="S40" i="23"/>
  <c r="S44" i="23"/>
  <c r="S48" i="23"/>
  <c r="S52" i="23"/>
  <c r="S56" i="23"/>
  <c r="S33" i="23"/>
  <c r="S49" i="23"/>
  <c r="S37" i="23"/>
  <c r="S53" i="23"/>
  <c r="S41" i="23"/>
  <c r="S57" i="23"/>
  <c r="S45" i="23"/>
  <c r="G12" i="23" l="1"/>
  <c r="F12" i="23"/>
  <c r="E12" i="23"/>
  <c r="D12" i="23"/>
  <c r="L7" i="23"/>
  <c r="D13" i="9" l="1"/>
  <c r="O31" i="23" l="1"/>
  <c r="O30" i="23"/>
  <c r="O29" i="23"/>
  <c r="O32" i="23"/>
  <c r="J29" i="23"/>
  <c r="J32" i="23"/>
  <c r="J30" i="23"/>
  <c r="J31" i="23"/>
  <c r="E29" i="23"/>
  <c r="E31" i="23"/>
  <c r="E30" i="23"/>
  <c r="E32" i="23"/>
  <c r="P29" i="23" l="1"/>
  <c r="P31" i="23"/>
  <c r="P30" i="23"/>
  <c r="P32" i="23"/>
  <c r="F30" i="23"/>
  <c r="F31" i="23"/>
  <c r="F29" i="23"/>
  <c r="K31" i="23"/>
  <c r="K32" i="23"/>
  <c r="F32" i="23"/>
  <c r="K30" i="23"/>
  <c r="K29" i="23"/>
  <c r="Q31" i="23" l="1"/>
  <c r="Q30" i="23"/>
  <c r="Q29" i="23"/>
  <c r="Q32" i="23"/>
  <c r="L31" i="23"/>
  <c r="L29" i="23"/>
  <c r="L32" i="23"/>
  <c r="L30" i="23"/>
  <c r="G32" i="23"/>
  <c r="G30" i="23"/>
  <c r="G31" i="23"/>
  <c r="G29" i="23"/>
  <c r="R32" i="23" l="1"/>
  <c r="R30" i="23"/>
  <c r="R29" i="23"/>
  <c r="R31" i="23"/>
  <c r="M32" i="23"/>
  <c r="H30" i="23"/>
  <c r="M29" i="23"/>
  <c r="H29" i="23"/>
  <c r="H31" i="23"/>
  <c r="M30" i="23"/>
  <c r="H32" i="23"/>
  <c r="M31" i="23"/>
  <c r="S31" i="23" l="1"/>
  <c r="S30" i="23"/>
  <c r="S29" i="23"/>
  <c r="S32" i="23"/>
  <c r="N29" i="23"/>
  <c r="N31" i="23"/>
  <c r="N30" i="23"/>
  <c r="N32" i="23"/>
  <c r="I30" i="23"/>
  <c r="I31" i="23"/>
  <c r="I29" i="23"/>
  <c r="I32" i="23"/>
  <c r="B2" i="9" l="1"/>
  <c r="E7" i="23" l="1"/>
  <c r="F7" i="23" s="1"/>
  <c r="G7" i="23" s="1"/>
  <c r="H7" i="23" s="1"/>
  <c r="J7" i="23" s="1"/>
  <c r="G32" i="2" l="1"/>
  <c r="B2" i="2"/>
  <c r="AK227" i="50" l="1"/>
  <c r="AK166" i="50"/>
  <c r="AK208" i="50"/>
  <c r="AK216" i="50"/>
  <c r="AK55" i="50"/>
  <c r="BA55" i="50" s="1"/>
  <c r="BB55" i="50" s="1"/>
  <c r="AK20" i="50"/>
  <c r="AK21" i="50"/>
  <c r="AK119" i="50"/>
  <c r="AK241" i="50"/>
  <c r="AK38" i="50"/>
  <c r="BA38" i="50" s="1"/>
  <c r="BB38" i="50" s="1"/>
  <c r="AK28" i="50"/>
  <c r="AK177" i="50"/>
  <c r="AZ177" i="50" s="1"/>
  <c r="BB177" i="50" s="1"/>
  <c r="AK37" i="50"/>
  <c r="BA37" i="50" s="1"/>
  <c r="BB37" i="50" s="1"/>
  <c r="AK249" i="50"/>
  <c r="AK203" i="50"/>
  <c r="AK252" i="50"/>
  <c r="AK58" i="50"/>
  <c r="BA58" i="50" s="1"/>
  <c r="BB58" i="50" s="1"/>
  <c r="AK59" i="50"/>
  <c r="BA59" i="50" s="1"/>
  <c r="BB59" i="50" s="1"/>
  <c r="AK240" i="50"/>
  <c r="AK49" i="50"/>
  <c r="AK113" i="50"/>
  <c r="BA113" i="50" s="1"/>
  <c r="BB113" i="50" s="1"/>
  <c r="AK164" i="50"/>
  <c r="AK64" i="50"/>
  <c r="AK140" i="50"/>
  <c r="AK121" i="50"/>
  <c r="AK161" i="50"/>
  <c r="AK174" i="50"/>
  <c r="AZ174" i="50" s="1"/>
  <c r="BB174" i="50" s="1"/>
  <c r="AK102" i="50"/>
  <c r="AK60" i="50"/>
  <c r="AK112" i="50"/>
  <c r="AK72" i="50"/>
  <c r="AK223" i="50"/>
  <c r="AK163" i="50"/>
  <c r="AK209" i="50"/>
  <c r="AK77" i="50"/>
  <c r="AK173" i="50"/>
  <c r="AK251" i="50"/>
  <c r="AK61" i="50"/>
  <c r="AK195" i="50"/>
  <c r="AK109" i="50"/>
  <c r="AK189" i="50"/>
  <c r="AX189" i="50" s="1"/>
  <c r="BB189" i="50" s="1"/>
  <c r="AK155" i="50"/>
  <c r="BA155" i="50" s="1"/>
  <c r="AK35" i="50"/>
  <c r="BA35" i="50" s="1"/>
  <c r="AK98" i="50"/>
  <c r="AK206" i="50"/>
  <c r="AZ206" i="50" s="1"/>
  <c r="BB206" i="50" s="1"/>
  <c r="AK56" i="50"/>
  <c r="AK229" i="50"/>
  <c r="AK50" i="50"/>
  <c r="AK165" i="50"/>
  <c r="AK48" i="50"/>
  <c r="AK176" i="50"/>
  <c r="AK128" i="50"/>
  <c r="AK57" i="50"/>
  <c r="BA57" i="50" s="1"/>
  <c r="BB57" i="50" s="1"/>
  <c r="AK254" i="50"/>
  <c r="AZ254" i="50" s="1"/>
  <c r="AK230" i="50"/>
  <c r="BA230" i="50" s="1"/>
  <c r="BB230" i="50" s="1"/>
  <c r="AK145" i="50"/>
  <c r="AK130" i="50"/>
  <c r="AZ130" i="50" s="1"/>
  <c r="AK235" i="50"/>
  <c r="AK199" i="50"/>
  <c r="AK39" i="50"/>
  <c r="BA39" i="50" s="1"/>
  <c r="BB39" i="50" s="1"/>
  <c r="AK211" i="50"/>
  <c r="AK93" i="50"/>
  <c r="AK92" i="50"/>
  <c r="BA92" i="50" s="1"/>
  <c r="BB92" i="50" s="1"/>
  <c r="AK99" i="50"/>
  <c r="AK22" i="50"/>
  <c r="AK210" i="50"/>
  <c r="AK219" i="50"/>
  <c r="AK96" i="50"/>
  <c r="AK90" i="50"/>
  <c r="AK228" i="50"/>
  <c r="BA228" i="50" s="1"/>
  <c r="BB228" i="50" s="1"/>
  <c r="AK138" i="50"/>
  <c r="AK111" i="50"/>
  <c r="AK69" i="50"/>
  <c r="AK170" i="50"/>
  <c r="AK66" i="50"/>
  <c r="AX66" i="50" s="1"/>
  <c r="BB66" i="50" s="1"/>
  <c r="AK123" i="50"/>
  <c r="BA123" i="50" s="1"/>
  <c r="BB123" i="50" s="1"/>
  <c r="AK237" i="50"/>
  <c r="AK127" i="50"/>
  <c r="BA127" i="50" s="1"/>
  <c r="AK146" i="50"/>
  <c r="AK126" i="50"/>
  <c r="AK82" i="50"/>
  <c r="AK104" i="50"/>
  <c r="AK52" i="50"/>
  <c r="AK36" i="50"/>
  <c r="AK27" i="50"/>
  <c r="AK114" i="50"/>
  <c r="BA114" i="50" s="1"/>
  <c r="AK180" i="50"/>
  <c r="AX180" i="50" s="1"/>
  <c r="BB180" i="50" s="1"/>
  <c r="AK139" i="50"/>
  <c r="AK32" i="50"/>
  <c r="AK15" i="50"/>
  <c r="AK242" i="50"/>
  <c r="AZ242" i="50" s="1"/>
  <c r="BB242" i="50" s="1"/>
  <c r="AK53" i="50"/>
  <c r="AX53" i="50" s="1"/>
  <c r="BB53" i="50" s="1"/>
  <c r="AK86" i="50"/>
  <c r="AK74" i="50"/>
  <c r="AK246" i="50"/>
  <c r="AK141" i="50"/>
  <c r="AK204" i="50"/>
  <c r="AK68" i="50"/>
  <c r="AX68" i="50" s="1"/>
  <c r="BB68" i="50" s="1"/>
  <c r="AK194" i="50"/>
  <c r="AK160" i="50"/>
  <c r="AK88" i="50"/>
  <c r="AK18" i="50"/>
  <c r="AZ18" i="50" s="1"/>
  <c r="BB18" i="50" s="1"/>
  <c r="AK215" i="50"/>
  <c r="BA215" i="50" s="1"/>
  <c r="BB215" i="50" s="1"/>
  <c r="AK244" i="50"/>
  <c r="AK133" i="50"/>
  <c r="AK248" i="50"/>
  <c r="AK62" i="50"/>
  <c r="BA62" i="50" s="1"/>
  <c r="BB62" i="50" s="1"/>
  <c r="AK81" i="50"/>
  <c r="AK122" i="50"/>
  <c r="BA122" i="50" s="1"/>
  <c r="BB122" i="50" s="1"/>
  <c r="AK213" i="50"/>
  <c r="AK191" i="50"/>
  <c r="AX191" i="50" s="1"/>
  <c r="BB191" i="50" s="1"/>
  <c r="AK179" i="50"/>
  <c r="AX179" i="50" s="1"/>
  <c r="BB179" i="50" s="1"/>
  <c r="AK197" i="50"/>
  <c r="AX197" i="50" s="1"/>
  <c r="BB197" i="50" s="1"/>
  <c r="AK212" i="50"/>
  <c r="AK87" i="50"/>
  <c r="AK135" i="50"/>
  <c r="AK245" i="50"/>
  <c r="BA245" i="50" s="1"/>
  <c r="BB245" i="50" s="1"/>
  <c r="AK110" i="50"/>
  <c r="BA110" i="50" s="1"/>
  <c r="BB110" i="50" s="1"/>
  <c r="AK46" i="50"/>
  <c r="AK143" i="50"/>
  <c r="AX143" i="50" s="1"/>
  <c r="AK232" i="50"/>
  <c r="BA232" i="50" s="1"/>
  <c r="BB232" i="50" s="1"/>
  <c r="AK40" i="50"/>
  <c r="BA40" i="50" s="1"/>
  <c r="BB40" i="50" s="1"/>
  <c r="AK115" i="50"/>
  <c r="BA115" i="50" s="1"/>
  <c r="BB115" i="50" s="1"/>
  <c r="AK80" i="50"/>
  <c r="AK186" i="50"/>
  <c r="AX186" i="50" s="1"/>
  <c r="BB186" i="50" s="1"/>
  <c r="AK243" i="50"/>
  <c r="AK247" i="50"/>
  <c r="AK67" i="50"/>
  <c r="AK222" i="50"/>
  <c r="AK101" i="50"/>
  <c r="AZ101" i="50" s="1"/>
  <c r="BB101" i="50" s="1"/>
  <c r="AK158" i="50"/>
  <c r="AK120" i="50"/>
  <c r="AK85" i="50"/>
  <c r="AZ85" i="50" s="1"/>
  <c r="BB85" i="50" s="1"/>
  <c r="AK218" i="50"/>
  <c r="AK63" i="50"/>
  <c r="AK142" i="50"/>
  <c r="BA142" i="50" s="1"/>
  <c r="AK132" i="50"/>
  <c r="AK78" i="50"/>
  <c r="AZ78" i="50" s="1"/>
  <c r="BB78" i="50" s="1"/>
  <c r="AK162" i="50"/>
  <c r="AK157" i="50"/>
  <c r="AK192" i="50"/>
  <c r="AX192" i="50" s="1"/>
  <c r="BB192" i="50" s="1"/>
  <c r="AK214" i="50"/>
  <c r="AK97" i="50"/>
  <c r="AK42" i="50"/>
  <c r="AK95" i="50"/>
  <c r="AK137" i="50"/>
  <c r="AZ137" i="50" s="1"/>
  <c r="BB137" i="50" s="1"/>
  <c r="AK131" i="50"/>
  <c r="AK175" i="50"/>
  <c r="AK30" i="50"/>
  <c r="AK196" i="50"/>
  <c r="AK198" i="50"/>
  <c r="AK91" i="50"/>
  <c r="AZ91" i="50" s="1"/>
  <c r="BB91" i="50" s="1"/>
  <c r="AK234" i="50"/>
  <c r="AK207" i="50"/>
  <c r="AK136" i="50"/>
  <c r="AZ136" i="50" s="1"/>
  <c r="BB136" i="50" s="1"/>
  <c r="AK181" i="50"/>
  <c r="AX181" i="50" s="1"/>
  <c r="BB181" i="50" s="1"/>
  <c r="AK31" i="50"/>
  <c r="AK220" i="50"/>
  <c r="AK73" i="50"/>
  <c r="AZ73" i="50" s="1"/>
  <c r="BB73" i="50" s="1"/>
  <c r="AK144" i="50"/>
  <c r="AK156" i="50"/>
  <c r="AK124" i="50"/>
  <c r="AK225" i="50"/>
  <c r="AK29" i="50"/>
  <c r="AK71" i="50"/>
  <c r="AK76" i="50"/>
  <c r="AZ76" i="50" s="1"/>
  <c r="BB76" i="50" s="1"/>
  <c r="AK224" i="50"/>
  <c r="AK125" i="50"/>
  <c r="AK233" i="50"/>
  <c r="AK79" i="50"/>
  <c r="AZ79" i="50" s="1"/>
  <c r="BB79" i="50" s="1"/>
  <c r="AK154" i="50"/>
  <c r="AK159" i="50"/>
  <c r="AK187" i="50"/>
  <c r="AX187" i="50" s="1"/>
  <c r="BB187" i="50" s="1"/>
  <c r="AK185" i="50"/>
  <c r="AX185" i="50" s="1"/>
  <c r="BB185" i="50" s="1"/>
  <c r="AK33" i="50"/>
  <c r="BA33" i="50" s="1"/>
  <c r="BB33" i="50" s="1"/>
  <c r="AK238" i="50"/>
  <c r="AZ238" i="50" s="1"/>
  <c r="BB238" i="50" s="1"/>
  <c r="AK17" i="50"/>
  <c r="AZ17" i="50" s="1"/>
  <c r="BB17" i="50" s="1"/>
  <c r="AK200" i="50"/>
  <c r="AK23" i="50"/>
  <c r="AK84" i="50"/>
  <c r="AZ84" i="50" s="1"/>
  <c r="BB84" i="50" s="1"/>
  <c r="AK24" i="50"/>
  <c r="AK184" i="50"/>
  <c r="AX184" i="50" s="1"/>
  <c r="BB184" i="50" s="1"/>
  <c r="AK221" i="50"/>
  <c r="AZ221" i="50" s="1"/>
  <c r="BB221" i="50" s="1"/>
  <c r="AK149" i="50"/>
  <c r="AZ149" i="50" s="1"/>
  <c r="BB149" i="50" s="1"/>
  <c r="AK94" i="50"/>
  <c r="AK205" i="50"/>
  <c r="AZ205" i="50" s="1"/>
  <c r="BB205" i="50" s="1"/>
  <c r="AK34" i="50"/>
  <c r="BA34" i="50" s="1"/>
  <c r="BB34" i="50" s="1"/>
  <c r="AK226" i="50"/>
  <c r="BA226" i="50" s="1"/>
  <c r="BB226" i="50" s="1"/>
  <c r="AK169" i="50"/>
  <c r="AK178" i="50"/>
  <c r="AK103" i="50"/>
  <c r="AK47" i="50"/>
  <c r="AK106" i="50"/>
  <c r="AX106" i="50" s="1"/>
  <c r="BB106" i="50" s="1"/>
  <c r="AK193" i="50"/>
  <c r="AX193" i="50" s="1"/>
  <c r="BB193" i="50" s="1"/>
  <c r="AK182" i="50"/>
  <c r="AX182" i="50" s="1"/>
  <c r="BB182" i="50" s="1"/>
  <c r="AK253" i="50"/>
  <c r="AX253" i="50" s="1"/>
  <c r="BB253" i="50" s="1"/>
  <c r="AK134" i="50"/>
  <c r="AK41" i="50"/>
  <c r="AK217" i="50"/>
  <c r="AZ217" i="50" s="1"/>
  <c r="BB217" i="50" s="1"/>
  <c r="AK129" i="50"/>
  <c r="AK65" i="50"/>
  <c r="AX65" i="50" s="1"/>
  <c r="BB65" i="50" s="1"/>
  <c r="AK202" i="50"/>
  <c r="AK43" i="50"/>
  <c r="AX43" i="50" s="1"/>
  <c r="BB43" i="50" s="1"/>
  <c r="AK168" i="50"/>
  <c r="AZ168" i="50" s="1"/>
  <c r="AK250" i="50"/>
  <c r="AK54" i="50"/>
  <c r="AX54" i="50" s="1"/>
  <c r="BB54" i="50" s="1"/>
  <c r="AK83" i="50"/>
  <c r="AZ83" i="50" s="1"/>
  <c r="BB83" i="50" s="1"/>
  <c r="AK152" i="50"/>
  <c r="AK16" i="50"/>
  <c r="AZ16" i="50" s="1"/>
  <c r="AK190" i="50"/>
  <c r="AX190" i="50" s="1"/>
  <c r="BB190" i="50" s="1"/>
  <c r="AK148" i="50"/>
  <c r="AK201" i="50"/>
  <c r="AZ201" i="50" s="1"/>
  <c r="BB201" i="50" s="1"/>
  <c r="AK153" i="50"/>
  <c r="BA153" i="50" s="1"/>
  <c r="AK51" i="50"/>
  <c r="AK188" i="50"/>
  <c r="AX188" i="50" s="1"/>
  <c r="BB188" i="50" s="1"/>
  <c r="AK167" i="50"/>
  <c r="AZ167" i="50" s="1"/>
  <c r="AK89" i="50"/>
  <c r="BA89" i="50" s="1"/>
  <c r="AK70" i="50"/>
  <c r="AZ70" i="50" s="1"/>
  <c r="BB70" i="50" s="1"/>
  <c r="AK183" i="50"/>
  <c r="AX183" i="50" s="1"/>
  <c r="BB183" i="50" s="1"/>
  <c r="AK172" i="50"/>
  <c r="AZ172" i="50" s="1"/>
  <c r="BB172" i="50" s="1"/>
  <c r="AK19" i="50"/>
  <c r="AK105" i="50"/>
  <c r="AK75" i="50"/>
  <c r="AZ75" i="50" s="1"/>
  <c r="BB75" i="50" s="1"/>
  <c r="AK25" i="50"/>
  <c r="AK147" i="50"/>
  <c r="BA154" i="50" l="1"/>
  <c r="AY154" i="50"/>
  <c r="AX154" i="50"/>
  <c r="AZ154" i="50"/>
  <c r="BA30" i="50"/>
  <c r="AZ30" i="50"/>
  <c r="AY30" i="50"/>
  <c r="AX30" i="50"/>
  <c r="BA214" i="50"/>
  <c r="AZ214" i="50"/>
  <c r="AX214" i="50"/>
  <c r="AY214" i="50"/>
  <c r="AX218" i="50"/>
  <c r="AZ218" i="50"/>
  <c r="AY218" i="50"/>
  <c r="BA218" i="50"/>
  <c r="AZ243" i="50"/>
  <c r="BA243" i="50"/>
  <c r="AX243" i="50"/>
  <c r="AY243" i="50"/>
  <c r="BA213" i="50"/>
  <c r="AX213" i="50"/>
  <c r="AZ213" i="50"/>
  <c r="AY213" i="50"/>
  <c r="AX74" i="50"/>
  <c r="BA74" i="50"/>
  <c r="AZ74" i="50"/>
  <c r="BA93" i="50"/>
  <c r="AY93" i="50"/>
  <c r="AX93" i="50"/>
  <c r="AZ93" i="50"/>
  <c r="AX254" i="50"/>
  <c r="BA254" i="50"/>
  <c r="AZ72" i="50"/>
  <c r="AY72" i="50"/>
  <c r="BA72" i="50"/>
  <c r="AX72" i="50"/>
  <c r="AX119" i="50"/>
  <c r="AY119" i="50"/>
  <c r="AZ119" i="50"/>
  <c r="BA119" i="50"/>
  <c r="BA148" i="50"/>
  <c r="AZ148" i="50"/>
  <c r="AX148" i="50"/>
  <c r="AY148" i="50"/>
  <c r="BA124" i="50"/>
  <c r="AX124" i="50"/>
  <c r="AZ124" i="50"/>
  <c r="AY124" i="50"/>
  <c r="AZ86" i="50"/>
  <c r="AX86" i="50"/>
  <c r="AY86" i="50"/>
  <c r="BA86" i="50"/>
  <c r="BA27" i="50"/>
  <c r="AX27" i="50"/>
  <c r="AY27" i="50"/>
  <c r="AZ27" i="50"/>
  <c r="AX237" i="50"/>
  <c r="BA237" i="50"/>
  <c r="AZ237" i="50"/>
  <c r="AY237" i="50"/>
  <c r="BA90" i="50"/>
  <c r="AY90" i="50"/>
  <c r="AX90" i="50"/>
  <c r="AZ90" i="50"/>
  <c r="BA211" i="50"/>
  <c r="AX211" i="50"/>
  <c r="AZ211" i="50"/>
  <c r="AY211" i="50"/>
  <c r="AZ203" i="50"/>
  <c r="BA203" i="50"/>
  <c r="AX203" i="50"/>
  <c r="AY203" i="50"/>
  <c r="BA21" i="50"/>
  <c r="AY21" i="50"/>
  <c r="AX21" i="50"/>
  <c r="AZ21" i="50"/>
  <c r="AZ202" i="50"/>
  <c r="AY202" i="50"/>
  <c r="AX202" i="50"/>
  <c r="BA202" i="50"/>
  <c r="BA233" i="50"/>
  <c r="AZ233" i="50"/>
  <c r="AX233" i="50"/>
  <c r="AY233" i="50"/>
  <c r="AX156" i="50"/>
  <c r="BA156" i="50"/>
  <c r="AY156" i="50"/>
  <c r="AZ156" i="50"/>
  <c r="AZ207" i="50"/>
  <c r="BA207" i="50"/>
  <c r="AY207" i="50"/>
  <c r="AX207" i="50"/>
  <c r="AZ131" i="50"/>
  <c r="BA131" i="50"/>
  <c r="AX131" i="50"/>
  <c r="AY131" i="50"/>
  <c r="AX157" i="50"/>
  <c r="AZ157" i="50"/>
  <c r="BA157" i="50"/>
  <c r="AY157" i="50"/>
  <c r="AX120" i="50"/>
  <c r="AY120" i="50"/>
  <c r="AZ120" i="50"/>
  <c r="BA120" i="50"/>
  <c r="AZ80" i="50"/>
  <c r="AX80" i="50"/>
  <c r="AY80" i="50"/>
  <c r="BA80" i="50"/>
  <c r="AZ160" i="50"/>
  <c r="AX160" i="50"/>
  <c r="BA160" i="50"/>
  <c r="BA36" i="50"/>
  <c r="AZ36" i="50"/>
  <c r="AX36" i="50"/>
  <c r="AY36" i="50"/>
  <c r="BA128" i="50"/>
  <c r="AZ128" i="50"/>
  <c r="AY128" i="50"/>
  <c r="AX128" i="50"/>
  <c r="AX98" i="50"/>
  <c r="BA98" i="50"/>
  <c r="AZ98" i="50"/>
  <c r="AY98" i="50"/>
  <c r="BA60" i="50"/>
  <c r="AZ60" i="50"/>
  <c r="AX60" i="50"/>
  <c r="BA164" i="50"/>
  <c r="AZ164" i="50"/>
  <c r="AY164" i="50"/>
  <c r="AX164" i="50"/>
  <c r="BA249" i="50"/>
  <c r="AZ249" i="50"/>
  <c r="AX249" i="50"/>
  <c r="BA20" i="50"/>
  <c r="AZ20" i="50"/>
  <c r="AY20" i="50"/>
  <c r="AX20" i="50"/>
  <c r="BA129" i="50"/>
  <c r="AX129" i="50"/>
  <c r="AY129" i="50"/>
  <c r="AZ129" i="50"/>
  <c r="AX47" i="50"/>
  <c r="AY47" i="50"/>
  <c r="BA47" i="50"/>
  <c r="AZ47" i="50"/>
  <c r="BA125" i="50"/>
  <c r="AZ125" i="50"/>
  <c r="AX125" i="50"/>
  <c r="AY125" i="50"/>
  <c r="AX144" i="50"/>
  <c r="AZ144" i="50"/>
  <c r="AY144" i="50"/>
  <c r="BA144" i="50"/>
  <c r="AX234" i="50"/>
  <c r="BA234" i="50"/>
  <c r="AY234" i="50"/>
  <c r="AZ234" i="50"/>
  <c r="BA162" i="50"/>
  <c r="AZ162" i="50"/>
  <c r="AX162" i="50"/>
  <c r="AX158" i="50"/>
  <c r="AZ158" i="50"/>
  <c r="BA158" i="50"/>
  <c r="AY158" i="50"/>
  <c r="AZ87" i="50"/>
  <c r="BA87" i="50"/>
  <c r="AY87" i="50"/>
  <c r="AX87" i="50"/>
  <c r="AX194" i="50"/>
  <c r="AZ194" i="50"/>
  <c r="AY194" i="50"/>
  <c r="BA194" i="50"/>
  <c r="AX52" i="50"/>
  <c r="AY52" i="50"/>
  <c r="BA52" i="50"/>
  <c r="AZ52" i="50"/>
  <c r="BA219" i="50"/>
  <c r="AX219" i="50"/>
  <c r="AZ219" i="50"/>
  <c r="AY219" i="50"/>
  <c r="AZ199" i="50"/>
  <c r="AX199" i="50"/>
  <c r="AY199" i="50"/>
  <c r="BA199" i="50"/>
  <c r="AZ176" i="50"/>
  <c r="AY176" i="50"/>
  <c r="AX176" i="50"/>
  <c r="BA176" i="50"/>
  <c r="AZ173" i="50"/>
  <c r="AX173" i="50"/>
  <c r="AY173" i="50"/>
  <c r="BA173" i="50"/>
  <c r="AX102" i="50"/>
  <c r="AY102" i="50"/>
  <c r="BA102" i="50"/>
  <c r="AZ102" i="50"/>
  <c r="AZ95" i="50"/>
  <c r="AX95" i="50"/>
  <c r="BA95" i="50"/>
  <c r="BA212" i="50"/>
  <c r="AZ212" i="50"/>
  <c r="AY212" i="50"/>
  <c r="AX212" i="50"/>
  <c r="AZ15" i="50"/>
  <c r="AX15" i="50"/>
  <c r="BA15" i="50"/>
  <c r="BA104" i="50"/>
  <c r="AY104" i="50"/>
  <c r="AX104" i="50"/>
  <c r="AZ104" i="50"/>
  <c r="AZ170" i="50"/>
  <c r="BA170" i="50"/>
  <c r="AX170" i="50"/>
  <c r="AY170" i="50"/>
  <c r="BA210" i="50"/>
  <c r="AX210" i="50"/>
  <c r="AY210" i="50"/>
  <c r="AZ210" i="50"/>
  <c r="AX235" i="50"/>
  <c r="AZ235" i="50"/>
  <c r="AY235" i="50"/>
  <c r="BA235" i="50"/>
  <c r="AX48" i="50"/>
  <c r="BA48" i="50"/>
  <c r="AY48" i="50"/>
  <c r="AZ48" i="50"/>
  <c r="AZ77" i="50"/>
  <c r="AX77" i="50"/>
  <c r="AY77" i="50"/>
  <c r="BA77" i="50"/>
  <c r="AX49" i="50"/>
  <c r="AY49" i="50"/>
  <c r="AZ49" i="50"/>
  <c r="BA49" i="50"/>
  <c r="AZ216" i="50"/>
  <c r="AX216" i="50"/>
  <c r="BA216" i="50"/>
  <c r="AY216" i="50"/>
  <c r="AZ220" i="50"/>
  <c r="AY220" i="50"/>
  <c r="BA220" i="50"/>
  <c r="AX220" i="50"/>
  <c r="AX198" i="50"/>
  <c r="AY198" i="50"/>
  <c r="AZ198" i="50"/>
  <c r="BA198" i="50"/>
  <c r="AZ132" i="50"/>
  <c r="AX132" i="50"/>
  <c r="BA132" i="50"/>
  <c r="AY132" i="50"/>
  <c r="AX222" i="50"/>
  <c r="BA222" i="50"/>
  <c r="AY222" i="50"/>
  <c r="AZ222" i="50"/>
  <c r="AZ133" i="50"/>
  <c r="AY133" i="50"/>
  <c r="BA133" i="50"/>
  <c r="AX133" i="50"/>
  <c r="AZ204" i="50"/>
  <c r="BA204" i="50"/>
  <c r="AX204" i="50"/>
  <c r="AY204" i="50"/>
  <c r="BA32" i="50"/>
  <c r="AZ32" i="50"/>
  <c r="AX32" i="50"/>
  <c r="AY32" i="50"/>
  <c r="AX82" i="50"/>
  <c r="AZ82" i="50"/>
  <c r="AY82" i="50"/>
  <c r="BA82" i="50"/>
  <c r="AX69" i="50"/>
  <c r="BA69" i="50"/>
  <c r="AZ69" i="50"/>
  <c r="AY69" i="50"/>
  <c r="BA22" i="50"/>
  <c r="AZ22" i="50"/>
  <c r="AY22" i="50"/>
  <c r="AX22" i="50"/>
  <c r="AZ165" i="50"/>
  <c r="BA165" i="50"/>
  <c r="AX165" i="50"/>
  <c r="AZ208" i="50"/>
  <c r="AX208" i="50"/>
  <c r="BA208" i="50"/>
  <c r="AY208" i="50"/>
  <c r="AZ169" i="50"/>
  <c r="AY169" i="50"/>
  <c r="AX169" i="50"/>
  <c r="BA169" i="50"/>
  <c r="AZ71" i="50"/>
  <c r="BA71" i="50"/>
  <c r="AY71" i="50"/>
  <c r="AX71" i="50"/>
  <c r="AZ31" i="50"/>
  <c r="BA31" i="50"/>
  <c r="AX31" i="50"/>
  <c r="AZ42" i="50"/>
  <c r="AX42" i="50"/>
  <c r="BA42" i="50"/>
  <c r="AX67" i="50"/>
  <c r="BA67" i="50"/>
  <c r="AY67" i="50"/>
  <c r="AZ67" i="50"/>
  <c r="AZ244" i="50"/>
  <c r="BA244" i="50"/>
  <c r="AY244" i="50"/>
  <c r="AX244" i="50"/>
  <c r="BA141" i="50"/>
  <c r="AX141" i="50"/>
  <c r="AY141" i="50"/>
  <c r="AZ141" i="50"/>
  <c r="BA139" i="50"/>
  <c r="AX139" i="50"/>
  <c r="AZ139" i="50"/>
  <c r="AY139" i="50"/>
  <c r="BA126" i="50"/>
  <c r="AZ126" i="50"/>
  <c r="AX126" i="50"/>
  <c r="AY126" i="50"/>
  <c r="BA111" i="50"/>
  <c r="AZ111" i="50"/>
  <c r="AX111" i="50"/>
  <c r="AY111" i="50"/>
  <c r="AX99" i="50"/>
  <c r="AZ99" i="50"/>
  <c r="BA99" i="50"/>
  <c r="AY99" i="50"/>
  <c r="BA145" i="50"/>
  <c r="AY145" i="50"/>
  <c r="AZ145" i="50"/>
  <c r="AX145" i="50"/>
  <c r="BA50" i="50"/>
  <c r="AX50" i="50"/>
  <c r="AZ50" i="50"/>
  <c r="AY50" i="50"/>
  <c r="AZ109" i="50"/>
  <c r="AX109" i="50"/>
  <c r="BA109" i="50"/>
  <c r="AY109" i="50"/>
  <c r="BA163" i="50"/>
  <c r="AZ163" i="50"/>
  <c r="AX163" i="50"/>
  <c r="BA121" i="50"/>
  <c r="AY121" i="50"/>
  <c r="AX121" i="50"/>
  <c r="AZ121" i="50"/>
  <c r="BA166" i="50"/>
  <c r="AX166" i="50"/>
  <c r="AZ166" i="50"/>
  <c r="AY166" i="50"/>
  <c r="AZ159" i="50"/>
  <c r="AX159" i="50"/>
  <c r="BA159" i="50"/>
  <c r="AY159" i="50"/>
  <c r="BA29" i="50"/>
  <c r="AX29" i="50"/>
  <c r="AZ29" i="50"/>
  <c r="AY29" i="50"/>
  <c r="AX196" i="50"/>
  <c r="AZ196" i="50"/>
  <c r="AY196" i="50"/>
  <c r="BA196" i="50"/>
  <c r="BA97" i="50"/>
  <c r="AX97" i="50"/>
  <c r="AY97" i="50"/>
  <c r="AZ97" i="50"/>
  <c r="BA63" i="50"/>
  <c r="AZ63" i="50"/>
  <c r="AY63" i="50"/>
  <c r="AX63" i="50"/>
  <c r="AZ247" i="50"/>
  <c r="BA247" i="50"/>
  <c r="AX247" i="50"/>
  <c r="AX46" i="50"/>
  <c r="AY46" i="50"/>
  <c r="BA46" i="50"/>
  <c r="AZ46" i="50"/>
  <c r="BA246" i="50"/>
  <c r="AY246" i="50"/>
  <c r="AZ246" i="50"/>
  <c r="AX246" i="50"/>
  <c r="BA146" i="50"/>
  <c r="AX146" i="50"/>
  <c r="AZ146" i="50"/>
  <c r="AY146" i="50"/>
  <c r="AZ138" i="50"/>
  <c r="AX138" i="50"/>
  <c r="AY138" i="50"/>
  <c r="BA138" i="50"/>
  <c r="BA229" i="50"/>
  <c r="AZ229" i="50"/>
  <c r="AX229" i="50"/>
  <c r="AY229" i="50"/>
  <c r="AX195" i="50"/>
  <c r="AZ195" i="50"/>
  <c r="AY195" i="50"/>
  <c r="BA195" i="50"/>
  <c r="AZ223" i="50"/>
  <c r="AY223" i="50"/>
  <c r="BA223" i="50"/>
  <c r="AX223" i="50"/>
  <c r="BA140" i="50"/>
  <c r="AY140" i="50"/>
  <c r="AX140" i="50"/>
  <c r="AZ140" i="50"/>
  <c r="BA227" i="50"/>
  <c r="AX227" i="50"/>
  <c r="AZ227" i="50"/>
  <c r="AY227" i="50"/>
  <c r="AX105" i="50"/>
  <c r="AY105" i="50"/>
  <c r="AZ105" i="50"/>
  <c r="BA105" i="50"/>
  <c r="AY225" i="50"/>
  <c r="BB225" i="50" s="1"/>
  <c r="AL225" i="50"/>
  <c r="AY19" i="50"/>
  <c r="BB19" i="50" s="1"/>
  <c r="AL19" i="50"/>
  <c r="AY41" i="50"/>
  <c r="BB41" i="50" s="1"/>
  <c r="AL41" i="50"/>
  <c r="AX209" i="50"/>
  <c r="AY209" i="50"/>
  <c r="AZ209" i="50"/>
  <c r="BA209" i="50"/>
  <c r="AY28" i="50"/>
  <c r="BB28" i="50" s="1"/>
  <c r="AL28" i="50"/>
  <c r="AY64" i="50"/>
  <c r="BB64" i="50" s="1"/>
  <c r="AL64" i="50"/>
  <c r="AZ134" i="50"/>
  <c r="BA134" i="50"/>
  <c r="AX134" i="50"/>
  <c r="AY134" i="50"/>
  <c r="AX94" i="50"/>
  <c r="BA94" i="50"/>
  <c r="AY94" i="50"/>
  <c r="AZ94" i="50"/>
  <c r="AL94" i="50"/>
  <c r="AY135" i="50"/>
  <c r="BB135" i="50" s="1"/>
  <c r="AL135" i="50"/>
  <c r="AY96" i="50"/>
  <c r="BB96" i="50" s="1"/>
  <c r="AL96" i="50"/>
  <c r="AY163" i="50"/>
  <c r="AL163" i="50"/>
  <c r="AY56" i="50"/>
  <c r="BB56" i="50" s="1"/>
  <c r="AL56" i="50"/>
  <c r="AZ152" i="50"/>
  <c r="AY152" i="50"/>
  <c r="AX152" i="50"/>
  <c r="BA152" i="50"/>
  <c r="AY162" i="50"/>
  <c r="AL162" i="50"/>
  <c r="AY247" i="50"/>
  <c r="AL247" i="50"/>
  <c r="AZ241" i="50"/>
  <c r="BA241" i="50"/>
  <c r="AY241" i="50"/>
  <c r="AX241" i="50"/>
  <c r="AY254" i="50"/>
  <c r="AL254" i="50"/>
  <c r="AX175" i="50"/>
  <c r="BA175" i="50"/>
  <c r="AZ175" i="50"/>
  <c r="AY175" i="50"/>
  <c r="AZ88" i="50"/>
  <c r="BA88" i="50"/>
  <c r="AX88" i="50"/>
  <c r="AY88" i="50"/>
  <c r="AX112" i="50"/>
  <c r="AZ112" i="50"/>
  <c r="AY112" i="50"/>
  <c r="BA112" i="50"/>
  <c r="AX240" i="50"/>
  <c r="AY240" i="50"/>
  <c r="AZ240" i="50"/>
  <c r="BA240" i="50"/>
  <c r="AY250" i="50"/>
  <c r="BB250" i="50" s="1"/>
  <c r="AL250" i="50"/>
  <c r="AY24" i="50"/>
  <c r="BB24" i="50" s="1"/>
  <c r="AL24" i="50"/>
  <c r="AY31" i="50"/>
  <c r="AL31" i="50"/>
  <c r="AY160" i="50"/>
  <c r="AL160" i="50"/>
  <c r="AY60" i="50"/>
  <c r="AL60" i="50"/>
  <c r="AY74" i="50"/>
  <c r="AL74" i="50"/>
  <c r="AY51" i="50"/>
  <c r="BB51" i="50" s="1"/>
  <c r="AL51" i="50"/>
  <c r="AY103" i="50"/>
  <c r="AZ103" i="50"/>
  <c r="BA103" i="50"/>
  <c r="AX103" i="50"/>
  <c r="AL103" i="50"/>
  <c r="AY23" i="50"/>
  <c r="BB23" i="50" s="1"/>
  <c r="AL23" i="50"/>
  <c r="AY224" i="50"/>
  <c r="BB224" i="50" s="1"/>
  <c r="AL224" i="50"/>
  <c r="AY95" i="50"/>
  <c r="AL95" i="50"/>
  <c r="AZ61" i="50"/>
  <c r="BA61" i="50"/>
  <c r="AY61" i="50"/>
  <c r="AX61" i="50"/>
  <c r="AX252" i="50"/>
  <c r="AY252" i="50"/>
  <c r="AZ252" i="50"/>
  <c r="BA252" i="50"/>
  <c r="AX147" i="50"/>
  <c r="AY147" i="50"/>
  <c r="AZ147" i="50"/>
  <c r="BA147" i="50"/>
  <c r="BA178" i="50"/>
  <c r="AX178" i="50"/>
  <c r="AY178" i="50"/>
  <c r="AZ178" i="50"/>
  <c r="AX200" i="50"/>
  <c r="AY200" i="50"/>
  <c r="AZ200" i="50"/>
  <c r="BA200" i="50"/>
  <c r="AY165" i="50"/>
  <c r="AL165" i="50"/>
  <c r="AX251" i="50"/>
  <c r="AZ251" i="50"/>
  <c r="AY251" i="50"/>
  <c r="BA251" i="50"/>
  <c r="AZ161" i="50"/>
  <c r="BA161" i="50"/>
  <c r="AY161" i="50"/>
  <c r="AX161" i="50"/>
  <c r="AX248" i="50"/>
  <c r="AY248" i="50"/>
  <c r="AZ248" i="50"/>
  <c r="BA248" i="50"/>
  <c r="AL248" i="50"/>
  <c r="E12" i="9"/>
  <c r="F12" i="9" s="1"/>
  <c r="E10" i="9"/>
  <c r="F10" i="9" s="1"/>
  <c r="AY25" i="50"/>
  <c r="BB25" i="50" s="1"/>
  <c r="AL25" i="50"/>
  <c r="AY42" i="50"/>
  <c r="AL42" i="50"/>
  <c r="AZ81" i="50"/>
  <c r="BA81" i="50"/>
  <c r="AY81" i="50"/>
  <c r="AX81" i="50"/>
  <c r="AY249" i="50"/>
  <c r="AL249" i="50"/>
  <c r="BB16" i="50"/>
  <c r="BB127" i="50"/>
  <c r="BB114" i="50"/>
  <c r="E11" i="9"/>
  <c r="F11" i="9" s="1"/>
  <c r="BB249" i="50" l="1"/>
  <c r="BB74" i="50"/>
  <c r="BB60" i="50"/>
  <c r="BB42" i="50"/>
  <c r="BB247" i="50"/>
  <c r="BB121" i="50"/>
  <c r="BB32" i="50"/>
  <c r="BB220" i="50"/>
  <c r="BB210" i="50"/>
  <c r="BB63" i="50"/>
  <c r="BB196" i="50"/>
  <c r="BB133" i="50"/>
  <c r="BB49" i="50"/>
  <c r="BB104" i="50"/>
  <c r="BB227" i="50"/>
  <c r="BB159" i="50"/>
  <c r="BB69" i="50"/>
  <c r="BB132" i="50"/>
  <c r="BB48" i="50"/>
  <c r="BB164" i="50"/>
  <c r="BB160" i="50"/>
  <c r="BB254" i="50"/>
  <c r="BB95" i="50"/>
  <c r="BB22" i="50"/>
  <c r="BB31" i="50"/>
  <c r="BB97" i="50"/>
  <c r="BB29" i="50"/>
  <c r="BB140" i="50"/>
  <c r="BB195" i="50"/>
  <c r="BB138" i="50"/>
  <c r="BB246" i="50"/>
  <c r="BB208" i="50"/>
  <c r="BB219" i="50"/>
  <c r="BB234" i="50"/>
  <c r="BB125" i="50"/>
  <c r="BB223" i="50"/>
  <c r="BB229" i="50"/>
  <c r="BB146" i="50"/>
  <c r="BB46" i="50"/>
  <c r="BB144" i="50"/>
  <c r="BB47" i="50"/>
  <c r="BB20" i="50"/>
  <c r="BB50" i="50"/>
  <c r="BB71" i="50"/>
  <c r="BB173" i="50"/>
  <c r="BB199" i="50"/>
  <c r="BB52" i="50"/>
  <c r="BB87" i="50"/>
  <c r="BB120" i="50"/>
  <c r="BB156" i="50"/>
  <c r="BB202" i="50"/>
  <c r="BB203" i="50"/>
  <c r="BB90" i="50"/>
  <c r="BB27" i="50"/>
  <c r="BB119" i="50"/>
  <c r="BB99" i="50"/>
  <c r="BB126" i="50"/>
  <c r="BB67" i="50"/>
  <c r="BB216" i="50"/>
  <c r="BB128" i="50"/>
  <c r="BB213" i="50"/>
  <c r="BB218" i="50"/>
  <c r="BB30" i="50"/>
  <c r="BB145" i="50"/>
  <c r="BB82" i="50"/>
  <c r="BB204" i="50"/>
  <c r="BB222" i="50"/>
  <c r="BB198" i="50"/>
  <c r="BB77" i="50"/>
  <c r="BB235" i="50"/>
  <c r="BB170" i="50"/>
  <c r="BB93" i="50"/>
  <c r="BB129" i="50"/>
  <c r="BB102" i="50"/>
  <c r="BB176" i="50"/>
  <c r="BB194" i="50"/>
  <c r="BB158" i="50"/>
  <c r="BB80" i="50"/>
  <c r="BB157" i="50"/>
  <c r="BB207" i="50"/>
  <c r="BB233" i="50"/>
  <c r="BB21" i="50"/>
  <c r="BB211" i="50"/>
  <c r="BB237" i="50"/>
  <c r="BB148" i="50"/>
  <c r="BB72" i="50"/>
  <c r="BB109" i="50"/>
  <c r="BB111" i="50"/>
  <c r="BB139" i="50"/>
  <c r="BB244" i="50"/>
  <c r="BB212" i="50"/>
  <c r="BB98" i="50"/>
  <c r="BB36" i="50"/>
  <c r="BB243" i="50"/>
  <c r="BB214" i="50"/>
  <c r="BB154" i="50"/>
  <c r="BB252" i="50"/>
  <c r="BB163" i="50"/>
  <c r="BB124" i="50"/>
  <c r="BB200" i="50"/>
  <c r="BB35" i="50"/>
  <c r="BB166" i="50"/>
  <c r="BB112" i="50"/>
  <c r="BB169" i="50"/>
  <c r="BB86" i="50"/>
  <c r="BB142" i="50"/>
  <c r="BB165" i="50"/>
  <c r="BB134" i="50"/>
  <c r="BB175" i="50"/>
  <c r="BB153" i="50"/>
  <c r="BB61" i="50"/>
  <c r="BB240" i="50"/>
  <c r="BB251" i="50"/>
  <c r="BB155" i="50"/>
  <c r="BB81" i="50"/>
  <c r="BB161" i="50"/>
  <c r="BB105" i="50"/>
  <c r="BB141" i="50"/>
  <c r="BB88" i="50"/>
  <c r="BB162" i="50"/>
  <c r="BB94" i="50"/>
  <c r="BB130" i="50"/>
  <c r="BB168" i="50"/>
  <c r="BB167" i="50"/>
  <c r="BB241" i="50"/>
  <c r="BB89" i="50"/>
  <c r="BB209" i="50"/>
  <c r="BB248" i="50"/>
  <c r="BB143" i="50"/>
  <c r="BB131" i="50"/>
  <c r="BB147" i="50"/>
  <c r="BB152" i="50"/>
  <c r="BB103" i="50"/>
  <c r="BB178" i="50"/>
  <c r="J12" i="23"/>
  <c r="E9" i="9"/>
  <c r="E13" i="9" l="1"/>
  <c r="F9" i="9"/>
  <c r="F13" i="9" s="1"/>
  <c r="AD401" i="46" l="1"/>
  <c r="AE401" i="46" s="1"/>
  <c r="AD18" i="46" l="1"/>
  <c r="AC30" i="46"/>
  <c r="AA26" i="46"/>
  <c r="AC31" i="46"/>
  <c r="AA16" i="46"/>
  <c r="AD16" i="46"/>
  <c r="AD21" i="46"/>
  <c r="AA19" i="46"/>
  <c r="AD22" i="46"/>
  <c r="AC29" i="46"/>
  <c r="AD15" i="46"/>
  <c r="AC20" i="46"/>
  <c r="AA27" i="46"/>
  <c r="AA144" i="46"/>
  <c r="AD144" i="46"/>
  <c r="AC144" i="46"/>
  <c r="AC128" i="46"/>
  <c r="AB128" i="46"/>
  <c r="AD128" i="46"/>
  <c r="AA355" i="46"/>
  <c r="AD355" i="46"/>
  <c r="AC355" i="46"/>
  <c r="AC391" i="46"/>
  <c r="AB391" i="46"/>
  <c r="AA391" i="46"/>
  <c r="AC134" i="46"/>
  <c r="AA134" i="46"/>
  <c r="AB134" i="46"/>
  <c r="AA126" i="46"/>
  <c r="AC126" i="46"/>
  <c r="AB126" i="46"/>
  <c r="AA138" i="46"/>
  <c r="AC138" i="46"/>
  <c r="AB138" i="46"/>
  <c r="AA146" i="46"/>
  <c r="AD146" i="46"/>
  <c r="AC146" i="46"/>
  <c r="AA393" i="46"/>
  <c r="AC393" i="46"/>
  <c r="AB393" i="46"/>
  <c r="AC262" i="46"/>
  <c r="AD262" i="46"/>
  <c r="AA262" i="46"/>
  <c r="AC151" i="46"/>
  <c r="AB151" i="46"/>
  <c r="AA151" i="46"/>
  <c r="AC91" i="46"/>
  <c r="AB91" i="46"/>
  <c r="AD91" i="46"/>
  <c r="AA136" i="46"/>
  <c r="AC136" i="46"/>
  <c r="AB136" i="46"/>
  <c r="AA162" i="46"/>
  <c r="AC162" i="46"/>
  <c r="AB162" i="46"/>
  <c r="AB81" i="46"/>
  <c r="AD81" i="46"/>
  <c r="AC81" i="46"/>
  <c r="AA392" i="46"/>
  <c r="AB392" i="46"/>
  <c r="AC392" i="46"/>
  <c r="AC155" i="46"/>
  <c r="AB155" i="46"/>
  <c r="AA155" i="46"/>
  <c r="AA149" i="46"/>
  <c r="AB149" i="46"/>
  <c r="AC149" i="46"/>
  <c r="AD148" i="46"/>
  <c r="AC148" i="46"/>
  <c r="AB148" i="46"/>
  <c r="AA350" i="46"/>
  <c r="AC350" i="46"/>
  <c r="AD350" i="46"/>
  <c r="AA132" i="46"/>
  <c r="AD132" i="46"/>
  <c r="AC132" i="46"/>
  <c r="AA394" i="46"/>
  <c r="AC394" i="46"/>
  <c r="AB394" i="46"/>
  <c r="AA137" i="46"/>
  <c r="AC137" i="46"/>
  <c r="AB137" i="46"/>
  <c r="AC18" i="46"/>
  <c r="AC395" i="46"/>
  <c r="AB395" i="46"/>
  <c r="AA139" i="46"/>
  <c r="AD139" i="46"/>
  <c r="AC139" i="46"/>
  <c r="AA154" i="46"/>
  <c r="AD154" i="46"/>
  <c r="AC154" i="46"/>
  <c r="AD80" i="46"/>
  <c r="AC80" i="46"/>
  <c r="AB80" i="46"/>
  <c r="AC158" i="46"/>
  <c r="AA158" i="46"/>
  <c r="AB158" i="46"/>
  <c r="AD167" i="46"/>
  <c r="AC167" i="46"/>
  <c r="AB167" i="46"/>
  <c r="AA150" i="46"/>
  <c r="AC150" i="46"/>
  <c r="AB150" i="46"/>
  <c r="AA135" i="46"/>
  <c r="AC135" i="46"/>
  <c r="AB135" i="46"/>
  <c r="AA97" i="46"/>
  <c r="AE97" i="46" s="1"/>
  <c r="AD211" i="46"/>
  <c r="AE211" i="46" s="1"/>
  <c r="AA176" i="46"/>
  <c r="AE176" i="46" s="1"/>
  <c r="AB265" i="46"/>
  <c r="AE265" i="46" s="1"/>
  <c r="AD162" i="46"/>
  <c r="AD235" i="46"/>
  <c r="AE235" i="46" s="1"/>
  <c r="AD252" i="46"/>
  <c r="AE252" i="46" s="1"/>
  <c r="AD325" i="46"/>
  <c r="AE325" i="46" s="1"/>
  <c r="AD320" i="46"/>
  <c r="AE320" i="46" s="1"/>
  <c r="AC32" i="46"/>
  <c r="AE32" i="46" s="1"/>
  <c r="AA108" i="46"/>
  <c r="AE108" i="46" s="1"/>
  <c r="AA85" i="46"/>
  <c r="AE85" i="46" s="1"/>
  <c r="AA102" i="46"/>
  <c r="AE102" i="46" s="1"/>
  <c r="AD126" i="46"/>
  <c r="AD307" i="46"/>
  <c r="AE307" i="46" s="1"/>
  <c r="AB375" i="46"/>
  <c r="AE375" i="46" s="1"/>
  <c r="AD389" i="46"/>
  <c r="AE389" i="46" s="1"/>
  <c r="AD227" i="46"/>
  <c r="AE227" i="46" s="1"/>
  <c r="AB379" i="46"/>
  <c r="AE379" i="46" s="1"/>
  <c r="AB382" i="46"/>
  <c r="AE382" i="46" s="1"/>
  <c r="AB152" i="46"/>
  <c r="AE152" i="46" s="1"/>
  <c r="AD296" i="46"/>
  <c r="AE296" i="46" s="1"/>
  <c r="AA188" i="46"/>
  <c r="AE188" i="46" s="1"/>
  <c r="AD326" i="46"/>
  <c r="AE326" i="46" s="1"/>
  <c r="AA109" i="46"/>
  <c r="AE109" i="46" s="1"/>
  <c r="AB373" i="46"/>
  <c r="AE373" i="46" s="1"/>
  <c r="AA165" i="46"/>
  <c r="AE165" i="46" s="1"/>
  <c r="AD138" i="46"/>
  <c r="AB130" i="46"/>
  <c r="AE130" i="46" s="1"/>
  <c r="AA107" i="46"/>
  <c r="AE107" i="46" s="1"/>
  <c r="AD219" i="46"/>
  <c r="AE219" i="46" s="1"/>
  <c r="AB371" i="46"/>
  <c r="AE371" i="46" s="1"/>
  <c r="AA112" i="46"/>
  <c r="AE112" i="46" s="1"/>
  <c r="AA115" i="46"/>
  <c r="AE115" i="46" s="1"/>
  <c r="AA49" i="46"/>
  <c r="AE49" i="46" s="1"/>
  <c r="AD245" i="46"/>
  <c r="AE245" i="46" s="1"/>
  <c r="AB363" i="46"/>
  <c r="AE363" i="46" s="1"/>
  <c r="AA187" i="46"/>
  <c r="AE187" i="46" s="1"/>
  <c r="AA184" i="46"/>
  <c r="AE184" i="46" s="1"/>
  <c r="AD335" i="46"/>
  <c r="AE335" i="46" s="1"/>
  <c r="AA55" i="46"/>
  <c r="AE55" i="46" s="1"/>
  <c r="AB352" i="46"/>
  <c r="AE352" i="46" s="1"/>
  <c r="AA96" i="46"/>
  <c r="AE96" i="46" s="1"/>
  <c r="AB257" i="46"/>
  <c r="AE257" i="46" s="1"/>
  <c r="AB347" i="46"/>
  <c r="AE347" i="46" s="1"/>
  <c r="AA163" i="46"/>
  <c r="AE163" i="46" s="1"/>
  <c r="AA99" i="46"/>
  <c r="AE99" i="46" s="1"/>
  <c r="AD396" i="46"/>
  <c r="AE396" i="46" s="1"/>
  <c r="AD282" i="46"/>
  <c r="AE282" i="46" s="1"/>
  <c r="AA48" i="46"/>
  <c r="AE48" i="46" s="1"/>
  <c r="AD302" i="46"/>
  <c r="AE302" i="46" s="1"/>
  <c r="AD275" i="46"/>
  <c r="AE275" i="46" s="1"/>
  <c r="AB260" i="46"/>
  <c r="AE260" i="46" s="1"/>
  <c r="AA122" i="46"/>
  <c r="AE122" i="46" s="1"/>
  <c r="AB144" i="46"/>
  <c r="AA58" i="46"/>
  <c r="AE58" i="46" s="1"/>
  <c r="AA147" i="46"/>
  <c r="AE147" i="46" s="1"/>
  <c r="AA189" i="46"/>
  <c r="AE189" i="46" s="1"/>
  <c r="AD240" i="46"/>
  <c r="AE240" i="46" s="1"/>
  <c r="AA182" i="46"/>
  <c r="AE182" i="46" s="1"/>
  <c r="AA128" i="46"/>
  <c r="AB355" i="46"/>
  <c r="AA116" i="46"/>
  <c r="AE116" i="46" s="1"/>
  <c r="AD357" i="46"/>
  <c r="AE357" i="46" s="1"/>
  <c r="AB141" i="46"/>
  <c r="AE141" i="46" s="1"/>
  <c r="AA181" i="46"/>
  <c r="AE181" i="46" s="1"/>
  <c r="AD231" i="46"/>
  <c r="AE231" i="46" s="1"/>
  <c r="AD272" i="46"/>
  <c r="AE272" i="46" s="1"/>
  <c r="AD356" i="46"/>
  <c r="AE356" i="46" s="1"/>
  <c r="AA170" i="46"/>
  <c r="AE170" i="46" s="1"/>
  <c r="AD391" i="46"/>
  <c r="AA190" i="46"/>
  <c r="AE190" i="46" s="1"/>
  <c r="AA114" i="46"/>
  <c r="AE114" i="46" s="1"/>
  <c r="AA171" i="46"/>
  <c r="AE171" i="46" s="1"/>
  <c r="AB368" i="46"/>
  <c r="AE368" i="46" s="1"/>
  <c r="AA180" i="46"/>
  <c r="AE180" i="46" s="1"/>
  <c r="AD194" i="46"/>
  <c r="AE194" i="46" s="1"/>
  <c r="AB362" i="46"/>
  <c r="AE362" i="46" s="1"/>
  <c r="AA118" i="46"/>
  <c r="AE118" i="46" s="1"/>
  <c r="AD161" i="46"/>
  <c r="AE161" i="46" s="1"/>
  <c r="AD232" i="46"/>
  <c r="AE232" i="46" s="1"/>
  <c r="AD212" i="46"/>
  <c r="AE212" i="46" s="1"/>
  <c r="AD280" i="46"/>
  <c r="AE280" i="46" s="1"/>
  <c r="AA120" i="46"/>
  <c r="AE120" i="46" s="1"/>
  <c r="AA68" i="46"/>
  <c r="AE68" i="46" s="1"/>
  <c r="AD203" i="46"/>
  <c r="AE203" i="46" s="1"/>
  <c r="AD294" i="46"/>
  <c r="AE294" i="46" s="1"/>
  <c r="AD134" i="46"/>
  <c r="AD273" i="46"/>
  <c r="AE273" i="46" s="1"/>
  <c r="AD284" i="46"/>
  <c r="AE284" i="46" s="1"/>
  <c r="AA106" i="46"/>
  <c r="AE106" i="46" s="1"/>
  <c r="AB341" i="46"/>
  <c r="AE341" i="46" s="1"/>
  <c r="AB348" i="46"/>
  <c r="AE348" i="46" s="1"/>
  <c r="AD224" i="46"/>
  <c r="AE224" i="46" s="1"/>
  <c r="AD196" i="46"/>
  <c r="AE196" i="46" s="1"/>
  <c r="AA175" i="46"/>
  <c r="AE175" i="46" s="1"/>
  <c r="AD251" i="46"/>
  <c r="AE251" i="46" s="1"/>
  <c r="AA94" i="46"/>
  <c r="AE94" i="46" s="1"/>
  <c r="AD324" i="46"/>
  <c r="AE324" i="46" s="1"/>
  <c r="AD319" i="46"/>
  <c r="AE319" i="46" s="1"/>
  <c r="AB380" i="46"/>
  <c r="AE380" i="46" s="1"/>
  <c r="AA54" i="46"/>
  <c r="AE54" i="46" s="1"/>
  <c r="AD323" i="46"/>
  <c r="AE323" i="46" s="1"/>
  <c r="AD291" i="46"/>
  <c r="AE291" i="46" s="1"/>
  <c r="AB146" i="46"/>
  <c r="AD225" i="46"/>
  <c r="AE225" i="46" s="1"/>
  <c r="AA159" i="46"/>
  <c r="AE159" i="46" s="1"/>
  <c r="AD328" i="46"/>
  <c r="AE328" i="46" s="1"/>
  <c r="AA64" i="46"/>
  <c r="AE64" i="46" s="1"/>
  <c r="AD242" i="46"/>
  <c r="AE242" i="46" s="1"/>
  <c r="AB140" i="46"/>
  <c r="AE140" i="46" s="1"/>
  <c r="AD42" i="46"/>
  <c r="AE42" i="46" s="1"/>
  <c r="AD278" i="46"/>
  <c r="AE278" i="46" s="1"/>
  <c r="AD239" i="46"/>
  <c r="AE239" i="46" s="1"/>
  <c r="AD276" i="46"/>
  <c r="AE276" i="46" s="1"/>
  <c r="AC52" i="46"/>
  <c r="AE52" i="46" s="1"/>
  <c r="AD228" i="46"/>
  <c r="AE228" i="46" s="1"/>
  <c r="AD306" i="46"/>
  <c r="AE306" i="46" s="1"/>
  <c r="AD393" i="46"/>
  <c r="AA185" i="46"/>
  <c r="AE185" i="46" s="1"/>
  <c r="AD400" i="46"/>
  <c r="AE400" i="46" s="1"/>
  <c r="AA169" i="46"/>
  <c r="AE169" i="46" s="1"/>
  <c r="AB262" i="46"/>
  <c r="AB385" i="46"/>
  <c r="AE385" i="46" s="1"/>
  <c r="AD151" i="46"/>
  <c r="AD314" i="46"/>
  <c r="AE314" i="46" s="1"/>
  <c r="AD330" i="46"/>
  <c r="AE330" i="46" s="1"/>
  <c r="AB44" i="46"/>
  <c r="AE44" i="46" s="1"/>
  <c r="AB131" i="46"/>
  <c r="AE131" i="46" s="1"/>
  <c r="AD308" i="46"/>
  <c r="AE308" i="46" s="1"/>
  <c r="AA91" i="46"/>
  <c r="AD226" i="46"/>
  <c r="AE226" i="46" s="1"/>
  <c r="AD243" i="46"/>
  <c r="AE243" i="46" s="1"/>
  <c r="AB45" i="46"/>
  <c r="AE45" i="46" s="1"/>
  <c r="AD200" i="46"/>
  <c r="AE200" i="46" s="1"/>
  <c r="AD241" i="46"/>
  <c r="AE241" i="46" s="1"/>
  <c r="AD136" i="46"/>
  <c r="AD237" i="46"/>
  <c r="AE237" i="46" s="1"/>
  <c r="AA117" i="46"/>
  <c r="AE117" i="46" s="1"/>
  <c r="AA73" i="46"/>
  <c r="AE73" i="46" s="1"/>
  <c r="AD299" i="46"/>
  <c r="AE299" i="46" s="1"/>
  <c r="AD399" i="46"/>
  <c r="AE399" i="46" s="1"/>
  <c r="AD217" i="46"/>
  <c r="AE217" i="46" s="1"/>
  <c r="AA62" i="46"/>
  <c r="AE62" i="46" s="1"/>
  <c r="AA81" i="46"/>
  <c r="AD250" i="46"/>
  <c r="AE250" i="46" s="1"/>
  <c r="AA66" i="46"/>
  <c r="AE66" i="46" s="1"/>
  <c r="AD210" i="46"/>
  <c r="AE210" i="46" s="1"/>
  <c r="AD207" i="46"/>
  <c r="AE207" i="46" s="1"/>
  <c r="AD392" i="46"/>
  <c r="AD244" i="46"/>
  <c r="AE244" i="46" s="1"/>
  <c r="AB142" i="46"/>
  <c r="AE142" i="46" s="1"/>
  <c r="AA111" i="46"/>
  <c r="AE111" i="46" s="1"/>
  <c r="AD270" i="46"/>
  <c r="AE270" i="46" s="1"/>
  <c r="AA92" i="46"/>
  <c r="AE92" i="46" s="1"/>
  <c r="AA172" i="46"/>
  <c r="AE172" i="46" s="1"/>
  <c r="AB267" i="46"/>
  <c r="AE267" i="46" s="1"/>
  <c r="AD311" i="46"/>
  <c r="AE311" i="46" s="1"/>
  <c r="AD317" i="46"/>
  <c r="AE317" i="46" s="1"/>
  <c r="AD234" i="46"/>
  <c r="AE234" i="46" s="1"/>
  <c r="AD192" i="46"/>
  <c r="AE192" i="46" s="1"/>
  <c r="AA93" i="46"/>
  <c r="AE93" i="46" s="1"/>
  <c r="AD298" i="46"/>
  <c r="AE298" i="46" s="1"/>
  <c r="AA179" i="46"/>
  <c r="AE179" i="46" s="1"/>
  <c r="AD271" i="46"/>
  <c r="AE271" i="46" s="1"/>
  <c r="AD155" i="46"/>
  <c r="AB360" i="46"/>
  <c r="AE360" i="46" s="1"/>
  <c r="AA76" i="46"/>
  <c r="AE76" i="46" s="1"/>
  <c r="AD149" i="46"/>
  <c r="AA186" i="46"/>
  <c r="AE186" i="46" s="1"/>
  <c r="AC35" i="46"/>
  <c r="AE35" i="46" s="1"/>
  <c r="AA148" i="46"/>
  <c r="AD287" i="46"/>
  <c r="AE287" i="46" s="1"/>
  <c r="AD293" i="46"/>
  <c r="AE293" i="46" s="1"/>
  <c r="AB263" i="46"/>
  <c r="AE263" i="46" s="1"/>
  <c r="AD366" i="46"/>
  <c r="AE366" i="46" s="1"/>
  <c r="AD283" i="46"/>
  <c r="AE283" i="46" s="1"/>
  <c r="AD292" i="46"/>
  <c r="AE292" i="46" s="1"/>
  <c r="AD358" i="46"/>
  <c r="AE358" i="46" s="1"/>
  <c r="AB351" i="46"/>
  <c r="AE351" i="46" s="1"/>
  <c r="AB353" i="46"/>
  <c r="AE353" i="46" s="1"/>
  <c r="AB268" i="46"/>
  <c r="AE268" i="46" s="1"/>
  <c r="AD195" i="46"/>
  <c r="AE195" i="46" s="1"/>
  <c r="AA60" i="46"/>
  <c r="AE60" i="46" s="1"/>
  <c r="AB350" i="46"/>
  <c r="AB259" i="46"/>
  <c r="AE259" i="46" s="1"/>
  <c r="AD220" i="46"/>
  <c r="AE220" i="46" s="1"/>
  <c r="AB132" i="46"/>
  <c r="AB372" i="46"/>
  <c r="AE372" i="46" s="1"/>
  <c r="AB378" i="46"/>
  <c r="AE378" i="46" s="1"/>
  <c r="AD133" i="46"/>
  <c r="AE133" i="46" s="1"/>
  <c r="AD359" i="46"/>
  <c r="AE359" i="46" s="1"/>
  <c r="AD300" i="46"/>
  <c r="AE300" i="46" s="1"/>
  <c r="AA83" i="46"/>
  <c r="AE83" i="46" s="1"/>
  <c r="AD256" i="46"/>
  <c r="AE256" i="46" s="1"/>
  <c r="AD202" i="46"/>
  <c r="AE202" i="46" s="1"/>
  <c r="AA119" i="46"/>
  <c r="AE119" i="46" s="1"/>
  <c r="AB386" i="46"/>
  <c r="AE386" i="46" s="1"/>
  <c r="AD286" i="46"/>
  <c r="AE286" i="46" s="1"/>
  <c r="AD221" i="46"/>
  <c r="AE221" i="46" s="1"/>
  <c r="AA145" i="46"/>
  <c r="AE145" i="46" s="1"/>
  <c r="AD254" i="46"/>
  <c r="AE254" i="46" s="1"/>
  <c r="AD336" i="46"/>
  <c r="AE336" i="46" s="1"/>
  <c r="AB344" i="46"/>
  <c r="AE344" i="46" s="1"/>
  <c r="AA57" i="46"/>
  <c r="AE57" i="46" s="1"/>
  <c r="AD214" i="46"/>
  <c r="AE214" i="46" s="1"/>
  <c r="AA100" i="46"/>
  <c r="AE100" i="46" s="1"/>
  <c r="AC34" i="46"/>
  <c r="AE34" i="46" s="1"/>
  <c r="AA157" i="46"/>
  <c r="AE157" i="46" s="1"/>
  <c r="AA156" i="46"/>
  <c r="AE156" i="46" s="1"/>
  <c r="AA174" i="46"/>
  <c r="AE174" i="46" s="1"/>
  <c r="AD206" i="46"/>
  <c r="AE206" i="46" s="1"/>
  <c r="AA95" i="46"/>
  <c r="AE95" i="46" s="1"/>
  <c r="AD329" i="46"/>
  <c r="AE329" i="46" s="1"/>
  <c r="AD305" i="46"/>
  <c r="AE305" i="46" s="1"/>
  <c r="AD394" i="46"/>
  <c r="AD331" i="46"/>
  <c r="AE331" i="46" s="1"/>
  <c r="AD318" i="46"/>
  <c r="AE318" i="46" s="1"/>
  <c r="AB349" i="46"/>
  <c r="AE349" i="46" s="1"/>
  <c r="AD281" i="46"/>
  <c r="AE281" i="46" s="1"/>
  <c r="AB365" i="46"/>
  <c r="AE365" i="46" s="1"/>
  <c r="AA173" i="46"/>
  <c r="AE173" i="46" s="1"/>
  <c r="AB388" i="46"/>
  <c r="AE388" i="46" s="1"/>
  <c r="AD230" i="46"/>
  <c r="AE230" i="46" s="1"/>
  <c r="AA98" i="46"/>
  <c r="AE98" i="46" s="1"/>
  <c r="AA90" i="46"/>
  <c r="AE90" i="46" s="1"/>
  <c r="AD205" i="46"/>
  <c r="AE205" i="46" s="1"/>
  <c r="AB354" i="46"/>
  <c r="AE354" i="46" s="1"/>
  <c r="AD255" i="46"/>
  <c r="AE255" i="46" s="1"/>
  <c r="AB367" i="46"/>
  <c r="AE367" i="46" s="1"/>
  <c r="AD233" i="46"/>
  <c r="AE233" i="46" s="1"/>
  <c r="AB340" i="46"/>
  <c r="AE340" i="46" s="1"/>
  <c r="AD295" i="46"/>
  <c r="AE295" i="46" s="1"/>
  <c r="AA110" i="46"/>
  <c r="AE110" i="46" s="1"/>
  <c r="AB381" i="46"/>
  <c r="AE381" i="46" s="1"/>
  <c r="AA166" i="46"/>
  <c r="AE166" i="46" s="1"/>
  <c r="AD339" i="46"/>
  <c r="AE339" i="46" s="1"/>
  <c r="AB266" i="46"/>
  <c r="AE266" i="46" s="1"/>
  <c r="AB129" i="46"/>
  <c r="AE129" i="46" s="1"/>
  <c r="AA70" i="46"/>
  <c r="AE70" i="46" s="1"/>
  <c r="AA87" i="46"/>
  <c r="AE87" i="46" s="1"/>
  <c r="AD223" i="46"/>
  <c r="AE223" i="46" s="1"/>
  <c r="AD279" i="46"/>
  <c r="AE279" i="46" s="1"/>
  <c r="AB383" i="46"/>
  <c r="AE383" i="46" s="1"/>
  <c r="AB346" i="46"/>
  <c r="AE346" i="46" s="1"/>
  <c r="AB345" i="46"/>
  <c r="AE345" i="46" s="1"/>
  <c r="AB46" i="46"/>
  <c r="AE46" i="46" s="1"/>
  <c r="AA67" i="46"/>
  <c r="AE67" i="46" s="1"/>
  <c r="AA72" i="46"/>
  <c r="AE72" i="46" s="1"/>
  <c r="AD297" i="46"/>
  <c r="AE297" i="46" s="1"/>
  <c r="AD218" i="46"/>
  <c r="AE218" i="46" s="1"/>
  <c r="AD321" i="46"/>
  <c r="AE321" i="46" s="1"/>
  <c r="AD208" i="46"/>
  <c r="AE208" i="46" s="1"/>
  <c r="AA101" i="46"/>
  <c r="AE101" i="46" s="1"/>
  <c r="AB41" i="46"/>
  <c r="AE41" i="46" s="1"/>
  <c r="AB364" i="46"/>
  <c r="AE364" i="46" s="1"/>
  <c r="AA63" i="46"/>
  <c r="AE63" i="46" s="1"/>
  <c r="AD269" i="46"/>
  <c r="AE269" i="46" s="1"/>
  <c r="AA191" i="46"/>
  <c r="AE191" i="46" s="1"/>
  <c r="AD327" i="46"/>
  <c r="AE327" i="46" s="1"/>
  <c r="AD36" i="46"/>
  <c r="AE36" i="46" s="1"/>
  <c r="AA79" i="46"/>
  <c r="AE79" i="46" s="1"/>
  <c r="AA56" i="46"/>
  <c r="AE56" i="46" s="1"/>
  <c r="AA82" i="46"/>
  <c r="AE82" i="46" s="1"/>
  <c r="AA77" i="46"/>
  <c r="AE77" i="46" s="1"/>
  <c r="AC50" i="46"/>
  <c r="AE50" i="46" s="1"/>
  <c r="AD209" i="46"/>
  <c r="AE209" i="46" s="1"/>
  <c r="AD303" i="46"/>
  <c r="AE303" i="46" s="1"/>
  <c r="AA164" i="46"/>
  <c r="AE164" i="46" s="1"/>
  <c r="AD53" i="46"/>
  <c r="AE53" i="46" s="1"/>
  <c r="AA104" i="46"/>
  <c r="AE104" i="46" s="1"/>
  <c r="AA121" i="46"/>
  <c r="AE121" i="46" s="1"/>
  <c r="AD137" i="46"/>
  <c r="AD40" i="46"/>
  <c r="AE40" i="46" s="1"/>
  <c r="AB261" i="46"/>
  <c r="AE261" i="46" s="1"/>
  <c r="AD289" i="46"/>
  <c r="AE289" i="46" s="1"/>
  <c r="AB337" i="46"/>
  <c r="AE337" i="46" s="1"/>
  <c r="AB143" i="46"/>
  <c r="AE143" i="46" s="1"/>
  <c r="AD216" i="46"/>
  <c r="AE216" i="46" s="1"/>
  <c r="AD301" i="46"/>
  <c r="AE301" i="46" s="1"/>
  <c r="AD201" i="46"/>
  <c r="AE201" i="46" s="1"/>
  <c r="AA84" i="46"/>
  <c r="AE84" i="46" s="1"/>
  <c r="AA71" i="46"/>
  <c r="AE71" i="46" s="1"/>
  <c r="AB374" i="46"/>
  <c r="AE374" i="46" s="1"/>
  <c r="AD197" i="46"/>
  <c r="AE197" i="46" s="1"/>
  <c r="AD398" i="46"/>
  <c r="AE398" i="46" s="1"/>
  <c r="AD204" i="46"/>
  <c r="AE204" i="46" s="1"/>
  <c r="AD38" i="46"/>
  <c r="AE38" i="46" s="1"/>
  <c r="AA89" i="46"/>
  <c r="AE89" i="46" s="1"/>
  <c r="AA178" i="46"/>
  <c r="AE178" i="46" s="1"/>
  <c r="AD285" i="46"/>
  <c r="AE285" i="46" s="1"/>
  <c r="AB264" i="46"/>
  <c r="AE264" i="46" s="1"/>
  <c r="AB343" i="46"/>
  <c r="AE343" i="46" s="1"/>
  <c r="AD390" i="46"/>
  <c r="AE390" i="46" s="1"/>
  <c r="AD247" i="46"/>
  <c r="AE247" i="46" s="1"/>
  <c r="AD246" i="46"/>
  <c r="AE246" i="46" s="1"/>
  <c r="AB139" i="46"/>
  <c r="AD43" i="46"/>
  <c r="AE43" i="46" s="1"/>
  <c r="AA74" i="46"/>
  <c r="AE74" i="46" s="1"/>
  <c r="AD215" i="46"/>
  <c r="AE215" i="46" s="1"/>
  <c r="AB387" i="46"/>
  <c r="AE387" i="46" s="1"/>
  <c r="AD304" i="46"/>
  <c r="AE304" i="46" s="1"/>
  <c r="AB361" i="46"/>
  <c r="AE361" i="46" s="1"/>
  <c r="AD238" i="46"/>
  <c r="AE238" i="46" s="1"/>
  <c r="AD160" i="46"/>
  <c r="AE160" i="46" s="1"/>
  <c r="AA75" i="46"/>
  <c r="AE75" i="46" s="1"/>
  <c r="AB154" i="46"/>
  <c r="AC33" i="46"/>
  <c r="AE33" i="46" s="1"/>
  <c r="AB369" i="46"/>
  <c r="AE369" i="46" s="1"/>
  <c r="AD332" i="46"/>
  <c r="AE332" i="46" s="1"/>
  <c r="AA124" i="46"/>
  <c r="AE124" i="46" s="1"/>
  <c r="AB342" i="46"/>
  <c r="AE342" i="46" s="1"/>
  <c r="AD312" i="46"/>
  <c r="AE312" i="46" s="1"/>
  <c r="AA69" i="46"/>
  <c r="AE69" i="46" s="1"/>
  <c r="AA88" i="46"/>
  <c r="AE88" i="46" s="1"/>
  <c r="AD277" i="46"/>
  <c r="AE277" i="46" s="1"/>
  <c r="AA113" i="46"/>
  <c r="AE113" i="46" s="1"/>
  <c r="AD397" i="46"/>
  <c r="AE397" i="46" s="1"/>
  <c r="AD47" i="46"/>
  <c r="AE47" i="46" s="1"/>
  <c r="AD313" i="46"/>
  <c r="AE313" i="46" s="1"/>
  <c r="AA123" i="46"/>
  <c r="AE123" i="46" s="1"/>
  <c r="AD253" i="46"/>
  <c r="AE253" i="46" s="1"/>
  <c r="AA105" i="46"/>
  <c r="AE105" i="46" s="1"/>
  <c r="AD39" i="46"/>
  <c r="AE39" i="46" s="1"/>
  <c r="AD334" i="46"/>
  <c r="AE334" i="46" s="1"/>
  <c r="AA78" i="46"/>
  <c r="AE78" i="46" s="1"/>
  <c r="AD236" i="46"/>
  <c r="AE236" i="46" s="1"/>
  <c r="AB258" i="46"/>
  <c r="AE258" i="46" s="1"/>
  <c r="AA125" i="46"/>
  <c r="AE125" i="46" s="1"/>
  <c r="AD127" i="46"/>
  <c r="AE127" i="46" s="1"/>
  <c r="AB153" i="46"/>
  <c r="AE153" i="46" s="1"/>
  <c r="AA86" i="46"/>
  <c r="AE86" i="46" s="1"/>
  <c r="AD199" i="46"/>
  <c r="AE199" i="46" s="1"/>
  <c r="AD290" i="46"/>
  <c r="AE290" i="46" s="1"/>
  <c r="AB377" i="46"/>
  <c r="AE377" i="46" s="1"/>
  <c r="AD315" i="46"/>
  <c r="AE315" i="46" s="1"/>
  <c r="AD37" i="46"/>
  <c r="AE37" i="46" s="1"/>
  <c r="AD288" i="46"/>
  <c r="AE288" i="46" s="1"/>
  <c r="AD198" i="46"/>
  <c r="AE198" i="46" s="1"/>
  <c r="AD310" i="46"/>
  <c r="AE310" i="46" s="1"/>
  <c r="AD316" i="46"/>
  <c r="AE316" i="46" s="1"/>
  <c r="AA177" i="46"/>
  <c r="AE177" i="46" s="1"/>
  <c r="AA80" i="46"/>
  <c r="AD248" i="46"/>
  <c r="AE248" i="46" s="1"/>
  <c r="AD322" i="46"/>
  <c r="AE322" i="46" s="1"/>
  <c r="AD193" i="46"/>
  <c r="AE193" i="46" s="1"/>
  <c r="AB376" i="46"/>
  <c r="AE376" i="46" s="1"/>
  <c r="AD158" i="46"/>
  <c r="AA61" i="46"/>
  <c r="AE61" i="46" s="1"/>
  <c r="AD229" i="46"/>
  <c r="AE229" i="46" s="1"/>
  <c r="AD222" i="46"/>
  <c r="AE222" i="46" s="1"/>
  <c r="AD274" i="46"/>
  <c r="AE274" i="46" s="1"/>
  <c r="AA167" i="46"/>
  <c r="AD333" i="46"/>
  <c r="AE333" i="46" s="1"/>
  <c r="AA183" i="46"/>
  <c r="AE183" i="46" s="1"/>
  <c r="AC51" i="46"/>
  <c r="AE51" i="46" s="1"/>
  <c r="AD213" i="46"/>
  <c r="AE213" i="46" s="1"/>
  <c r="AB338" i="46"/>
  <c r="AE338" i="46" s="1"/>
  <c r="AA168" i="46"/>
  <c r="AE168" i="46" s="1"/>
  <c r="AB384" i="46"/>
  <c r="AE384" i="46" s="1"/>
  <c r="AA65" i="46"/>
  <c r="AE65" i="46" s="1"/>
  <c r="AA59" i="46"/>
  <c r="AE59" i="46" s="1"/>
  <c r="AB370" i="46"/>
  <c r="AE370" i="46" s="1"/>
  <c r="AA103" i="46"/>
  <c r="AE103" i="46" s="1"/>
  <c r="AD309" i="46"/>
  <c r="AE309" i="46" s="1"/>
  <c r="AD150" i="46"/>
  <c r="AD135" i="46"/>
  <c r="AD249" i="46"/>
  <c r="AE249" i="46" s="1"/>
  <c r="AC15" i="46"/>
  <c r="AA15" i="46"/>
  <c r="AA30" i="46"/>
  <c r="AA31" i="46"/>
  <c r="AC22" i="46"/>
  <c r="AB22" i="46"/>
  <c r="AC21" i="46"/>
  <c r="AB21" i="46"/>
  <c r="AA24" i="46"/>
  <c r="AE24" i="46" s="1"/>
  <c r="AA25" i="46"/>
  <c r="AE25" i="46" s="1"/>
  <c r="AA29" i="46"/>
  <c r="AB18" i="46"/>
  <c r="AB27" i="46"/>
  <c r="AB26" i="46"/>
  <c r="AB28" i="46"/>
  <c r="AE28" i="46" s="1"/>
  <c r="AB23" i="46"/>
  <c r="AA23" i="46"/>
  <c r="AA20" i="46"/>
  <c r="AB20" i="46"/>
  <c r="AB17" i="46"/>
  <c r="AA17" i="46"/>
  <c r="AC19" i="46"/>
  <c r="AD14" i="46" l="1"/>
  <c r="AC14" i="46"/>
  <c r="AE29" i="46"/>
  <c r="AB14" i="46"/>
  <c r="AE80" i="46"/>
  <c r="AE30" i="46"/>
  <c r="AE167" i="46"/>
  <c r="AE31" i="46"/>
  <c r="AE126" i="46"/>
  <c r="AE148" i="46"/>
  <c r="AE81" i="46"/>
  <c r="AE23" i="46"/>
  <c r="AE395" i="46"/>
  <c r="AE128" i="46"/>
  <c r="AE91" i="46"/>
  <c r="AE21" i="46"/>
  <c r="AE15" i="46"/>
  <c r="AE17" i="46"/>
  <c r="AE150" i="46"/>
  <c r="AE154" i="46"/>
  <c r="AE394" i="46"/>
  <c r="AE149" i="46"/>
  <c r="AE162" i="46"/>
  <c r="AE16" i="46"/>
  <c r="AE155" i="46"/>
  <c r="AE134" i="46"/>
  <c r="AE26" i="46"/>
  <c r="AE20" i="46"/>
  <c r="AE139" i="46"/>
  <c r="AE132" i="46"/>
  <c r="AE136" i="46"/>
  <c r="AE393" i="46"/>
  <c r="AE144" i="46"/>
  <c r="AE391" i="46"/>
  <c r="AE27" i="46"/>
  <c r="AE22" i="46"/>
  <c r="AE158" i="46"/>
  <c r="AE350" i="46"/>
  <c r="AE392" i="46"/>
  <c r="AE146" i="46"/>
  <c r="AE151" i="46"/>
  <c r="AE135" i="46"/>
  <c r="AE137" i="46"/>
  <c r="AE138" i="46"/>
  <c r="AE355" i="46"/>
  <c r="AE19" i="46"/>
  <c r="AE262" i="46"/>
  <c r="AA18" i="46"/>
  <c r="AE18" i="46" s="1"/>
  <c r="AE14" i="46" l="1"/>
  <c r="AA14" i="46"/>
  <c r="G9" i="9" s="1"/>
  <c r="G12" i="9"/>
  <c r="G10" i="9"/>
  <c r="G11" i="9"/>
  <c r="G13" i="9" l="1"/>
  <c r="AY15" i="50" l="1"/>
  <c r="BB15" i="50" s="1"/>
  <c r="AI108" i="50" l="1"/>
  <c r="AJ118" i="50"/>
  <c r="AK118" i="50" s="1"/>
  <c r="AJ151" i="50"/>
  <c r="AK151" i="50" s="1"/>
  <c r="AI45" i="50"/>
  <c r="AI116" i="50"/>
  <c r="AI239" i="50"/>
  <c r="AJ116" i="50"/>
  <c r="AK116" i="50" s="1"/>
  <c r="AI100" i="50"/>
  <c r="AJ231" i="50"/>
  <c r="AK231" i="50" s="1"/>
  <c r="AJ171" i="50"/>
  <c r="AK171" i="50" s="1"/>
  <c r="AI171" i="50"/>
  <c r="AF134" i="50"/>
  <c r="AG134" i="50" s="1"/>
  <c r="AH134" i="50" s="1"/>
  <c r="AL134" i="50" s="1"/>
  <c r="L255" i="50"/>
  <c r="AI107" i="50"/>
  <c r="AJ107" i="50"/>
  <c r="AK107" i="50" s="1"/>
  <c r="AX107" i="50" s="1"/>
  <c r="BB107" i="50" s="1"/>
  <c r="AJ44" i="50"/>
  <c r="AK44" i="50" s="1"/>
  <c r="AF168" i="50" l="1"/>
  <c r="AG168" i="50" s="1"/>
  <c r="AH168" i="50" s="1"/>
  <c r="AL168" i="50" s="1"/>
  <c r="AF203" i="50"/>
  <c r="AG203" i="50" s="1"/>
  <c r="AH203" i="50" s="1"/>
  <c r="AL203" i="50" s="1"/>
  <c r="AF209" i="50"/>
  <c r="AG209" i="50" s="1"/>
  <c r="AH209" i="50" s="1"/>
  <c r="AL209" i="50" s="1"/>
  <c r="BA231" i="50"/>
  <c r="AZ231" i="50"/>
  <c r="AX231" i="50"/>
  <c r="AX44" i="50"/>
  <c r="AY44" i="50"/>
  <c r="AZ44" i="50"/>
  <c r="BA44" i="50"/>
  <c r="AY118" i="50"/>
  <c r="BA118" i="50"/>
  <c r="AZ118" i="50"/>
  <c r="AZ116" i="50"/>
  <c r="AY116" i="50"/>
  <c r="BA116" i="50"/>
  <c r="AJ239" i="50"/>
  <c r="AK239" i="50" s="1"/>
  <c r="AZ239" i="50" s="1"/>
  <c r="BB239" i="50" s="1"/>
  <c r="AI26" i="50"/>
  <c r="AF125" i="50" s="1"/>
  <c r="AG125" i="50" s="1"/>
  <c r="AH125" i="50" s="1"/>
  <c r="AL125" i="50" s="1"/>
  <c r="AI151" i="50"/>
  <c r="AJ108" i="50"/>
  <c r="AK108" i="50" s="1"/>
  <c r="AX108" i="50" s="1"/>
  <c r="BB108" i="50" s="1"/>
  <c r="AJ26" i="50"/>
  <c r="AK26" i="50" s="1"/>
  <c r="AX151" i="50"/>
  <c r="BB151" i="50" s="1"/>
  <c r="AY231" i="50"/>
  <c r="AL231" i="50"/>
  <c r="AX116" i="50"/>
  <c r="AX118" i="50"/>
  <c r="AZ171" i="50"/>
  <c r="AI231" i="50"/>
  <c r="AF206" i="50"/>
  <c r="AG206" i="50" s="1"/>
  <c r="AH206" i="50" s="1"/>
  <c r="AL206" i="50" s="1"/>
  <c r="AF238" i="50"/>
  <c r="AG238" i="50" s="1"/>
  <c r="AH238" i="50" s="1"/>
  <c r="AL238" i="50" s="1"/>
  <c r="AF171" i="50"/>
  <c r="AG171" i="50" s="1"/>
  <c r="AH171" i="50" s="1"/>
  <c r="AL171" i="50" s="1"/>
  <c r="AF76" i="50"/>
  <c r="AG76" i="50" s="1"/>
  <c r="AH76" i="50" s="1"/>
  <c r="AL76" i="50" s="1"/>
  <c r="AF208" i="50"/>
  <c r="AG208" i="50" s="1"/>
  <c r="AH208" i="50" s="1"/>
  <c r="AL208" i="50" s="1"/>
  <c r="AF174" i="50"/>
  <c r="AG174" i="50" s="1"/>
  <c r="AH174" i="50" s="1"/>
  <c r="AL174" i="50" s="1"/>
  <c r="AF78" i="50"/>
  <c r="AG78" i="50" s="1"/>
  <c r="AH78" i="50" s="1"/>
  <c r="AL78" i="50" s="1"/>
  <c r="AF79" i="50"/>
  <c r="AG79" i="50" s="1"/>
  <c r="AH79" i="50" s="1"/>
  <c r="AL79" i="50" s="1"/>
  <c r="AF133" i="50"/>
  <c r="AG133" i="50" s="1"/>
  <c r="AH133" i="50" s="1"/>
  <c r="AL133" i="50" s="1"/>
  <c r="AI118" i="50"/>
  <c r="AF83" i="50"/>
  <c r="AG83" i="50" s="1"/>
  <c r="AH83" i="50" s="1"/>
  <c r="AL83" i="50" s="1"/>
  <c r="AJ100" i="50"/>
  <c r="AK100" i="50" s="1"/>
  <c r="AF75" i="50"/>
  <c r="AG75" i="50" s="1"/>
  <c r="AH75" i="50" s="1"/>
  <c r="AL75" i="50" s="1"/>
  <c r="AF137" i="50"/>
  <c r="AG137" i="50" s="1"/>
  <c r="AH137" i="50" s="1"/>
  <c r="AL137" i="50" s="1"/>
  <c r="AF17" i="50"/>
  <c r="AG17" i="50" s="1"/>
  <c r="AH17" i="50" s="1"/>
  <c r="AL17" i="50" s="1"/>
  <c r="AF243" i="50"/>
  <c r="AG243" i="50" s="1"/>
  <c r="AH243" i="50" s="1"/>
  <c r="AL243" i="50" s="1"/>
  <c r="AF240" i="50"/>
  <c r="AG240" i="50" s="1"/>
  <c r="AH240" i="50" s="1"/>
  <c r="AL240" i="50" s="1"/>
  <c r="AF132" i="50"/>
  <c r="AG132" i="50" s="1"/>
  <c r="AH132" i="50" s="1"/>
  <c r="AL132" i="50" s="1"/>
  <c r="AF109" i="50"/>
  <c r="AG109" i="50" s="1"/>
  <c r="AH109" i="50" s="1"/>
  <c r="AL109" i="50" s="1"/>
  <c r="AF220" i="50"/>
  <c r="AG220" i="50" s="1"/>
  <c r="AH220" i="50" s="1"/>
  <c r="AL220" i="50" s="1"/>
  <c r="AF80" i="50"/>
  <c r="AG80" i="50" s="1"/>
  <c r="AH80" i="50" s="1"/>
  <c r="AL80" i="50" s="1"/>
  <c r="AI44" i="50"/>
  <c r="AF87" i="50"/>
  <c r="AG87" i="50" s="1"/>
  <c r="AH87" i="50" s="1"/>
  <c r="AL87" i="50" s="1"/>
  <c r="AF131" i="50"/>
  <c r="AG131" i="50" s="1"/>
  <c r="AH131" i="50" s="1"/>
  <c r="AL131" i="50" s="1"/>
  <c r="AF217" i="50"/>
  <c r="AG217" i="50" s="1"/>
  <c r="AH217" i="50" s="1"/>
  <c r="AL217" i="50" s="1"/>
  <c r="AF204" i="50"/>
  <c r="AG204" i="50" s="1"/>
  <c r="AH204" i="50" s="1"/>
  <c r="AL204" i="50" s="1"/>
  <c r="AF223" i="50"/>
  <c r="AG223" i="50" s="1"/>
  <c r="AH223" i="50" s="1"/>
  <c r="AL223" i="50" s="1"/>
  <c r="AF73" i="50"/>
  <c r="AG73" i="50" s="1"/>
  <c r="AH73" i="50" s="1"/>
  <c r="AL73" i="50" s="1"/>
  <c r="AF84" i="50"/>
  <c r="AG84" i="50" s="1"/>
  <c r="AH84" i="50" s="1"/>
  <c r="AL84" i="50" s="1"/>
  <c r="AF242" i="50"/>
  <c r="AG242" i="50" s="1"/>
  <c r="AH242" i="50" s="1"/>
  <c r="AL242" i="50" s="1"/>
  <c r="AF72" i="50"/>
  <c r="AG72" i="50" s="1"/>
  <c r="AH72" i="50" s="1"/>
  <c r="AL72" i="50" s="1"/>
  <c r="AF70" i="50"/>
  <c r="AG70" i="50" s="1"/>
  <c r="AH70" i="50" s="1"/>
  <c r="AL70" i="50" s="1"/>
  <c r="AF81" i="50"/>
  <c r="AG81" i="50" s="1"/>
  <c r="AH81" i="50" s="1"/>
  <c r="AL81" i="50" s="1"/>
  <c r="AF15" i="50"/>
  <c r="AG15" i="50" s="1"/>
  <c r="AH15" i="50" s="1"/>
  <c r="AL15" i="50" s="1"/>
  <c r="AF18" i="50"/>
  <c r="AG18" i="50" s="1"/>
  <c r="AH18" i="50" s="1"/>
  <c r="AL18" i="50" s="1"/>
  <c r="AF88" i="50"/>
  <c r="AG88" i="50" s="1"/>
  <c r="AH88" i="50" s="1"/>
  <c r="AL88" i="50" s="1"/>
  <c r="AF177" i="50"/>
  <c r="AG177" i="50" s="1"/>
  <c r="AH177" i="50" s="1"/>
  <c r="AL177" i="50" s="1"/>
  <c r="AF199" i="50"/>
  <c r="AG199" i="50" s="1"/>
  <c r="AH199" i="50" s="1"/>
  <c r="AL199" i="50" s="1"/>
  <c r="AF201" i="50"/>
  <c r="AG201" i="50" s="1"/>
  <c r="AH201" i="50" s="1"/>
  <c r="AL201" i="50" s="1"/>
  <c r="AF169" i="50"/>
  <c r="AG169" i="50" s="1"/>
  <c r="AH169" i="50" s="1"/>
  <c r="AL169" i="50" s="1"/>
  <c r="AF221" i="50"/>
  <c r="AG221" i="50" s="1"/>
  <c r="AH221" i="50" s="1"/>
  <c r="AL221" i="50" s="1"/>
  <c r="AF178" i="50"/>
  <c r="AG178" i="50" s="1"/>
  <c r="AH178" i="50" s="1"/>
  <c r="AL178" i="50" s="1"/>
  <c r="AF200" i="50"/>
  <c r="AG200" i="50" s="1"/>
  <c r="AH200" i="50" s="1"/>
  <c r="AL200" i="50" s="1"/>
  <c r="AF101" i="50"/>
  <c r="AG101" i="50" s="1"/>
  <c r="AH101" i="50" s="1"/>
  <c r="AL101" i="50" s="1"/>
  <c r="AF91" i="50"/>
  <c r="AG91" i="50" s="1"/>
  <c r="AH91" i="50" s="1"/>
  <c r="AL91" i="50" s="1"/>
  <c r="AF130" i="50"/>
  <c r="AG130" i="50" s="1"/>
  <c r="AH130" i="50" s="1"/>
  <c r="AL130" i="50" s="1"/>
  <c r="AF239" i="50"/>
  <c r="AG239" i="50" s="1"/>
  <c r="AH239" i="50" s="1"/>
  <c r="AF138" i="50"/>
  <c r="AG138" i="50" s="1"/>
  <c r="AH138" i="50" s="1"/>
  <c r="AL138" i="50" s="1"/>
  <c r="AF207" i="50"/>
  <c r="AG207" i="50" s="1"/>
  <c r="AH207" i="50" s="1"/>
  <c r="AL207" i="50" s="1"/>
  <c r="AF205" i="50"/>
  <c r="AG205" i="50" s="1"/>
  <c r="AH205" i="50" s="1"/>
  <c r="AL205" i="50" s="1"/>
  <c r="AF244" i="50"/>
  <c r="AG244" i="50" s="1"/>
  <c r="AH244" i="50" s="1"/>
  <c r="AL244" i="50" s="1"/>
  <c r="AF77" i="50"/>
  <c r="AG77" i="50" s="1"/>
  <c r="AH77" i="50" s="1"/>
  <c r="AL77" i="50" s="1"/>
  <c r="AF173" i="50"/>
  <c r="AG173" i="50" s="1"/>
  <c r="AH173" i="50" s="1"/>
  <c r="AL173" i="50" s="1"/>
  <c r="AF71" i="50"/>
  <c r="AG71" i="50" s="1"/>
  <c r="AH71" i="50" s="1"/>
  <c r="AL71" i="50" s="1"/>
  <c r="AF176" i="50"/>
  <c r="AG176" i="50" s="1"/>
  <c r="AH176" i="50" s="1"/>
  <c r="AL176" i="50" s="1"/>
  <c r="AI150" i="50"/>
  <c r="AJ150" i="50"/>
  <c r="AK150" i="50" s="1"/>
  <c r="AI117" i="50"/>
  <c r="AJ117" i="50"/>
  <c r="AK117" i="50" s="1"/>
  <c r="AF241" i="50"/>
  <c r="AG241" i="50" s="1"/>
  <c r="AH241" i="50" s="1"/>
  <c r="AL241" i="50" s="1"/>
  <c r="AF167" i="50"/>
  <c r="AG167" i="50" s="1"/>
  <c r="AH167" i="50" s="1"/>
  <c r="AL167" i="50" s="1"/>
  <c r="AF149" i="50"/>
  <c r="AG149" i="50" s="1"/>
  <c r="AH149" i="50" s="1"/>
  <c r="AL149" i="50" s="1"/>
  <c r="AF172" i="50"/>
  <c r="AG172" i="50" s="1"/>
  <c r="AH172" i="50" s="1"/>
  <c r="AL172" i="50" s="1"/>
  <c r="AF85" i="50"/>
  <c r="AG85" i="50" s="1"/>
  <c r="AH85" i="50" s="1"/>
  <c r="AL85" i="50" s="1"/>
  <c r="AF216" i="50"/>
  <c r="AG216" i="50" s="1"/>
  <c r="AH216" i="50" s="1"/>
  <c r="AL216" i="50" s="1"/>
  <c r="AF159" i="50"/>
  <c r="AG159" i="50" s="1"/>
  <c r="AH159" i="50" s="1"/>
  <c r="AL159" i="50" s="1"/>
  <c r="AF86" i="50"/>
  <c r="AG86" i="50" s="1"/>
  <c r="AH86" i="50" s="1"/>
  <c r="AL86" i="50" s="1"/>
  <c r="AI236" i="50"/>
  <c r="AJ236" i="50"/>
  <c r="AK236" i="50" s="1"/>
  <c r="AF16" i="50"/>
  <c r="AG16" i="50" s="1"/>
  <c r="AH16" i="50" s="1"/>
  <c r="AL16" i="50" s="1"/>
  <c r="AF136" i="50"/>
  <c r="AG136" i="50" s="1"/>
  <c r="AH136" i="50" s="1"/>
  <c r="AL136" i="50" s="1"/>
  <c r="AF175" i="50"/>
  <c r="AG175" i="50" s="1"/>
  <c r="AH175" i="50" s="1"/>
  <c r="AL175" i="50" s="1"/>
  <c r="AF202" i="50"/>
  <c r="AG202" i="50" s="1"/>
  <c r="AH202" i="50" s="1"/>
  <c r="AL202" i="50" s="1"/>
  <c r="AJ45" i="50"/>
  <c r="AK45" i="50" s="1"/>
  <c r="AF170" i="50"/>
  <c r="AG170" i="50" s="1"/>
  <c r="AH170" i="50" s="1"/>
  <c r="AL170" i="50" s="1"/>
  <c r="AF215" i="50" l="1"/>
  <c r="AG215" i="50" s="1"/>
  <c r="AH215" i="50" s="1"/>
  <c r="AL215" i="50" s="1"/>
  <c r="AF228" i="50"/>
  <c r="AG228" i="50" s="1"/>
  <c r="AH228" i="50" s="1"/>
  <c r="AL228" i="50" s="1"/>
  <c r="AF124" i="50"/>
  <c r="AG124" i="50" s="1"/>
  <c r="AH124" i="50" s="1"/>
  <c r="AL124" i="50" s="1"/>
  <c r="AF55" i="50"/>
  <c r="AG55" i="50" s="1"/>
  <c r="AH55" i="50" s="1"/>
  <c r="AL55" i="50" s="1"/>
  <c r="AF32" i="50"/>
  <c r="AG32" i="50" s="1"/>
  <c r="AH32" i="50" s="1"/>
  <c r="AL32" i="50" s="1"/>
  <c r="AF122" i="50"/>
  <c r="AG122" i="50" s="1"/>
  <c r="AH122" i="50" s="1"/>
  <c r="AL122" i="50" s="1"/>
  <c r="AF33" i="50"/>
  <c r="AG33" i="50" s="1"/>
  <c r="AH33" i="50" s="1"/>
  <c r="AL33" i="50" s="1"/>
  <c r="AF155" i="50"/>
  <c r="AG155" i="50" s="1"/>
  <c r="AH155" i="50" s="1"/>
  <c r="AL155" i="50" s="1"/>
  <c r="AF128" i="50"/>
  <c r="AG128" i="50" s="1"/>
  <c r="AH128" i="50" s="1"/>
  <c r="AL128" i="50" s="1"/>
  <c r="AF139" i="50"/>
  <c r="AG139" i="50" s="1"/>
  <c r="AH139" i="50" s="1"/>
  <c r="AL139" i="50" s="1"/>
  <c r="AF142" i="50"/>
  <c r="AG142" i="50" s="1"/>
  <c r="AH142" i="50" s="1"/>
  <c r="AL142" i="50" s="1"/>
  <c r="AF90" i="50"/>
  <c r="AG90" i="50" s="1"/>
  <c r="AH90" i="50" s="1"/>
  <c r="AL90" i="50" s="1"/>
  <c r="AF97" i="50"/>
  <c r="AG97" i="50" s="1"/>
  <c r="AH97" i="50" s="1"/>
  <c r="AL97" i="50" s="1"/>
  <c r="AF104" i="50"/>
  <c r="AG104" i="50" s="1"/>
  <c r="AH104" i="50" s="1"/>
  <c r="AL104" i="50" s="1"/>
  <c r="AF126" i="50"/>
  <c r="AG126" i="50" s="1"/>
  <c r="AH126" i="50" s="1"/>
  <c r="AL126" i="50" s="1"/>
  <c r="AF21" i="50"/>
  <c r="AG21" i="50" s="1"/>
  <c r="AH21" i="50" s="1"/>
  <c r="AL21" i="50" s="1"/>
  <c r="AF40" i="50"/>
  <c r="AG40" i="50" s="1"/>
  <c r="AH40" i="50" s="1"/>
  <c r="AL40" i="50" s="1"/>
  <c r="AF127" i="50"/>
  <c r="AG127" i="50" s="1"/>
  <c r="AH127" i="50" s="1"/>
  <c r="AL127" i="50" s="1"/>
  <c r="AF113" i="50"/>
  <c r="AG113" i="50" s="1"/>
  <c r="AH113" i="50" s="1"/>
  <c r="AL113" i="50" s="1"/>
  <c r="AF123" i="50"/>
  <c r="AG123" i="50" s="1"/>
  <c r="AH123" i="50" s="1"/>
  <c r="AL123" i="50" s="1"/>
  <c r="AF213" i="50"/>
  <c r="AG213" i="50" s="1"/>
  <c r="AH213" i="50" s="1"/>
  <c r="AL213" i="50" s="1"/>
  <c r="AF147" i="50"/>
  <c r="AG147" i="50" s="1"/>
  <c r="AH147" i="50" s="1"/>
  <c r="AL147" i="50" s="1"/>
  <c r="AF26" i="50"/>
  <c r="AG26" i="50" s="1"/>
  <c r="AH26" i="50" s="1"/>
  <c r="AL26" i="50" s="1"/>
  <c r="AF22" i="50"/>
  <c r="AG22" i="50" s="1"/>
  <c r="AH22" i="50" s="1"/>
  <c r="AL22" i="50" s="1"/>
  <c r="AF30" i="50"/>
  <c r="AG30" i="50" s="1"/>
  <c r="AH30" i="50" s="1"/>
  <c r="AL30" i="50" s="1"/>
  <c r="AF166" i="50"/>
  <c r="AG166" i="50" s="1"/>
  <c r="AH166" i="50" s="1"/>
  <c r="AL166" i="50" s="1"/>
  <c r="AF61" i="50"/>
  <c r="AG61" i="50" s="1"/>
  <c r="AH61" i="50" s="1"/>
  <c r="AL61" i="50" s="1"/>
  <c r="AF39" i="50"/>
  <c r="AG39" i="50" s="1"/>
  <c r="AH39" i="50" s="1"/>
  <c r="AL39" i="50" s="1"/>
  <c r="AF27" i="50"/>
  <c r="AG27" i="50" s="1"/>
  <c r="AH27" i="50" s="1"/>
  <c r="AL27" i="50" s="1"/>
  <c r="AF148" i="50"/>
  <c r="AG148" i="50" s="1"/>
  <c r="AH148" i="50" s="1"/>
  <c r="AL148" i="50" s="1"/>
  <c r="AF35" i="50"/>
  <c r="AG35" i="50" s="1"/>
  <c r="AH35" i="50" s="1"/>
  <c r="AL35" i="50" s="1"/>
  <c r="AF93" i="50"/>
  <c r="AG93" i="50" s="1"/>
  <c r="AH93" i="50" s="1"/>
  <c r="AL93" i="50" s="1"/>
  <c r="AF37" i="50"/>
  <c r="AG37" i="50" s="1"/>
  <c r="AH37" i="50" s="1"/>
  <c r="AL37" i="50" s="1"/>
  <c r="AF121" i="50"/>
  <c r="AG121" i="50" s="1"/>
  <c r="AH121" i="50" s="1"/>
  <c r="AL121" i="50" s="1"/>
  <c r="AF227" i="50"/>
  <c r="AG227" i="50" s="1"/>
  <c r="AH227" i="50" s="1"/>
  <c r="AL227" i="50" s="1"/>
  <c r="AF59" i="50"/>
  <c r="AG59" i="50" s="1"/>
  <c r="AH59" i="50" s="1"/>
  <c r="AL59" i="50" s="1"/>
  <c r="AF111" i="50"/>
  <c r="AG111" i="50" s="1"/>
  <c r="AH111" i="50" s="1"/>
  <c r="AL111" i="50" s="1"/>
  <c r="AF112" i="50"/>
  <c r="AG112" i="50" s="1"/>
  <c r="AH112" i="50" s="1"/>
  <c r="AL112" i="50" s="1"/>
  <c r="AF50" i="50"/>
  <c r="AG50" i="50" s="1"/>
  <c r="AH50" i="50" s="1"/>
  <c r="AL50" i="50" s="1"/>
  <c r="AF129" i="50"/>
  <c r="AG129" i="50" s="1"/>
  <c r="AH129" i="50" s="1"/>
  <c r="AL129" i="50" s="1"/>
  <c r="AF211" i="50"/>
  <c r="AG211" i="50" s="1"/>
  <c r="AH211" i="50" s="1"/>
  <c r="AL211" i="50" s="1"/>
  <c r="AF246" i="50"/>
  <c r="AG246" i="50" s="1"/>
  <c r="AH246" i="50" s="1"/>
  <c r="AL246" i="50" s="1"/>
  <c r="AF38" i="50"/>
  <c r="AG38" i="50" s="1"/>
  <c r="AH38" i="50" s="1"/>
  <c r="AL38" i="50" s="1"/>
  <c r="AF154" i="50"/>
  <c r="AG154" i="50" s="1"/>
  <c r="AH154" i="50" s="1"/>
  <c r="AL154" i="50" s="1"/>
  <c r="AF164" i="50"/>
  <c r="AG164" i="50" s="1"/>
  <c r="AH164" i="50" s="1"/>
  <c r="AL164" i="50" s="1"/>
  <c r="AF92" i="50"/>
  <c r="AG92" i="50" s="1"/>
  <c r="AH92" i="50" s="1"/>
  <c r="AL92" i="50" s="1"/>
  <c r="AF214" i="50"/>
  <c r="AG214" i="50" s="1"/>
  <c r="AH214" i="50" s="1"/>
  <c r="AL214" i="50" s="1"/>
  <c r="AF226" i="50"/>
  <c r="AG226" i="50" s="1"/>
  <c r="AH226" i="50" s="1"/>
  <c r="AL226" i="50" s="1"/>
  <c r="AF229" i="50"/>
  <c r="AG229" i="50" s="1"/>
  <c r="AH229" i="50" s="1"/>
  <c r="AL229" i="50" s="1"/>
  <c r="AF34" i="50"/>
  <c r="AG34" i="50" s="1"/>
  <c r="AH34" i="50" s="1"/>
  <c r="AL34" i="50" s="1"/>
  <c r="AF57" i="50"/>
  <c r="AG57" i="50" s="1"/>
  <c r="AH57" i="50" s="1"/>
  <c r="AL57" i="50" s="1"/>
  <c r="AF29" i="50"/>
  <c r="AG29" i="50" s="1"/>
  <c r="AH29" i="50" s="1"/>
  <c r="AL29" i="50" s="1"/>
  <c r="AF210" i="50"/>
  <c r="AG210" i="50" s="1"/>
  <c r="AH210" i="50" s="1"/>
  <c r="AL210" i="50" s="1"/>
  <c r="AF89" i="50"/>
  <c r="AG89" i="50" s="1"/>
  <c r="AH89" i="50" s="1"/>
  <c r="AL89" i="50" s="1"/>
  <c r="AF115" i="50"/>
  <c r="AG115" i="50" s="1"/>
  <c r="AH115" i="50" s="1"/>
  <c r="AL115" i="50" s="1"/>
  <c r="AF58" i="50"/>
  <c r="AG58" i="50" s="1"/>
  <c r="AH58" i="50" s="1"/>
  <c r="AL58" i="50" s="1"/>
  <c r="AF140" i="50"/>
  <c r="AG140" i="50" s="1"/>
  <c r="AH140" i="50" s="1"/>
  <c r="AL140" i="50" s="1"/>
  <c r="AF145" i="50"/>
  <c r="AG145" i="50" s="1"/>
  <c r="AH145" i="50" s="1"/>
  <c r="AL145" i="50" s="1"/>
  <c r="AF36" i="50"/>
  <c r="AG36" i="50" s="1"/>
  <c r="AH36" i="50" s="1"/>
  <c r="AL36" i="50" s="1"/>
  <c r="AF153" i="50"/>
  <c r="AG153" i="50" s="1"/>
  <c r="AH153" i="50" s="1"/>
  <c r="AL153" i="50" s="1"/>
  <c r="AF141" i="50"/>
  <c r="AG141" i="50" s="1"/>
  <c r="AH141" i="50" s="1"/>
  <c r="AL141" i="50" s="1"/>
  <c r="AF62" i="50"/>
  <c r="AG62" i="50" s="1"/>
  <c r="AH62" i="50" s="1"/>
  <c r="AL62" i="50" s="1"/>
  <c r="AF232" i="50"/>
  <c r="AG232" i="50" s="1"/>
  <c r="AH232" i="50" s="1"/>
  <c r="AL232" i="50" s="1"/>
  <c r="AF146" i="50"/>
  <c r="AG146" i="50" s="1"/>
  <c r="AH146" i="50" s="1"/>
  <c r="AL146" i="50" s="1"/>
  <c r="AF20" i="50"/>
  <c r="AG20" i="50" s="1"/>
  <c r="AH20" i="50" s="1"/>
  <c r="AL20" i="50" s="1"/>
  <c r="AF230" i="50"/>
  <c r="AG230" i="50" s="1"/>
  <c r="AH230" i="50" s="1"/>
  <c r="AL230" i="50" s="1"/>
  <c r="AF233" i="50"/>
  <c r="AG233" i="50" s="1"/>
  <c r="AH233" i="50" s="1"/>
  <c r="AL233" i="50" s="1"/>
  <c r="AL239" i="50"/>
  <c r="AF114" i="50"/>
  <c r="AG114" i="50" s="1"/>
  <c r="AH114" i="50" s="1"/>
  <c r="AL114" i="50" s="1"/>
  <c r="AF212" i="50"/>
  <c r="AG212" i="50" s="1"/>
  <c r="AH212" i="50" s="1"/>
  <c r="AL212" i="50" s="1"/>
  <c r="BB116" i="50"/>
  <c r="AF196" i="50"/>
  <c r="AG196" i="50" s="1"/>
  <c r="AH196" i="50" s="1"/>
  <c r="AL196" i="50" s="1"/>
  <c r="BB118" i="50"/>
  <c r="BA117" i="50"/>
  <c r="AY117" i="50"/>
  <c r="AZ117" i="50"/>
  <c r="BB44" i="50"/>
  <c r="AZ45" i="50"/>
  <c r="AY45" i="50"/>
  <c r="BA45" i="50"/>
  <c r="BA26" i="50"/>
  <c r="AX26" i="50"/>
  <c r="AY26" i="50"/>
  <c r="AZ26" i="50"/>
  <c r="AF183" i="50"/>
  <c r="AG183" i="50" s="1"/>
  <c r="AH183" i="50" s="1"/>
  <c r="AL183" i="50" s="1"/>
  <c r="AF53" i="50"/>
  <c r="AG53" i="50" s="1"/>
  <c r="AH53" i="50" s="1"/>
  <c r="AL53" i="50" s="1"/>
  <c r="AJ255" i="50"/>
  <c r="AF197" i="50"/>
  <c r="AG197" i="50" s="1"/>
  <c r="AH197" i="50" s="1"/>
  <c r="AL197" i="50" s="1"/>
  <c r="AF245" i="50"/>
  <c r="AG245" i="50" s="1"/>
  <c r="AH245" i="50" s="1"/>
  <c r="AL245" i="50" s="1"/>
  <c r="AF110" i="50"/>
  <c r="AG110" i="50" s="1"/>
  <c r="AH110" i="50" s="1"/>
  <c r="AL110" i="50" s="1"/>
  <c r="AF63" i="50"/>
  <c r="AG63" i="50" s="1"/>
  <c r="AH63" i="50" s="1"/>
  <c r="AL63" i="50" s="1"/>
  <c r="AF219" i="50"/>
  <c r="AG219" i="50" s="1"/>
  <c r="AH219" i="50" s="1"/>
  <c r="AL219" i="50" s="1"/>
  <c r="AF182" i="50"/>
  <c r="AG182" i="50" s="1"/>
  <c r="AH182" i="50" s="1"/>
  <c r="AL182" i="50" s="1"/>
  <c r="AF193" i="50"/>
  <c r="AG193" i="50" s="1"/>
  <c r="AH193" i="50" s="1"/>
  <c r="AL193" i="50" s="1"/>
  <c r="AF180" i="50"/>
  <c r="AG180" i="50" s="1"/>
  <c r="AH180" i="50" s="1"/>
  <c r="AL180" i="50" s="1"/>
  <c r="AF116" i="50"/>
  <c r="AG116" i="50" s="1"/>
  <c r="AH116" i="50" s="1"/>
  <c r="AL116" i="50" s="1"/>
  <c r="BB171" i="50"/>
  <c r="AF191" i="50"/>
  <c r="AG191" i="50" s="1"/>
  <c r="AH191" i="50" s="1"/>
  <c r="AL191" i="50" s="1"/>
  <c r="AF105" i="50"/>
  <c r="AG105" i="50" s="1"/>
  <c r="AH105" i="50" s="1"/>
  <c r="AL105" i="50" s="1"/>
  <c r="AF52" i="50"/>
  <c r="AG52" i="50" s="1"/>
  <c r="AH52" i="50" s="1"/>
  <c r="AL52" i="50" s="1"/>
  <c r="AF47" i="50"/>
  <c r="AG47" i="50" s="1"/>
  <c r="AH47" i="50" s="1"/>
  <c r="AL47" i="50" s="1"/>
  <c r="AF234" i="50"/>
  <c r="AG234" i="50" s="1"/>
  <c r="AH234" i="50" s="1"/>
  <c r="AL234" i="50" s="1"/>
  <c r="AF68" i="50"/>
  <c r="AG68" i="50" s="1"/>
  <c r="AH68" i="50" s="1"/>
  <c r="AL68" i="50" s="1"/>
  <c r="AF117" i="50"/>
  <c r="AG117" i="50" s="1"/>
  <c r="AH117" i="50" s="1"/>
  <c r="AL117" i="50" s="1"/>
  <c r="AF156" i="50"/>
  <c r="AG156" i="50" s="1"/>
  <c r="AH156" i="50" s="1"/>
  <c r="AL156" i="50" s="1"/>
  <c r="AF107" i="50"/>
  <c r="AG107" i="50" s="1"/>
  <c r="AH107" i="50" s="1"/>
  <c r="AL107" i="50" s="1"/>
  <c r="AF49" i="50"/>
  <c r="AG49" i="50" s="1"/>
  <c r="AH49" i="50" s="1"/>
  <c r="AL49" i="50" s="1"/>
  <c r="AF192" i="50"/>
  <c r="AG192" i="50" s="1"/>
  <c r="AH192" i="50" s="1"/>
  <c r="AL192" i="50" s="1"/>
  <c r="AF185" i="50"/>
  <c r="AG185" i="50" s="1"/>
  <c r="AH185" i="50" s="1"/>
  <c r="AL185" i="50" s="1"/>
  <c r="AF194" i="50"/>
  <c r="AG194" i="50" s="1"/>
  <c r="AH194" i="50" s="1"/>
  <c r="AL194" i="50" s="1"/>
  <c r="AF237" i="50"/>
  <c r="AG237" i="50" s="1"/>
  <c r="AH237" i="50" s="1"/>
  <c r="AL237" i="50" s="1"/>
  <c r="AF108" i="50"/>
  <c r="AG108" i="50" s="1"/>
  <c r="AH108" i="50" s="1"/>
  <c r="AL108" i="50" s="1"/>
  <c r="AF179" i="50"/>
  <c r="AG179" i="50" s="1"/>
  <c r="AH179" i="50" s="1"/>
  <c r="AL179" i="50" s="1"/>
  <c r="AF106" i="50"/>
  <c r="AG106" i="50" s="1"/>
  <c r="AH106" i="50" s="1"/>
  <c r="AL106" i="50" s="1"/>
  <c r="AF190" i="50"/>
  <c r="AG190" i="50" s="1"/>
  <c r="AH190" i="50" s="1"/>
  <c r="AL190" i="50" s="1"/>
  <c r="AF158" i="50"/>
  <c r="AG158" i="50" s="1"/>
  <c r="AH158" i="50" s="1"/>
  <c r="AL158" i="50" s="1"/>
  <c r="AX117" i="50"/>
  <c r="AF45" i="50"/>
  <c r="AG45" i="50" s="1"/>
  <c r="AH45" i="50" s="1"/>
  <c r="AL45" i="50" s="1"/>
  <c r="AF253" i="50"/>
  <c r="AG253" i="50" s="1"/>
  <c r="AH253" i="50" s="1"/>
  <c r="AL253" i="50" s="1"/>
  <c r="AF46" i="50"/>
  <c r="AG46" i="50" s="1"/>
  <c r="AH46" i="50" s="1"/>
  <c r="AL46" i="50" s="1"/>
  <c r="AF251" i="50"/>
  <c r="AG251" i="50" s="1"/>
  <c r="AH251" i="50" s="1"/>
  <c r="AL251" i="50" s="1"/>
  <c r="AF184" i="50"/>
  <c r="AG184" i="50" s="1"/>
  <c r="AH184" i="50" s="1"/>
  <c r="AL184" i="50" s="1"/>
  <c r="AF48" i="50"/>
  <c r="AG48" i="50" s="1"/>
  <c r="AH48" i="50" s="1"/>
  <c r="AL48" i="50" s="1"/>
  <c r="AF152" i="50"/>
  <c r="AG152" i="50" s="1"/>
  <c r="AH152" i="50" s="1"/>
  <c r="AL152" i="50" s="1"/>
  <c r="AF198" i="50"/>
  <c r="AG198" i="50" s="1"/>
  <c r="AH198" i="50" s="1"/>
  <c r="AL198" i="50" s="1"/>
  <c r="AF186" i="50"/>
  <c r="AG186" i="50" s="1"/>
  <c r="AH186" i="50" s="1"/>
  <c r="AL186" i="50" s="1"/>
  <c r="AF100" i="50"/>
  <c r="AG100" i="50" s="1"/>
  <c r="AH100" i="50" s="1"/>
  <c r="AL100" i="50" s="1"/>
  <c r="AF144" i="50"/>
  <c r="AG144" i="50" s="1"/>
  <c r="AH144" i="50" s="1"/>
  <c r="AL144" i="50" s="1"/>
  <c r="AF102" i="50"/>
  <c r="AG102" i="50" s="1"/>
  <c r="AH102" i="50" s="1"/>
  <c r="AL102" i="50" s="1"/>
  <c r="AF143" i="50"/>
  <c r="AG143" i="50" s="1"/>
  <c r="AH143" i="50" s="1"/>
  <c r="AL143" i="50" s="1"/>
  <c r="AF157" i="50"/>
  <c r="AG157" i="50" s="1"/>
  <c r="AH157" i="50" s="1"/>
  <c r="AL157" i="50" s="1"/>
  <c r="AF218" i="50"/>
  <c r="AG218" i="50" s="1"/>
  <c r="AH218" i="50" s="1"/>
  <c r="AL218" i="50" s="1"/>
  <c r="AX150" i="50"/>
  <c r="BB150" i="50" s="1"/>
  <c r="AF54" i="50"/>
  <c r="AG54" i="50" s="1"/>
  <c r="AH54" i="50" s="1"/>
  <c r="AL54" i="50" s="1"/>
  <c r="AF187" i="50"/>
  <c r="AG187" i="50" s="1"/>
  <c r="AH187" i="50" s="1"/>
  <c r="AL187" i="50" s="1"/>
  <c r="AF236" i="50"/>
  <c r="AG236" i="50" s="1"/>
  <c r="AH236" i="50" s="1"/>
  <c r="AL236" i="50" s="1"/>
  <c r="AF120" i="50"/>
  <c r="AG120" i="50" s="1"/>
  <c r="AH120" i="50" s="1"/>
  <c r="AL120" i="50" s="1"/>
  <c r="AF235" i="50"/>
  <c r="AG235" i="50" s="1"/>
  <c r="AH235" i="50" s="1"/>
  <c r="AL235" i="50" s="1"/>
  <c r="AI255" i="50"/>
  <c r="BB231" i="50"/>
  <c r="AX45" i="50"/>
  <c r="AX236" i="50"/>
  <c r="BB236" i="50" s="1"/>
  <c r="AF99" i="50"/>
  <c r="AG99" i="50" s="1"/>
  <c r="AH99" i="50" s="1"/>
  <c r="AL99" i="50" s="1"/>
  <c r="AF82" i="50"/>
  <c r="AG82" i="50" s="1"/>
  <c r="AH82" i="50" s="1"/>
  <c r="AL82" i="50" s="1"/>
  <c r="AF195" i="50"/>
  <c r="AG195" i="50" s="1"/>
  <c r="AH195" i="50" s="1"/>
  <c r="AL195" i="50" s="1"/>
  <c r="AK255" i="50"/>
  <c r="AF66" i="50"/>
  <c r="AG66" i="50" s="1"/>
  <c r="AH66" i="50" s="1"/>
  <c r="AL66" i="50" s="1"/>
  <c r="AF151" i="50"/>
  <c r="AG151" i="50" s="1"/>
  <c r="AH151" i="50" s="1"/>
  <c r="AL151" i="50" s="1"/>
  <c r="AF44" i="50"/>
  <c r="AG44" i="50" s="1"/>
  <c r="AH44" i="50" s="1"/>
  <c r="AL44" i="50" s="1"/>
  <c r="AF161" i="50"/>
  <c r="AG161" i="50" s="1"/>
  <c r="AH161" i="50" s="1"/>
  <c r="AL161" i="50" s="1"/>
  <c r="AF189" i="50"/>
  <c r="AG189" i="50" s="1"/>
  <c r="AH189" i="50" s="1"/>
  <c r="AL189" i="50" s="1"/>
  <c r="AF252" i="50"/>
  <c r="AG252" i="50" s="1"/>
  <c r="AH252" i="50" s="1"/>
  <c r="AL252" i="50" s="1"/>
  <c r="AF119" i="50"/>
  <c r="AG119" i="50" s="1"/>
  <c r="AH119" i="50" s="1"/>
  <c r="AL119" i="50" s="1"/>
  <c r="AF150" i="50"/>
  <c r="AG150" i="50" s="1"/>
  <c r="AH150" i="50" s="1"/>
  <c r="AL150" i="50" s="1"/>
  <c r="AF181" i="50"/>
  <c r="AG181" i="50" s="1"/>
  <c r="AH181" i="50" s="1"/>
  <c r="AL181" i="50" s="1"/>
  <c r="AF222" i="50"/>
  <c r="AG222" i="50" s="1"/>
  <c r="AH222" i="50" s="1"/>
  <c r="AL222" i="50" s="1"/>
  <c r="AF43" i="50"/>
  <c r="AG43" i="50" s="1"/>
  <c r="AH43" i="50" s="1"/>
  <c r="AL43" i="50" s="1"/>
  <c r="AF67" i="50"/>
  <c r="AG67" i="50" s="1"/>
  <c r="AH67" i="50" s="1"/>
  <c r="AL67" i="50" s="1"/>
  <c r="AX100" i="50"/>
  <c r="BB100" i="50" s="1"/>
  <c r="AF118" i="50"/>
  <c r="AG118" i="50" s="1"/>
  <c r="AH118" i="50" s="1"/>
  <c r="AL118" i="50" s="1"/>
  <c r="AF188" i="50"/>
  <c r="AG188" i="50" s="1"/>
  <c r="AH188" i="50" s="1"/>
  <c r="AL188" i="50" s="1"/>
  <c r="AF69" i="50"/>
  <c r="AG69" i="50" s="1"/>
  <c r="AH69" i="50" s="1"/>
  <c r="AL69" i="50" s="1"/>
  <c r="AF65" i="50"/>
  <c r="AG65" i="50" s="1"/>
  <c r="AH65" i="50" s="1"/>
  <c r="AL65" i="50" s="1"/>
  <c r="AF98" i="50"/>
  <c r="AG98" i="50" s="1"/>
  <c r="AH98" i="50" s="1"/>
  <c r="AL98" i="50" s="1"/>
  <c r="BB117" i="50" l="1"/>
  <c r="AY14" i="50"/>
  <c r="H10" i="9" s="1"/>
  <c r="I10" i="9" s="1"/>
  <c r="J10" i="9" s="1"/>
  <c r="AZ14" i="50"/>
  <c r="H11" i="9" s="1"/>
  <c r="I11" i="9" s="1"/>
  <c r="J11" i="9" s="1"/>
  <c r="BA14" i="50"/>
  <c r="H12" i="9" s="1"/>
  <c r="I12" i="9" s="1"/>
  <c r="J12" i="9" s="1"/>
  <c r="BB26" i="50"/>
  <c r="AL255" i="50"/>
  <c r="BB45" i="50"/>
  <c r="AX14" i="50"/>
  <c r="H9" i="9" s="1"/>
  <c r="BB14" i="50" l="1"/>
  <c r="I9" i="9"/>
  <c r="H13" i="9"/>
  <c r="J9" i="9" l="1"/>
  <c r="I13"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<sst xmlns="http://schemas.openxmlformats.org/spreadsheetml/2006/main" count="14859" uniqueCount="5275">
  <si>
    <t>Brisbane City Council</t>
  </si>
  <si>
    <t>Local Government Infrastructure Plan (LGIP)</t>
  </si>
  <si>
    <t>Version No</t>
  </si>
  <si>
    <t>Date</t>
  </si>
  <si>
    <t xml:space="preserve">Author </t>
  </si>
  <si>
    <t>BCC</t>
  </si>
  <si>
    <t xml:space="preserve"> </t>
  </si>
  <si>
    <t>Comments</t>
  </si>
  <si>
    <t>Inputs</t>
  </si>
  <si>
    <t>Calculation</t>
  </si>
  <si>
    <t>Outputs</t>
  </si>
  <si>
    <t>General Input Sheet</t>
  </si>
  <si>
    <t>Calculation Function</t>
  </si>
  <si>
    <t>Summary Cost Schedule</t>
  </si>
  <si>
    <r>
      <rPr>
        <sz val="12"/>
        <color theme="1"/>
        <rFont val="Wingdings"/>
        <charset val="2"/>
      </rPr>
      <t>l</t>
    </r>
    <r>
      <rPr>
        <sz val="12"/>
        <color theme="1"/>
        <rFont val="Calibri"/>
        <family val="2"/>
      </rPr>
      <t xml:space="preserve"> </t>
    </r>
    <r>
      <rPr>
        <sz val="12"/>
        <color theme="1"/>
        <rFont val="Century Gothic"/>
        <family val="2"/>
        <scheme val="minor"/>
      </rPr>
      <t xml:space="preserve">General inputs
</t>
    </r>
    <r>
      <rPr>
        <sz val="12"/>
        <color theme="1"/>
        <rFont val="Wingdings"/>
        <charset val="2"/>
      </rPr>
      <t xml:space="preserve">l </t>
    </r>
    <r>
      <rPr>
        <sz val="12"/>
        <color theme="1"/>
        <rFont val="Century Gothic"/>
        <family val="2"/>
        <scheme val="major"/>
      </rPr>
      <t>Financial</t>
    </r>
    <r>
      <rPr>
        <sz val="12"/>
        <color theme="1"/>
        <rFont val="Century Gothic"/>
        <family val="2"/>
        <scheme val="minor"/>
      </rPr>
      <t xml:space="preserve"> inputs</t>
    </r>
  </si>
  <si>
    <t>Catchment based summary of demand, infrastructure (existing and new) and cost allocation
Infrastructure Cost calculation for each catchment
Optional Discounted Cashflow</t>
  </si>
  <si>
    <r>
      <rPr>
        <sz val="12"/>
        <color theme="1"/>
        <rFont val="Wingdings"/>
        <charset val="2"/>
      </rPr>
      <t>l</t>
    </r>
    <r>
      <rPr>
        <sz val="12"/>
        <color theme="1"/>
        <rFont val="Calibri"/>
        <family val="2"/>
      </rPr>
      <t xml:space="preserve"> Summary of demand and cost allocation by catchment 
</t>
    </r>
    <r>
      <rPr>
        <sz val="12"/>
        <color theme="1"/>
        <rFont val="Wingdings"/>
        <charset val="2"/>
      </rPr>
      <t>l</t>
    </r>
    <r>
      <rPr>
        <sz val="12"/>
        <color theme="1"/>
        <rFont val="Calibri"/>
        <family val="2"/>
      </rPr>
      <t xml:space="preserve"> Final costs by catchment</t>
    </r>
  </si>
  <si>
    <t>Unit Rates</t>
  </si>
  <si>
    <t>Summary Cash flow Projections</t>
  </si>
  <si>
    <r>
      <rPr>
        <sz val="12"/>
        <color theme="1"/>
        <rFont val="Wingdings"/>
        <charset val="2"/>
      </rPr>
      <t>l</t>
    </r>
    <r>
      <rPr>
        <sz val="12"/>
        <color theme="1"/>
        <rFont val="Calibri"/>
        <family val="2"/>
      </rPr>
      <t xml:space="preserve"> </t>
    </r>
    <r>
      <rPr>
        <sz val="12"/>
        <color theme="1"/>
        <rFont val="Century Gothic"/>
        <family val="2"/>
        <scheme val="minor"/>
      </rPr>
      <t xml:space="preserve">Unit Cost of Passive Assets
</t>
    </r>
    <r>
      <rPr>
        <sz val="12"/>
        <color theme="1"/>
        <rFont val="Wingdings"/>
        <charset val="2"/>
      </rPr>
      <t xml:space="preserve">l </t>
    </r>
    <r>
      <rPr>
        <sz val="12"/>
        <color theme="1"/>
        <rFont val="Century Gothic"/>
        <family val="2"/>
        <scheme val="minor"/>
      </rPr>
      <t>Unit Cost of Land</t>
    </r>
  </si>
  <si>
    <r>
      <rPr>
        <sz val="12"/>
        <color theme="1"/>
        <rFont val="Wingdings"/>
        <charset val="2"/>
      </rPr>
      <t>l</t>
    </r>
    <r>
      <rPr>
        <sz val="12"/>
        <color theme="1"/>
        <rFont val="Calibri"/>
        <family val="2"/>
      </rPr>
      <t xml:space="preserve"> Summary of forecast Capital Expenditure and anticipated IC revenues</t>
    </r>
  </si>
  <si>
    <t>Demand Forecast</t>
  </si>
  <si>
    <r>
      <rPr>
        <sz val="12"/>
        <color theme="1"/>
        <rFont val="Wingdings"/>
        <charset val="2"/>
      </rPr>
      <t>l</t>
    </r>
    <r>
      <rPr>
        <sz val="12"/>
        <color theme="1"/>
        <rFont val="Calibri"/>
        <family val="2"/>
      </rPr>
      <t xml:space="preserve"> Estimates of current and future demand (per cost catchment)</t>
    </r>
  </si>
  <si>
    <t>Asset Inputs</t>
  </si>
  <si>
    <t>Existing Trunk Assets (&amp; Catchments Served)</t>
  </si>
  <si>
    <t>Future Trunk Assets (&amp; Catchments Served)</t>
  </si>
  <si>
    <t>Return to Navigation Pane</t>
  </si>
  <si>
    <t>General Inputs</t>
  </si>
  <si>
    <t>Reference</t>
  </si>
  <si>
    <t>Value</t>
  </si>
  <si>
    <t>Base Year</t>
  </si>
  <si>
    <t>YEAR</t>
  </si>
  <si>
    <t>Term (between 15 and 30 years)</t>
  </si>
  <si>
    <t>TERM</t>
  </si>
  <si>
    <t>Application of Discounted Cash flow</t>
  </si>
  <si>
    <t>Calculate charges using Discounted Cash flow? (Y/N)</t>
  </si>
  <si>
    <t>DCFTRIGGER</t>
  </si>
  <si>
    <t>Yes</t>
  </si>
  <si>
    <t>General Financial Inputs</t>
  </si>
  <si>
    <t>Discount Rate (WACC):</t>
  </si>
  <si>
    <t>Average 10 Year Bond Rate</t>
  </si>
  <si>
    <t>TenYr</t>
  </si>
  <si>
    <t xml:space="preserve">Option 1 </t>
  </si>
  <si>
    <t>Basic Margin on 10 Yr. Bond Rate</t>
  </si>
  <si>
    <t>Margin</t>
  </si>
  <si>
    <t>3.5% is the baseline figure quoted in LG Bulletin 06/01</t>
  </si>
  <si>
    <t>WACC:</t>
  </si>
  <si>
    <t>WACC1</t>
  </si>
  <si>
    <t>Option 2</t>
  </si>
  <si>
    <t>Capital Structure (% Debt)</t>
  </si>
  <si>
    <t>Capstr</t>
  </si>
  <si>
    <t>Market Risk Premium</t>
  </si>
  <si>
    <t>Risk</t>
  </si>
  <si>
    <t>Asset Beta</t>
  </si>
  <si>
    <t>AssetBeta</t>
  </si>
  <si>
    <t>Cost of Debt</t>
  </si>
  <si>
    <t>Debt</t>
  </si>
  <si>
    <t>WACC2</t>
  </si>
  <si>
    <t>WACC Option to be applied in the calculation?</t>
  </si>
  <si>
    <t>Escalation Rates</t>
  </si>
  <si>
    <t>Capital Escalation - Future Cap X</t>
  </si>
  <si>
    <t>PPI</t>
  </si>
  <si>
    <t>ten (10) yr. average Roads and Bridges Index (ABS 6427, Table 15, Index 3101)</t>
  </si>
  <si>
    <t>Capital Indexation Rates - Historical (June Qtr.)</t>
  </si>
  <si>
    <t>Roads and Bridges Index (ABS 6427, Table 15, Index 3101)</t>
  </si>
  <si>
    <t>Land Escalation</t>
  </si>
  <si>
    <t>LandInd</t>
  </si>
  <si>
    <t>ten (10) yr. average Consumer Price Index Roads between 2011 - 2021  (Mar Qtr.)</t>
  </si>
  <si>
    <t>three (3) yr. rolling average Consumer Price Index (ABS 6427, Table 17, Index 3101, Series ID: A2333727L)</t>
  </si>
  <si>
    <t xml:space="preserve">Parks </t>
  </si>
  <si>
    <t>EXISTING TRUNK ASSETS</t>
  </si>
  <si>
    <t>Land Valuation Type</t>
  </si>
  <si>
    <t>Location</t>
  </si>
  <si>
    <t>Asset Data</t>
  </si>
  <si>
    <t>Catchment Asset Allocation</t>
  </si>
  <si>
    <t>Asset Usage</t>
  </si>
  <si>
    <t>Cost Allocation</t>
  </si>
  <si>
    <t>Basic Asset Data</t>
  </si>
  <si>
    <t>Asset Attributes</t>
  </si>
  <si>
    <t>Basic Asset Valuation</t>
  </si>
  <si>
    <t>Refined Asset Value</t>
  </si>
  <si>
    <t>TOTALS</t>
  </si>
  <si>
    <t>Asset ID</t>
  </si>
  <si>
    <t>LGIP ID</t>
  </si>
  <si>
    <t>Asset Class</t>
  </si>
  <si>
    <t>Service Catchment</t>
  </si>
  <si>
    <t>Description</t>
  </si>
  <si>
    <t>Embellishment Area Factor</t>
  </si>
  <si>
    <t>Embellishment Area (m2)</t>
  </si>
  <si>
    <t>Construction Unit Rate ($/m)</t>
  </si>
  <si>
    <t>Total Construction Cost ($)</t>
  </si>
  <si>
    <t>Size of land (m2)</t>
  </si>
  <si>
    <t>Land Unit Rate ($/m2)</t>
  </si>
  <si>
    <t>Land Value</t>
  </si>
  <si>
    <t>Valuation Year</t>
  </si>
  <si>
    <t>Current Replacement Cost</t>
  </si>
  <si>
    <t>Councils ID (from GIS, FAR, AMA etc.)</t>
  </si>
  <si>
    <t>ID from the LGIP drawings</t>
  </si>
  <si>
    <t>Local/District Park</t>
  </si>
  <si>
    <t xml:space="preserve"> South Metropolitan</t>
  </si>
  <si>
    <t>EXIT-PK-3735</t>
  </si>
  <si>
    <t>Metropolitan</t>
  </si>
  <si>
    <t>South</t>
  </si>
  <si>
    <t>General Recreation</t>
  </si>
  <si>
    <t xml:space="preserve"> East District</t>
  </si>
  <si>
    <t>EXIT-PK-3736</t>
  </si>
  <si>
    <t>District</t>
  </si>
  <si>
    <t>East</t>
  </si>
  <si>
    <t>Access Recreation Corridor</t>
  </si>
  <si>
    <t xml:space="preserve"> East Local</t>
  </si>
  <si>
    <t>EXIT-PK-3737</t>
  </si>
  <si>
    <t>Local</t>
  </si>
  <si>
    <t>D0001 West Local</t>
  </si>
  <si>
    <t>EXIT-PK-3738</t>
  </si>
  <si>
    <t>West</t>
  </si>
  <si>
    <t>EXIT-PK-3739</t>
  </si>
  <si>
    <t>EXIT-PK-3740</t>
  </si>
  <si>
    <t>D0002 East Local</t>
  </si>
  <si>
    <t>EXIT-PK-3741</t>
  </si>
  <si>
    <t>D0002 East Metropolitan</t>
  </si>
  <si>
    <t>EXIT-PK-3742</t>
  </si>
  <si>
    <t>D0003 East Local</t>
  </si>
  <si>
    <t>EXIT-PK-3743</t>
  </si>
  <si>
    <t>D0004 South Local</t>
  </si>
  <si>
    <t>EXIT-PK-3744</t>
  </si>
  <si>
    <t>D0005 West Local</t>
  </si>
  <si>
    <t>EXIT-PK-3745</t>
  </si>
  <si>
    <t>D0005 West District</t>
  </si>
  <si>
    <t>EXIT-PK-3746</t>
  </si>
  <si>
    <t>D0006 East District</t>
  </si>
  <si>
    <t>EXIT-PK-3747</t>
  </si>
  <si>
    <t>Specialised Outdoor Sport</t>
  </si>
  <si>
    <t>D0006 East Local</t>
  </si>
  <si>
    <t>EXIT-PK-3748</t>
  </si>
  <si>
    <t>EXIT-PK-3749</t>
  </si>
  <si>
    <t>EXIT-PK-3750</t>
  </si>
  <si>
    <t>General Outdoor Sport</t>
  </si>
  <si>
    <t>D0007 East Local</t>
  </si>
  <si>
    <t>EXIT-PK-3752</t>
  </si>
  <si>
    <t>D0007 East District</t>
  </si>
  <si>
    <t>EXIT-PK-3753</t>
  </si>
  <si>
    <t>D0008 North Local</t>
  </si>
  <si>
    <t>EXIT-PK-3754</t>
  </si>
  <si>
    <t>North</t>
  </si>
  <si>
    <t>D0009 South Local</t>
  </si>
  <si>
    <t>EXIT-PK-3755</t>
  </si>
  <si>
    <t>D0010 South District</t>
  </si>
  <si>
    <t>EXIT-PK-3757</t>
  </si>
  <si>
    <t>EXIT-PK-3758</t>
  </si>
  <si>
    <t>EXIT-PK-3759</t>
  </si>
  <si>
    <t>EXIT-PK-3761</t>
  </si>
  <si>
    <t>EXIT-PK-3762</t>
  </si>
  <si>
    <t>D0011 South District</t>
  </si>
  <si>
    <t>EXIT-PK-3763</t>
  </si>
  <si>
    <t>D0012 South Local</t>
  </si>
  <si>
    <t>EXIT-PK-3764</t>
  </si>
  <si>
    <t>D0013 West District</t>
  </si>
  <si>
    <t>EXIT-PK-3765</t>
  </si>
  <si>
    <t>D0014 West Local</t>
  </si>
  <si>
    <t>EXIT-PK-3770</t>
  </si>
  <si>
    <t>D0014 West District</t>
  </si>
  <si>
    <t>EXIT-PK-3772</t>
  </si>
  <si>
    <t>EXIT-PK-3773</t>
  </si>
  <si>
    <t>D0015 West Local</t>
  </si>
  <si>
    <t>EXIT-PK-3774</t>
  </si>
  <si>
    <t>EXIT-PK-3775</t>
  </si>
  <si>
    <t>D0016 North Local</t>
  </si>
  <si>
    <t>EXIT-PK-3777</t>
  </si>
  <si>
    <t>D0017 West Local</t>
  </si>
  <si>
    <t>EXIT-PK-3778</t>
  </si>
  <si>
    <t>D0017 West District</t>
  </si>
  <si>
    <t>EXIT-PK-3779</t>
  </si>
  <si>
    <t>D0018 North District</t>
  </si>
  <si>
    <t>EXIT-PK-3782</t>
  </si>
  <si>
    <t>D0018 North Local</t>
  </si>
  <si>
    <t>EXIT-PK-3783</t>
  </si>
  <si>
    <t>D0019 North Local</t>
  </si>
  <si>
    <t>EXIT-PK-3784</t>
  </si>
  <si>
    <t>D0020 West Local</t>
  </si>
  <si>
    <t>EXIT-PK-3786</t>
  </si>
  <si>
    <t>D0021 East Local</t>
  </si>
  <si>
    <t>EXIT-PK-3787</t>
  </si>
  <si>
    <t>D0021 East District</t>
  </si>
  <si>
    <t>EXIT-PK-3788</t>
  </si>
  <si>
    <t>D0022 South District</t>
  </si>
  <si>
    <t>EXIT-PK-3789</t>
  </si>
  <si>
    <t>EXIT-PK-3790</t>
  </si>
  <si>
    <t>D0023 South District</t>
  </si>
  <si>
    <t>EXIT-PK-3791</t>
  </si>
  <si>
    <t>D0024 West Local</t>
  </si>
  <si>
    <t>EXIT-PK-3792</t>
  </si>
  <si>
    <t>D0025 East District</t>
  </si>
  <si>
    <t>EXIT-PK-3793</t>
  </si>
  <si>
    <t>EXIT-PK-3794</t>
  </si>
  <si>
    <t>D0025 East Local</t>
  </si>
  <si>
    <t>EXIT-PK-3795</t>
  </si>
  <si>
    <t>D0026 East Local</t>
  </si>
  <si>
    <t>EXIT-PK-3796</t>
  </si>
  <si>
    <t>D0027 East Local</t>
  </si>
  <si>
    <t>EXIT-PK-3797</t>
  </si>
  <si>
    <t>D0027 East District</t>
  </si>
  <si>
    <t>EXIT-PK-3798</t>
  </si>
  <si>
    <t>D0028 East District</t>
  </si>
  <si>
    <t>EXIT-PK-3800</t>
  </si>
  <si>
    <t>D0028 East Local</t>
  </si>
  <si>
    <t>EXIT-PK-3804</t>
  </si>
  <si>
    <t>EXIT-PK-3806</t>
  </si>
  <si>
    <t>D0029 East Local</t>
  </si>
  <si>
    <t>EXIT-PK-3807</t>
  </si>
  <si>
    <t>D0029 East District</t>
  </si>
  <si>
    <t>EXIT-PK-3808</t>
  </si>
  <si>
    <t>D0030 East District</t>
  </si>
  <si>
    <t>EXIT-PK-3810</t>
  </si>
  <si>
    <t>EXIT-PK-3811</t>
  </si>
  <si>
    <t>EXIT-PK-3813</t>
  </si>
  <si>
    <t>D0031 East Local</t>
  </si>
  <si>
    <t>EXIT-PK-3814</t>
  </si>
  <si>
    <t>EXIT-PK-3816</t>
  </si>
  <si>
    <t>D0032 East Local</t>
  </si>
  <si>
    <t>EXIT-PK-3818</t>
  </si>
  <si>
    <t>D0033 East Local</t>
  </si>
  <si>
    <t>EXIT-PK-3820</t>
  </si>
  <si>
    <t>EXIT-PK-3821</t>
  </si>
  <si>
    <t>D0033 East District</t>
  </si>
  <si>
    <t>EXIT-PK-3822</t>
  </si>
  <si>
    <t>D0034 East Local</t>
  </si>
  <si>
    <t>EXIT-PK-3823</t>
  </si>
  <si>
    <t>D0034 East District</t>
  </si>
  <si>
    <t>EXIT-PK-3824</t>
  </si>
  <si>
    <t>D0035 East Metropolitan</t>
  </si>
  <si>
    <t>EXIT-PK-3825</t>
  </si>
  <si>
    <t>D0035 East Local</t>
  </si>
  <si>
    <t>EXIT-PK-3826</t>
  </si>
  <si>
    <t>EXIT-PK-3827</t>
  </si>
  <si>
    <t>D0035 East District</t>
  </si>
  <si>
    <t>EXIT-PK-3828</t>
  </si>
  <si>
    <t>D0036 East District</t>
  </si>
  <si>
    <t>EXIT-PK-3831</t>
  </si>
  <si>
    <t>D0037 East District</t>
  </si>
  <si>
    <t>EXIT-PK-3832</t>
  </si>
  <si>
    <t>EXIT-PK-3834</t>
  </si>
  <si>
    <t>D0038 East Local</t>
  </si>
  <si>
    <t>EXIT-PK-3835</t>
  </si>
  <si>
    <t>D0039 East District</t>
  </si>
  <si>
    <t>EXIT-PK-3836</t>
  </si>
  <si>
    <t>EXIT-PK-3837</t>
  </si>
  <si>
    <t>D0039 East Local</t>
  </si>
  <si>
    <t>EXIT-PK-3838</t>
  </si>
  <si>
    <t>D0040 East District</t>
  </si>
  <si>
    <t>EXIT-PK-3839</t>
  </si>
  <si>
    <t>D0040 East Metropolitan</t>
  </si>
  <si>
    <t>EXIT-PK-3840</t>
  </si>
  <si>
    <t>D0042 East Local</t>
  </si>
  <si>
    <t>EXIT-PK-3842</t>
  </si>
  <si>
    <t>D0044 East Local</t>
  </si>
  <si>
    <t>EXIT-PK-3843</t>
  </si>
  <si>
    <t>D0045 East Local</t>
  </si>
  <si>
    <t>EXIT-PK-3844</t>
  </si>
  <si>
    <t>D0045 East District</t>
  </si>
  <si>
    <t>EXIT-PK-3845</t>
  </si>
  <si>
    <t>EXIT-PK-3846</t>
  </si>
  <si>
    <t>D0046 East Local</t>
  </si>
  <si>
    <t>EXIT-PK-3847</t>
  </si>
  <si>
    <t>D0049 East Local</t>
  </si>
  <si>
    <t>EXIT-PK-3849</t>
  </si>
  <si>
    <t>D0050 East District</t>
  </si>
  <si>
    <t>EXIT-PK-3850</t>
  </si>
  <si>
    <t>EXIT-PK-3851</t>
  </si>
  <si>
    <t>D0051 East District</t>
  </si>
  <si>
    <t>EXIT-PK-3854</t>
  </si>
  <si>
    <t>EXIT-PK-3855</t>
  </si>
  <si>
    <t>EXIT-PK-3856</t>
  </si>
  <si>
    <t>EXIT-PK-3857</t>
  </si>
  <si>
    <t>D0052 East Local</t>
  </si>
  <si>
    <t>EXIT-PK-3858</t>
  </si>
  <si>
    <t>D0053 East Local</t>
  </si>
  <si>
    <t>EXIT-PK-3859</t>
  </si>
  <si>
    <t>D0054 East Local</t>
  </si>
  <si>
    <t>EXIT-PK-3860</t>
  </si>
  <si>
    <t>D0055 East Local</t>
  </si>
  <si>
    <t>EXIT-PK-3861</t>
  </si>
  <si>
    <t>D0056 East District</t>
  </si>
  <si>
    <t>EXIT-PK-3865</t>
  </si>
  <si>
    <t>EXIT-PK-3866</t>
  </si>
  <si>
    <t>EXIT-PK-3868</t>
  </si>
  <si>
    <t>EXIT-PK-3869</t>
  </si>
  <si>
    <t>D0057 East Local</t>
  </si>
  <si>
    <t>EXIT-PK-3871</t>
  </si>
  <si>
    <t>EXIT-PK-3872</t>
  </si>
  <si>
    <t>D0059 East Local</t>
  </si>
  <si>
    <t>EXIT-PK-3874</t>
  </si>
  <si>
    <t>D0060 East Local</t>
  </si>
  <si>
    <t>EXIT-PK-3875</t>
  </si>
  <si>
    <t>D0061 East Local</t>
  </si>
  <si>
    <t>EXIT-PK-3876</t>
  </si>
  <si>
    <t>D0062 East District</t>
  </si>
  <si>
    <t>EXIT-PK-3878</t>
  </si>
  <si>
    <t>EXIT-PK-3879</t>
  </si>
  <si>
    <t>D0063 East Local</t>
  </si>
  <si>
    <t>EXIT-PK-3882</t>
  </si>
  <si>
    <t>D0064 East District</t>
  </si>
  <si>
    <t>EXIT-PK-3883</t>
  </si>
  <si>
    <t>D0066 East Local</t>
  </si>
  <si>
    <t>EXIT-PK-3885</t>
  </si>
  <si>
    <t>D0067 East District</t>
  </si>
  <si>
    <t>EXIT-PK-3888</t>
  </si>
  <si>
    <t>EXIT-PK-3889</t>
  </si>
  <si>
    <t>D0067 East Local</t>
  </si>
  <si>
    <t>EXIT-PK-3893</t>
  </si>
  <si>
    <t>D0069 East Local</t>
  </si>
  <si>
    <t>EXIT-PK-3895</t>
  </si>
  <si>
    <t>D0071 West Metropolitan</t>
  </si>
  <si>
    <t>EXIT-PK-3899</t>
  </si>
  <si>
    <t>D0074 West District</t>
  </si>
  <si>
    <t>EXIT-PK-3902</t>
  </si>
  <si>
    <t>D0075 East Metropolitan</t>
  </si>
  <si>
    <t>EXIT-PK-3904</t>
  </si>
  <si>
    <t>EXIT-PK-3905</t>
  </si>
  <si>
    <t>D0078 North Local</t>
  </si>
  <si>
    <t>EXIT-PK-3909</t>
  </si>
  <si>
    <t>D0080 North Metropolitan</t>
  </si>
  <si>
    <t>EXIT-PK-3912</t>
  </si>
  <si>
    <t>D0080 North District</t>
  </si>
  <si>
    <t>EXIT-PK-3913</t>
  </si>
  <si>
    <t>D0081 West Local</t>
  </si>
  <si>
    <t>EXIT-PK-3914</t>
  </si>
  <si>
    <t>D0082 West Metropolitan</t>
  </si>
  <si>
    <t>EXIT-PK-3915</t>
  </si>
  <si>
    <t>Urban Common</t>
  </si>
  <si>
    <t>D0083 West Metropolitan</t>
  </si>
  <si>
    <t>EXIT-PK-3916</t>
  </si>
  <si>
    <t>EXIT-PK-3917</t>
  </si>
  <si>
    <t>EXIT-PK-3918</t>
  </si>
  <si>
    <t>EXIT-PK-3920</t>
  </si>
  <si>
    <t>EXIT-PK-3922</t>
  </si>
  <si>
    <t>EXIT-PK-3923</t>
  </si>
  <si>
    <t>EXIT-PK-3924</t>
  </si>
  <si>
    <t>EXIT-PK-3925</t>
  </si>
  <si>
    <t>EXIT-PK-3926</t>
  </si>
  <si>
    <t>EXIT-PK-3927</t>
  </si>
  <si>
    <t>EXIT-PK-3928</t>
  </si>
  <si>
    <t>EXIT-PK-3929</t>
  </si>
  <si>
    <t>EXIT-PK-3930</t>
  </si>
  <si>
    <t>D0084 North Metropolitan</t>
  </si>
  <si>
    <t>EXIT-PK-3933</t>
  </si>
  <si>
    <t>D0085 North District</t>
  </si>
  <si>
    <t>EXIT-PK-3934</t>
  </si>
  <si>
    <t>D0085 North Local</t>
  </si>
  <si>
    <t>EXIT-PK-3935</t>
  </si>
  <si>
    <t>EXIT-PK-3937</t>
  </si>
  <si>
    <t>D0086 North District</t>
  </si>
  <si>
    <t>EXIT-PK-3938</t>
  </si>
  <si>
    <t>D0087 North Metropolitan</t>
  </si>
  <si>
    <t>EXIT-PK-3939</t>
  </si>
  <si>
    <t>D0088 East District</t>
  </si>
  <si>
    <t>EXIT-PK-3940</t>
  </si>
  <si>
    <t>D0089 North Metropolitan</t>
  </si>
  <si>
    <t>EXIT-PK-3941</t>
  </si>
  <si>
    <t>D0090 East Metropolitan</t>
  </si>
  <si>
    <t>EXIT-PK-3942</t>
  </si>
  <si>
    <t>D0090 East District</t>
  </si>
  <si>
    <t>EXIT-PK-3943</t>
  </si>
  <si>
    <t>EXIT-PK-3944</t>
  </si>
  <si>
    <t>D0092 West Metropolitan</t>
  </si>
  <si>
    <t>EXIT-PK-3945</t>
  </si>
  <si>
    <t>D0093 West Metropolitan</t>
  </si>
  <si>
    <t>EXIT-PK-3946</t>
  </si>
  <si>
    <t>D0094 West Metropolitan</t>
  </si>
  <si>
    <t>EXIT-PK-3947</t>
  </si>
  <si>
    <t>D0095 North Metropolitan</t>
  </si>
  <si>
    <t>EXIT-PK-3951</t>
  </si>
  <si>
    <t>D0095 North District</t>
  </si>
  <si>
    <t>EXIT-PK-3952</t>
  </si>
  <si>
    <t>EXIT-PK-3953</t>
  </si>
  <si>
    <t>EXIT-PK-3954</t>
  </si>
  <si>
    <t>D0096 West Metropolitan</t>
  </si>
  <si>
    <t>EXIT-PK-3957</t>
  </si>
  <si>
    <t>Botanic Garden Arboretum</t>
  </si>
  <si>
    <t>D0097 East Local</t>
  </si>
  <si>
    <t>EXIT-PK-3959</t>
  </si>
  <si>
    <t>EXIT-PK-3960</t>
  </si>
  <si>
    <t>EXIT-PK-3961</t>
  </si>
  <si>
    <t>D0097 East District</t>
  </si>
  <si>
    <t>EXIT-PK-3962</t>
  </si>
  <si>
    <t>D0099 West Metropolitan</t>
  </si>
  <si>
    <t>EXIT-PK-3963</t>
  </si>
  <si>
    <t>D0103 West Local</t>
  </si>
  <si>
    <t>EXIT-PK-3968</t>
  </si>
  <si>
    <t>D0105 East Local</t>
  </si>
  <si>
    <t>EXIT-PK-3971</t>
  </si>
  <si>
    <t>EXIT-PK-3973</t>
  </si>
  <si>
    <t>D0106 East Local</t>
  </si>
  <si>
    <t>EXIT-PK-3975</t>
  </si>
  <si>
    <t>D0109 East Local</t>
  </si>
  <si>
    <t>EXIT-PK-3977</t>
  </si>
  <si>
    <t>EXIT-PK-3978</t>
  </si>
  <si>
    <t>D0109 East Metropolitan</t>
  </si>
  <si>
    <t>EXIT-PK-3979</t>
  </si>
  <si>
    <t>EXIT-PK-3980</t>
  </si>
  <si>
    <t>EXIT-PK-3981</t>
  </si>
  <si>
    <t>D0110 East Local</t>
  </si>
  <si>
    <t>EXIT-PK-3983</t>
  </si>
  <si>
    <t>EXIT-PK-3984</t>
  </si>
  <si>
    <t>D0111 East Local</t>
  </si>
  <si>
    <t>EXIT-PK-3987</t>
  </si>
  <si>
    <t>D0112 East Local</t>
  </si>
  <si>
    <t>EXIT-PK-3988</t>
  </si>
  <si>
    <t>D0113 East District</t>
  </si>
  <si>
    <t>EXIT-PK-3989</t>
  </si>
  <si>
    <t>EXIT-PK-3991</t>
  </si>
  <si>
    <t>EXIT-PK-3992</t>
  </si>
  <si>
    <t>D0114 East Local</t>
  </si>
  <si>
    <t>EXIT-PK-3993</t>
  </si>
  <si>
    <t>D0115 East Local</t>
  </si>
  <si>
    <t>EXIT-PK-3994</t>
  </si>
  <si>
    <t>D0116 East Local</t>
  </si>
  <si>
    <t>EXIT-PK-3995</t>
  </si>
  <si>
    <t>D0117 East District</t>
  </si>
  <si>
    <t>EXIT-PK-3996</t>
  </si>
  <si>
    <t>EXIT-PK-3997</t>
  </si>
  <si>
    <t>EXIT-PK-4000</t>
  </si>
  <si>
    <t>EXIT-PK-4001</t>
  </si>
  <si>
    <t>EXIT-PK-4002</t>
  </si>
  <si>
    <t>D0118 East Local</t>
  </si>
  <si>
    <t>EXIT-PK-4004</t>
  </si>
  <si>
    <t>EXIT-PK-4005</t>
  </si>
  <si>
    <t>D0119 East District</t>
  </si>
  <si>
    <t>EXIT-PK-4006</t>
  </si>
  <si>
    <t>EXIT-PK-4009</t>
  </si>
  <si>
    <t>D0120 East District</t>
  </si>
  <si>
    <t>EXIT-PK-4010</t>
  </si>
  <si>
    <t>EXIT-PK-4011</t>
  </si>
  <si>
    <t>D0121 East District</t>
  </si>
  <si>
    <t>EXIT-PK-4014</t>
  </si>
  <si>
    <t>D0121 East Local</t>
  </si>
  <si>
    <t>EXIT-PK-4015</t>
  </si>
  <si>
    <t>D0123 East Local</t>
  </si>
  <si>
    <t>EXIT-PK-4016</t>
  </si>
  <si>
    <t>D0124 East Local</t>
  </si>
  <si>
    <t>EXIT-PK-4017</t>
  </si>
  <si>
    <t>D0125 East District</t>
  </si>
  <si>
    <t>EXIT-PK-4018</t>
  </si>
  <si>
    <t>D0125 East Local</t>
  </si>
  <si>
    <t>EXIT-PK-4019</t>
  </si>
  <si>
    <t>EXIT-PK-4021</t>
  </si>
  <si>
    <t>D0126 West District</t>
  </si>
  <si>
    <t>EXIT-PK-4025</t>
  </si>
  <si>
    <t>EXIT-PK-4026</t>
  </si>
  <si>
    <t>D0127 West District</t>
  </si>
  <si>
    <t>EXIT-PK-4028</t>
  </si>
  <si>
    <t>D0128 West Local</t>
  </si>
  <si>
    <t>EXIT-PK-4030</t>
  </si>
  <si>
    <t>D0128 West District</t>
  </si>
  <si>
    <t>EXIT-PK-4031</t>
  </si>
  <si>
    <t>D0129 West District</t>
  </si>
  <si>
    <t>EXIT-PK-4033</t>
  </si>
  <si>
    <t>EXIT-PK-4034</t>
  </si>
  <si>
    <t>EXIT-PK-4035</t>
  </si>
  <si>
    <t>D0130 West Local</t>
  </si>
  <si>
    <t>EXIT-PK-4036</t>
  </si>
  <si>
    <t>EXIT-PK-4037</t>
  </si>
  <si>
    <t>EXIT-PK-4038</t>
  </si>
  <si>
    <t>D0131 West Local</t>
  </si>
  <si>
    <t>EXIT-PK-4039</t>
  </si>
  <si>
    <t>D0132 West Local</t>
  </si>
  <si>
    <t>EXIT-PK-4040</t>
  </si>
  <si>
    <t>EXIT-PK-4041</t>
  </si>
  <si>
    <t>EXIT-PK-4042</t>
  </si>
  <si>
    <t>D0133 West Local</t>
  </si>
  <si>
    <t>EXIT-PK-4043</t>
  </si>
  <si>
    <t>EXIT-PK-4045</t>
  </si>
  <si>
    <t>EXIT-PK-4046</t>
  </si>
  <si>
    <t>D0134 West Local</t>
  </si>
  <si>
    <t>EXIT-PK-4047</t>
  </si>
  <si>
    <t>D0135 West Local</t>
  </si>
  <si>
    <t>EXIT-PK-4048</t>
  </si>
  <si>
    <t>D0136 West Local</t>
  </si>
  <si>
    <t>EXIT-PK-4050</t>
  </si>
  <si>
    <t>D0137 West District</t>
  </si>
  <si>
    <t>EXIT-PK-4051</t>
  </si>
  <si>
    <t>D0137 West Local</t>
  </si>
  <si>
    <t>EXIT-PK-4052</t>
  </si>
  <si>
    <t>EXIT-PK-4053</t>
  </si>
  <si>
    <t>D0138 West Local</t>
  </si>
  <si>
    <t>EXIT-PK-4054</t>
  </si>
  <si>
    <t>D0138 West District</t>
  </si>
  <si>
    <t>EXIT-PK-4055</t>
  </si>
  <si>
    <t>D0139 West District</t>
  </si>
  <si>
    <t>EXIT-PK-4057</t>
  </si>
  <si>
    <t>EXIT-PK-4058</t>
  </si>
  <si>
    <t>D0140 West District</t>
  </si>
  <si>
    <t>EXIT-PK-4059</t>
  </si>
  <si>
    <t>D0141 West District</t>
  </si>
  <si>
    <t>EXIT-PK-4062</t>
  </si>
  <si>
    <t>EXIT-PK-4063</t>
  </si>
  <si>
    <t>D0142 West Local</t>
  </si>
  <si>
    <t>EXIT-PK-4064</t>
  </si>
  <si>
    <t>D0143 West District</t>
  </si>
  <si>
    <t>EXIT-PK-4068</t>
  </si>
  <si>
    <t>D0145 West Local</t>
  </si>
  <si>
    <t>EXIT-PK-4070</t>
  </si>
  <si>
    <t>D0146 West Local</t>
  </si>
  <si>
    <t>EXIT-PK-4071</t>
  </si>
  <si>
    <t>D0147 West Local</t>
  </si>
  <si>
    <t>EXIT-PK-4072</t>
  </si>
  <si>
    <t>EXIT-PK-4073</t>
  </si>
  <si>
    <t>EXIT-PK-4074</t>
  </si>
  <si>
    <t>D0148 West District</t>
  </si>
  <si>
    <t>EXIT-PK-4075</t>
  </si>
  <si>
    <t>EXIT-PK-4076</t>
  </si>
  <si>
    <t>EXIT-PK-4077</t>
  </si>
  <si>
    <t>D0149 West Local</t>
  </si>
  <si>
    <t>EXIT-PK-4079</t>
  </si>
  <si>
    <t>EXIT-PK-4080</t>
  </si>
  <si>
    <t>D0150 West District</t>
  </si>
  <si>
    <t>EXIT-PK-4082</t>
  </si>
  <si>
    <t>D0151 West Local</t>
  </si>
  <si>
    <t>EXIT-PK-4083</t>
  </si>
  <si>
    <t>D0151 West District</t>
  </si>
  <si>
    <t>EXIT-PK-4085</t>
  </si>
  <si>
    <t>EXIT-PK-4087</t>
  </si>
  <si>
    <t>D0152 West Local</t>
  </si>
  <si>
    <t>EXIT-PK-4089</t>
  </si>
  <si>
    <t>D0152 West District</t>
  </si>
  <si>
    <t>EXIT-PK-4090</t>
  </si>
  <si>
    <t>D0153 West District</t>
  </si>
  <si>
    <t>EXIT-PK-4091</t>
  </si>
  <si>
    <t>D0154 West Local</t>
  </si>
  <si>
    <t>EXIT-PK-4092</t>
  </si>
  <si>
    <t>D0155 West Local</t>
  </si>
  <si>
    <t>EXIT-PK-4093</t>
  </si>
  <si>
    <t>EXIT-PK-4095</t>
  </si>
  <si>
    <t>EXIT-PK-4096</t>
  </si>
  <si>
    <t>EXIT-PK-4097</t>
  </si>
  <si>
    <t>EXIT-PK-4098</t>
  </si>
  <si>
    <t>D0156 West District</t>
  </si>
  <si>
    <t>EXIT-PK-4099</t>
  </si>
  <si>
    <t>EXIT-PK-4100</t>
  </si>
  <si>
    <t>D0157 West Local</t>
  </si>
  <si>
    <t>EXIT-PK-4101</t>
  </si>
  <si>
    <t>D0158 West Local</t>
  </si>
  <si>
    <t>EXIT-PK-4102</t>
  </si>
  <si>
    <t>D0159 West District</t>
  </si>
  <si>
    <t>EXIT-PK-4103</t>
  </si>
  <si>
    <t>EXIT-PK-4104</t>
  </si>
  <si>
    <t>EXIT-PK-4106</t>
  </si>
  <si>
    <t>D0160 West District</t>
  </si>
  <si>
    <t>EXIT-PK-4107</t>
  </si>
  <si>
    <t>EXIT-PK-4108</t>
  </si>
  <si>
    <t>EXIT-PK-4109</t>
  </si>
  <si>
    <t>EXIT-PK-4111</t>
  </si>
  <si>
    <t>EXIT-PK-4112</t>
  </si>
  <si>
    <t>EXIT-PK-4114</t>
  </si>
  <si>
    <t>EXIT-PK-4116</t>
  </si>
  <si>
    <t>D0161 West District</t>
  </si>
  <si>
    <t>EXIT-PK-4118</t>
  </si>
  <si>
    <t>EXIT-PK-4119</t>
  </si>
  <si>
    <t>EXIT-PK-4120</t>
  </si>
  <si>
    <t>D0162 West Local</t>
  </si>
  <si>
    <t>EXIT-PK-4121</t>
  </si>
  <si>
    <t>EXIT-PK-4122</t>
  </si>
  <si>
    <t>D0163 West Local</t>
  </si>
  <si>
    <t>EXIT-PK-4123</t>
  </si>
  <si>
    <t>D0164 West Local</t>
  </si>
  <si>
    <t>EXIT-PK-4124</t>
  </si>
  <si>
    <t>D0165 West Local</t>
  </si>
  <si>
    <t>EXIT-PK-4125</t>
  </si>
  <si>
    <t>D0166 North District</t>
  </si>
  <si>
    <t>EXIT-PK-4127</t>
  </si>
  <si>
    <t>D0168 North Local</t>
  </si>
  <si>
    <t>EXIT-PK-4130</t>
  </si>
  <si>
    <t>D0169 North Local</t>
  </si>
  <si>
    <t>EXIT-PK-4131</t>
  </si>
  <si>
    <t>D0169 North Metropolitan</t>
  </si>
  <si>
    <t>EXIT-PK-4133</t>
  </si>
  <si>
    <t>D0169 North District</t>
  </si>
  <si>
    <t>EXIT-PK-4134</t>
  </si>
  <si>
    <t>EXIT-PK-4135</t>
  </si>
  <si>
    <t>D0170 North District</t>
  </si>
  <si>
    <t>EXIT-PK-4137</t>
  </si>
  <si>
    <t>EXIT-PK-4140</t>
  </si>
  <si>
    <t>EXIT-PK-4144</t>
  </si>
  <si>
    <t>D0171 North District</t>
  </si>
  <si>
    <t>EXIT-PK-4145</t>
  </si>
  <si>
    <t>EXIT-PK-4146</t>
  </si>
  <si>
    <t>D0172 North District</t>
  </si>
  <si>
    <t>EXIT-PK-4147</t>
  </si>
  <si>
    <t>D0174 West District</t>
  </si>
  <si>
    <t>EXIT-PK-4151</t>
  </si>
  <si>
    <t>D0175 West District</t>
  </si>
  <si>
    <t>EXIT-PK-4152</t>
  </si>
  <si>
    <t>D0178 West District</t>
  </si>
  <si>
    <t>EXIT-PK-4155</t>
  </si>
  <si>
    <t>EXIT-PK-4156</t>
  </si>
  <si>
    <t>D0179 West Local</t>
  </si>
  <si>
    <t>EXIT-PK-4158</t>
  </si>
  <si>
    <t>D0181 West Local</t>
  </si>
  <si>
    <t>EXIT-PK-4159</t>
  </si>
  <si>
    <t>D0182 West Local</t>
  </si>
  <si>
    <t>EXIT-PK-4160</t>
  </si>
  <si>
    <t>EXIT-PK-4161</t>
  </si>
  <si>
    <t>D0183 West Local</t>
  </si>
  <si>
    <t>EXIT-PK-4162</t>
  </si>
  <si>
    <t>EXIT-PK-4163</t>
  </si>
  <si>
    <t>EXIT-PK-4164</t>
  </si>
  <si>
    <t>D0184 West Local</t>
  </si>
  <si>
    <t>EXIT-PK-4165</t>
  </si>
  <si>
    <t>D0185 West District</t>
  </si>
  <si>
    <t>EXIT-PK-4167</t>
  </si>
  <si>
    <t>D0186 West District</t>
  </si>
  <si>
    <t>EXIT-PK-4168</t>
  </si>
  <si>
    <t>EXIT-PK-4169</t>
  </si>
  <si>
    <t>EXIT-PK-4170</t>
  </si>
  <si>
    <t>D0186 West Local</t>
  </si>
  <si>
    <t>EXIT-PK-4171</t>
  </si>
  <si>
    <t>D0188 West Local</t>
  </si>
  <si>
    <t>EXIT-PK-4174</t>
  </si>
  <si>
    <t>D0189 West Local</t>
  </si>
  <si>
    <t>EXIT-PK-4175</t>
  </si>
  <si>
    <t>D0190 West Local</t>
  </si>
  <si>
    <t>EXIT-PK-4176</t>
  </si>
  <si>
    <t>EXIT-PK-4177</t>
  </si>
  <si>
    <t>D0191 West District</t>
  </si>
  <si>
    <t>EXIT-PK-4178</t>
  </si>
  <si>
    <t>EXIT-PK-4179</t>
  </si>
  <si>
    <t>D0191 West Local</t>
  </si>
  <si>
    <t>EXIT-PK-4180</t>
  </si>
  <si>
    <t>D0192 West District</t>
  </si>
  <si>
    <t>EXIT-PK-4182</t>
  </si>
  <si>
    <t>EXIT-PK-4183</t>
  </si>
  <si>
    <t>D0193 West Local</t>
  </si>
  <si>
    <t>EXIT-PK-4184</t>
  </si>
  <si>
    <t>EXIT-PK-4185</t>
  </si>
  <si>
    <t>D0194 West Local</t>
  </si>
  <si>
    <t>EXIT-PK-4187</t>
  </si>
  <si>
    <t>EXIT-PK-4188</t>
  </si>
  <si>
    <t>EXIT-PK-4189</t>
  </si>
  <si>
    <t>D0196 West Local</t>
  </si>
  <si>
    <t>EXIT-PK-4190</t>
  </si>
  <si>
    <t>D0197 West District</t>
  </si>
  <si>
    <t>EXIT-PK-4191</t>
  </si>
  <si>
    <t>D0197 West Local</t>
  </si>
  <si>
    <t>EXIT-PK-4192</t>
  </si>
  <si>
    <t>EXIT-PK-4194</t>
  </si>
  <si>
    <t>D0198 West Local</t>
  </si>
  <si>
    <t>EXIT-PK-4195</t>
  </si>
  <si>
    <t>EXIT-PK-4196</t>
  </si>
  <si>
    <t>EXIT-PK-4197</t>
  </si>
  <si>
    <t>D0199 West District</t>
  </si>
  <si>
    <t>EXIT-PK-4198</t>
  </si>
  <si>
    <t>D0200 West District</t>
  </si>
  <si>
    <t>EXIT-PK-4199</t>
  </si>
  <si>
    <t>D0200 West Local</t>
  </si>
  <si>
    <t>EXIT-PK-4200</t>
  </si>
  <si>
    <t>D0201 West District</t>
  </si>
  <si>
    <t>EXIT-PK-4201</t>
  </si>
  <si>
    <t>D0201 West Local</t>
  </si>
  <si>
    <t>EXIT-PK-4202</t>
  </si>
  <si>
    <t>D0202 West Local</t>
  </si>
  <si>
    <t>EXIT-PK-4203</t>
  </si>
  <si>
    <t>D0203 West District</t>
  </si>
  <si>
    <t>EXIT-PK-4204</t>
  </si>
  <si>
    <t>EXIT-PK-4206</t>
  </si>
  <si>
    <t>D0203 West Local</t>
  </si>
  <si>
    <t>EXIT-PK-4207</t>
  </si>
  <si>
    <t>D0204 West District</t>
  </si>
  <si>
    <t>EXIT-PK-4209</t>
  </si>
  <si>
    <t>EXIT-PK-4210</t>
  </si>
  <si>
    <t>EXIT-PK-4211</t>
  </si>
  <si>
    <t>D0205 West Local</t>
  </si>
  <si>
    <t>EXIT-PK-4212</t>
  </si>
  <si>
    <t>EXIT-PK-4213</t>
  </si>
  <si>
    <t>D0206 West Local</t>
  </si>
  <si>
    <t>EXIT-PK-4214</t>
  </si>
  <si>
    <t>EXIT-PK-4215</t>
  </si>
  <si>
    <t>D0208 West District</t>
  </si>
  <si>
    <t>EXIT-PK-4218</t>
  </si>
  <si>
    <t>EXIT-PK-4219</t>
  </si>
  <si>
    <t>EXIT-PK-4220</t>
  </si>
  <si>
    <t>EXIT-PK-4221</t>
  </si>
  <si>
    <t>D0209 West District</t>
  </si>
  <si>
    <t>EXIT-PK-4222</t>
  </si>
  <si>
    <t>D0210 West Local</t>
  </si>
  <si>
    <t>EXIT-PK-4223</t>
  </si>
  <si>
    <t>D0211 West Local</t>
  </si>
  <si>
    <t>EXIT-PK-4224</t>
  </si>
  <si>
    <t>EXIT-PK-4225</t>
  </si>
  <si>
    <t>D0212 West Local</t>
  </si>
  <si>
    <t>EXIT-PK-4226</t>
  </si>
  <si>
    <t>D0213 West District</t>
  </si>
  <si>
    <t>EXIT-PK-4228</t>
  </si>
  <si>
    <t>EXIT-PK-4229</t>
  </si>
  <si>
    <t>Visitor Node</t>
  </si>
  <si>
    <t>D0213 West Local</t>
  </si>
  <si>
    <t>EXIT-PK-4230</t>
  </si>
  <si>
    <t>D0214 West District</t>
  </si>
  <si>
    <t>EXIT-PK-4233</t>
  </si>
  <si>
    <t>EXIT-PK-4234</t>
  </si>
  <si>
    <t>EXIT-PK-4235</t>
  </si>
  <si>
    <t>EXIT-PK-4236</t>
  </si>
  <si>
    <t>D0215 West Local</t>
  </si>
  <si>
    <t>EXIT-PK-4237</t>
  </si>
  <si>
    <t>D0216 West Local</t>
  </si>
  <si>
    <t>EXIT-PK-4239</t>
  </si>
  <si>
    <t>D0217 West District</t>
  </si>
  <si>
    <t>EXIT-PK-4240</t>
  </si>
  <si>
    <t>EXIT-PK-4241</t>
  </si>
  <si>
    <t>D0218 North Local</t>
  </si>
  <si>
    <t>EXIT-PK-4242</t>
  </si>
  <si>
    <t>D0218 North District</t>
  </si>
  <si>
    <t>EXIT-PK-4244</t>
  </si>
  <si>
    <t>EXIT-PK-4245</t>
  </si>
  <si>
    <t>EXIT-PK-4246</t>
  </si>
  <si>
    <t>D0219 West Local</t>
  </si>
  <si>
    <t>EXIT-PK-4247</t>
  </si>
  <si>
    <t>D0220 West District</t>
  </si>
  <si>
    <t>EXIT-PK-4248</t>
  </si>
  <si>
    <t>D0220 West Local</t>
  </si>
  <si>
    <t>EXIT-PK-4249</t>
  </si>
  <si>
    <t>D0222 North Local</t>
  </si>
  <si>
    <t>EXIT-PK-4250</t>
  </si>
  <si>
    <t>EXIT-PK-4251</t>
  </si>
  <si>
    <t>D0223 North Local</t>
  </si>
  <si>
    <t>EXIT-PK-4252</t>
  </si>
  <si>
    <t>EXIT-PK-4254</t>
  </si>
  <si>
    <t>D0223 North District</t>
  </si>
  <si>
    <t>EXIT-PK-4256</t>
  </si>
  <si>
    <t>D0224 North Local</t>
  </si>
  <si>
    <t>EXIT-PK-4257</t>
  </si>
  <si>
    <t>D0225 North District</t>
  </si>
  <si>
    <t>EXIT-PK-4258</t>
  </si>
  <si>
    <t>D0225 North Local</t>
  </si>
  <si>
    <t>EXIT-PK-4259</t>
  </si>
  <si>
    <t>D0226 North Local</t>
  </si>
  <si>
    <t>EXIT-PK-4260</t>
  </si>
  <si>
    <t>D0227 North District</t>
  </si>
  <si>
    <t>EXIT-PK-4262</t>
  </si>
  <si>
    <t>EXIT-PK-4264</t>
  </si>
  <si>
    <t>D0227 North Metropolitan</t>
  </si>
  <si>
    <t>EXIT-PK-4265</t>
  </si>
  <si>
    <t>D0228 North Metropolitan</t>
  </si>
  <si>
    <t>EXIT-PK-4267</t>
  </si>
  <si>
    <t>D0228 North District</t>
  </si>
  <si>
    <t>EXIT-PK-4269</t>
  </si>
  <si>
    <t>EXIT-PK-4270</t>
  </si>
  <si>
    <t>EXIT-PK-4271</t>
  </si>
  <si>
    <t>EXIT-PK-4273</t>
  </si>
  <si>
    <t>EXIT-PK-4276</t>
  </si>
  <si>
    <t>D0228 North Local</t>
  </si>
  <si>
    <t>EXIT-PK-4277</t>
  </si>
  <si>
    <t>EXIT-PK-4278</t>
  </si>
  <si>
    <t>EXIT-PK-4282</t>
  </si>
  <si>
    <t>D0229 West Local</t>
  </si>
  <si>
    <t>EXIT-PK-4283</t>
  </si>
  <si>
    <t>D0230 West District</t>
  </si>
  <si>
    <t>EXIT-PK-4284</t>
  </si>
  <si>
    <t>EXIT-PK-4285</t>
  </si>
  <si>
    <t>EXIT-PK-4287</t>
  </si>
  <si>
    <t>D0231 North District</t>
  </si>
  <si>
    <t>EXIT-PK-4290</t>
  </si>
  <si>
    <t>D0232 North Local</t>
  </si>
  <si>
    <t>EXIT-PK-4291</t>
  </si>
  <si>
    <t>D0233 North Local</t>
  </si>
  <si>
    <t>EXIT-PK-4292</t>
  </si>
  <si>
    <t>D0234 North Local</t>
  </si>
  <si>
    <t>EXIT-PK-4293</t>
  </si>
  <si>
    <t>D0235 North Local</t>
  </si>
  <si>
    <t>EXIT-PK-4294</t>
  </si>
  <si>
    <t>D0236 North Local</t>
  </si>
  <si>
    <t>EXIT-PK-4295</t>
  </si>
  <si>
    <t>D0237 West District</t>
  </si>
  <si>
    <t>EXIT-PK-4296</t>
  </si>
  <si>
    <t>EXIT-PK-4297</t>
  </si>
  <si>
    <t>EXIT-PK-4298</t>
  </si>
  <si>
    <t>D0238 North District</t>
  </si>
  <si>
    <t>EXIT-PK-4300</t>
  </si>
  <si>
    <t>D0239 North Local</t>
  </si>
  <si>
    <t>EXIT-PK-4302</t>
  </si>
  <si>
    <t>D0240 North Local</t>
  </si>
  <si>
    <t>EXIT-PK-4303</t>
  </si>
  <si>
    <t>EXIT-PK-4304</t>
  </si>
  <si>
    <t>D0241 North Local</t>
  </si>
  <si>
    <t>EXIT-PK-4305</t>
  </si>
  <si>
    <t>D0242 North Local</t>
  </si>
  <si>
    <t>EXIT-PK-4306</t>
  </si>
  <si>
    <t>D0243 North District</t>
  </si>
  <si>
    <t>EXIT-PK-4307</t>
  </si>
  <si>
    <t>EXIT-PK-4309</t>
  </si>
  <si>
    <t>EXIT-PK-4310</t>
  </si>
  <si>
    <t>EXIT-PK-4311</t>
  </si>
  <si>
    <t>EXIT-PK-4314</t>
  </si>
  <si>
    <t>D0244 North Local</t>
  </si>
  <si>
    <t>EXIT-PK-4315</t>
  </si>
  <si>
    <t>EXIT-PK-4316</t>
  </si>
  <si>
    <t>D0244 North District</t>
  </si>
  <si>
    <t>EXIT-PK-4317</t>
  </si>
  <si>
    <t>D0245 North District</t>
  </si>
  <si>
    <t>EXIT-PK-4319</t>
  </si>
  <si>
    <t>EXIT-PK-4320</t>
  </si>
  <si>
    <t>EXIT-PK-4321</t>
  </si>
  <si>
    <t>EXIT-PK-4322</t>
  </si>
  <si>
    <t>EXIT-PK-4323</t>
  </si>
  <si>
    <t>EXIT-PK-4324</t>
  </si>
  <si>
    <t>EXIT-PK-4325</t>
  </si>
  <si>
    <t>EXIT-PK-4327</t>
  </si>
  <si>
    <t>EXIT-PK-4329</t>
  </si>
  <si>
    <t>EXIT-PK-4331</t>
  </si>
  <si>
    <t>EXIT-PK-4332</t>
  </si>
  <si>
    <t>D0246 North District</t>
  </si>
  <si>
    <t>EXIT-PK-4333</t>
  </si>
  <si>
    <t>D0246 North Local</t>
  </si>
  <si>
    <t>EXIT-PK-4334</t>
  </si>
  <si>
    <t>EXIT-PK-4335</t>
  </si>
  <si>
    <t>D0247 North Local</t>
  </si>
  <si>
    <t>EXIT-PK-4336</t>
  </si>
  <si>
    <t>EXIT-PK-4338</t>
  </si>
  <si>
    <t>D0247 North District</t>
  </si>
  <si>
    <t>EXIT-PK-4339</t>
  </si>
  <si>
    <t>EXIT-PK-4340</t>
  </si>
  <si>
    <t>EXIT-PK-4341</t>
  </si>
  <si>
    <t>D0248 West Local</t>
  </si>
  <si>
    <t>EXIT-PK-4342</t>
  </si>
  <si>
    <t>D0248 West District</t>
  </si>
  <si>
    <t>EXIT-PK-4343</t>
  </si>
  <si>
    <t>D0249 West Metropolitan</t>
  </si>
  <si>
    <t>EXIT-PK-4344</t>
  </si>
  <si>
    <t>EXIT-PK-4346</t>
  </si>
  <si>
    <t>EXIT-PK-4348</t>
  </si>
  <si>
    <t>EXIT-PK-4357</t>
  </si>
  <si>
    <t>EXIT-PK-4358</t>
  </si>
  <si>
    <t>Nature Recreation</t>
  </si>
  <si>
    <t>EXIT-PK-4361</t>
  </si>
  <si>
    <t>EXIT-PK-4362</t>
  </si>
  <si>
    <t>EXIT-PK-4364</t>
  </si>
  <si>
    <t>EXIT-PK-4366</t>
  </si>
  <si>
    <t>EXIT-PK-4368</t>
  </si>
  <si>
    <t>EXIT-PK-4370</t>
  </si>
  <si>
    <t>D0252 West Local</t>
  </si>
  <si>
    <t>EXIT-PK-4374</t>
  </si>
  <si>
    <t>EXIT-PK-4375</t>
  </si>
  <si>
    <t>D0253 West District</t>
  </si>
  <si>
    <t>EXIT-PK-4376</t>
  </si>
  <si>
    <t>D0253 West Local</t>
  </si>
  <si>
    <t>EXIT-PK-4377</t>
  </si>
  <si>
    <t>EXIT-PK-4378</t>
  </si>
  <si>
    <t>EXIT-PK-4379</t>
  </si>
  <si>
    <t>D0255 West District</t>
  </si>
  <si>
    <t>EXIT-PK-4381</t>
  </si>
  <si>
    <t>D0255 West Local</t>
  </si>
  <si>
    <t>EXIT-PK-4382</t>
  </si>
  <si>
    <t>D0256 West District</t>
  </si>
  <si>
    <t>EXIT-PK-4383</t>
  </si>
  <si>
    <t>D0256 West Local</t>
  </si>
  <si>
    <t>EXIT-PK-4384</t>
  </si>
  <si>
    <t>D0257 West Local</t>
  </si>
  <si>
    <t>EXIT-PK-4385</t>
  </si>
  <si>
    <t>D0258 West Local</t>
  </si>
  <si>
    <t>EXIT-PK-4386</t>
  </si>
  <si>
    <t>D0259 West Local</t>
  </si>
  <si>
    <t>EXIT-PK-4387</t>
  </si>
  <si>
    <t>D0260 West District</t>
  </si>
  <si>
    <t>EXIT-PK-4389</t>
  </si>
  <si>
    <t>D0261 West Local</t>
  </si>
  <si>
    <t>EXIT-PK-4390</t>
  </si>
  <si>
    <t>EXIT-PK-4391</t>
  </si>
  <si>
    <t>EXIT-PK-4392</t>
  </si>
  <si>
    <t>D0263 West Local</t>
  </si>
  <si>
    <t>EXIT-PK-4395</t>
  </si>
  <si>
    <t>D0264 West Local</t>
  </si>
  <si>
    <t>EXIT-PK-4399</t>
  </si>
  <si>
    <t>D0265 West Local</t>
  </si>
  <si>
    <t>EXIT-PK-4401</t>
  </si>
  <si>
    <t>EXIT-PK-4402</t>
  </si>
  <si>
    <t>EXIT-PK-4403</t>
  </si>
  <si>
    <t>EXIT-PK-4404</t>
  </si>
  <si>
    <t>D0266 West Local</t>
  </si>
  <si>
    <t>EXIT-PK-4405</t>
  </si>
  <si>
    <t>D0267 West District</t>
  </si>
  <si>
    <t>EXIT-PK-4406</t>
  </si>
  <si>
    <t>D0267 West Local</t>
  </si>
  <si>
    <t>EXIT-PK-4407</t>
  </si>
  <si>
    <t>D0268 West Local</t>
  </si>
  <si>
    <t>EXIT-PK-4408</t>
  </si>
  <si>
    <t>D0270 West Local</t>
  </si>
  <si>
    <t>EXIT-PK-4410</t>
  </si>
  <si>
    <t>D0271 West Local</t>
  </si>
  <si>
    <t>EXIT-PK-4411</t>
  </si>
  <si>
    <t>EXIT-PK-4412</t>
  </si>
  <si>
    <t>EXIT-PK-4413</t>
  </si>
  <si>
    <t>D0273 West Local</t>
  </si>
  <si>
    <t>EXIT-PK-4416</t>
  </si>
  <si>
    <t>D0273 West District</t>
  </si>
  <si>
    <t>EXIT-PK-4417</t>
  </si>
  <si>
    <t>D0274 North District</t>
  </si>
  <si>
    <t>EXIT-PK-4418</t>
  </si>
  <si>
    <t>D0275 North District</t>
  </si>
  <si>
    <t>EXIT-PK-4419</t>
  </si>
  <si>
    <t>D0276 North Metropolitan</t>
  </si>
  <si>
    <t>EXIT-PK-4420</t>
  </si>
  <si>
    <t>EXIT-PK-4421</t>
  </si>
  <si>
    <t>EXIT-PK-4423</t>
  </si>
  <si>
    <t>EXIT-PK-4424</t>
  </si>
  <si>
    <t>EXIT-PK-4425</t>
  </si>
  <si>
    <t>EXIT-PK-4426</t>
  </si>
  <si>
    <t>D0278 North Local</t>
  </si>
  <si>
    <t>EXIT-PK-4427</t>
  </si>
  <si>
    <t>D0279 North Local</t>
  </si>
  <si>
    <t>EXIT-PK-4428</t>
  </si>
  <si>
    <t>D0279 North District</t>
  </si>
  <si>
    <t>EXIT-PK-4429</t>
  </si>
  <si>
    <t>D0280 North District</t>
  </si>
  <si>
    <t>EXIT-PK-4432</t>
  </si>
  <si>
    <t>EXIT-PK-4433</t>
  </si>
  <si>
    <t>D0281 North District</t>
  </si>
  <si>
    <t>EXIT-PK-4435</t>
  </si>
  <si>
    <t>EXIT-PK-4437</t>
  </si>
  <si>
    <t>D0283 North District</t>
  </si>
  <si>
    <t>EXIT-PK-4438</t>
  </si>
  <si>
    <t>EXIT-PK-4440</t>
  </si>
  <si>
    <t>D0283 North Local</t>
  </si>
  <si>
    <t>EXIT-PK-4441</t>
  </si>
  <si>
    <t>EXIT-PK-4442</t>
  </si>
  <si>
    <t>EXIT-PK-4444</t>
  </si>
  <si>
    <t>EXIT-PK-4446</t>
  </si>
  <si>
    <t>D0284 North District</t>
  </si>
  <si>
    <t>EXIT-PK-4448</t>
  </si>
  <si>
    <t>D0284 North Local</t>
  </si>
  <si>
    <t>EXIT-PK-4449</t>
  </si>
  <si>
    <t>EXIT-PK-4452</t>
  </si>
  <si>
    <t>D0286 North Local</t>
  </si>
  <si>
    <t>EXIT-PK-4454</t>
  </si>
  <si>
    <t>D0287 North Local</t>
  </si>
  <si>
    <t>EXIT-PK-4456</t>
  </si>
  <si>
    <t>D0288 North Metropolitan</t>
  </si>
  <si>
    <t>EXIT-PK-4457</t>
  </si>
  <si>
    <t>D0289 North Local</t>
  </si>
  <si>
    <t>EXIT-PK-4458</t>
  </si>
  <si>
    <t>D0291 North Local</t>
  </si>
  <si>
    <t>EXIT-PK-4460</t>
  </si>
  <si>
    <t>EXIT-PK-4461</t>
  </si>
  <si>
    <t>D0292 North District</t>
  </si>
  <si>
    <t>EXIT-PK-4463</t>
  </si>
  <si>
    <t>D0293 North Local</t>
  </si>
  <si>
    <t>EXIT-PK-4464</t>
  </si>
  <si>
    <t>D0294 North Local</t>
  </si>
  <si>
    <t>EXIT-PK-4465</t>
  </si>
  <si>
    <t>EXIT-PK-4466</t>
  </si>
  <si>
    <t>D0295 North Local</t>
  </si>
  <si>
    <t>EXIT-PK-4467</t>
  </si>
  <si>
    <t>EXIT-PK-4468</t>
  </si>
  <si>
    <t>D0297 South Local</t>
  </si>
  <si>
    <t>EXIT-PK-4469</t>
  </si>
  <si>
    <t>EXIT-PK-4470</t>
  </si>
  <si>
    <t>D0298 South Local</t>
  </si>
  <si>
    <t>EXIT-PK-4471</t>
  </si>
  <si>
    <t>D0299 South District</t>
  </si>
  <si>
    <t>EXIT-PK-4473</t>
  </si>
  <si>
    <t>EXIT-PK-4474</t>
  </si>
  <si>
    <t>EXIT-PK-4475</t>
  </si>
  <si>
    <t>D0300 South District</t>
  </si>
  <si>
    <t>EXIT-PK-4476</t>
  </si>
  <si>
    <t>EXIT-PK-4477</t>
  </si>
  <si>
    <t>EXIT-PK-4478</t>
  </si>
  <si>
    <t>D0303 South District</t>
  </si>
  <si>
    <t>EXIT-PK-4480</t>
  </si>
  <si>
    <t>EXIT-PK-4481</t>
  </si>
  <si>
    <t>D0304 South Local</t>
  </si>
  <si>
    <t>EXIT-PK-4483</t>
  </si>
  <si>
    <t>EXIT-PK-4484</t>
  </si>
  <si>
    <t>D0305 South District</t>
  </si>
  <si>
    <t>EXIT-PK-4486</t>
  </si>
  <si>
    <t>D0307 South District</t>
  </si>
  <si>
    <t>EXIT-PK-4488</t>
  </si>
  <si>
    <t>D0307 South Local</t>
  </si>
  <si>
    <t>EXIT-PK-4489</t>
  </si>
  <si>
    <t>D0308 South Local</t>
  </si>
  <si>
    <t>EXIT-PK-4491</t>
  </si>
  <si>
    <t>D0310 South Local</t>
  </si>
  <si>
    <t>EXIT-PK-4494</t>
  </si>
  <si>
    <t>D0311 South District</t>
  </si>
  <si>
    <t>EXIT-PK-4496</t>
  </si>
  <si>
    <t>D0311 South Local</t>
  </si>
  <si>
    <t>EXIT-PK-4497</t>
  </si>
  <si>
    <t>D0312 South Local</t>
  </si>
  <si>
    <t>EXIT-PK-4499</t>
  </si>
  <si>
    <t>D0313 South Local</t>
  </si>
  <si>
    <t>EXIT-PK-4500</t>
  </si>
  <si>
    <t>D0315 South Local</t>
  </si>
  <si>
    <t>EXIT-PK-4503</t>
  </si>
  <si>
    <t>D0316 South District</t>
  </si>
  <si>
    <t>EXIT-PK-4504</t>
  </si>
  <si>
    <t>EXIT-PK-4505</t>
  </si>
  <si>
    <t>EXIT-PK-4507</t>
  </si>
  <si>
    <t>D0317 South Local</t>
  </si>
  <si>
    <t>EXIT-PK-4510</t>
  </si>
  <si>
    <t>D0318 South Local</t>
  </si>
  <si>
    <t>EXIT-PK-4511</t>
  </si>
  <si>
    <t>D0319 South Local</t>
  </si>
  <si>
    <t>EXIT-PK-4512</t>
  </si>
  <si>
    <t>EXIT-PK-4513</t>
  </si>
  <si>
    <t>D0320 South District</t>
  </si>
  <si>
    <t>EXIT-PK-4514</t>
  </si>
  <si>
    <t>D0320 South Local</t>
  </si>
  <si>
    <t>EXIT-PK-4515</t>
  </si>
  <si>
    <t>D0321 South Local</t>
  </si>
  <si>
    <t>EXIT-PK-4516</t>
  </si>
  <si>
    <t>D0322 South District</t>
  </si>
  <si>
    <t>EXIT-PK-4517</t>
  </si>
  <si>
    <t>D0323 South Local</t>
  </si>
  <si>
    <t>EXIT-PK-4518</t>
  </si>
  <si>
    <t>D0324 South Local</t>
  </si>
  <si>
    <t>EXIT-PK-4519</t>
  </si>
  <si>
    <t>D0325 South District</t>
  </si>
  <si>
    <t>EXIT-PK-4521</t>
  </si>
  <si>
    <t>D0326 South Local</t>
  </si>
  <si>
    <t>EXIT-PK-4522</t>
  </si>
  <si>
    <t>D0327 South District</t>
  </si>
  <si>
    <t>EXIT-PK-4523</t>
  </si>
  <si>
    <t>EXIT-PK-4524</t>
  </si>
  <si>
    <t>D0329 South District</t>
  </si>
  <si>
    <t>EXIT-PK-4526</t>
  </si>
  <si>
    <t>D0329 South Local</t>
  </si>
  <si>
    <t>EXIT-PK-4527</t>
  </si>
  <si>
    <t>D0330 South Local</t>
  </si>
  <si>
    <t>EXIT-PK-4528</t>
  </si>
  <si>
    <t>EXIT-PK-4529</t>
  </si>
  <si>
    <t>D0331 South District</t>
  </si>
  <si>
    <t>EXIT-PK-4531</t>
  </si>
  <si>
    <t>D0332 South District</t>
  </si>
  <si>
    <t>EXIT-PK-4532</t>
  </si>
  <si>
    <t>EXIT-PK-4533</t>
  </si>
  <si>
    <t>D0333 South Local</t>
  </si>
  <si>
    <t>EXIT-PK-4534</t>
  </si>
  <si>
    <t>D0334 South Local</t>
  </si>
  <si>
    <t>EXIT-PK-4535</t>
  </si>
  <si>
    <t>EXIT-PK-4536</t>
  </si>
  <si>
    <t>D0334 South District</t>
  </si>
  <si>
    <t>EXIT-PK-4537</t>
  </si>
  <si>
    <t>D0335 South District</t>
  </si>
  <si>
    <t>EXIT-PK-4538</t>
  </si>
  <si>
    <t>D0337 South Local</t>
  </si>
  <si>
    <t>EXIT-PK-4539</t>
  </si>
  <si>
    <t>D0337 South District</t>
  </si>
  <si>
    <t>EXIT-PK-4540</t>
  </si>
  <si>
    <t>D0338 South District</t>
  </si>
  <si>
    <t>EXIT-PK-4541</t>
  </si>
  <si>
    <t>EXIT-PK-4542</t>
  </si>
  <si>
    <t>EXIT-PK-4543</t>
  </si>
  <si>
    <t>D0339 South Local</t>
  </si>
  <si>
    <t>EXIT-PK-4545</t>
  </si>
  <si>
    <t>D0340 South Local</t>
  </si>
  <si>
    <t>EXIT-PK-4546</t>
  </si>
  <si>
    <t>D0342 South Metropolitan</t>
  </si>
  <si>
    <t>EXIT-PK-4547</t>
  </si>
  <si>
    <t>D0343 South Metropolitan</t>
  </si>
  <si>
    <t>EXIT-PK-4548</t>
  </si>
  <si>
    <t>D0345 South Local</t>
  </si>
  <si>
    <t>EXIT-PK-4550</t>
  </si>
  <si>
    <t>D0346 South District</t>
  </si>
  <si>
    <t>EXIT-PK-4552</t>
  </si>
  <si>
    <t>EXIT-PK-4553</t>
  </si>
  <si>
    <t>EXIT-PK-4554</t>
  </si>
  <si>
    <t>EXIT-PK-4555</t>
  </si>
  <si>
    <t>EXIT-PK-4556</t>
  </si>
  <si>
    <t>EXIT-PK-4557</t>
  </si>
  <si>
    <t>EXIT-PK-4558</t>
  </si>
  <si>
    <t>D0347 South District</t>
  </si>
  <si>
    <t>EXIT-PK-4559</t>
  </si>
  <si>
    <t>D0347 South Metropolitan</t>
  </si>
  <si>
    <t>EXIT-PK-4560</t>
  </si>
  <si>
    <t>EXIT-PK-4561</t>
  </si>
  <si>
    <t>EXIT-PK-4563</t>
  </si>
  <si>
    <t>EXIT-PK-4564</t>
  </si>
  <si>
    <t>EXIT-PK-4565</t>
  </si>
  <si>
    <t>D0348 South Local</t>
  </si>
  <si>
    <t>EXIT-PK-4567</t>
  </si>
  <si>
    <t>D0350 South District</t>
  </si>
  <si>
    <t>EXIT-PK-4568</t>
  </si>
  <si>
    <t>D0350 South Metropolitan</t>
  </si>
  <si>
    <t>EXIT-PK-4569</t>
  </si>
  <si>
    <t>D0355 South District</t>
  </si>
  <si>
    <t>EXIT-PK-4576</t>
  </si>
  <si>
    <t>EXIT-PK-4577</t>
  </si>
  <si>
    <t>EXIT-PK-4578</t>
  </si>
  <si>
    <t>EXIT-PK-4581</t>
  </si>
  <si>
    <t>EXIT-PK-4586</t>
  </si>
  <si>
    <t>D0356 South Local</t>
  </si>
  <si>
    <t>EXIT-PK-4587</t>
  </si>
  <si>
    <t>D0357 East District</t>
  </si>
  <si>
    <t>EXIT-PK-4588</t>
  </si>
  <si>
    <t>EXIT-PK-4589</t>
  </si>
  <si>
    <t>D0358 East District</t>
  </si>
  <si>
    <t>EXIT-PK-4591</t>
  </si>
  <si>
    <t>D0359 East Local</t>
  </si>
  <si>
    <t>EXIT-PK-4593</t>
  </si>
  <si>
    <t>D0360 East Local</t>
  </si>
  <si>
    <t>EXIT-PK-4594</t>
  </si>
  <si>
    <t>D0361 East Local</t>
  </si>
  <si>
    <t>EXIT-PK-4595</t>
  </si>
  <si>
    <t>D0363 East District</t>
  </si>
  <si>
    <t>EXIT-PK-4598</t>
  </si>
  <si>
    <t>EXIT-PK-4599</t>
  </si>
  <si>
    <t>D0364 East District</t>
  </si>
  <si>
    <t>EXIT-PK-4600</t>
  </si>
  <si>
    <t>EXIT-PK-4604</t>
  </si>
  <si>
    <t>D0365 East Local</t>
  </si>
  <si>
    <t>EXIT-PK-4606</t>
  </si>
  <si>
    <t>D0366 East District</t>
  </si>
  <si>
    <t>EXIT-PK-4607</t>
  </si>
  <si>
    <t>EXIT-PK-4608</t>
  </si>
  <si>
    <t>EXIT-PK-4609</t>
  </si>
  <si>
    <t>D0367 East Local</t>
  </si>
  <si>
    <t>EXIT-PK-4610</t>
  </si>
  <si>
    <t>D0368 East District</t>
  </si>
  <si>
    <t>EXIT-PK-4611</t>
  </si>
  <si>
    <t>EXIT-PK-4612</t>
  </si>
  <si>
    <t>EXIT-PK-4615</t>
  </si>
  <si>
    <t>EXIT-PK-4616</t>
  </si>
  <si>
    <t>EXIT-PK-4617</t>
  </si>
  <si>
    <t>D0369 East Local</t>
  </si>
  <si>
    <t>EXIT-PK-4618</t>
  </si>
  <si>
    <t>D0371 South Local</t>
  </si>
  <si>
    <t>EXIT-PK-4620</t>
  </si>
  <si>
    <t>D0372 South Local</t>
  </si>
  <si>
    <t>EXIT-PK-4621</t>
  </si>
  <si>
    <t>D0373 South District</t>
  </si>
  <si>
    <t>EXIT-PK-4622</t>
  </si>
  <si>
    <t>EXIT-PK-4623</t>
  </si>
  <si>
    <t>EXIT-PK-4624</t>
  </si>
  <si>
    <t>EXIT-PK-4625</t>
  </si>
  <si>
    <t>D0374 South District</t>
  </si>
  <si>
    <t>EXIT-PK-4626</t>
  </si>
  <si>
    <t>EXIT-PK-4627</t>
  </si>
  <si>
    <t>EXIT-PK-4628</t>
  </si>
  <si>
    <t>D0375 South Local</t>
  </si>
  <si>
    <t>EXIT-PK-4629</t>
  </si>
  <si>
    <t>D0376 South Local</t>
  </si>
  <si>
    <t>EXIT-PK-4630</t>
  </si>
  <si>
    <t>D0377 South Local</t>
  </si>
  <si>
    <t>EXIT-PK-4631</t>
  </si>
  <si>
    <t>D0378 South District</t>
  </si>
  <si>
    <t>EXIT-PK-4632</t>
  </si>
  <si>
    <t>EXIT-PK-4633</t>
  </si>
  <si>
    <t>EXIT-PK-4634</t>
  </si>
  <si>
    <t>D0379 South District</t>
  </si>
  <si>
    <t>EXIT-PK-4635</t>
  </si>
  <si>
    <t>D0379 South Local</t>
  </si>
  <si>
    <t>EXIT-PK-4636</t>
  </si>
  <si>
    <t>D0381 South Local</t>
  </si>
  <si>
    <t>EXIT-PK-4639</t>
  </si>
  <si>
    <t>D0382 South Local</t>
  </si>
  <si>
    <t>EXIT-PK-4640</t>
  </si>
  <si>
    <t>D0383 South Local</t>
  </si>
  <si>
    <t>EXIT-PK-4641</t>
  </si>
  <si>
    <t>EXIT-PK-4642</t>
  </si>
  <si>
    <t>D0385 South Local</t>
  </si>
  <si>
    <t>EXIT-PK-4644</t>
  </si>
  <si>
    <t>D0386 South Local</t>
  </si>
  <si>
    <t>EXIT-PK-4645</t>
  </si>
  <si>
    <t>D0387 South Local</t>
  </si>
  <si>
    <t>EXIT-PK-4646</t>
  </si>
  <si>
    <t>D0387 South District</t>
  </si>
  <si>
    <t>EXIT-PK-4648</t>
  </si>
  <si>
    <t>EXIT-PK-4650</t>
  </si>
  <si>
    <t>D0388 South Local</t>
  </si>
  <si>
    <t>EXIT-PK-4651</t>
  </si>
  <si>
    <t>D0389 South District</t>
  </si>
  <si>
    <t>EXIT-PK-4652</t>
  </si>
  <si>
    <t>EXIT-PK-4654</t>
  </si>
  <si>
    <t>EXIT-PK-4655</t>
  </si>
  <si>
    <t>EXIT-PK-4657</t>
  </si>
  <si>
    <t>EXIT-PK-4659</t>
  </si>
  <si>
    <t>EXIT-PK-4660</t>
  </si>
  <si>
    <t>D0390 South Local</t>
  </si>
  <si>
    <t>EXIT-PK-4662</t>
  </si>
  <si>
    <t>D0391 South Local</t>
  </si>
  <si>
    <t>EXIT-PK-4664</t>
  </si>
  <si>
    <t>D0392 East District</t>
  </si>
  <si>
    <t>EXIT-PK-4665</t>
  </si>
  <si>
    <t>D0392 East Local</t>
  </si>
  <si>
    <t>EXIT-PK-4666</t>
  </si>
  <si>
    <t>EXIT-PK-4667</t>
  </si>
  <si>
    <t>EXIT-PK-4668</t>
  </si>
  <si>
    <t>EXIT-PK-4671</t>
  </si>
  <si>
    <t>EXIT-PK-4672</t>
  </si>
  <si>
    <t>D0393 East District</t>
  </si>
  <si>
    <t>EXIT-PK-4673</t>
  </si>
  <si>
    <t>EXIT-PK-4674</t>
  </si>
  <si>
    <t>EXIT-PK-4675</t>
  </si>
  <si>
    <t>EXIT-PK-4676</t>
  </si>
  <si>
    <t>EXIT-PK-4677</t>
  </si>
  <si>
    <t>D0393 East Local</t>
  </si>
  <si>
    <t>EXIT-PK-4678</t>
  </si>
  <si>
    <t>EXIT-PK-4679</t>
  </si>
  <si>
    <t>D0394 South District</t>
  </si>
  <si>
    <t>EXIT-PK-4682</t>
  </si>
  <si>
    <t>D0396 South Local</t>
  </si>
  <si>
    <t>EXIT-PK-4684</t>
  </si>
  <si>
    <t>D0397 South Local</t>
  </si>
  <si>
    <t>EXIT-PK-4685</t>
  </si>
  <si>
    <t>D0398 South Local</t>
  </si>
  <si>
    <t>EXIT-PK-4686</t>
  </si>
  <si>
    <t>EXIT-PK-4687</t>
  </si>
  <si>
    <t>EXIT-PK-4688</t>
  </si>
  <si>
    <t>EXIT-PK-4689</t>
  </si>
  <si>
    <t>D0399 South Local</t>
  </si>
  <si>
    <t>EXIT-PK-4690</t>
  </si>
  <si>
    <t>D0400 South Local</t>
  </si>
  <si>
    <t>EXIT-PK-4692</t>
  </si>
  <si>
    <t>EXIT-PK-4694</t>
  </si>
  <si>
    <t>EXIT-PK-4695</t>
  </si>
  <si>
    <t>D0401 South Local</t>
  </si>
  <si>
    <t>EXIT-PK-4696</t>
  </si>
  <si>
    <t>EXIT-PK-4697</t>
  </si>
  <si>
    <t>D0402 South Local</t>
  </si>
  <si>
    <t>EXIT-PK-4698</t>
  </si>
  <si>
    <t>D0403 South Local</t>
  </si>
  <si>
    <t>EXIT-PK-4699</t>
  </si>
  <si>
    <t>D0404 East Local</t>
  </si>
  <si>
    <t>EXIT-PK-4701</t>
  </si>
  <si>
    <t>D0405 West Local</t>
  </si>
  <si>
    <t>EXIT-PK-4702</t>
  </si>
  <si>
    <t>D0405 West District</t>
  </si>
  <si>
    <t>EXIT-PK-4704</t>
  </si>
  <si>
    <t>EXIT-PK-4705</t>
  </si>
  <si>
    <t>D0406 West District</t>
  </si>
  <si>
    <t>EXIT-PK-4706</t>
  </si>
  <si>
    <t>D0407 West Local</t>
  </si>
  <si>
    <t>EXIT-PK-4707</t>
  </si>
  <si>
    <t>D0408 West District</t>
  </si>
  <si>
    <t>EXIT-PK-4708</t>
  </si>
  <si>
    <t>D0409 West Local</t>
  </si>
  <si>
    <t>EXIT-PK-4710</t>
  </si>
  <si>
    <t>D0410 West Local</t>
  </si>
  <si>
    <t>EXIT-PK-4711</t>
  </si>
  <si>
    <t>D0411 West Local</t>
  </si>
  <si>
    <t>EXIT-PK-4712</t>
  </si>
  <si>
    <t>D0413 West Local</t>
  </si>
  <si>
    <t>EXIT-PK-4717</t>
  </si>
  <si>
    <t>D0414 West Local</t>
  </si>
  <si>
    <t>EXIT-PK-4718</t>
  </si>
  <si>
    <t>D0415 West District</t>
  </si>
  <si>
    <t>EXIT-PK-4719</t>
  </si>
  <si>
    <t>D0415 West Local</t>
  </si>
  <si>
    <t>EXIT-PK-4720</t>
  </si>
  <si>
    <t>D0416 West District</t>
  </si>
  <si>
    <t>EXIT-PK-4721</t>
  </si>
  <si>
    <t>D0417 West Local</t>
  </si>
  <si>
    <t>EXIT-PK-4722</t>
  </si>
  <si>
    <t>D0419 West District</t>
  </si>
  <si>
    <t>EXIT-PK-4723</t>
  </si>
  <si>
    <t>D0419 West Local</t>
  </si>
  <si>
    <t>EXIT-PK-4724</t>
  </si>
  <si>
    <t>D0420 West District</t>
  </si>
  <si>
    <t>EXIT-PK-4725</t>
  </si>
  <si>
    <t>EXIT-PK-4726</t>
  </si>
  <si>
    <t>D0421 West Local</t>
  </si>
  <si>
    <t>EXIT-PK-4727</t>
  </si>
  <si>
    <t>D0422 West Local</t>
  </si>
  <si>
    <t>EXIT-PK-4728</t>
  </si>
  <si>
    <t>D0422 West District</t>
  </si>
  <si>
    <t>EXIT-PK-4729</t>
  </si>
  <si>
    <t>D0423 West Local</t>
  </si>
  <si>
    <t>EXIT-PK-4730</t>
  </si>
  <si>
    <t>D0424 West District</t>
  </si>
  <si>
    <t>EXIT-PK-4731</t>
  </si>
  <si>
    <t>D0424 West Local</t>
  </si>
  <si>
    <t>EXIT-PK-4732</t>
  </si>
  <si>
    <t>D0425 West Local</t>
  </si>
  <si>
    <t>EXIT-PK-4733</t>
  </si>
  <si>
    <t>D0428 West District</t>
  </si>
  <si>
    <t>EXIT-PK-4736</t>
  </si>
  <si>
    <t>D0429 West Local</t>
  </si>
  <si>
    <t>EXIT-PK-4737</t>
  </si>
  <si>
    <t>D0430 West District</t>
  </si>
  <si>
    <t>EXIT-PK-4738</t>
  </si>
  <si>
    <t>D0430 West Local</t>
  </si>
  <si>
    <t>EXIT-PK-4740</t>
  </si>
  <si>
    <t>D0432 East Local</t>
  </si>
  <si>
    <t>EXIT-PK-4741</t>
  </si>
  <si>
    <t>D0434 East District</t>
  </si>
  <si>
    <t>EXIT-PK-4744</t>
  </si>
  <si>
    <t>D0435 East District</t>
  </si>
  <si>
    <t>EXIT-PK-4746</t>
  </si>
  <si>
    <t>EXIT-PK-4747</t>
  </si>
  <si>
    <t>EXIT-PK-4748</t>
  </si>
  <si>
    <t>EXIT-PK-4749</t>
  </si>
  <si>
    <t>EXIT-PK-4750</t>
  </si>
  <si>
    <t>D0436 East Local</t>
  </si>
  <si>
    <t>EXIT-PK-4751</t>
  </si>
  <si>
    <t>D0436 East District</t>
  </si>
  <si>
    <t>EXIT-PK-4752</t>
  </si>
  <si>
    <t>D0438 North District</t>
  </si>
  <si>
    <t>EXIT-PK-4754</t>
  </si>
  <si>
    <t>D0440 North District</t>
  </si>
  <si>
    <t>EXIT-PK-4756</t>
  </si>
  <si>
    <t>EXIT-PK-4758</t>
  </si>
  <si>
    <t>D0441 North Local</t>
  </si>
  <si>
    <t>EXIT-PK-4759</t>
  </si>
  <si>
    <t>D0442 North Local</t>
  </si>
  <si>
    <t>EXIT-PK-4760</t>
  </si>
  <si>
    <t>D0443 North District</t>
  </si>
  <si>
    <t>EXIT-PK-4761</t>
  </si>
  <si>
    <t>D0444 North District</t>
  </si>
  <si>
    <t>EXIT-PK-4763</t>
  </si>
  <si>
    <t>D0445 North District</t>
  </si>
  <si>
    <t>EXIT-PK-4764</t>
  </si>
  <si>
    <t>EXIT-PK-4765</t>
  </si>
  <si>
    <t>EXIT-PK-4766</t>
  </si>
  <si>
    <t>EXIT-PK-4767</t>
  </si>
  <si>
    <t>D0447 North Local</t>
  </si>
  <si>
    <t>EXIT-PK-4768</t>
  </si>
  <si>
    <t>D0448 North District</t>
  </si>
  <si>
    <t>EXIT-PK-4769</t>
  </si>
  <si>
    <t>EXIT-PK-4771</t>
  </si>
  <si>
    <t>EXIT-PK-4772</t>
  </si>
  <si>
    <t>EXIT-PK-4773</t>
  </si>
  <si>
    <t>D0449 North Local</t>
  </si>
  <si>
    <t>EXIT-PK-4776</t>
  </si>
  <si>
    <t>D0449 North District</t>
  </si>
  <si>
    <t>EXIT-PK-4777</t>
  </si>
  <si>
    <t>D0450 North Local</t>
  </si>
  <si>
    <t>EXIT-PK-4781</t>
  </si>
  <si>
    <t>D0451 North Local</t>
  </si>
  <si>
    <t>EXIT-PK-4782</t>
  </si>
  <si>
    <t>D0452 North Local</t>
  </si>
  <si>
    <t>EXIT-PK-4783</t>
  </si>
  <si>
    <t>EXIT-PK-4784</t>
  </si>
  <si>
    <t>EXIT-PK-4785</t>
  </si>
  <si>
    <t>EXIT-PK-4786</t>
  </si>
  <si>
    <t>EXIT-PK-4787</t>
  </si>
  <si>
    <t>D0454 North District</t>
  </si>
  <si>
    <t>EXIT-PK-4788</t>
  </si>
  <si>
    <t>EXIT-PK-4789</t>
  </si>
  <si>
    <t>D0454 North Local</t>
  </si>
  <si>
    <t>EXIT-PK-4791</t>
  </si>
  <si>
    <t>D0455 North District</t>
  </si>
  <si>
    <t>EXIT-PK-4793</t>
  </si>
  <si>
    <t>D0456 North Local</t>
  </si>
  <si>
    <t>EXIT-PK-4794</t>
  </si>
  <si>
    <t>D0457 North Local</t>
  </si>
  <si>
    <t>EXIT-PK-4795</t>
  </si>
  <si>
    <t>D0458 North Local</t>
  </si>
  <si>
    <t>EXIT-PK-4796</t>
  </si>
  <si>
    <t>D0460 North District</t>
  </si>
  <si>
    <t>EXIT-PK-4797</t>
  </si>
  <si>
    <t>EXIT-PK-4798</t>
  </si>
  <si>
    <t>D0461 North Local</t>
  </si>
  <si>
    <t>EXIT-PK-4799</t>
  </si>
  <si>
    <t>D0461 North District</t>
  </si>
  <si>
    <t>EXIT-PK-4800</t>
  </si>
  <si>
    <t>D0463 North District</t>
  </si>
  <si>
    <t>EXIT-PK-4801</t>
  </si>
  <si>
    <t>D0463 North Local</t>
  </si>
  <si>
    <t>EXIT-PK-4802</t>
  </si>
  <si>
    <t>EXIT-PK-4805</t>
  </si>
  <si>
    <t>EXIT-PK-4806</t>
  </si>
  <si>
    <t>EXIT-PK-4807</t>
  </si>
  <si>
    <t>EXIT-PK-4808</t>
  </si>
  <si>
    <t>EXIT-PK-4809</t>
  </si>
  <si>
    <t>EXIT-PK-4810</t>
  </si>
  <si>
    <t>EXIT-PK-4811</t>
  </si>
  <si>
    <t>EXIT-PK-4812</t>
  </si>
  <si>
    <t>D0464 North Metropolitan</t>
  </si>
  <si>
    <t>EXIT-PK-4814</t>
  </si>
  <si>
    <t>D0464 North District</t>
  </si>
  <si>
    <t>EXIT-PK-4815</t>
  </si>
  <si>
    <t>EXIT-PK-4816</t>
  </si>
  <si>
    <t>EXIT-PK-4817</t>
  </si>
  <si>
    <t>EXIT-PK-4818</t>
  </si>
  <si>
    <t>D0465 North District</t>
  </si>
  <si>
    <t>EXIT-PK-4819</t>
  </si>
  <si>
    <t>D0466 West Local</t>
  </si>
  <si>
    <t>EXIT-PK-4820</t>
  </si>
  <si>
    <t>EXIT-PK-4823</t>
  </si>
  <si>
    <t>D0467 West District</t>
  </si>
  <si>
    <t>EXIT-PK-4824</t>
  </si>
  <si>
    <t>D0469 West Local</t>
  </si>
  <si>
    <t>EXIT-PK-4825</t>
  </si>
  <si>
    <t>D0470 West District</t>
  </si>
  <si>
    <t>EXIT-PK-4827</t>
  </si>
  <si>
    <t>D0470 West Local</t>
  </si>
  <si>
    <t>EXIT-PK-4828</t>
  </si>
  <si>
    <t>D0471 West District</t>
  </si>
  <si>
    <t>EXIT-PK-4829</t>
  </si>
  <si>
    <t>EXIT-PK-4830</t>
  </si>
  <si>
    <t>EXIT-PK-4831</t>
  </si>
  <si>
    <t>EXIT-PK-4835</t>
  </si>
  <si>
    <t>D0472 West Local</t>
  </si>
  <si>
    <t>EXIT-PK-4836</t>
  </si>
  <si>
    <t>D0473 West Local</t>
  </si>
  <si>
    <t>EXIT-PK-4837</t>
  </si>
  <si>
    <t>D0474 West District</t>
  </si>
  <si>
    <t>EXIT-PK-4838</t>
  </si>
  <si>
    <t>D0475 West District</t>
  </si>
  <si>
    <t>EXIT-PK-4841</t>
  </si>
  <si>
    <t>D0476 West Local</t>
  </si>
  <si>
    <t>EXIT-PK-4842</t>
  </si>
  <si>
    <t>D0476 West District</t>
  </si>
  <si>
    <t>EXIT-PK-4843</t>
  </si>
  <si>
    <t>EXIT-PK-4844</t>
  </si>
  <si>
    <t>D0477 West District</t>
  </si>
  <si>
    <t>EXIT-PK-4846</t>
  </si>
  <si>
    <t>EXIT-PK-4847</t>
  </si>
  <si>
    <t>D0478 West Local</t>
  </si>
  <si>
    <t>EXIT-PK-4850</t>
  </si>
  <si>
    <t>D0478 West District</t>
  </si>
  <si>
    <t>EXIT-PK-4851</t>
  </si>
  <si>
    <t>D0480 West District</t>
  </si>
  <si>
    <t>EXIT-PK-4855</t>
  </si>
  <si>
    <t>EXIT-PK-4858</t>
  </si>
  <si>
    <t>EXIT-PK-4859</t>
  </si>
  <si>
    <t>D0481 West Local</t>
  </si>
  <si>
    <t>EXIT-PK-4860</t>
  </si>
  <si>
    <t>D0481 West District</t>
  </si>
  <si>
    <t>EXIT-PK-4861</t>
  </si>
  <si>
    <t>EXIT-PK-4862</t>
  </si>
  <si>
    <t>D0482 West Local</t>
  </si>
  <si>
    <t>EXIT-PK-4863</t>
  </si>
  <si>
    <t>D0483 West Local</t>
  </si>
  <si>
    <t>EXIT-PK-4865</t>
  </si>
  <si>
    <t>D0484 West District</t>
  </si>
  <si>
    <t>EXIT-PK-4866</t>
  </si>
  <si>
    <t>EXIT-PK-4867</t>
  </si>
  <si>
    <t>D0484 West Local</t>
  </si>
  <si>
    <t>EXIT-PK-4868</t>
  </si>
  <si>
    <t>EXIT-PK-4869</t>
  </si>
  <si>
    <t>D0485 West District</t>
  </si>
  <si>
    <t>EXIT-PK-4871</t>
  </si>
  <si>
    <t>EXIT-PK-4872</t>
  </si>
  <si>
    <t>D0486 West Local</t>
  </si>
  <si>
    <t>EXIT-PK-4873</t>
  </si>
  <si>
    <t>EXIT-PK-4874</t>
  </si>
  <si>
    <t>D0486 West District</t>
  </si>
  <si>
    <t>EXIT-PK-4875</t>
  </si>
  <si>
    <t>EXIT-PK-4876</t>
  </si>
  <si>
    <t>D0487 West District</t>
  </si>
  <si>
    <t>EXIT-PK-4877</t>
  </si>
  <si>
    <t>D0487 West Local</t>
  </si>
  <si>
    <t>EXIT-PK-4878</t>
  </si>
  <si>
    <t>EXIT-PK-4879</t>
  </si>
  <si>
    <t>D0488 West District</t>
  </si>
  <si>
    <t>EXIT-PK-4882</t>
  </si>
  <si>
    <t>EXIT-PK-4884</t>
  </si>
  <si>
    <t>D0490 West Local</t>
  </si>
  <si>
    <t>EXIT-PK-4886</t>
  </si>
  <si>
    <t>D0491 West District</t>
  </si>
  <si>
    <t>EXIT-PK-4887</t>
  </si>
  <si>
    <t>EXIT-PK-4888</t>
  </si>
  <si>
    <t>D0492 West District</t>
  </si>
  <si>
    <t>EXIT-PK-4889</t>
  </si>
  <si>
    <t>D0492 West Metropolitan</t>
  </si>
  <si>
    <t>EXIT-PK-4890</t>
  </si>
  <si>
    <t>EXIT-PK-4891</t>
  </si>
  <si>
    <t>EXIT-PK-4892</t>
  </si>
  <si>
    <t>EXIT-PK-4893</t>
  </si>
  <si>
    <t>D0493 West District</t>
  </si>
  <si>
    <t>EXIT-PK-4895</t>
  </si>
  <si>
    <t>EXIT-PK-4896</t>
  </si>
  <si>
    <t>EXIT-PK-4897</t>
  </si>
  <si>
    <t>D0493 West Local</t>
  </si>
  <si>
    <t>EXIT-PK-4898</t>
  </si>
  <si>
    <t>D0494 West District</t>
  </si>
  <si>
    <t>EXIT-PK-4899</t>
  </si>
  <si>
    <t>D0495 West Local</t>
  </si>
  <si>
    <t>EXIT-PK-4900</t>
  </si>
  <si>
    <t>D0496 West District</t>
  </si>
  <si>
    <t>EXIT-PK-4902</t>
  </si>
  <si>
    <t>D0497 West Local</t>
  </si>
  <si>
    <t>EXIT-PK-4903</t>
  </si>
  <si>
    <t>D0498 West District</t>
  </si>
  <si>
    <t>EXIT-PK-4907</t>
  </si>
  <si>
    <t>EXIT-PK-4908</t>
  </si>
  <si>
    <t>EXIT-PK-4909</t>
  </si>
  <si>
    <t>D0498 West Local</t>
  </si>
  <si>
    <t>EXIT-PK-4910</t>
  </si>
  <si>
    <t>EXIT-PK-4911</t>
  </si>
  <si>
    <t>D0499 West Local</t>
  </si>
  <si>
    <t>EXIT-PK-4917</t>
  </si>
  <si>
    <t>EXIT-PK-4918</t>
  </si>
  <si>
    <t>D0499 West District</t>
  </si>
  <si>
    <t>EXIT-PK-4919</t>
  </si>
  <si>
    <t>EXIT-PK-4920</t>
  </si>
  <si>
    <t>D0500 West District</t>
  </si>
  <si>
    <t>EXIT-PK-4921</t>
  </si>
  <si>
    <t>EXIT-PK-4922</t>
  </si>
  <si>
    <t>D0501 West Local</t>
  </si>
  <si>
    <t>EXIT-PK-4923</t>
  </si>
  <si>
    <t>EXIT-PK-4924</t>
  </si>
  <si>
    <t>D0502 North Local</t>
  </si>
  <si>
    <t>EXIT-PK-4925</t>
  </si>
  <si>
    <t>D0503 North Local</t>
  </si>
  <si>
    <t>EXIT-PK-4926</t>
  </si>
  <si>
    <t>D0505 North Local</t>
  </si>
  <si>
    <t>EXIT-PK-4928</t>
  </si>
  <si>
    <t>D0505 North District</t>
  </si>
  <si>
    <t>EXIT-PK-4929</t>
  </si>
  <si>
    <t>EXIT-PK-4932</t>
  </si>
  <si>
    <t>EXIT-PK-4933</t>
  </si>
  <si>
    <t>EXIT-PK-4935</t>
  </si>
  <si>
    <t>D0507 North Local</t>
  </si>
  <si>
    <t>EXIT-PK-4938</t>
  </si>
  <si>
    <t>D0508 West District</t>
  </si>
  <si>
    <t>EXIT-PK-4941</t>
  </si>
  <si>
    <t>EXIT-PK-4943</t>
  </si>
  <si>
    <t>D0509 West Local</t>
  </si>
  <si>
    <t>EXIT-PK-4944</t>
  </si>
  <si>
    <t>D0509 West District</t>
  </si>
  <si>
    <t>EXIT-PK-4945</t>
  </si>
  <si>
    <t>D0510 West District</t>
  </si>
  <si>
    <t>EXIT-PK-4948</t>
  </si>
  <si>
    <t>D0512 North District</t>
  </si>
  <si>
    <t>EXIT-PK-4949</t>
  </si>
  <si>
    <t>EXIT-PK-4950</t>
  </si>
  <si>
    <t>D0512 North Local</t>
  </si>
  <si>
    <t>EXIT-PK-4951</t>
  </si>
  <si>
    <t>D0513 North Local</t>
  </si>
  <si>
    <t>EXIT-PK-4952</t>
  </si>
  <si>
    <t>D0514 North District</t>
  </si>
  <si>
    <t>EXIT-PK-4953</t>
  </si>
  <si>
    <t>D0516 East District</t>
  </si>
  <si>
    <t>EXIT-PK-4958</t>
  </si>
  <si>
    <t>EXIT-PK-4959</t>
  </si>
  <si>
    <t>D0517 East Metropolitan</t>
  </si>
  <si>
    <t>EXIT-PK-4962</t>
  </si>
  <si>
    <t>D0518 East Metropolitan</t>
  </si>
  <si>
    <t>EXIT-PK-4963</t>
  </si>
  <si>
    <t>D0520 East District</t>
  </si>
  <si>
    <t>EXIT-PK-4964</t>
  </si>
  <si>
    <t>D0521 East Local</t>
  </si>
  <si>
    <t>EXIT-PK-4966</t>
  </si>
  <si>
    <t>D0522 East District</t>
  </si>
  <si>
    <t>EXIT-PK-4968</t>
  </si>
  <si>
    <t>D0523 East Local</t>
  </si>
  <si>
    <t>EXIT-PK-4969</t>
  </si>
  <si>
    <t>D0524 East District</t>
  </si>
  <si>
    <t>EXIT-PK-4970</t>
  </si>
  <si>
    <t>EXIT-PK-4971</t>
  </si>
  <si>
    <t>D0526 East Local</t>
  </si>
  <si>
    <t>EXIT-PK-4975</t>
  </si>
  <si>
    <t>D0527 East Local</t>
  </si>
  <si>
    <t>EXIT-PK-4979</t>
  </si>
  <si>
    <t>D0528 East Local</t>
  </si>
  <si>
    <t>EXIT-PK-4980</t>
  </si>
  <si>
    <t>D0529 East Local</t>
  </si>
  <si>
    <t>EXIT-PK-4981</t>
  </si>
  <si>
    <t>EXIT-PK-4982</t>
  </si>
  <si>
    <t>EXIT-PK-4983</t>
  </si>
  <si>
    <t>EXIT-PK-4984</t>
  </si>
  <si>
    <t>EXIT-PK-4985</t>
  </si>
  <si>
    <t>D0530 East Metropolitan</t>
  </si>
  <si>
    <t>EXIT-PK-4986</t>
  </si>
  <si>
    <t>EXIT-PK-4987</t>
  </si>
  <si>
    <t>D0532 East District</t>
  </si>
  <si>
    <t>EXIT-PK-4988</t>
  </si>
  <si>
    <t>EXIT-PK-4989</t>
  </si>
  <si>
    <t>EXIT-PK-4991</t>
  </si>
  <si>
    <t>D0533 East Local</t>
  </si>
  <si>
    <t>EXIT-PK-4992</t>
  </si>
  <si>
    <t>D0534 East Local</t>
  </si>
  <si>
    <t>EXIT-PK-4993</t>
  </si>
  <si>
    <t>EXIT-PK-4994</t>
  </si>
  <si>
    <t>D0536 East Local</t>
  </si>
  <si>
    <t>EXIT-PK-4996</t>
  </si>
  <si>
    <t>D0538 South Local</t>
  </si>
  <si>
    <t>EXIT-PK-5002</t>
  </si>
  <si>
    <t>EXIT-PK-5003</t>
  </si>
  <si>
    <t>EXIT-PK-5005</t>
  </si>
  <si>
    <t>EXIT-PK-5006</t>
  </si>
  <si>
    <t>D0539 South Local</t>
  </si>
  <si>
    <t>EXIT-PK-5008</t>
  </si>
  <si>
    <t>EXIT-PK-5009</t>
  </si>
  <si>
    <t>D0540 South Local</t>
  </si>
  <si>
    <t>EXIT-PK-5011</t>
  </si>
  <si>
    <t>D0541 South Local</t>
  </si>
  <si>
    <t>EXIT-PK-5012</t>
  </si>
  <si>
    <t>D0542 South District</t>
  </si>
  <si>
    <t>EXIT-PK-5013</t>
  </si>
  <si>
    <t>D0542 South Local</t>
  </si>
  <si>
    <t>EXIT-PK-5014</t>
  </si>
  <si>
    <t>EXIT-PK-5015</t>
  </si>
  <si>
    <t>D0543 South Local</t>
  </si>
  <si>
    <t>EXIT-PK-5016</t>
  </si>
  <si>
    <t>D0545 South District</t>
  </si>
  <si>
    <t>EXIT-PK-5019</t>
  </si>
  <si>
    <t>EXIT-PK-5020</t>
  </si>
  <si>
    <t>D0546 East Metropolitan</t>
  </si>
  <si>
    <t>EXIT-PK-5032</t>
  </si>
  <si>
    <t>D0547 South Local</t>
  </si>
  <si>
    <t>EXIT-PK-5033</t>
  </si>
  <si>
    <t>D0547 South District</t>
  </si>
  <si>
    <t>EXIT-PK-5034</t>
  </si>
  <si>
    <t>EXIT-PK-5035</t>
  </si>
  <si>
    <t>D0548 South Local</t>
  </si>
  <si>
    <t>EXIT-PK-5036</t>
  </si>
  <si>
    <t>EXIT-PK-5037</t>
  </si>
  <si>
    <t>EXIT-PK-5038</t>
  </si>
  <si>
    <t>EXIT-PK-5039</t>
  </si>
  <si>
    <t>EXIT-PK-5040</t>
  </si>
  <si>
    <t>EXIT-PK-5041</t>
  </si>
  <si>
    <t>EXIT-PK-5042</t>
  </si>
  <si>
    <t>EXIT-PK-5043</t>
  </si>
  <si>
    <t>D0549 South Local</t>
  </si>
  <si>
    <t>EXIT-PK-5044</t>
  </si>
  <si>
    <t>EXIT-PK-5045</t>
  </si>
  <si>
    <t>D0551 South Local</t>
  </si>
  <si>
    <t>EXIT-PK-5046</t>
  </si>
  <si>
    <t>D0553 South District</t>
  </si>
  <si>
    <t>EXIT-PK-5048</t>
  </si>
  <si>
    <t>EXIT-PK-5049</t>
  </si>
  <si>
    <t>EXIT-PK-5050</t>
  </si>
  <si>
    <t>EXIT-PK-5052</t>
  </si>
  <si>
    <t>EXIT-PK-5053</t>
  </si>
  <si>
    <t>EXIT-PK-5054</t>
  </si>
  <si>
    <t>EXIT-PK-5055</t>
  </si>
  <si>
    <t>D0554 South Local</t>
  </si>
  <si>
    <t>EXIT-PK-5056</t>
  </si>
  <si>
    <t>D0555 South Local</t>
  </si>
  <si>
    <t>EXIT-PK-5058</t>
  </si>
  <si>
    <t>D0556 East District</t>
  </si>
  <si>
    <t>EXIT-PK-5059</t>
  </si>
  <si>
    <t>EXIT-PK-5063</t>
  </si>
  <si>
    <t>EXIT-PK-5064</t>
  </si>
  <si>
    <t>EXIT-PK-5065</t>
  </si>
  <si>
    <t>D0557 South Local</t>
  </si>
  <si>
    <t>EXIT-PK-5066</t>
  </si>
  <si>
    <t>EXIT-PK-5067</t>
  </si>
  <si>
    <t>EXIT-PK-5068</t>
  </si>
  <si>
    <t>EXIT-PK-5069</t>
  </si>
  <si>
    <t>D0558 South Local</t>
  </si>
  <si>
    <t>EXIT-PK-5070</t>
  </si>
  <si>
    <t>D0558 South District</t>
  </si>
  <si>
    <t>EXIT-PK-5071</t>
  </si>
  <si>
    <t>EXIT-PK-5072</t>
  </si>
  <si>
    <t>D0559 South District</t>
  </si>
  <si>
    <t>EXIT-PK-5074</t>
  </si>
  <si>
    <t>EXIT-PK-5076</t>
  </si>
  <si>
    <t>EXIT-PK-5078</t>
  </si>
  <si>
    <t>D0561 South Local</t>
  </si>
  <si>
    <t>EXIT-PK-5079</t>
  </si>
  <si>
    <t>D0562 South District</t>
  </si>
  <si>
    <t>EXIT-PK-5080</t>
  </si>
  <si>
    <t>D0562 South Local</t>
  </si>
  <si>
    <t>EXIT-PK-5081</t>
  </si>
  <si>
    <t>D0563 South District</t>
  </si>
  <si>
    <t>EXIT-PK-5083</t>
  </si>
  <si>
    <t>EXIT-PK-5084</t>
  </si>
  <si>
    <t>EXIT-PK-5085</t>
  </si>
  <si>
    <t>EXIT-PK-5086</t>
  </si>
  <si>
    <t>D0564 South District</t>
  </si>
  <si>
    <t>EXIT-PK-5087</t>
  </si>
  <si>
    <t>EXIT-PK-5088</t>
  </si>
  <si>
    <t>EXIT-PK-5089</t>
  </si>
  <si>
    <t>D0565 South Local</t>
  </si>
  <si>
    <t>EXIT-PK-5090</t>
  </si>
  <si>
    <t>D0565 South District</t>
  </si>
  <si>
    <t>EXIT-PK-5091</t>
  </si>
  <si>
    <t>D0566 South Local</t>
  </si>
  <si>
    <t>EXIT-PK-5093</t>
  </si>
  <si>
    <t>EXIT-PK-5094</t>
  </si>
  <si>
    <t>D0567 South District</t>
  </si>
  <si>
    <t>EXIT-PK-5095</t>
  </si>
  <si>
    <t>EXIT-PK-5096</t>
  </si>
  <si>
    <t>D0568 South Local</t>
  </si>
  <si>
    <t>EXIT-PK-5100</t>
  </si>
  <si>
    <t>D0569 South Local</t>
  </si>
  <si>
    <t>EXIT-PK-5101</t>
  </si>
  <si>
    <t>EXIT-PK-5102</t>
  </si>
  <si>
    <t>D0570 South District</t>
  </si>
  <si>
    <t>EXIT-PK-5106</t>
  </si>
  <si>
    <t>D0571 South Local</t>
  </si>
  <si>
    <t>EXIT-PK-5110</t>
  </si>
  <si>
    <t>EXIT-PK-5111</t>
  </si>
  <si>
    <t>D0572 South District</t>
  </si>
  <si>
    <t>EXIT-PK-5114</t>
  </si>
  <si>
    <t>EXIT-PK-5116</t>
  </si>
  <si>
    <t>EXIT-PK-5117</t>
  </si>
  <si>
    <t>EXIT-PK-5118</t>
  </si>
  <si>
    <t>EXIT-PK-5121</t>
  </si>
  <si>
    <t>D0573 South Local</t>
  </si>
  <si>
    <t>EXIT-PK-5122</t>
  </si>
  <si>
    <t>D0574 South Local</t>
  </si>
  <si>
    <t>EXIT-PK-5123</t>
  </si>
  <si>
    <t>D0574 South District</t>
  </si>
  <si>
    <t>EXIT-PK-5124</t>
  </si>
  <si>
    <t>D0575 South Local</t>
  </si>
  <si>
    <t>EXIT-PK-5125</t>
  </si>
  <si>
    <t>D0575 South District</t>
  </si>
  <si>
    <t>EXIT-PK-5126</t>
  </si>
  <si>
    <t>D0576 South Local</t>
  </si>
  <si>
    <t>EXIT-PK-5128</t>
  </si>
  <si>
    <t>D0576 South District</t>
  </si>
  <si>
    <t>EXIT-PK-5130</t>
  </si>
  <si>
    <t>EXIT-PK-5131</t>
  </si>
  <si>
    <t>D0577 North Local</t>
  </si>
  <si>
    <t>EXIT-PK-5132</t>
  </si>
  <si>
    <t>D0578 South Local</t>
  </si>
  <si>
    <t>EXIT-PK-5134</t>
  </si>
  <si>
    <t>D0579 South Local</t>
  </si>
  <si>
    <t>EXIT-PK-5137</t>
  </si>
  <si>
    <t>EXIT-PK-5138</t>
  </si>
  <si>
    <t>D0580 South District</t>
  </si>
  <si>
    <t>EXIT-PK-5139</t>
  </si>
  <si>
    <t>D0581 South Local</t>
  </si>
  <si>
    <t>EXIT-PK-5141</t>
  </si>
  <si>
    <t>D0582 South District</t>
  </si>
  <si>
    <t>EXIT-PK-5143</t>
  </si>
  <si>
    <t>D0584 South Local</t>
  </si>
  <si>
    <t>EXIT-PK-5145</t>
  </si>
  <si>
    <t>D0585 South Local</t>
  </si>
  <si>
    <t>EXIT-PK-5146</t>
  </si>
  <si>
    <t>D0586 South Local</t>
  </si>
  <si>
    <t>EXIT-PK-5147</t>
  </si>
  <si>
    <t>EXIT-PK-5148</t>
  </si>
  <si>
    <t>D0587 South Local</t>
  </si>
  <si>
    <t>EXIT-PK-5149</t>
  </si>
  <si>
    <t>D0588 South Local</t>
  </si>
  <si>
    <t>EXIT-PK-5150</t>
  </si>
  <si>
    <t>D0591 East Local</t>
  </si>
  <si>
    <t>EXIT-PK-5153</t>
  </si>
  <si>
    <t>D0591 East District</t>
  </si>
  <si>
    <t>EXIT-PK-5154</t>
  </si>
  <si>
    <t>D0593 East Local</t>
  </si>
  <si>
    <t>EXIT-PK-5155</t>
  </si>
  <si>
    <t>D0594 East District</t>
  </si>
  <si>
    <t>EXIT-PK-5157</t>
  </si>
  <si>
    <t>EXIT-PK-5160</t>
  </si>
  <si>
    <t>EXIT-PK-5161</t>
  </si>
  <si>
    <t>EXIT-PK-5163</t>
  </si>
  <si>
    <t>EXIT-PK-5164</t>
  </si>
  <si>
    <t>D0595 East Local</t>
  </si>
  <si>
    <t>EXIT-PK-5166</t>
  </si>
  <si>
    <t>D0597 East District</t>
  </si>
  <si>
    <t>EXIT-PK-5168</t>
  </si>
  <si>
    <t>EXIT-PK-5169</t>
  </si>
  <si>
    <t>EXIT-PK-5170</t>
  </si>
  <si>
    <t>EXIT-PK-5173</t>
  </si>
  <si>
    <t>D0598 East District</t>
  </si>
  <si>
    <t>EXIT-PK-5175</t>
  </si>
  <si>
    <t>EXIT-PK-5176</t>
  </si>
  <si>
    <t>D0599 East District</t>
  </si>
  <si>
    <t>EXIT-PK-5178</t>
  </si>
  <si>
    <t>EXIT-PK-5179</t>
  </si>
  <si>
    <t>EXIT-PK-5180</t>
  </si>
  <si>
    <t>EXIT-PK-5181</t>
  </si>
  <si>
    <t>D0600 East District</t>
  </si>
  <si>
    <t>EXIT-PK-5187</t>
  </si>
  <si>
    <t>D0603 East Local</t>
  </si>
  <si>
    <t>EXIT-PK-5191</t>
  </si>
  <si>
    <t>D0606 East Local</t>
  </si>
  <si>
    <t>EXIT-PK-5193</t>
  </si>
  <si>
    <t>EXIT-PK-5195</t>
  </si>
  <si>
    <t>EXIT-PK-5196</t>
  </si>
  <si>
    <t>D0607 South District</t>
  </si>
  <si>
    <t>EXIT-PK-5197</t>
  </si>
  <si>
    <t>EXIT-PK-5198</t>
  </si>
  <si>
    <t>EXIT-PK-5200</t>
  </si>
  <si>
    <t>D0608 South District</t>
  </si>
  <si>
    <t>EXIT-PK-5201</t>
  </si>
  <si>
    <t>EXIT-PK-5202</t>
  </si>
  <si>
    <t>D0609 South Local</t>
  </si>
  <si>
    <t>EXIT-PK-5203</t>
  </si>
  <si>
    <t>D0610 West Local</t>
  </si>
  <si>
    <t>EXIT-PK-5205</t>
  </si>
  <si>
    <t>D0612 West District</t>
  </si>
  <si>
    <t>EXIT-PK-5207</t>
  </si>
  <si>
    <t>D0613 West District</t>
  </si>
  <si>
    <t>EXIT-PK-5208</t>
  </si>
  <si>
    <t>EXIT-PK-5209</t>
  </si>
  <si>
    <t>EXIT-PK-5211</t>
  </si>
  <si>
    <t>EXIT-PK-5212</t>
  </si>
  <si>
    <t>D0615 West Local</t>
  </si>
  <si>
    <t>EXIT-PK-5215</t>
  </si>
  <si>
    <t>D0616 West District</t>
  </si>
  <si>
    <t>EXIT-PK-5218</t>
  </si>
  <si>
    <t>D0617 West District</t>
  </si>
  <si>
    <t>EXIT-PK-5219</t>
  </si>
  <si>
    <t>D0619 West Local</t>
  </si>
  <si>
    <t>EXIT-PK-5222</t>
  </si>
  <si>
    <t>D0620 North Local</t>
  </si>
  <si>
    <t>EXIT-PK-5223</t>
  </si>
  <si>
    <t>EXIT-PK-5224</t>
  </si>
  <si>
    <t>EXIT-PK-5225</t>
  </si>
  <si>
    <t>D0621 North Local</t>
  </si>
  <si>
    <t>EXIT-PK-5229</t>
  </si>
  <si>
    <t>D0622 South Local</t>
  </si>
  <si>
    <t>EXIT-PK-5230</t>
  </si>
  <si>
    <t>D0623 South District</t>
  </si>
  <si>
    <t>EXIT-PK-5231</t>
  </si>
  <si>
    <t>D0624 East District</t>
  </si>
  <si>
    <t>EXIT-PK-5232</t>
  </si>
  <si>
    <t>D0625 East Local</t>
  </si>
  <si>
    <t>EXIT-PK-5235</t>
  </si>
  <si>
    <t>EXIT-PK-5236</t>
  </si>
  <si>
    <t>D0626 West Local</t>
  </si>
  <si>
    <t>EXIT-PK-5238</t>
  </si>
  <si>
    <t>D0627 West Local</t>
  </si>
  <si>
    <t>EXIT-PK-5239</t>
  </si>
  <si>
    <t>D0628 West District</t>
  </si>
  <si>
    <t>EXIT-PK-5241</t>
  </si>
  <si>
    <t>EXIT-PK-5244</t>
  </si>
  <si>
    <t>D0629 South Local</t>
  </si>
  <si>
    <t>EXIT-PK-5245</t>
  </si>
  <si>
    <t>D0631 West District</t>
  </si>
  <si>
    <t>EXIT-PK-5246</t>
  </si>
  <si>
    <t>EXIT-PK-5247</t>
  </si>
  <si>
    <t>EXIT-PK-5248</t>
  </si>
  <si>
    <t>EXIT-PK-5249</t>
  </si>
  <si>
    <t>D0632 South District</t>
  </si>
  <si>
    <t>EXIT-PK-5253</t>
  </si>
  <si>
    <t>D0633 West District</t>
  </si>
  <si>
    <t>EXIT-PK-5254</t>
  </si>
  <si>
    <t>D0634 North District</t>
  </si>
  <si>
    <t>EXIT-PK-5255</t>
  </si>
  <si>
    <t>D0635 North Local</t>
  </si>
  <si>
    <t>EXIT-PK-5257</t>
  </si>
  <si>
    <t>D0635 North District</t>
  </si>
  <si>
    <t>EXIT-PK-5258</t>
  </si>
  <si>
    <t>D0636 West Metropolitan</t>
  </si>
  <si>
    <t>EXIT-PK-5259</t>
  </si>
  <si>
    <t>D0637 West District</t>
  </si>
  <si>
    <t>EXIT-PK-5260</t>
  </si>
  <si>
    <t>D0637 West Local</t>
  </si>
  <si>
    <t>EXIT-PK-5261</t>
  </si>
  <si>
    <t>D0638 West Local</t>
  </si>
  <si>
    <t>EXIT-PK-5262</t>
  </si>
  <si>
    <t>D0639 West Local</t>
  </si>
  <si>
    <t>EXIT-PK-5263</t>
  </si>
  <si>
    <t>EXIT-PK-5264</t>
  </si>
  <si>
    <t>EXIT-PK-5265</t>
  </si>
  <si>
    <t>D0640 East District</t>
  </si>
  <si>
    <t>EXIT-PK-5269</t>
  </si>
  <si>
    <t>D0641 East Local</t>
  </si>
  <si>
    <t>EXIT-PK-5270</t>
  </si>
  <si>
    <t>D0642 West Local</t>
  </si>
  <si>
    <t>EXIT-PK-5271</t>
  </si>
  <si>
    <t>D0643 North District</t>
  </si>
  <si>
    <t>EXIT-PK-5272</t>
  </si>
  <si>
    <t>EXIT-PK-5273</t>
  </si>
  <si>
    <t>EXIT-PK-5276</t>
  </si>
  <si>
    <t>EXIT-PK-5278</t>
  </si>
  <si>
    <t>EXIT-PK-5280</t>
  </si>
  <si>
    <t>EXIT-PK-5281</t>
  </si>
  <si>
    <t>D0644 South Local</t>
  </si>
  <si>
    <t>EXIT-PK-5284</t>
  </si>
  <si>
    <t>D0646 East District</t>
  </si>
  <si>
    <t>EXIT-PK-5286</t>
  </si>
  <si>
    <t>D0647 West Metropolitan</t>
  </si>
  <si>
    <t>EXIT-PK-5287</t>
  </si>
  <si>
    <t>D0648 North Local</t>
  </si>
  <si>
    <t>EXIT-PK-5288</t>
  </si>
  <si>
    <t>D0649 North Local</t>
  </si>
  <si>
    <t>EXIT-PK-5289</t>
  </si>
  <si>
    <t>D0650 South Local</t>
  </si>
  <si>
    <t>EXIT-PK-5291</t>
  </si>
  <si>
    <t>D0651 South Local</t>
  </si>
  <si>
    <t>EXIT-PK-5292</t>
  </si>
  <si>
    <t>EXIT-PK-5293</t>
  </si>
  <si>
    <t>D0652 South District</t>
  </si>
  <si>
    <t>EXIT-PK-5294</t>
  </si>
  <si>
    <t>D0654 South Local</t>
  </si>
  <si>
    <t>EXIT-PK-5296</t>
  </si>
  <si>
    <t>D0657 North Local</t>
  </si>
  <si>
    <t>EXIT-PK-5298</t>
  </si>
  <si>
    <t>D0658 East District</t>
  </si>
  <si>
    <t>EXIT-PK-5301</t>
  </si>
  <si>
    <t>EXIT-PK-5302</t>
  </si>
  <si>
    <t>EXIT-PK-5303</t>
  </si>
  <si>
    <t>EXIT-PK-5304</t>
  </si>
  <si>
    <t>EXIT-PK-5305</t>
  </si>
  <si>
    <t>D0659 West Local</t>
  </si>
  <si>
    <t>EXIT-PK-5306</t>
  </si>
  <si>
    <t>D0660 West Local</t>
  </si>
  <si>
    <t>EXIT-PK-5307</t>
  </si>
  <si>
    <t>D0660 West District</t>
  </si>
  <si>
    <t>EXIT-PK-5308</t>
  </si>
  <si>
    <t>EXIT-PK-5309</t>
  </si>
  <si>
    <t>D0661 East Local</t>
  </si>
  <si>
    <t>EXIT-PK-5310</t>
  </si>
  <si>
    <t>EXIT-PK-5311</t>
  </si>
  <si>
    <t>EXIT-PK-5312</t>
  </si>
  <si>
    <t>D0661 East District</t>
  </si>
  <si>
    <t>EXIT-PK-5313</t>
  </si>
  <si>
    <t>D0662 West District</t>
  </si>
  <si>
    <t>EXIT-PK-5314</t>
  </si>
  <si>
    <t>EXIT-PK-5315</t>
  </si>
  <si>
    <t>D0663 West District</t>
  </si>
  <si>
    <t>EXIT-PK-5316</t>
  </si>
  <si>
    <t>EXIT-PK-5317</t>
  </si>
  <si>
    <t>EXIT-PK-5320</t>
  </si>
  <si>
    <t>D0664 South District</t>
  </si>
  <si>
    <t>EXIT-PK-5322</t>
  </si>
  <si>
    <t>D0664 South Local</t>
  </si>
  <si>
    <t>EXIT-PK-5323</t>
  </si>
  <si>
    <t>D0665 West Local</t>
  </si>
  <si>
    <t>EXIT-PK-5324</t>
  </si>
  <si>
    <t>D0666 South District</t>
  </si>
  <si>
    <t>EXIT-PK-5326</t>
  </si>
  <si>
    <t>EXIT-PK-5327</t>
  </si>
  <si>
    <t>D0666 South Local</t>
  </si>
  <si>
    <t>EXIT-PK-5328</t>
  </si>
  <si>
    <t>D0667 West District</t>
  </si>
  <si>
    <t>EXIT-PK-5329</t>
  </si>
  <si>
    <t>D0668 East Local</t>
  </si>
  <si>
    <t>EXIT-PK-5330</t>
  </si>
  <si>
    <t>D0669 South Local</t>
  </si>
  <si>
    <t>EXIT-PK-5331</t>
  </si>
  <si>
    <t>D0671 West Local</t>
  </si>
  <si>
    <t>EXIT-PK-5332</t>
  </si>
  <si>
    <t>D0672 South Local</t>
  </si>
  <si>
    <t>EXIT-PK-5333</t>
  </si>
  <si>
    <t>EXIT-PK-5334</t>
  </si>
  <si>
    <t>D0674 East Local</t>
  </si>
  <si>
    <t>EXIT-PK-5337</t>
  </si>
  <si>
    <t>D0675 West Local</t>
  </si>
  <si>
    <t>EXIT-PK-5338</t>
  </si>
  <si>
    <t>D0676 West Local</t>
  </si>
  <si>
    <t>EXIT-PK-5339</t>
  </si>
  <si>
    <t>D0678 South District</t>
  </si>
  <si>
    <t>EXIT-PK-5341</t>
  </si>
  <si>
    <t>D0678 South Local</t>
  </si>
  <si>
    <t>EXIT-PK-5342</t>
  </si>
  <si>
    <t>EXIT-PK-5343</t>
  </si>
  <si>
    <t>EXIT-PK-5344</t>
  </si>
  <si>
    <t>D0679 East Local</t>
  </si>
  <si>
    <t>EXIT-PK-5345</t>
  </si>
  <si>
    <t>D0679 East District</t>
  </si>
  <si>
    <t>EXIT-PK-5346</t>
  </si>
  <si>
    <t>D0680 East Metropolitan</t>
  </si>
  <si>
    <t>EXIT-PK-5349</t>
  </si>
  <si>
    <t>D0682 West Local</t>
  </si>
  <si>
    <t>EXIT-PK-5350</t>
  </si>
  <si>
    <t>D0682 West District</t>
  </si>
  <si>
    <t>EXIT-PK-5351</t>
  </si>
  <si>
    <t>D0683 South Local</t>
  </si>
  <si>
    <t>EXIT-PK-5352</t>
  </si>
  <si>
    <t>D0684 West Local</t>
  </si>
  <si>
    <t>EXIT-PK-5353</t>
  </si>
  <si>
    <t>D0685 South District</t>
  </si>
  <si>
    <t>EXIT-PK-5354</t>
  </si>
  <si>
    <t>EXIT-PK-5355</t>
  </si>
  <si>
    <t>EXIT-PK-5356</t>
  </si>
  <si>
    <t>EXIT-PK-5357</t>
  </si>
  <si>
    <t>EXIT-PK-5358</t>
  </si>
  <si>
    <t>EXIT-PK-5359</t>
  </si>
  <si>
    <t>EXIT-PK-5360</t>
  </si>
  <si>
    <t>D0686 East Local</t>
  </si>
  <si>
    <t>EXIT-PK-5363</t>
  </si>
  <si>
    <t>D0687 South Local</t>
  </si>
  <si>
    <t>EXIT-PK-5364</t>
  </si>
  <si>
    <t>EXIT-PK-5365</t>
  </si>
  <si>
    <t>EXIT-PK-5366</t>
  </si>
  <si>
    <t>EXIT-PK-5367</t>
  </si>
  <si>
    <t>D0688 West Local</t>
  </si>
  <si>
    <t>EXIT-PK-5368</t>
  </si>
  <si>
    <t>D0690 South Local</t>
  </si>
  <si>
    <t>EXIT-PK-5372</t>
  </si>
  <si>
    <t>EXIT-PK-5374</t>
  </si>
  <si>
    <t>D0690 South District</t>
  </si>
  <si>
    <t>EXIT-PK-5375</t>
  </si>
  <si>
    <t>EXIT-PK-5376</t>
  </si>
  <si>
    <t>EXIT-PK-5379</t>
  </si>
  <si>
    <t>EXIT-PK-5380</t>
  </si>
  <si>
    <t>D0692 North Local</t>
  </si>
  <si>
    <t>EXIT-PK-5381</t>
  </si>
  <si>
    <t>D0695 South District</t>
  </si>
  <si>
    <t>EXIT-PK-5382</t>
  </si>
  <si>
    <t>D0696 North Local</t>
  </si>
  <si>
    <t>EXIT-PK-5383</t>
  </si>
  <si>
    <t>EXIT-PK-5384</t>
  </si>
  <si>
    <t>EXIT-PK-5385</t>
  </si>
  <si>
    <t>D0697 West District</t>
  </si>
  <si>
    <t>EXIT-PK-5386</t>
  </si>
  <si>
    <t>D0698 South Local</t>
  </si>
  <si>
    <t>EXIT-PK-5388</t>
  </si>
  <si>
    <t>D0699 North District</t>
  </si>
  <si>
    <t>EXIT-PK-5389</t>
  </si>
  <si>
    <t>D0701 West District</t>
  </si>
  <si>
    <t>EXIT-PK-5391</t>
  </si>
  <si>
    <t>D0701 West Local</t>
  </si>
  <si>
    <t>EXIT-PK-5392</t>
  </si>
  <si>
    <t>D0702 West Local</t>
  </si>
  <si>
    <t>EXIT-PK-5393</t>
  </si>
  <si>
    <t>D0703 South Local</t>
  </si>
  <si>
    <t>EXIT-PK-5394</t>
  </si>
  <si>
    <t>D0704 South District</t>
  </si>
  <si>
    <t>EXIT-PK-5396</t>
  </si>
  <si>
    <t>D0705 South Local</t>
  </si>
  <si>
    <t>EXIT-PK-5397</t>
  </si>
  <si>
    <t>D0706 West District</t>
  </si>
  <si>
    <t>EXIT-PK-5399</t>
  </si>
  <si>
    <t>D0707 South District</t>
  </si>
  <si>
    <t>EXIT-PK-5400</t>
  </si>
  <si>
    <t>D0709 West District</t>
  </si>
  <si>
    <t>EXIT-PK-5402</t>
  </si>
  <si>
    <t>D0711 North Local</t>
  </si>
  <si>
    <t>EXIT-PK-5406</t>
  </si>
  <si>
    <t>D0714 East Local</t>
  </si>
  <si>
    <t>EXIT-PK-5409</t>
  </si>
  <si>
    <t>D0715 East Local</t>
  </si>
  <si>
    <t>EXIT-PK-5410</t>
  </si>
  <si>
    <t>D0716 South Local</t>
  </si>
  <si>
    <t>EXIT-PK-5411</t>
  </si>
  <si>
    <t>D0718 North Local</t>
  </si>
  <si>
    <t>EXIT-PK-5414</t>
  </si>
  <si>
    <t>EXIT-PK-5415</t>
  </si>
  <si>
    <t>D0720 South District</t>
  </si>
  <si>
    <t>EXIT-PK-5419</t>
  </si>
  <si>
    <t>D0723 East District</t>
  </si>
  <si>
    <t>EXIT-PK-5421</t>
  </si>
  <si>
    <t>EXIT-PK-5422</t>
  </si>
  <si>
    <t>EXIT-PK-5423</t>
  </si>
  <si>
    <t>D0724 South Local</t>
  </si>
  <si>
    <t>EXIT-PK-5424</t>
  </si>
  <si>
    <t>D0725 East District</t>
  </si>
  <si>
    <t>EXIT-PK-5425</t>
  </si>
  <si>
    <t>EXIT-PK-5426</t>
  </si>
  <si>
    <t>EXIT-PK-5427</t>
  </si>
  <si>
    <t>D0725 East Local</t>
  </si>
  <si>
    <t>EXIT-PK-5428</t>
  </si>
  <si>
    <t>EXIT-PK-5429</t>
  </si>
  <si>
    <t>D0727 North District</t>
  </si>
  <si>
    <t>EXIT-PK-5430</t>
  </si>
  <si>
    <t>D0727 North Local</t>
  </si>
  <si>
    <t>EXIT-PK-5431</t>
  </si>
  <si>
    <t>D0728 East Local</t>
  </si>
  <si>
    <t>EXIT-PK-5432</t>
  </si>
  <si>
    <t>D0729 East Local</t>
  </si>
  <si>
    <t>EXIT-PK-5433</t>
  </si>
  <si>
    <t>D0730 South Local</t>
  </si>
  <si>
    <t>EXIT-PK-5436</t>
  </si>
  <si>
    <t>EXIT-PK-5437</t>
  </si>
  <si>
    <t>EXIT-PK-5438</t>
  </si>
  <si>
    <t>D0731 South Local</t>
  </si>
  <si>
    <t>EXIT-PK-5440</t>
  </si>
  <si>
    <t>D0733 East District</t>
  </si>
  <si>
    <t>EXIT-PK-5444</t>
  </si>
  <si>
    <t>EXIT-PK-5446</t>
  </si>
  <si>
    <t>D0735 West District</t>
  </si>
  <si>
    <t>EXIT-PK-5448</t>
  </si>
  <si>
    <t>EXIT-PK-5449</t>
  </si>
  <si>
    <t>D0735 West Local</t>
  </si>
  <si>
    <t>EXIT-PK-5450</t>
  </si>
  <si>
    <t>D0736 North Local</t>
  </si>
  <si>
    <t>EXIT-PK-5451</t>
  </si>
  <si>
    <t>D0737 South Local</t>
  </si>
  <si>
    <t>EXIT-PK-5452</t>
  </si>
  <si>
    <t>D0738 East Local</t>
  </si>
  <si>
    <t>EXIT-PK-5453</t>
  </si>
  <si>
    <t>D0739 West Local</t>
  </si>
  <si>
    <t>EXIT-PK-5454</t>
  </si>
  <si>
    <t>EXIT-PK-5455</t>
  </si>
  <si>
    <t>EXIT-PK-5456</t>
  </si>
  <si>
    <t>D0740 East Local</t>
  </si>
  <si>
    <t>EXIT-PK-5457</t>
  </si>
  <si>
    <t>D0741 West Local</t>
  </si>
  <si>
    <t>EXIT-PK-5458</t>
  </si>
  <si>
    <t>D0742 South Local</t>
  </si>
  <si>
    <t>EXIT-PK-5459</t>
  </si>
  <si>
    <t>D0743 West Local</t>
  </si>
  <si>
    <t>EXIT-PK-5460</t>
  </si>
  <si>
    <t>EXIT-PK-5461</t>
  </si>
  <si>
    <t>EXIT-PK-5462</t>
  </si>
  <si>
    <t>D0744 West Local</t>
  </si>
  <si>
    <t>EXIT-PK-5463</t>
  </si>
  <si>
    <t>D0745 West District</t>
  </si>
  <si>
    <t>EXIT-PK-5465</t>
  </si>
  <si>
    <t>D0747 West Local</t>
  </si>
  <si>
    <t>EXIT-PK-5467</t>
  </si>
  <si>
    <t>D0750 West Local</t>
  </si>
  <si>
    <t>EXIT-PK-5468</t>
  </si>
  <si>
    <t>D0751 East Local</t>
  </si>
  <si>
    <t>EXIT-PK-5469</t>
  </si>
  <si>
    <t>D0752 North District</t>
  </si>
  <si>
    <t>EXIT-PK-5470</t>
  </si>
  <si>
    <t>D0753 South Local</t>
  </si>
  <si>
    <t>EXIT-PK-5471</t>
  </si>
  <si>
    <t>D0756 East District</t>
  </si>
  <si>
    <t>EXIT-PK-5474</t>
  </si>
  <si>
    <t>D0757 West Local</t>
  </si>
  <si>
    <t>EXIT-PK-5476</t>
  </si>
  <si>
    <t>D0758 South Local</t>
  </si>
  <si>
    <t>EXIT-PK-5477</t>
  </si>
  <si>
    <t>D0759 North Local</t>
  </si>
  <si>
    <t>EXIT-PK-5478</t>
  </si>
  <si>
    <t>D0761 South Local</t>
  </si>
  <si>
    <t>EXIT-PK-5481</t>
  </si>
  <si>
    <t>D0762 East Local</t>
  </si>
  <si>
    <t>EXIT-PK-5482</t>
  </si>
  <si>
    <t>D0763 East Local</t>
  </si>
  <si>
    <t>EXIT-PK-5484</t>
  </si>
  <si>
    <t>D0765 South District</t>
  </si>
  <si>
    <t>EXIT-PK-5486</t>
  </si>
  <si>
    <t>EXIT-PK-5487</t>
  </si>
  <si>
    <t>Access/ Recreation Corridor</t>
  </si>
  <si>
    <t>D0766 West Local</t>
  </si>
  <si>
    <t>EXIT-PK-5488</t>
  </si>
  <si>
    <t>D0767 South Local</t>
  </si>
  <si>
    <t>EXIT-PK-5489</t>
  </si>
  <si>
    <t>D0770 West Local</t>
  </si>
  <si>
    <t>EXIT-PK-5491</t>
  </si>
  <si>
    <t>D0772 South Local</t>
  </si>
  <si>
    <t>EXIT-PK-5494</t>
  </si>
  <si>
    <t>EXIT-PK-5495</t>
  </si>
  <si>
    <t>D0774 West Local</t>
  </si>
  <si>
    <t>EXIT-PK-5497</t>
  </si>
  <si>
    <t>D0775 South Local</t>
  </si>
  <si>
    <t>EXIT-PK-5498</t>
  </si>
  <si>
    <t>D0776 South Local</t>
  </si>
  <si>
    <t>EXIT-PK-5499</t>
  </si>
  <si>
    <t>D0778 West Local</t>
  </si>
  <si>
    <t>EXIT-PK-5501</t>
  </si>
  <si>
    <t>D0779 North Local</t>
  </si>
  <si>
    <t>EXIT-PK-5502</t>
  </si>
  <si>
    <t>D0780 South Local</t>
  </si>
  <si>
    <t>EXIT-PK-5503</t>
  </si>
  <si>
    <t>D0781 West Local</t>
  </si>
  <si>
    <t>EXIT-PK-5504</t>
  </si>
  <si>
    <t>D0782 South Local</t>
  </si>
  <si>
    <t>EXIT-PK-5505</t>
  </si>
  <si>
    <t>D0783 East Local</t>
  </si>
  <si>
    <t>EXIT-PK-5506</t>
  </si>
  <si>
    <t>D0784 West Local</t>
  </si>
  <si>
    <t>EXIT-PK-5507</t>
  </si>
  <si>
    <t>EXIT-PK-5508</t>
  </si>
  <si>
    <t>D0785 South Local</t>
  </si>
  <si>
    <t>EXIT-PK-5509</t>
  </si>
  <si>
    <t>D0786 West Local</t>
  </si>
  <si>
    <t>EXIT-PK-5510</t>
  </si>
  <si>
    <t>D0787 South Local</t>
  </si>
  <si>
    <t>EXIT-PK-5511</t>
  </si>
  <si>
    <t>D0788 South Local</t>
  </si>
  <si>
    <t>EXIT-PK-5512</t>
  </si>
  <si>
    <t>D0789 South Local</t>
  </si>
  <si>
    <t>EXIT-PK-5513</t>
  </si>
  <si>
    <t>D0790 South Local</t>
  </si>
  <si>
    <t>EXIT-PK-5514</t>
  </si>
  <si>
    <t>D0792 West Metropolitan</t>
  </si>
  <si>
    <t>EXIT-PK-5515</t>
  </si>
  <si>
    <t>D0793 South Local</t>
  </si>
  <si>
    <t>EXIT-PK-5516</t>
  </si>
  <si>
    <t>D0794 West Local</t>
  </si>
  <si>
    <t>EXIT-PK-5517</t>
  </si>
  <si>
    <t>D0795 West Local</t>
  </si>
  <si>
    <t>EXIT-PK-5518</t>
  </si>
  <si>
    <t>D0796 South Local</t>
  </si>
  <si>
    <t>EXIT-PK-5519</t>
  </si>
  <si>
    <t>D0797 South Local</t>
  </si>
  <si>
    <t>EXIT-PK-5520</t>
  </si>
  <si>
    <t>D0798 West Local</t>
  </si>
  <si>
    <t>EXIT-PK-5522</t>
  </si>
  <si>
    <t>EXIT-PK-5523</t>
  </si>
  <si>
    <t>EXIT-PK-5524</t>
  </si>
  <si>
    <t>D0799 North Local</t>
  </si>
  <si>
    <t>EXIT-PK-5525</t>
  </si>
  <si>
    <t>D0800 West District</t>
  </si>
  <si>
    <t>EXIT-PK-5526</t>
  </si>
  <si>
    <t>EXIT-PK-5527</t>
  </si>
  <si>
    <t>D0801 South Local</t>
  </si>
  <si>
    <t>EXIT-PK-5528</t>
  </si>
  <si>
    <t>D0802 South Local</t>
  </si>
  <si>
    <t>EXIT-PK-5529</t>
  </si>
  <si>
    <t>D0803 West Local</t>
  </si>
  <si>
    <t>EXIT-PK-5531</t>
  </si>
  <si>
    <t>D0804 North District</t>
  </si>
  <si>
    <t>EXIT-PK-5533</t>
  </si>
  <si>
    <t>EXIT-PK-5534</t>
  </si>
  <si>
    <t>EXIT-PK-5535</t>
  </si>
  <si>
    <t>EXIT-PK-5537</t>
  </si>
  <si>
    <t>D0805 East District</t>
  </si>
  <si>
    <t>EXIT-PK-5538</t>
  </si>
  <si>
    <t>D0806 West Local</t>
  </si>
  <si>
    <t>EXIT-PK-5540</t>
  </si>
  <si>
    <t>D0807 West Local</t>
  </si>
  <si>
    <t>EXIT-PK-5541</t>
  </si>
  <si>
    <t>D0809 North Local</t>
  </si>
  <si>
    <t>EXIT-PK-5542</t>
  </si>
  <si>
    <t>D0810 South Local</t>
  </si>
  <si>
    <t>EXIT-PK-5543</t>
  </si>
  <si>
    <t>D0815 South Local</t>
  </si>
  <si>
    <t>EXIT-PK-5545</t>
  </si>
  <si>
    <t>D0816 West Local</t>
  </si>
  <si>
    <t>EXIT-PK-5546</t>
  </si>
  <si>
    <t>D0817 West Local</t>
  </si>
  <si>
    <t>EXIT-PK-5547</t>
  </si>
  <si>
    <t>D0818 East Local</t>
  </si>
  <si>
    <t>EXIT-PK-5548</t>
  </si>
  <si>
    <t>EXIT-PK-5549</t>
  </si>
  <si>
    <t>D0819 South Local</t>
  </si>
  <si>
    <t>EXIT-PK-5550</t>
  </si>
  <si>
    <t>D0820 West District</t>
  </si>
  <si>
    <t>EXIT-PK-5551</t>
  </si>
  <si>
    <t>D0820 West Local</t>
  </si>
  <si>
    <t>EXIT-PK-5552</t>
  </si>
  <si>
    <t>D0821 North Local</t>
  </si>
  <si>
    <t>EXIT-PK-5553</t>
  </si>
  <si>
    <t>D0822 South Local</t>
  </si>
  <si>
    <t>EXIT-PK-5554</t>
  </si>
  <si>
    <t>D0823 West Local</t>
  </si>
  <si>
    <t>EXIT-PK-5555</t>
  </si>
  <si>
    <t>D0823 West District</t>
  </si>
  <si>
    <t>EXIT-PK-5556</t>
  </si>
  <si>
    <t>D0824 South District</t>
  </si>
  <si>
    <t>EXIT-PK-5557</t>
  </si>
  <si>
    <t>EXIT-PK-5559</t>
  </si>
  <si>
    <t>D0825 West Local</t>
  </si>
  <si>
    <t>EXIT-PK-5560</t>
  </si>
  <si>
    <t>D0826 North Local</t>
  </si>
  <si>
    <t>EXIT-PK-5561</t>
  </si>
  <si>
    <t>D0829 South Local</t>
  </si>
  <si>
    <t>EXIT-PK-5563</t>
  </si>
  <si>
    <t>D0830 South Local</t>
  </si>
  <si>
    <t>EXIT-PK-5564</t>
  </si>
  <si>
    <t>D0831 South Local</t>
  </si>
  <si>
    <t>EXIT-PK-5565</t>
  </si>
  <si>
    <t>D0833 West Local</t>
  </si>
  <si>
    <t>EXIT-PK-5566</t>
  </si>
  <si>
    <t>D0834 South Local</t>
  </si>
  <si>
    <t>EXIT-PK-5569</t>
  </si>
  <si>
    <t>D0835 West District</t>
  </si>
  <si>
    <t>EXIT-PK-5570</t>
  </si>
  <si>
    <t>D0835 West Local</t>
  </si>
  <si>
    <t>EXIT-PK-5571</t>
  </si>
  <si>
    <t>D0836 North Local</t>
  </si>
  <si>
    <t>EXIT-PK-5572</t>
  </si>
  <si>
    <t>EXIT-PK-5573</t>
  </si>
  <si>
    <t>D0837 West Local</t>
  </si>
  <si>
    <t>EXIT-PK-5574</t>
  </si>
  <si>
    <t>D0838 West Local</t>
  </si>
  <si>
    <t>EXIT-PK-5575</t>
  </si>
  <si>
    <t>D0839 South Local</t>
  </si>
  <si>
    <t>EXIT-PK-5576</t>
  </si>
  <si>
    <t>D0840 South Local</t>
  </si>
  <si>
    <t>EXIT-PK-5577</t>
  </si>
  <si>
    <t>D0841 East Local</t>
  </si>
  <si>
    <t>EXIT-PK-5578</t>
  </si>
  <si>
    <t>EXIT-PK-5579</t>
  </si>
  <si>
    <t>D0844 West Local</t>
  </si>
  <si>
    <t>EXIT-PK-5581</t>
  </si>
  <si>
    <t>D0845 South Local</t>
  </si>
  <si>
    <t>EXIT-PK-5582</t>
  </si>
  <si>
    <t>D0846 South Local</t>
  </si>
  <si>
    <t>EXIT-PK-5583</t>
  </si>
  <si>
    <t>D0848 South Local</t>
  </si>
  <si>
    <t>EXIT-PK-5585</t>
  </si>
  <si>
    <t>D0849 West Local</t>
  </si>
  <si>
    <t>EXIT-PK-5586</t>
  </si>
  <si>
    <t>D0850 West Local</t>
  </si>
  <si>
    <t>EXIT-PK-5587</t>
  </si>
  <si>
    <t>D0851 West Local</t>
  </si>
  <si>
    <t>EXIT-PK-5588</t>
  </si>
  <si>
    <t>D0854 East Local</t>
  </si>
  <si>
    <t>EXIT-PK-5590</t>
  </si>
  <si>
    <t>D0855 South Local</t>
  </si>
  <si>
    <t>EXIT-PK-5591</t>
  </si>
  <si>
    <t>EXIT-PK-5592</t>
  </si>
  <si>
    <t>EXIT-PK-5593</t>
  </si>
  <si>
    <t>D0856 East District</t>
  </si>
  <si>
    <t>EXIT-PK-5594</t>
  </si>
  <si>
    <t>D0857 South Local</t>
  </si>
  <si>
    <t>EXIT-PK-5595</t>
  </si>
  <si>
    <t>D0858 West Local</t>
  </si>
  <si>
    <t>EXIT-PK-5596</t>
  </si>
  <si>
    <t>EXIT-PK-5597</t>
  </si>
  <si>
    <t>D0859 West District</t>
  </si>
  <si>
    <t>EXIT-PK-5598</t>
  </si>
  <si>
    <t>D0860 North Local</t>
  </si>
  <si>
    <t>EXIT-PK-5599</t>
  </si>
  <si>
    <t>D0861 East District</t>
  </si>
  <si>
    <t>EXIT-PK-5600</t>
  </si>
  <si>
    <t>EXIT-PK-5601</t>
  </si>
  <si>
    <t>D0861 East Local</t>
  </si>
  <si>
    <t>EXIT-PK-5602</t>
  </si>
  <si>
    <t>D0862 East Local</t>
  </si>
  <si>
    <t>EXIT-PK-5603</t>
  </si>
  <si>
    <t>D0863 East Local</t>
  </si>
  <si>
    <t>EXIT-PK-5604</t>
  </si>
  <si>
    <t>D0864 West Local</t>
  </si>
  <si>
    <t>EXIT-PK-5605</t>
  </si>
  <si>
    <t>D0865 West Local</t>
  </si>
  <si>
    <t>EXIT-PK-5607</t>
  </si>
  <si>
    <t>EXIT-PK-5608</t>
  </si>
  <si>
    <t>D0867 East Local</t>
  </si>
  <si>
    <t>EXIT-PK-5610</t>
  </si>
  <si>
    <t>D0869 West District</t>
  </si>
  <si>
    <t>EXIT-PK-5612</t>
  </si>
  <si>
    <t>D0873 West Local</t>
  </si>
  <si>
    <t>EXIT-PK-5616</t>
  </si>
  <si>
    <t>D0876 South Local</t>
  </si>
  <si>
    <t>EXIT-PK-5619</t>
  </si>
  <si>
    <t>D0877 South District</t>
  </si>
  <si>
    <t>EXIT-PK-5620</t>
  </si>
  <si>
    <t>EXIT-PK-5621</t>
  </si>
  <si>
    <t>D0877 South Local</t>
  </si>
  <si>
    <t>EXIT-PK-5624</t>
  </si>
  <si>
    <t>D0878 East Local</t>
  </si>
  <si>
    <t>EXIT-PK-5625</t>
  </si>
  <si>
    <t>D0879 East District</t>
  </si>
  <si>
    <t>EXIT-PK-5626</t>
  </si>
  <si>
    <t>D0879 East Local</t>
  </si>
  <si>
    <t>EXIT-PK-5627</t>
  </si>
  <si>
    <t>EXIT-PK-5628</t>
  </si>
  <si>
    <t>D0880 East District</t>
  </si>
  <si>
    <t>EXIT-PK-5629</t>
  </si>
  <si>
    <t>D0880 East Local</t>
  </si>
  <si>
    <t>EXIT-PK-5630</t>
  </si>
  <si>
    <t>D0881 East Local</t>
  </si>
  <si>
    <t>EXIT-PK-5631</t>
  </si>
  <si>
    <t>D0883 East Local</t>
  </si>
  <si>
    <t>EXIT-PK-5632</t>
  </si>
  <si>
    <t>D0884 South Local</t>
  </si>
  <si>
    <t>EXIT-PK-5633</t>
  </si>
  <si>
    <t>D0885 South Local</t>
  </si>
  <si>
    <t>EXIT-PK-5634</t>
  </si>
  <si>
    <t>D0888 East Local</t>
  </si>
  <si>
    <t>EXIT-PK-5636</t>
  </si>
  <si>
    <t>D0891 North Local</t>
  </si>
  <si>
    <t>EXIT-PK-5637</t>
  </si>
  <si>
    <t>D0892 North Metropolitan</t>
  </si>
  <si>
    <t>EXIT-PK-5639</t>
  </si>
  <si>
    <t>D0892 North Local</t>
  </si>
  <si>
    <t>EXIT-PK-5640</t>
  </si>
  <si>
    <t>D0895 East District</t>
  </si>
  <si>
    <t>EXIT-PK-5644</t>
  </si>
  <si>
    <t>D0898 West Local</t>
  </si>
  <si>
    <t>EXIT-PK-5645</t>
  </si>
  <si>
    <t>D0901 South Local</t>
  </si>
  <si>
    <t>EXIT-PK-5647</t>
  </si>
  <si>
    <t>D0904 South Local</t>
  </si>
  <si>
    <t>EXIT-PK-5648</t>
  </si>
  <si>
    <t>D0905 East Local</t>
  </si>
  <si>
    <t>EXIT-PK-5649</t>
  </si>
  <si>
    <t>D0908 East Local</t>
  </si>
  <si>
    <t>EXIT-PK-5653</t>
  </si>
  <si>
    <t>EXIT-PK-5654</t>
  </si>
  <si>
    <t>D0909 South Local</t>
  </si>
  <si>
    <t>EXIT-PK-5655</t>
  </si>
  <si>
    <t>D0910 West Local</t>
  </si>
  <si>
    <t>EXIT-PK-5656</t>
  </si>
  <si>
    <t>D0911 East District</t>
  </si>
  <si>
    <t>EXIT-PK-5658</t>
  </si>
  <si>
    <t>D0911 East Local</t>
  </si>
  <si>
    <t>EXIT-PK-5659</t>
  </si>
  <si>
    <t>D0913 South Local</t>
  </si>
  <si>
    <t>EXIT-PK-5661</t>
  </si>
  <si>
    <t>D0914 East District</t>
  </si>
  <si>
    <t>EXIT-PK-5662</t>
  </si>
  <si>
    <t>D0915 South Local</t>
  </si>
  <si>
    <t>EXIT-PK-5664</t>
  </si>
  <si>
    <t>D0917 South Local</t>
  </si>
  <si>
    <t>EXIT-PK-5665</t>
  </si>
  <si>
    <t>D0918 East Local</t>
  </si>
  <si>
    <t>EXIT-PK-5666</t>
  </si>
  <si>
    <t>D0919 South Local</t>
  </si>
  <si>
    <t>EXIT-PK-5667</t>
  </si>
  <si>
    <t>EXIT-PK-5668</t>
  </si>
  <si>
    <t>D0920 East Local</t>
  </si>
  <si>
    <t>EXIT-PK-5669</t>
  </si>
  <si>
    <t>D0921 South Local</t>
  </si>
  <si>
    <t>EXIT-PK-5670</t>
  </si>
  <si>
    <t>D0922 East District</t>
  </si>
  <si>
    <t>EXIT-PK-5671</t>
  </si>
  <si>
    <t>D0922 East Local</t>
  </si>
  <si>
    <t>EXIT-PK-5672</t>
  </si>
  <si>
    <t>EXIT-PK-5673</t>
  </si>
  <si>
    <t>EXIT-PK-5674</t>
  </si>
  <si>
    <t>D0925 East Local</t>
  </si>
  <si>
    <t>EXIT-PK-5677</t>
  </si>
  <si>
    <t>EXIT-PK-5678</t>
  </si>
  <si>
    <t>D0926 West Local</t>
  </si>
  <si>
    <t>EXIT-PK-5679</t>
  </si>
  <si>
    <t>D0927 South District</t>
  </si>
  <si>
    <t>EXIT-PK-5680</t>
  </si>
  <si>
    <t>D0928 East Local</t>
  </si>
  <si>
    <t>EXIT-PK-5681</t>
  </si>
  <si>
    <t>D0929 South Local</t>
  </si>
  <si>
    <t>EXIT-PK-5682</t>
  </si>
  <si>
    <t>D0930 North Local</t>
  </si>
  <si>
    <t>EXIT-PK-5683</t>
  </si>
  <si>
    <t>D0932 South Local</t>
  </si>
  <si>
    <t>EXIT-PK-5685</t>
  </si>
  <si>
    <t>D0933 West Local</t>
  </si>
  <si>
    <t>EXIT-PK-5686</t>
  </si>
  <si>
    <t>D0934 East Local</t>
  </si>
  <si>
    <t>EXIT-PK-5687</t>
  </si>
  <si>
    <t>D0936 East Local</t>
  </si>
  <si>
    <t>EXIT-PK-5689</t>
  </si>
  <si>
    <t>D0939 East Local</t>
  </si>
  <si>
    <t>EXIT-PK-5692</t>
  </si>
  <si>
    <t>D0944 West Local</t>
  </si>
  <si>
    <t>EXIT-PK-5695</t>
  </si>
  <si>
    <t>D0945 South Local</t>
  </si>
  <si>
    <t>EXIT-PK-5696</t>
  </si>
  <si>
    <t>D0946 West Local</t>
  </si>
  <si>
    <t>EXIT-PK-5697</t>
  </si>
  <si>
    <t>D0947 East Local</t>
  </si>
  <si>
    <t>EXIT-PK-5698</t>
  </si>
  <si>
    <t>D0948 West Local</t>
  </si>
  <si>
    <t>EXIT-PK-5699</t>
  </si>
  <si>
    <t>D0949 West District</t>
  </si>
  <si>
    <t>EXIT-PK-5700</t>
  </si>
  <si>
    <t>D0950 West Local</t>
  </si>
  <si>
    <t>EXIT-PK-5701</t>
  </si>
  <si>
    <t>D0951 East Local</t>
  </si>
  <si>
    <t>EXIT-PK-5703</t>
  </si>
  <si>
    <t>D0956 South Local</t>
  </si>
  <si>
    <t>EXIT-PK-5707</t>
  </si>
  <si>
    <t>D0957 South Local</t>
  </si>
  <si>
    <t>EXIT-PK-5708</t>
  </si>
  <si>
    <t>D0958 West Local</t>
  </si>
  <si>
    <t>EXIT-PK-5709</t>
  </si>
  <si>
    <t>EXIT-PK-5710</t>
  </si>
  <si>
    <t>D0959 West Local</t>
  </si>
  <si>
    <t>EXIT-PK-5711</t>
  </si>
  <si>
    <t>D0960 North Local</t>
  </si>
  <si>
    <t>EXIT-PK-5712</t>
  </si>
  <si>
    <t>D0961 East District</t>
  </si>
  <si>
    <t>EXIT-PK-5713</t>
  </si>
  <si>
    <t>EXIT-PK-5714</t>
  </si>
  <si>
    <t>D0962 South Local</t>
  </si>
  <si>
    <t>EXIT-PK-5715</t>
  </si>
  <si>
    <t>D0963 East Local</t>
  </si>
  <si>
    <t>EXIT-PK-5716</t>
  </si>
  <si>
    <t>D0964 West Local</t>
  </si>
  <si>
    <t>EXIT-PK-5717</t>
  </si>
  <si>
    <t>D0965 West Local</t>
  </si>
  <si>
    <t>EXIT-PK-5718</t>
  </si>
  <si>
    <t>D0966 West Local</t>
  </si>
  <si>
    <t>EXIT-PK-5719</t>
  </si>
  <si>
    <t>D0967 West Local</t>
  </si>
  <si>
    <t>EXIT-PK-5720</t>
  </si>
  <si>
    <t>D0968 East Local</t>
  </si>
  <si>
    <t>EXIT-PK-5722</t>
  </si>
  <si>
    <t>D0970 East Local</t>
  </si>
  <si>
    <t>EXIT-PK-5723</t>
  </si>
  <si>
    <t>D0971 East Local</t>
  </si>
  <si>
    <t>EXIT-PK-5724</t>
  </si>
  <si>
    <t>D0972 North District</t>
  </si>
  <si>
    <t>EXIT-PK-5725</t>
  </si>
  <si>
    <t>D0974 East Local</t>
  </si>
  <si>
    <t>EXIT-PK-5726</t>
  </si>
  <si>
    <t>D0975 North Local</t>
  </si>
  <si>
    <t>EXIT-PK-5728</t>
  </si>
  <si>
    <t>EXIT-PK-5729</t>
  </si>
  <si>
    <t>EXIT-PK-5730</t>
  </si>
  <si>
    <t>EXIT-PK-5731</t>
  </si>
  <si>
    <t>D0977 East Local</t>
  </si>
  <si>
    <t>EXIT-PK-5733</t>
  </si>
  <si>
    <t>D0978 West Local</t>
  </si>
  <si>
    <t>EXIT-PK-5734</t>
  </si>
  <si>
    <t>D0982 West Local</t>
  </si>
  <si>
    <t>EXIT-PK-5740</t>
  </si>
  <si>
    <t>D0984 South Local</t>
  </si>
  <si>
    <t>EXIT-PK-5742</t>
  </si>
  <si>
    <t>D0985 South District</t>
  </si>
  <si>
    <t>EXIT-PK-5743</t>
  </si>
  <si>
    <t>D0986 South Local</t>
  </si>
  <si>
    <t>EXIT-PK-5744</t>
  </si>
  <si>
    <t>D0987 West Local</t>
  </si>
  <si>
    <t>EXIT-PK-5745</t>
  </si>
  <si>
    <t>EXIT-PK-5746</t>
  </si>
  <si>
    <t>D0988 North Local</t>
  </si>
  <si>
    <t>EXIT-PK-5747</t>
  </si>
  <si>
    <t>D0991 South Local</t>
  </si>
  <si>
    <t>EXIT-PK-5749</t>
  </si>
  <si>
    <t>D0992 North Local</t>
  </si>
  <si>
    <t>EXIT-PK-5750</t>
  </si>
  <si>
    <t>D0993 North Local</t>
  </si>
  <si>
    <t>EXIT-PK-5751</t>
  </si>
  <si>
    <t>D0994 East Local</t>
  </si>
  <si>
    <t>EXIT-PK-5752</t>
  </si>
  <si>
    <t>D0995 East Metropolitan</t>
  </si>
  <si>
    <t>EXIT-PK-5753</t>
  </si>
  <si>
    <t>EXIT-PK-5754</t>
  </si>
  <si>
    <t>EXIT-PK-5755</t>
  </si>
  <si>
    <t>D0996 East Metropolitan</t>
  </si>
  <si>
    <t>EXIT-PK-5756</t>
  </si>
  <si>
    <t>D0998 West Local</t>
  </si>
  <si>
    <t>EXIT-PK-5757</t>
  </si>
  <si>
    <t>D1000 East Local</t>
  </si>
  <si>
    <t>EXIT-PK-5759</t>
  </si>
  <si>
    <t>D1001 East Local</t>
  </si>
  <si>
    <t>EXIT-PK-5760</t>
  </si>
  <si>
    <t>D1006 South Local</t>
  </si>
  <si>
    <t>EXIT-PK-5766</t>
  </si>
  <si>
    <t>EXIT-PK-5767</t>
  </si>
  <si>
    <t>D1009 East Local</t>
  </si>
  <si>
    <t>EXIT-PK-5770</t>
  </si>
  <si>
    <t>D1010 East Local</t>
  </si>
  <si>
    <t>EXIT-PK-5771</t>
  </si>
  <si>
    <t>D1012 South Local</t>
  </si>
  <si>
    <t>EXIT-PK-5772</t>
  </si>
  <si>
    <t>D1013 South Local</t>
  </si>
  <si>
    <t>EXIT-PK-5773</t>
  </si>
  <si>
    <t>D1015 West Local</t>
  </si>
  <si>
    <t>EXIT-PK-5775</t>
  </si>
  <si>
    <t>D1016 South District</t>
  </si>
  <si>
    <t>EXIT-PK-5776</t>
  </si>
  <si>
    <t>D1017 West Local</t>
  </si>
  <si>
    <t>EXIT-PK-5777</t>
  </si>
  <si>
    <t>D1018 West Local</t>
  </si>
  <si>
    <t>EXIT-PK-5778</t>
  </si>
  <si>
    <t>D1019 West Local</t>
  </si>
  <si>
    <t>EXIT-PK-5779</t>
  </si>
  <si>
    <t>D1021 East Local</t>
  </si>
  <si>
    <t>EXIT-PK-5781</t>
  </si>
  <si>
    <t>D1022 South Local</t>
  </si>
  <si>
    <t>EXIT-PK-5782</t>
  </si>
  <si>
    <t>D1023 North Local</t>
  </si>
  <si>
    <t>EXIT-PK-5783</t>
  </si>
  <si>
    <t>D1024 South Local</t>
  </si>
  <si>
    <t>EXIT-PK-5784</t>
  </si>
  <si>
    <t>D1025 South Local</t>
  </si>
  <si>
    <t>EXIT-PK-5785</t>
  </si>
  <si>
    <t>D1026 West Local</t>
  </si>
  <si>
    <t>EXIT-PK-5786</t>
  </si>
  <si>
    <t>D1027 West Local</t>
  </si>
  <si>
    <t>EXIT-PK-5787</t>
  </si>
  <si>
    <t>D1029 North Local</t>
  </si>
  <si>
    <t>EXIT-PK-5789</t>
  </si>
  <si>
    <t>D1031 West Local</t>
  </si>
  <si>
    <t>EXIT-PK-5791</t>
  </si>
  <si>
    <t>D1032 South Local</t>
  </si>
  <si>
    <t>EXIT-PK-5792</t>
  </si>
  <si>
    <t>D1033 West Local</t>
  </si>
  <si>
    <t>EXIT-PK-5793</t>
  </si>
  <si>
    <t>EXIT-PK-5794</t>
  </si>
  <si>
    <t>EXIT-PK-5795</t>
  </si>
  <si>
    <t>EXIT-PK-5796</t>
  </si>
  <si>
    <t>D1034 East Local</t>
  </si>
  <si>
    <t>EXIT-PK-5798</t>
  </si>
  <si>
    <t>D1035 East Local</t>
  </si>
  <si>
    <t>EXIT-PK-5801</t>
  </si>
  <si>
    <t>D1036 East Local</t>
  </si>
  <si>
    <t>EXIT-PK-5802</t>
  </si>
  <si>
    <t>D1039 South Local</t>
  </si>
  <si>
    <t>EXIT-PK-5805</t>
  </si>
  <si>
    <t>D1040 East Local</t>
  </si>
  <si>
    <t>EXIT-PK-5806</t>
  </si>
  <si>
    <t>D1042 West Local</t>
  </si>
  <si>
    <t>EXIT-PK-5808</t>
  </si>
  <si>
    <t>D1043 East Local</t>
  </si>
  <si>
    <t>EXIT-PK-5810</t>
  </si>
  <si>
    <t>EXIT-PK-5811</t>
  </si>
  <si>
    <t>D1044 South Local</t>
  </si>
  <si>
    <t>EXIT-PK-5812</t>
  </si>
  <si>
    <t>D1048 East Local</t>
  </si>
  <si>
    <t>EXIT-PK-5815</t>
  </si>
  <si>
    <t>D1051 East Local</t>
  </si>
  <si>
    <t>EXIT-PK-5817</t>
  </si>
  <si>
    <t>D1053 South Local</t>
  </si>
  <si>
    <t>EXIT-PK-5819</t>
  </si>
  <si>
    <t>D1055 East Local</t>
  </si>
  <si>
    <t>EXIT-PK-5820</t>
  </si>
  <si>
    <t>EXIT-PK-5821</t>
  </si>
  <si>
    <t>D1056 South Local</t>
  </si>
  <si>
    <t>EXIT-PK-5822</t>
  </si>
  <si>
    <t>EXIT-PK-5823</t>
  </si>
  <si>
    <t>D1057 South Local</t>
  </si>
  <si>
    <t>EXIT-PK-5826</t>
  </si>
  <si>
    <t>EXIT-PK-5827</t>
  </si>
  <si>
    <t>D1059 North Local</t>
  </si>
  <si>
    <t>EXIT-PK-5830</t>
  </si>
  <si>
    <t>D1060 South Local</t>
  </si>
  <si>
    <t>EXIT-PK-5831</t>
  </si>
  <si>
    <t>D1061 South Local</t>
  </si>
  <si>
    <t>EXIT-PK-5832</t>
  </si>
  <si>
    <t>EXIT-PK-5833</t>
  </si>
  <si>
    <t>D1063 East Local</t>
  </si>
  <si>
    <t>EXIT-PK-5835</t>
  </si>
  <si>
    <t>D1064 East Local</t>
  </si>
  <si>
    <t>EXIT-PK-5836</t>
  </si>
  <si>
    <t>D1066 South Local</t>
  </si>
  <si>
    <t>EXIT-PK-5837</t>
  </si>
  <si>
    <t>D1067 South Local</t>
  </si>
  <si>
    <t>EXIT-PK-5838</t>
  </si>
  <si>
    <t>D1068 South Local</t>
  </si>
  <si>
    <t>EXIT-PK-5839</t>
  </si>
  <si>
    <t>D1069 East Local</t>
  </si>
  <si>
    <t>EXIT-PK-5840</t>
  </si>
  <si>
    <t>D1073 South Local</t>
  </si>
  <si>
    <t>EXIT-PK-5844</t>
  </si>
  <si>
    <t>D1075 North Local</t>
  </si>
  <si>
    <t>EXIT-PK-5845</t>
  </si>
  <si>
    <t>D1076 North Local</t>
  </si>
  <si>
    <t>EXIT-PK-5846</t>
  </si>
  <si>
    <t>D1077 South Local</t>
  </si>
  <si>
    <t>EXIT-PK-5847</t>
  </si>
  <si>
    <t>EXIT-PK-5848</t>
  </si>
  <si>
    <t>D1078 West Local</t>
  </si>
  <si>
    <t>EXIT-PK-5849</t>
  </si>
  <si>
    <t>EXIT-PK-5850</t>
  </si>
  <si>
    <t>D1079 West Local</t>
  </si>
  <si>
    <t>EXIT-PK-5851</t>
  </si>
  <si>
    <t>EXIT-PK-5852</t>
  </si>
  <si>
    <t>D1080 East Local</t>
  </si>
  <si>
    <t>EXIT-PK-5853</t>
  </si>
  <si>
    <t>D1081 East Local</t>
  </si>
  <si>
    <t>EXIT-PK-5854</t>
  </si>
  <si>
    <t>D1082 North Local</t>
  </si>
  <si>
    <t>EXIT-PK-5855</t>
  </si>
  <si>
    <t>D1083 East Local</t>
  </si>
  <si>
    <t>EXIT-PK-5856</t>
  </si>
  <si>
    <t>D1084 North Local</t>
  </si>
  <si>
    <t>EXIT-PK-5857</t>
  </si>
  <si>
    <t>D1085 South Local</t>
  </si>
  <si>
    <t>EXIT-PK-5858</t>
  </si>
  <si>
    <t>D1086 East Local</t>
  </si>
  <si>
    <t>EXIT-PK-5859</t>
  </si>
  <si>
    <t>D1087 South Local</t>
  </si>
  <si>
    <t>EXIT-PK-5860</t>
  </si>
  <si>
    <t>D1089 West District</t>
  </si>
  <si>
    <t>EXIT-PK-5863</t>
  </si>
  <si>
    <t>EXIT-PK-5864</t>
  </si>
  <si>
    <t>D1090 West Local</t>
  </si>
  <si>
    <t>EXIT-PK-5865</t>
  </si>
  <si>
    <t>D1091 South Local</t>
  </si>
  <si>
    <t>EXIT-PK-5866</t>
  </si>
  <si>
    <t>D1092 North Local</t>
  </si>
  <si>
    <t>EXIT-PK-5867</t>
  </si>
  <si>
    <t>D1093 North Local</t>
  </si>
  <si>
    <t>EXIT-PK-5868</t>
  </si>
  <si>
    <t>D1095 West Local</t>
  </si>
  <si>
    <t>EXIT-PK-5869</t>
  </si>
  <si>
    <t>D1098 North Local</t>
  </si>
  <si>
    <t>EXIT-PK-5872</t>
  </si>
  <si>
    <t>D1099 South Local</t>
  </si>
  <si>
    <t>EXIT-PK-5873</t>
  </si>
  <si>
    <t>D1100 South Local</t>
  </si>
  <si>
    <t>EXIT-PK-5874</t>
  </si>
  <si>
    <t>D1101 South District</t>
  </si>
  <si>
    <t>EXIT-PK-5875</t>
  </si>
  <si>
    <t>D1102 South Local</t>
  </si>
  <si>
    <t>EXIT-PK-5876</t>
  </si>
  <si>
    <t>D1105 East District</t>
  </si>
  <si>
    <t>EXIT-PK-5880</t>
  </si>
  <si>
    <t>EXIT-PK-5881</t>
  </si>
  <si>
    <t>D1106 East District</t>
  </si>
  <si>
    <t>EXIT-PK-5885</t>
  </si>
  <si>
    <t>D1106 East Metropolitan</t>
  </si>
  <si>
    <t>EXIT-PK-5886</t>
  </si>
  <si>
    <t>EXIT-PK-5887</t>
  </si>
  <si>
    <t>D1108 North Metropolitan</t>
  </si>
  <si>
    <t>EXIT-PK-5888</t>
  </si>
  <si>
    <t>EXIT-PK-5889</t>
  </si>
  <si>
    <t>EXIT-PK-5896</t>
  </si>
  <si>
    <t>D1109 West Local</t>
  </si>
  <si>
    <t>EXIT-PK-5900</t>
  </si>
  <si>
    <t>EXIT-PK-5903</t>
  </si>
  <si>
    <t>D1110 North Local</t>
  </si>
  <si>
    <t>EXIT-PK-5905</t>
  </si>
  <si>
    <t>D1113 North Local</t>
  </si>
  <si>
    <t>EXIT-PK-5906</t>
  </si>
  <si>
    <t>D1114 North District</t>
  </si>
  <si>
    <t>EXIT-PK-5909</t>
  </si>
  <si>
    <t>D1114 North Local</t>
  </si>
  <si>
    <t>EXIT-PK-5910</t>
  </si>
  <si>
    <t>D1115 North Local</t>
  </si>
  <si>
    <t>EXIT-PK-5911</t>
  </si>
  <si>
    <t>D1116 South District</t>
  </si>
  <si>
    <t>EXIT-PK-5912</t>
  </si>
  <si>
    <t>D1116 South Local</t>
  </si>
  <si>
    <t>EXIT-PK-5913</t>
  </si>
  <si>
    <t>EXIT-PK-5914</t>
  </si>
  <si>
    <t>D1117 West Local</t>
  </si>
  <si>
    <t>EXIT-PK-5915</t>
  </si>
  <si>
    <t>D1119 West Local</t>
  </si>
  <si>
    <t>EXIT-PK-5917</t>
  </si>
  <si>
    <t>D1120 South Local</t>
  </si>
  <si>
    <t>EXIT-PK-5918</t>
  </si>
  <si>
    <t>D1123 East Local</t>
  </si>
  <si>
    <t>EXIT-PK-5919</t>
  </si>
  <si>
    <t>D1124 East Local</t>
  </si>
  <si>
    <t>EXIT-PK-5920</t>
  </si>
  <si>
    <t>D1127 South Local</t>
  </si>
  <si>
    <t>EXIT-PK-5922</t>
  </si>
  <si>
    <t>D1128 East Local</t>
  </si>
  <si>
    <t>EXIT-PK-5924</t>
  </si>
  <si>
    <t>EXIT-PK-5925</t>
  </si>
  <si>
    <t>EXIT-PK-5926</t>
  </si>
  <si>
    <t>D1129 North Local</t>
  </si>
  <si>
    <t>EXIT-PK-5927</t>
  </si>
  <si>
    <t>D1131 East Local</t>
  </si>
  <si>
    <t>EXIT-PK-5928</t>
  </si>
  <si>
    <t>D1132 West Local</t>
  </si>
  <si>
    <t>EXIT-PK-5929</t>
  </si>
  <si>
    <t>D1132 West District</t>
  </si>
  <si>
    <t>EXIT-PK-5930</t>
  </si>
  <si>
    <t>D1133 East Local</t>
  </si>
  <si>
    <t>EXIT-PK-5931</t>
  </si>
  <si>
    <t>D1134 South Local</t>
  </si>
  <si>
    <t>EXIT-PK-5932</t>
  </si>
  <si>
    <t>D1135 North Local</t>
  </si>
  <si>
    <t>EXIT-PK-5933</t>
  </si>
  <si>
    <t>D1137 West District</t>
  </si>
  <si>
    <t>EXIT-PK-5935</t>
  </si>
  <si>
    <t>EXIT-PK-5937</t>
  </si>
  <si>
    <t>EXIT-PK-5939</t>
  </si>
  <si>
    <t>EXIT-PK-5940</t>
  </si>
  <si>
    <t>D1139 West Local</t>
  </si>
  <si>
    <t>EXIT-PK-5942</t>
  </si>
  <si>
    <t>D1140 West Local</t>
  </si>
  <si>
    <t>EXIT-PK-5943</t>
  </si>
  <si>
    <t>D1141 West Local</t>
  </si>
  <si>
    <t>EXIT-PK-5944</t>
  </si>
  <si>
    <t>D1142 North District</t>
  </si>
  <si>
    <t>EXIT-PK-5945</t>
  </si>
  <si>
    <t>D1143 East Local</t>
  </si>
  <si>
    <t>EXIT-PK-5946</t>
  </si>
  <si>
    <t>D1144 East District</t>
  </si>
  <si>
    <t>EXIT-PK-5947</t>
  </si>
  <si>
    <t>D1144 East Local</t>
  </si>
  <si>
    <t>EXIT-PK-5948</t>
  </si>
  <si>
    <t>D1145 South Local</t>
  </si>
  <si>
    <t>EXIT-PK-5949</t>
  </si>
  <si>
    <t>EXIT-PK-5950</t>
  </si>
  <si>
    <t>EXIT-PK-5951</t>
  </si>
  <si>
    <t>D1146 East Local</t>
  </si>
  <si>
    <t>EXIT-PK-5952</t>
  </si>
  <si>
    <t>D1147 South Local</t>
  </si>
  <si>
    <t>EXIT-PK-5953</t>
  </si>
  <si>
    <t>D1148 South Local</t>
  </si>
  <si>
    <t>EXIT-PK-5954</t>
  </si>
  <si>
    <t>EXIT-PK-5955</t>
  </si>
  <si>
    <t>EXIT-PK-5956</t>
  </si>
  <si>
    <t>D1149 East Local</t>
  </si>
  <si>
    <t>EXIT-PK-5957</t>
  </si>
  <si>
    <t>D1150 East Local</t>
  </si>
  <si>
    <t>EXIT-PK-5958</t>
  </si>
  <si>
    <t>D1151 South Local</t>
  </si>
  <si>
    <t>EXIT-PK-5959</t>
  </si>
  <si>
    <t>D1153 East Local</t>
  </si>
  <si>
    <t>EXIT-PK-5961</t>
  </si>
  <si>
    <t>D1154 West Local</t>
  </si>
  <si>
    <t>EXIT-PK-5963</t>
  </si>
  <si>
    <t>D1155 West Local</t>
  </si>
  <si>
    <t>EXIT-PK-5964</t>
  </si>
  <si>
    <t>EXIT-PK-5965</t>
  </si>
  <si>
    <t>EXIT-PK-5966</t>
  </si>
  <si>
    <t>D1156 South Local</t>
  </si>
  <si>
    <t>EXIT-PK-5967</t>
  </si>
  <si>
    <t>D1157 East Local</t>
  </si>
  <si>
    <t>EXIT-PK-5968</t>
  </si>
  <si>
    <t>EXIT-PK-5969</t>
  </si>
  <si>
    <t>D1158 North District</t>
  </si>
  <si>
    <t>EXIT-PK-5972</t>
  </si>
  <si>
    <t>D1159 West Local</t>
  </si>
  <si>
    <t>EXIT-PK-5973</t>
  </si>
  <si>
    <t>EXIT-PK-5975</t>
  </si>
  <si>
    <t>D1160 South Local</t>
  </si>
  <si>
    <t>EXIT-PK-5976</t>
  </si>
  <si>
    <t>D1163 West Local</t>
  </si>
  <si>
    <t>EXIT-PK-5978</t>
  </si>
  <si>
    <t>D1165 South Local</t>
  </si>
  <si>
    <t>EXIT-PK-5981</t>
  </si>
  <si>
    <t>EXIT-PK-5983</t>
  </si>
  <si>
    <t>D1166 South Local</t>
  </si>
  <si>
    <t>EXIT-PK-5984</t>
  </si>
  <si>
    <t>D1167 South Local</t>
  </si>
  <si>
    <t>EXIT-PK-5985</t>
  </si>
  <si>
    <t>D1168 South Local</t>
  </si>
  <si>
    <t>EXIT-PK-5986</t>
  </si>
  <si>
    <t>D1169 South Local</t>
  </si>
  <si>
    <t>EXIT-PK-5987</t>
  </si>
  <si>
    <t>D1173 East Local</t>
  </si>
  <si>
    <t>EXIT-PK-5988</t>
  </si>
  <si>
    <t>D1174 North Local</t>
  </si>
  <si>
    <t>EXIT-PK-5989</t>
  </si>
  <si>
    <t>D1175 East Local</t>
  </si>
  <si>
    <t>EXIT-PK-5990</t>
  </si>
  <si>
    <t>D1176 West Local</t>
  </si>
  <si>
    <t>EXIT-PK-5991</t>
  </si>
  <si>
    <t>D1177 West Local</t>
  </si>
  <si>
    <t>EXIT-PK-5992</t>
  </si>
  <si>
    <t>D1178 North Local</t>
  </si>
  <si>
    <t>EXIT-PK-5994</t>
  </si>
  <si>
    <t>D1180 South Local</t>
  </si>
  <si>
    <t>EXIT-PK-5995</t>
  </si>
  <si>
    <t>D1183 West Local</t>
  </si>
  <si>
    <t>EXIT-PK-6000</t>
  </si>
  <si>
    <t>D1184 South Local</t>
  </si>
  <si>
    <t>EXIT-PK-6001</t>
  </si>
  <si>
    <t>D1185 South Local</t>
  </si>
  <si>
    <t>EXIT-PK-6002</t>
  </si>
  <si>
    <t>EXIT-PK-6003</t>
  </si>
  <si>
    <t>D1186 West Local</t>
  </si>
  <si>
    <t>EXIT-PK-6005</t>
  </si>
  <si>
    <t>D1186 West District</t>
  </si>
  <si>
    <t>EXIT-PK-6006</t>
  </si>
  <si>
    <t>D1187 South Local</t>
  </si>
  <si>
    <t>EXIT-PK-6009</t>
  </si>
  <si>
    <t>EXIT-PK-6010</t>
  </si>
  <si>
    <t>D1188 South Local</t>
  </si>
  <si>
    <t>EXIT-PK-6011</t>
  </si>
  <si>
    <t>D1189 West Local</t>
  </si>
  <si>
    <t>EXIT-PK-6012</t>
  </si>
  <si>
    <t>EXIT-PK-6013</t>
  </si>
  <si>
    <t>D1190 West Local</t>
  </si>
  <si>
    <t>EXIT-PK-6014</t>
  </si>
  <si>
    <t>D1191 West Local</t>
  </si>
  <si>
    <t>EXIT-PK-6015</t>
  </si>
  <si>
    <t>D1192 East Local</t>
  </si>
  <si>
    <t>EXIT-PK-6016</t>
  </si>
  <si>
    <t>D1193 East Local</t>
  </si>
  <si>
    <t>EXIT-PK-6017</t>
  </si>
  <si>
    <t>D1194 South Local</t>
  </si>
  <si>
    <t>EXIT-PK-6018</t>
  </si>
  <si>
    <t>D1195 South Local</t>
  </si>
  <si>
    <t>EXIT-PK-6020</t>
  </si>
  <si>
    <t>D1195 South District</t>
  </si>
  <si>
    <t>EXIT-PK-6021</t>
  </si>
  <si>
    <t>EXIT-PK-6022</t>
  </si>
  <si>
    <t>D1196 North Local</t>
  </si>
  <si>
    <t>EXIT-PK-6023</t>
  </si>
  <si>
    <t>D1197 South Local</t>
  </si>
  <si>
    <t>EXIT-PK-6024</t>
  </si>
  <si>
    <t>D1198 West Local</t>
  </si>
  <si>
    <t>EXIT-PK-6025</t>
  </si>
  <si>
    <t>D1200 South Local</t>
  </si>
  <si>
    <t>EXIT-PK-6026</t>
  </si>
  <si>
    <t>EXIT-PK-6027</t>
  </si>
  <si>
    <t>D1201 West Local</t>
  </si>
  <si>
    <t>EXIT-PK-6028</t>
  </si>
  <si>
    <t>D1202 South Local</t>
  </si>
  <si>
    <t>EXIT-PK-6029</t>
  </si>
  <si>
    <t>D1203 South Local</t>
  </si>
  <si>
    <t>EXIT-PK-6030</t>
  </si>
  <si>
    <t>D1204 South Local</t>
  </si>
  <si>
    <t>EXIT-PK-6031</t>
  </si>
  <si>
    <t>D1205 South Local</t>
  </si>
  <si>
    <t>EXIT-PK-6032</t>
  </si>
  <si>
    <t>D1206 West Local</t>
  </si>
  <si>
    <t>EXIT-PK-6033</t>
  </si>
  <si>
    <t>D1207 South Local</t>
  </si>
  <si>
    <t>EXIT-PK-6034</t>
  </si>
  <si>
    <t>D1208 South Local</t>
  </si>
  <si>
    <t>EXIT-PK-6036</t>
  </si>
  <si>
    <t>EXIT-PK-6037</t>
  </si>
  <si>
    <t>EXIT-PK-6039</t>
  </si>
  <si>
    <t>D1209 West Local</t>
  </si>
  <si>
    <t>EXIT-PK-6040</t>
  </si>
  <si>
    <t>D1210 South Local</t>
  </si>
  <si>
    <t>EXIT-PK-6041</t>
  </si>
  <si>
    <t>D1211 West Local</t>
  </si>
  <si>
    <t>EXIT-PK-6042</t>
  </si>
  <si>
    <t>EXIT-PK-6044</t>
  </si>
  <si>
    <t>D1212 South Local</t>
  </si>
  <si>
    <t>EXIT-PK-6046</t>
  </si>
  <si>
    <t>D1213 South Local</t>
  </si>
  <si>
    <t>EXIT-PK-6047</t>
  </si>
  <si>
    <t>D1214 South Local</t>
  </si>
  <si>
    <t>EXIT-PK-6049</t>
  </si>
  <si>
    <t>EXIT-PK-6050</t>
  </si>
  <si>
    <t>EXIT-PK-6051</t>
  </si>
  <si>
    <t>EXIT-PK-6052</t>
  </si>
  <si>
    <t>D1215 South Local</t>
  </si>
  <si>
    <t>EXIT-PK-6053</t>
  </si>
  <si>
    <t>EXIT-PK-6054</t>
  </si>
  <si>
    <t>D1216 South Local</t>
  </si>
  <si>
    <t>EXIT-PK-6055</t>
  </si>
  <si>
    <t>D1220 South Local</t>
  </si>
  <si>
    <t>EXIT-PK-6057</t>
  </si>
  <si>
    <t>EXIT-PK-6058</t>
  </si>
  <si>
    <t>D1221 South Local</t>
  </si>
  <si>
    <t>EXIT-PK-6059</t>
  </si>
  <si>
    <t>D1223 South Local</t>
  </si>
  <si>
    <t>EXIT-PK-6060</t>
  </si>
  <si>
    <t>EXIT-PK-6061</t>
  </si>
  <si>
    <t>D1226 South Local</t>
  </si>
  <si>
    <t>EXIT-PK-6062</t>
  </si>
  <si>
    <t>D1227 East Local</t>
  </si>
  <si>
    <t>EXIT-PK-6063</t>
  </si>
  <si>
    <t>D1228 South Local</t>
  </si>
  <si>
    <t>EXIT-PK-6064</t>
  </si>
  <si>
    <t>D1229 West Local</t>
  </si>
  <si>
    <t>EXIT-PK-6065</t>
  </si>
  <si>
    <t>D1230 West Local</t>
  </si>
  <si>
    <t>EXIT-PK-6066</t>
  </si>
  <si>
    <t>EXIT-PK-6067</t>
  </si>
  <si>
    <t>D1234 South Local</t>
  </si>
  <si>
    <t>EXIT-PK-6069</t>
  </si>
  <si>
    <t>D1235 South Local</t>
  </si>
  <si>
    <t>EXIT-PK-6070</t>
  </si>
  <si>
    <t>D1237 East Local</t>
  </si>
  <si>
    <t>EXIT-PK-6071</t>
  </si>
  <si>
    <t>EXIT-PK-6072</t>
  </si>
  <si>
    <t>D1238 East Local</t>
  </si>
  <si>
    <t>EXIT-PK-6074</t>
  </si>
  <si>
    <t>D1239 North District</t>
  </si>
  <si>
    <t>EXIT-PK-6075</t>
  </si>
  <si>
    <t>D1240 West Local</t>
  </si>
  <si>
    <t>EXIT-PK-6076</t>
  </si>
  <si>
    <t>EXIT-PK-6077</t>
  </si>
  <si>
    <t>D1241 West Local</t>
  </si>
  <si>
    <t>EXIT-PK-6078</t>
  </si>
  <si>
    <t>D1242 South Local</t>
  </si>
  <si>
    <t>EXIT-PK-6079</t>
  </si>
  <si>
    <t>EXIT-PK-6081</t>
  </si>
  <si>
    <t>EXIT-PK-6085</t>
  </si>
  <si>
    <t>D1244 North Local</t>
  </si>
  <si>
    <t>EXIT-PK-6089</t>
  </si>
  <si>
    <t>D1244 North District</t>
  </si>
  <si>
    <t>EXIT-PK-6090</t>
  </si>
  <si>
    <t>D1245 North Local</t>
  </si>
  <si>
    <t>EXIT-PK-6091</t>
  </si>
  <si>
    <t>D1246 East Metropolitan</t>
  </si>
  <si>
    <t>EXIT-PK-6092</t>
  </si>
  <si>
    <t>EXIT-PK-6093</t>
  </si>
  <si>
    <t>EXIT-PK-6094</t>
  </si>
  <si>
    <t>D1247 South Metropolitan</t>
  </si>
  <si>
    <t>EXIT-PK-6095</t>
  </si>
  <si>
    <t>D1247 South District</t>
  </si>
  <si>
    <t>EXIT-PK-6096</t>
  </si>
  <si>
    <t>D1248 East District</t>
  </si>
  <si>
    <t>EXIT-PK-6100</t>
  </si>
  <si>
    <t>EXIT-PK-6101</t>
  </si>
  <si>
    <t>D1248 East Local</t>
  </si>
  <si>
    <t>EXIT-PK-6102</t>
  </si>
  <si>
    <t>D1249 South Local</t>
  </si>
  <si>
    <t>EXIT-PK-6103</t>
  </si>
  <si>
    <t>D1251 East Local</t>
  </si>
  <si>
    <t>EXIT-PK-6105</t>
  </si>
  <si>
    <t>D1252 North District</t>
  </si>
  <si>
    <t>EXIT-PK-6106</t>
  </si>
  <si>
    <t>D1253 South Local</t>
  </si>
  <si>
    <t>EXIT-PK-6111</t>
  </si>
  <si>
    <t>D1254 South Local</t>
  </si>
  <si>
    <t>EXIT-PK-6112</t>
  </si>
  <si>
    <t>EXIT-PK-6113</t>
  </si>
  <si>
    <t>EXIT-PK-6114</t>
  </si>
  <si>
    <t>D1255 South Local</t>
  </si>
  <si>
    <t>EXIT-PK-6115</t>
  </si>
  <si>
    <t>D1256 East Local</t>
  </si>
  <si>
    <t>EXIT-PK-6116</t>
  </si>
  <si>
    <t>D1257 West Local</t>
  </si>
  <si>
    <t>EXIT-PK-6117</t>
  </si>
  <si>
    <t>D1258 West Local</t>
  </si>
  <si>
    <t>EXIT-PK-6118</t>
  </si>
  <si>
    <t>D1258 West District</t>
  </si>
  <si>
    <t>EXIT-PK-6120</t>
  </si>
  <si>
    <t>EXIT-PK-6121</t>
  </si>
  <si>
    <t>D1260 North Local</t>
  </si>
  <si>
    <t>EXIT-PK-6123</t>
  </si>
  <si>
    <t>D1262 North District</t>
  </si>
  <si>
    <t>EXIT-PK-6125</t>
  </si>
  <si>
    <t>D1263 South Metropolitan</t>
  </si>
  <si>
    <t>EXIT-PK-6126</t>
  </si>
  <si>
    <t>D1264 North District</t>
  </si>
  <si>
    <t>EXIT-PK-6127</t>
  </si>
  <si>
    <t>EXIT-PK-6130</t>
  </si>
  <si>
    <t>EXIT-PK-6132</t>
  </si>
  <si>
    <t>D1267 South Local</t>
  </si>
  <si>
    <t>EXIT-PK-6134</t>
  </si>
  <si>
    <t>D1268 East Local</t>
  </si>
  <si>
    <t>EXIT-PK-6135</t>
  </si>
  <si>
    <t>D1269 East Local</t>
  </si>
  <si>
    <t>EXIT-PK-6136</t>
  </si>
  <si>
    <t>D1270 South Local</t>
  </si>
  <si>
    <t>EXIT-PK-6137</t>
  </si>
  <si>
    <t>D1271 North Local</t>
  </si>
  <si>
    <t>EXIT-PK-6138</t>
  </si>
  <si>
    <t>D1272 East Local</t>
  </si>
  <si>
    <t>EXIT-PK-6139</t>
  </si>
  <si>
    <t>D1273 South Local</t>
  </si>
  <si>
    <t>EXIT-PK-6140</t>
  </si>
  <si>
    <t>D1276 East Local</t>
  </si>
  <si>
    <t>EXIT-PK-6143</t>
  </si>
  <si>
    <t>D1277 West Local</t>
  </si>
  <si>
    <t>EXIT-PK-6144</t>
  </si>
  <si>
    <t>D1279 South District</t>
  </si>
  <si>
    <t>EXIT-PK-6145</t>
  </si>
  <si>
    <t>EXIT-PK-6146</t>
  </si>
  <si>
    <t>EXIT-PK-6147</t>
  </si>
  <si>
    <t>EXIT-PK-6148</t>
  </si>
  <si>
    <t>EXIT-PK-6149</t>
  </si>
  <si>
    <t>EXIT-PK-6150</t>
  </si>
  <si>
    <t>EXIT-PK-6151</t>
  </si>
  <si>
    <t>EXIT-PK-6153</t>
  </si>
  <si>
    <t>D1280 West Local</t>
  </si>
  <si>
    <t>EXIT-PK-6154</t>
  </si>
  <si>
    <t>D1281 West Local</t>
  </si>
  <si>
    <t>EXIT-PK-6155</t>
  </si>
  <si>
    <t>D1281 West District</t>
  </si>
  <si>
    <t>EXIT-PK-6156</t>
  </si>
  <si>
    <t>D1282 East Local</t>
  </si>
  <si>
    <t>EXIT-PK-6157</t>
  </si>
  <si>
    <t>D1283 South Local</t>
  </si>
  <si>
    <t>EXIT-PK-6158</t>
  </si>
  <si>
    <t>D1285 South Local</t>
  </si>
  <si>
    <t>EXIT-PK-6159</t>
  </si>
  <si>
    <t>D1286 South Local</t>
  </si>
  <si>
    <t>EXIT-PK-6161</t>
  </si>
  <si>
    <t>D1289 South Local</t>
  </si>
  <si>
    <t>EXIT-PK-6163</t>
  </si>
  <si>
    <t>EXIT-PK-6164</t>
  </si>
  <si>
    <t>EXIT-PK-6165</t>
  </si>
  <si>
    <t>D1290 West Local</t>
  </si>
  <si>
    <t>EXIT-PK-6166</t>
  </si>
  <si>
    <t>D1291 West Local</t>
  </si>
  <si>
    <t>EXIT-PK-6167</t>
  </si>
  <si>
    <t>D1293 North Local</t>
  </si>
  <si>
    <t>EXIT-PK-6168</t>
  </si>
  <si>
    <t>D1294 South Local</t>
  </si>
  <si>
    <t>EXIT-PK-6169</t>
  </si>
  <si>
    <t>D1295 South Local</t>
  </si>
  <si>
    <t>EXIT-PK-6170</t>
  </si>
  <si>
    <t>D1296 South Local</t>
  </si>
  <si>
    <t>EXIT-PK-6171</t>
  </si>
  <si>
    <t>D1297 West Local</t>
  </si>
  <si>
    <t>EXIT-PK-6172</t>
  </si>
  <si>
    <t>D1299 South Local</t>
  </si>
  <si>
    <t>EXIT-PK-6173</t>
  </si>
  <si>
    <t>EXIT-PK-6174</t>
  </si>
  <si>
    <t>D1301 South Local</t>
  </si>
  <si>
    <t>EXIT-PK-6177</t>
  </si>
  <si>
    <t>D1302 South Local</t>
  </si>
  <si>
    <t>EXIT-PK-6178</t>
  </si>
  <si>
    <t>D1303 West Local</t>
  </si>
  <si>
    <t>EXIT-PK-6183</t>
  </si>
  <si>
    <t>D1304 West Local</t>
  </si>
  <si>
    <t>EXIT-PK-6184</t>
  </si>
  <si>
    <t>EXIT-PK-6185</t>
  </si>
  <si>
    <t>D1305 West Local</t>
  </si>
  <si>
    <t>EXIT-PK-6186</t>
  </si>
  <si>
    <t>D1306 East Local</t>
  </si>
  <si>
    <t>EXIT-PK-6187</t>
  </si>
  <si>
    <t>D1307 North Local</t>
  </si>
  <si>
    <t>EXIT-PK-6189</t>
  </si>
  <si>
    <t>D1308 North District</t>
  </si>
  <si>
    <t>EXIT-PK-6190</t>
  </si>
  <si>
    <t>EXIT-PK-6191</t>
  </si>
  <si>
    <t>EXIT-PK-6192</t>
  </si>
  <si>
    <t>D1309 West Local</t>
  </si>
  <si>
    <t>EXIT-PK-6193</t>
  </si>
  <si>
    <t>EXIT-PK-6195</t>
  </si>
  <si>
    <t>D1312 West District</t>
  </si>
  <si>
    <t>EXIT-PK-6197</t>
  </si>
  <si>
    <t>D1313 West District</t>
  </si>
  <si>
    <t>EXIT-PK-6198</t>
  </si>
  <si>
    <t>D1314 West Local</t>
  </si>
  <si>
    <t>EXIT-PK-6199</t>
  </si>
  <si>
    <t>D1315 East Local</t>
  </si>
  <si>
    <t>EXIT-PK-6200</t>
  </si>
  <si>
    <t>D1316 West Local</t>
  </si>
  <si>
    <t>EXIT-PK-6201</t>
  </si>
  <si>
    <t>EXIT-PK-6203</t>
  </si>
  <si>
    <t>D1318 West Local</t>
  </si>
  <si>
    <t>EXIT-PK-6205</t>
  </si>
  <si>
    <t>D1320 South Local</t>
  </si>
  <si>
    <t>EXIT-PK-6207</t>
  </si>
  <si>
    <t>D1321 South Local</t>
  </si>
  <si>
    <t>EXIT-PK-6208</t>
  </si>
  <si>
    <t>D1322 East Local</t>
  </si>
  <si>
    <t>EXIT-PK-6209</t>
  </si>
  <si>
    <t>D1323 West Local</t>
  </si>
  <si>
    <t>EXIT-PK-6210</t>
  </si>
  <si>
    <t>D1323 West District</t>
  </si>
  <si>
    <t>EXIT-PK-6211</t>
  </si>
  <si>
    <t>EXIT-PK-6213</t>
  </si>
  <si>
    <t>D1324 North District</t>
  </si>
  <si>
    <t>EXIT-PK-6214</t>
  </si>
  <si>
    <t>D1325 East Local</t>
  </si>
  <si>
    <t>EXIT-PK-6215</t>
  </si>
  <si>
    <t>D1328 West District</t>
  </si>
  <si>
    <t>EXIT-PK-6216</t>
  </si>
  <si>
    <t>D1328 West Local</t>
  </si>
  <si>
    <t>EXIT-PK-6217</t>
  </si>
  <si>
    <t>D1329 West Local</t>
  </si>
  <si>
    <t>EXIT-PK-6218</t>
  </si>
  <si>
    <t>D1330 West District</t>
  </si>
  <si>
    <t>EXIT-PK-6219</t>
  </si>
  <si>
    <t>D1330 West Local</t>
  </si>
  <si>
    <t>EXIT-PK-6221</t>
  </si>
  <si>
    <t>D1332 South Local</t>
  </si>
  <si>
    <t>EXIT-PK-6223</t>
  </si>
  <si>
    <t>D1333 West Local</t>
  </si>
  <si>
    <t>EXIT-PK-6224</t>
  </si>
  <si>
    <t>D1334 North Local</t>
  </si>
  <si>
    <t>EXIT-PK-6225</t>
  </si>
  <si>
    <t>D1335 East Local</t>
  </si>
  <si>
    <t>EXIT-PK-6226</t>
  </si>
  <si>
    <t>D1336 South Local</t>
  </si>
  <si>
    <t>EXIT-PK-6227</t>
  </si>
  <si>
    <t>D1337 North District</t>
  </si>
  <si>
    <t>EXIT-PK-6228</t>
  </si>
  <si>
    <t>EXIT-PK-6229</t>
  </si>
  <si>
    <t>D1337 North Local</t>
  </si>
  <si>
    <t>EXIT-PK-6230</t>
  </si>
  <si>
    <t>D1338 South Local</t>
  </si>
  <si>
    <t>EXIT-PK-6231</t>
  </si>
  <si>
    <t>D1339 East Local</t>
  </si>
  <si>
    <t>EXIT-PK-6233</t>
  </si>
  <si>
    <t>EXIT-PK-6234</t>
  </si>
  <si>
    <t>D1340 West Local</t>
  </si>
  <si>
    <t>EXIT-PK-6235</t>
  </si>
  <si>
    <t>D1341 South Local</t>
  </si>
  <si>
    <t>EXIT-PK-6236</t>
  </si>
  <si>
    <t>D1342 West District</t>
  </si>
  <si>
    <t>EXIT-PK-6237</t>
  </si>
  <si>
    <t>D1343 East Local</t>
  </si>
  <si>
    <t>EXIT-PK-6238</t>
  </si>
  <si>
    <t>EXIT-PK-6239</t>
  </si>
  <si>
    <t>D1344 West Local</t>
  </si>
  <si>
    <t>EXIT-PK-6240</t>
  </si>
  <si>
    <t>D1345 South Local</t>
  </si>
  <si>
    <t>EXIT-PK-6241</t>
  </si>
  <si>
    <t>D1347 South Local</t>
  </si>
  <si>
    <t>EXIT-PK-6243</t>
  </si>
  <si>
    <t>D1348 South Local</t>
  </si>
  <si>
    <t>EXIT-PK-6244</t>
  </si>
  <si>
    <t>EXIT-PK-6246</t>
  </si>
  <si>
    <t>D1348 South District</t>
  </si>
  <si>
    <t>EXIT-PK-6247</t>
  </si>
  <si>
    <t>D1349 South Local</t>
  </si>
  <si>
    <t>EXIT-PK-6248</t>
  </si>
  <si>
    <t>D1351 West Local</t>
  </si>
  <si>
    <t>EXIT-PK-6251</t>
  </si>
  <si>
    <t>EXIT-PK-6252</t>
  </si>
  <si>
    <t>EXIT-PK-6253</t>
  </si>
  <si>
    <t>D1352 South Local</t>
  </si>
  <si>
    <t>EXIT-PK-6254</t>
  </si>
  <si>
    <t>D1353 South District</t>
  </si>
  <si>
    <t>EXIT-PK-6255</t>
  </si>
  <si>
    <t>D1354 West Local</t>
  </si>
  <si>
    <t>EXIT-PK-6256</t>
  </si>
  <si>
    <t>EXIT-PK-6257</t>
  </si>
  <si>
    <t>EXIT-PK-6258</t>
  </si>
  <si>
    <t>D1355 West Local</t>
  </si>
  <si>
    <t>EXIT-PK-6259</t>
  </si>
  <si>
    <t>D1356 South District</t>
  </si>
  <si>
    <t>EXIT-PK-6262</t>
  </si>
  <si>
    <t>D1357 South Local</t>
  </si>
  <si>
    <t>EXIT-PK-6263</t>
  </si>
  <si>
    <t>D1358 South Local</t>
  </si>
  <si>
    <t>EXIT-PK-6264</t>
  </si>
  <si>
    <t>D1359 South Local</t>
  </si>
  <si>
    <t>EXIT-PK-6265</t>
  </si>
  <si>
    <t>D1360 South Local</t>
  </si>
  <si>
    <t>EXIT-PK-6266</t>
  </si>
  <si>
    <t>D1362 South District</t>
  </si>
  <si>
    <t>EXIT-PK-6268</t>
  </si>
  <si>
    <t>D1363 East Local</t>
  </si>
  <si>
    <t>EXIT-PK-6269</t>
  </si>
  <si>
    <t>D1364 East Local</t>
  </si>
  <si>
    <t>EXIT-PK-6270</t>
  </si>
  <si>
    <t>D1365 North Local</t>
  </si>
  <si>
    <t>EXIT-PK-6271</t>
  </si>
  <si>
    <t>D1366 North Local</t>
  </si>
  <si>
    <t>EXIT-PK-6272</t>
  </si>
  <si>
    <t>D1371 South Local</t>
  </si>
  <si>
    <t>EXIT-PK-6277</t>
  </si>
  <si>
    <t>D1373 North District</t>
  </si>
  <si>
    <t>EXIT-PK-6278</t>
  </si>
  <si>
    <t>D1378 South Local</t>
  </si>
  <si>
    <t>EXIT-PK-6285</t>
  </si>
  <si>
    <t>D1379 South Local</t>
  </si>
  <si>
    <t>EXIT-PK-6286</t>
  </si>
  <si>
    <t>D1380 East Local</t>
  </si>
  <si>
    <t>EXIT-PK-6287</t>
  </si>
  <si>
    <t>D1381 South Local</t>
  </si>
  <si>
    <t>EXIT-PK-6288</t>
  </si>
  <si>
    <t>D1381 South District</t>
  </si>
  <si>
    <t>EXIT-PK-6289</t>
  </si>
  <si>
    <t>EXIT-PK-6290</t>
  </si>
  <si>
    <t>D1383 South Local</t>
  </si>
  <si>
    <t>EXIT-PK-6291</t>
  </si>
  <si>
    <t>D1384 South Local</t>
  </si>
  <si>
    <t>EXIT-PK-6292</t>
  </si>
  <si>
    <t>D1386 North Local</t>
  </si>
  <si>
    <t>EXIT-PK-6293</t>
  </si>
  <si>
    <t>D1387 South Local</t>
  </si>
  <si>
    <t>EXIT-PK-6294</t>
  </si>
  <si>
    <t>D1389 West Local</t>
  </si>
  <si>
    <t>EXIT-PK-6296</t>
  </si>
  <si>
    <t>D1390 West Local</t>
  </si>
  <si>
    <t>EXIT-PK-6297</t>
  </si>
  <si>
    <t>D1392 East Local</t>
  </si>
  <si>
    <t>EXIT-PK-6299</t>
  </si>
  <si>
    <t>D1394 North Local</t>
  </si>
  <si>
    <t>EXIT-PK-6301</t>
  </si>
  <si>
    <t>EXIT-PK-6302</t>
  </si>
  <si>
    <t>D1394 North District</t>
  </si>
  <si>
    <t>EXIT-PK-6303</t>
  </si>
  <si>
    <t>D1398 East Metropolitan</t>
  </si>
  <si>
    <t>EXIT-PK-6305</t>
  </si>
  <si>
    <t>D1399 South District</t>
  </si>
  <si>
    <t>EXIT-PK-6306</t>
  </si>
  <si>
    <t>EXIT-PK-6307</t>
  </si>
  <si>
    <t>D1399 South Local</t>
  </si>
  <si>
    <t>EXIT-PK-6308</t>
  </si>
  <si>
    <t>EXIT-PK-6309</t>
  </si>
  <si>
    <t>D1400 West Local</t>
  </si>
  <si>
    <t>EXIT-PK-6311</t>
  </si>
  <si>
    <t>EXIT-PK-6312</t>
  </si>
  <si>
    <t>D1402 South Local</t>
  </si>
  <si>
    <t>EXIT-PK-6314</t>
  </si>
  <si>
    <t>D1403 West Local</t>
  </si>
  <si>
    <t>EXIT-PK-6315</t>
  </si>
  <si>
    <t>D1405 North Local</t>
  </si>
  <si>
    <t>EXIT-PK-6317</t>
  </si>
  <si>
    <t>EXIT-PK-6318</t>
  </si>
  <si>
    <t>D1408 North Local</t>
  </si>
  <si>
    <t>EXIT-PK-6321</t>
  </si>
  <si>
    <t>D1409 East Metropolitan</t>
  </si>
  <si>
    <t>EXIT-PK-6322</t>
  </si>
  <si>
    <t>D1412 East Metropolitan</t>
  </si>
  <si>
    <t>EXIT-PK-6325</t>
  </si>
  <si>
    <t>EXIT-PK-6327</t>
  </si>
  <si>
    <t>D1413 South Metropolitan</t>
  </si>
  <si>
    <t>EXIT-PK-6328</t>
  </si>
  <si>
    <t>D1414 West District</t>
  </si>
  <si>
    <t>EXIT-PK-6330</t>
  </si>
  <si>
    <t>D1414 West Local</t>
  </si>
  <si>
    <t>EXIT-PK-6331</t>
  </si>
  <si>
    <t>D1416 West Local</t>
  </si>
  <si>
    <t>EXIT-PK-6333</t>
  </si>
  <si>
    <t>D1417 East Local</t>
  </si>
  <si>
    <t>EXIT-PK-6334</t>
  </si>
  <si>
    <t>D1418 South Local</t>
  </si>
  <si>
    <t>EXIT-PK-6335</t>
  </si>
  <si>
    <t>EXIT-PK-6337</t>
  </si>
  <si>
    <t>D1418 South District</t>
  </si>
  <si>
    <t>EXIT-PK-6339</t>
  </si>
  <si>
    <t>EXIT-PK-6340</t>
  </si>
  <si>
    <t>D1419 East Local</t>
  </si>
  <si>
    <t>EXIT-PK-6341</t>
  </si>
  <si>
    <t>EXIT-PK-6342</t>
  </si>
  <si>
    <t>D1420 West Local</t>
  </si>
  <si>
    <t>EXIT-PK-6343</t>
  </si>
  <si>
    <t>D1422 South Local</t>
  </si>
  <si>
    <t>EXIT-PK-6346</t>
  </si>
  <si>
    <t>D1423 West Local</t>
  </si>
  <si>
    <t>EXIT-PK-6347</t>
  </si>
  <si>
    <t>D1424 West Local</t>
  </si>
  <si>
    <t>EXIT-PK-6348</t>
  </si>
  <si>
    <t>D1425 West Local</t>
  </si>
  <si>
    <t>EXIT-PK-6349</t>
  </si>
  <si>
    <t>D1426 South Local</t>
  </si>
  <si>
    <t>EXIT-PK-6351</t>
  </si>
  <si>
    <t>D1427 West Local</t>
  </si>
  <si>
    <t>EXIT-PK-6352</t>
  </si>
  <si>
    <t>D1428 South District</t>
  </si>
  <si>
    <t>EXIT-PK-6353</t>
  </si>
  <si>
    <t>D1428 South Local</t>
  </si>
  <si>
    <t>EXIT-PK-6354</t>
  </si>
  <si>
    <t>D1430 West Local</t>
  </si>
  <si>
    <t>EXIT-PK-6359</t>
  </si>
  <si>
    <t>D1433 East Local</t>
  </si>
  <si>
    <t>EXIT-PK-6362</t>
  </si>
  <si>
    <t>D1434 South Local</t>
  </si>
  <si>
    <t>EXIT-PK-6363</t>
  </si>
  <si>
    <t>D1435 South Local</t>
  </si>
  <si>
    <t>EXIT-PK-6364</t>
  </si>
  <si>
    <t>D1436 South Local</t>
  </si>
  <si>
    <t>EXIT-PK-6365</t>
  </si>
  <si>
    <t>EXIT-PK-6366</t>
  </si>
  <si>
    <t>D1437 North Local</t>
  </si>
  <si>
    <t>EXIT-PK-6367</t>
  </si>
  <si>
    <t>D1438 South Local</t>
  </si>
  <si>
    <t>EXIT-PK-6368</t>
  </si>
  <si>
    <t>D1441 East Local</t>
  </si>
  <si>
    <t>EXIT-PK-6371</t>
  </si>
  <si>
    <t>D1443 East Local</t>
  </si>
  <si>
    <t>EXIT-PK-6372</t>
  </si>
  <si>
    <t>D1444 North Metropolitan</t>
  </si>
  <si>
    <t>EXIT-PK-6374</t>
  </si>
  <si>
    <t>D1448 East Local</t>
  </si>
  <si>
    <t>EXIT-PK-6378</t>
  </si>
  <si>
    <t>D1449 South Local</t>
  </si>
  <si>
    <t>EXIT-PK-6379</t>
  </si>
  <si>
    <t>D1450 East Local</t>
  </si>
  <si>
    <t>EXIT-PK-6380</t>
  </si>
  <si>
    <t>D1451 South Local</t>
  </si>
  <si>
    <t>EXIT-PK-6381</t>
  </si>
  <si>
    <t>D1452 East Local</t>
  </si>
  <si>
    <t>EXIT-PK-6382</t>
  </si>
  <si>
    <t>D1452 East District</t>
  </si>
  <si>
    <t>EXIT-PK-6383</t>
  </si>
  <si>
    <t>D1453 South Local</t>
  </si>
  <si>
    <t>EXIT-PK-6384</t>
  </si>
  <si>
    <t>D1454 East Local</t>
  </si>
  <si>
    <t>EXIT-PK-6385</t>
  </si>
  <si>
    <t>D1455 South Local</t>
  </si>
  <si>
    <t>EXIT-PK-6386</t>
  </si>
  <si>
    <t>D1456 North Local</t>
  </si>
  <si>
    <t>EXIT-PK-6387</t>
  </si>
  <si>
    <t>D1457 West District</t>
  </si>
  <si>
    <t>EXIT-PK-6388</t>
  </si>
  <si>
    <t>D1459 East Local</t>
  </si>
  <si>
    <t>EXIT-PK-6389</t>
  </si>
  <si>
    <t>EXIT-PK-6390</t>
  </si>
  <si>
    <t>D1460 East Local</t>
  </si>
  <si>
    <t>EXIT-PK-6391</t>
  </si>
  <si>
    <t>D1461 North Local</t>
  </si>
  <si>
    <t>EXIT-PK-6392</t>
  </si>
  <si>
    <t>EXIT-PK-6393</t>
  </si>
  <si>
    <t>EXIT-PK-6394</t>
  </si>
  <si>
    <t>D1461 North District</t>
  </si>
  <si>
    <t>EXIT-PK-6395</t>
  </si>
  <si>
    <t>EXIT-PK-6396</t>
  </si>
  <si>
    <t>D1463 South Local</t>
  </si>
  <si>
    <t>EXIT-PK-6397</t>
  </si>
  <si>
    <t>D1464 South Local</t>
  </si>
  <si>
    <t>EXIT-PK-6398</t>
  </si>
  <si>
    <t>D1465 South Local</t>
  </si>
  <si>
    <t>EXIT-PK-6399</t>
  </si>
  <si>
    <t>D1468 South Local</t>
  </si>
  <si>
    <t>EXIT-PK-6401</t>
  </si>
  <si>
    <t>D1470 North Local</t>
  </si>
  <si>
    <t>EXIT-PK-6403</t>
  </si>
  <si>
    <t>D1471 South Local</t>
  </si>
  <si>
    <t>EXIT-PK-6404</t>
  </si>
  <si>
    <t>D1472 South Local</t>
  </si>
  <si>
    <t>EXIT-PK-6405</t>
  </si>
  <si>
    <t>D1473 West Local</t>
  </si>
  <si>
    <t>EXIT-PK-6406</t>
  </si>
  <si>
    <t>D1474 West Local</t>
  </si>
  <si>
    <t>EXIT-PK-6407</t>
  </si>
  <si>
    <t>D1477 South Local</t>
  </si>
  <si>
    <t>EXIT-PK-6409</t>
  </si>
  <si>
    <t>D1483 South District</t>
  </si>
  <si>
    <t>EXIT-PK-6414</t>
  </si>
  <si>
    <t>D1484 South Local</t>
  </si>
  <si>
    <t>EXIT-PK-6416</t>
  </si>
  <si>
    <t>D1485 South Local</t>
  </si>
  <si>
    <t>EXIT-PK-6417</t>
  </si>
  <si>
    <t>D1486 North Local</t>
  </si>
  <si>
    <t>EXIT-PK-6418</t>
  </si>
  <si>
    <t>D1487 South Local</t>
  </si>
  <si>
    <t>EXIT-PK-6419</t>
  </si>
  <si>
    <t>D1489 East Local</t>
  </si>
  <si>
    <t>EXIT-PK-6420</t>
  </si>
  <si>
    <t>D1490 South Local</t>
  </si>
  <si>
    <t>EXIT-PK-6421</t>
  </si>
  <si>
    <t>EXIT-PK-6422</t>
  </si>
  <si>
    <t>D1491 West Local</t>
  </si>
  <si>
    <t>EXIT-PK-6423</t>
  </si>
  <si>
    <t>D1493 South Local</t>
  </si>
  <si>
    <t>EXIT-PK-6425</t>
  </si>
  <si>
    <t>D1494 East District</t>
  </si>
  <si>
    <t>EXIT-PK-6426</t>
  </si>
  <si>
    <t>D1497 East Metropolitan</t>
  </si>
  <si>
    <t>EXIT-PK-6427</t>
  </si>
  <si>
    <t>D1508 South Local</t>
  </si>
  <si>
    <t>EXIT-PK-6434</t>
  </si>
  <si>
    <t>D1509 South Local</t>
  </si>
  <si>
    <t>EXIT-PK-6435</t>
  </si>
  <si>
    <t>D1512 North Local</t>
  </si>
  <si>
    <t>EXIT-PK-6438</t>
  </si>
  <si>
    <t>D1515 West Local</t>
  </si>
  <si>
    <t>EXIT-PK-6441</t>
  </si>
  <si>
    <t>EXIT-PK-6442</t>
  </si>
  <si>
    <t>EXIT-PK-6443</t>
  </si>
  <si>
    <t>D1516 West Local</t>
  </si>
  <si>
    <t>EXIT-PK-6444</t>
  </si>
  <si>
    <t>D1517 East Local</t>
  </si>
  <si>
    <t>EXIT-PK-6445</t>
  </si>
  <si>
    <t>D1518 West Local</t>
  </si>
  <si>
    <t>EXIT-PK-6446</t>
  </si>
  <si>
    <t>D1519 East District</t>
  </si>
  <si>
    <t>EXIT-PK-6447</t>
  </si>
  <si>
    <t>EXIT-PK-6448</t>
  </si>
  <si>
    <t>D1521 South District</t>
  </si>
  <si>
    <t>EXIT-PK-6450</t>
  </si>
  <si>
    <t>D1522 South Local</t>
  </si>
  <si>
    <t>EXIT-PK-6452</t>
  </si>
  <si>
    <t>EXIT-PK-6453</t>
  </si>
  <si>
    <t>D1523 South Local</t>
  </si>
  <si>
    <t>EXIT-PK-6454</t>
  </si>
  <si>
    <t>D1524 East Local</t>
  </si>
  <si>
    <t>EXIT-PK-6455</t>
  </si>
  <si>
    <t>D1526 East Local</t>
  </si>
  <si>
    <t>EXIT-PK-6457</t>
  </si>
  <si>
    <t>D1528 West District</t>
  </si>
  <si>
    <t>EXIT-PK-6458</t>
  </si>
  <si>
    <t>D1530 South Local</t>
  </si>
  <si>
    <t>EXIT-PK-6459</t>
  </si>
  <si>
    <t>D1532 West Local</t>
  </si>
  <si>
    <t>EXIT-PK-6461</t>
  </si>
  <si>
    <t>D1533 West Local</t>
  </si>
  <si>
    <t>EXIT-PK-6462</t>
  </si>
  <si>
    <t>D1534 West Local</t>
  </si>
  <si>
    <t>EXIT-PK-6463</t>
  </si>
  <si>
    <t>D1535 North Metropolitan</t>
  </si>
  <si>
    <t>EXIT-PK-6464</t>
  </si>
  <si>
    <t>EXIT-PK-6465</t>
  </si>
  <si>
    <t>D1536 East Local</t>
  </si>
  <si>
    <t>EXIT-PK-6466</t>
  </si>
  <si>
    <t>D1538 East Local</t>
  </si>
  <si>
    <t>EXIT-PK-6467</t>
  </si>
  <si>
    <t>D1539 East Local</t>
  </si>
  <si>
    <t>EXIT-PK-6468</t>
  </si>
  <si>
    <t>D1540 East Local</t>
  </si>
  <si>
    <t>EXIT-PK-6469</t>
  </si>
  <si>
    <t>D1541 East Local</t>
  </si>
  <si>
    <t>EXIT-PK-6470</t>
  </si>
  <si>
    <t>D1542 East Local</t>
  </si>
  <si>
    <t>EXIT-PK-6471</t>
  </si>
  <si>
    <t>D1543 South Local</t>
  </si>
  <si>
    <t>EXIT-PK-6472</t>
  </si>
  <si>
    <t>D1544 South Local</t>
  </si>
  <si>
    <t>EXIT-PK-6473</t>
  </si>
  <si>
    <t>D1545 South Local</t>
  </si>
  <si>
    <t>EXIT-PK-6474</t>
  </si>
  <si>
    <t>D1546 East Local</t>
  </si>
  <si>
    <t>EXIT-PK-6475</t>
  </si>
  <si>
    <t>D1547 East Local</t>
  </si>
  <si>
    <t>EXIT-PK-6476</t>
  </si>
  <si>
    <t>D1548 East Local</t>
  </si>
  <si>
    <t>EXIT-PK-6477</t>
  </si>
  <si>
    <t>D1549 West Local</t>
  </si>
  <si>
    <t>EXIT-PK-6478</t>
  </si>
  <si>
    <t>D1550 North Local</t>
  </si>
  <si>
    <t>EXIT-PK-6479</t>
  </si>
  <si>
    <t>D1551 South Local</t>
  </si>
  <si>
    <t>EXIT-PK-6480</t>
  </si>
  <si>
    <t>D1551 South District</t>
  </si>
  <si>
    <t>EXIT-PK-6482</t>
  </si>
  <si>
    <t>EXIT-PK-6483</t>
  </si>
  <si>
    <t>D1557 East District</t>
  </si>
  <si>
    <t>EXIT-PK-6488</t>
  </si>
  <si>
    <t>D1559 East Local</t>
  </si>
  <si>
    <t>EXIT-PK-6490</t>
  </si>
  <si>
    <t>D1565 South Local</t>
  </si>
  <si>
    <t>EXIT-PK-6493</t>
  </si>
  <si>
    <t>D1566 South District</t>
  </si>
  <si>
    <t>EXIT-PK-6494</t>
  </si>
  <si>
    <t>EXIT-PK-6495</t>
  </si>
  <si>
    <t>EXIT-PK-6496</t>
  </si>
  <si>
    <t>D1566 South Local</t>
  </si>
  <si>
    <t>EXIT-PK-6498</t>
  </si>
  <si>
    <t>EXIT-PK-6499</t>
  </si>
  <si>
    <t>D1567 South Local</t>
  </si>
  <si>
    <t>EXIT-PK-6500</t>
  </si>
  <si>
    <t>EXIT-PK-6501</t>
  </si>
  <si>
    <t>D1568 West Local</t>
  </si>
  <si>
    <t>EXIT-PK-6502</t>
  </si>
  <si>
    <t>D1569 West Local</t>
  </si>
  <si>
    <t>EXIT-PK-6503</t>
  </si>
  <si>
    <t>EXIT-PK-6504</t>
  </si>
  <si>
    <t>D1572 East District</t>
  </si>
  <si>
    <t>EXIT-PK-6505</t>
  </si>
  <si>
    <t>D1573 West Local</t>
  </si>
  <si>
    <t>EXIT-PK-6506</t>
  </si>
  <si>
    <t>D1576 West Local</t>
  </si>
  <si>
    <t>EXIT-PK-6508</t>
  </si>
  <si>
    <t>EXIT-PK-6509</t>
  </si>
  <si>
    <t>D1578 West Local</t>
  </si>
  <si>
    <t>EXIT-PK-6510</t>
  </si>
  <si>
    <t>D1579 West Local</t>
  </si>
  <si>
    <t>EXIT-PK-6511</t>
  </si>
  <si>
    <t>D1582 East Local</t>
  </si>
  <si>
    <t>EXIT-PK-6512</t>
  </si>
  <si>
    <t>EXIT-PK-6514</t>
  </si>
  <si>
    <t>D1582 East District</t>
  </si>
  <si>
    <t>EXIT-PK-6516</t>
  </si>
  <si>
    <t>D1591 East Local</t>
  </si>
  <si>
    <t>EXIT-PK-6520</t>
  </si>
  <si>
    <t>D1592 South Local</t>
  </si>
  <si>
    <t>EXIT-PK-6521</t>
  </si>
  <si>
    <t>D1593 East Local</t>
  </si>
  <si>
    <t>EXIT-PK-6522</t>
  </si>
  <si>
    <t>EXIT-PK-6523</t>
  </si>
  <si>
    <t>D1594 East Local</t>
  </si>
  <si>
    <t>EXIT-PK-6524</t>
  </si>
  <si>
    <t>D1595 South Local</t>
  </si>
  <si>
    <t>EXIT-PK-6525</t>
  </si>
  <si>
    <t>D1597 West Local</t>
  </si>
  <si>
    <t>EXIT-PK-6527</t>
  </si>
  <si>
    <t>D1600 North District</t>
  </si>
  <si>
    <t>EXIT-PK-6528</t>
  </si>
  <si>
    <t>EXIT-PK-6529</t>
  </si>
  <si>
    <t>D1601 South Local</t>
  </si>
  <si>
    <t>EXIT-PK-6530</t>
  </si>
  <si>
    <t>D1602 West District</t>
  </si>
  <si>
    <t>EXIT-PK-6531</t>
  </si>
  <si>
    <t>D1607 South Local</t>
  </si>
  <si>
    <t>EXIT-PK-6535</t>
  </si>
  <si>
    <t>D1608 South Local</t>
  </si>
  <si>
    <t>EXIT-PK-6536</t>
  </si>
  <si>
    <t>D1610 South Local</t>
  </si>
  <si>
    <t>EXIT-PK-6539</t>
  </si>
  <si>
    <t>EXIT-PK-6540</t>
  </si>
  <si>
    <t>D1611 East Local</t>
  </si>
  <si>
    <t>EXIT-PK-6541</t>
  </si>
  <si>
    <t>D1612 South Local</t>
  </si>
  <si>
    <t>EXIT-PK-6542</t>
  </si>
  <si>
    <t>D1613 South Local</t>
  </si>
  <si>
    <t>EXIT-PK-6543</t>
  </si>
  <si>
    <t>D1615 East Local</t>
  </si>
  <si>
    <t>EXIT-PK-6544</t>
  </si>
  <si>
    <t>D1616 North District</t>
  </si>
  <si>
    <t>EXIT-PK-6545</t>
  </si>
  <si>
    <t>D1617 South District</t>
  </si>
  <si>
    <t>EXIT-PK-6546</t>
  </si>
  <si>
    <t>D1619 East Local</t>
  </si>
  <si>
    <t>EXIT-PK-6549</t>
  </si>
  <si>
    <t>D1623 South Local</t>
  </si>
  <si>
    <t>EXIT-PK-6554</t>
  </si>
  <si>
    <t>D1624 West Local</t>
  </si>
  <si>
    <t>EXIT-PK-6555</t>
  </si>
  <si>
    <t>D1629 North Local</t>
  </si>
  <si>
    <t>EXIT-PK-6557</t>
  </si>
  <si>
    <t>D1630 East District</t>
  </si>
  <si>
    <t>EXIT-PK-6559</t>
  </si>
  <si>
    <t>D1631 East Local</t>
  </si>
  <si>
    <t>EXIT-PK-6560</t>
  </si>
  <si>
    <t>EXIT-PK-6562</t>
  </si>
  <si>
    <t>EXIT-PK-6563</t>
  </si>
  <si>
    <t>EXIT-PK-6564</t>
  </si>
  <si>
    <t>D1632 South Local</t>
  </si>
  <si>
    <t>EXIT-PK-6565</t>
  </si>
  <si>
    <t>D1633 West Local</t>
  </si>
  <si>
    <t>EXIT-PK-6566</t>
  </si>
  <si>
    <t>D1636 West Local</t>
  </si>
  <si>
    <t>EXIT-PK-6569</t>
  </si>
  <si>
    <t>D1637 East Local</t>
  </si>
  <si>
    <t>EXIT-PK-6570</t>
  </si>
  <si>
    <t>D1638 East District</t>
  </si>
  <si>
    <t>EXIT-PK-6572</t>
  </si>
  <si>
    <t>D1638 East Local</t>
  </si>
  <si>
    <t>EXIT-PK-6573</t>
  </si>
  <si>
    <t>D1639 West District</t>
  </si>
  <si>
    <t>EXIT-PK-6574</t>
  </si>
  <si>
    <t>D1640 West Local</t>
  </si>
  <si>
    <t>EXIT-PK-6575</t>
  </si>
  <si>
    <t>D1642 West District</t>
  </si>
  <si>
    <t>EXIT-PK-6577</t>
  </si>
  <si>
    <t>D1644 East Local</t>
  </si>
  <si>
    <t>EXIT-PK-6579</t>
  </si>
  <si>
    <t>D1645 East Local</t>
  </si>
  <si>
    <t>EXIT-PK-6580</t>
  </si>
  <si>
    <t>D1648 South Local</t>
  </si>
  <si>
    <t>EXIT-PK-6581</t>
  </si>
  <si>
    <t>D1649 South Local</t>
  </si>
  <si>
    <t>EXIT-PK-6582</t>
  </si>
  <si>
    <t>D1651 West District</t>
  </si>
  <si>
    <t>EXIT-PK-6585</t>
  </si>
  <si>
    <t>D1652 South Local</t>
  </si>
  <si>
    <t>EXIT-PK-6586</t>
  </si>
  <si>
    <t>D1657 South Local</t>
  </si>
  <si>
    <t>EXIT-PK-6593</t>
  </si>
  <si>
    <t>D1658 North Local</t>
  </si>
  <si>
    <t>EXIT-PK-6594</t>
  </si>
  <si>
    <t>D1661 West Local</t>
  </si>
  <si>
    <t>EXIT-PK-6595</t>
  </si>
  <si>
    <t>D1666 West Local</t>
  </si>
  <si>
    <t>EXIT-PK-6600</t>
  </si>
  <si>
    <t>D1667 West Local</t>
  </si>
  <si>
    <t>EXIT-PK-6601</t>
  </si>
  <si>
    <t>D1668 West Local</t>
  </si>
  <si>
    <t>EXIT-PK-6602</t>
  </si>
  <si>
    <t>D1669 West District</t>
  </si>
  <si>
    <t>EXIT-PK-6603</t>
  </si>
  <si>
    <t>D1671 East Local</t>
  </si>
  <si>
    <t>EXIT-PK-6605</t>
  </si>
  <si>
    <t>D1672 West Local</t>
  </si>
  <si>
    <t>EXIT-PK-6606</t>
  </si>
  <si>
    <t>D1673 North Local</t>
  </si>
  <si>
    <t>EXIT-PK-6607</t>
  </si>
  <si>
    <t>D1675 West Local</t>
  </si>
  <si>
    <t>EXIT-PK-6609</t>
  </si>
  <si>
    <t>D1676 South District</t>
  </si>
  <si>
    <t>EXIT-PK-6610</t>
  </si>
  <si>
    <t>EXIT-PK-6612</t>
  </si>
  <si>
    <t>EXIT-PK-6613</t>
  </si>
  <si>
    <t>D1678 East Local</t>
  </si>
  <si>
    <t>EXIT-PK-6615</t>
  </si>
  <si>
    <t>D1679 West Local</t>
  </si>
  <si>
    <t>EXIT-PK-6616</t>
  </si>
  <si>
    <t>EXIT-PK-6617</t>
  </si>
  <si>
    <t>D1680 East Local</t>
  </si>
  <si>
    <t>EXIT-PK-6618</t>
  </si>
  <si>
    <t>EXIT-PK-6619</t>
  </si>
  <si>
    <t>D1681 East Local</t>
  </si>
  <si>
    <t>EXIT-PK-6620</t>
  </si>
  <si>
    <t>D1682 West District</t>
  </si>
  <si>
    <t>EXIT-PK-6621</t>
  </si>
  <si>
    <t>D1683 South Local</t>
  </si>
  <si>
    <t>EXIT-PK-6622</t>
  </si>
  <si>
    <t>EXIT-PK-6623</t>
  </si>
  <si>
    <t>EXIT-PK-6624</t>
  </si>
  <si>
    <t>D1686 North Local</t>
  </si>
  <si>
    <t>EXIT-PK-6627</t>
  </si>
  <si>
    <t>D1689 West Local</t>
  </si>
  <si>
    <t>EXIT-PK-6628</t>
  </si>
  <si>
    <t>D1689 West District</t>
  </si>
  <si>
    <t>EXIT-PK-6629</t>
  </si>
  <si>
    <t>D1690 South Local</t>
  </si>
  <si>
    <t>EXIT-PK-6630</t>
  </si>
  <si>
    <t>D1691 East Local</t>
  </si>
  <si>
    <t>EXIT-PK-6631</t>
  </si>
  <si>
    <t>D1692 East Local</t>
  </si>
  <si>
    <t>EXIT-PK-6632</t>
  </si>
  <si>
    <t>EXIT-PK-6633</t>
  </si>
  <si>
    <t>D1695 South Local</t>
  </si>
  <si>
    <t>EXIT-PK-6636</t>
  </si>
  <si>
    <t>D1697 South Local</t>
  </si>
  <si>
    <t>EXIT-PK-6638</t>
  </si>
  <si>
    <t>D1698 East Local</t>
  </si>
  <si>
    <t>EXIT-PK-6639</t>
  </si>
  <si>
    <t>D1699 West Local</t>
  </si>
  <si>
    <t>EXIT-PK-6641</t>
  </si>
  <si>
    <t>D1702 East Local</t>
  </si>
  <si>
    <t>EXIT-PK-6642</t>
  </si>
  <si>
    <t>D1703 East Local</t>
  </si>
  <si>
    <t>EXIT-PK-6643</t>
  </si>
  <si>
    <t>D1704 East Local</t>
  </si>
  <si>
    <t>EXIT-PK-6644</t>
  </si>
  <si>
    <t>D1706 South Local</t>
  </si>
  <si>
    <t>EXIT-PK-6647</t>
  </si>
  <si>
    <t>D1710 West Local</t>
  </si>
  <si>
    <t>EXIT-PK-6648</t>
  </si>
  <si>
    <t>D1710 West District</t>
  </si>
  <si>
    <t>EXIT-PK-6649</t>
  </si>
  <si>
    <t>D1712 North Local</t>
  </si>
  <si>
    <t>EXIT-PK-6651</t>
  </si>
  <si>
    <t>D1713 East Local</t>
  </si>
  <si>
    <t>EXIT-PK-6652</t>
  </si>
  <si>
    <t>D1716 North Local</t>
  </si>
  <si>
    <t>EXIT-PK-6653</t>
  </si>
  <si>
    <t>D1717 South Local</t>
  </si>
  <si>
    <t>EXIT-PK-6654</t>
  </si>
  <si>
    <t>D1718 East Local</t>
  </si>
  <si>
    <t>EXIT-PK-6655</t>
  </si>
  <si>
    <t>D1719 West Local</t>
  </si>
  <si>
    <t>EXIT-PK-6656</t>
  </si>
  <si>
    <t>D1720 West Local</t>
  </si>
  <si>
    <t>EXIT-PK-6657</t>
  </si>
  <si>
    <t>D1721 North Local</t>
  </si>
  <si>
    <t>EXIT-PK-6658</t>
  </si>
  <si>
    <t>D1722 South Local</t>
  </si>
  <si>
    <t>EXIT-PK-6659</t>
  </si>
  <si>
    <t>D1723 West District</t>
  </si>
  <si>
    <t>EXIT-PK-6660</t>
  </si>
  <si>
    <t>EXIT-PK-6661</t>
  </si>
  <si>
    <t>D1727 North Local</t>
  </si>
  <si>
    <t>EXIT-PK-6663</t>
  </si>
  <si>
    <t>D1733 South Local</t>
  </si>
  <si>
    <t>EXIT-PK-6665</t>
  </si>
  <si>
    <t>D1735 South Local</t>
  </si>
  <si>
    <t>EXIT-PK-6667</t>
  </si>
  <si>
    <t>D1736 South Local</t>
  </si>
  <si>
    <t>EXIT-PK-6670</t>
  </si>
  <si>
    <t>D1736 South District</t>
  </si>
  <si>
    <t>EXIT-PK-6671</t>
  </si>
  <si>
    <t>D1739 West District</t>
  </si>
  <si>
    <t>EXIT-PK-6675</t>
  </si>
  <si>
    <t>D1741 North Local</t>
  </si>
  <si>
    <t>EXIT-PK-6678</t>
  </si>
  <si>
    <t>D1742 East Local</t>
  </si>
  <si>
    <t>EXIT-PK-6679</t>
  </si>
  <si>
    <t>EXIT-PK-6681</t>
  </si>
  <si>
    <t>EXIT-PK-6682</t>
  </si>
  <si>
    <t>D1743 South Local</t>
  </si>
  <si>
    <t>EXIT-PK-6683</t>
  </si>
  <si>
    <t>EXIT-PK-6684</t>
  </si>
  <si>
    <t>EXIT-PK-6685</t>
  </si>
  <si>
    <t>EXIT-PK-6686</t>
  </si>
  <si>
    <t>D1746 East Local</t>
  </si>
  <si>
    <t>EXIT-PK-6690</t>
  </si>
  <si>
    <t>D1747 West Local</t>
  </si>
  <si>
    <t>EXIT-PK-6691</t>
  </si>
  <si>
    <t>D1748 West Local</t>
  </si>
  <si>
    <t>EXIT-PK-6692</t>
  </si>
  <si>
    <t>D1750 South Local</t>
  </si>
  <si>
    <t>EXIT-PK-6695</t>
  </si>
  <si>
    <t>D1752 East Local</t>
  </si>
  <si>
    <t>EXIT-PK-6696</t>
  </si>
  <si>
    <t>D1755 South District</t>
  </si>
  <si>
    <t>EXIT-PK-6699</t>
  </si>
  <si>
    <t>D1757 West Local</t>
  </si>
  <si>
    <t>EXIT-PK-6701</t>
  </si>
  <si>
    <t>EXIT-PK-6702</t>
  </si>
  <si>
    <t>D1757 West District</t>
  </si>
  <si>
    <t>EXIT-PK-6703</t>
  </si>
  <si>
    <t>D1758 West Local</t>
  </si>
  <si>
    <t>EXIT-PK-6704</t>
  </si>
  <si>
    <t>D1759 South Local</t>
  </si>
  <si>
    <t>EXIT-PK-6705</t>
  </si>
  <si>
    <t>D1759 South District</t>
  </si>
  <si>
    <t>EXIT-PK-6706</t>
  </si>
  <si>
    <t>D1760 South Local</t>
  </si>
  <si>
    <t>EXIT-PK-6707</t>
  </si>
  <si>
    <t>D1761 North District</t>
  </si>
  <si>
    <t>EXIT-PK-6708</t>
  </si>
  <si>
    <t>EXIT-PK-6710</t>
  </si>
  <si>
    <t>D1763 East District</t>
  </si>
  <si>
    <t>EXIT-PK-6711</t>
  </si>
  <si>
    <t>D1765 South Local</t>
  </si>
  <si>
    <t>EXIT-PK-6713</t>
  </si>
  <si>
    <t>EXIT-PK-6714</t>
  </si>
  <si>
    <t>D1766 West Local</t>
  </si>
  <si>
    <t>EXIT-PK-6715</t>
  </si>
  <si>
    <t>D1767 South Local</t>
  </si>
  <si>
    <t>EXIT-PK-6717</t>
  </si>
  <si>
    <t>EXIT-PK-6718</t>
  </si>
  <si>
    <t>D1768 West Local</t>
  </si>
  <si>
    <t>EXIT-PK-6719</t>
  </si>
  <si>
    <t>EXIT-PK-6720</t>
  </si>
  <si>
    <t>EXIT-PK-6721</t>
  </si>
  <si>
    <t>D1769 North Metropolitan</t>
  </si>
  <si>
    <t>EXIT-PK-6722</t>
  </si>
  <si>
    <t>D1770 North Metropolitan</t>
  </si>
  <si>
    <t>EXIT-PK-6724</t>
  </si>
  <si>
    <t>EXIT-PK-6726</t>
  </si>
  <si>
    <t>D1771 South District</t>
  </si>
  <si>
    <t>EXIT-PK-6729</t>
  </si>
  <si>
    <t>D1773 South Local</t>
  </si>
  <si>
    <t>EXIT-PK-6730</t>
  </si>
  <si>
    <t>D1774 West Local</t>
  </si>
  <si>
    <t>EXIT-PK-6731</t>
  </si>
  <si>
    <t>D1775 West District</t>
  </si>
  <si>
    <t>EXIT-PK-6732</t>
  </si>
  <si>
    <t>D1777 East Local</t>
  </si>
  <si>
    <t>EXIT-PK-6733</t>
  </si>
  <si>
    <t>D1783 South Local</t>
  </si>
  <si>
    <t>EXIT-PK-6735</t>
  </si>
  <si>
    <t>D1784 West Metropolitan</t>
  </si>
  <si>
    <t>EXIT-PK-6736</t>
  </si>
  <si>
    <t>D1785 South Local</t>
  </si>
  <si>
    <t>EXIT-PK-6737</t>
  </si>
  <si>
    <t>D1787 East Local</t>
  </si>
  <si>
    <t>EXIT-PK-6738</t>
  </si>
  <si>
    <t>D1790 South District</t>
  </si>
  <si>
    <t>EXIT-PK-6740</t>
  </si>
  <si>
    <t>D1791 West Local</t>
  </si>
  <si>
    <t>EXIT-PK-6741</t>
  </si>
  <si>
    <t>D1792 East Local</t>
  </si>
  <si>
    <t>EXIT-PK-6742</t>
  </si>
  <si>
    <t>D1794 South Local</t>
  </si>
  <si>
    <t>EXIT-PK-6743</t>
  </si>
  <si>
    <t>D1797 West Local</t>
  </si>
  <si>
    <t>EXIT-PK-6745</t>
  </si>
  <si>
    <t>D1799 South Local</t>
  </si>
  <si>
    <t>EXIT-PK-6746</t>
  </si>
  <si>
    <t>D1800 South Local</t>
  </si>
  <si>
    <t>EXIT-PK-6749</t>
  </si>
  <si>
    <t>D1801 South Local</t>
  </si>
  <si>
    <t>EXIT-PK-6750</t>
  </si>
  <si>
    <t>D1802 West District</t>
  </si>
  <si>
    <t>EXIT-PK-6751</t>
  </si>
  <si>
    <t>D1803 South District</t>
  </si>
  <si>
    <t>EXIT-PK-6752</t>
  </si>
  <si>
    <t>D1805 North Local</t>
  </si>
  <si>
    <t>EXIT-PK-6754</t>
  </si>
  <si>
    <t>D1806 East Local</t>
  </si>
  <si>
    <t>EXIT-PK-6756</t>
  </si>
  <si>
    <t>EXIT-PK-6757</t>
  </si>
  <si>
    <t>D1809 West Local</t>
  </si>
  <si>
    <t>EXIT-PK-6761</t>
  </si>
  <si>
    <t>D1810 South Local</t>
  </si>
  <si>
    <t>EXIT-PK-6762</t>
  </si>
  <si>
    <t>EXIT-PK-6763</t>
  </si>
  <si>
    <t>EXIT-PK-6764</t>
  </si>
  <si>
    <t>EXIT-PK-6767</t>
  </si>
  <si>
    <t>EXIT-PK-6768</t>
  </si>
  <si>
    <t>D1811 East Local</t>
  </si>
  <si>
    <t>EXIT-PK-6769</t>
  </si>
  <si>
    <t>D1812 East Local</t>
  </si>
  <si>
    <t>EXIT-PK-6770</t>
  </si>
  <si>
    <t>D1815 East Local</t>
  </si>
  <si>
    <t>EXIT-PK-6772</t>
  </si>
  <si>
    <t>D1816 East Local</t>
  </si>
  <si>
    <t>EXIT-PK-6773</t>
  </si>
  <si>
    <t>D1817 North Local</t>
  </si>
  <si>
    <t>EXIT-PK-6774</t>
  </si>
  <si>
    <t>EXIT-PK-6775</t>
  </si>
  <si>
    <t>D1819 South Local</t>
  </si>
  <si>
    <t>EXIT-PK-6777</t>
  </si>
  <si>
    <t>D1820 South Local</t>
  </si>
  <si>
    <t>EXIT-PK-6778</t>
  </si>
  <si>
    <t>D1821 West Local</t>
  </si>
  <si>
    <t>EXIT-PK-6779</t>
  </si>
  <si>
    <t>D1822 South Local</t>
  </si>
  <si>
    <t>EXIT-PK-6780</t>
  </si>
  <si>
    <t>D1823 South Local</t>
  </si>
  <si>
    <t>EXIT-PK-6781</t>
  </si>
  <si>
    <t>EXIT-PK-6783</t>
  </si>
  <si>
    <t>D1829 South Local</t>
  </si>
  <si>
    <t>EXIT-PK-6786</t>
  </si>
  <si>
    <t>D1830 South Local</t>
  </si>
  <si>
    <t>EXIT-PK-6787</t>
  </si>
  <si>
    <t>D1832 East Local</t>
  </si>
  <si>
    <t>EXIT-PK-6789</t>
  </si>
  <si>
    <t>D1833 East Local</t>
  </si>
  <si>
    <t>EXIT-PK-6791</t>
  </si>
  <si>
    <t>D1834 West Local</t>
  </si>
  <si>
    <t>EXIT-PK-6792</t>
  </si>
  <si>
    <t>D1835 West Local</t>
  </si>
  <si>
    <t>EXIT-PK-6793</t>
  </si>
  <si>
    <t>D1837 South Local</t>
  </si>
  <si>
    <t>EXIT-PK-6794</t>
  </si>
  <si>
    <t>EXIT-PK-6795</t>
  </si>
  <si>
    <t>EXIT-PK-6796</t>
  </si>
  <si>
    <t>D1838 East Local</t>
  </si>
  <si>
    <t>EXIT-PK-6797</t>
  </si>
  <si>
    <t>D1839 East Local</t>
  </si>
  <si>
    <t>EXIT-PK-6798</t>
  </si>
  <si>
    <t>D1840 South Local</t>
  </si>
  <si>
    <t>EXIT-PK-6799</t>
  </si>
  <si>
    <t>D1842 East Local</t>
  </si>
  <si>
    <t>EXIT-PK-6800</t>
  </si>
  <si>
    <t>EXIT-PK-6801</t>
  </si>
  <si>
    <t>D1843 South Local</t>
  </si>
  <si>
    <t>EXIT-PK-6802</t>
  </si>
  <si>
    <t>D1844 West Local</t>
  </si>
  <si>
    <t>EXIT-PK-6803</t>
  </si>
  <si>
    <t>D1845 South District</t>
  </si>
  <si>
    <t>EXIT-PK-6805</t>
  </si>
  <si>
    <t>D1845 South Metropolitan</t>
  </si>
  <si>
    <t>EXIT-PK-6806</t>
  </si>
  <si>
    <t>D1846 West Local</t>
  </si>
  <si>
    <t>EXIT-PK-6809</t>
  </si>
  <si>
    <t>D1847 East Local</t>
  </si>
  <si>
    <t>EXIT-PK-6810</t>
  </si>
  <si>
    <t>EXIT-PK-6811</t>
  </si>
  <si>
    <t>D1848 South Local</t>
  </si>
  <si>
    <t>EXIT-PK-6812</t>
  </si>
  <si>
    <t>D1849 West Local</t>
  </si>
  <si>
    <t>EXIT-PK-6813</t>
  </si>
  <si>
    <t>D1850 South Local</t>
  </si>
  <si>
    <t>EXIT-PK-6814</t>
  </si>
  <si>
    <t>D1854 West District</t>
  </si>
  <si>
    <t>EXIT-PK-6820</t>
  </si>
  <si>
    <t>D1855 East Local</t>
  </si>
  <si>
    <t>EXIT-PK-6821</t>
  </si>
  <si>
    <t>D1857 East Local</t>
  </si>
  <si>
    <t>EXIT-PK-6822</t>
  </si>
  <si>
    <t>D1858 East District</t>
  </si>
  <si>
    <t>EXIT-PK-6823</t>
  </si>
  <si>
    <t>D1861 South Local</t>
  </si>
  <si>
    <t>EXIT-PK-6825</t>
  </si>
  <si>
    <t>D1862 South Local</t>
  </si>
  <si>
    <t>EXIT-PK-6826</t>
  </si>
  <si>
    <t>D1863 East Local</t>
  </si>
  <si>
    <t>EXIT-PK-6827</t>
  </si>
  <si>
    <t>D1864 South District</t>
  </si>
  <si>
    <t>EXIT-PK-6828</t>
  </si>
  <si>
    <t>D1865 East Local</t>
  </si>
  <si>
    <t>EXIT-PK-6829</t>
  </si>
  <si>
    <t>D1867 West Local</t>
  </si>
  <si>
    <t>EXIT-PK-6830</t>
  </si>
  <si>
    <t>D1868 West Local</t>
  </si>
  <si>
    <t>EXIT-PK-6831</t>
  </si>
  <si>
    <t>D1869 South Local</t>
  </si>
  <si>
    <t>EXIT-PK-6833</t>
  </si>
  <si>
    <t>D1870 East Local</t>
  </si>
  <si>
    <t>EXIT-PK-6834</t>
  </si>
  <si>
    <t>D1871 North Local</t>
  </si>
  <si>
    <t>EXIT-PK-6835</t>
  </si>
  <si>
    <t>D1874 South Local</t>
  </si>
  <si>
    <t>EXIT-PK-6838</t>
  </si>
  <si>
    <t>EXIT-PK-6839</t>
  </si>
  <si>
    <t>D1878 East District</t>
  </si>
  <si>
    <t>EXIT-PK-6844</t>
  </si>
  <si>
    <t>D1879 East Local</t>
  </si>
  <si>
    <t>EXIT-PK-6845</t>
  </si>
  <si>
    <t>D1880 West Local</t>
  </si>
  <si>
    <t>EXIT-PK-6846</t>
  </si>
  <si>
    <t>D1881 West Local</t>
  </si>
  <si>
    <t>EXIT-PK-6847</t>
  </si>
  <si>
    <t>D1881 West District</t>
  </si>
  <si>
    <t>EXIT-PK-6848</t>
  </si>
  <si>
    <t>EXIT-PK-6849</t>
  </si>
  <si>
    <t>D1882 West Local</t>
  </si>
  <si>
    <t>EXIT-PK-6850</t>
  </si>
  <si>
    <t>D1886 West District</t>
  </si>
  <si>
    <t>EXIT-PK-6854</t>
  </si>
  <si>
    <t>D1888 West Local</t>
  </si>
  <si>
    <t>EXIT-PK-6856</t>
  </si>
  <si>
    <t>D1889 West Local</t>
  </si>
  <si>
    <t>EXIT-PK-6857</t>
  </si>
  <si>
    <t>D1890 West Local</t>
  </si>
  <si>
    <t>EXIT-PK-6861</t>
  </si>
  <si>
    <t>D1893 West District</t>
  </si>
  <si>
    <t>EXIT-PK-6866</t>
  </si>
  <si>
    <t>EXIT-PK-6867</t>
  </si>
  <si>
    <t>D1894 West Local</t>
  </si>
  <si>
    <t>EXIT-PK-6871</t>
  </si>
  <si>
    <t>D1897 West Local</t>
  </si>
  <si>
    <t>EXIT-PK-6874</t>
  </si>
  <si>
    <t>D1897 West District</t>
  </si>
  <si>
    <t>EXIT-PK-6875</t>
  </si>
  <si>
    <t>EXIT-PK-6876</t>
  </si>
  <si>
    <t>EXIT-PK-6878</t>
  </si>
  <si>
    <t>EXIT-PK-6879</t>
  </si>
  <si>
    <t>D1900 West District</t>
  </si>
  <si>
    <t>EXIT-PK-6884</t>
  </si>
  <si>
    <t>D1902 North Local</t>
  </si>
  <si>
    <t>EXIT-PK-6888</t>
  </si>
  <si>
    <t>D1904 East Local</t>
  </si>
  <si>
    <t>EXIT-PK-6890</t>
  </si>
  <si>
    <t>EXIT-PK-6891</t>
  </si>
  <si>
    <t>EXIT-PK-6892</t>
  </si>
  <si>
    <t>D1908 West District</t>
  </si>
  <si>
    <t>EXIT-PK-6896</t>
  </si>
  <si>
    <t>D1909 East Local</t>
  </si>
  <si>
    <t>EXIT-PK-6897</t>
  </si>
  <si>
    <t>D1911 East Local</t>
  </si>
  <si>
    <t>EXIT-PK-6899</t>
  </si>
  <si>
    <t>D1912 South Local</t>
  </si>
  <si>
    <t>EXIT-PK-6900</t>
  </si>
  <si>
    <t>D1913 West Local</t>
  </si>
  <si>
    <t>EXIT-PK-6901</t>
  </si>
  <si>
    <t>D1914 West Local</t>
  </si>
  <si>
    <t>EXIT-PK-6902</t>
  </si>
  <si>
    <t>D1921 East Local</t>
  </si>
  <si>
    <t>EXIT-PK-6908</t>
  </si>
  <si>
    <t>EXIT-PK-6909</t>
  </si>
  <si>
    <t>D1922 East Local</t>
  </si>
  <si>
    <t>EXIT-PK-6910</t>
  </si>
  <si>
    <t>D1924 North Local</t>
  </si>
  <si>
    <t>EXIT-PK-6911</t>
  </si>
  <si>
    <t>D1925 South Local</t>
  </si>
  <si>
    <t>EXIT-PK-6912</t>
  </si>
  <si>
    <t>D1926 East Local</t>
  </si>
  <si>
    <t>EXIT-PK-6913</t>
  </si>
  <si>
    <t>D1927 East Local</t>
  </si>
  <si>
    <t>EXIT-PK-6914</t>
  </si>
  <si>
    <t>D1928 East Local</t>
  </si>
  <si>
    <t>EXIT-PK-6915</t>
  </si>
  <si>
    <t>D1930 East Local</t>
  </si>
  <si>
    <t>EXIT-PK-6916</t>
  </si>
  <si>
    <t>D1931 East Local</t>
  </si>
  <si>
    <t>EXIT-PK-6917</t>
  </si>
  <si>
    <t>D1932 North Local</t>
  </si>
  <si>
    <t>EXIT-PK-6918</t>
  </si>
  <si>
    <t>D1933 South Local</t>
  </si>
  <si>
    <t>EXIT-PK-6919</t>
  </si>
  <si>
    <t>D1936 South Local</t>
  </si>
  <si>
    <t>EXIT-PK-6921</t>
  </si>
  <si>
    <t>D1937 South Local</t>
  </si>
  <si>
    <t>EXIT-PK-6922</t>
  </si>
  <si>
    <t>D1939 West District</t>
  </si>
  <si>
    <t>EXIT-PK-6928</t>
  </si>
  <si>
    <t>D1939 West Local</t>
  </si>
  <si>
    <t>EXIT-PK-6929</t>
  </si>
  <si>
    <t>D1940 South Local</t>
  </si>
  <si>
    <t>EXIT-PK-6930</t>
  </si>
  <si>
    <t>D1945 West Local</t>
  </si>
  <si>
    <t>EXIT-PK-6932</t>
  </si>
  <si>
    <t>EXIT-PK-6933</t>
  </si>
  <si>
    <t>D1946 North Metropolitan</t>
  </si>
  <si>
    <t>EXIT-PK-6934</t>
  </si>
  <si>
    <t>D1947 North Local</t>
  </si>
  <si>
    <t>EXIT-PK-6935</t>
  </si>
  <si>
    <t>D1948 North Metropolitan</t>
  </si>
  <si>
    <t>EXIT-PK-6936</t>
  </si>
  <si>
    <t>EXIT-PK-6937</t>
  </si>
  <si>
    <t>EXIT-PK-6938</t>
  </si>
  <si>
    <t>D1949 East Local</t>
  </si>
  <si>
    <t>EXIT-PK-6939</t>
  </si>
  <si>
    <t>D1950 West Local</t>
  </si>
  <si>
    <t>EXIT-PK-6940</t>
  </si>
  <si>
    <t>D1950 West District</t>
  </si>
  <si>
    <t>EXIT-PK-6941</t>
  </si>
  <si>
    <t>D1952 West Local</t>
  </si>
  <si>
    <t>EXIT-PK-6944</t>
  </si>
  <si>
    <t>D1953 South Local</t>
  </si>
  <si>
    <t>EXIT-PK-6945</t>
  </si>
  <si>
    <t>D1956 North Local</t>
  </si>
  <si>
    <t>EXIT-PK-6947</t>
  </si>
  <si>
    <t>D1957 North Local</t>
  </si>
  <si>
    <t>EXIT-PK-6949</t>
  </si>
  <si>
    <t>EXIT-PK-6950</t>
  </si>
  <si>
    <t>EXIT-PK-6951</t>
  </si>
  <si>
    <t>EXIT-PK-6952</t>
  </si>
  <si>
    <t>D1958 West District</t>
  </si>
  <si>
    <t>EXIT-PK-6957</t>
  </si>
  <si>
    <t>D1960 West Local</t>
  </si>
  <si>
    <t>EXIT-PK-6959</t>
  </si>
  <si>
    <t>EXIT-PK-6960</t>
  </si>
  <si>
    <t>D1961 South Local</t>
  </si>
  <si>
    <t>EXIT-PK-6961</t>
  </si>
  <si>
    <t>D1963 West Local</t>
  </si>
  <si>
    <t>EXIT-PK-6963</t>
  </si>
  <si>
    <t>D1967 South Local</t>
  </si>
  <si>
    <t>EXIT-PK-6966</t>
  </si>
  <si>
    <t>D1968 West Local</t>
  </si>
  <si>
    <t>EXIT-PK-6967</t>
  </si>
  <si>
    <t>D1970 West Local</t>
  </si>
  <si>
    <t>EXIT-PK-6969</t>
  </si>
  <si>
    <t>EXIT-PK-6970</t>
  </si>
  <si>
    <t>D1972 West Local</t>
  </si>
  <si>
    <t>EXIT-PK-6973</t>
  </si>
  <si>
    <t>D1973 South Local</t>
  </si>
  <si>
    <t>EXIT-PK-6974</t>
  </si>
  <si>
    <t>D1974 North Metropolitan</t>
  </si>
  <si>
    <t>EXIT-PK-6975</t>
  </si>
  <si>
    <t>D1975 East Local</t>
  </si>
  <si>
    <t>EXIT-PK-6977</t>
  </si>
  <si>
    <t>D1976 South Local</t>
  </si>
  <si>
    <t>EXIT-PK-6978</t>
  </si>
  <si>
    <t>D1977 South Local</t>
  </si>
  <si>
    <t>EXIT-PK-6979</t>
  </si>
  <si>
    <t>D1978 East Local</t>
  </si>
  <si>
    <t>EXIT-PK-6980</t>
  </si>
  <si>
    <t>D1979 South Local</t>
  </si>
  <si>
    <t>EXIT-PK-6981</t>
  </si>
  <si>
    <t>D1983 East Local</t>
  </si>
  <si>
    <t>EXIT-PK-6984</t>
  </si>
  <si>
    <t>D1984 North Local</t>
  </si>
  <si>
    <t>EXIT-PK-6985</t>
  </si>
  <si>
    <t>D1990 North Local</t>
  </si>
  <si>
    <t>EXIT-PK-6987</t>
  </si>
  <si>
    <t>D1993 West Local</t>
  </si>
  <si>
    <t>EXIT-PK-6990</t>
  </si>
  <si>
    <t>D1994 West District</t>
  </si>
  <si>
    <t>EXIT-PK-6991</t>
  </si>
  <si>
    <t>D1997 South Local</t>
  </si>
  <si>
    <t>EXIT-PK-6994</t>
  </si>
  <si>
    <t>D1998 East District</t>
  </si>
  <si>
    <t>EXIT-PK-6995</t>
  </si>
  <si>
    <t>D1999 South Local</t>
  </si>
  <si>
    <t>EXIT-PK-6996</t>
  </si>
  <si>
    <t>D2000 South Local</t>
  </si>
  <si>
    <t>EXIT-PK-6997</t>
  </si>
  <si>
    <t>D2002 West District</t>
  </si>
  <si>
    <t>EXIT-PK-6999</t>
  </si>
  <si>
    <t>D2004 East Local</t>
  </si>
  <si>
    <t>EXIT-PK-7001</t>
  </si>
  <si>
    <t>D2005 South Local</t>
  </si>
  <si>
    <t>EXIT-PK-7002</t>
  </si>
  <si>
    <t>EXIT-PK-7003</t>
  </si>
  <si>
    <t>D2006 West Local</t>
  </si>
  <si>
    <t>EXIT-PK-7004</t>
  </si>
  <si>
    <t>D2007 South Local</t>
  </si>
  <si>
    <t>EXIT-PK-7005</t>
  </si>
  <si>
    <t>EXIT-PK-7006</t>
  </si>
  <si>
    <t>EXIT-PK-7008</t>
  </si>
  <si>
    <t>D2008 South Local</t>
  </si>
  <si>
    <t>EXIT-PK-7010</t>
  </si>
  <si>
    <t>D2009 South Local</t>
  </si>
  <si>
    <t>EXIT-PK-7011</t>
  </si>
  <si>
    <t>D2011 West Local</t>
  </si>
  <si>
    <t>EXIT-PK-7013</t>
  </si>
  <si>
    <t>D2012 North Local</t>
  </si>
  <si>
    <t>EXIT-PK-7014</t>
  </si>
  <si>
    <t>D2014 South Local</t>
  </si>
  <si>
    <t>EXIT-PK-7016</t>
  </si>
  <si>
    <t>EXIT-PK-7017</t>
  </si>
  <si>
    <t>D2015 South Local</t>
  </si>
  <si>
    <t>EXIT-PK-7018</t>
  </si>
  <si>
    <t>EXIT-PK-7019</t>
  </si>
  <si>
    <t>D2016 West Local</t>
  </si>
  <si>
    <t>EXIT-PK-7020</t>
  </si>
  <si>
    <t>D2017 West Local</t>
  </si>
  <si>
    <t>EXIT-PK-7021</t>
  </si>
  <si>
    <t>D2019 South Local</t>
  </si>
  <si>
    <t>EXIT-PK-7023</t>
  </si>
  <si>
    <t>EXIT-PK-7024</t>
  </si>
  <si>
    <t>EXIT-PK-7025</t>
  </si>
  <si>
    <t>EXIT-PK-7026</t>
  </si>
  <si>
    <t>D2020 South Local</t>
  </si>
  <si>
    <t>EXIT-PK-7027</t>
  </si>
  <si>
    <t>D2021 South District</t>
  </si>
  <si>
    <t>EXIT-PK-7028</t>
  </si>
  <si>
    <t>D2022 South Local</t>
  </si>
  <si>
    <t>EXIT-PK-7030</t>
  </si>
  <si>
    <t>EXIT-PK-7031</t>
  </si>
  <si>
    <t>D2023 North Local</t>
  </si>
  <si>
    <t>EXIT-PK-7032</t>
  </si>
  <si>
    <t>D2027 West Local</t>
  </si>
  <si>
    <t>EXIT-PK-7035</t>
  </si>
  <si>
    <t>D2028 South Local</t>
  </si>
  <si>
    <t>EXIT-PK-7036</t>
  </si>
  <si>
    <t>D2029 South Local</t>
  </si>
  <si>
    <t>EXIT-PK-7037</t>
  </si>
  <si>
    <t>D2030 West Local</t>
  </si>
  <si>
    <t>EXIT-PK-7039</t>
  </si>
  <si>
    <t>D2031 South Local</t>
  </si>
  <si>
    <t>EXIT-PK-7040</t>
  </si>
  <si>
    <t>D2031 South District</t>
  </si>
  <si>
    <t>EXIT-PK-7042</t>
  </si>
  <si>
    <t>D2032 South Local</t>
  </si>
  <si>
    <t>EXIT-PK-7043</t>
  </si>
  <si>
    <t>D2033 South Local</t>
  </si>
  <si>
    <t>EXIT-PK-7044</t>
  </si>
  <si>
    <t>D2035 South Local</t>
  </si>
  <si>
    <t>EXIT-PK-7047</t>
  </si>
  <si>
    <t>D2036 West District</t>
  </si>
  <si>
    <t>EXIT-PK-7049</t>
  </si>
  <si>
    <t>D2038 West Local</t>
  </si>
  <si>
    <t>EXIT-PK-7053</t>
  </si>
  <si>
    <t>D2039 East Local</t>
  </si>
  <si>
    <t>EXIT-PK-7054</t>
  </si>
  <si>
    <t>D2040 South District</t>
  </si>
  <si>
    <t>EXIT-PK-7056</t>
  </si>
  <si>
    <t>EXIT-PK-7058</t>
  </si>
  <si>
    <t>EXIT-PK-7059</t>
  </si>
  <si>
    <t>D2042 East Local</t>
  </si>
  <si>
    <t>EXIT-PK-7060</t>
  </si>
  <si>
    <t>D2043 South Local</t>
  </si>
  <si>
    <t>EXIT-PK-7061</t>
  </si>
  <si>
    <t>D2045 West Local</t>
  </si>
  <si>
    <t>EXIT-PK-7062</t>
  </si>
  <si>
    <t>D2047 East Local</t>
  </si>
  <si>
    <t>EXIT-PK-7063</t>
  </si>
  <si>
    <t>D2048 South Local</t>
  </si>
  <si>
    <t>EXIT-PK-7064</t>
  </si>
  <si>
    <t>D2050 East Local</t>
  </si>
  <si>
    <t>EXIT-PK-7068</t>
  </si>
  <si>
    <t>EXIT-PK-7069</t>
  </si>
  <si>
    <t>D2051 South Local</t>
  </si>
  <si>
    <t>EXIT-PK-7070</t>
  </si>
  <si>
    <t>D2052 East Local</t>
  </si>
  <si>
    <t>EXIT-PK-7071</t>
  </si>
  <si>
    <t>D2054 North Local</t>
  </si>
  <si>
    <t>EXIT-PK-7073</t>
  </si>
  <si>
    <t>EXIT-PK-7074</t>
  </si>
  <si>
    <t>D2059 East Metropolitan</t>
  </si>
  <si>
    <t>EXIT-PK-7077</t>
  </si>
  <si>
    <t>EXIT-PK-7078</t>
  </si>
  <si>
    <t>D2060 East Local</t>
  </si>
  <si>
    <t>EXIT-PK-7079</t>
  </si>
  <si>
    <t>D2062 South District</t>
  </si>
  <si>
    <t>EXIT-PK-7081</t>
  </si>
  <si>
    <t>D2063 South Local</t>
  </si>
  <si>
    <t>EXIT-PK-7082</t>
  </si>
  <si>
    <t>D2065 West Local</t>
  </si>
  <si>
    <t>EXIT-PK-7084</t>
  </si>
  <si>
    <t>D2066 West District</t>
  </si>
  <si>
    <t>EXIT-PK-7085</t>
  </si>
  <si>
    <t>D2067 West District</t>
  </si>
  <si>
    <t>EXIT-PK-7086</t>
  </si>
  <si>
    <t>D2068 West District</t>
  </si>
  <si>
    <t>EXIT-PK-7087</t>
  </si>
  <si>
    <t>D2069 East Local</t>
  </si>
  <si>
    <t>EXIT-PK-7089</t>
  </si>
  <si>
    <t>D2070 East Local</t>
  </si>
  <si>
    <t>EXIT-PK-7090</t>
  </si>
  <si>
    <t>D2072 South District</t>
  </si>
  <si>
    <t>EXIT-PK-7092</t>
  </si>
  <si>
    <t>D2074 South Local</t>
  </si>
  <si>
    <t>EXIT-PK-7094</t>
  </si>
  <si>
    <t>D2075 South Local</t>
  </si>
  <si>
    <t>EXIT-PK-7095</t>
  </si>
  <si>
    <t>D2077 South Local</t>
  </si>
  <si>
    <t>EXIT-PK-7098</t>
  </si>
  <si>
    <t>D2078 North Local</t>
  </si>
  <si>
    <t>EXIT-PK-7099</t>
  </si>
  <si>
    <t>EXIT-PK-7100</t>
  </si>
  <si>
    <t>D2079 East Local</t>
  </si>
  <si>
    <t>EXIT-PK-7102</t>
  </si>
  <si>
    <t>EXIT-PK-7103</t>
  </si>
  <si>
    <t>D2082 North Local</t>
  </si>
  <si>
    <t>EXIT-PK-7106</t>
  </si>
  <si>
    <t>D2083 West Local</t>
  </si>
  <si>
    <t>EXIT-PK-7107</t>
  </si>
  <si>
    <t>D2084 South District</t>
  </si>
  <si>
    <t>EXIT-PK-7108</t>
  </si>
  <si>
    <t>EXIT-PK-7109</t>
  </si>
  <si>
    <t>D2085 West Local</t>
  </si>
  <si>
    <t>EXIT-PK-7110</t>
  </si>
  <si>
    <t>D2086 North Local</t>
  </si>
  <si>
    <t>EXIT-PK-7111</t>
  </si>
  <si>
    <t>D2087 East Local</t>
  </si>
  <si>
    <t>EXIT-PK-7112</t>
  </si>
  <si>
    <t>EXIT-PK-7113</t>
  </si>
  <si>
    <t>D2088 West Local</t>
  </si>
  <si>
    <t>EXIT-PK-7114</t>
  </si>
  <si>
    <t>EXIT-PK-7115</t>
  </si>
  <si>
    <t>EXIT-PK-7116</t>
  </si>
  <si>
    <t>D2089 East Metropolitan</t>
  </si>
  <si>
    <t>EXIT-PK-7119</t>
  </si>
  <si>
    <t>D2091 North Local</t>
  </si>
  <si>
    <t>EXIT-PK-7120</t>
  </si>
  <si>
    <t>D2093 South Local</t>
  </si>
  <si>
    <t>EXIT-PK-7122</t>
  </si>
  <si>
    <t>D2094 North Local</t>
  </si>
  <si>
    <t>EXIT-PK-7123</t>
  </si>
  <si>
    <t>D2095 West Local</t>
  </si>
  <si>
    <t>EXIT-PK-7124</t>
  </si>
  <si>
    <t>D2096 East Local</t>
  </si>
  <si>
    <t>EXIT-PK-7125</t>
  </si>
  <si>
    <t>D2097 South District</t>
  </si>
  <si>
    <t>EXIT-PK-7126</t>
  </si>
  <si>
    <t>D2101 West Local</t>
  </si>
  <si>
    <t>EXIT-PK-7130</t>
  </si>
  <si>
    <t>D2102 South District</t>
  </si>
  <si>
    <t>EXIT-PK-7133</t>
  </si>
  <si>
    <t>D2103 South Local</t>
  </si>
  <si>
    <t>EXIT-PK-7134</t>
  </si>
  <si>
    <t>D2104 West Local</t>
  </si>
  <si>
    <t>EXIT-PK-7136</t>
  </si>
  <si>
    <t>D2108 East Local</t>
  </si>
  <si>
    <t>EXIT-PK-7142</t>
  </si>
  <si>
    <t>D2109 East Local</t>
  </si>
  <si>
    <t>EXIT-PK-7143</t>
  </si>
  <si>
    <t>D2110 East Local</t>
  </si>
  <si>
    <t>EXIT-PK-7145</t>
  </si>
  <si>
    <t>D2111 East Local</t>
  </si>
  <si>
    <t>EXIT-PK-7146</t>
  </si>
  <si>
    <t>D2112 West Local</t>
  </si>
  <si>
    <t>EXIT-PK-7147</t>
  </si>
  <si>
    <t>D2113 East District</t>
  </si>
  <si>
    <t>EXIT-PK-7148</t>
  </si>
  <si>
    <t>D2114 North District</t>
  </si>
  <si>
    <t>EXIT-PK-7150</t>
  </si>
  <si>
    <t>D2115 North Local</t>
  </si>
  <si>
    <t>EXIT-PK-7151</t>
  </si>
  <si>
    <t>EXIT-PK-7152</t>
  </si>
  <si>
    <t>D2118 East District</t>
  </si>
  <si>
    <t>EXIT-PK-7155</t>
  </si>
  <si>
    <t>EXIT-PK-7156</t>
  </si>
  <si>
    <t>D2119 South District</t>
  </si>
  <si>
    <t>EXIT-PK-7158</t>
  </si>
  <si>
    <t>EXIT-PK-7159</t>
  </si>
  <si>
    <t>D2120 West Local</t>
  </si>
  <si>
    <t>EXIT-PK-7160</t>
  </si>
  <si>
    <t>D2124 West Local</t>
  </si>
  <si>
    <t>EXIT-PK-7167</t>
  </si>
  <si>
    <t>D2125 South Local</t>
  </si>
  <si>
    <t>EXIT-PK-7168</t>
  </si>
  <si>
    <t>D2127 West Local</t>
  </si>
  <si>
    <t>EXIT-PK-7170</t>
  </si>
  <si>
    <t>D2128 East Local</t>
  </si>
  <si>
    <t>EXIT-PK-7171</t>
  </si>
  <si>
    <t>D2129 West District</t>
  </si>
  <si>
    <t>EXIT-PK-7172</t>
  </si>
  <si>
    <t>D2131 West Local</t>
  </si>
  <si>
    <t>EXIT-PK-7174</t>
  </si>
  <si>
    <t>D2133 West Local</t>
  </si>
  <si>
    <t>EXIT-PK-7176</t>
  </si>
  <si>
    <t>D2135 West Local</t>
  </si>
  <si>
    <t>EXIT-PK-7178</t>
  </si>
  <si>
    <t>D2138 West Local</t>
  </si>
  <si>
    <t>EXIT-PK-7181</t>
  </si>
  <si>
    <t>D2139 North Local</t>
  </si>
  <si>
    <t>EXIT-PK-7182</t>
  </si>
  <si>
    <t>EXIT-PK-7183</t>
  </si>
  <si>
    <t>D2141 South Local</t>
  </si>
  <si>
    <t>EXIT-PK-7184</t>
  </si>
  <si>
    <t>EXIT-PK-7185</t>
  </si>
  <si>
    <t>D2143 South Local</t>
  </si>
  <si>
    <t>EXIT-PK-7191</t>
  </si>
  <si>
    <t>D2145 North District</t>
  </si>
  <si>
    <t>EXIT-PK-7193</t>
  </si>
  <si>
    <t>D2147 South Local</t>
  </si>
  <si>
    <t>EXIT-PK-7195</t>
  </si>
  <si>
    <t>D2148 East Local</t>
  </si>
  <si>
    <t>EXIT-PK-7196</t>
  </si>
  <si>
    <t>D2149 East Local</t>
  </si>
  <si>
    <t>EXIT-PK-7197</t>
  </si>
  <si>
    <t>D2150 North Local</t>
  </si>
  <si>
    <t>EXIT-PK-7199</t>
  </si>
  <si>
    <t>D2152 North Metropolitan</t>
  </si>
  <si>
    <t>EXIT-PK-7202</t>
  </si>
  <si>
    <t>EXIT-PK-7203</t>
  </si>
  <si>
    <t>EXIT-PK-7204</t>
  </si>
  <si>
    <t>D2153 South Local</t>
  </si>
  <si>
    <t>EXIT-PK-7205</t>
  </si>
  <si>
    <t>D2154 South Local</t>
  </si>
  <si>
    <t>EXIT-PK-7206</t>
  </si>
  <si>
    <t>D2155 East Local</t>
  </si>
  <si>
    <t>EXIT-PK-7207</t>
  </si>
  <si>
    <t>D2156 East Local</t>
  </si>
  <si>
    <t>EXIT-PK-7208</t>
  </si>
  <si>
    <t>D2157 South Local</t>
  </si>
  <si>
    <t>EXIT-PK-7210</t>
  </si>
  <si>
    <t>D2158 North Local</t>
  </si>
  <si>
    <t>EXIT-PK-7211</t>
  </si>
  <si>
    <t>D2158 North District</t>
  </si>
  <si>
    <t>EXIT-PK-7212</t>
  </si>
  <si>
    <t>D2159 South Local</t>
  </si>
  <si>
    <t>EXIT-PK-7216</t>
  </si>
  <si>
    <t>D2160 South Local</t>
  </si>
  <si>
    <t>EXIT-PK-7217</t>
  </si>
  <si>
    <t>D2161 South Local</t>
  </si>
  <si>
    <t>EXIT-PK-7218</t>
  </si>
  <si>
    <t>D2162 South Local</t>
  </si>
  <si>
    <t>EXIT-PK-7219</t>
  </si>
  <si>
    <t>D2163 East Local</t>
  </si>
  <si>
    <t>EXIT-PK-7220</t>
  </si>
  <si>
    <t>D2164 South Local</t>
  </si>
  <si>
    <t>EXIT-PK-7222</t>
  </si>
  <si>
    <t>D2165 North Local</t>
  </si>
  <si>
    <t>EXIT-PK-7223</t>
  </si>
  <si>
    <t>D2166 South Local</t>
  </si>
  <si>
    <t>EXIT-PK-7224</t>
  </si>
  <si>
    <t>D2168 East Metropolitan</t>
  </si>
  <si>
    <t>EXIT-PK-7226</t>
  </si>
  <si>
    <t>D2171 South Local</t>
  </si>
  <si>
    <t>EXIT-PK-7229</t>
  </si>
  <si>
    <t>EXIT-PK-7230</t>
  </si>
  <si>
    <t>D2173 South Local</t>
  </si>
  <si>
    <t>EXIT-PK-7232</t>
  </si>
  <si>
    <t>D2175 South Local</t>
  </si>
  <si>
    <t>EXIT-PK-7234</t>
  </si>
  <si>
    <t>EXIT-PK-7235</t>
  </si>
  <si>
    <t>D2177 East Local</t>
  </si>
  <si>
    <t>EXIT-PK-7237</t>
  </si>
  <si>
    <t>D2178 North Local</t>
  </si>
  <si>
    <t>EXIT-PK-7238</t>
  </si>
  <si>
    <t>D2180 West Local</t>
  </si>
  <si>
    <t>EXIT-PK-7240</t>
  </si>
  <si>
    <t>D2181 East Local</t>
  </si>
  <si>
    <t>EXIT-PK-7241</t>
  </si>
  <si>
    <t>D2182 North Local</t>
  </si>
  <si>
    <t>EXIT-PK-7242</t>
  </si>
  <si>
    <t>D2183 West Local</t>
  </si>
  <si>
    <t>EXIT-PK-7244</t>
  </si>
  <si>
    <t>D2184 East Local</t>
  </si>
  <si>
    <t>EXIT-PK-7245</t>
  </si>
  <si>
    <t>D2188 North Local</t>
  </si>
  <si>
    <t>EXIT-PK-7250</t>
  </si>
  <si>
    <t>D2189 North Local</t>
  </si>
  <si>
    <t>EXIT-PK-7252</t>
  </si>
  <si>
    <t>D2190 South Local</t>
  </si>
  <si>
    <t>EXIT-PK-7253</t>
  </si>
  <si>
    <t>EXIT-PK-7254</t>
  </si>
  <si>
    <t>D2191 West Local</t>
  </si>
  <si>
    <t>EXIT-PK-7255</t>
  </si>
  <si>
    <t>D2192 North Local</t>
  </si>
  <si>
    <t>EXIT-PK-7256</t>
  </si>
  <si>
    <t>D2193 North Local</t>
  </si>
  <si>
    <t>EXIT-PK-7257</t>
  </si>
  <si>
    <t>D2194 South District</t>
  </si>
  <si>
    <t>EXIT-PK-7258</t>
  </si>
  <si>
    <t>D2196 North Local</t>
  </si>
  <si>
    <t>EXIT-PK-7260</t>
  </si>
  <si>
    <t>D2198 South Local</t>
  </si>
  <si>
    <t>EXIT-PK-7262</t>
  </si>
  <si>
    <t>D2199 South District</t>
  </si>
  <si>
    <t>EXIT-PK-7263</t>
  </si>
  <si>
    <t>D2200 South District</t>
  </si>
  <si>
    <t>EXIT-PK-7264</t>
  </si>
  <si>
    <t>EXIT-PK-7265</t>
  </si>
  <si>
    <t>D2202 South Local</t>
  </si>
  <si>
    <t>EXIT-PK-7269</t>
  </si>
  <si>
    <t>D2203 South Local</t>
  </si>
  <si>
    <t>EXIT-PK-7270</t>
  </si>
  <si>
    <t>D2204 South District</t>
  </si>
  <si>
    <t>EXIT-PK-7271</t>
  </si>
  <si>
    <t>D2205 East District</t>
  </si>
  <si>
    <t>EXIT-PK-7272</t>
  </si>
  <si>
    <t>D2206 North Metropolitan</t>
  </si>
  <si>
    <t>EXIT-PK-7273</t>
  </si>
  <si>
    <t>D2207 West Local</t>
  </si>
  <si>
    <t>EXIT-PK-7274</t>
  </si>
  <si>
    <t>D2208 East Local</t>
  </si>
  <si>
    <t>EXIT-PK-7275</t>
  </si>
  <si>
    <t>D2209 East Local</t>
  </si>
  <si>
    <t>EXIT-PK-7277</t>
  </si>
  <si>
    <t>EXIT-PK-7278</t>
  </si>
  <si>
    <t>EXIT-PK-7280</t>
  </si>
  <si>
    <t>D2210 West District</t>
  </si>
  <si>
    <t>EXIT-PK-7283</t>
  </si>
  <si>
    <t>D2212 East Local</t>
  </si>
  <si>
    <t>EXIT-PK-7286</t>
  </si>
  <si>
    <t>D2213 South Local</t>
  </si>
  <si>
    <t>EXIT-PK-7288</t>
  </si>
  <si>
    <t>EXIT-PK-7289</t>
  </si>
  <si>
    <t>D2216 East Local</t>
  </si>
  <si>
    <t>EXIT-PK-7294</t>
  </si>
  <si>
    <t>D2217 North Local</t>
  </si>
  <si>
    <t>EXIT-PK-7296</t>
  </si>
  <si>
    <t>D2221 South Local</t>
  </si>
  <si>
    <t>EXIT-PK-7299</t>
  </si>
  <si>
    <t>D2222 West District</t>
  </si>
  <si>
    <t>EXIT-PK-7300</t>
  </si>
  <si>
    <t>D2223 South Local</t>
  </si>
  <si>
    <t>EXIT-PK-7301</t>
  </si>
  <si>
    <t>D2224 South Local</t>
  </si>
  <si>
    <t>EXIT-PK-7302</t>
  </si>
  <si>
    <t>D2225 South Local</t>
  </si>
  <si>
    <t>EXIT-PK-7303</t>
  </si>
  <si>
    <t>D2226 West Local</t>
  </si>
  <si>
    <t>EXIT-PK-7304</t>
  </si>
  <si>
    <t>D2227 East Local</t>
  </si>
  <si>
    <t>EXIT-PK-7305</t>
  </si>
  <si>
    <t>D2228 East Local</t>
  </si>
  <si>
    <t>EXIT-PK-7306</t>
  </si>
  <si>
    <t>D2229 North Local</t>
  </si>
  <si>
    <t>EXIT-PK-7307</t>
  </si>
  <si>
    <t>D2230 East Local</t>
  </si>
  <si>
    <t>EXIT-PK-7308</t>
  </si>
  <si>
    <t>D2231 North Local</t>
  </si>
  <si>
    <t>EXIT-PK-7309</t>
  </si>
  <si>
    <t>D2232 East District</t>
  </si>
  <si>
    <t>EXIT-PK-7310</t>
  </si>
  <si>
    <t>D2233 East Local</t>
  </si>
  <si>
    <t>EXIT-PK-7311</t>
  </si>
  <si>
    <t>D2234 East Local</t>
  </si>
  <si>
    <t>EXIT-PK-7312</t>
  </si>
  <si>
    <t>D2236 North Local</t>
  </si>
  <si>
    <t>EXIT-PK-7313</t>
  </si>
  <si>
    <t>D2237 South Local</t>
  </si>
  <si>
    <t>EXIT-PK-7314</t>
  </si>
  <si>
    <t>D2239 West Local</t>
  </si>
  <si>
    <t>EXIT-PK-7316</t>
  </si>
  <si>
    <t>D2240 East District</t>
  </si>
  <si>
    <t>EXIT-PK-7318</t>
  </si>
  <si>
    <t>D2242 East Local</t>
  </si>
  <si>
    <t>EXIT-PK-7320</t>
  </si>
  <si>
    <t>EXIT-PK-7322</t>
  </si>
  <si>
    <t>D2243 North Local</t>
  </si>
  <si>
    <t>EXIT-PK-7327</t>
  </si>
  <si>
    <t>EXIT-PK-7328</t>
  </si>
  <si>
    <t>D2244 East District</t>
  </si>
  <si>
    <t>EXIT-PK-7330</t>
  </si>
  <si>
    <t>D2245 East District</t>
  </si>
  <si>
    <t>EXIT-PK-7331</t>
  </si>
  <si>
    <t>D2247 West Local</t>
  </si>
  <si>
    <t>EXIT-PK-7333</t>
  </si>
  <si>
    <t>D2249 West Local</t>
  </si>
  <si>
    <t>EXIT-PK-7336</t>
  </si>
  <si>
    <t>D2250 South Local</t>
  </si>
  <si>
    <t>EXIT-PK-7339</t>
  </si>
  <si>
    <t>D2251 South District</t>
  </si>
  <si>
    <t>EXIT-PK-7340</t>
  </si>
  <si>
    <t>D2252 North Local</t>
  </si>
  <si>
    <t>EXIT-PK-7342</t>
  </si>
  <si>
    <t>EXIT-PK-7343</t>
  </si>
  <si>
    <t>EXIT-PK-7344</t>
  </si>
  <si>
    <t>D2253 East Local</t>
  </si>
  <si>
    <t>EXIT-PK-7345</t>
  </si>
  <si>
    <t>D2254 East Local</t>
  </si>
  <si>
    <t>EXIT-PK-7346</t>
  </si>
  <si>
    <t>D2259 South Local</t>
  </si>
  <si>
    <t>EXIT-PK-7351</t>
  </si>
  <si>
    <t>D2260 West Local</t>
  </si>
  <si>
    <t>EXIT-PK-7352</t>
  </si>
  <si>
    <t>D2261 East District</t>
  </si>
  <si>
    <t>EXIT-PK-7353</t>
  </si>
  <si>
    <t>D2262 West Local</t>
  </si>
  <si>
    <t>EXIT-PK-7355</t>
  </si>
  <si>
    <t>D2263 East Local</t>
  </si>
  <si>
    <t>EXIT-PK-7356</t>
  </si>
  <si>
    <t>D2264 East District</t>
  </si>
  <si>
    <t>EXIT-PK-7357</t>
  </si>
  <si>
    <t>EXIT-PK-7358</t>
  </si>
  <si>
    <t>D2265 North Local</t>
  </si>
  <si>
    <t>EXIT-PK-7359</t>
  </si>
  <si>
    <t>D2266 South Local</t>
  </si>
  <si>
    <t>EXIT-PK-7360</t>
  </si>
  <si>
    <t>D2267 South District</t>
  </si>
  <si>
    <t>EXIT-PK-7361</t>
  </si>
  <si>
    <t>D2269 South Local</t>
  </si>
  <si>
    <t>EXIT-PK-7363</t>
  </si>
  <si>
    <t>D2270 East Local</t>
  </si>
  <si>
    <t>EXIT-PK-7364</t>
  </si>
  <si>
    <t>D2272 South Local</t>
  </si>
  <si>
    <t>EXIT-PK-7366</t>
  </si>
  <si>
    <t>D2274 South District</t>
  </si>
  <si>
    <t>EXIT-PK-7368</t>
  </si>
  <si>
    <t>D2275 East Local</t>
  </si>
  <si>
    <t>EXIT-PK-7370</t>
  </si>
  <si>
    <t>D2276 South Local</t>
  </si>
  <si>
    <t>EXIT-PK-7371</t>
  </si>
  <si>
    <t>D2277 South Local</t>
  </si>
  <si>
    <t>EXIT-PK-7372</t>
  </si>
  <si>
    <t>D2278 North District</t>
  </si>
  <si>
    <t>EXIT-PK-7373</t>
  </si>
  <si>
    <t>D2279 East Local</t>
  </si>
  <si>
    <t>EXIT-PK-7374</t>
  </si>
  <si>
    <t>D2280 South Local</t>
  </si>
  <si>
    <t>EXIT-PK-7375</t>
  </si>
  <si>
    <t>D2281 South Local</t>
  </si>
  <si>
    <t>EXIT-PK-7376</t>
  </si>
  <si>
    <t>D2282 East Local</t>
  </si>
  <si>
    <t>EXIT-PK-7377</t>
  </si>
  <si>
    <t>D2283 North Local</t>
  </si>
  <si>
    <t>EXIT-PK-7378</t>
  </si>
  <si>
    <t>D2284 North Local</t>
  </si>
  <si>
    <t>EXIT-PK-7379</t>
  </si>
  <si>
    <t>D2285 North Local</t>
  </si>
  <si>
    <t>EXIT-PK-7380</t>
  </si>
  <si>
    <t>D2286 East Local</t>
  </si>
  <si>
    <t>EXIT-PK-7381</t>
  </si>
  <si>
    <t>D2287 North Local</t>
  </si>
  <si>
    <t>EXIT-PK-7382</t>
  </si>
  <si>
    <t>D2288 East Local</t>
  </si>
  <si>
    <t>EXIT-PK-7383</t>
  </si>
  <si>
    <t>D2289 South Local</t>
  </si>
  <si>
    <t>EXIT-PK-7384</t>
  </si>
  <si>
    <t>D2291 South Local</t>
  </si>
  <si>
    <t>EXIT-PK-7386</t>
  </si>
  <si>
    <t>D2292 North Local</t>
  </si>
  <si>
    <t>EXIT-PK-7387</t>
  </si>
  <si>
    <t>D2293 South Local</t>
  </si>
  <si>
    <t>EXIT-PK-7388</t>
  </si>
  <si>
    <t>D2294 South Local</t>
  </si>
  <si>
    <t>EXIT-PK-7389</t>
  </si>
  <si>
    <t>D2295 East Local</t>
  </si>
  <si>
    <t>EXIT-PK-7390</t>
  </si>
  <si>
    <t>D2297 East Local</t>
  </si>
  <si>
    <t>EXIT-PK-7392</t>
  </si>
  <si>
    <t>D2299 North Local</t>
  </si>
  <si>
    <t>EXIT-PK-7394</t>
  </si>
  <si>
    <t>D2301 North District</t>
  </si>
  <si>
    <t>EXIT-PK-7396</t>
  </si>
  <si>
    <t>D2303 East Local</t>
  </si>
  <si>
    <t>EXIT-PK-7398</t>
  </si>
  <si>
    <t>D2304 South Local</t>
  </si>
  <si>
    <t>EXIT-PK-7399</t>
  </si>
  <si>
    <t>D2305 North Local</t>
  </si>
  <si>
    <t>EXIT-PK-7401</t>
  </si>
  <si>
    <t>D2306 North Local</t>
  </si>
  <si>
    <t>EXIT-PK-7402</t>
  </si>
  <si>
    <t>D2312 East Local</t>
  </si>
  <si>
    <t>EXIT-PK-7410</t>
  </si>
  <si>
    <t>D2372 West Local</t>
  </si>
  <si>
    <t>EXIT-PK-7412</t>
  </si>
  <si>
    <t>D2472 West Local</t>
  </si>
  <si>
    <t>EXIT-PK-7417</t>
  </si>
  <si>
    <t>D2473 West Local</t>
  </si>
  <si>
    <t>EXIT-PK-7418</t>
  </si>
  <si>
    <t>D2492 West Local</t>
  </si>
  <si>
    <t>EXIT-PK-7419</t>
  </si>
  <si>
    <t>D2494 West Local</t>
  </si>
  <si>
    <t>EXIT-PK-7421</t>
  </si>
  <si>
    <t>D2495 North Local</t>
  </si>
  <si>
    <t>EXIT-PK-7422</t>
  </si>
  <si>
    <t>D2496 East Local</t>
  </si>
  <si>
    <t>EXIT-PK-7423</t>
  </si>
  <si>
    <t>D2513 East Local</t>
  </si>
  <si>
    <t>EXIT-PK-7425</t>
  </si>
  <si>
    <t>D2532 East Local</t>
  </si>
  <si>
    <t>EXIT-PK-7426</t>
  </si>
  <si>
    <t>D2533 South Local</t>
  </si>
  <si>
    <t>EXIT-PK-7427</t>
  </si>
  <si>
    <t>D2552 West Local</t>
  </si>
  <si>
    <t>EXIT-PK-7428</t>
  </si>
  <si>
    <t>D2554 West Local</t>
  </si>
  <si>
    <t>EXIT-PK-7429</t>
  </si>
  <si>
    <t>D2555 West Local</t>
  </si>
  <si>
    <t>EXIT-PK-7430</t>
  </si>
  <si>
    <t>D2556 North Local</t>
  </si>
  <si>
    <t>EXIT-PK-7431</t>
  </si>
  <si>
    <t>D2572 South District</t>
  </si>
  <si>
    <t>EXIT-PK-7432</t>
  </si>
  <si>
    <t>D2592 East Metropolitan</t>
  </si>
  <si>
    <t>EXIT-PK-7434</t>
  </si>
  <si>
    <t>D2593 West Local</t>
  </si>
  <si>
    <t>EXIT-PK-7435</t>
  </si>
  <si>
    <t>EXIT-PK-7436</t>
  </si>
  <si>
    <t>D2612 South Local</t>
  </si>
  <si>
    <t>EXIT-PK-7437</t>
  </si>
  <si>
    <t>EXIT-PK-7438</t>
  </si>
  <si>
    <t>EXIT-PK-7439</t>
  </si>
  <si>
    <t>D2613 West Local</t>
  </si>
  <si>
    <t>EXIT-PK-7440</t>
  </si>
  <si>
    <t>D2614 West Local</t>
  </si>
  <si>
    <t>EXIT-PK-7441</t>
  </si>
  <si>
    <t>D2616 South Local</t>
  </si>
  <si>
    <t>EXIT-PK-7443</t>
  </si>
  <si>
    <t>D2633 North Local</t>
  </si>
  <si>
    <t>EXIT-PK-7447</t>
  </si>
  <si>
    <t>D2634 East District</t>
  </si>
  <si>
    <t>EXIT-PK-7448</t>
  </si>
  <si>
    <t>D2634 East Local</t>
  </si>
  <si>
    <t>EXIT-PK-7449</t>
  </si>
  <si>
    <t>D2635 South Local</t>
  </si>
  <si>
    <t>EXIT-PK-7450</t>
  </si>
  <si>
    <t>D2672 East Metropolitan</t>
  </si>
  <si>
    <t>EXIT-PK-7451</t>
  </si>
  <si>
    <t>D2672 East District</t>
  </si>
  <si>
    <t>EXIT-PK-7452</t>
  </si>
  <si>
    <t>D2692 East Local</t>
  </si>
  <si>
    <t>EXIT-PK-7453</t>
  </si>
  <si>
    <t>D2812 South Local</t>
  </si>
  <si>
    <t>EXIT-PK-7456</t>
  </si>
  <si>
    <t>D2833 West District</t>
  </si>
  <si>
    <t>EXIT-PK-7457</t>
  </si>
  <si>
    <t>D2872 West Local</t>
  </si>
  <si>
    <t>EXIT-PK-7458</t>
  </si>
  <si>
    <t>D2892 South District</t>
  </si>
  <si>
    <t>EXIT-PK-7459</t>
  </si>
  <si>
    <t>D2912 South Local</t>
  </si>
  <si>
    <t>EXIT-PK-7461</t>
  </si>
  <si>
    <t>D2932 West Local</t>
  </si>
  <si>
    <t>EXIT-PK-7462</t>
  </si>
  <si>
    <t>D2972 North Local</t>
  </si>
  <si>
    <t>EXIT-PK-7463</t>
  </si>
  <si>
    <t>D2993 East Local</t>
  </si>
  <si>
    <t>EXIT-PK-7465</t>
  </si>
  <si>
    <t>D2994 South Local</t>
  </si>
  <si>
    <t>EXIT-PK-7466</t>
  </si>
  <si>
    <t>D2995 East Local</t>
  </si>
  <si>
    <t>EXIT-PK-7467</t>
  </si>
  <si>
    <t>D2996 West Local</t>
  </si>
  <si>
    <t>EXIT-PK-7468</t>
  </si>
  <si>
    <t>D3012 North Local</t>
  </si>
  <si>
    <t>EXIT-PK-7469</t>
  </si>
  <si>
    <t>D3013 North Local</t>
  </si>
  <si>
    <t>EXIT-PK-7470</t>
  </si>
  <si>
    <t>D3014 North Local</t>
  </si>
  <si>
    <t>EXIT-PK-7471</t>
  </si>
  <si>
    <t>D3015 North Local</t>
  </si>
  <si>
    <t>EXIT-PK-7472</t>
  </si>
  <si>
    <t>D3052 West Local</t>
  </si>
  <si>
    <t>EXIT-PK-7473</t>
  </si>
  <si>
    <t>D3053 South Local</t>
  </si>
  <si>
    <t>EXIT-PK-7474</t>
  </si>
  <si>
    <t>D3054 South District</t>
  </si>
  <si>
    <t>EXIT-PK-7475</t>
  </si>
  <si>
    <t>EXIT-PK-7476</t>
  </si>
  <si>
    <t>D3055 West Local</t>
  </si>
  <si>
    <t>EXIT-PK-7477</t>
  </si>
  <si>
    <t>D3057 East Local</t>
  </si>
  <si>
    <t>EXIT-PK-7478</t>
  </si>
  <si>
    <t>D3092 East District</t>
  </si>
  <si>
    <t>EXIT-PK-7479</t>
  </si>
  <si>
    <t>EXIT-PK-7480</t>
  </si>
  <si>
    <t>D3112 West Local</t>
  </si>
  <si>
    <t>EXIT-PK-7482</t>
  </si>
  <si>
    <t>D3115 South Local</t>
  </si>
  <si>
    <t>EXIT-PK-7485</t>
  </si>
  <si>
    <t>D3117 South Local</t>
  </si>
  <si>
    <t>EXIT-PK-7487</t>
  </si>
  <si>
    <t>D3118 East Local</t>
  </si>
  <si>
    <t>EXIT-PK-7488</t>
  </si>
  <si>
    <t>D3119 North Local</t>
  </si>
  <si>
    <t>EXIT-PK-7489</t>
  </si>
  <si>
    <t>D3120 East Local</t>
  </si>
  <si>
    <t>EXIT-PK-7491</t>
  </si>
  <si>
    <t>D3121 East Local</t>
  </si>
  <si>
    <t>EXIT-PK-7492</t>
  </si>
  <si>
    <t>D3122 West Local</t>
  </si>
  <si>
    <t>EXIT-PK-7493</t>
  </si>
  <si>
    <t>D3124 North Local</t>
  </si>
  <si>
    <t>EXIT-PK-7495</t>
  </si>
  <si>
    <t>D3173 South Local</t>
  </si>
  <si>
    <t>EXIT-PK-7498</t>
  </si>
  <si>
    <t>D3175 East Local</t>
  </si>
  <si>
    <t>EXIT-PK-7503</t>
  </si>
  <si>
    <t>D3177 West Local</t>
  </si>
  <si>
    <t>EXIT-PK-7505</t>
  </si>
  <si>
    <t>D3192 North District</t>
  </si>
  <si>
    <t>EXIT-PK-7508</t>
  </si>
  <si>
    <t>D3234 West District</t>
  </si>
  <si>
    <t>EXIT-PK-7512</t>
  </si>
  <si>
    <t>D3292 West Local</t>
  </si>
  <si>
    <t>EXIT-PK-7514</t>
  </si>
  <si>
    <t>D3293 East Local</t>
  </si>
  <si>
    <t>EXIT-PK-7515</t>
  </si>
  <si>
    <t>D3294 South District</t>
  </si>
  <si>
    <t>EXIT-PK-7516</t>
  </si>
  <si>
    <t>D3297 East District</t>
  </si>
  <si>
    <t>EXIT-PK-7518</t>
  </si>
  <si>
    <t>D3299 West Local</t>
  </si>
  <si>
    <t>EXIT-PK-7519</t>
  </si>
  <si>
    <t>D3312 South Local</t>
  </si>
  <si>
    <t>EXIT-PK-7520</t>
  </si>
  <si>
    <t>D3313 North District</t>
  </si>
  <si>
    <t>EXIT-PK-7521</t>
  </si>
  <si>
    <t>D3315 West Local</t>
  </si>
  <si>
    <t>EXIT-PK-7522</t>
  </si>
  <si>
    <t>D3316 East Local</t>
  </si>
  <si>
    <t>EXIT-PK-7523</t>
  </si>
  <si>
    <t>D3318 South Local</t>
  </si>
  <si>
    <t>EXIT-PK-7524</t>
  </si>
  <si>
    <t>D3332 East Local</t>
  </si>
  <si>
    <t>EXIT-PK-7525</t>
  </si>
  <si>
    <t>D3398 South District</t>
  </si>
  <si>
    <t>EXIT-PK-7527</t>
  </si>
  <si>
    <t>EXIT-PK-7528</t>
  </si>
  <si>
    <t>D3473 South Local</t>
  </si>
  <si>
    <t>EXIT-PK-7529</t>
  </si>
  <si>
    <t>D3512 South Local</t>
  </si>
  <si>
    <t>EXIT-PK-7532</t>
  </si>
  <si>
    <t>D3533 South District</t>
  </si>
  <si>
    <t>EXIT-PK-7533</t>
  </si>
  <si>
    <t>D3534 East District</t>
  </si>
  <si>
    <t>EXIT-PK-7534</t>
  </si>
  <si>
    <t>D3556 South Local</t>
  </si>
  <si>
    <t>EXIT-PK-7537</t>
  </si>
  <si>
    <t>D3557 West Local</t>
  </si>
  <si>
    <t>EXIT-PK-7538</t>
  </si>
  <si>
    <t>D3559 West Local</t>
  </si>
  <si>
    <t>EXIT-PK-7539</t>
  </si>
  <si>
    <t>D3560 North Local</t>
  </si>
  <si>
    <t>EXIT-PK-7540</t>
  </si>
  <si>
    <t>D3563 West District</t>
  </si>
  <si>
    <t>EXIT-PK-7541</t>
  </si>
  <si>
    <t>EXIT-PK-7542</t>
  </si>
  <si>
    <t>D3572 North Local</t>
  </si>
  <si>
    <t>EXIT-PK-7544</t>
  </si>
  <si>
    <t>D3613 East Local</t>
  </si>
  <si>
    <t>EXIT-PK-7546</t>
  </si>
  <si>
    <t>D3614 West Local</t>
  </si>
  <si>
    <t>EXIT-PK-7547</t>
  </si>
  <si>
    <t>D3633 North Local</t>
  </si>
  <si>
    <t>EXIT-PK-7548</t>
  </si>
  <si>
    <t>D3652 South Local</t>
  </si>
  <si>
    <t>EXIT-PK-7549</t>
  </si>
  <si>
    <t>D3672 West Local</t>
  </si>
  <si>
    <t>EXIT-PK-7551</t>
  </si>
  <si>
    <t>D3672 West District</t>
  </si>
  <si>
    <t>EXIT-PK-7552</t>
  </si>
  <si>
    <t>EXIT-PK-7554</t>
  </si>
  <si>
    <t>D3692 South District</t>
  </si>
  <si>
    <t>EXIT-PK-7555</t>
  </si>
  <si>
    <t>D3712 North District</t>
  </si>
  <si>
    <t>EXIT-PK-7556</t>
  </si>
  <si>
    <t>EXIT-PK-7557</t>
  </si>
  <si>
    <t>EXIT-PK-7558</t>
  </si>
  <si>
    <t>D3733 North Local</t>
  </si>
  <si>
    <t>EXIT-PK-7559</t>
  </si>
  <si>
    <t>D3753 North Local</t>
  </si>
  <si>
    <t>EXIT-PK-7561</t>
  </si>
  <si>
    <t>EXIT-PK-7562</t>
  </si>
  <si>
    <t>D3754 North Local</t>
  </si>
  <si>
    <t>EXIT-PK-7563</t>
  </si>
  <si>
    <t>D3755 East Local</t>
  </si>
  <si>
    <t>EXIT-PK-7564</t>
  </si>
  <si>
    <t>D3757 East Local</t>
  </si>
  <si>
    <t>EXIT-PK-7565</t>
  </si>
  <si>
    <t>D3758 South Local</t>
  </si>
  <si>
    <t>EXIT-PK-7566</t>
  </si>
  <si>
    <t>D3759 West Local</t>
  </si>
  <si>
    <t>EXIT-PK-7567</t>
  </si>
  <si>
    <t>D3772 East District</t>
  </si>
  <si>
    <t>EXIT-PK-7569</t>
  </si>
  <si>
    <t>D3773 North Local</t>
  </si>
  <si>
    <t>EXIT-PK-7570</t>
  </si>
  <si>
    <t>D3792 East District</t>
  </si>
  <si>
    <t>EXIT-PK-7571</t>
  </si>
  <si>
    <t>D3832 West Local</t>
  </si>
  <si>
    <t>EXIT-PK-7572</t>
  </si>
  <si>
    <t>D3833 North Local</t>
  </si>
  <si>
    <t>EXIT-PK-7573</t>
  </si>
  <si>
    <t>D3835 South Local</t>
  </si>
  <si>
    <t>EXIT-PK-7574</t>
  </si>
  <si>
    <t>D3853 West District</t>
  </si>
  <si>
    <t>EXIT-PK-7576</t>
  </si>
  <si>
    <t>D3874 South Local</t>
  </si>
  <si>
    <t>EXIT-PK-7579</t>
  </si>
  <si>
    <t>Parks and Open Space Embellishment Cost</t>
  </si>
  <si>
    <t xml:space="preserve">Note: </t>
  </si>
  <si>
    <t>1. Project costs are on costs to undertake detailed design, survey, geotechnical investigations, project management, and supervision of construction works and obtain certification from a Registered Professional Engineer of Queensland. Project costs equate to 13% of the direct and indirect embellishment costs.
2. Contingency costs are based on the project delivery date, and applied to the direct construction cost, indirect construction cost and project cost. Contingencies equate to 7.5% for projects with a delivery date up to 2021 and 15% for projects with a delivery date up to 2026.
3. Total embellishment cost is the sum of direct embellishment cost, indirect embellishment cost, project cost and construction contingency cost.</t>
  </si>
  <si>
    <t>Detailed Unit Rates by Embellishment Stages</t>
  </si>
  <si>
    <t>Unit Rates Summary</t>
  </si>
  <si>
    <t>LGIP Code</t>
  </si>
  <si>
    <t>Park type</t>
  </si>
  <si>
    <t>Standard Size M2</t>
  </si>
  <si>
    <t>Maximum Scaling factor</t>
  </si>
  <si>
    <t>Preliminary Scale</t>
  </si>
  <si>
    <t>Preliminary No Scale</t>
  </si>
  <si>
    <t>Stage A Scale</t>
  </si>
  <si>
    <t>Stage A No Scale</t>
  </si>
  <si>
    <t>Stage B Scale</t>
  </si>
  <si>
    <t>Stage B No Scale</t>
  </si>
  <si>
    <t>Stage C Scale</t>
  </si>
  <si>
    <t>Stage C No Scale</t>
  </si>
  <si>
    <t>Grand Total</t>
  </si>
  <si>
    <t>Stages</t>
  </si>
  <si>
    <t>Costing Code</t>
  </si>
  <si>
    <t>Scaled component</t>
  </si>
  <si>
    <t>Not scaled component</t>
  </si>
  <si>
    <t>Local general recreation park (Acq + Emb)</t>
  </si>
  <si>
    <t>A&amp;B</t>
  </si>
  <si>
    <t>District general recreation park (Acq + Emb)</t>
  </si>
  <si>
    <t>Metropolitan general recreation park (Acq + Emb)</t>
  </si>
  <si>
    <t>Urban Neighbourhood general recreation park (Acq + Emb)</t>
  </si>
  <si>
    <t>District urban common (Acq + Emb)</t>
  </si>
  <si>
    <t>Metropolitan urban common (Acq + Emb)</t>
  </si>
  <si>
    <t>Local access / recreation corridor park (Acq + Emb)</t>
  </si>
  <si>
    <t>A</t>
  </si>
  <si>
    <t>District access / recreation corridor park (Acq + Emb)</t>
  </si>
  <si>
    <t>Metropolitan access / recreation corridor park (Acq + Emb)</t>
  </si>
  <si>
    <t>A5-D</t>
  </si>
  <si>
    <t>District general outdoor sport park (Acq + Emb)</t>
  </si>
  <si>
    <t>A5-M</t>
  </si>
  <si>
    <t>Metropolitian general outdoor sport park (Acq + Emb)</t>
  </si>
  <si>
    <t>E1-L</t>
  </si>
  <si>
    <t xml:space="preserve">Local general recreation park </t>
  </si>
  <si>
    <t>B&amp;C</t>
  </si>
  <si>
    <t>E2-D</t>
  </si>
  <si>
    <t>District general recreation park</t>
  </si>
  <si>
    <t>E3-M</t>
  </si>
  <si>
    <t>Metropolitan general recreation park</t>
  </si>
  <si>
    <t>E9</t>
  </si>
  <si>
    <t>Urban Neighbourhood general recreation park</t>
  </si>
  <si>
    <t>E4-D</t>
  </si>
  <si>
    <t>District urban common</t>
  </si>
  <si>
    <t>E4-M</t>
  </si>
  <si>
    <t>Metropolitan urban common</t>
  </si>
  <si>
    <t>E7-L</t>
  </si>
  <si>
    <t>Local access / recreation corridor park</t>
  </si>
  <si>
    <t>E8-D</t>
  </si>
  <si>
    <t>District access / recreation corridor park</t>
  </si>
  <si>
    <t>E8-M</t>
  </si>
  <si>
    <t>Metropolitan access / recreation corridor park</t>
  </si>
  <si>
    <t>E11-D</t>
  </si>
  <si>
    <t>District visitor node park</t>
  </si>
  <si>
    <t> 2</t>
  </si>
  <si>
    <t>E11-M</t>
  </si>
  <si>
    <t>Metropolitian visitor node park</t>
  </si>
  <si>
    <t>E12-L</t>
  </si>
  <si>
    <t>Local nature recreation park</t>
  </si>
  <si>
    <t>E12-D</t>
  </si>
  <si>
    <t>District nature recreation park</t>
  </si>
  <si>
    <t>E12-M</t>
  </si>
  <si>
    <t>Metropolitian nature recreation park</t>
  </si>
  <si>
    <t>E10</t>
  </si>
  <si>
    <t>Local general outdoor sport park</t>
  </si>
  <si>
    <t> 2.29</t>
  </si>
  <si>
    <t>E5-D</t>
  </si>
  <si>
    <t>District general outdoor sport park</t>
  </si>
  <si>
    <t>E6-M</t>
  </si>
  <si>
    <t>Metropolitian general outdoor sport park</t>
  </si>
  <si>
    <t>U1</t>
  </si>
  <si>
    <t>Upgrade existing park infrastructure to the value of $2m+</t>
  </si>
  <si>
    <t>U</t>
  </si>
  <si>
    <t>U2</t>
  </si>
  <si>
    <t>Upgrade existing park infrastructure to the value of $1m -$2m</t>
  </si>
  <si>
    <t>U3</t>
  </si>
  <si>
    <t>Upgrade existing park infrastructure to value of up to $1m</t>
  </si>
  <si>
    <t>Parks</t>
  </si>
  <si>
    <t>Return to "Unit Rates - Parks"</t>
  </si>
  <si>
    <t>Future Trunk Assets</t>
  </si>
  <si>
    <t>Data Refernces</t>
  </si>
  <si>
    <t>1. Project costs are on costs to undertake detailed design, survey, geotechnical investigations, project management, and supervision of construction works and obtain certification from a Registered Professional Engineer of Queensland. Project costs equate to 23% of the direct construction costs.
2. Contingency costs are based on the project delivery date, and applied to the direct construction cost, and project cost. Contingencies equate to 7.5% for projects with a delivery date up to 2024, 15% for projects with a delivery date up to 2029 and 20% for projects with a delivery date up to 2034.
3. Total embellishment cost is the sum of direct embellishment cost, indirect embellishment cost, project cost and construction contingency cost. 
4. Terminal Value Adjustment is only applicable to items that have an estimated completion date between 2026 and 2036, items value exceeds 20% of the total network value in the same catchment and same year of provision, and items catchment has spare capacity greater than 30%.</t>
  </si>
  <si>
    <t>Unit Cost Calculation</t>
  </si>
  <si>
    <t>Work Cost Valuation</t>
  </si>
  <si>
    <t>Hierarchy/Name</t>
  </si>
  <si>
    <t>LGIP Code (*)</t>
  </si>
  <si>
    <t>Standard Area (m2)</t>
  </si>
  <si>
    <t>Scaling factor (*)</t>
  </si>
  <si>
    <t>Size of Land (m2)</t>
  </si>
  <si>
    <t>Stage</t>
  </si>
  <si>
    <t>Unit Rate (Scale)</t>
  </si>
  <si>
    <t>Costs with Scaling Factor Applied</t>
  </si>
  <si>
    <t>Unit Rate (No Scale)</t>
  </si>
  <si>
    <t>Preliminary Scale %</t>
  </si>
  <si>
    <t>Preliminary Scale Cost</t>
  </si>
  <si>
    <t>Direct Construction Cost</t>
  </si>
  <si>
    <t>Multiplier</t>
  </si>
  <si>
    <t>Project Owners Cost (23% Direct Construction Cost)($)</t>
  </si>
  <si>
    <t>Construction Contingency Rate %</t>
  </si>
  <si>
    <t>Construction Contingency Cost ($)</t>
  </si>
  <si>
    <t>Year of Provision</t>
  </si>
  <si>
    <t>Land Cost Escalation</t>
  </si>
  <si>
    <t>Work Cost Escalation</t>
  </si>
  <si>
    <t>Spare Capacity (%)</t>
  </si>
  <si>
    <t>Share of the total Cost with the same year of provision %</t>
  </si>
  <si>
    <t>Terminal Value Analysis</t>
  </si>
  <si>
    <t>Terminal Value Adjustment (%)</t>
  </si>
  <si>
    <t>Establishment Cost</t>
  </si>
  <si>
    <t>Establishment Cost (Escalated)</t>
  </si>
  <si>
    <t>Net Present Value of Establishment Cost</t>
  </si>
  <si>
    <t>NPV Establishment Cost after Terminal Value Adjustment</t>
  </si>
  <si>
    <t>Calculated from unit rates</t>
  </si>
  <si>
    <t>Gross cost (used for CF forecasts)</t>
  </si>
  <si>
    <t xml:space="preserve">Adjusted Current Day Value </t>
  </si>
  <si>
    <t>PCF272</t>
  </si>
  <si>
    <t>ACR-U1-001</t>
  </si>
  <si>
    <t>Upgrade existing park infrastructure to the value of $2m+ (DISTRICT OUTDOOR SPORT &amp; DISTRICT GENERAL RECREATION)</t>
  </si>
  <si>
    <t>PCF313</t>
  </si>
  <si>
    <t>AGR-A1-002</t>
  </si>
  <si>
    <t>Acquire and embellish land to provide LOCAL GENERAL RECREATION infrastructure</t>
  </si>
  <si>
    <t>AGR-A1-003</t>
  </si>
  <si>
    <t>PCF333</t>
  </si>
  <si>
    <t>AGR-U3-001</t>
  </si>
  <si>
    <t>Upgrade existing park infrastructure to the value of up to $1m (LOCAL GENERAL RECREATION)</t>
  </si>
  <si>
    <t>PCF153</t>
  </si>
  <si>
    <t>ALB-A1-002</t>
  </si>
  <si>
    <t>PCF132</t>
  </si>
  <si>
    <t>ALD-U1-001</t>
  </si>
  <si>
    <t>Upgrade existing park infrastructure to the value of $2m+ (DISTRICT GENERAL RECREATION)</t>
  </si>
  <si>
    <t>PCF151</t>
  </si>
  <si>
    <t>ALD-U3-001</t>
  </si>
  <si>
    <t>Upgrade existing park infrastructure to the value of up to $1m (DISTRICT NATURE RECREATION &amp; LOCAL GENERAL RECREATION)</t>
  </si>
  <si>
    <t>PCF247</t>
  </si>
  <si>
    <t>ANS-U3-001</t>
  </si>
  <si>
    <t>Upgrade existing park infrastructure to the value of up to $1m (DISTRICT VISITOR NODE)</t>
  </si>
  <si>
    <t>PCF154</t>
  </si>
  <si>
    <t>ASC-A1-002</t>
  </si>
  <si>
    <t>ASC-A1-003</t>
  </si>
  <si>
    <t>PCF92</t>
  </si>
  <si>
    <t>ASP-A1-001</t>
  </si>
  <si>
    <t>ASP-A8-002</t>
  </si>
  <si>
    <t>Acquire and embellish land to provide DISTRICT ACCESS/ RECREATION CORRIDOR infrastructure</t>
  </si>
  <si>
    <t>PCF191</t>
  </si>
  <si>
    <t>AUC-U3-001</t>
  </si>
  <si>
    <t>Upgrade existing park infrastructure to the value of up to $1m (DISTRICT URBAN NEIGHBOURHOOD)</t>
  </si>
  <si>
    <t>PCF94</t>
  </si>
  <si>
    <t>BDL-U3-001</t>
  </si>
  <si>
    <t>Upgrade existing park infrastructure to the value of up to $1m (LOCAL OUTDOOR SPORT)</t>
  </si>
  <si>
    <t>PCF169</t>
  </si>
  <si>
    <t>BFD-E11-001</t>
  </si>
  <si>
    <t>Embellish with DISTRICT VISITOR NODE infrastructure</t>
  </si>
  <si>
    <t>BFD-E12-001</t>
  </si>
  <si>
    <t>Embellish with METROPOLITAN NATURE RECREATION infrastructure</t>
  </si>
  <si>
    <t>PCF52</t>
  </si>
  <si>
    <t>BHI-E12-001</t>
  </si>
  <si>
    <t>Embellish with DISTRICT NATURE RECREATION infrastructure</t>
  </si>
  <si>
    <t>PCF193</t>
  </si>
  <si>
    <t>BNE-U1-001</t>
  </si>
  <si>
    <t>Upgrade existing park infrastructure to the value of $2m+ (METROPOLITAN BOTANIC GARDEN/ ARBORETUM)</t>
  </si>
  <si>
    <t>PCF71</t>
  </si>
  <si>
    <t>BRD-A1-003</t>
  </si>
  <si>
    <t>Acquire and embellish land to provide LOCAL GENERAL RECREATION (&amp; LOCAL OUTDOOR SPORT) infrastructure</t>
  </si>
  <si>
    <t>BRD-A1-004</t>
  </si>
  <si>
    <t>PCF91</t>
  </si>
  <si>
    <t>BRD-A1-005</t>
  </si>
  <si>
    <t>BRD-A2-001</t>
  </si>
  <si>
    <t>Acquire and embellish land to provide DISTRICT GENERAL RECREATION infrastructure</t>
  </si>
  <si>
    <t>PCF72</t>
  </si>
  <si>
    <t>BRD-U2-001</t>
  </si>
  <si>
    <t>Upgrade existing park infrastructure to the value of $1-2m (LOCAL GENERAL RECREATION)</t>
  </si>
  <si>
    <t>BRD-U2-002</t>
  </si>
  <si>
    <t>BRD-U3-001</t>
  </si>
  <si>
    <t>BRD-U3-002</t>
  </si>
  <si>
    <t>PCF53</t>
  </si>
  <si>
    <t>BRG-A1-001</t>
  </si>
  <si>
    <t>PCF34</t>
  </si>
  <si>
    <t>BRI-U3-001</t>
  </si>
  <si>
    <t>Upgrade existing park infrastructure to the value of up to $1m (METROPOLITAN ACCESS/ RECREATION CORRIDOR &amp; METROPOLITAN GENERAL RECREATION)</t>
  </si>
  <si>
    <t>PCF174</t>
  </si>
  <si>
    <t>BUL-A1-001</t>
  </si>
  <si>
    <t>PCF153,PCF154, PCF173, PCF174</t>
  </si>
  <si>
    <t>BUL-A8-001</t>
  </si>
  <si>
    <t>BUL-A8-010</t>
  </si>
  <si>
    <t>Acquire and embellish land to provide METROPOLITAN ACCESS/ RECREATION CORRIDOR infrastructure</t>
  </si>
  <si>
    <t>PCF256</t>
  </si>
  <si>
    <t>BUR-E11-001</t>
  </si>
  <si>
    <t>BUR-E12-001</t>
  </si>
  <si>
    <t>PCF257</t>
  </si>
  <si>
    <t>BUR-U3-001</t>
  </si>
  <si>
    <t>PCF277</t>
  </si>
  <si>
    <t>BUR-U3-002</t>
  </si>
  <si>
    <t>Upgrade existing park infrastructure to the value of up to $1m (DISTRICT VISITOR NODE &amp; DISTRICT NATURE RECREATION)</t>
  </si>
  <si>
    <t>PCF267</t>
  </si>
  <si>
    <t>BWE-U3-001</t>
  </si>
  <si>
    <t>Upgrade existing park infrastructure to the value of up to $1m (DISTRICT GENERAL RECREATION)</t>
  </si>
  <si>
    <t>PCF114</t>
  </si>
  <si>
    <t>BYO-A1-001</t>
  </si>
  <si>
    <t>PCF214</t>
  </si>
  <si>
    <t>CAH-U3-001</t>
  </si>
  <si>
    <t>PCF215</t>
  </si>
  <si>
    <t>CAR-A1-001</t>
  </si>
  <si>
    <t>PCF195</t>
  </si>
  <si>
    <t>CAR-A1-002</t>
  </si>
  <si>
    <t>CDE-U3-001</t>
  </si>
  <si>
    <t>CDE-U3-010</t>
  </si>
  <si>
    <t>Upgrade existing park infrastructure to the value of up to $1m (LOCAL GENERAL RECREATION &amp; LOCAL OUTDOOR SPORT)</t>
  </si>
  <si>
    <t>PCF112</t>
  </si>
  <si>
    <t>CHE-E1-001</t>
  </si>
  <si>
    <t>Embellish with LOCAL GENERAL RECREATION infrastructure</t>
  </si>
  <si>
    <t>CHE-U2-002</t>
  </si>
  <si>
    <t>CHE-U3-001</t>
  </si>
  <si>
    <t>Upgrade existing park infrastructure to the value of up to $1m (LOCAL OUTDOOR SPORT &amp; LOCAL GENERAL RECREATION)</t>
  </si>
  <si>
    <t>PCF113</t>
  </si>
  <si>
    <t>CHE-U3-002</t>
  </si>
  <si>
    <t>Upgrade existing park infrastructure to the value of up to $1m (LOCAL OUTDOOR SPORT &amp; DISTRICT GENERAL RECREATION)</t>
  </si>
  <si>
    <t>PCF230</t>
  </si>
  <si>
    <t>CHL-U2-001</t>
  </si>
  <si>
    <t>Upgrade existing park infrastructure to the value of $1-2m (DISTRICT OUTDOOR SPORT)</t>
  </si>
  <si>
    <t>PCF210</t>
  </si>
  <si>
    <t>CHL-U3-001</t>
  </si>
  <si>
    <t>CHW-U3-001</t>
  </si>
  <si>
    <t>PCF133</t>
  </si>
  <si>
    <t>CLF-A1-001</t>
  </si>
  <si>
    <t>CLL-A1-001</t>
  </si>
  <si>
    <t>CLL-A1-010</t>
  </si>
  <si>
    <t>PCF213</t>
  </si>
  <si>
    <t>COO-U3-001</t>
  </si>
  <si>
    <t>COO-U3-002</t>
  </si>
  <si>
    <t>COO-U3-003</t>
  </si>
  <si>
    <t>Upgrade existing park infrastructure to the value of up to $1m (DISTRICT URBAN NEIGHBOURHOOD &amp; LOCAL OUTDOOR SPORT)</t>
  </si>
  <si>
    <t>CVE-A1-002</t>
  </si>
  <si>
    <t>CVE-E2-002</t>
  </si>
  <si>
    <t>Embellish with DISTRICT GENERAL RECREATION infrastructure</t>
  </si>
  <si>
    <t>PCF270</t>
  </si>
  <si>
    <t>DAR-U1-011</t>
  </si>
  <si>
    <t>Upgrade existing park infrastructure to the value of $2m+ (DISTRICT OUTDOOR SPORT)</t>
  </si>
  <si>
    <t>DAR-U3-001</t>
  </si>
  <si>
    <t>DEA-U2-010</t>
  </si>
  <si>
    <t>PCF311</t>
  </si>
  <si>
    <t>DOO-A1-002</t>
  </si>
  <si>
    <t>DOO-E1-001</t>
  </si>
  <si>
    <t>PCF212</t>
  </si>
  <si>
    <t>DUP-U2-001</t>
  </si>
  <si>
    <t>Upgrade existing park infrastructure to the value of $1-2m (DISTRICT GENERAL RECREATION)</t>
  </si>
  <si>
    <t>PCF291</t>
  </si>
  <si>
    <t>DUR-A1-002</t>
  </si>
  <si>
    <t>DUR-E1-001</t>
  </si>
  <si>
    <t>DUR-E12-001</t>
  </si>
  <si>
    <t>DUR-E2-001</t>
  </si>
  <si>
    <t>EAB-U3-001</t>
  </si>
  <si>
    <t>PCF310</t>
  </si>
  <si>
    <t>ELG-A1-001</t>
  </si>
  <si>
    <t>ELG-A1-002</t>
  </si>
  <si>
    <t>ELG-E12-001</t>
  </si>
  <si>
    <t>Embellish with LOCAL NATURE RECREATION infrastructure</t>
  </si>
  <si>
    <t>ELG-E2-002</t>
  </si>
  <si>
    <t>ELG-E5-001</t>
  </si>
  <si>
    <t>Embellish with DISTRICT OUTDOOR SPORT infrastructure</t>
  </si>
  <si>
    <t>PCF274</t>
  </si>
  <si>
    <t>EMP-U3-001</t>
  </si>
  <si>
    <t>PCF111</t>
  </si>
  <si>
    <t>EVP-A1-001</t>
  </si>
  <si>
    <t>PCF131</t>
  </si>
  <si>
    <t>EVP-U3-001</t>
  </si>
  <si>
    <t>FLK-U3-001</t>
  </si>
  <si>
    <t>FTP-E1-001</t>
  </si>
  <si>
    <t>PCF250</t>
  </si>
  <si>
    <t>FTP-U3-001</t>
  </si>
  <si>
    <t>PCF73</t>
  </si>
  <si>
    <t>FTZ-E5-001</t>
  </si>
  <si>
    <t>PCF173</t>
  </si>
  <si>
    <t>FVA-A4-001</t>
  </si>
  <si>
    <t>Acquire and embellish land to provide DISTRICT URBAN COMMON infrastructure</t>
  </si>
  <si>
    <t>FVA-U3-001</t>
  </si>
  <si>
    <t>PCF149</t>
  </si>
  <si>
    <t>GAP-U2-001</t>
  </si>
  <si>
    <t>Upgrade existing park infrastructure to the value of $1-2m (LOCAL OUTDOOR SPORT &amp; DISTRICT GENERAL RECREATION)</t>
  </si>
  <si>
    <t>PCF233</t>
  </si>
  <si>
    <t>GRE-A4-001</t>
  </si>
  <si>
    <t>GRE-U1-010</t>
  </si>
  <si>
    <t>PCF217</t>
  </si>
  <si>
    <t>GUM-A7-001</t>
  </si>
  <si>
    <t>Acquire and embellish land to provide LOCAL ACCESS/ RECREATION CORRIDOR infrastructure</t>
  </si>
  <si>
    <t>PCF331</t>
  </si>
  <si>
    <t>HEA-A1-001</t>
  </si>
  <si>
    <t>PCF176</t>
  </si>
  <si>
    <t>HEM-U2-001</t>
  </si>
  <si>
    <t>HEN-A1-001</t>
  </si>
  <si>
    <t>PCF172</t>
  </si>
  <si>
    <t>HER-E3-001</t>
  </si>
  <si>
    <t>Embellish with METROPOLITAN GENERAL RECREATION infrastructure</t>
  </si>
  <si>
    <t>HPW-A1-001</t>
  </si>
  <si>
    <t>PCF234</t>
  </si>
  <si>
    <t>HPW-A1-002</t>
  </si>
  <si>
    <t>HPW-A7-001</t>
  </si>
  <si>
    <t>HPW-A7-002</t>
  </si>
  <si>
    <t>INA-U1-001</t>
  </si>
  <si>
    <t>IND-U2-001</t>
  </si>
  <si>
    <t>Upgrade existing park infrastructure to the value of $1-2m (LOCAL GENERAL RECREATION &amp; LOCAL OUTDOOR SPORT)</t>
  </si>
  <si>
    <t>PCF211</t>
  </si>
  <si>
    <t>IND-U3-002</t>
  </si>
  <si>
    <t>IND-U3-003</t>
  </si>
  <si>
    <t>PCF231</t>
  </si>
  <si>
    <t>IND-U3-004</t>
  </si>
  <si>
    <t>IND-U3-005</t>
  </si>
  <si>
    <t>PCF245</t>
  </si>
  <si>
    <t>KAD-E1-001</t>
  </si>
  <si>
    <t>KAN-A8-001</t>
  </si>
  <si>
    <t>KAN-A8-002</t>
  </si>
  <si>
    <t>KAN-A8-003</t>
  </si>
  <si>
    <t>KAN-U1-001</t>
  </si>
  <si>
    <t>Upgrade existing park infrastructure to the value of $2m+ (METROPOLITAN GENERAL RECREATION)</t>
  </si>
  <si>
    <t>KAN-U2-001</t>
  </si>
  <si>
    <t>KED-U1-010</t>
  </si>
  <si>
    <t>KEN-U3-001</t>
  </si>
  <si>
    <t>PCF229</t>
  </si>
  <si>
    <t>KEN-U3-002</t>
  </si>
  <si>
    <t>KGR-U3-001</t>
  </si>
  <si>
    <t>PCF203</t>
  </si>
  <si>
    <t>KHO-E11-001</t>
  </si>
  <si>
    <t>PCF225</t>
  </si>
  <si>
    <t>KHO-E11-002</t>
  </si>
  <si>
    <t>PCF209</t>
  </si>
  <si>
    <t>KNH-U3-001</t>
  </si>
  <si>
    <t>PCF129</t>
  </si>
  <si>
    <t>KRR-E12-001</t>
  </si>
  <si>
    <t>PCF314</t>
  </si>
  <si>
    <t>KUR-U3-001</t>
  </si>
  <si>
    <t>PCF354</t>
  </si>
  <si>
    <t>KWA-E12-001</t>
  </si>
  <si>
    <t>KWA-E5-001</t>
  </si>
  <si>
    <t>PCF334</t>
  </si>
  <si>
    <t>KWA-U1-001</t>
  </si>
  <si>
    <t>Upgrade existing park infrastructure to the value of $2m+ (METROPOLITAN NATURE RECREATION &amp; DISTRICT VISITOR NODE)</t>
  </si>
  <si>
    <t>PCF352</t>
  </si>
  <si>
    <t>LPA-E12-001</t>
  </si>
  <si>
    <t>LUT-E1-004</t>
  </si>
  <si>
    <t>MCG-E1-001</t>
  </si>
  <si>
    <t>MCG-E1-002</t>
  </si>
  <si>
    <t>MCG-U3-001</t>
  </si>
  <si>
    <t>PCF189</t>
  </si>
  <si>
    <t>MCO-U1-001</t>
  </si>
  <si>
    <t>Upgrade existing park infrastructure to the value of $2m+ (METROPOLITAN VISITOR NODE &amp; METROPOLITAN NATURE RECREATION)</t>
  </si>
  <si>
    <t>MCO-U1-011</t>
  </si>
  <si>
    <t>MCR-E11-001</t>
  </si>
  <si>
    <t>MDW-A1-001</t>
  </si>
  <si>
    <t>PCF254</t>
  </si>
  <si>
    <t>MGR-A1-001</t>
  </si>
  <si>
    <t>MGR-U2-001</t>
  </si>
  <si>
    <t>Upgrade existing park infrastructure to the value of $1-2m (METROPOLITAN VISITOR NODE)</t>
  </si>
  <si>
    <t>PCF192</t>
  </si>
  <si>
    <t>MIL-U2-001</t>
  </si>
  <si>
    <t>Upgrade existing park infrastructure to the value of $1-2m (DISTRICT URBAN COMMON)</t>
  </si>
  <si>
    <t>MIL-U3-001</t>
  </si>
  <si>
    <t>PCF130</t>
  </si>
  <si>
    <t>MIT-A1-001</t>
  </si>
  <si>
    <t>MIT-A4-001</t>
  </si>
  <si>
    <t>PCF232</t>
  </si>
  <si>
    <t>MKA-A1-001</t>
  </si>
  <si>
    <t>PCF177</t>
  </si>
  <si>
    <t>MNW-A7-002</t>
  </si>
  <si>
    <t>PCF197, PCF196</t>
  </si>
  <si>
    <t>MNW-A7-003</t>
  </si>
  <si>
    <t>MNW-E7-001</t>
  </si>
  <si>
    <t>Embellish with LOCAL ACCESS/ RECREATION CORRIDOR infrastructure</t>
  </si>
  <si>
    <t>PCF268</t>
  </si>
  <si>
    <t>MOG-A1-004</t>
  </si>
  <si>
    <t>PCF288</t>
  </si>
  <si>
    <t>MOG-E2-001</t>
  </si>
  <si>
    <t>MOG-U3-001</t>
  </si>
  <si>
    <t>Upgrade existing park infrastructure to the value of up to $1m (LOCAL VISITOR NODE)</t>
  </si>
  <si>
    <t>PCF175</t>
  </si>
  <si>
    <t>MUR-U1-011</t>
  </si>
  <si>
    <t>MUR-U1-012</t>
  </si>
  <si>
    <t>MUR-U1-013</t>
  </si>
  <si>
    <t>PCF253</t>
  </si>
  <si>
    <t>NAN-U2-001</t>
  </si>
  <si>
    <t>Upgrade existing park infrastructure to the value of $1-2m (METROPOLITAN NATURE RECREATION)</t>
  </si>
  <si>
    <t>PCF75</t>
  </si>
  <si>
    <t>NBE-U3-001</t>
  </si>
  <si>
    <t>NRP-U3-001</t>
  </si>
  <si>
    <t>NUD-E5-001</t>
  </si>
  <si>
    <t>PCF95</t>
  </si>
  <si>
    <t>NUD-U3-010</t>
  </si>
  <si>
    <t>PCF152</t>
  </si>
  <si>
    <t>NWS-U2-001</t>
  </si>
  <si>
    <t>PAD-U3-001</t>
  </si>
  <si>
    <t>PCF332</t>
  </si>
  <si>
    <t>PAL-A1-001</t>
  </si>
  <si>
    <t>PCF312</t>
  </si>
  <si>
    <t>PAL-A1-002</t>
  </si>
  <si>
    <t>PAL-A2-001</t>
  </si>
  <si>
    <t>PAL-A5-001</t>
  </si>
  <si>
    <t>Acquire and embellish land to provide DISTRICT OUTDOOR SPORT (&amp; LOCAL GENERAL RECREATION) infrastructure</t>
  </si>
  <si>
    <t>PAL-A7-001</t>
  </si>
  <si>
    <t>PAR-A1-001</t>
  </si>
  <si>
    <t>PAR-U3-001</t>
  </si>
  <si>
    <t>PCF290</t>
  </si>
  <si>
    <t>RIC-A1-005</t>
  </si>
  <si>
    <t>RIC-E1-001</t>
  </si>
  <si>
    <t>RIC-E5-001</t>
  </si>
  <si>
    <t>RIC-U3-001</t>
  </si>
  <si>
    <t>PCF273</t>
  </si>
  <si>
    <t>ROB-A1-001</t>
  </si>
  <si>
    <t>PCF295</t>
  </si>
  <si>
    <t>ROC-A1-002</t>
  </si>
  <si>
    <t>ROC-A1-003</t>
  </si>
  <si>
    <t>PCF276</t>
  </si>
  <si>
    <t>ROC-A1-010</t>
  </si>
  <si>
    <t>ROC-A1-011</t>
  </si>
  <si>
    <t>ROC-A1-012</t>
  </si>
  <si>
    <t>ROC-A1-013</t>
  </si>
  <si>
    <t>ROC-A1-014</t>
  </si>
  <si>
    <t>ROC-A1-015</t>
  </si>
  <si>
    <t>PCF276, PCF296</t>
  </si>
  <si>
    <t>ROC-A1-018</t>
  </si>
  <si>
    <t>ROC-A1-019</t>
  </si>
  <si>
    <t>ROC-A1-020</t>
  </si>
  <si>
    <t>ROC-A1-023</t>
  </si>
  <si>
    <t>PCF275</t>
  </si>
  <si>
    <t>ROC-A1-030</t>
  </si>
  <si>
    <t>ROC-A1-031</t>
  </si>
  <si>
    <t>ROC-A1-032</t>
  </si>
  <si>
    <t>ROC-A2-010</t>
  </si>
  <si>
    <t>ROC-A2-011</t>
  </si>
  <si>
    <t>ROC-A5-001</t>
  </si>
  <si>
    <t>Acquire and embellish land to provide DISTRICT OUTDOOR SPORT infrastructure</t>
  </si>
  <si>
    <t>ROC-E1-001</t>
  </si>
  <si>
    <t>PCF296</t>
  </si>
  <si>
    <t>ROC-E6-002</t>
  </si>
  <si>
    <t>Embellish with METROPOLITAN OUTDOOR SPORT infrastructure</t>
  </si>
  <si>
    <t>PCF251</t>
  </si>
  <si>
    <t>ROK-E3-001</t>
  </si>
  <si>
    <t>RUN-A1-001</t>
  </si>
  <si>
    <t>PCF294</t>
  </si>
  <si>
    <t>RUN-A1-003</t>
  </si>
  <si>
    <t>RUN-E5-001</t>
  </si>
  <si>
    <t>RUN-U3-001</t>
  </si>
  <si>
    <t>Upgrade existing park infrastructure to the value of up to $1m (DISTRICT OUTDOOR SPORT &amp; DISTRICT GENERAL RECREATION)</t>
  </si>
  <si>
    <t>RUN-U3-002</t>
  </si>
  <si>
    <t>Upgrade existing park infrastructure to the value of up to $1m (DISTRICT GENERAL RECREATION &amp; LOCAL OUTDOOR SPORT)</t>
  </si>
  <si>
    <t>PCF252</t>
  </si>
  <si>
    <t>SAL-A1-001</t>
  </si>
  <si>
    <t>SBR-A1-001</t>
  </si>
  <si>
    <t>SBR-A2-001</t>
  </si>
  <si>
    <t>SBR-U1-010</t>
  </si>
  <si>
    <t>Upgrade existing park infrastructure to the value of $2m+ (METROPOLITAN ACCESS/ RECREATION CORRIDOR)</t>
  </si>
  <si>
    <t>SBR-U2-001</t>
  </si>
  <si>
    <t>Upgrade existing park infrastructure to the value of $1-2m (METROPOLITAN GENERAL RECREATION)</t>
  </si>
  <si>
    <t>SHI-A4-001</t>
  </si>
  <si>
    <t>SHI-U1-001</t>
  </si>
  <si>
    <t>SHI-U3-001</t>
  </si>
  <si>
    <t>SHI-U3-002</t>
  </si>
  <si>
    <t>Upgrade existing park infrastructure to the value of up to $1m (METROPOLITAN GENERAL RECREATION)</t>
  </si>
  <si>
    <t>SLU-U3-001</t>
  </si>
  <si>
    <t>SLU-U3-002</t>
  </si>
  <si>
    <t>PCF269</t>
  </si>
  <si>
    <t>SMN-U3-010</t>
  </si>
  <si>
    <t>Upgrade existing park infrastructure to the value of up to $1m (DISTRICT OUTDOOR SPORT)</t>
  </si>
  <si>
    <t>PCF293</t>
  </si>
  <si>
    <t>SNH-E1-001</t>
  </si>
  <si>
    <t>STC-U1-001</t>
  </si>
  <si>
    <t>STF-U1-011</t>
  </si>
  <si>
    <t>STN-A5-001</t>
  </si>
  <si>
    <t>SUN-A1-001</t>
  </si>
  <si>
    <t>PCF194</t>
  </si>
  <si>
    <t>SVH-E12-001</t>
  </si>
  <si>
    <t>SWD-U2-001</t>
  </si>
  <si>
    <t>Upgrade existing park infrastructure to the value of $1-2m (DISTRICT BOTANIC GARDEN/ ARBORETUM)</t>
  </si>
  <si>
    <t>TAI-A1-001</t>
  </si>
  <si>
    <t>TAI-E1-002</t>
  </si>
  <si>
    <t>TAR-A1-001</t>
  </si>
  <si>
    <t>TAR-U1-001</t>
  </si>
  <si>
    <t>Upgrade existing park infrastructure to the value of $2m+ (DISTRICT URBAN NEIGHBOURHOOD &amp; LOCAL OUTDOOR SPORT)</t>
  </si>
  <si>
    <t>TAR-U3-010</t>
  </si>
  <si>
    <t>TOO-A4-001</t>
  </si>
  <si>
    <t>TOO-U3-001</t>
  </si>
  <si>
    <t>TRF-A8-001</t>
  </si>
  <si>
    <t>UKE-A1-005</t>
  </si>
  <si>
    <t>UKE-E5-001</t>
  </si>
  <si>
    <t>UMG-E4-001</t>
  </si>
  <si>
    <t>Embellish with DISTRICT URBAN COMMON infrastructure</t>
  </si>
  <si>
    <t>UMG-U3-001</t>
  </si>
  <si>
    <t>PCF196</t>
  </si>
  <si>
    <t>WAK-A7-001</t>
  </si>
  <si>
    <t>PCF197</t>
  </si>
  <si>
    <t>WAK-U3-001</t>
  </si>
  <si>
    <t>WES-A1-001</t>
  </si>
  <si>
    <t>WES-A7-001</t>
  </si>
  <si>
    <t>WES-U1-010</t>
  </si>
  <si>
    <t>Upgrade existing park infrastructure to the value of $2m+ (DISTRICT GENERAL RECREATION &amp; DISTRICT OUTDOOR SPORT)</t>
  </si>
  <si>
    <t>WES-U1-012</t>
  </si>
  <si>
    <t>WIL-E1-001</t>
  </si>
  <si>
    <t>WIL-U3-010</t>
  </si>
  <si>
    <t>WOO-A4-001</t>
  </si>
  <si>
    <t>WSR-E1-001</t>
  </si>
  <si>
    <t>WSR-U1-001</t>
  </si>
  <si>
    <t>WSR-U3-001</t>
  </si>
  <si>
    <t>WSR-U3-010</t>
  </si>
  <si>
    <t>WVH-U3-010</t>
  </si>
  <si>
    <t>WWN-A1-001</t>
  </si>
  <si>
    <t>PCF157</t>
  </si>
  <si>
    <t>WYN-U1-010</t>
  </si>
  <si>
    <t>WYN-U3-010</t>
  </si>
  <si>
    <t>WYW-A1-001</t>
  </si>
  <si>
    <t>PCF93</t>
  </si>
  <si>
    <t>ZIL-U1-010</t>
  </si>
  <si>
    <t>Upgrade existing park infrastructure to the value of $2m+ (METROPOLITAN OUTDOOR SPORT)</t>
  </si>
  <si>
    <t xml:space="preserve"> Parks and Community Facilities</t>
  </si>
  <si>
    <t>Catchment Demand (population)</t>
  </si>
  <si>
    <t>Catchment No</t>
  </si>
  <si>
    <t>Catchment Name (*)</t>
  </si>
  <si>
    <t>Spare Capacity</t>
  </si>
  <si>
    <t>Totals</t>
  </si>
  <si>
    <t xml:space="preserve">DETAILED Forecast Demand Growth Profile </t>
  </si>
  <si>
    <t>Catchment Name</t>
  </si>
  <si>
    <t>DETAILED Forecast Demand Growth Profile</t>
  </si>
  <si>
    <t>Catchment</t>
  </si>
  <si>
    <t>Demand (Population)</t>
  </si>
  <si>
    <t xml:space="preserve">Cost of Trunk Infrastrcutrue </t>
  </si>
  <si>
    <t>Cost per Unit Demand (Average)</t>
  </si>
  <si>
    <t>No</t>
  </si>
  <si>
    <t>Name</t>
  </si>
  <si>
    <t>Existing (A)</t>
  </si>
  <si>
    <t>NPV Future (B)</t>
  </si>
  <si>
    <t>TOTAL (A)+ (B)</t>
  </si>
  <si>
    <t>Existing (C)</t>
  </si>
  <si>
    <t>NPV Future (D)</t>
  </si>
  <si>
    <t>TOTAL (C)+ (D)</t>
  </si>
  <si>
    <t>KRR-E11-001</t>
  </si>
  <si>
    <t>NWM-U1-001</t>
  </si>
  <si>
    <t>A1-L</t>
  </si>
  <si>
    <t>A2-D</t>
  </si>
  <si>
    <t>A3-M</t>
  </si>
  <si>
    <t>A9-L</t>
  </si>
  <si>
    <t>A4-D</t>
  </si>
  <si>
    <t>A4-M</t>
  </si>
  <si>
    <t>A7-L</t>
  </si>
  <si>
    <t>A8-D</t>
  </si>
  <si>
    <t>A8-M</t>
  </si>
  <si>
    <t>LGIP amendment 1B - Parks Network - Schedule of Works model. Effective 27th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</si>
</sst>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_-* #,##0.000_-;\-* #,##0.000_-;_-* &quot;-&quot;??_-;_-@_-"/>
    <numFmt numFmtId="167" formatCode="&quot;$&quot;#,##0"/>
    <numFmt numFmtId="168" formatCode="0.0%"/>
    <numFmt numFmtId="169" formatCode="0.000%"/>
    <numFmt numFmtId="170" formatCode="0.000"/>
    <numFmt numFmtId="171" formatCode="_-#,##0_-;\(#,##0\);_-&quot;-&quot;_-;_-@_-"/>
  </numFmts>
  <fonts count="43">
    <font>
      <sz val="11"/>
      <color theme="1"/>
      <name val="Century Gothic"/>
      <family val="2"/>
      <scheme val="minor"/>
    </font>
    <font>
      <sz val="12"/>
      <color theme="1"/>
      <name val="Century Gothic"/>
      <family val="2"/>
      <scheme val="minor"/>
    </font>
    <font>
      <sz val="11"/>
      <color theme="1"/>
      <name val="Century Gothic"/>
      <family val="2"/>
      <scheme val="minor"/>
    </font>
    <font>
      <b/>
      <sz val="11"/>
      <color theme="0"/>
      <name val="Century Gothic"/>
      <family val="2"/>
      <scheme val="minor"/>
    </font>
    <font>
      <b/>
      <sz val="11"/>
      <color theme="1"/>
      <name val="Century Gothic"/>
      <family val="2"/>
      <scheme val="minor"/>
    </font>
    <font>
      <sz val="11"/>
      <color theme="0"/>
      <name val="Century Gothic"/>
      <family val="2"/>
      <scheme val="minor"/>
    </font>
    <font>
      <b/>
      <sz val="18"/>
      <color theme="1"/>
      <name val="Century Gothic"/>
      <family val="2"/>
      <scheme val="minor"/>
    </font>
    <font>
      <b/>
      <sz val="20"/>
      <color theme="1"/>
      <name val="Arial"/>
      <family val="2"/>
    </font>
    <font>
      <b/>
      <sz val="12"/>
      <color theme="1"/>
      <name val="Arial"/>
      <family val="2"/>
    </font>
    <font>
      <sz val="12"/>
      <color theme="1"/>
      <name val="Arial"/>
      <family val="2"/>
    </font>
    <font>
      <u/>
      <sz val="11"/>
      <color theme="10"/>
      <name val="Century Gothic"/>
      <family val="2"/>
      <scheme val="minor"/>
    </font>
    <font>
      <b/>
      <u/>
      <sz val="18"/>
      <name val="Century Gothic"/>
      <family val="2"/>
      <scheme val="minor"/>
    </font>
    <font>
      <b/>
      <sz val="11"/>
      <name val="Century Gothic"/>
      <family val="2"/>
      <scheme val="minor"/>
    </font>
    <font>
      <sz val="14"/>
      <color theme="1"/>
      <name val="Century Gothic"/>
      <family val="2"/>
      <scheme val="minor"/>
    </font>
    <font>
      <sz val="12"/>
      <color theme="1"/>
      <name val="Wingdings"/>
      <charset val="2"/>
    </font>
    <font>
      <sz val="12"/>
      <color theme="1"/>
      <name val="Calibri"/>
      <family val="2"/>
    </font>
    <font>
      <sz val="9"/>
      <color theme="1"/>
      <name val="Century Gothic"/>
      <family val="2"/>
      <scheme val="minor"/>
    </font>
    <font>
      <b/>
      <sz val="9"/>
      <color theme="1"/>
      <name val="Century Gothic"/>
      <family val="2"/>
      <scheme val="minor"/>
    </font>
    <font>
      <sz val="8"/>
      <color theme="1"/>
      <name val="Century Gothic"/>
      <family val="2"/>
      <scheme val="minor"/>
    </font>
    <font>
      <u/>
      <sz val="12"/>
      <color theme="1"/>
      <name val="Calibri"/>
      <family val="2"/>
    </font>
    <font>
      <u/>
      <sz val="12"/>
      <color theme="1"/>
      <name val="Century Gothic"/>
      <family val="2"/>
      <scheme val="minor"/>
    </font>
    <font>
      <sz val="11"/>
      <color theme="1"/>
      <name val="Calibri"/>
      <family val="2"/>
    </font>
    <font>
      <b/>
      <sz val="14"/>
      <color theme="1"/>
      <name val="Arial"/>
      <family val="2"/>
    </font>
    <font>
      <b/>
      <sz val="20"/>
      <color theme="1"/>
      <name val="Century Gothic"/>
      <family val="2"/>
      <scheme val="minor"/>
    </font>
    <font>
      <b/>
      <u/>
      <sz val="20"/>
      <color theme="1"/>
      <name val="Century Gothic"/>
      <family val="2"/>
      <scheme val="minor"/>
    </font>
    <font>
      <sz val="9"/>
      <color theme="1"/>
      <name val="Arial"/>
      <family val="2"/>
    </font>
    <font>
      <sz val="11"/>
      <color theme="8" tint="0.79998168889431442"/>
      <name val="Century Gothic"/>
      <family val="2"/>
      <scheme val="minor"/>
    </font>
    <font>
      <sz val="8"/>
      <color indexed="12"/>
      <name val="Arial"/>
      <family val="2"/>
    </font>
    <font>
      <u/>
      <sz val="11"/>
      <color theme="1"/>
      <name val="Century Gothic"/>
      <family val="2"/>
      <scheme val="minor"/>
    </font>
    <font>
      <i/>
      <sz val="10"/>
      <color theme="1"/>
      <name val="Century Gothic"/>
      <family val="2"/>
      <scheme val="minor"/>
    </font>
    <font>
      <sz val="12"/>
      <color theme="1"/>
      <name val="Century Gothic"/>
      <family val="2"/>
      <scheme val="major"/>
    </font>
    <font>
      <sz val="11"/>
      <name val="Century Gothic"/>
      <family val="2"/>
      <scheme val="minor"/>
    </font>
    <font>
      <b/>
      <sz val="12"/>
      <name val="Century Gothic"/>
      <family val="2"/>
      <scheme val="minor"/>
    </font>
    <font>
      <sz val="10"/>
      <name val="Arial"/>
      <family val="2"/>
    </font>
    <font>
      <sz val="10"/>
      <color theme="1"/>
      <name val="Century Gothic"/>
      <family val="2"/>
      <scheme val="minor"/>
    </font>
    <font>
      <sz val="12"/>
      <color theme="1"/>
      <name val="Century Gothic"/>
      <family val="2"/>
      <charset val="2"/>
      <scheme val="minor"/>
    </font>
    <font>
      <sz val="12"/>
      <color theme="1"/>
      <name val="Calibri"/>
      <family val="2"/>
      <charset val="2"/>
    </font>
    <font>
      <sz val="8"/>
      <name val="Century Gothic"/>
      <family val="2"/>
      <scheme val="minor"/>
    </font>
    <font>
      <sz val="11"/>
      <color theme="1"/>
      <name val="Arial"/>
      <family val="2"/>
    </font>
    <font>
      <b/>
      <sz val="10"/>
      <color theme="1"/>
      <name val="Century Gothic"/>
      <family val="2"/>
      <scheme val="minor"/>
    </font>
    <font>
      <sz val="10"/>
      <color rgb="FF000000"/>
      <name val="Century Gothic"/>
      <family val="2"/>
      <scheme val="minor"/>
    </font>
    <font>
      <b/>
      <sz val="10"/>
      <name val="Century Gothic"/>
      <family val="2"/>
      <scheme val="minor"/>
    </font>
    <font>
      <sz val="9"/>
      <name val="Century Gothic"/>
      <family val="2"/>
      <scheme val="minor"/>
    </font>
  </fonts>
  <fills count="18">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8F8F8"/>
        <bgColor indexed="64"/>
      </patternFill>
    </fill>
    <fill>
      <patternFill patternType="solid">
        <fgColor rgb="FFFFFFFF"/>
        <bgColor indexed="64"/>
      </patternFill>
    </fill>
    <fill>
      <patternFill patternType="solid">
        <fgColor theme="6" tint="0.79998168889431442"/>
        <bgColor indexed="64"/>
      </patternFill>
    </fill>
    <fill>
      <patternFill patternType="solid">
        <fgColor indexed="41"/>
        <bgColor indexed="64"/>
      </patternFill>
    </fill>
    <fill>
      <patternFill patternType="solid">
        <fgColor theme="4"/>
        <bgColor indexed="64"/>
      </patternFill>
    </fill>
    <fill>
      <patternFill patternType="solid">
        <fgColor theme="4" tint="0.79998168889431442"/>
        <bgColor theme="4" tint="0.79998168889431442"/>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dotted">
        <color indexed="64"/>
      </top>
      <bottom style="dotted">
        <color indexed="64"/>
      </bottom>
      <diagonal/>
    </border>
    <border>
      <left/>
      <right style="thin">
        <color indexed="64"/>
      </right>
      <top style="medium">
        <color indexed="64"/>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top style="medium">
        <color indexed="64"/>
      </top>
      <bottom style="medium">
        <color indexed="64"/>
      </bottom>
      <diagonal/>
    </border>
    <border>
      <left style="dotted">
        <color indexed="64"/>
      </left>
      <right/>
      <top style="dotted">
        <color indexed="64"/>
      </top>
      <bottom style="dotted">
        <color indexed="64"/>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medium">
        <color indexed="64"/>
      </left>
      <right style="medium">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dotted">
        <color indexed="64"/>
      </top>
      <bottom style="medium">
        <color indexed="64"/>
      </bottom>
      <diagonal/>
    </border>
    <border>
      <left style="dotted">
        <color indexed="64"/>
      </left>
      <right style="medium">
        <color indexed="64"/>
      </right>
      <top style="dotted">
        <color indexed="64"/>
      </top>
      <bottom/>
      <diagonal/>
    </border>
    <border>
      <left style="dotted">
        <color indexed="64"/>
      </left>
      <right style="dotted">
        <color indexed="64"/>
      </right>
      <top style="dotted">
        <color indexed="64"/>
      </top>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diagonal/>
    </border>
    <border>
      <left/>
      <right style="thin">
        <color indexed="64"/>
      </right>
      <top style="dotted">
        <color indexed="64"/>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indexed="64"/>
      </right>
      <top style="dotted">
        <color indexed="64"/>
      </top>
      <bottom/>
      <diagonal/>
    </border>
    <border>
      <left style="medium">
        <color indexed="64"/>
      </left>
      <right style="dotted">
        <color indexed="64"/>
      </right>
      <top style="dotted">
        <color indexed="64"/>
      </top>
      <bottom/>
      <diagonal/>
    </border>
    <border>
      <left style="dotted">
        <color indexed="64"/>
      </left>
      <right/>
      <top style="dotted">
        <color indexed="64"/>
      </top>
      <bottom/>
      <diagonal/>
    </border>
    <border>
      <left/>
      <right/>
      <top style="medium">
        <color indexed="64"/>
      </top>
      <bottom/>
      <diagonal/>
    </border>
    <border>
      <left style="thin">
        <color indexed="64"/>
      </left>
      <right/>
      <top style="medium">
        <color indexed="64"/>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dotted">
        <color indexed="64"/>
      </top>
      <bottom style="dotted">
        <color indexed="64"/>
      </bottom>
      <diagonal/>
    </border>
    <border>
      <left style="dotted">
        <color indexed="64"/>
      </left>
      <right style="medium">
        <color indexed="64"/>
      </right>
      <top/>
      <bottom/>
      <diagonal/>
    </border>
    <border>
      <left style="medium">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style="thin">
        <color indexed="64"/>
      </right>
      <top/>
      <bottom style="dotted">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style="dotted">
        <color indexed="64"/>
      </top>
      <bottom/>
      <diagonal/>
    </border>
    <border>
      <left style="thin">
        <color indexed="64"/>
      </left>
      <right style="thin">
        <color theme="0"/>
      </right>
      <top style="dotted">
        <color indexed="64"/>
      </top>
      <bottom style="medium">
        <color indexed="64"/>
      </bottom>
      <diagonal/>
    </border>
    <border>
      <left/>
      <right style="thin">
        <color indexed="64"/>
      </right>
      <top/>
      <bottom style="medium">
        <color indexed="64"/>
      </bottom>
      <diagonal/>
    </border>
    <border>
      <left/>
      <right/>
      <top/>
      <bottom style="dotted">
        <color indexed="64"/>
      </bottom>
      <diagonal/>
    </border>
    <border>
      <left/>
      <right/>
      <top style="dotted">
        <color indexed="64"/>
      </top>
      <bottom style="dotted">
        <color indexed="64"/>
      </bottom>
      <diagonal/>
    </border>
    <border>
      <left/>
      <right style="medium">
        <color indexed="64"/>
      </right>
      <top style="dotted">
        <color indexed="64"/>
      </top>
      <bottom/>
      <diagonal/>
    </border>
    <border>
      <left style="medium">
        <color indexed="64"/>
      </left>
      <right style="dotted">
        <color indexed="64"/>
      </right>
      <top/>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s>
  <cellStyleXfs count="7">
    <xf numFmtId="0" fontId="0" fillId="0" borderId="0"/>
    <xf numFmtId="43" fontId="2" fillId="0" borderId="0" applyFont="0" applyFill="0" applyBorder="0" applyAlignment="0" applyProtection="0"/>
    <xf numFmtId="9" fontId="2" fillId="0" borderId="0" applyFont="0" applyFill="0" applyBorder="0" applyAlignment="0" applyProtection="0"/>
    <xf numFmtId="0" fontId="10" fillId="0" borderId="0" applyNumberFormat="0" applyFill="0" applyBorder="0" applyAlignment="0" applyProtection="0"/>
    <xf numFmtId="44" fontId="2" fillId="0" borderId="0" applyFont="0" applyFill="0" applyBorder="0" applyAlignment="0" applyProtection="0"/>
    <xf numFmtId="171" fontId="27" fillId="15" borderId="90">
      <alignment horizontal="right"/>
      <protection locked="0"/>
    </xf>
    <xf numFmtId="9" fontId="33" fillId="0" borderId="0" applyFont="0" applyFill="0" applyBorder="0" applyAlignment="0" applyProtection="0"/>
  </cellStyleXfs>
  <cellXfs count="554">
    <xf numFmtId="0" fontId="0" fillId="0" borderId="0" xfId="0"/>
    <xf numFmtId="0" fontId="0" fillId="2" borderId="0" xfId="0" applyFill="1"/>
    <xf numFmtId="0" fontId="3" fillId="4" borderId="14" xfId="0" applyFont="1" applyFill="1" applyBorder="1" applyAlignment="1">
      <alignment horizontal="center" textRotation="90"/>
    </xf>
    <xf numFmtId="0" fontId="3" fillId="4" borderId="21" xfId="0" applyFont="1" applyFill="1" applyBorder="1" applyAlignment="1">
      <alignment horizontal="center" textRotation="90"/>
    </xf>
    <xf numFmtId="0" fontId="4" fillId="7" borderId="14" xfId="0" applyFont="1" applyFill="1" applyBorder="1"/>
    <xf numFmtId="0" fontId="4" fillId="7" borderId="21" xfId="0" applyFont="1" applyFill="1" applyBorder="1"/>
    <xf numFmtId="0" fontId="4" fillId="7" borderId="15" xfId="0" applyFont="1" applyFill="1" applyBorder="1"/>
    <xf numFmtId="0" fontId="5" fillId="4" borderId="14" xfId="0" applyFont="1" applyFill="1" applyBorder="1" applyAlignment="1">
      <alignment horizontal="center"/>
    </xf>
    <xf numFmtId="0" fontId="5" fillId="4" borderId="13" xfId="0" applyFont="1" applyFill="1" applyBorder="1" applyAlignment="1">
      <alignment horizontal="center"/>
    </xf>
    <xf numFmtId="0" fontId="5" fillId="4" borderId="41" xfId="0" applyFont="1" applyFill="1" applyBorder="1" applyAlignment="1">
      <alignment horizontal="center"/>
    </xf>
    <xf numFmtId="0" fontId="5" fillId="4" borderId="42" xfId="0" applyFont="1" applyFill="1" applyBorder="1" applyAlignment="1">
      <alignment horizontal="center"/>
    </xf>
    <xf numFmtId="164" fontId="16" fillId="7" borderId="40" xfId="0" applyNumberFormat="1" applyFont="1" applyFill="1" applyBorder="1" applyAlignment="1">
      <alignment horizontal="center" wrapText="1"/>
    </xf>
    <xf numFmtId="49" fontId="16" fillId="7" borderId="40" xfId="0" applyNumberFormat="1" applyFont="1" applyFill="1" applyBorder="1" applyAlignment="1">
      <alignment horizontal="center" wrapText="1"/>
    </xf>
    <xf numFmtId="164" fontId="16" fillId="7" borderId="48" xfId="1" applyNumberFormat="1" applyFont="1" applyFill="1" applyBorder="1" applyAlignment="1">
      <alignment horizontal="center" wrapText="1"/>
    </xf>
    <xf numFmtId="164" fontId="16" fillId="7" borderId="49" xfId="1" applyNumberFormat="1" applyFont="1" applyFill="1" applyBorder="1" applyAlignment="1">
      <alignment horizontal="center" wrapText="1"/>
    </xf>
    <xf numFmtId="164" fontId="16" fillId="7" borderId="39" xfId="0" applyNumberFormat="1" applyFont="1" applyFill="1" applyBorder="1" applyAlignment="1">
      <alignment horizontal="center" wrapText="1"/>
    </xf>
    <xf numFmtId="49" fontId="16" fillId="7" borderId="39" xfId="0" applyNumberFormat="1" applyFont="1" applyFill="1" applyBorder="1" applyAlignment="1">
      <alignment horizontal="center" wrapText="1"/>
    </xf>
    <xf numFmtId="164" fontId="16" fillId="7" borderId="47" xfId="0" applyNumberFormat="1" applyFont="1" applyFill="1" applyBorder="1" applyAlignment="1">
      <alignment horizontal="center" wrapText="1"/>
    </xf>
    <xf numFmtId="49" fontId="16" fillId="7" borderId="47" xfId="0" applyNumberFormat="1" applyFont="1" applyFill="1" applyBorder="1" applyAlignment="1">
      <alignment horizontal="center" wrapText="1"/>
    </xf>
    <xf numFmtId="164" fontId="16" fillId="7" borderId="34" xfId="0" applyNumberFormat="1" applyFont="1" applyFill="1" applyBorder="1" applyAlignment="1">
      <alignment horizontal="center" wrapText="1"/>
    </xf>
    <xf numFmtId="49" fontId="16" fillId="7" borderId="34" xfId="0" applyNumberFormat="1" applyFont="1" applyFill="1" applyBorder="1" applyAlignment="1">
      <alignment horizontal="center" wrapText="1"/>
    </xf>
    <xf numFmtId="164" fontId="16" fillId="7" borderId="64" xfId="1" applyNumberFormat="1" applyFont="1" applyFill="1" applyBorder="1" applyAlignment="1">
      <alignment horizontal="center" wrapText="1"/>
    </xf>
    <xf numFmtId="164" fontId="16" fillId="7" borderId="45" xfId="1" applyNumberFormat="1" applyFont="1" applyFill="1" applyBorder="1" applyAlignment="1">
      <alignment horizontal="center" wrapText="1"/>
    </xf>
    <xf numFmtId="164" fontId="16" fillId="7" borderId="44" xfId="1" applyNumberFormat="1" applyFont="1" applyFill="1" applyBorder="1" applyAlignment="1">
      <alignment horizontal="center" wrapText="1"/>
    </xf>
    <xf numFmtId="0" fontId="3" fillId="4" borderId="35" xfId="0" applyFont="1" applyFill="1" applyBorder="1" applyAlignment="1">
      <alignment horizontal="center" textRotation="90"/>
    </xf>
    <xf numFmtId="164" fontId="16" fillId="7" borderId="63" xfId="1" applyNumberFormat="1" applyFont="1" applyFill="1" applyBorder="1" applyAlignment="1">
      <alignment horizontal="center" wrapText="1"/>
    </xf>
    <xf numFmtId="0" fontId="0" fillId="12" borderId="0" xfId="0" applyFill="1"/>
    <xf numFmtId="0" fontId="0" fillId="13" borderId="0" xfId="0" applyFill="1"/>
    <xf numFmtId="0" fontId="22" fillId="13" borderId="0" xfId="0" applyFont="1" applyFill="1"/>
    <xf numFmtId="0" fontId="8" fillId="13" borderId="0" xfId="0" applyFont="1" applyFill="1"/>
    <xf numFmtId="0" fontId="8" fillId="13" borderId="1" xfId="0" applyFont="1" applyFill="1" applyBorder="1"/>
    <xf numFmtId="0" fontId="0" fillId="13" borderId="1" xfId="0" applyFill="1" applyBorder="1"/>
    <xf numFmtId="0" fontId="9" fillId="13" borderId="0" xfId="0" applyFont="1" applyFill="1"/>
    <xf numFmtId="0" fontId="15" fillId="13" borderId="6" xfId="0" applyFont="1" applyFill="1" applyBorder="1" applyAlignment="1">
      <alignment horizontal="center" vertical="center" wrapText="1"/>
    </xf>
    <xf numFmtId="0" fontId="13" fillId="13" borderId="0" xfId="0" applyFont="1" applyFill="1" applyAlignment="1">
      <alignment vertical="center" wrapText="1"/>
    </xf>
    <xf numFmtId="0" fontId="4" fillId="13" borderId="0" xfId="0" applyFont="1" applyFill="1"/>
    <xf numFmtId="165" fontId="0" fillId="13" borderId="53" xfId="4" applyNumberFormat="1" applyFont="1" applyFill="1" applyBorder="1"/>
    <xf numFmtId="165" fontId="0" fillId="13" borderId="54" xfId="4" applyNumberFormat="1" applyFont="1" applyFill="1" applyBorder="1"/>
    <xf numFmtId="165" fontId="0" fillId="13" borderId="56" xfId="4" applyNumberFormat="1" applyFont="1" applyFill="1" applyBorder="1"/>
    <xf numFmtId="165" fontId="0" fillId="13" borderId="39" xfId="4" applyNumberFormat="1" applyFont="1" applyFill="1" applyBorder="1"/>
    <xf numFmtId="165" fontId="0" fillId="13" borderId="13" xfId="4" applyNumberFormat="1" applyFont="1" applyFill="1" applyBorder="1"/>
    <xf numFmtId="164" fontId="0" fillId="13" borderId="63" xfId="1" applyNumberFormat="1" applyFont="1" applyFill="1" applyBorder="1"/>
    <xf numFmtId="164" fontId="0" fillId="13" borderId="64" xfId="1" applyNumberFormat="1" applyFont="1" applyFill="1" applyBorder="1"/>
    <xf numFmtId="164" fontId="0" fillId="13" borderId="45" xfId="1" applyNumberFormat="1" applyFont="1" applyFill="1" applyBorder="1"/>
    <xf numFmtId="164" fontId="0" fillId="13" borderId="65" xfId="1" applyNumberFormat="1" applyFont="1" applyFill="1" applyBorder="1"/>
    <xf numFmtId="164" fontId="0" fillId="13" borderId="44" xfId="1" applyNumberFormat="1" applyFont="1" applyFill="1" applyBorder="1"/>
    <xf numFmtId="164" fontId="0" fillId="13" borderId="46" xfId="1" applyNumberFormat="1" applyFont="1" applyFill="1" applyBorder="1"/>
    <xf numFmtId="0" fontId="0" fillId="12" borderId="0" xfId="0" applyFill="1" applyAlignment="1">
      <alignment horizontal="left"/>
    </xf>
    <xf numFmtId="0" fontId="13" fillId="12" borderId="0" xfId="0" applyFont="1" applyFill="1" applyAlignment="1">
      <alignment horizontal="left"/>
    </xf>
    <xf numFmtId="0" fontId="16" fillId="12" borderId="0" xfId="0" applyFont="1" applyFill="1"/>
    <xf numFmtId="0" fontId="0" fillId="11" borderId="0" xfId="0" applyFill="1"/>
    <xf numFmtId="0" fontId="16" fillId="11" borderId="0" xfId="0" applyFont="1" applyFill="1"/>
    <xf numFmtId="0" fontId="28" fillId="13" borderId="0" xfId="3" applyFont="1" applyFill="1" applyProtection="1">
      <protection locked="0"/>
    </xf>
    <xf numFmtId="0" fontId="0" fillId="13" borderId="0" xfId="0" applyFill="1" applyProtection="1">
      <protection locked="0"/>
    </xf>
    <xf numFmtId="0" fontId="4" fillId="13" borderId="14" xfId="0" applyFont="1" applyFill="1" applyBorder="1" applyAlignment="1">
      <alignment horizontal="center" wrapText="1"/>
    </xf>
    <xf numFmtId="0" fontId="0" fillId="13" borderId="53" xfId="0" applyFill="1" applyBorder="1"/>
    <xf numFmtId="0" fontId="0" fillId="13" borderId="56" xfId="0" applyFill="1" applyBorder="1"/>
    <xf numFmtId="0" fontId="0" fillId="13" borderId="14" xfId="0" applyFill="1" applyBorder="1"/>
    <xf numFmtId="0" fontId="0" fillId="13" borderId="21" xfId="0" applyFill="1" applyBorder="1"/>
    <xf numFmtId="0" fontId="0" fillId="13" borderId="15" xfId="0" applyFill="1" applyBorder="1"/>
    <xf numFmtId="0" fontId="0" fillId="13" borderId="63" xfId="0" applyFill="1" applyBorder="1"/>
    <xf numFmtId="0" fontId="0" fillId="13" borderId="65" xfId="0" applyFill="1" applyBorder="1"/>
    <xf numFmtId="9" fontId="0" fillId="12" borderId="0" xfId="2" applyFont="1" applyFill="1"/>
    <xf numFmtId="9" fontId="4" fillId="5" borderId="21" xfId="2" applyFont="1" applyFill="1" applyBorder="1"/>
    <xf numFmtId="9" fontId="0" fillId="11" borderId="0" xfId="2" applyFont="1" applyFill="1"/>
    <xf numFmtId="0" fontId="4" fillId="5" borderId="21" xfId="0" applyFont="1" applyFill="1" applyBorder="1"/>
    <xf numFmtId="9" fontId="0" fillId="5" borderId="15" xfId="2" applyFont="1" applyFill="1" applyBorder="1"/>
    <xf numFmtId="43" fontId="0" fillId="12" borderId="0" xfId="1" applyFont="1" applyFill="1" applyAlignment="1">
      <alignment horizontal="left"/>
    </xf>
    <xf numFmtId="43" fontId="0" fillId="12" borderId="0" xfId="1" applyFont="1" applyFill="1"/>
    <xf numFmtId="43" fontId="4" fillId="5" borderId="13" xfId="1" applyFont="1" applyFill="1" applyBorder="1"/>
    <xf numFmtId="43" fontId="4" fillId="5" borderId="21" xfId="1" applyFont="1" applyFill="1" applyBorder="1"/>
    <xf numFmtId="43" fontId="12" fillId="5" borderId="59" xfId="1" applyFont="1" applyFill="1" applyBorder="1" applyAlignment="1">
      <alignment horizontal="center" textRotation="90" wrapText="1"/>
    </xf>
    <xf numFmtId="43" fontId="0" fillId="11" borderId="0" xfId="1" applyFont="1" applyFill="1"/>
    <xf numFmtId="43" fontId="4" fillId="7" borderId="21" xfId="1" applyFont="1" applyFill="1" applyBorder="1"/>
    <xf numFmtId="164" fontId="0" fillId="11" borderId="0" xfId="1" applyNumberFormat="1" applyFont="1" applyFill="1"/>
    <xf numFmtId="0" fontId="10" fillId="11" borderId="0" xfId="3" applyFill="1" applyProtection="1">
      <protection locked="0"/>
    </xf>
    <xf numFmtId="164" fontId="0" fillId="11" borderId="0" xfId="0" applyNumberFormat="1" applyFill="1"/>
    <xf numFmtId="166" fontId="0" fillId="11" borderId="0" xfId="0" applyNumberFormat="1" applyFill="1"/>
    <xf numFmtId="0" fontId="6" fillId="11" borderId="0" xfId="0" applyFont="1" applyFill="1"/>
    <xf numFmtId="164" fontId="0" fillId="11" borderId="0" xfId="1" applyNumberFormat="1" applyFont="1" applyFill="1" applyProtection="1"/>
    <xf numFmtId="170" fontId="0" fillId="11" borderId="0" xfId="0" applyNumberFormat="1" applyFill="1"/>
    <xf numFmtId="43" fontId="3" fillId="4" borderId="26" xfId="1" applyFont="1" applyFill="1" applyBorder="1" applyAlignment="1" applyProtection="1">
      <alignment horizontal="center" textRotation="90"/>
    </xf>
    <xf numFmtId="43" fontId="3" fillId="4" borderId="14" xfId="1" applyFont="1" applyFill="1" applyBorder="1" applyAlignment="1">
      <alignment horizontal="center" textRotation="90"/>
    </xf>
    <xf numFmtId="165" fontId="0" fillId="11" borderId="0" xfId="4" applyNumberFormat="1" applyFont="1" applyFill="1"/>
    <xf numFmtId="9" fontId="0" fillId="11" borderId="0" xfId="2" applyFont="1" applyFill="1" applyBorder="1"/>
    <xf numFmtId="165" fontId="0" fillId="6" borderId="28" xfId="4" applyNumberFormat="1" applyFont="1" applyFill="1" applyBorder="1" applyProtection="1">
      <protection locked="0"/>
    </xf>
    <xf numFmtId="0" fontId="0" fillId="6" borderId="28" xfId="0" applyFill="1" applyBorder="1" applyProtection="1">
      <protection locked="0"/>
    </xf>
    <xf numFmtId="165" fontId="0" fillId="6" borderId="27" xfId="4" applyNumberFormat="1" applyFont="1" applyFill="1" applyBorder="1" applyProtection="1">
      <protection locked="0"/>
    </xf>
    <xf numFmtId="165" fontId="0" fillId="6" borderId="29" xfId="4" applyNumberFormat="1" applyFont="1" applyFill="1" applyBorder="1" applyProtection="1">
      <protection locked="0"/>
    </xf>
    <xf numFmtId="10" fontId="0" fillId="11" borderId="0" xfId="2" applyNumberFormat="1" applyFont="1" applyFill="1"/>
    <xf numFmtId="10" fontId="0" fillId="11" borderId="0" xfId="2" applyNumberFormat="1" applyFont="1" applyFill="1" applyBorder="1" applyAlignment="1">
      <alignment wrapText="1"/>
    </xf>
    <xf numFmtId="10" fontId="0" fillId="11" borderId="0" xfId="2" applyNumberFormat="1" applyFont="1" applyFill="1" applyBorder="1"/>
    <xf numFmtId="165" fontId="0" fillId="11" borderId="0" xfId="4" applyNumberFormat="1" applyFont="1" applyFill="1" applyBorder="1"/>
    <xf numFmtId="9" fontId="16" fillId="6" borderId="44" xfId="2" applyFont="1" applyFill="1" applyBorder="1"/>
    <xf numFmtId="9" fontId="16" fillId="6" borderId="40" xfId="2" applyFont="1" applyFill="1" applyBorder="1"/>
    <xf numFmtId="9" fontId="16" fillId="6" borderId="55" xfId="2" applyFont="1" applyFill="1" applyBorder="1"/>
    <xf numFmtId="165" fontId="0" fillId="13" borderId="63" xfId="4" applyNumberFormat="1" applyFont="1" applyFill="1" applyBorder="1"/>
    <xf numFmtId="165" fontId="0" fillId="13" borderId="64" xfId="4" applyNumberFormat="1" applyFont="1" applyFill="1" applyBorder="1"/>
    <xf numFmtId="165" fontId="0" fillId="13" borderId="65" xfId="4" applyNumberFormat="1" applyFont="1" applyFill="1" applyBorder="1"/>
    <xf numFmtId="165" fontId="0" fillId="13" borderId="40" xfId="4" applyNumberFormat="1" applyFont="1" applyFill="1" applyBorder="1"/>
    <xf numFmtId="0" fontId="4" fillId="16" borderId="14" xfId="0" applyFont="1" applyFill="1" applyBorder="1"/>
    <xf numFmtId="0" fontId="4" fillId="16" borderId="21" xfId="0" applyFont="1" applyFill="1" applyBorder="1"/>
    <xf numFmtId="165" fontId="4" fillId="16" borderId="21" xfId="4" applyNumberFormat="1" applyFont="1" applyFill="1" applyBorder="1"/>
    <xf numFmtId="10" fontId="4" fillId="16" borderId="21" xfId="2" applyNumberFormat="1" applyFont="1" applyFill="1" applyBorder="1"/>
    <xf numFmtId="165" fontId="4" fillId="16" borderId="15" xfId="4" applyNumberFormat="1" applyFont="1" applyFill="1" applyBorder="1"/>
    <xf numFmtId="9" fontId="4" fillId="16" borderId="14" xfId="2" applyFont="1" applyFill="1" applyBorder="1"/>
    <xf numFmtId="9" fontId="4" fillId="16" borderId="21" xfId="2" applyFont="1" applyFill="1" applyBorder="1"/>
    <xf numFmtId="9" fontId="0" fillId="16" borderId="15" xfId="2" applyFont="1" applyFill="1" applyBorder="1"/>
    <xf numFmtId="0" fontId="4" fillId="16" borderId="13" xfId="0" applyFont="1" applyFill="1" applyBorder="1"/>
    <xf numFmtId="0" fontId="0" fillId="16" borderId="58" xfId="0" applyFill="1" applyBorder="1"/>
    <xf numFmtId="0" fontId="16" fillId="16" borderId="16" xfId="0" applyFont="1" applyFill="1" applyBorder="1" applyAlignment="1">
      <alignment horizontal="center" wrapText="1"/>
    </xf>
    <xf numFmtId="0" fontId="16" fillId="16" borderId="26" xfId="0" applyFont="1" applyFill="1" applyBorder="1" applyAlignment="1">
      <alignment horizontal="center" wrapText="1"/>
    </xf>
    <xf numFmtId="0" fontId="16" fillId="16" borderId="35" xfId="0" applyFont="1" applyFill="1" applyBorder="1" applyAlignment="1">
      <alignment horizontal="center" wrapText="1"/>
    </xf>
    <xf numFmtId="0" fontId="16" fillId="16" borderId="14" xfId="0" applyFont="1" applyFill="1" applyBorder="1" applyAlignment="1">
      <alignment horizontal="center" wrapText="1"/>
    </xf>
    <xf numFmtId="0" fontId="16" fillId="16" borderId="38" xfId="0" applyFont="1" applyFill="1" applyBorder="1" applyAlignment="1">
      <alignment horizontal="center" wrapText="1"/>
    </xf>
    <xf numFmtId="165" fontId="16" fillId="16" borderId="35" xfId="4" applyNumberFormat="1" applyFont="1" applyFill="1" applyBorder="1" applyAlignment="1">
      <alignment horizontal="center" wrapText="1"/>
    </xf>
    <xf numFmtId="10" fontId="16" fillId="16" borderId="26" xfId="2" applyNumberFormat="1" applyFont="1" applyFill="1" applyBorder="1" applyAlignment="1">
      <alignment horizontal="center" wrapText="1"/>
    </xf>
    <xf numFmtId="9" fontId="16" fillId="16" borderId="13" xfId="2" applyFont="1" applyFill="1" applyBorder="1" applyAlignment="1">
      <alignment textRotation="90"/>
    </xf>
    <xf numFmtId="164" fontId="4" fillId="16" borderId="21" xfId="1" applyNumberFormat="1" applyFont="1" applyFill="1" applyBorder="1"/>
    <xf numFmtId="164" fontId="16" fillId="16" borderId="26" xfId="1" applyNumberFormat="1" applyFont="1" applyFill="1" applyBorder="1" applyAlignment="1" applyProtection="1">
      <alignment horizontal="center" wrapText="1"/>
    </xf>
    <xf numFmtId="2" fontId="0" fillId="11" borderId="0" xfId="0" applyNumberFormat="1" applyFill="1"/>
    <xf numFmtId="2" fontId="4" fillId="16" borderId="21" xfId="0" applyNumberFormat="1" applyFont="1" applyFill="1" applyBorder="1"/>
    <xf numFmtId="0" fontId="7" fillId="13" borderId="0" xfId="0" applyFont="1" applyFill="1"/>
    <xf numFmtId="0" fontId="0" fillId="6" borderId="23" xfId="0" applyFill="1" applyBorder="1" applyProtection="1">
      <protection locked="0"/>
    </xf>
    <xf numFmtId="0" fontId="10" fillId="12" borderId="0" xfId="3" applyFill="1" applyAlignment="1" applyProtection="1">
      <alignment horizontal="left"/>
      <protection locked="0"/>
    </xf>
    <xf numFmtId="43" fontId="16" fillId="8" borderId="13" xfId="1" applyFont="1" applyFill="1" applyBorder="1" applyAlignment="1">
      <alignment wrapText="1"/>
    </xf>
    <xf numFmtId="3" fontId="16" fillId="8" borderId="13" xfId="0" applyNumberFormat="1" applyFont="1" applyFill="1" applyBorder="1"/>
    <xf numFmtId="164" fontId="2" fillId="0" borderId="23" xfId="1" applyNumberFormat="1" applyFont="1" applyFill="1" applyBorder="1" applyAlignment="1" applyProtection="1">
      <alignment horizontal="center"/>
      <protection locked="0"/>
    </xf>
    <xf numFmtId="164" fontId="0" fillId="0" borderId="23" xfId="2" applyNumberFormat="1" applyFont="1" applyFill="1" applyBorder="1" applyProtection="1">
      <protection locked="0"/>
    </xf>
    <xf numFmtId="164" fontId="2" fillId="0" borderId="44" xfId="1" applyNumberFormat="1" applyFont="1" applyFill="1" applyBorder="1" applyProtection="1">
      <protection locked="0"/>
    </xf>
    <xf numFmtId="164" fontId="2" fillId="0" borderId="45" xfId="1" applyNumberFormat="1" applyFont="1" applyFill="1" applyBorder="1" applyProtection="1">
      <protection locked="0"/>
    </xf>
    <xf numFmtId="164" fontId="2" fillId="0" borderId="52" xfId="1" applyNumberFormat="1" applyFont="1" applyFill="1" applyBorder="1" applyProtection="1">
      <protection locked="0"/>
    </xf>
    <xf numFmtId="164" fontId="0" fillId="6" borderId="39" xfId="1" applyNumberFormat="1" applyFont="1" applyFill="1" applyBorder="1" applyAlignment="1">
      <alignment vertical="center"/>
    </xf>
    <xf numFmtId="164" fontId="0" fillId="0" borderId="39" xfId="1" applyNumberFormat="1" applyFont="1" applyFill="1" applyBorder="1" applyProtection="1">
      <protection locked="0"/>
    </xf>
    <xf numFmtId="164" fontId="16" fillId="6" borderId="40" xfId="0" applyNumberFormat="1" applyFont="1" applyFill="1" applyBorder="1" applyAlignment="1">
      <alignment horizontal="center" wrapText="1"/>
    </xf>
    <xf numFmtId="164" fontId="16" fillId="6" borderId="39" xfId="0" applyNumberFormat="1" applyFont="1" applyFill="1" applyBorder="1" applyAlignment="1">
      <alignment horizontal="center" wrapText="1"/>
    </xf>
    <xf numFmtId="164" fontId="2" fillId="0" borderId="63" xfId="2" applyNumberFormat="1" applyFont="1" applyFill="1" applyBorder="1" applyProtection="1">
      <protection locked="0"/>
    </xf>
    <xf numFmtId="164" fontId="2" fillId="0" borderId="64" xfId="2" applyNumberFormat="1" applyFont="1" applyFill="1" applyBorder="1" applyProtection="1">
      <protection locked="0"/>
    </xf>
    <xf numFmtId="164" fontId="2" fillId="0" borderId="45" xfId="2" applyNumberFormat="1" applyFont="1" applyFill="1" applyBorder="1" applyProtection="1">
      <protection locked="0"/>
    </xf>
    <xf numFmtId="164" fontId="2" fillId="0" borderId="65" xfId="2" applyNumberFormat="1" applyFont="1" applyFill="1" applyBorder="1" applyProtection="1">
      <protection locked="0"/>
    </xf>
    <xf numFmtId="164" fontId="2" fillId="0" borderId="44" xfId="2" applyNumberFormat="1" applyFont="1" applyFill="1" applyBorder="1" applyProtection="1">
      <protection locked="0"/>
    </xf>
    <xf numFmtId="164" fontId="2" fillId="0" borderId="46" xfId="2" applyNumberFormat="1" applyFont="1" applyFill="1" applyBorder="1" applyProtection="1">
      <protection locked="0"/>
    </xf>
    <xf numFmtId="0" fontId="17" fillId="11" borderId="0" xfId="0" applyFont="1" applyFill="1" applyAlignment="1">
      <alignment horizontal="center"/>
    </xf>
    <xf numFmtId="0" fontId="4" fillId="11" borderId="13" xfId="0" applyFont="1" applyFill="1" applyBorder="1" applyAlignment="1">
      <alignment horizontal="center"/>
    </xf>
    <xf numFmtId="0" fontId="0" fillId="11" borderId="13" xfId="0" applyFill="1" applyBorder="1" applyProtection="1">
      <protection locked="0"/>
    </xf>
    <xf numFmtId="0" fontId="18" fillId="11" borderId="1" xfId="0" applyFont="1" applyFill="1" applyBorder="1" applyProtection="1">
      <protection locked="0"/>
    </xf>
    <xf numFmtId="0" fontId="26" fillId="11" borderId="0" xfId="0" applyFont="1" applyFill="1"/>
    <xf numFmtId="0" fontId="18" fillId="11" borderId="0" xfId="0" applyFont="1" applyFill="1"/>
    <xf numFmtId="10" fontId="0" fillId="11" borderId="13" xfId="2" applyNumberFormat="1" applyFont="1" applyFill="1" applyBorder="1" applyProtection="1">
      <protection locked="0"/>
    </xf>
    <xf numFmtId="0" fontId="0" fillId="11" borderId="6" xfId="0" applyFill="1" applyBorder="1"/>
    <xf numFmtId="10" fontId="0" fillId="11" borderId="9" xfId="2" applyNumberFormat="1" applyFont="1" applyFill="1" applyBorder="1"/>
    <xf numFmtId="0" fontId="0" fillId="11" borderId="11" xfId="0" applyFill="1" applyBorder="1"/>
    <xf numFmtId="10" fontId="0" fillId="11" borderId="13" xfId="2" applyNumberFormat="1" applyFont="1" applyFill="1" applyBorder="1"/>
    <xf numFmtId="10" fontId="0" fillId="11" borderId="16" xfId="2" applyNumberFormat="1" applyFont="1" applyFill="1" applyBorder="1" applyProtection="1">
      <protection locked="0"/>
    </xf>
    <xf numFmtId="43" fontId="0" fillId="11" borderId="13" xfId="1" applyFont="1" applyFill="1" applyBorder="1" applyProtection="1">
      <protection locked="0"/>
    </xf>
    <xf numFmtId="0" fontId="0" fillId="3" borderId="0" xfId="0" applyFill="1"/>
    <xf numFmtId="0" fontId="31" fillId="11" borderId="0" xfId="0" applyFont="1" applyFill="1"/>
    <xf numFmtId="0" fontId="31" fillId="11" borderId="1" xfId="0" applyFont="1" applyFill="1" applyBorder="1"/>
    <xf numFmtId="0" fontId="31" fillId="11" borderId="8" xfId="0" applyFont="1" applyFill="1" applyBorder="1"/>
    <xf numFmtId="0" fontId="31" fillId="11" borderId="10" xfId="0" applyFont="1" applyFill="1" applyBorder="1"/>
    <xf numFmtId="0" fontId="31" fillId="11" borderId="4" xfId="0" applyFont="1" applyFill="1" applyBorder="1"/>
    <xf numFmtId="0" fontId="31" fillId="11" borderId="11" xfId="0" applyFont="1" applyFill="1" applyBorder="1"/>
    <xf numFmtId="0" fontId="32" fillId="11" borderId="1" xfId="0" applyFont="1" applyFill="1" applyBorder="1"/>
    <xf numFmtId="0" fontId="31" fillId="3" borderId="0" xfId="0" applyFont="1" applyFill="1"/>
    <xf numFmtId="0" fontId="31" fillId="0" borderId="0" xfId="0" applyFont="1"/>
    <xf numFmtId="0" fontId="12" fillId="11" borderId="0" xfId="0" applyFont="1" applyFill="1"/>
    <xf numFmtId="0" fontId="31" fillId="11" borderId="0" xfId="0" applyFont="1" applyFill="1" applyAlignment="1">
      <alignment vertical="center" textRotation="90"/>
    </xf>
    <xf numFmtId="164" fontId="2" fillId="0" borderId="87" xfId="1" applyNumberFormat="1" applyFont="1" applyFill="1" applyBorder="1" applyProtection="1">
      <protection locked="0"/>
    </xf>
    <xf numFmtId="0" fontId="4" fillId="13" borderId="0" xfId="0" applyFont="1" applyFill="1" applyAlignment="1">
      <alignment vertical="top"/>
    </xf>
    <xf numFmtId="0" fontId="38" fillId="13" borderId="0" xfId="0" applyFont="1" applyFill="1"/>
    <xf numFmtId="0" fontId="0" fillId="13" borderId="0" xfId="0" applyFill="1" applyAlignment="1">
      <alignment vertical="top"/>
    </xf>
    <xf numFmtId="0" fontId="0" fillId="13" borderId="0" xfId="0" applyFill="1" applyAlignment="1">
      <alignment horizontal="left" vertical="top" wrapText="1"/>
    </xf>
    <xf numFmtId="165" fontId="34" fillId="0" borderId="0" xfId="4" applyNumberFormat="1" applyFont="1" applyBorder="1"/>
    <xf numFmtId="0" fontId="34" fillId="0" borderId="0" xfId="0" applyFont="1"/>
    <xf numFmtId="164" fontId="34" fillId="0" borderId="0" xfId="1" applyNumberFormat="1" applyFont="1" applyBorder="1" applyAlignment="1">
      <alignment horizontal="right"/>
    </xf>
    <xf numFmtId="0" fontId="34" fillId="0" borderId="0" xfId="0" applyFont="1" applyAlignment="1">
      <alignment horizontal="right"/>
    </xf>
    <xf numFmtId="164" fontId="40" fillId="0" borderId="0" xfId="1" applyNumberFormat="1" applyFont="1" applyBorder="1" applyAlignment="1">
      <alignment horizontal="right" vertical="center"/>
    </xf>
    <xf numFmtId="0" fontId="40" fillId="0" borderId="0" xfId="0" applyFont="1" applyAlignment="1">
      <alignment horizontal="right" vertical="center"/>
    </xf>
    <xf numFmtId="164" fontId="34" fillId="0" borderId="0" xfId="1" applyNumberFormat="1" applyFont="1" applyBorder="1" applyAlignment="1">
      <alignment horizontal="left"/>
    </xf>
    <xf numFmtId="44" fontId="34" fillId="0" borderId="0" xfId="4" applyFont="1" applyBorder="1"/>
    <xf numFmtId="0" fontId="4" fillId="11" borderId="0" xfId="0" applyFont="1" applyFill="1" applyAlignment="1">
      <alignment horizontal="center"/>
    </xf>
    <xf numFmtId="10" fontId="0" fillId="11" borderId="0" xfId="2" applyNumberFormat="1" applyFont="1" applyFill="1" applyBorder="1" applyProtection="1">
      <protection locked="0"/>
    </xf>
    <xf numFmtId="0" fontId="18" fillId="11" borderId="0" xfId="0" applyFont="1" applyFill="1" applyProtection="1">
      <protection locked="0"/>
    </xf>
    <xf numFmtId="0" fontId="0" fillId="0" borderId="1" xfId="0" applyBorder="1" applyAlignment="1">
      <alignment horizontal="center"/>
    </xf>
    <xf numFmtId="0" fontId="18" fillId="0" borderId="1" xfId="0" applyFont="1" applyBorder="1" applyProtection="1">
      <protection locked="0"/>
    </xf>
    <xf numFmtId="0" fontId="18" fillId="11" borderId="1" xfId="0" applyFont="1" applyFill="1" applyBorder="1"/>
    <xf numFmtId="0" fontId="0" fillId="6" borderId="73" xfId="0" applyFill="1" applyBorder="1"/>
    <xf numFmtId="164" fontId="0" fillId="6" borderId="91" xfId="1" applyNumberFormat="1" applyFont="1" applyFill="1" applyBorder="1" applyProtection="1"/>
    <xf numFmtId="0" fontId="7" fillId="11" borderId="0" xfId="0" applyFont="1" applyFill="1" applyAlignment="1">
      <alignment horizontal="left"/>
    </xf>
    <xf numFmtId="0" fontId="6" fillId="11" borderId="0" xfId="0" applyFont="1" applyFill="1" applyAlignment="1">
      <alignment horizontal="left"/>
    </xf>
    <xf numFmtId="165" fontId="34" fillId="0" borderId="0" xfId="4" applyNumberFormat="1" applyFont="1" applyFill="1" applyBorder="1"/>
    <xf numFmtId="169" fontId="34" fillId="0" borderId="0" xfId="2" applyNumberFormat="1" applyFont="1" applyBorder="1"/>
    <xf numFmtId="169" fontId="34" fillId="0" borderId="0" xfId="2" applyNumberFormat="1" applyFont="1" applyFill="1" applyBorder="1"/>
    <xf numFmtId="165" fontId="16" fillId="16" borderId="35" xfId="0" applyNumberFormat="1" applyFont="1" applyFill="1" applyBorder="1" applyAlignment="1">
      <alignment horizontal="center" wrapText="1"/>
    </xf>
    <xf numFmtId="165" fontId="0" fillId="6" borderId="74" xfId="4" applyNumberFormat="1" applyFont="1" applyFill="1" applyBorder="1" applyProtection="1"/>
    <xf numFmtId="165" fontId="0" fillId="6" borderId="70" xfId="4" applyNumberFormat="1" applyFont="1" applyFill="1" applyBorder="1" applyProtection="1"/>
    <xf numFmtId="10" fontId="0" fillId="6" borderId="28" xfId="2" applyNumberFormat="1" applyFont="1" applyFill="1" applyBorder="1" applyProtection="1"/>
    <xf numFmtId="165" fontId="0" fillId="6" borderId="36" xfId="4" applyNumberFormat="1" applyFont="1" applyFill="1" applyBorder="1" applyProtection="1"/>
    <xf numFmtId="165" fontId="0" fillId="6" borderId="37" xfId="4" applyNumberFormat="1" applyFont="1" applyFill="1" applyBorder="1" applyProtection="1"/>
    <xf numFmtId="165" fontId="0" fillId="6" borderId="60" xfId="4" applyNumberFormat="1" applyFont="1" applyFill="1" applyBorder="1" applyProtection="1"/>
    <xf numFmtId="165" fontId="0" fillId="6" borderId="28" xfId="4" applyNumberFormat="1" applyFont="1" applyFill="1" applyBorder="1" applyProtection="1"/>
    <xf numFmtId="165" fontId="0" fillId="6" borderId="27" xfId="4" applyNumberFormat="1" applyFont="1" applyFill="1" applyBorder="1" applyProtection="1"/>
    <xf numFmtId="165" fontId="0" fillId="6" borderId="29" xfId="4" applyNumberFormat="1" applyFont="1" applyFill="1" applyBorder="1" applyProtection="1"/>
    <xf numFmtId="0" fontId="0" fillId="6" borderId="37" xfId="0" applyFill="1" applyBorder="1"/>
    <xf numFmtId="0" fontId="12" fillId="5" borderId="20" xfId="0" applyFont="1" applyFill="1" applyBorder="1" applyAlignment="1">
      <alignment horizontal="center" textRotation="90" wrapText="1"/>
    </xf>
    <xf numFmtId="43" fontId="12" fillId="5" borderId="20" xfId="1" applyFont="1" applyFill="1" applyBorder="1" applyAlignment="1">
      <alignment horizontal="center" textRotation="90" wrapText="1"/>
    </xf>
    <xf numFmtId="0" fontId="4" fillId="0" borderId="15" xfId="0" applyFont="1" applyBorder="1"/>
    <xf numFmtId="165" fontId="16" fillId="16" borderId="13" xfId="0" applyNumberFormat="1" applyFont="1" applyFill="1" applyBorder="1" applyAlignment="1">
      <alignment horizontal="center" wrapText="1"/>
    </xf>
    <xf numFmtId="0" fontId="0" fillId="3" borderId="32" xfId="0" applyFill="1" applyBorder="1" applyProtection="1">
      <protection locked="0"/>
    </xf>
    <xf numFmtId="0" fontId="0" fillId="3" borderId="33" xfId="0" applyFill="1" applyBorder="1" applyProtection="1">
      <protection locked="0"/>
    </xf>
    <xf numFmtId="0" fontId="0" fillId="3" borderId="23" xfId="0" applyFill="1" applyBorder="1" applyProtection="1">
      <protection locked="0"/>
    </xf>
    <xf numFmtId="0" fontId="0" fillId="3" borderId="28" xfId="0" applyFill="1" applyBorder="1" applyProtection="1">
      <protection locked="0"/>
    </xf>
    <xf numFmtId="0" fontId="0" fillId="3" borderId="24" xfId="0" applyFill="1" applyBorder="1" applyProtection="1">
      <protection locked="0"/>
    </xf>
    <xf numFmtId="0" fontId="0" fillId="3" borderId="30" xfId="0" applyFill="1" applyBorder="1" applyProtection="1">
      <protection locked="0"/>
    </xf>
    <xf numFmtId="164" fontId="0" fillId="13" borderId="33" xfId="1" applyNumberFormat="1" applyFont="1" applyFill="1" applyBorder="1" applyProtection="1">
      <protection locked="0"/>
    </xf>
    <xf numFmtId="164" fontId="0" fillId="13" borderId="28" xfId="1" applyNumberFormat="1" applyFont="1" applyFill="1" applyBorder="1" applyProtection="1">
      <protection locked="0"/>
    </xf>
    <xf numFmtId="165" fontId="0" fillId="13" borderId="29" xfId="4" applyNumberFormat="1" applyFont="1" applyFill="1" applyBorder="1" applyProtection="1">
      <protection locked="0"/>
    </xf>
    <xf numFmtId="0" fontId="0" fillId="3" borderId="74" xfId="0" applyFill="1" applyBorder="1" applyProtection="1">
      <protection locked="0"/>
    </xf>
    <xf numFmtId="0" fontId="0" fillId="3" borderId="75" xfId="0" applyFill="1" applyBorder="1" applyProtection="1">
      <protection locked="0"/>
    </xf>
    <xf numFmtId="0" fontId="0" fillId="3" borderId="72" xfId="0" applyFill="1" applyBorder="1" applyProtection="1">
      <protection locked="0"/>
    </xf>
    <xf numFmtId="0" fontId="0" fillId="3" borderId="76" xfId="0" applyFill="1" applyBorder="1" applyProtection="1">
      <protection locked="0"/>
    </xf>
    <xf numFmtId="165" fontId="0" fillId="6" borderId="74" xfId="0" applyNumberFormat="1" applyFill="1" applyBorder="1"/>
    <xf numFmtId="165" fontId="0" fillId="6" borderId="73" xfId="4" applyNumberFormat="1" applyFont="1" applyFill="1" applyBorder="1" applyProtection="1"/>
    <xf numFmtId="169" fontId="0" fillId="6" borderId="74" xfId="4" applyNumberFormat="1" applyFont="1" applyFill="1" applyBorder="1" applyProtection="1"/>
    <xf numFmtId="2" fontId="16" fillId="16" borderId="61" xfId="0" applyNumberFormat="1" applyFont="1" applyFill="1" applyBorder="1" applyAlignment="1">
      <alignment horizontal="center" wrapText="1"/>
    </xf>
    <xf numFmtId="165" fontId="0" fillId="6" borderId="16" xfId="4" applyNumberFormat="1" applyFont="1" applyFill="1" applyBorder="1"/>
    <xf numFmtId="0" fontId="0" fillId="3" borderId="26" xfId="0" applyFill="1" applyBorder="1"/>
    <xf numFmtId="165" fontId="0" fillId="6" borderId="26" xfId="0" applyNumberFormat="1" applyFill="1" applyBorder="1"/>
    <xf numFmtId="168" fontId="0" fillId="6" borderId="26" xfId="4" applyNumberFormat="1" applyFont="1" applyFill="1" applyBorder="1"/>
    <xf numFmtId="165" fontId="0" fillId="6" borderId="26" xfId="4" applyNumberFormat="1" applyFont="1" applyFill="1" applyBorder="1"/>
    <xf numFmtId="165" fontId="0" fillId="6" borderId="61" xfId="4" applyNumberFormat="1" applyFont="1" applyFill="1" applyBorder="1"/>
    <xf numFmtId="165" fontId="0" fillId="6" borderId="95" xfId="4" applyNumberFormat="1" applyFont="1" applyFill="1" applyBorder="1"/>
    <xf numFmtId="165" fontId="0" fillId="6" borderId="30" xfId="4" applyNumberFormat="1" applyFont="1" applyFill="1" applyBorder="1"/>
    <xf numFmtId="165" fontId="0" fillId="6" borderId="31" xfId="4" applyNumberFormat="1" applyFont="1" applyFill="1" applyBorder="1"/>
    <xf numFmtId="0" fontId="16" fillId="0" borderId="92" xfId="0" applyFont="1" applyBorder="1" applyAlignment="1">
      <alignment horizontal="center" wrapText="1"/>
    </xf>
    <xf numFmtId="0" fontId="16" fillId="0" borderId="33" xfId="0" applyFont="1" applyBorder="1" applyAlignment="1">
      <alignment horizontal="center" wrapText="1"/>
    </xf>
    <xf numFmtId="0" fontId="16" fillId="0" borderId="32" xfId="0" applyFont="1" applyBorder="1" applyAlignment="1">
      <alignment horizontal="center" wrapText="1"/>
    </xf>
    <xf numFmtId="43" fontId="16" fillId="0" borderId="33" xfId="1" applyFont="1" applyFill="1" applyBorder="1" applyAlignment="1" applyProtection="1">
      <alignment horizontal="center" wrapText="1"/>
    </xf>
    <xf numFmtId="0" fontId="16" fillId="0" borderId="36" xfId="0" applyFont="1" applyBorder="1" applyAlignment="1">
      <alignment horizontal="center" wrapText="1"/>
    </xf>
    <xf numFmtId="0" fontId="0" fillId="3" borderId="71" xfId="0" applyFill="1" applyBorder="1" applyProtection="1">
      <protection locked="0"/>
    </xf>
    <xf numFmtId="9" fontId="0" fillId="3" borderId="75" xfId="0" applyNumberFormat="1" applyFill="1" applyBorder="1" applyProtection="1">
      <protection locked="0"/>
    </xf>
    <xf numFmtId="0" fontId="0" fillId="3" borderId="29" xfId="0" applyFill="1" applyBorder="1" applyProtection="1">
      <protection locked="0"/>
    </xf>
    <xf numFmtId="0" fontId="0" fillId="3" borderId="31" xfId="0" applyFill="1" applyBorder="1" applyProtection="1">
      <protection locked="0"/>
    </xf>
    <xf numFmtId="0" fontId="0" fillId="3" borderId="92" xfId="0" applyFill="1" applyBorder="1" applyProtection="1">
      <protection locked="0"/>
    </xf>
    <xf numFmtId="0" fontId="0" fillId="3" borderId="94" xfId="0" applyFill="1" applyBorder="1" applyProtection="1">
      <protection locked="0"/>
    </xf>
    <xf numFmtId="1" fontId="0" fillId="3" borderId="60" xfId="0" applyNumberFormat="1" applyFill="1" applyBorder="1" applyProtection="1">
      <protection locked="0"/>
    </xf>
    <xf numFmtId="1" fontId="0" fillId="3" borderId="28" xfId="0" applyNumberFormat="1" applyFill="1" applyBorder="1" applyProtection="1">
      <protection locked="0"/>
    </xf>
    <xf numFmtId="1" fontId="0" fillId="3" borderId="33" xfId="0" applyNumberFormat="1" applyFill="1" applyBorder="1" applyProtection="1">
      <protection locked="0"/>
    </xf>
    <xf numFmtId="1" fontId="0" fillId="3" borderId="28" xfId="1" applyNumberFormat="1" applyFont="1" applyFill="1" applyBorder="1" applyProtection="1">
      <protection locked="0"/>
    </xf>
    <xf numFmtId="1" fontId="0" fillId="3" borderId="30" xfId="0" applyNumberFormat="1" applyFill="1" applyBorder="1" applyProtection="1">
      <protection locked="0"/>
    </xf>
    <xf numFmtId="164" fontId="2" fillId="0" borderId="13" xfId="1" applyNumberFormat="1" applyFont="1" applyFill="1" applyBorder="1" applyProtection="1">
      <protection locked="0"/>
    </xf>
    <xf numFmtId="0" fontId="0" fillId="0" borderId="13" xfId="0" applyBorder="1"/>
    <xf numFmtId="165" fontId="16" fillId="6" borderId="40" xfId="4" applyNumberFormat="1" applyFont="1" applyFill="1" applyBorder="1"/>
    <xf numFmtId="165" fontId="16" fillId="6" borderId="39" xfId="4" applyNumberFormat="1" applyFont="1" applyFill="1" applyBorder="1"/>
    <xf numFmtId="165" fontId="16" fillId="16" borderId="61" xfId="0" applyNumberFormat="1" applyFont="1" applyFill="1" applyBorder="1" applyAlignment="1">
      <alignment horizontal="center" wrapText="1"/>
    </xf>
    <xf numFmtId="165" fontId="16" fillId="8" borderId="13" xfId="4" applyNumberFormat="1" applyFont="1" applyFill="1" applyBorder="1" applyAlignment="1">
      <alignment wrapText="1"/>
    </xf>
    <xf numFmtId="165" fontId="16" fillId="8" borderId="13" xfId="4" applyNumberFormat="1" applyFont="1" applyFill="1" applyBorder="1" applyAlignment="1"/>
    <xf numFmtId="165" fontId="16" fillId="6" borderId="44" xfId="4" applyNumberFormat="1" applyFont="1" applyFill="1" applyBorder="1"/>
    <xf numFmtId="165" fontId="16" fillId="6" borderId="45" xfId="4" applyNumberFormat="1" applyFont="1" applyFill="1" applyBorder="1"/>
    <xf numFmtId="165" fontId="16" fillId="6" borderId="46" xfId="4" applyNumberFormat="1" applyFont="1" applyFill="1" applyBorder="1"/>
    <xf numFmtId="165" fontId="16" fillId="6" borderId="48" xfId="4" applyNumberFormat="1" applyFont="1" applyFill="1" applyBorder="1"/>
    <xf numFmtId="165" fontId="16" fillId="6" borderId="49" xfId="4" applyNumberFormat="1" applyFont="1" applyFill="1" applyBorder="1"/>
    <xf numFmtId="165" fontId="16" fillId="6" borderId="50" xfId="4" applyNumberFormat="1" applyFont="1" applyFill="1" applyBorder="1"/>
    <xf numFmtId="165" fontId="3" fillId="4" borderId="21" xfId="0" applyNumberFormat="1" applyFont="1" applyFill="1" applyBorder="1" applyAlignment="1">
      <alignment horizontal="center" textRotation="90"/>
    </xf>
    <xf numFmtId="165" fontId="16" fillId="6" borderId="37" xfId="4" applyNumberFormat="1" applyFont="1" applyFill="1" applyBorder="1" applyProtection="1"/>
    <xf numFmtId="165" fontId="16" fillId="6" borderId="66" xfId="4" applyNumberFormat="1" applyFont="1" applyFill="1" applyBorder="1" applyProtection="1"/>
    <xf numFmtId="165" fontId="16" fillId="6" borderId="83" xfId="4" applyNumberFormat="1" applyFont="1" applyFill="1" applyBorder="1" applyProtection="1"/>
    <xf numFmtId="165" fontId="16" fillId="6" borderId="27" xfId="4" applyNumberFormat="1" applyFont="1" applyFill="1" applyBorder="1" applyProtection="1"/>
    <xf numFmtId="165" fontId="16" fillId="6" borderId="89" xfId="4" applyNumberFormat="1" applyFont="1" applyFill="1" applyBorder="1" applyProtection="1"/>
    <xf numFmtId="165" fontId="16" fillId="6" borderId="29" xfId="4" applyNumberFormat="1" applyFont="1" applyFill="1" applyBorder="1" applyProtection="1"/>
    <xf numFmtId="165" fontId="16" fillId="16" borderId="13" xfId="4" applyNumberFormat="1" applyFont="1" applyFill="1" applyBorder="1" applyAlignment="1"/>
    <xf numFmtId="0" fontId="0" fillId="6" borderId="89" xfId="0" applyFill="1" applyBorder="1"/>
    <xf numFmtId="10" fontId="16" fillId="16" borderId="35" xfId="2" applyNumberFormat="1" applyFont="1" applyFill="1" applyBorder="1" applyAlignment="1">
      <alignment horizontal="center" wrapText="1"/>
    </xf>
    <xf numFmtId="10" fontId="0" fillId="6" borderId="8" xfId="2" applyNumberFormat="1" applyFont="1" applyFill="1" applyBorder="1" applyProtection="1"/>
    <xf numFmtId="10" fontId="0" fillId="6" borderId="37" xfId="2" applyNumberFormat="1" applyFont="1" applyFill="1" applyBorder="1" applyProtection="1"/>
    <xf numFmtId="165" fontId="0" fillId="6" borderId="97" xfId="4" applyNumberFormat="1" applyFont="1" applyFill="1" applyBorder="1" applyProtection="1"/>
    <xf numFmtId="165" fontId="0" fillId="6" borderId="98" xfId="4" applyNumberFormat="1" applyFont="1" applyFill="1" applyBorder="1" applyProtection="1"/>
    <xf numFmtId="168" fontId="0" fillId="0" borderId="39" xfId="2" applyNumberFormat="1" applyFont="1" applyFill="1" applyBorder="1" applyProtection="1">
      <protection locked="0"/>
    </xf>
    <xf numFmtId="9" fontId="2" fillId="0" borderId="13" xfId="2" applyFont="1" applyFill="1" applyBorder="1" applyProtection="1">
      <protection locked="0"/>
    </xf>
    <xf numFmtId="164" fontId="16" fillId="6" borderId="34" xfId="0" applyNumberFormat="1" applyFont="1" applyFill="1" applyBorder="1" applyAlignment="1">
      <alignment horizontal="center" wrapText="1"/>
    </xf>
    <xf numFmtId="164" fontId="2" fillId="0" borderId="48" xfId="2" applyNumberFormat="1" applyFont="1" applyFill="1" applyBorder="1" applyProtection="1">
      <protection locked="0"/>
    </xf>
    <xf numFmtId="164" fontId="2" fillId="0" borderId="49" xfId="2" applyNumberFormat="1" applyFont="1" applyFill="1" applyBorder="1" applyProtection="1">
      <protection locked="0"/>
    </xf>
    <xf numFmtId="164" fontId="2" fillId="0" borderId="50" xfId="2" applyNumberFormat="1" applyFont="1" applyFill="1" applyBorder="1" applyProtection="1">
      <protection locked="0"/>
    </xf>
    <xf numFmtId="164" fontId="2" fillId="0" borderId="79" xfId="1" applyNumberFormat="1" applyFont="1" applyFill="1" applyBorder="1" applyAlignment="1" applyProtection="1">
      <alignment horizontal="center"/>
      <protection locked="0"/>
    </xf>
    <xf numFmtId="164" fontId="0" fillId="0" borderId="79" xfId="2" applyNumberFormat="1" applyFont="1" applyFill="1" applyBorder="1" applyProtection="1">
      <protection locked="0"/>
    </xf>
    <xf numFmtId="164" fontId="2" fillId="0" borderId="80" xfId="1" applyNumberFormat="1" applyFont="1" applyFill="1" applyBorder="1" applyProtection="1">
      <protection locked="0"/>
    </xf>
    <xf numFmtId="164" fontId="2" fillId="0" borderId="69" xfId="1" applyNumberFormat="1" applyFont="1" applyFill="1" applyBorder="1" applyProtection="1">
      <protection locked="0"/>
    </xf>
    <xf numFmtId="164" fontId="2" fillId="0" borderId="81" xfId="1" applyNumberFormat="1" applyFont="1" applyFill="1" applyBorder="1" applyProtection="1">
      <protection locked="0"/>
    </xf>
    <xf numFmtId="164" fontId="2" fillId="0" borderId="99" xfId="1" applyNumberFormat="1" applyFont="1" applyFill="1" applyBorder="1" applyProtection="1">
      <protection locked="0"/>
    </xf>
    <xf numFmtId="164" fontId="2" fillId="0" borderId="41" xfId="1" applyNumberFormat="1" applyFont="1" applyFill="1" applyBorder="1" applyProtection="1">
      <protection locked="0"/>
    </xf>
    <xf numFmtId="164" fontId="2" fillId="0" borderId="42" xfId="1" applyNumberFormat="1" applyFont="1" applyFill="1" applyBorder="1" applyProtection="1">
      <protection locked="0"/>
    </xf>
    <xf numFmtId="164" fontId="2" fillId="0" borderId="51" xfId="1" applyNumberFormat="1" applyFont="1" applyFill="1" applyBorder="1" applyProtection="1">
      <protection locked="0"/>
    </xf>
    <xf numFmtId="164" fontId="2" fillId="0" borderId="15" xfId="1" applyNumberFormat="1" applyFont="1" applyFill="1" applyBorder="1" applyProtection="1">
      <protection locked="0"/>
    </xf>
    <xf numFmtId="164" fontId="2" fillId="6" borderId="13" xfId="1" applyNumberFormat="1" applyFont="1" applyFill="1" applyBorder="1" applyAlignment="1" applyProtection="1">
      <alignment horizontal="center"/>
    </xf>
    <xf numFmtId="9" fontId="0" fillId="6" borderId="74" xfId="4" applyNumberFormat="1" applyFont="1" applyFill="1" applyBorder="1" applyProtection="1"/>
    <xf numFmtId="9" fontId="0" fillId="6" borderId="70" xfId="2" applyFont="1" applyFill="1" applyBorder="1" applyProtection="1"/>
    <xf numFmtId="0" fontId="38" fillId="3" borderId="0" xfId="0" applyFont="1" applyFill="1"/>
    <xf numFmtId="0" fontId="0" fillId="3" borderId="0" xfId="0" applyFill="1" applyAlignment="1">
      <alignment wrapText="1"/>
    </xf>
    <xf numFmtId="44" fontId="0" fillId="3" borderId="0" xfId="0" applyNumberFormat="1" applyFill="1"/>
    <xf numFmtId="0" fontId="4" fillId="3" borderId="0" xfId="0" applyFont="1" applyFill="1"/>
    <xf numFmtId="0" fontId="0" fillId="3" borderId="0" xfId="0" applyFill="1" applyAlignment="1">
      <alignment vertical="top"/>
    </xf>
    <xf numFmtId="0" fontId="0" fillId="3" borderId="0" xfId="0" applyFill="1" applyAlignment="1">
      <alignment horizontal="left" vertical="top" wrapText="1"/>
    </xf>
    <xf numFmtId="0" fontId="34" fillId="3" borderId="0" xfId="0" applyFont="1" applyFill="1"/>
    <xf numFmtId="0" fontId="39" fillId="17" borderId="14" xfId="0" applyFont="1" applyFill="1" applyBorder="1" applyAlignment="1">
      <alignment horizontal="center" vertical="center" wrapText="1"/>
    </xf>
    <xf numFmtId="0" fontId="39" fillId="17" borderId="21" xfId="0" applyFont="1" applyFill="1" applyBorder="1" applyAlignment="1">
      <alignment horizontal="center" vertical="center" wrapText="1"/>
    </xf>
    <xf numFmtId="164" fontId="39" fillId="17" borderId="21" xfId="1" applyNumberFormat="1" applyFont="1" applyFill="1" applyBorder="1" applyAlignment="1">
      <alignment horizontal="center" vertical="center" wrapText="1"/>
    </xf>
    <xf numFmtId="0" fontId="34" fillId="0" borderId="21" xfId="0" applyFont="1" applyBorder="1" applyAlignment="1">
      <alignment horizontal="center" vertical="center" wrapText="1"/>
    </xf>
    <xf numFmtId="165" fontId="34" fillId="0" borderId="21" xfId="4" applyNumberFormat="1" applyFont="1" applyBorder="1" applyAlignment="1">
      <alignment horizontal="center" vertical="center" wrapText="1"/>
    </xf>
    <xf numFmtId="165" fontId="34" fillId="0" borderId="0" xfId="0" applyNumberFormat="1" applyFont="1"/>
    <xf numFmtId="0" fontId="41" fillId="0" borderId="14" xfId="0" applyFont="1" applyBorder="1" applyAlignment="1">
      <alignment horizontal="center" vertical="center" wrapText="1"/>
    </xf>
    <xf numFmtId="0" fontId="31" fillId="0" borderId="21" xfId="0" applyFont="1" applyBorder="1" applyAlignment="1">
      <alignment horizontal="center" vertical="center" wrapText="1"/>
    </xf>
    <xf numFmtId="165" fontId="12" fillId="0" borderId="21" xfId="4" applyNumberFormat="1" applyFont="1" applyFill="1" applyBorder="1" applyAlignment="1">
      <alignment horizontal="center" vertical="center" wrapText="1"/>
    </xf>
    <xf numFmtId="165" fontId="12" fillId="0" borderId="15" xfId="4" applyNumberFormat="1" applyFont="1" applyFill="1" applyBorder="1" applyAlignment="1">
      <alignment horizontal="center" vertical="center" wrapText="1"/>
    </xf>
    <xf numFmtId="0" fontId="12" fillId="16" borderId="57" xfId="0" applyFont="1" applyFill="1" applyBorder="1" applyAlignment="1">
      <alignment horizontal="center" textRotation="90" wrapText="1"/>
    </xf>
    <xf numFmtId="2" fontId="12" fillId="16" borderId="20" xfId="0" applyNumberFormat="1" applyFont="1" applyFill="1" applyBorder="1" applyAlignment="1">
      <alignment horizontal="center" textRotation="90" wrapText="1"/>
    </xf>
    <xf numFmtId="164" fontId="12" fillId="16" borderId="85" xfId="1" applyNumberFormat="1" applyFont="1" applyFill="1" applyBorder="1" applyAlignment="1" applyProtection="1">
      <alignment horizontal="center" textRotation="90" wrapText="1"/>
    </xf>
    <xf numFmtId="0" fontId="12" fillId="16" borderId="93" xfId="0" applyFont="1" applyFill="1" applyBorder="1" applyAlignment="1">
      <alignment horizontal="center" textRotation="90" wrapText="1"/>
    </xf>
    <xf numFmtId="0" fontId="12" fillId="16" borderId="14" xfId="0" applyFont="1" applyFill="1" applyBorder="1" applyAlignment="1">
      <alignment horizontal="center" textRotation="90" wrapText="1"/>
    </xf>
    <xf numFmtId="0" fontId="12" fillId="16" borderId="35" xfId="0" applyFont="1" applyFill="1" applyBorder="1" applyAlignment="1">
      <alignment horizontal="center" textRotation="90" wrapText="1"/>
    </xf>
    <xf numFmtId="0" fontId="12" fillId="16" borderId="61" xfId="0" applyFont="1" applyFill="1" applyBorder="1" applyAlignment="1">
      <alignment horizontal="center" textRotation="90" wrapText="1"/>
    </xf>
    <xf numFmtId="0" fontId="12" fillId="16" borderId="20" xfId="0" applyFont="1" applyFill="1" applyBorder="1" applyAlignment="1">
      <alignment horizontal="center" textRotation="90" wrapText="1"/>
    </xf>
    <xf numFmtId="0" fontId="12" fillId="16" borderId="78" xfId="0" applyFont="1" applyFill="1" applyBorder="1" applyAlignment="1">
      <alignment horizontal="center" textRotation="90" wrapText="1"/>
    </xf>
    <xf numFmtId="165" fontId="12" fillId="16" borderId="86" xfId="4" applyNumberFormat="1" applyFont="1" applyFill="1" applyBorder="1" applyAlignment="1">
      <alignment horizontal="center" textRotation="90" wrapText="1"/>
    </xf>
    <xf numFmtId="0" fontId="12" fillId="16" borderId="85" xfId="0" applyFont="1" applyFill="1" applyBorder="1" applyAlignment="1">
      <alignment horizontal="center" textRotation="90" wrapText="1"/>
    </xf>
    <xf numFmtId="165" fontId="12" fillId="16" borderId="93" xfId="4" applyNumberFormat="1" applyFont="1" applyFill="1" applyBorder="1" applyAlignment="1">
      <alignment horizontal="center" textRotation="90" wrapText="1"/>
    </xf>
    <xf numFmtId="0" fontId="12" fillId="16" borderId="86" xfId="0" applyFont="1" applyFill="1" applyBorder="1" applyAlignment="1">
      <alignment horizontal="center" textRotation="90" wrapText="1"/>
    </xf>
    <xf numFmtId="10" fontId="12" fillId="16" borderId="57" xfId="2" applyNumberFormat="1" applyFont="1" applyFill="1" applyBorder="1" applyAlignment="1">
      <alignment horizontal="center" textRotation="90" wrapText="1"/>
    </xf>
    <xf numFmtId="165" fontId="12" fillId="16" borderId="57" xfId="4" applyNumberFormat="1" applyFont="1" applyFill="1" applyBorder="1" applyAlignment="1">
      <alignment horizontal="center" textRotation="90" wrapText="1"/>
    </xf>
    <xf numFmtId="165" fontId="12" fillId="16" borderId="13" xfId="4" applyNumberFormat="1" applyFont="1" applyFill="1" applyBorder="1" applyAlignment="1">
      <alignment horizontal="center" textRotation="90" wrapText="1"/>
    </xf>
    <xf numFmtId="165" fontId="3" fillId="4" borderId="26" xfId="0" applyNumberFormat="1" applyFont="1" applyFill="1" applyBorder="1" applyAlignment="1">
      <alignment horizontal="center" textRotation="90"/>
    </xf>
    <xf numFmtId="165" fontId="16" fillId="0" borderId="33" xfId="0" applyNumberFormat="1" applyFont="1" applyBorder="1" applyAlignment="1">
      <alignment horizontal="center" wrapText="1"/>
    </xf>
    <xf numFmtId="165" fontId="0" fillId="6" borderId="22" xfId="4" applyNumberFormat="1" applyFont="1" applyFill="1" applyBorder="1" applyProtection="1">
      <protection locked="0"/>
    </xf>
    <xf numFmtId="165" fontId="0" fillId="6" borderId="23" xfId="4" applyNumberFormat="1" applyFont="1" applyFill="1" applyBorder="1" applyProtection="1">
      <protection locked="0"/>
    </xf>
    <xf numFmtId="165" fontId="0" fillId="6" borderId="24" xfId="4" applyNumberFormat="1" applyFont="1" applyFill="1" applyBorder="1" applyProtection="1">
      <protection locked="0"/>
    </xf>
    <xf numFmtId="165" fontId="3" fillId="4" borderId="35" xfId="0" applyNumberFormat="1" applyFont="1" applyFill="1" applyBorder="1" applyAlignment="1">
      <alignment horizontal="center" textRotation="90"/>
    </xf>
    <xf numFmtId="165" fontId="16" fillId="0" borderId="36" xfId="0" applyNumberFormat="1" applyFont="1" applyBorder="1" applyAlignment="1">
      <alignment horizontal="center" wrapText="1"/>
    </xf>
    <xf numFmtId="165" fontId="0" fillId="3" borderId="60" xfId="4" applyNumberFormat="1" applyFont="1" applyFill="1" applyBorder="1" applyProtection="1">
      <protection locked="0"/>
    </xf>
    <xf numFmtId="165" fontId="0" fillId="3" borderId="28" xfId="4" applyNumberFormat="1" applyFont="1" applyFill="1" applyBorder="1" applyProtection="1">
      <protection locked="0"/>
    </xf>
    <xf numFmtId="165" fontId="0" fillId="3" borderId="30" xfId="4" applyNumberFormat="1" applyFont="1" applyFill="1" applyBorder="1" applyProtection="1">
      <protection locked="0"/>
    </xf>
    <xf numFmtId="165" fontId="0" fillId="6" borderId="31" xfId="4" applyNumberFormat="1" applyFont="1" applyFill="1" applyBorder="1" applyProtection="1">
      <protection locked="0"/>
    </xf>
    <xf numFmtId="0" fontId="0" fillId="11" borderId="62" xfId="0" applyFill="1" applyBorder="1"/>
    <xf numFmtId="0" fontId="0" fillId="6" borderId="29" xfId="0" applyFill="1" applyBorder="1" applyProtection="1">
      <protection locked="0"/>
    </xf>
    <xf numFmtId="43" fontId="12" fillId="5" borderId="13" xfId="1" applyFont="1" applyFill="1" applyBorder="1" applyAlignment="1">
      <alignment horizontal="center" textRotation="90" wrapText="1"/>
    </xf>
    <xf numFmtId="43" fontId="12" fillId="5" borderId="15" xfId="1" applyFont="1" applyFill="1" applyBorder="1" applyAlignment="1">
      <alignment horizontal="center" textRotation="90" wrapText="1"/>
    </xf>
    <xf numFmtId="9" fontId="16" fillId="6" borderId="20" xfId="2" applyFont="1" applyFill="1" applyBorder="1"/>
    <xf numFmtId="165" fontId="0" fillId="11" borderId="20" xfId="4" applyNumberFormat="1" applyFont="1" applyFill="1" applyBorder="1"/>
    <xf numFmtId="165" fontId="0" fillId="0" borderId="71" xfId="4" applyNumberFormat="1" applyFont="1" applyFill="1" applyBorder="1" applyProtection="1">
      <protection locked="0"/>
    </xf>
    <xf numFmtId="164" fontId="0" fillId="13" borderId="14" xfId="1" applyNumberFormat="1" applyFont="1" applyFill="1" applyBorder="1"/>
    <xf numFmtId="164" fontId="0" fillId="13" borderId="15" xfId="1" applyNumberFormat="1" applyFont="1" applyFill="1" applyBorder="1"/>
    <xf numFmtId="164" fontId="0" fillId="13" borderId="69" xfId="1" applyNumberFormat="1" applyFont="1" applyFill="1" applyBorder="1"/>
    <xf numFmtId="164" fontId="0" fillId="13" borderId="68" xfId="1" applyNumberFormat="1" applyFont="1" applyFill="1" applyBorder="1"/>
    <xf numFmtId="164" fontId="0" fillId="13" borderId="42" xfId="1" applyNumberFormat="1" applyFont="1" applyFill="1" applyBorder="1"/>
    <xf numFmtId="165" fontId="0" fillId="13" borderId="100" xfId="4" applyNumberFormat="1" applyFont="1" applyFill="1" applyBorder="1"/>
    <xf numFmtId="165" fontId="0" fillId="13" borderId="88" xfId="4" applyNumberFormat="1" applyFont="1" applyFill="1" applyBorder="1"/>
    <xf numFmtId="165" fontId="0" fillId="13" borderId="41" xfId="4" applyNumberFormat="1" applyFont="1" applyFill="1" applyBorder="1"/>
    <xf numFmtId="165" fontId="0" fillId="13" borderId="42" xfId="4" applyNumberFormat="1" applyFont="1" applyFill="1" applyBorder="1"/>
    <xf numFmtId="165" fontId="0" fillId="13" borderId="43" xfId="4" applyNumberFormat="1" applyFont="1" applyFill="1" applyBorder="1"/>
    <xf numFmtId="9" fontId="0" fillId="3" borderId="91" xfId="0" applyNumberFormat="1" applyFill="1" applyBorder="1" applyProtection="1">
      <protection locked="0"/>
    </xf>
    <xf numFmtId="43" fontId="16" fillId="0" borderId="36" xfId="1" applyFont="1" applyFill="1" applyBorder="1" applyAlignment="1">
      <alignment horizontal="center" wrapText="1"/>
    </xf>
    <xf numFmtId="1" fontId="0" fillId="3" borderId="83" xfId="0" applyNumberFormat="1" applyFill="1" applyBorder="1" applyProtection="1">
      <protection locked="0"/>
    </xf>
    <xf numFmtId="1" fontId="0" fillId="3" borderId="37" xfId="0" applyNumberFormat="1" applyFill="1" applyBorder="1" applyProtection="1">
      <protection locked="0"/>
    </xf>
    <xf numFmtId="1" fontId="0" fillId="3" borderId="37" xfId="1" applyNumberFormat="1" applyFont="1" applyFill="1" applyBorder="1" applyProtection="1">
      <protection locked="0"/>
    </xf>
    <xf numFmtId="1" fontId="0" fillId="3" borderId="101" xfId="0" applyNumberFormat="1" applyFill="1" applyBorder="1" applyProtection="1">
      <protection locked="0"/>
    </xf>
    <xf numFmtId="0" fontId="3" fillId="4" borderId="38" xfId="0" applyFont="1" applyFill="1" applyBorder="1" applyAlignment="1">
      <alignment horizontal="center" textRotation="90"/>
    </xf>
    <xf numFmtId="167" fontId="0" fillId="3" borderId="102" xfId="0" applyNumberFormat="1" applyFill="1" applyBorder="1" applyProtection="1">
      <protection locked="0"/>
    </xf>
    <xf numFmtId="167" fontId="0" fillId="3" borderId="87" xfId="0" applyNumberFormat="1" applyFill="1" applyBorder="1" applyProtection="1">
      <protection locked="0"/>
    </xf>
    <xf numFmtId="167" fontId="0" fillId="3" borderId="67" xfId="0" applyNumberFormat="1" applyFill="1" applyBorder="1" applyProtection="1">
      <protection locked="0"/>
    </xf>
    <xf numFmtId="0" fontId="12" fillId="4" borderId="78" xfId="0" applyFont="1" applyFill="1" applyBorder="1" applyAlignment="1">
      <alignment horizontal="center" textRotation="90" wrapText="1"/>
    </xf>
    <xf numFmtId="0" fontId="12" fillId="4" borderId="57" xfId="0" applyFont="1" applyFill="1" applyBorder="1" applyAlignment="1">
      <alignment horizontal="center" textRotation="90" wrapText="1"/>
    </xf>
    <xf numFmtId="43" fontId="12" fillId="4" borderId="57" xfId="1" applyFont="1" applyFill="1" applyBorder="1" applyAlignment="1">
      <alignment horizontal="center" textRotation="90" wrapText="1"/>
    </xf>
    <xf numFmtId="0" fontId="12" fillId="4" borderId="96" xfId="0" applyFont="1" applyFill="1" applyBorder="1" applyAlignment="1">
      <alignment horizontal="center" textRotation="90" wrapText="1"/>
    </xf>
    <xf numFmtId="0" fontId="12" fillId="4" borderId="85" xfId="0" applyFont="1" applyFill="1" applyBorder="1" applyAlignment="1">
      <alignment horizontal="center" textRotation="90" wrapText="1"/>
    </xf>
    <xf numFmtId="43" fontId="12" fillId="4" borderId="85" xfId="1" applyFont="1" applyFill="1" applyBorder="1" applyAlignment="1" applyProtection="1">
      <alignment horizontal="center" textRotation="90" wrapText="1"/>
    </xf>
    <xf numFmtId="0" fontId="12" fillId="4" borderId="93" xfId="0" applyFont="1" applyFill="1" applyBorder="1" applyAlignment="1">
      <alignment horizontal="center" textRotation="90" wrapText="1"/>
    </xf>
    <xf numFmtId="0" fontId="12" fillId="4" borderId="14" xfId="0" applyFont="1" applyFill="1" applyBorder="1" applyAlignment="1">
      <alignment horizontal="center"/>
    </xf>
    <xf numFmtId="0" fontId="12" fillId="4" borderId="13" xfId="0" applyFont="1" applyFill="1" applyBorder="1" applyAlignment="1">
      <alignment horizontal="center"/>
    </xf>
    <xf numFmtId="0" fontId="12" fillId="4" borderId="41" xfId="0" applyFont="1" applyFill="1" applyBorder="1" applyAlignment="1">
      <alignment horizontal="center"/>
    </xf>
    <xf numFmtId="0" fontId="12" fillId="4" borderId="42" xfId="0" applyFont="1" applyFill="1" applyBorder="1" applyAlignment="1">
      <alignment horizontal="center"/>
    </xf>
    <xf numFmtId="0" fontId="12" fillId="4" borderId="51" xfId="0" applyFont="1" applyFill="1" applyBorder="1" applyAlignment="1">
      <alignment horizontal="center"/>
    </xf>
    <xf numFmtId="0" fontId="12" fillId="4" borderId="43" xfId="0" applyFont="1" applyFill="1" applyBorder="1" applyAlignment="1">
      <alignment horizontal="center"/>
    </xf>
    <xf numFmtId="0" fontId="12" fillId="4" borderId="13" xfId="0" applyFont="1" applyFill="1" applyBorder="1" applyAlignment="1">
      <alignment horizontal="center" wrapText="1"/>
    </xf>
    <xf numFmtId="0" fontId="31" fillId="4" borderId="14" xfId="0" applyFont="1" applyFill="1" applyBorder="1" applyAlignment="1">
      <alignment horizontal="center"/>
    </xf>
    <xf numFmtId="0" fontId="31" fillId="4" borderId="13" xfId="0" applyFont="1" applyFill="1" applyBorder="1" applyAlignment="1">
      <alignment horizontal="center"/>
    </xf>
    <xf numFmtId="0" fontId="31" fillId="4" borderId="41" xfId="0" applyFont="1" applyFill="1" applyBorder="1" applyAlignment="1">
      <alignment horizontal="center"/>
    </xf>
    <xf numFmtId="0" fontId="31" fillId="4" borderId="42" xfId="0" applyFont="1" applyFill="1" applyBorder="1" applyAlignment="1">
      <alignment horizontal="center"/>
    </xf>
    <xf numFmtId="0" fontId="31" fillId="4" borderId="43" xfId="0" applyFont="1" applyFill="1" applyBorder="1" applyAlignment="1">
      <alignment horizontal="center"/>
    </xf>
    <xf numFmtId="0" fontId="31" fillId="3" borderId="23" xfId="0" applyFont="1" applyFill="1" applyBorder="1" applyProtection="1">
      <protection locked="0"/>
    </xf>
    <xf numFmtId="0" fontId="31" fillId="3" borderId="28" xfId="0" applyFont="1" applyFill="1" applyBorder="1" applyProtection="1">
      <protection locked="0"/>
    </xf>
    <xf numFmtId="0" fontId="31" fillId="6" borderId="73" xfId="0" applyFont="1" applyFill="1" applyBorder="1"/>
    <xf numFmtId="164" fontId="31" fillId="6" borderId="91" xfId="1" applyNumberFormat="1" applyFont="1" applyFill="1" applyBorder="1" applyProtection="1"/>
    <xf numFmtId="164" fontId="31" fillId="13" borderId="28" xfId="1" applyNumberFormat="1" applyFont="1" applyFill="1" applyBorder="1" applyProtection="1">
      <protection locked="0"/>
    </xf>
    <xf numFmtId="165" fontId="31" fillId="6" borderId="28" xfId="4" applyNumberFormat="1" applyFont="1" applyFill="1" applyBorder="1" applyProtection="1">
      <protection locked="0"/>
    </xf>
    <xf numFmtId="165" fontId="31" fillId="13" borderId="29" xfId="4" applyNumberFormat="1" applyFont="1" applyFill="1" applyBorder="1" applyProtection="1">
      <protection locked="0"/>
    </xf>
    <xf numFmtId="165" fontId="31" fillId="6" borderId="74" xfId="0" applyNumberFormat="1" applyFont="1" applyFill="1" applyBorder="1"/>
    <xf numFmtId="169" fontId="31" fillId="6" borderId="74" xfId="4" applyNumberFormat="1" applyFont="1" applyFill="1" applyBorder="1" applyProtection="1"/>
    <xf numFmtId="165" fontId="31" fillId="6" borderId="73" xfId="4" applyNumberFormat="1" applyFont="1" applyFill="1" applyBorder="1" applyProtection="1"/>
    <xf numFmtId="9" fontId="31" fillId="6" borderId="74" xfId="4" applyNumberFormat="1" applyFont="1" applyFill="1" applyBorder="1" applyProtection="1"/>
    <xf numFmtId="165" fontId="31" fillId="6" borderId="74" xfId="4" applyNumberFormat="1" applyFont="1" applyFill="1" applyBorder="1" applyProtection="1"/>
    <xf numFmtId="165" fontId="31" fillId="6" borderId="70" xfId="4" applyNumberFormat="1" applyFont="1" applyFill="1" applyBorder="1" applyProtection="1"/>
    <xf numFmtId="0" fontId="31" fillId="3" borderId="72" xfId="0" applyFont="1" applyFill="1" applyBorder="1" applyProtection="1">
      <protection locked="0"/>
    </xf>
    <xf numFmtId="10" fontId="31" fillId="6" borderId="28" xfId="2" applyNumberFormat="1" applyFont="1" applyFill="1" applyBorder="1" applyProtection="1"/>
    <xf numFmtId="10" fontId="31" fillId="6" borderId="37" xfId="2" applyNumberFormat="1" applyFont="1" applyFill="1" applyBorder="1" applyProtection="1"/>
    <xf numFmtId="165" fontId="31" fillId="6" borderId="37" xfId="4" applyNumberFormat="1" applyFont="1" applyFill="1" applyBorder="1" applyProtection="1"/>
    <xf numFmtId="165" fontId="31" fillId="6" borderId="28" xfId="4" applyNumberFormat="1" applyFont="1" applyFill="1" applyBorder="1" applyProtection="1"/>
    <xf numFmtId="165" fontId="31" fillId="6" borderId="29" xfId="4" applyNumberFormat="1" applyFont="1" applyFill="1" applyBorder="1" applyProtection="1"/>
    <xf numFmtId="165" fontId="31" fillId="6" borderId="98" xfId="4" applyNumberFormat="1" applyFont="1" applyFill="1" applyBorder="1" applyProtection="1"/>
    <xf numFmtId="9" fontId="31" fillId="11" borderId="0" xfId="2" applyFont="1" applyFill="1"/>
    <xf numFmtId="9" fontId="42" fillId="6" borderId="55" xfId="2" applyFont="1" applyFill="1" applyBorder="1"/>
    <xf numFmtId="165" fontId="42" fillId="6" borderId="89" xfId="4" applyNumberFormat="1" applyFont="1" applyFill="1" applyBorder="1" applyProtection="1"/>
    <xf numFmtId="165" fontId="42" fillId="6" borderId="37" xfId="4" applyNumberFormat="1" applyFont="1" applyFill="1" applyBorder="1" applyProtection="1"/>
    <xf numFmtId="165" fontId="42" fillId="6" borderId="29" xfId="4" applyNumberFormat="1" applyFont="1" applyFill="1" applyBorder="1" applyProtection="1"/>
    <xf numFmtId="165" fontId="42" fillId="6" borderId="39" xfId="4" applyNumberFormat="1" applyFont="1" applyFill="1" applyBorder="1"/>
    <xf numFmtId="165" fontId="18" fillId="16" borderId="16" xfId="4" applyNumberFormat="1" applyFont="1" applyFill="1" applyBorder="1" applyAlignment="1">
      <alignment textRotation="90"/>
    </xf>
    <xf numFmtId="165" fontId="18" fillId="16" borderId="26" xfId="4" applyNumberFormat="1" applyFont="1" applyFill="1" applyBorder="1" applyAlignment="1">
      <alignment textRotation="90"/>
    </xf>
    <xf numFmtId="165" fontId="18" fillId="16" borderId="61" xfId="4" applyNumberFormat="1" applyFont="1" applyFill="1" applyBorder="1" applyAlignment="1">
      <alignment textRotation="90"/>
    </xf>
    <xf numFmtId="9" fontId="16" fillId="6" borderId="29" xfId="2" applyFont="1" applyFill="1" applyBorder="1" applyProtection="1">
      <protection locked="0"/>
    </xf>
    <xf numFmtId="9" fontId="31" fillId="6" borderId="70" xfId="2" applyFont="1" applyFill="1" applyBorder="1" applyProtection="1"/>
    <xf numFmtId="0" fontId="31" fillId="6" borderId="89" xfId="0" applyFont="1" applyFill="1" applyBorder="1"/>
    <xf numFmtId="9" fontId="42" fillId="6" borderId="44" xfId="2" applyFont="1" applyFill="1" applyBorder="1"/>
    <xf numFmtId="0" fontId="0" fillId="12" borderId="4" xfId="0" applyFill="1" applyBorder="1"/>
    <xf numFmtId="0" fontId="0" fillId="11" borderId="4" xfId="0" applyFill="1" applyBorder="1"/>
    <xf numFmtId="43" fontId="0" fillId="3" borderId="0" xfId="1" applyFont="1" applyFill="1"/>
    <xf numFmtId="9" fontId="0" fillId="3" borderId="0" xfId="2" applyFont="1" applyFill="1"/>
    <xf numFmtId="0" fontId="0" fillId="3" borderId="0" xfId="0" applyFill="1" applyAlignment="1">
      <alignment horizontal="left"/>
    </xf>
    <xf numFmtId="0" fontId="16" fillId="3" borderId="0" xfId="0" applyFont="1" applyFill="1"/>
    <xf numFmtId="2" fontId="0" fillId="3" borderId="0" xfId="0" applyNumberFormat="1" applyFill="1"/>
    <xf numFmtId="164" fontId="0" fillId="3" borderId="0" xfId="1" applyNumberFormat="1" applyFont="1" applyFill="1"/>
    <xf numFmtId="165" fontId="0" fillId="3" borderId="0" xfId="4" applyNumberFormat="1" applyFont="1" applyFill="1"/>
    <xf numFmtId="10" fontId="0" fillId="3" borderId="0" xfId="2" applyNumberFormat="1" applyFont="1" applyFill="1"/>
    <xf numFmtId="17" fontId="0" fillId="13" borderId="1" xfId="0" applyNumberFormat="1" applyFill="1" applyBorder="1"/>
    <xf numFmtId="0" fontId="7" fillId="13" borderId="0" xfId="0" applyFont="1" applyFill="1" applyAlignment="1"/>
    <xf numFmtId="0" fontId="12" fillId="13" borderId="0" xfId="0" applyFont="1" applyFill="1" applyAlignment="1">
      <alignment horizontal="left"/>
    </xf>
    <xf numFmtId="0" fontId="24" fillId="13" borderId="0" xfId="0" applyFont="1" applyFill="1" applyAlignment="1">
      <alignment horizontal="center"/>
    </xf>
    <xf numFmtId="0" fontId="11" fillId="14" borderId="2" xfId="3" applyFont="1" applyFill="1" applyBorder="1" applyAlignment="1" applyProtection="1">
      <alignment horizontal="center"/>
    </xf>
    <xf numFmtId="0" fontId="11" fillId="14" borderId="3" xfId="3" applyFont="1" applyFill="1" applyBorder="1" applyAlignment="1" applyProtection="1">
      <alignment horizontal="center"/>
    </xf>
    <xf numFmtId="0" fontId="11" fillId="14" borderId="4" xfId="3" applyFont="1" applyFill="1" applyBorder="1" applyAlignment="1" applyProtection="1">
      <alignment horizontal="center"/>
    </xf>
    <xf numFmtId="0" fontId="30" fillId="13" borderId="5"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13" borderId="7" xfId="0" applyFont="1" applyFill="1" applyBorder="1" applyAlignment="1">
      <alignment horizontal="center" vertical="center" wrapText="1"/>
    </xf>
    <xf numFmtId="0" fontId="1" fillId="13" borderId="8" xfId="0" applyFont="1" applyFill="1" applyBorder="1" applyAlignment="1">
      <alignment horizontal="center" vertical="center" wrapText="1"/>
    </xf>
    <xf numFmtId="0" fontId="1" fillId="13" borderId="0" xfId="0" applyFont="1" applyFill="1" applyAlignment="1">
      <alignment horizontal="center" vertical="center" wrapText="1"/>
    </xf>
    <xf numFmtId="0" fontId="1" fillId="13" borderId="9" xfId="0" applyFont="1" applyFill="1" applyBorder="1" applyAlignment="1">
      <alignment horizontal="center" vertical="center" wrapText="1"/>
    </xf>
    <xf numFmtId="0" fontId="1" fillId="13" borderId="10" xfId="0" applyFont="1" applyFill="1" applyBorder="1" applyAlignment="1">
      <alignment horizontal="center" vertical="center" wrapText="1"/>
    </xf>
    <xf numFmtId="0" fontId="1" fillId="13" borderId="11" xfId="0" applyFont="1" applyFill="1" applyBorder="1" applyAlignment="1">
      <alignment horizontal="center" vertical="center" wrapText="1"/>
    </xf>
    <xf numFmtId="0" fontId="1" fillId="13" borderId="12" xfId="0" applyFont="1" applyFill="1" applyBorder="1" applyAlignment="1">
      <alignment horizontal="center" vertical="center" wrapText="1"/>
    </xf>
    <xf numFmtId="0" fontId="11" fillId="9" borderId="2" xfId="3" applyFont="1" applyFill="1" applyBorder="1" applyAlignment="1">
      <alignment horizontal="center"/>
    </xf>
    <xf numFmtId="0" fontId="11" fillId="9" borderId="3" xfId="3" applyFont="1" applyFill="1" applyBorder="1" applyAlignment="1">
      <alignment horizontal="center"/>
    </xf>
    <xf numFmtId="0" fontId="11" fillId="9" borderId="4" xfId="3" applyFont="1" applyFill="1" applyBorder="1" applyAlignment="1">
      <alignment horizontal="center"/>
    </xf>
    <xf numFmtId="0" fontId="23" fillId="13" borderId="0" xfId="0" applyFont="1" applyFill="1" applyAlignment="1">
      <alignment horizontal="center"/>
    </xf>
    <xf numFmtId="0" fontId="11" fillId="11" borderId="2" xfId="3" applyFont="1" applyFill="1" applyBorder="1" applyAlignment="1">
      <alignment horizontal="center"/>
    </xf>
    <xf numFmtId="0" fontId="11" fillId="11" borderId="3" xfId="3" applyFont="1" applyFill="1" applyBorder="1" applyAlignment="1">
      <alignment horizontal="center"/>
    </xf>
    <xf numFmtId="0" fontId="11" fillId="11" borderId="4" xfId="3" applyFont="1" applyFill="1" applyBorder="1" applyAlignment="1">
      <alignment horizontal="center"/>
    </xf>
    <xf numFmtId="0" fontId="35" fillId="13" borderId="2" xfId="0" applyFont="1" applyFill="1" applyBorder="1" applyAlignment="1">
      <alignment horizontal="center" vertical="center" wrapText="1"/>
    </xf>
    <xf numFmtId="0" fontId="1" fillId="13" borderId="3"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11" fillId="10" borderId="2" xfId="3" applyFont="1" applyFill="1" applyBorder="1" applyAlignment="1">
      <alignment horizontal="center"/>
    </xf>
    <xf numFmtId="0" fontId="11" fillId="10" borderId="3" xfId="3" applyFont="1" applyFill="1" applyBorder="1" applyAlignment="1">
      <alignment horizontal="center"/>
    </xf>
    <xf numFmtId="0" fontId="11" fillId="10" borderId="4" xfId="3" applyFont="1" applyFill="1" applyBorder="1" applyAlignment="1">
      <alignment horizontal="center"/>
    </xf>
    <xf numFmtId="0" fontId="1" fillId="13" borderId="2" xfId="0" applyFont="1" applyFill="1" applyBorder="1" applyAlignment="1">
      <alignment horizontal="center" vertical="center" wrapText="1"/>
    </xf>
    <xf numFmtId="0" fontId="15" fillId="13" borderId="2" xfId="0" applyFont="1" applyFill="1" applyBorder="1" applyAlignment="1">
      <alignment horizontal="center" vertical="center" wrapText="1"/>
    </xf>
    <xf numFmtId="0" fontId="25" fillId="13" borderId="5" xfId="0" applyFont="1" applyFill="1" applyBorder="1" applyAlignment="1">
      <alignment horizontal="left" vertical="top"/>
    </xf>
    <xf numFmtId="0" fontId="25" fillId="13" borderId="6" xfId="0" applyFont="1" applyFill="1" applyBorder="1" applyAlignment="1">
      <alignment horizontal="left" vertical="top"/>
    </xf>
    <xf numFmtId="0" fontId="25" fillId="13" borderId="7" xfId="0" applyFont="1" applyFill="1" applyBorder="1" applyAlignment="1">
      <alignment horizontal="left" vertical="top"/>
    </xf>
    <xf numFmtId="0" fontId="25" fillId="13" borderId="10" xfId="0" applyFont="1" applyFill="1" applyBorder="1" applyAlignment="1">
      <alignment horizontal="left" vertical="top"/>
    </xf>
    <xf numFmtId="0" fontId="25" fillId="13" borderId="11" xfId="0" applyFont="1" applyFill="1" applyBorder="1" applyAlignment="1">
      <alignment horizontal="left" vertical="top"/>
    </xf>
    <xf numFmtId="0" fontId="25" fillId="13" borderId="12" xfId="0" applyFont="1" applyFill="1" applyBorder="1" applyAlignment="1">
      <alignment horizontal="left" vertical="top"/>
    </xf>
    <xf numFmtId="0" fontId="36" fillId="13" borderId="2" xfId="0" applyFont="1" applyFill="1" applyBorder="1" applyAlignment="1">
      <alignment horizontal="center" vertical="center" wrapText="1"/>
    </xf>
    <xf numFmtId="0" fontId="21" fillId="13" borderId="3" xfId="0" applyFont="1" applyFill="1" applyBorder="1" applyAlignment="1">
      <alignment horizontal="center" vertical="center" wrapText="1"/>
    </xf>
    <xf numFmtId="0" fontId="21" fillId="13" borderId="4" xfId="0" applyFont="1" applyFill="1" applyBorder="1" applyAlignment="1">
      <alignment horizontal="center" vertical="center" wrapText="1"/>
    </xf>
    <xf numFmtId="0" fontId="11" fillId="13" borderId="2" xfId="3" applyFont="1" applyFill="1" applyBorder="1" applyAlignment="1">
      <alignment horizontal="center"/>
    </xf>
    <xf numFmtId="0" fontId="11" fillId="13" borderId="3" xfId="3" applyFont="1" applyFill="1" applyBorder="1" applyAlignment="1">
      <alignment horizontal="center"/>
    </xf>
    <xf numFmtId="0" fontId="11" fillId="13" borderId="4" xfId="3" applyFont="1" applyFill="1" applyBorder="1" applyAlignment="1">
      <alignment horizontal="center"/>
    </xf>
    <xf numFmtId="0" fontId="19" fillId="13" borderId="10" xfId="0" applyFont="1" applyFill="1" applyBorder="1" applyAlignment="1">
      <alignment horizontal="center" vertical="center" wrapText="1"/>
    </xf>
    <xf numFmtId="0" fontId="20" fillId="13" borderId="11" xfId="0" applyFont="1" applyFill="1" applyBorder="1" applyAlignment="1">
      <alignment horizontal="center" vertical="center" wrapText="1"/>
    </xf>
    <xf numFmtId="0" fontId="20" fillId="13" borderId="12" xfId="0" applyFont="1" applyFill="1" applyBorder="1" applyAlignment="1">
      <alignment horizontal="center" vertical="center" wrapText="1"/>
    </xf>
    <xf numFmtId="0" fontId="19" fillId="13" borderId="2" xfId="0" applyFont="1" applyFill="1" applyBorder="1" applyAlignment="1">
      <alignment horizontal="center" vertical="center" wrapText="1"/>
    </xf>
    <xf numFmtId="0" fontId="20" fillId="13" borderId="3" xfId="0" applyFont="1" applyFill="1" applyBorder="1" applyAlignment="1">
      <alignment horizontal="center" vertical="center" wrapText="1"/>
    </xf>
    <xf numFmtId="0" fontId="20" fillId="13" borderId="4" xfId="0" applyFont="1" applyFill="1" applyBorder="1" applyAlignment="1">
      <alignment horizontal="center" vertical="center" wrapText="1"/>
    </xf>
    <xf numFmtId="0" fontId="7" fillId="11" borderId="0" xfId="0" applyFont="1" applyFill="1" applyAlignment="1">
      <alignment horizontal="center"/>
    </xf>
    <xf numFmtId="0" fontId="6" fillId="11" borderId="0" xfId="0" applyFont="1" applyFill="1" applyAlignment="1">
      <alignment horizontal="center"/>
    </xf>
    <xf numFmtId="0" fontId="12" fillId="11" borderId="17" xfId="0" applyFont="1" applyFill="1" applyBorder="1" applyAlignment="1">
      <alignment horizontal="center" vertical="center" textRotation="90"/>
    </xf>
    <xf numFmtId="0" fontId="12" fillId="11" borderId="18" xfId="0" applyFont="1" applyFill="1" applyBorder="1" applyAlignment="1">
      <alignment horizontal="center" vertical="center" textRotation="90"/>
    </xf>
    <xf numFmtId="0" fontId="12" fillId="11" borderId="19" xfId="0" applyFont="1" applyFill="1" applyBorder="1" applyAlignment="1">
      <alignment horizontal="center" vertical="center" textRotation="90"/>
    </xf>
    <xf numFmtId="0" fontId="12" fillId="11" borderId="14" xfId="0" applyFont="1" applyFill="1" applyBorder="1" applyAlignment="1">
      <alignment horizontal="center"/>
    </xf>
    <xf numFmtId="0" fontId="12" fillId="11" borderId="15" xfId="0" applyFont="1" applyFill="1" applyBorder="1" applyAlignment="1">
      <alignment horizontal="center"/>
    </xf>
    <xf numFmtId="0" fontId="7" fillId="12" borderId="0" xfId="0" applyFont="1" applyFill="1" applyAlignment="1">
      <alignment horizontal="left"/>
    </xf>
    <xf numFmtId="43" fontId="7" fillId="12" borderId="0" xfId="1" applyFont="1" applyFill="1" applyAlignment="1">
      <alignment horizontal="left"/>
    </xf>
    <xf numFmtId="0" fontId="12" fillId="12" borderId="14" xfId="0" applyFont="1" applyFill="1" applyBorder="1" applyAlignment="1">
      <alignment horizontal="center"/>
    </xf>
    <xf numFmtId="0" fontId="12" fillId="12" borderId="15" xfId="0" applyFont="1" applyFill="1" applyBorder="1" applyAlignment="1">
      <alignment horizontal="center"/>
    </xf>
    <xf numFmtId="0" fontId="4" fillId="5" borderId="14" xfId="0" applyFont="1" applyFill="1" applyBorder="1" applyAlignment="1">
      <alignment horizontal="left"/>
    </xf>
    <xf numFmtId="0" fontId="4" fillId="5" borderId="21" xfId="0" applyFont="1" applyFill="1" applyBorder="1" applyAlignment="1">
      <alignment horizontal="left"/>
    </xf>
    <xf numFmtId="0" fontId="4" fillId="5" borderId="15" xfId="0" applyFont="1" applyFill="1" applyBorder="1" applyAlignment="1">
      <alignment horizontal="left"/>
    </xf>
    <xf numFmtId="0" fontId="12" fillId="4" borderId="14" xfId="0" applyFont="1" applyFill="1" applyBorder="1" applyAlignment="1">
      <alignment horizontal="center"/>
    </xf>
    <xf numFmtId="0" fontId="12" fillId="4" borderId="21" xfId="0" applyFont="1" applyFill="1" applyBorder="1" applyAlignment="1">
      <alignment horizontal="center"/>
    </xf>
    <xf numFmtId="43" fontId="12" fillId="4" borderId="21" xfId="1" applyFont="1" applyFill="1" applyBorder="1" applyAlignment="1">
      <alignment horizontal="center"/>
    </xf>
    <xf numFmtId="43" fontId="12" fillId="4" borderId="21" xfId="1" applyFont="1" applyFill="1" applyBorder="1" applyAlignment="1" applyProtection="1">
      <alignment horizontal="center"/>
    </xf>
    <xf numFmtId="0" fontId="12" fillId="4" borderId="15" xfId="0" applyFont="1" applyFill="1" applyBorder="1" applyAlignment="1">
      <alignment horizontal="center"/>
    </xf>
    <xf numFmtId="0" fontId="12" fillId="5" borderId="32" xfId="0" applyFont="1" applyFill="1" applyBorder="1" applyAlignment="1">
      <alignment horizontal="center" textRotation="90" wrapText="1"/>
    </xf>
    <xf numFmtId="0" fontId="12" fillId="5" borderId="84" xfId="0" applyFont="1" applyFill="1" applyBorder="1" applyAlignment="1">
      <alignment horizontal="center" textRotation="90" wrapText="1"/>
    </xf>
    <xf numFmtId="0" fontId="12" fillId="5" borderId="33" xfId="0" applyFont="1" applyFill="1" applyBorder="1" applyAlignment="1">
      <alignment horizontal="center" textRotation="90" wrapText="1"/>
    </xf>
    <xf numFmtId="0" fontId="12" fillId="5" borderId="85" xfId="0" applyFont="1" applyFill="1" applyBorder="1" applyAlignment="1">
      <alignment horizontal="center" textRotation="90" wrapText="1"/>
    </xf>
    <xf numFmtId="0" fontId="12" fillId="5" borderId="71" xfId="0" applyFont="1" applyFill="1" applyBorder="1" applyAlignment="1">
      <alignment horizontal="center" textRotation="90" wrapText="1"/>
    </xf>
    <xf numFmtId="0" fontId="12" fillId="5" borderId="86" xfId="0" applyFont="1" applyFill="1" applyBorder="1" applyAlignment="1">
      <alignment horizontal="center" textRotation="90" wrapText="1"/>
    </xf>
    <xf numFmtId="0" fontId="6" fillId="12" borderId="0" xfId="0" applyFont="1" applyFill="1" applyAlignment="1">
      <alignment horizontal="left"/>
    </xf>
    <xf numFmtId="43" fontId="6" fillId="12" borderId="0" xfId="1" applyFont="1" applyFill="1" applyAlignment="1">
      <alignment horizontal="left"/>
    </xf>
    <xf numFmtId="9" fontId="12" fillId="5" borderId="58" xfId="2" applyFont="1" applyFill="1" applyBorder="1" applyAlignment="1">
      <alignment horizontal="center" textRotation="90" wrapText="1"/>
    </xf>
    <xf numFmtId="9" fontId="12" fillId="5" borderId="59" xfId="2" applyFont="1" applyFill="1" applyBorder="1" applyAlignment="1">
      <alignment horizontal="center" textRotation="90" wrapText="1"/>
    </xf>
    <xf numFmtId="9" fontId="12" fillId="5" borderId="25" xfId="2" applyFont="1" applyFill="1" applyBorder="1" applyAlignment="1">
      <alignment horizontal="center" textRotation="90" wrapText="1"/>
    </xf>
    <xf numFmtId="9" fontId="12" fillId="5" borderId="20" xfId="2" applyFont="1" applyFill="1" applyBorder="1" applyAlignment="1">
      <alignment horizontal="center" textRotation="90" wrapText="1"/>
    </xf>
    <xf numFmtId="43" fontId="12" fillId="5" borderId="25" xfId="1" applyFont="1" applyFill="1" applyBorder="1" applyAlignment="1">
      <alignment horizontal="center" textRotation="90" wrapText="1"/>
    </xf>
    <xf numFmtId="43" fontId="12" fillId="5" borderId="20" xfId="1" applyFont="1" applyFill="1" applyBorder="1" applyAlignment="1">
      <alignment horizontal="center" textRotation="90" wrapText="1"/>
    </xf>
    <xf numFmtId="0" fontId="12" fillId="5" borderId="25" xfId="0" applyFont="1" applyFill="1" applyBorder="1" applyAlignment="1">
      <alignment horizontal="center" textRotation="90" wrapText="1"/>
    </xf>
    <xf numFmtId="0" fontId="12" fillId="5" borderId="20" xfId="0" applyFont="1" applyFill="1" applyBorder="1" applyAlignment="1">
      <alignment horizontal="center" textRotation="90" wrapText="1"/>
    </xf>
    <xf numFmtId="0" fontId="7" fillId="13" borderId="0" xfId="0" applyFont="1" applyFill="1" applyAlignment="1">
      <alignment horizontal="left"/>
    </xf>
    <xf numFmtId="0" fontId="4" fillId="13" borderId="0" xfId="0" applyFont="1" applyFill="1" applyAlignment="1">
      <alignment horizontal="center"/>
    </xf>
    <xf numFmtId="0" fontId="0" fillId="13" borderId="0" xfId="0" applyFill="1" applyAlignment="1">
      <alignment horizontal="left" vertical="top" wrapText="1"/>
    </xf>
    <xf numFmtId="0" fontId="4" fillId="16" borderId="25" xfId="0" applyFont="1" applyFill="1" applyBorder="1" applyAlignment="1">
      <alignment horizontal="center" textRotation="90" wrapText="1"/>
    </xf>
    <xf numFmtId="0" fontId="4" fillId="16" borderId="20" xfId="0" applyFont="1" applyFill="1" applyBorder="1" applyAlignment="1">
      <alignment horizontal="center" textRotation="90" wrapText="1"/>
    </xf>
    <xf numFmtId="0" fontId="4" fillId="16" borderId="21" xfId="0" applyFont="1" applyFill="1" applyBorder="1" applyAlignment="1">
      <alignment horizontal="center"/>
    </xf>
    <xf numFmtId="0" fontId="4" fillId="16" borderId="15" xfId="0" applyFont="1" applyFill="1" applyBorder="1" applyAlignment="1">
      <alignment horizontal="center"/>
    </xf>
    <xf numFmtId="9" fontId="4" fillId="16" borderId="58" xfId="2" applyFont="1" applyFill="1" applyBorder="1" applyAlignment="1">
      <alignment horizontal="center" textRotation="90" wrapText="1"/>
    </xf>
    <xf numFmtId="9" fontId="4" fillId="16" borderId="59" xfId="2" applyFont="1" applyFill="1" applyBorder="1" applyAlignment="1">
      <alignment horizontal="center" textRotation="90" wrapText="1"/>
    </xf>
    <xf numFmtId="9" fontId="4" fillId="16" borderId="25" xfId="2" applyFont="1" applyFill="1" applyBorder="1" applyAlignment="1">
      <alignment horizontal="center" textRotation="90" wrapText="1"/>
    </xf>
    <xf numFmtId="9" fontId="4" fillId="16" borderId="20" xfId="2" applyFont="1" applyFill="1" applyBorder="1" applyAlignment="1">
      <alignment horizontal="center" textRotation="90" wrapText="1"/>
    </xf>
    <xf numFmtId="0" fontId="0" fillId="11" borderId="0" xfId="0" applyFill="1" applyAlignment="1">
      <alignment horizontal="left" vertical="top" wrapText="1"/>
    </xf>
    <xf numFmtId="0" fontId="4" fillId="16" borderId="71" xfId="0" applyFont="1" applyFill="1" applyBorder="1" applyAlignment="1">
      <alignment horizontal="center" textRotation="90" wrapText="1"/>
    </xf>
    <xf numFmtId="0" fontId="4" fillId="16" borderId="86" xfId="0" applyFont="1" applyFill="1" applyBorder="1" applyAlignment="1">
      <alignment horizontal="center" textRotation="90" wrapText="1"/>
    </xf>
    <xf numFmtId="0" fontId="4" fillId="16" borderId="77" xfId="0" applyFont="1" applyFill="1" applyBorder="1" applyAlignment="1">
      <alignment horizontal="center"/>
    </xf>
    <xf numFmtId="0" fontId="4" fillId="16" borderId="82" xfId="0" applyFont="1" applyFill="1" applyBorder="1" applyAlignment="1">
      <alignment horizontal="center"/>
    </xf>
    <xf numFmtId="0" fontId="4" fillId="16" borderId="58" xfId="0" applyFont="1" applyFill="1" applyBorder="1" applyAlignment="1">
      <alignment horizontal="center"/>
    </xf>
    <xf numFmtId="0" fontId="4" fillId="11" borderId="14" xfId="0" applyFont="1" applyFill="1" applyBorder="1" applyAlignment="1">
      <alignment horizontal="center"/>
    </xf>
    <xf numFmtId="0" fontId="4" fillId="11" borderId="15" xfId="0" applyFont="1" applyFill="1" applyBorder="1" applyAlignment="1">
      <alignment horizontal="center"/>
    </xf>
    <xf numFmtId="0" fontId="4" fillId="16" borderId="14" xfId="0" applyFont="1" applyFill="1" applyBorder="1" applyAlignment="1">
      <alignment horizontal="left"/>
    </xf>
    <xf numFmtId="0" fontId="4" fillId="16" borderId="21" xfId="0" applyFont="1" applyFill="1" applyBorder="1" applyAlignment="1">
      <alignment horizontal="left"/>
    </xf>
    <xf numFmtId="0" fontId="4" fillId="16" borderId="15" xfId="0" applyFont="1" applyFill="1" applyBorder="1" applyAlignment="1">
      <alignment horizontal="left"/>
    </xf>
    <xf numFmtId="0" fontId="4" fillId="16" borderId="14" xfId="0" applyFont="1" applyFill="1" applyBorder="1" applyAlignment="1">
      <alignment horizontal="center"/>
    </xf>
    <xf numFmtId="0" fontId="4" fillId="16" borderId="32" xfId="0" applyFont="1" applyFill="1" applyBorder="1" applyAlignment="1">
      <alignment horizontal="center" textRotation="90" wrapText="1"/>
    </xf>
    <xf numFmtId="0" fontId="4" fillId="16" borderId="84" xfId="0" applyFont="1" applyFill="1" applyBorder="1" applyAlignment="1">
      <alignment horizontal="center" textRotation="90" wrapText="1"/>
    </xf>
    <xf numFmtId="0" fontId="4" fillId="16" borderId="33" xfId="0" applyFont="1" applyFill="1" applyBorder="1" applyAlignment="1">
      <alignment horizontal="center" textRotation="90" wrapText="1"/>
    </xf>
    <xf numFmtId="0" fontId="4" fillId="16" borderId="85" xfId="0" applyFont="1" applyFill="1" applyBorder="1" applyAlignment="1">
      <alignment horizontal="center" textRotation="90" wrapText="1"/>
    </xf>
    <xf numFmtId="0" fontId="7" fillId="11" borderId="0" xfId="0" applyFont="1" applyFill="1" applyAlignment="1">
      <alignment horizontal="left"/>
    </xf>
    <xf numFmtId="0" fontId="6" fillId="11" borderId="0" xfId="0" applyFont="1" applyFill="1" applyAlignment="1">
      <alignment horizontal="left"/>
    </xf>
    <xf numFmtId="0" fontId="4" fillId="11" borderId="14" xfId="0" applyFont="1" applyFill="1" applyBorder="1" applyAlignment="1">
      <alignment horizontal="left" vertical="center"/>
    </xf>
    <xf numFmtId="0" fontId="4" fillId="11" borderId="21" xfId="0" applyFont="1" applyFill="1" applyBorder="1" applyAlignment="1">
      <alignment horizontal="left" vertical="center"/>
    </xf>
    <xf numFmtId="0" fontId="29" fillId="11" borderId="14" xfId="0" applyFont="1" applyFill="1" applyBorder="1" applyAlignment="1">
      <alignment horizontal="left" vertical="top" wrapText="1"/>
    </xf>
    <xf numFmtId="0" fontId="29" fillId="11" borderId="21" xfId="0" applyFont="1" applyFill="1" applyBorder="1" applyAlignment="1">
      <alignment horizontal="left" vertical="top" wrapText="1"/>
    </xf>
    <xf numFmtId="0" fontId="29" fillId="11" borderId="15" xfId="0" applyFont="1" applyFill="1" applyBorder="1" applyAlignment="1">
      <alignment horizontal="left" vertical="top" wrapText="1"/>
    </xf>
    <xf numFmtId="0" fontId="4" fillId="13" borderId="25" xfId="0" applyFont="1" applyFill="1" applyBorder="1" applyAlignment="1">
      <alignment horizontal="center" wrapText="1"/>
    </xf>
    <xf numFmtId="0" fontId="4" fillId="13" borderId="20" xfId="0" applyFont="1" applyFill="1" applyBorder="1" applyAlignment="1">
      <alignment horizontal="center" wrapText="1"/>
    </xf>
    <xf numFmtId="0" fontId="7" fillId="13" borderId="0" xfId="0" applyFont="1" applyFill="1" applyAlignment="1">
      <alignment horizontal="center"/>
    </xf>
    <xf numFmtId="0" fontId="6" fillId="13" borderId="0" xfId="0" applyFont="1" applyFill="1" applyAlignment="1">
      <alignment horizontal="center"/>
    </xf>
    <xf numFmtId="0" fontId="4" fillId="13" borderId="14" xfId="0" applyFont="1" applyFill="1" applyBorder="1" applyAlignment="1">
      <alignment horizontal="center" wrapText="1"/>
    </xf>
    <xf numFmtId="0" fontId="4" fillId="13" borderId="21" xfId="0" applyFont="1" applyFill="1" applyBorder="1" applyAlignment="1">
      <alignment horizontal="center" wrapText="1"/>
    </xf>
    <xf numFmtId="0" fontId="4" fillId="13" borderId="15" xfId="0" applyFont="1" applyFill="1" applyBorder="1" applyAlignment="1">
      <alignment horizontal="center" wrapText="1"/>
    </xf>
  </cellXfs>
  <cellStyles count="7">
    <cellStyle name="Comma" xfId="1" builtinId="3"/>
    <cellStyle name="Currency" xfId="4" builtinId="4"/>
    <cellStyle name="Hyperlink" xfId="3" builtinId="8"/>
    <cellStyle name="I_#_0dp" xfId="5" xr:uid="{00000000-0005-0000-0000-000003000000}"/>
    <cellStyle name="Normal" xfId="0" builtinId="0"/>
    <cellStyle name="Percent" xfId="2" builtinId="5"/>
    <cellStyle name="Percent 2" xfId="6" xr:uid="{00000000-0005-0000-0000-000006000000}"/>
  </cellStyles>
  <dxfs count="106">
    <dxf>
      <numFmt numFmtId="13" formatCode="0%"/>
    </dxf>
    <dxf>
      <numFmt numFmtId="168" formatCode="0.0%"/>
    </dxf>
    <dxf>
      <numFmt numFmtId="13" formatCode="0%"/>
    </dxf>
    <dxf>
      <numFmt numFmtId="13" formatCode="0%"/>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right/>
        <top style="dotted">
          <color indexed="64"/>
        </top>
        <bottom style="dotted">
          <color indexed="64"/>
        </bottom>
        <vertical/>
        <horizontal/>
      </border>
      <protection locked="1"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0" tint="-0.14999847407452621"/>
        </patternFill>
      </fill>
      <border diagonalUp="0" diagonalDown="0">
        <left style="thin">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solid">
          <fgColor indexed="64"/>
          <bgColor theme="0" tint="-0.14999847407452621"/>
        </patternFill>
      </fill>
      <border diagonalUp="0" diagonalDown="0">
        <left style="thin">
          <color indexed="64"/>
        </left>
        <right/>
        <top style="dotted">
          <color indexed="64"/>
        </top>
        <bottom style="dotted">
          <color indexed="64"/>
        </bottom>
        <vertical/>
        <horizontal/>
      </border>
      <protection locked="1" hidden="0"/>
    </dxf>
    <dxf>
      <font>
        <b val="0"/>
        <i val="0"/>
        <strike val="0"/>
        <condense val="0"/>
        <extend val="0"/>
        <outline val="0"/>
        <shadow val="0"/>
        <u val="none"/>
        <vertAlign val="baseline"/>
        <sz val="11"/>
        <color theme="1"/>
        <name val="Century Gothic"/>
        <family val="2"/>
        <scheme val="minor"/>
      </font>
      <numFmt numFmtId="14" formatCode="0.00%"/>
      <fill>
        <patternFill patternType="solid">
          <fgColor indexed="64"/>
          <bgColor theme="0" tint="-0.14999847407452621"/>
        </patternFill>
      </fill>
      <border diagonalUp="0" diagonalDown="0">
        <left style="thin">
          <color indexed="64"/>
        </left>
        <right/>
        <top style="dotted">
          <color indexed="64"/>
        </top>
        <bottom style="dotted">
          <color indexed="64"/>
        </bottom>
        <vertical/>
        <horizontal/>
      </border>
      <protection locked="1" hidden="0"/>
    </dxf>
    <dxf>
      <font>
        <b val="0"/>
        <i val="0"/>
        <strike val="0"/>
        <condense val="0"/>
        <extend val="0"/>
        <outline val="0"/>
        <shadow val="0"/>
        <u val="none"/>
        <vertAlign val="baseline"/>
        <sz val="11"/>
        <color theme="1"/>
        <name val="Century Gothic"/>
        <family val="2"/>
        <scheme val="minor"/>
      </font>
      <numFmt numFmtId="14" formatCode="0.00%"/>
      <fill>
        <patternFill patternType="solid">
          <fgColor indexed="64"/>
          <bgColor theme="0" tint="-0.14999847407452621"/>
        </patternFill>
      </fill>
      <border diagonalUp="0" diagonalDown="0">
        <left style="thin">
          <color indexed="64"/>
        </left>
        <right/>
        <top style="dotted">
          <color indexed="64"/>
        </top>
        <bottom style="dotted">
          <color indexed="64"/>
        </bottom>
        <vertical/>
        <horizontal/>
      </border>
      <protection locked="1" hidden="0"/>
    </dxf>
    <dxf>
      <font>
        <b val="0"/>
        <i val="0"/>
        <strike val="0"/>
        <condense val="0"/>
        <extend val="0"/>
        <outline val="0"/>
        <shadow val="0"/>
        <u val="none"/>
        <vertAlign val="baseline"/>
        <sz val="11"/>
        <color theme="1"/>
        <name val="Century Gothic"/>
        <family val="2"/>
        <scheme val="minor"/>
      </font>
      <numFmt numFmtId="14" formatCode="0.00%"/>
      <fill>
        <patternFill patternType="solid">
          <fgColor indexed="64"/>
          <bgColor theme="0" tint="-0.14999847407452621"/>
        </patternFill>
      </fill>
      <border diagonalUp="0" diagonalDown="0">
        <left style="thin">
          <color indexed="64"/>
        </left>
        <right/>
        <top style="dotted">
          <color indexed="64"/>
        </top>
        <bottom style="dotted">
          <color indexed="64"/>
        </bottom>
        <vertical/>
        <horizontal/>
      </border>
      <protection locked="1" hidden="0"/>
    </dxf>
    <dxf>
      <font>
        <b val="0"/>
        <i val="0"/>
        <strike val="0"/>
        <condense val="0"/>
        <extend val="0"/>
        <outline val="0"/>
        <shadow val="0"/>
        <u val="none"/>
        <vertAlign val="baseline"/>
        <sz val="11"/>
        <color theme="1"/>
        <name val="Century Gothic"/>
        <scheme val="minor"/>
      </font>
      <numFmt numFmtId="14" formatCode="0.00%"/>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4" formatCode="0.00%"/>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bottom style="dotted">
          <color indexed="64"/>
        </bottom>
      </border>
      <protection locked="0" hidden="0"/>
    </dxf>
    <dxf>
      <font>
        <b val="0"/>
        <i val="0"/>
        <strike val="0"/>
        <condense val="0"/>
        <extend val="0"/>
        <outline val="0"/>
        <shadow val="0"/>
        <u val="none"/>
        <vertAlign val="baseline"/>
        <sz val="11"/>
        <color theme="1"/>
        <name val="Century Gothic"/>
        <scheme val="minor"/>
      </font>
      <numFmt numFmtId="168" formatCode="0.0%"/>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numFmt numFmtId="165" formatCode="_-&quot;$&quot;* #,##0_-;\-&quot;$&quot;* #,##0_-;_-&quot;$&quot;* &quot;-&quot;??_-;_-@_-"/>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0"/>
        </patternFill>
      </fill>
      <border diagonalUp="0" diagonalDown="0">
        <left style="medium">
          <color indexed="64"/>
        </left>
        <right style="thin">
          <color indexed="64"/>
        </right>
        <top style="dotted">
          <color indexed="64"/>
        </top>
        <bottom style="dotted">
          <color indexed="64"/>
        </bottom>
        <vertical/>
        <horizontal/>
      </border>
      <protection locked="0" hidden="0"/>
    </dxf>
    <dxf>
      <numFmt numFmtId="167" formatCode="&quot;$&quot;#,##0"/>
      <fill>
        <patternFill patternType="solid">
          <fgColor indexed="64"/>
          <bgColor theme="0" tint="-0.14999847407452621"/>
        </patternFill>
      </fill>
      <border diagonalUp="0" diagonalDown="0">
        <left style="medium">
          <color indexed="64"/>
        </left>
        <right/>
        <top/>
        <bottom style="dotted">
          <color indexed="64"/>
        </bottom>
        <vertical/>
        <horizontal/>
      </border>
      <protection locked="1" hidden="0"/>
    </dxf>
    <dxf>
      <numFmt numFmtId="165" formatCode="_-&quot;$&quot;* #,##0_-;\-&quot;$&quot;* #,##0_-;_-&quot;$&quot;* &quot;-&quot;??_-;_-@_-"/>
      <fill>
        <patternFill patternType="solid">
          <fgColor indexed="64"/>
          <bgColor theme="0" tint="-0.14999847407452621"/>
        </patternFill>
      </fill>
      <border diagonalUp="0" diagonalDown="0">
        <left style="medium">
          <color indexed="64"/>
        </left>
        <right/>
        <top/>
        <bottom style="dotted">
          <color indexed="64"/>
        </bottom>
        <vertical/>
        <horizontal/>
      </border>
      <protection locked="1" hidden="0"/>
    </dxf>
    <dxf>
      <numFmt numFmtId="167" formatCode="&quot;$&quot;#,##0"/>
      <fill>
        <patternFill patternType="solid">
          <fgColor indexed="64"/>
          <bgColor theme="0" tint="-0.14999847407452621"/>
        </patternFill>
      </fill>
      <border diagonalUp="0" diagonalDown="0">
        <left style="medium">
          <color indexed="64"/>
        </left>
        <right/>
        <top/>
        <bottom style="dotted">
          <color indexed="64"/>
        </bottom>
        <vertical/>
        <horizontal/>
      </border>
      <protection locked="1" hidden="0"/>
    </dxf>
    <dxf>
      <numFmt numFmtId="165" formatCode="_-&quot;$&quot;* #,##0_-;\-&quot;$&quot;* #,##0_-;_-&quot;$&quot;* &quot;-&quot;??_-;_-@_-"/>
      <fill>
        <patternFill patternType="solid">
          <fgColor indexed="64"/>
          <bgColor theme="0" tint="-0.14999847407452621"/>
        </patternFill>
      </fill>
      <border diagonalUp="0" diagonalDown="0">
        <left style="medium">
          <color indexed="64"/>
        </left>
        <right/>
        <top/>
        <bottom style="dotted">
          <color indexed="64"/>
        </bottom>
        <vertical/>
        <horizontal/>
      </border>
      <protection locked="1" hidden="0"/>
    </dxf>
    <dxf>
      <numFmt numFmtId="165" formatCode="_-&quot;$&quot;* #,##0_-;\-&quot;$&quot;* #,##0_-;_-&quot;$&quot;* &quot;-&quot;??_-;_-@_-"/>
      <fill>
        <patternFill patternType="solid">
          <fgColor indexed="64"/>
          <bgColor theme="0" tint="-0.14999847407452621"/>
        </patternFill>
      </fill>
      <border diagonalUp="0" diagonalDown="0">
        <left style="medium">
          <color indexed="64"/>
        </left>
        <right/>
        <top/>
        <bottom style="dotted">
          <color indexed="64"/>
        </bottom>
        <vertical/>
        <horizontal/>
      </border>
      <protection locked="1" hidden="0"/>
    </dxf>
    <dxf>
      <numFmt numFmtId="165" formatCode="_-&quot;$&quot;* #,##0_-;\-&quot;$&quot;* #,##0_-;_-&quot;$&quot;* &quot;-&quot;??_-;_-@_-"/>
      <fill>
        <patternFill patternType="solid">
          <fgColor indexed="64"/>
          <bgColor theme="0"/>
        </patternFill>
      </fill>
      <border diagonalUp="0" diagonalDown="0">
        <left style="medium">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right style="medium">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right style="medium">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0"/>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4" formatCode="_-* #,##0_-;\-* #,##0_-;_-* &quot;-&quot;??_-;_-@_-"/>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numFmt numFmtId="2" formatCode="0.00"/>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right style="thin">
          <color indexed="64"/>
        </right>
        <top/>
        <bottom style="dotted">
          <color indexed="64"/>
        </bottom>
        <vertical/>
        <horizontal/>
      </border>
      <protection locked="0" hidden="0"/>
    </dxf>
    <dxf>
      <fill>
        <patternFill patternType="solid">
          <fgColor indexed="64"/>
          <bgColor theme="0"/>
        </patternFill>
      </fill>
      <border diagonalUp="0" diagonalDown="0">
        <left style="medium">
          <color indexed="64"/>
        </left>
        <right style="thin">
          <color indexed="64"/>
        </right>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right style="thin">
          <color indexed="64"/>
        </right>
        <top style="dotted">
          <color indexed="64"/>
        </top>
        <bottom style="dotted">
          <color indexed="64"/>
        </bottom>
        <vertical/>
        <horizontal/>
      </border>
      <protection locked="0" hidden="0"/>
    </dxf>
    <dxf>
      <border outline="0">
        <left style="medium">
          <color indexed="64"/>
        </lef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Century Gothic"/>
        <scheme val="minor"/>
      </font>
      <numFmt numFmtId="165" formatCode="_-&quot;$&quot;* #,##0_-;\-&quot;$&quot;* #,##0_-;_-&quot;$&quot;* &quot;-&quot;??_-;_-@_-"/>
      <fill>
        <patternFill patternType="solid">
          <fgColor indexed="64"/>
          <bgColor theme="4"/>
        </patternFill>
      </fill>
      <alignment horizontal="center" vertical="bottom" textRotation="90" wrapText="1" indent="0" justifyLastLine="0" shrinkToFit="0" readingOrder="0"/>
    </dxf>
    <dxf>
      <font>
        <strike val="0"/>
        <outline val="0"/>
        <shadow val="0"/>
        <u val="none"/>
        <vertAlign val="baseline"/>
        <sz val="10"/>
        <color theme="1"/>
        <name val="Century Gothic"/>
        <family val="2"/>
        <scheme val="minor"/>
      </font>
      <numFmt numFmtId="165" formatCode="_-&quot;$&quot;* #,##0_-;\-&quot;$&quot;* #,##0_-;_-&quot;$&quot;* &quot;-&quot;??_-;_-@_-"/>
      <fill>
        <patternFill patternType="none">
          <fgColor indexed="64"/>
          <bgColor indexed="65"/>
        </patternFill>
      </fill>
    </dxf>
    <dxf>
      <font>
        <strike val="0"/>
        <outline val="0"/>
        <shadow val="0"/>
        <u val="none"/>
        <vertAlign val="baseline"/>
        <sz val="10"/>
        <color theme="1"/>
        <name val="Century Gothic"/>
        <family val="2"/>
        <scheme val="minor"/>
      </font>
      <numFmt numFmtId="165" formatCode="_-&quot;$&quot;* #,##0_-;\-&quot;$&quot;* #,##0_-;_-&quot;$&quot;* &quot;-&quot;??_-;_-@_-"/>
      <fill>
        <patternFill patternType="none">
          <fgColor indexed="64"/>
          <bgColor auto="1"/>
        </patternFill>
      </fill>
    </dxf>
    <dxf>
      <font>
        <strike val="0"/>
        <outline val="0"/>
        <shadow val="0"/>
        <u val="none"/>
        <vertAlign val="baseline"/>
        <sz val="10"/>
        <color theme="1"/>
        <name val="Century Gothic"/>
        <family val="2"/>
        <scheme val="minor"/>
      </font>
      <numFmt numFmtId="165" formatCode="_-&quot;$&quot;* #,##0_-;\-&quot;$&quot;* #,##0_-;_-&quot;$&quot;* &quot;-&quot;??_-;_-@_-"/>
      <fill>
        <patternFill patternType="none">
          <fgColor indexed="64"/>
          <bgColor auto="1"/>
        </patternFill>
      </fill>
    </dxf>
    <dxf>
      <font>
        <b val="0"/>
        <i val="0"/>
        <strike val="0"/>
        <condense val="0"/>
        <extend val="0"/>
        <outline val="0"/>
        <shadow val="0"/>
        <u val="none"/>
        <vertAlign val="baseline"/>
        <sz val="10"/>
        <color theme="1"/>
        <name val="Century Gothic"/>
        <family val="2"/>
        <scheme val="minor"/>
      </font>
      <numFmt numFmtId="165" formatCode="_-&quot;$&quot;* #,##0_-;\-&quot;$&quot;* #,##0_-;_-&quot;$&quot;* &quot;-&quot;??_-;_-@_-"/>
      <fill>
        <patternFill patternType="none">
          <fgColor indexed="64"/>
          <bgColor indexed="65"/>
        </patternFill>
      </fill>
    </dxf>
    <dxf>
      <font>
        <b val="0"/>
        <i val="0"/>
        <strike val="0"/>
        <condense val="0"/>
        <extend val="0"/>
        <outline val="0"/>
        <shadow val="0"/>
        <u val="none"/>
        <vertAlign val="baseline"/>
        <sz val="10"/>
        <color theme="1"/>
        <name val="Century Gothic"/>
        <family val="2"/>
        <scheme val="minor"/>
      </font>
      <numFmt numFmtId="165" formatCode="_-&quot;$&quot;* #,##0_-;\-&quot;$&quot;* #,##0_-;_-&quot;$&quot;* &quot;-&quot;??_-;_-@_-"/>
      <fill>
        <patternFill patternType="none">
          <fgColor indexed="64"/>
          <bgColor indexed="65"/>
        </patternFill>
      </fill>
    </dxf>
    <dxf>
      <font>
        <b val="0"/>
        <i val="0"/>
        <strike val="0"/>
        <condense val="0"/>
        <extend val="0"/>
        <outline val="0"/>
        <shadow val="0"/>
        <u val="none"/>
        <vertAlign val="baseline"/>
        <sz val="10"/>
        <color theme="1"/>
        <name val="Century Gothic"/>
        <family val="2"/>
        <scheme val="minor"/>
      </font>
      <numFmt numFmtId="165" formatCode="_-&quot;$&quot;* #,##0_-;\-&quot;$&quot;* #,##0_-;_-&quot;$&quot;* &quot;-&quot;??_-;_-@_-"/>
      <fill>
        <patternFill patternType="none">
          <fgColor indexed="64"/>
          <bgColor auto="1"/>
        </patternFill>
      </fill>
    </dxf>
    <dxf>
      <font>
        <strike val="0"/>
        <outline val="0"/>
        <shadow val="0"/>
        <u val="none"/>
        <vertAlign val="baseline"/>
        <sz val="10"/>
        <color theme="1"/>
        <name val="Century Gothic"/>
        <family val="2"/>
        <scheme val="minor"/>
      </font>
      <fill>
        <patternFill patternType="none">
          <fgColor indexed="64"/>
          <bgColor auto="1"/>
        </patternFill>
      </fill>
    </dxf>
    <dxf>
      <font>
        <strike val="0"/>
        <outline val="0"/>
        <shadow val="0"/>
        <u val="none"/>
        <vertAlign val="baseline"/>
        <sz val="10"/>
        <color theme="1"/>
        <name val="Century Gothic"/>
        <family val="2"/>
        <scheme val="minor"/>
      </font>
      <fill>
        <patternFill patternType="none">
          <fgColor indexed="64"/>
          <bgColor auto="1"/>
        </patternFill>
      </fill>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color theme="1"/>
        <name val="Century Gothic"/>
        <family val="2"/>
        <scheme val="minor"/>
      </font>
    </dxf>
    <dxf>
      <border>
        <bottom style="medium">
          <color indexed="64"/>
        </bottom>
      </border>
    </dxf>
    <dxf>
      <font>
        <strike val="0"/>
        <outline val="0"/>
        <shadow val="0"/>
        <u val="none"/>
        <vertAlign val="baseline"/>
        <color auto="1"/>
        <name val="Century Gothic"/>
        <family val="2"/>
        <scheme val="minor"/>
      </font>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2"/>
        <scheme val="minor"/>
      </font>
    </dxf>
    <dxf>
      <font>
        <b val="0"/>
        <i val="0"/>
        <strike val="0"/>
        <condense val="0"/>
        <extend val="0"/>
        <outline val="0"/>
        <shadow val="0"/>
        <u val="none"/>
        <vertAlign val="baseline"/>
        <sz val="10"/>
        <color theme="1"/>
        <name val="Century Gothic"/>
        <family val="2"/>
        <scheme val="minor"/>
      </font>
    </dxf>
    <dxf>
      <font>
        <b val="0"/>
        <i val="0"/>
        <strike val="0"/>
        <condense val="0"/>
        <extend val="0"/>
        <outline val="0"/>
        <shadow val="0"/>
        <u val="none"/>
        <vertAlign val="baseline"/>
        <sz val="10"/>
        <color theme="1"/>
        <name val="Century Gothic"/>
        <family val="2"/>
        <scheme val="minor"/>
      </font>
    </dxf>
    <dxf>
      <font>
        <b val="0"/>
        <i val="0"/>
        <strike val="0"/>
        <condense val="0"/>
        <extend val="0"/>
        <outline val="0"/>
        <shadow val="0"/>
        <u val="none"/>
        <vertAlign val="baseline"/>
        <sz val="10"/>
        <color theme="1"/>
        <name val="Century Gothic"/>
        <family val="2"/>
        <scheme val="minor"/>
      </font>
    </dxf>
    <dxf>
      <font>
        <b val="0"/>
        <i val="0"/>
        <strike val="0"/>
        <condense val="0"/>
        <extend val="0"/>
        <outline val="0"/>
        <shadow val="0"/>
        <u val="none"/>
        <vertAlign val="baseline"/>
        <sz val="10"/>
        <color theme="1"/>
        <name val="Century Gothic"/>
        <family val="2"/>
        <scheme val="minor"/>
      </font>
    </dxf>
    <dxf>
      <font>
        <b val="0"/>
        <i val="0"/>
        <strike val="0"/>
        <condense val="0"/>
        <extend val="0"/>
        <outline val="0"/>
        <shadow val="0"/>
        <u val="none"/>
        <vertAlign val="baseline"/>
        <sz val="10"/>
        <color theme="1"/>
        <name val="Century Gothic"/>
        <family val="2"/>
        <scheme val="minor"/>
      </font>
    </dxf>
    <dxf>
      <font>
        <b val="0"/>
        <i val="0"/>
        <strike val="0"/>
        <condense val="0"/>
        <extend val="0"/>
        <outline val="0"/>
        <shadow val="0"/>
        <u val="none"/>
        <vertAlign val="baseline"/>
        <sz val="10"/>
        <color theme="1"/>
        <name val="Century Gothic"/>
        <family val="2"/>
        <scheme val="minor"/>
      </font>
    </dxf>
    <dxf>
      <font>
        <b val="0"/>
        <i val="0"/>
        <strike val="0"/>
        <condense val="0"/>
        <extend val="0"/>
        <outline val="0"/>
        <shadow val="0"/>
        <u val="none"/>
        <vertAlign val="baseline"/>
        <sz val="10"/>
        <color theme="1"/>
        <name val="Century Gothic"/>
        <family val="2"/>
        <scheme val="minor"/>
      </font>
    </dxf>
    <dxf>
      <font>
        <b val="0"/>
        <i val="0"/>
        <strike val="0"/>
        <condense val="0"/>
        <extend val="0"/>
        <outline val="0"/>
        <shadow val="0"/>
        <u val="none"/>
        <vertAlign val="baseline"/>
        <sz val="10"/>
        <color theme="1"/>
        <name val="Century Gothic"/>
        <family val="2"/>
        <scheme val="minor"/>
      </font>
    </dxf>
    <dxf>
      <font>
        <strike val="0"/>
        <outline val="0"/>
        <shadow val="0"/>
        <u val="none"/>
        <vertAlign val="baseline"/>
        <sz val="10"/>
        <name val="Century Gothic"/>
        <family val="2"/>
        <scheme val="minor"/>
      </font>
    </dxf>
    <dxf>
      <font>
        <strike val="0"/>
        <outline val="0"/>
        <shadow val="0"/>
        <u val="none"/>
        <vertAlign val="baseline"/>
        <sz val="10"/>
        <name val="Century Gothic"/>
        <family val="2"/>
        <scheme val="minor"/>
      </font>
    </dxf>
    <dxf>
      <font>
        <strike val="0"/>
        <outline val="0"/>
        <shadow val="0"/>
        <u val="none"/>
        <vertAlign val="baseline"/>
        <sz val="10"/>
        <name val="Century Gothic"/>
        <family val="2"/>
        <scheme val="minor"/>
      </font>
    </dxf>
    <dxf>
      <font>
        <b val="0"/>
        <i val="0"/>
        <strike val="0"/>
        <condense val="0"/>
        <extend val="0"/>
        <outline val="0"/>
        <shadow val="0"/>
        <u val="none"/>
        <vertAlign val="baseline"/>
        <sz val="10"/>
        <color theme="1"/>
        <name val="Century Gothic"/>
        <family val="2"/>
        <scheme val="minor"/>
      </font>
      <numFmt numFmtId="164" formatCode="_-* #,##0_-;\-* #,##0_-;_-* &quot;-&quot;??_-;_-@_-"/>
      <alignment horizontal="left" vertical="bottom"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entury Gothic"/>
        <family val="2"/>
        <scheme val="minor"/>
      </font>
      <numFmt numFmtId="165" formatCode="_-&quot;$&quot;* #,##0_-;\-&quot;$&quot;* #,##0_-;_-&quot;$&quot;* &quot;-&quot;??_-;_-@_-"/>
    </dxf>
    <dxf>
      <border>
        <bottom style="medium">
          <color indexed="64"/>
        </bottom>
      </border>
    </dxf>
    <dxf>
      <font>
        <b val="0"/>
        <i val="0"/>
        <strike val="0"/>
        <condense val="0"/>
        <extend val="0"/>
        <outline val="0"/>
        <shadow val="0"/>
        <u val="none"/>
        <vertAlign val="baseline"/>
        <sz val="10"/>
        <color theme="1"/>
        <name val="Century Gothic"/>
        <family val="2"/>
        <scheme val="minor"/>
      </font>
      <numFmt numFmtId="165" formatCode="_-&quot;$&quot;* #,##0_-;\-&quot;$&quot;* #,##0_-;_-&quot;$&quot;* &quot;-&quot;??_-;_-@_-"/>
      <border diagonalUp="0" diagonalDown="0">
        <left/>
        <right/>
        <top/>
        <bottom/>
        <vertical/>
        <horizontal/>
      </border>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6" tint="0.39997558519241921"/>
        </patternFill>
      </fill>
      <border diagonalUp="0" diagonalDown="0">
        <left style="thin">
          <color indexed="64"/>
        </left>
        <right/>
        <top style="dotted">
          <color indexed="64"/>
        </top>
        <bottom style="dotted">
          <color indexed="64"/>
        </bottom>
        <vertical/>
        <horizontal/>
      </border>
      <protection locked="1" hidden="0"/>
    </dxf>
    <dxf>
      <fill>
        <patternFill patternType="solid">
          <fgColor indexed="64"/>
          <bgColor rgb="FFF3F5AB"/>
        </patternFill>
      </fill>
      <border diagonalUp="0" diagonalDown="0">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6" tint="0.39997558519241921"/>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6" tint="0.39997558519241921"/>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5" formatCode="_-&quot;$&quot;* #,##0_-;\-&quot;$&quot;* #,##0_-;_-&quot;$&quot;* &quot;-&quot;??_-;_-@_-"/>
      <fill>
        <patternFill patternType="solid">
          <fgColor indexed="64"/>
          <bgColor theme="6" tint="0.39997558519241921"/>
        </patternFill>
      </fill>
      <border diagonalUp="0" diagonalDown="0">
        <left style="medium">
          <color indexed="64"/>
        </left>
        <right style="thin">
          <color indexed="64"/>
        </right>
        <top style="dotted">
          <color indexed="64"/>
        </top>
        <bottom style="dotted">
          <color indexed="64"/>
        </bottom>
        <vertical/>
        <horizontal/>
      </border>
      <protection locked="0" hidden="0"/>
    </dxf>
    <dxf>
      <numFmt numFmtId="167" formatCode="&quot;$&quot;#,##0"/>
      <fill>
        <patternFill patternType="solid">
          <fgColor indexed="64"/>
          <bgColor theme="6" tint="0.39997558519241921"/>
        </patternFill>
      </fill>
      <border diagonalUp="0" diagonalDown="0">
        <left style="medium">
          <color indexed="64"/>
        </left>
        <right style="medium">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medium">
          <color indexed="64"/>
        </left>
        <right style="thin">
          <color indexed="64"/>
        </right>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right style="thin">
          <color indexed="64"/>
        </right>
        <top style="dotted">
          <color indexed="64"/>
        </top>
        <bottom style="dotted">
          <color indexed="64"/>
        </bottom>
        <vertical/>
        <horizontal/>
      </border>
      <protection locked="0" hidden="0"/>
    </dxf>
    <dxf>
      <border outline="0">
        <left style="medium">
          <color indexed="64"/>
        </left>
        <right style="medium">
          <color indexed="64"/>
        </right>
        <top style="medium">
          <color indexed="64"/>
        </top>
        <bottom style="dotted">
          <color indexed="64"/>
        </bottom>
      </border>
    </dxf>
    <dxf>
      <border outline="0">
        <bottom style="medium">
          <color indexed="64"/>
        </bottom>
      </border>
    </dxf>
    <dxf>
      <font>
        <b/>
        <i val="0"/>
        <strike val="0"/>
        <condense val="0"/>
        <extend val="0"/>
        <outline val="0"/>
        <shadow val="0"/>
        <u val="none"/>
        <vertAlign val="baseline"/>
        <sz val="11"/>
        <color auto="1"/>
        <name val="Century Gothic"/>
        <family val="2"/>
        <scheme val="minor"/>
      </font>
      <fill>
        <patternFill patternType="solid">
          <fgColor indexed="64"/>
          <bgColor theme="3" tint="0.39997558519241921"/>
        </patternFill>
      </fill>
      <alignment horizontal="center" vertical="bottom" textRotation="90" wrapText="1" indent="0" justifyLastLine="0" shrinkToFit="0" readingOrder="0"/>
    </dxf>
  </dxfs>
  <tableStyles count="0" defaultTableStyle="TableStyleMedium2" defaultPivotStyle="PivotStyleLight16"/>
  <colors>
    <mruColors>
      <color rgb="FFFA3D2E"/>
      <color rgb="FFF8F8F8"/>
      <color rgb="FFFFFFFF"/>
      <color rgb="FFF3F5AB"/>
      <color rgb="FFD91334"/>
      <color rgb="FFF62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155236</xdr:colOff>
      <xdr:row>14</xdr:row>
      <xdr:rowOff>392230</xdr:rowOff>
    </xdr:from>
    <xdr:to>
      <xdr:col>6</xdr:col>
      <xdr:colOff>515276</xdr:colOff>
      <xdr:row>17</xdr:row>
      <xdr:rowOff>72541</xdr:rowOff>
    </xdr:to>
    <xdr:sp macro="" textlink="">
      <xdr:nvSpPr>
        <xdr:cNvPr id="24" name="Right Arrow 23">
          <a:extLst>
            <a:ext uri="{FF2B5EF4-FFF2-40B4-BE49-F238E27FC236}">
              <a16:creationId xmlns:a16="http://schemas.microsoft.com/office/drawing/2014/main" id="{00000000-0008-0000-0000-000018000000}"/>
            </a:ext>
          </a:extLst>
        </xdr:cNvPr>
        <xdr:cNvSpPr/>
      </xdr:nvSpPr>
      <xdr:spPr>
        <a:xfrm>
          <a:off x="4007569" y="4075230"/>
          <a:ext cx="360040" cy="101804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11</xdr:col>
      <xdr:colOff>143842</xdr:colOff>
      <xdr:row>14</xdr:row>
      <xdr:rowOff>257801</xdr:rowOff>
    </xdr:from>
    <xdr:to>
      <xdr:col>11</xdr:col>
      <xdr:colOff>501501</xdr:colOff>
      <xdr:row>17</xdr:row>
      <xdr:rowOff>165388</xdr:rowOff>
    </xdr:to>
    <xdr:sp macro="" textlink="">
      <xdr:nvSpPr>
        <xdr:cNvPr id="25" name="Right Arrow 24">
          <a:extLst>
            <a:ext uri="{FF2B5EF4-FFF2-40B4-BE49-F238E27FC236}">
              <a16:creationId xmlns:a16="http://schemas.microsoft.com/office/drawing/2014/main" id="{00000000-0008-0000-0000-000019000000}"/>
            </a:ext>
          </a:extLst>
        </xdr:cNvPr>
        <xdr:cNvSpPr/>
      </xdr:nvSpPr>
      <xdr:spPr>
        <a:xfrm>
          <a:off x="7662242" y="3940801"/>
          <a:ext cx="357659" cy="1245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2:O2680" totalsRowShown="0" headerRowDxfId="105" headerRowBorderDxfId="104" tableBorderDxfId="103">
  <autoFilter ref="B12:O2680" xr:uid="{00000000-0009-0000-0100-000001000000}"/>
  <tableColumns count="14">
    <tableColumn id="1" xr3:uid="{00000000-0010-0000-0000-000001000000}" name="Asset ID" dataDxfId="102"/>
    <tableColumn id="2" xr3:uid="{00000000-0010-0000-0000-000002000000}" name="LGIP ID" dataDxfId="101"/>
    <tableColumn id="3" xr3:uid="{00000000-0010-0000-0000-000003000000}" name="Asset Class" dataDxfId="100"/>
    <tableColumn id="4" xr3:uid="{00000000-0010-0000-0000-000004000000}" name="Service Catchment" dataDxfId="99"/>
    <tableColumn id="5" xr3:uid="{00000000-0010-0000-0000-000005000000}" name="Description" dataDxfId="98"/>
    <tableColumn id="6" xr3:uid="{00000000-0010-0000-0000-000006000000}" name="Embellishment Area Factor" dataDxfId="97"/>
    <tableColumn id="7" xr3:uid="{00000000-0010-0000-0000-000007000000}" name="Embellishment Area (m2)" dataDxfId="96"/>
    <tableColumn id="8" xr3:uid="{00000000-0010-0000-0000-000008000000}" name="Construction Unit Rate ($/m)" dataDxfId="95">
      <calculatedColumnFormula>IFERROR(J13/H13,0)</calculatedColumnFormula>
    </tableColumn>
    <tableColumn id="9" xr3:uid="{00000000-0010-0000-0000-000009000000}" name="Total Construction Cost ($)" dataDxfId="94" dataCellStyle="Currency">
      <calculatedColumnFormula>Table1[[#This Row],[Embellishment Area (m2)]]*Table1[[#This Row],[Construction Unit Rate ($/m)]]*Table1[[#This Row],[Embellishment Area Factor]]</calculatedColumnFormula>
    </tableColumn>
    <tableColumn id="14" xr3:uid="{00000000-0010-0000-0000-00000E000000}" name="Size of land (m2)" dataDxfId="93"/>
    <tableColumn id="15" xr3:uid="{00000000-0010-0000-0000-00000F000000}" name="Land Unit Rate ($/m2)" dataDxfId="92" dataCellStyle="Currency"/>
    <tableColumn id="16" xr3:uid="{00000000-0010-0000-0000-000010000000}" name="Land Value" dataDxfId="91" dataCellStyle="Currency">
      <calculatedColumnFormula>Table1[[#This Row],[Size of land (m2)]]*Table1[[#This Row],[Land Unit Rate ($/m2)]]</calculatedColumnFormula>
    </tableColumn>
    <tableColumn id="17" xr3:uid="{00000000-0010-0000-0000-000011000000}" name="Valuation Year" dataDxfId="90"/>
    <tableColumn id="19" xr3:uid="{00000000-0010-0000-0000-000013000000}" name="Current Replacement Cost" dataDxfId="89" dataCellStyle="Currency">
      <calculatedColumnFormula>ROUND(IF(Table1[[#This Row],[Valuation Year]]=2016,(Table1[[#This Row],[Total Construction Cost ($)]]+Table1[[#This Row],[Land Value]])*('General Input Sheet'!$G$38/'General Input Sheet'!$G$43),Table1[[#This Row],[Total Construction Cost ($)]]+Table1[[#This Row],[Land Value]]),0)</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621C54E-0AC0-4D76-BAEF-2EF371377E46}" name="LGIP1b_Park_UnitRates" displayName="LGIP1b_Park_UnitRates" ref="B8:N39" totalsRowShown="0" headerRowDxfId="88" dataDxfId="86" headerRowBorderDxfId="87" tableBorderDxfId="85" headerRowCellStyle="Currency" dataCellStyle="Currency">
  <autoFilter ref="B8:N39" xr:uid="{9621C54E-0AC0-4D76-BAEF-2EF371377E46}"/>
  <tableColumns count="13">
    <tableColumn id="1" xr3:uid="{48CFAFB5-8F23-4B15-ACDE-BA0A33EA26CC}" name="LGIP Code" dataDxfId="84" dataCellStyle="Comma"/>
    <tableColumn id="2" xr3:uid="{EADA58D4-123E-4F3E-BA4D-B59B049E1AFE}" name="Park type" dataDxfId="83"/>
    <tableColumn id="3" xr3:uid="{E31CF5C5-0C05-4676-8DFD-2DD203FC319C}" name="Standard Size M2" dataDxfId="82"/>
    <tableColumn id="4" xr3:uid="{D644462D-FC6C-4D94-848B-2F58E2E1A37A}" name="Maximum Scaling factor" dataDxfId="81"/>
    <tableColumn id="5" xr3:uid="{0A8AE37F-A996-43E1-8092-7763BBDA671B}" name="Preliminary Scale" dataDxfId="80" dataCellStyle="Currency"/>
    <tableColumn id="6" xr3:uid="{240A1FD7-BB6A-46AE-886F-839E8035E734}" name="Preliminary No Scale" dataDxfId="79" dataCellStyle="Currency"/>
    <tableColumn id="16" xr3:uid="{9FBBC29E-676D-4BF1-A9A6-BE70A7932290}" name="Stage A Scale" dataDxfId="78" dataCellStyle="Currency"/>
    <tableColumn id="7" xr3:uid="{3B709233-8FC2-44FD-95D1-F33E3956076B}" name="Stage A No Scale" dataDxfId="77" dataCellStyle="Currency"/>
    <tableColumn id="17" xr3:uid="{9C876167-2D8A-4CC0-A3F2-DDEC3F9D4F94}" name="Stage B Scale" dataDxfId="76" dataCellStyle="Currency"/>
    <tableColumn id="18" xr3:uid="{77B3D211-E593-4CC2-99CC-400AE16921D5}" name="Stage B No Scale" dataDxfId="75" dataCellStyle="Currency"/>
    <tableColumn id="19" xr3:uid="{A4F992CF-E513-4A07-BFC5-F6A7DCAABDDA}" name="Stage C Scale" dataDxfId="74" dataCellStyle="Currency"/>
    <tableColumn id="20" xr3:uid="{2FA7E504-4955-4A3F-A337-185528757147}" name="Stage C No Scale" dataDxfId="73" dataCellStyle="Currency"/>
    <tableColumn id="15" xr3:uid="{E5AE777C-6834-4151-9462-C16C7E51A781}" name="Grand Total" dataDxfId="72" dataCellStyle="Currency"/>
  </tableColumns>
  <tableStyleInfo name="TableStyleMedium2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8D8BC8-2FA5-4384-951E-486CC782EE07}" name="LGIP1b_Parks_UnitRates_Summary" displayName="LGIP1b_Parks_UnitRates_Summary" ref="Q8:X39" totalsRowShown="0" headerRowDxfId="71" dataDxfId="69" headerRowBorderDxfId="70" tableBorderDxfId="68">
  <autoFilter ref="Q8:X39" xr:uid="{7D8D8BC8-2FA5-4384-951E-486CC782EE07}"/>
  <tableColumns count="8">
    <tableColumn id="1" xr3:uid="{9412352D-5B0F-49F7-BEAA-F3C788163524}" name="LGIP Code" dataDxfId="67">
      <calculatedColumnFormula>LGIP1b_Park_UnitRates[[#This Row],[LGIP Code]]</calculatedColumnFormula>
    </tableColumn>
    <tableColumn id="2" xr3:uid="{B6004351-B367-4AAD-AC21-8E32FE1B6FD2}" name="Stages" dataDxfId="66"/>
    <tableColumn id="3" xr3:uid="{C4F2BB23-CE16-4F05-928B-201D57389BAA}" name="Costing Code" dataDxfId="65" dataCellStyle="Currency">
      <calculatedColumnFormula>CONCATENATE(Q9,"-",R9)</calculatedColumnFormula>
    </tableColumn>
    <tableColumn id="8" xr3:uid="{5AF7D668-D111-440E-BE05-A2B7FB451E5F}" name="Preliminary Scale" dataDxfId="64" dataCellStyle="Currency">
      <calculatedColumnFormula>LGIP1b_Park_UnitRates[[#This Row],[Preliminary Scale]]</calculatedColumnFormula>
    </tableColumn>
    <tableColumn id="7" xr3:uid="{119AD8B9-1C26-4545-9371-F09134CA7908}" name="Preliminary No Scale" dataDxfId="63" dataCellStyle="Currency">
      <calculatedColumnFormula>LGIP1b_Park_UnitRates[[#This Row],[Preliminary No Scale]]</calculatedColumnFormula>
    </tableColumn>
    <tableColumn id="4" xr3:uid="{22EE6E02-69DC-484A-85E2-1D6609973B8E}" name="Scaled component" dataDxfId="62"/>
    <tableColumn id="5" xr3:uid="{9B1DFCC4-4CC6-4F2B-BC63-451CCF4BCF30}" name="Not scaled component" dataDxfId="61">
      <calculatedColumnFormula>LGIP1b_Park_UnitRates[[#This Row],[Stage A No Scale]]+LGIP1b_Park_UnitRates[[#This Row],[Stage B No Scale]]+LGIP1b_Park_UnitRates[[#This Row],[Stage C No Scale]]</calculatedColumnFormula>
    </tableColumn>
    <tableColumn id="6" xr3:uid="{4F082C03-9FFE-4D17-9054-3003BD2F7485}" name="Grand Total" dataDxfId="60">
      <calculatedColumnFormula>LGIP1b_Park_UnitRates[[#This Row],[Grand Total]]</calculatedColumnFormula>
    </tableColumn>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EF84BC-5D2F-4124-B056-57416F044A36}" name="FutureTrunkParks6" displayName="FutureTrunkParks6" ref="B13:AL254" totalsRowShown="0" headerRowDxfId="59" headerRowBorderDxfId="58" tableBorderDxfId="57" headerRowCellStyle="Currency">
  <autoFilter ref="B13:AL254" xr:uid="{2CEF84BC-5D2F-4124-B056-57416F044A36}"/>
  <tableColumns count="37">
    <tableColumn id="1" xr3:uid="{1B6C68A9-9A2C-4ED7-99B9-CC9A63FCB0FD}" name="Asset ID" dataDxfId="56"/>
    <tableColumn id="2" xr3:uid="{1DA36637-0D09-4260-A5F7-F1A217AD5D65}" name="LGIP ID" dataDxfId="55"/>
    <tableColumn id="3" xr3:uid="{D40B84BE-0F9D-402B-8AEF-FDE1BAE46F6D}" name="Hierarchy/Name" dataDxfId="54"/>
    <tableColumn id="4" xr3:uid="{60260566-0BC2-4EEE-A339-16B5CF29BDFA}" name="Service Catchment" dataDxfId="53"/>
    <tableColumn id="5" xr3:uid="{37A69C5E-43D6-4453-8F25-C8A075E49BC8}" name="Description" dataDxfId="52"/>
    <tableColumn id="6" xr3:uid="{B4B9EB9E-F039-4BD6-8386-69AAAB454B47}" name="LGIP Code (*)" dataDxfId="51"/>
    <tableColumn id="7" xr3:uid="{C2A342EC-F0B7-459F-8837-519E7554F6FE}" name="Standard Area (m2)" dataDxfId="50"/>
    <tableColumn id="8" xr3:uid="{074C756F-6B08-4687-B89A-8C411420851B}" name="Scaling factor (*)" dataDxfId="49"/>
    <tableColumn id="10" xr3:uid="{3B9BB0A0-E90F-4FD3-93A2-B3ABF33A9878}" name="Size of Land (m2)" dataDxfId="48" dataCellStyle="Comma"/>
    <tableColumn id="11" xr3:uid="{7A92D124-CB92-417D-B9CB-7FCAF0115F0A}" name="Land Unit Rate ($/m2)" dataDxfId="47" dataCellStyle="Currency">
      <calculatedColumnFormula>IF(#REF!="",[0]!LandCst,IF($D$9="Landuse",VLOOKUP(#REF!,LAndcost3,2,FALSE),IF($D$9="Location",VLOOKUP(#REF!,Landcost2,2,FALSE),"Error")))</calculatedColumnFormula>
    </tableColumn>
    <tableColumn id="12" xr3:uid="{25F1B07E-C536-483B-85C1-3678848BD6A5}" name="Land Value" dataDxfId="46" dataCellStyle="Currency"/>
    <tableColumn id="31" xr3:uid="{EE85CF4D-D5AC-4EE8-A454-2C17E803D271}" name="Stage" dataDxfId="45" dataCellStyle="Currency"/>
    <tableColumn id="30" xr3:uid="{50270E29-1A35-4262-A3CF-05BF09F80E4B}" name="Costing Code" dataDxfId="44" dataCellStyle="Currency"/>
    <tableColumn id="13" xr3:uid="{264CD776-39A4-4FE5-8425-68D65398400F}" name="Unit Rate (Scale)" dataDxfId="43">
      <calculatedColumnFormula>_xlfn.XLOOKUP(FutureTrunkParks6[[#This Row],[Costing Code]],LGIP1b_Parks_UnitRates_Summary[Costing Code],LGIP1b_Parks_UnitRates_Summary[Scaled component],,0)</calculatedColumnFormula>
    </tableColumn>
    <tableColumn id="38" xr3:uid="{F0765A7E-294A-4497-BD84-03038786DF42}" name="Costs with Scaling Factor Applied" dataDxfId="42">
      <calculatedColumnFormula>FutureTrunkParks6[[#This Row],[Unit Rate (Scale)]]*FutureTrunkParks6[[#This Row],[Scaling factor (*)]]</calculatedColumnFormula>
    </tableColumn>
    <tableColumn id="32" xr3:uid="{E915FE21-D4E5-4029-86AF-2A31EFA8BC4A}" name="Unit Rate (No Scale)" dataDxfId="41">
      <calculatedColumnFormula>_xlfn.XLOOKUP(FutureTrunkParks6[[#This Row],[Costing Code]],LGIP1b_Parks_UnitRates_Summary[Costing Code],LGIP1b_Parks_UnitRates_Summary[Not scaled component],,0)</calculatedColumnFormula>
    </tableColumn>
    <tableColumn id="29" xr3:uid="{2DCC42EB-5F7C-4D59-B3F9-72D8FE0252C3}" name="Preliminary Scale %" dataDxfId="40"/>
    <tableColumn id="36" xr3:uid="{0C4A8677-BB10-46FC-B36D-D5D450BE822B}" name="Preliminary Scale Cost" dataDxfId="39">
      <calculatedColumnFormula>((FutureTrunkParks6[[#This Row],[Costs with Scaling Factor Applied]]+FutureTrunkParks6[[#This Row],[Unit Rate (No Scale)]])*FutureTrunkParks6[[#This Row],[Preliminary Scale %]])</calculatedColumnFormula>
    </tableColumn>
    <tableColumn id="37" xr3:uid="{E2D85FE7-DB91-4867-B820-0D4EDE9B47A2}" name="Preliminary No Scale" dataDxfId="38">
      <calculatedColumnFormula>_xlfn.XLOOKUP(FutureTrunkParks6[[#This Row],[Costing Code]],LGIP1b_Parks_UnitRates_Summary[Costing Code],LGIP1b_Parks_UnitRates_Summary[Preliminary No Scale],,0)</calculatedColumnFormula>
    </tableColumn>
    <tableColumn id="14" xr3:uid="{BC752AA9-B9ED-489A-8066-BDE85EDB6FEF}" name="Direct Construction Cost" dataDxfId="37" dataCellStyle="Currency">
      <calculatedColumnFormula>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calculatedColumnFormula>
    </tableColumn>
    <tableColumn id="15" xr3:uid="{AE2E0C80-2B90-4B83-BEFF-E8E777E0034D}" name="Valuation Year" dataDxfId="36"/>
    <tableColumn id="18" xr3:uid="{54648E0E-40BE-4239-B4C6-A351EEF0F17A}" name="Multiplier" dataDxfId="35"/>
    <tableColumn id="40" xr3:uid="{F4DB6B39-ABBA-44A8-AB87-1B539922231F}" name="Project Owners Cost (23% Direct Construction Cost)($)" dataDxfId="34">
      <calculatedColumnFormula>ROUND(FutureTrunkParks6[[#This Row],[Direct Construction Cost]]*23%,0)</calculatedColumnFormula>
    </tableColumn>
    <tableColumn id="19" xr3:uid="{11D9C164-4924-41D2-BC80-D2B4A5A90785}" name="Construction Contingency Rate %" dataDxfId="33" dataCellStyle="Currency"/>
    <tableColumn id="39" xr3:uid="{7C0008B5-97BF-44CB-8835-26F7C0EE95CB}" name="Construction Contingency Cost ($)" dataDxfId="32" dataCellStyle="Currency">
      <calculatedColumnFormula>ROUND((FutureTrunkParks6[[#This Row],[Direct Construction Cost]]+FutureTrunkParks6[[#This Row],[Project Owners Cost (23% Direct Construction Cost)($)]])*FutureTrunkParks6[[#This Row],[Multiplier]]*FutureTrunkParks6[[#This Row],[Construction Contingency Rate %]],0)</calculatedColumnFormula>
    </tableColumn>
    <tableColumn id="21" xr3:uid="{02ECC418-F49D-4FF9-A8F1-53198485A132}" name="Total Construction Cost ($)" dataDxfId="31" dataCellStyle="Currency">
      <calculatedColumnFormula>ROUND(FutureTrunkParks6[[#This Row],[Direct Construction Cost]]+FutureTrunkParks6[[#This Row],[Project Owners Cost (23% Direct Construction Cost)($)]]+FutureTrunkParks6[[#This Row],[Construction Contingency Cost ($)]],0)</calculatedColumnFormula>
    </tableColumn>
    <tableColumn id="22" xr3:uid="{F043832E-A0E7-43FE-8A72-8D79443CCD02}" name="Year of Provision" dataDxfId="30"/>
    <tableColumn id="23" xr3:uid="{98229564-E108-42D0-BFD4-80F52B265F54}" name="Land Cost Escalation" dataDxfId="29"/>
    <tableColumn id="24" xr3:uid="{B9EA5892-F510-496E-8F53-F7F60057AE88}" name="Work Cost Escalation" dataDxfId="28"/>
    <tableColumn id="28" xr3:uid="{583990DC-D0C1-40FF-A2F5-B17641661153}" name="Spare Capacity (%)" dataDxfId="27" dataCellStyle="Percent">
      <calculatedColumnFormula>VLOOKUP(FutureTrunkParks6[[#This Row],[Service Catchment]],'Catchment Demand - Parks'!$C$8:$M$11,11)</calculatedColumnFormula>
    </tableColumn>
    <tableColumn id="20" xr3:uid="{7469DA82-C8B6-4FE1-AD60-63E638B8EC9A}" name="Share of the total Cost with the same year of provision %" dataDxfId="26" dataCellStyle="Percent">
      <calculatedColumnFormula>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calculatedColumnFormula>
    </tableColumn>
    <tableColumn id="17" xr3:uid="{B7FFE3A1-CD84-4520-841B-5B8A60EDD623}" name="Terminal Value Analysis" dataDxfId="25" dataCellStyle="Percent">
      <calculatedColumnFormula>IF(AND(FutureTrunkParks6[[#This Row],[Spare Capacity (%)]]&gt;30%,FutureTrunkParks6[[#This Row],[Share of the total Cost with the same year of provision %]]&gt;20%),1-FutureTrunkParks6[[#This Row],[Spare Capacity (%)]],1)</calculatedColumnFormula>
    </tableColumn>
    <tableColumn id="16" xr3:uid="{B98D2127-7BED-4DDF-A07F-AA8574DB017E}" name="Terminal Value Adjustment (%)" dataDxfId="24" dataCellStyle="Percent">
      <calculatedColumnFormula>IF(FutureTrunkParks6[[#This Row],[Terminal Value Analysis]]&lt;0,0,FutureTrunkParks6[[#This Row],[Terminal Value Analysis]])</calculatedColumnFormula>
    </tableColumn>
    <tableColumn id="25" xr3:uid="{7D11DA7E-31B6-4B95-A704-ED5A265E0963}" name="Establishment Cost" dataDxfId="23" dataCellStyle="Currency">
      <calculatedColumnFormula>ROUND(AA14+L14,0)</calculatedColumnFormula>
    </tableColumn>
    <tableColumn id="26" xr3:uid="{559E97DA-F178-4534-A973-90524AD8E222}" name="Establishment Cost (Escalated)" dataDxfId="22" dataCellStyle="Currency"/>
    <tableColumn id="27" xr3:uid="{E6CC9F64-E73A-4BC8-B6E3-08CF7635E733}" name="Net Present Value of Establishment Cost" dataDxfId="21" dataCellStyle="Currency"/>
    <tableColumn id="33" xr3:uid="{9B2BDB00-3CF3-4DEC-AE24-DE7A86DA751F}" name="NPV Establishment Cost after Terminal Value Adjustment" dataDxfId="20" dataCellStyle="Currency">
      <calculatedColumnFormula>ROUND(FutureTrunkParks6[[#This Row],[Net Present Value of Establishment Cost]]*FutureTrunkParks6[[#This Row],[Terminal Value Adjustment (%)]],0)</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Sl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lice">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lice">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sheetPr>
  <dimension ref="B2:R24"/>
  <sheetViews>
    <sheetView tabSelected="1" zoomScale="70" zoomScaleNormal="70" workbookViewId="0">
      <selection activeCell="O23" sqref="O23"/>
    </sheetView>
  </sheetViews>
  <sheetFormatPr defaultColWidth="9" defaultRowHeight="13.5"/>
  <cols>
    <col min="1" max="1" width="3.25" style="27" customWidth="1"/>
    <col min="2" max="2" width="3.5" style="27" customWidth="1"/>
    <col min="3" max="3" width="22.25" style="27" customWidth="1"/>
    <col min="4" max="5" width="9" style="27"/>
    <col min="6" max="6" width="6.5" style="27" customWidth="1"/>
    <col min="7" max="7" width="9.58203125" style="27" bestFit="1" customWidth="1"/>
    <col min="8" max="8" width="7.08203125" style="27" customWidth="1"/>
    <col min="9" max="9" width="11.08203125" style="27" customWidth="1"/>
    <col min="10" max="10" width="9" style="27"/>
    <col min="11" max="11" width="12.58203125" style="27" customWidth="1"/>
    <col min="12" max="12" width="8.75" style="27" customWidth="1"/>
    <col min="13" max="15" width="9" style="27"/>
    <col min="16" max="16" width="19.5" style="27" customWidth="1"/>
    <col min="17" max="16384" width="9" style="27"/>
  </cols>
  <sheetData>
    <row r="2" spans="2:18" ht="25">
      <c r="B2" s="430" t="s">
        <v>0</v>
      </c>
      <c r="C2" s="430"/>
      <c r="D2" s="430"/>
      <c r="E2" s="430"/>
      <c r="F2" s="430"/>
      <c r="G2" s="430"/>
      <c r="H2" s="430"/>
      <c r="I2" s="430"/>
      <c r="J2" s="430"/>
      <c r="K2" s="430"/>
      <c r="L2" s="430"/>
      <c r="M2" s="430"/>
      <c r="N2" s="430"/>
      <c r="O2" s="430"/>
      <c r="P2" s="430"/>
    </row>
    <row r="3" spans="2:18" ht="14">
      <c r="B3" s="431" t="s">
        <v>1</v>
      </c>
      <c r="C3" s="431"/>
      <c r="D3" s="431"/>
      <c r="E3" s="431"/>
      <c r="F3" s="431"/>
      <c r="G3" s="431"/>
      <c r="H3" s="431"/>
      <c r="I3" s="431"/>
      <c r="J3" s="431"/>
      <c r="K3" s="431"/>
      <c r="L3" s="431"/>
      <c r="M3" s="431"/>
      <c r="N3" s="431"/>
      <c r="O3" s="431"/>
      <c r="P3" s="431"/>
    </row>
    <row r="4" spans="2:18" ht="24.5">
      <c r="B4" s="28"/>
      <c r="F4" s="432"/>
      <c r="G4" s="432"/>
    </row>
    <row r="5" spans="2:18" ht="8.25" customHeight="1"/>
    <row r="6" spans="2:18" ht="15.5">
      <c r="B6" s="29" t="s">
        <v>2</v>
      </c>
      <c r="C6" s="29"/>
      <c r="D6" s="30">
        <v>2</v>
      </c>
      <c r="E6" s="29"/>
      <c r="F6" s="29" t="s">
        <v>3</v>
      </c>
      <c r="G6" s="429">
        <v>45809</v>
      </c>
      <c r="J6" s="29" t="s">
        <v>4</v>
      </c>
      <c r="K6" s="31" t="s">
        <v>5</v>
      </c>
      <c r="Q6" s="27" t="s">
        <v>6</v>
      </c>
    </row>
    <row r="7" spans="2:18" ht="6" customHeight="1">
      <c r="B7" s="29"/>
      <c r="C7" s="29"/>
      <c r="D7" s="29"/>
      <c r="E7" s="29"/>
      <c r="F7" s="29"/>
      <c r="G7" s="29"/>
      <c r="H7" s="29"/>
      <c r="I7" s="29"/>
      <c r="J7" s="29"/>
    </row>
    <row r="8" spans="2:18" ht="15.5">
      <c r="B8" s="29" t="s">
        <v>7</v>
      </c>
      <c r="C8" s="32"/>
      <c r="D8" s="460" t="s">
        <v>5274</v>
      </c>
      <c r="E8" s="461"/>
      <c r="F8" s="461"/>
      <c r="G8" s="461"/>
      <c r="H8" s="461"/>
      <c r="I8" s="461"/>
      <c r="J8" s="461"/>
      <c r="K8" s="461"/>
      <c r="L8" s="461"/>
      <c r="M8" s="461"/>
      <c r="N8" s="461"/>
      <c r="O8" s="461"/>
      <c r="P8" s="462"/>
    </row>
    <row r="9" spans="2:18" ht="15.5">
      <c r="C9" s="32"/>
      <c r="D9" s="463"/>
      <c r="E9" s="464"/>
      <c r="F9" s="464"/>
      <c r="G9" s="464"/>
      <c r="H9" s="464"/>
      <c r="I9" s="464"/>
      <c r="J9" s="464"/>
      <c r="K9" s="464"/>
      <c r="L9" s="464"/>
      <c r="M9" s="464"/>
      <c r="N9" s="464"/>
      <c r="O9" s="464"/>
      <c r="P9" s="465"/>
    </row>
    <row r="10" spans="2:18" ht="50.15" customHeight="1">
      <c r="B10" s="29"/>
      <c r="D10" s="448" t="s">
        <v>8</v>
      </c>
      <c r="E10" s="448"/>
      <c r="F10" s="35"/>
      <c r="G10" s="35"/>
      <c r="H10" s="35"/>
      <c r="I10" s="448" t="s">
        <v>9</v>
      </c>
      <c r="J10" s="448"/>
      <c r="K10" s="35"/>
      <c r="L10" s="35"/>
      <c r="M10" s="35"/>
      <c r="N10" s="448" t="s">
        <v>10</v>
      </c>
      <c r="O10" s="448"/>
    </row>
    <row r="11" spans="2:18" ht="9" customHeight="1">
      <c r="B11" s="29"/>
    </row>
    <row r="12" spans="2:18" ht="22.5">
      <c r="C12" s="449" t="s">
        <v>11</v>
      </c>
      <c r="D12" s="450"/>
      <c r="E12" s="450"/>
      <c r="F12" s="451"/>
      <c r="H12" s="433" t="s">
        <v>12</v>
      </c>
      <c r="I12" s="434"/>
      <c r="J12" s="434"/>
      <c r="K12" s="435"/>
      <c r="M12" s="445" t="s">
        <v>13</v>
      </c>
      <c r="N12" s="446"/>
      <c r="O12" s="446"/>
      <c r="P12" s="447"/>
      <c r="R12" s="27" t="s">
        <v>6</v>
      </c>
    </row>
    <row r="13" spans="2:18" ht="47.25" customHeight="1">
      <c r="C13" s="452" t="s">
        <v>14</v>
      </c>
      <c r="D13" s="453"/>
      <c r="E13" s="453"/>
      <c r="F13" s="454"/>
      <c r="H13" s="436" t="s">
        <v>15</v>
      </c>
      <c r="I13" s="437"/>
      <c r="J13" s="437"/>
      <c r="K13" s="438"/>
      <c r="M13" s="459" t="s">
        <v>16</v>
      </c>
      <c r="N13" s="453"/>
      <c r="O13" s="453"/>
      <c r="P13" s="454"/>
      <c r="R13" s="27" t="s">
        <v>6</v>
      </c>
    </row>
    <row r="14" spans="2:18" ht="24" customHeight="1">
      <c r="H14" s="439"/>
      <c r="I14" s="440"/>
      <c r="J14" s="440"/>
      <c r="K14" s="441"/>
    </row>
    <row r="15" spans="2:18" ht="41.65" customHeight="1">
      <c r="B15"/>
      <c r="C15" s="455" t="s">
        <v>17</v>
      </c>
      <c r="D15" s="456"/>
      <c r="E15" s="456"/>
      <c r="F15" s="457"/>
      <c r="H15" s="439"/>
      <c r="I15" s="440"/>
      <c r="J15" s="440"/>
      <c r="K15" s="441"/>
      <c r="M15" s="445" t="s">
        <v>18</v>
      </c>
      <c r="N15" s="446"/>
      <c r="O15" s="446"/>
      <c r="P15" s="447"/>
    </row>
    <row r="16" spans="2:18" ht="48.75" customHeight="1">
      <c r="C16" s="458" t="s">
        <v>19</v>
      </c>
      <c r="D16" s="453"/>
      <c r="E16" s="453"/>
      <c r="F16" s="454"/>
      <c r="H16" s="439"/>
      <c r="I16" s="440"/>
      <c r="J16" s="440"/>
      <c r="K16" s="441"/>
      <c r="M16" s="466" t="s">
        <v>20</v>
      </c>
      <c r="N16" s="467"/>
      <c r="O16" s="467"/>
      <c r="P16" s="468"/>
    </row>
    <row r="17" spans="3:18" ht="15" customHeight="1">
      <c r="H17" s="439"/>
      <c r="I17" s="440"/>
      <c r="J17" s="440"/>
      <c r="K17" s="441"/>
      <c r="M17" s="33"/>
      <c r="N17" s="33"/>
      <c r="O17" s="33"/>
      <c r="P17" s="33"/>
    </row>
    <row r="18" spans="3:18" ht="23.25" customHeight="1">
      <c r="C18" s="469" t="s">
        <v>21</v>
      </c>
      <c r="D18" s="470"/>
      <c r="E18" s="470"/>
      <c r="F18" s="471"/>
      <c r="H18" s="439"/>
      <c r="I18" s="440"/>
      <c r="J18" s="440"/>
      <c r="K18" s="441"/>
    </row>
    <row r="19" spans="3:18" ht="36.75" customHeight="1">
      <c r="C19" s="459" t="s">
        <v>22</v>
      </c>
      <c r="D19" s="453"/>
      <c r="E19" s="453"/>
      <c r="F19" s="454"/>
      <c r="H19" s="439"/>
      <c r="I19" s="440"/>
      <c r="J19" s="440"/>
      <c r="K19" s="441"/>
      <c r="R19" s="27" t="s">
        <v>6</v>
      </c>
    </row>
    <row r="20" spans="3:18">
      <c r="H20" s="439"/>
      <c r="I20" s="440"/>
      <c r="J20" s="440"/>
      <c r="K20" s="441"/>
    </row>
    <row r="21" spans="3:18" ht="22.5">
      <c r="C21" s="449" t="s">
        <v>23</v>
      </c>
      <c r="D21" s="450"/>
      <c r="E21" s="450"/>
      <c r="F21" s="451"/>
      <c r="H21" s="439"/>
      <c r="I21" s="440"/>
      <c r="J21" s="440"/>
      <c r="K21" s="441"/>
    </row>
    <row r="22" spans="3:18" ht="31.5" customHeight="1">
      <c r="C22" s="475" t="s">
        <v>24</v>
      </c>
      <c r="D22" s="476"/>
      <c r="E22" s="476"/>
      <c r="F22" s="477"/>
      <c r="H22" s="439"/>
      <c r="I22" s="440"/>
      <c r="J22" s="440"/>
      <c r="K22" s="441"/>
    </row>
    <row r="23" spans="3:18" ht="33.75" customHeight="1">
      <c r="C23" s="472" t="s">
        <v>25</v>
      </c>
      <c r="D23" s="473"/>
      <c r="E23" s="473"/>
      <c r="F23" s="474"/>
      <c r="H23" s="442"/>
      <c r="I23" s="443"/>
      <c r="J23" s="443"/>
      <c r="K23" s="444"/>
    </row>
    <row r="24" spans="3:18" ht="15" customHeight="1">
      <c r="M24" s="34"/>
      <c r="N24" s="34"/>
      <c r="O24" s="34"/>
      <c r="P24" s="34"/>
    </row>
  </sheetData>
  <mergeCells count="22">
    <mergeCell ref="C18:F18"/>
    <mergeCell ref="M15:P15"/>
    <mergeCell ref="C23:F23"/>
    <mergeCell ref="C22:F22"/>
    <mergeCell ref="C19:F19"/>
    <mergeCell ref="C21:F21"/>
    <mergeCell ref="B2:P2"/>
    <mergeCell ref="B3:P3"/>
    <mergeCell ref="F4:G4"/>
    <mergeCell ref="H12:K12"/>
    <mergeCell ref="H13:K23"/>
    <mergeCell ref="M12:P12"/>
    <mergeCell ref="D10:E10"/>
    <mergeCell ref="I10:J10"/>
    <mergeCell ref="N10:O10"/>
    <mergeCell ref="C12:F12"/>
    <mergeCell ref="C13:F13"/>
    <mergeCell ref="C15:F15"/>
    <mergeCell ref="C16:F16"/>
    <mergeCell ref="M13:P13"/>
    <mergeCell ref="D8:P9"/>
    <mergeCell ref="M16:P16"/>
  </mergeCells>
  <hyperlinks>
    <hyperlink ref="C12" location="'General Input Sheet'!A1" display="Generl Input Sheet" xr:uid="{00000000-0004-0000-0000-000000000000}"/>
    <hyperlink ref="M12:P12" location="'Summary Cost Schedule'!A1" display="Summary Cost Schedule" xr:uid="{00000000-0004-0000-0000-000001000000}"/>
    <hyperlink ref="M15:P15" location="'CF Projections'!A1" display="Summary Cash flow Projections" xr:uid="{00000000-0004-0000-0000-000002000000}"/>
  </hyperlinks>
  <pageMargins left="0.23622047244094491" right="0.23622047244094491" top="0.74803149606299213" bottom="0.74803149606299213" header="0.31496062992125984" footer="0.31496062992125984"/>
  <pageSetup paperSize="9" scale="59" pageOrder="overThenDown" orientation="landscape" r:id="rId1"/>
  <headerFooter>
    <oddFooter>&amp;L&amp;"Arial,Regular"&amp;10Schedule of Works Model - Parks Network - &amp;A
&amp;"Arial,Bold"&amp;K000000Effective 27th June 2025&amp;R&amp;"Arial,Regular"&amp;10Page &amp;P of &amp;N</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Z314"/>
  <sheetViews>
    <sheetView zoomScale="70" zoomScaleNormal="70" workbookViewId="0">
      <selection activeCell="D8" sqref="D8:P9"/>
    </sheetView>
  </sheetViews>
  <sheetFormatPr defaultColWidth="9" defaultRowHeight="13.5"/>
  <cols>
    <col min="2" max="2" width="5.25" style="164" customWidth="1"/>
    <col min="3" max="3" width="53.58203125" style="164" customWidth="1"/>
    <col min="4" max="4" width="3.5" customWidth="1"/>
    <col min="5" max="5" width="12" customWidth="1"/>
    <col min="6" max="6" width="3.25" customWidth="1"/>
    <col min="7" max="7" width="10.58203125" customWidth="1"/>
    <col min="8" max="8" width="2" customWidth="1"/>
    <col min="9" max="9" width="76" customWidth="1"/>
    <col min="10" max="10" width="29.5" customWidth="1"/>
    <col min="11" max="27" width="1.08203125" customWidth="1"/>
    <col min="28" max="46" width="29.5" customWidth="1"/>
    <col min="47" max="52" width="9" style="155"/>
  </cols>
  <sheetData>
    <row r="1" spans="1:46">
      <c r="A1" s="50"/>
      <c r="B1" s="156"/>
      <c r="C1" s="156"/>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row>
    <row r="2" spans="1:46" s="50" customFormat="1" ht="25">
      <c r="B2" s="478" t="str">
        <f>'Navigation Pane'!B2</f>
        <v>Brisbane City Council</v>
      </c>
      <c r="C2" s="478"/>
      <c r="D2" s="478"/>
      <c r="E2" s="478"/>
      <c r="F2" s="478"/>
      <c r="G2" s="478"/>
      <c r="H2" s="478"/>
      <c r="I2" s="478"/>
      <c r="J2" s="478"/>
      <c r="K2" s="478"/>
      <c r="L2" s="478"/>
    </row>
    <row r="3" spans="1:46">
      <c r="A3" s="75" t="s">
        <v>26</v>
      </c>
      <c r="B3" s="156"/>
      <c r="C3" s="156"/>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row>
    <row r="4" spans="1:46" s="50" customFormat="1" ht="22.5">
      <c r="B4" s="479" t="s">
        <v>11</v>
      </c>
      <c r="C4" s="479"/>
      <c r="D4" s="479"/>
      <c r="E4" s="479"/>
      <c r="F4" s="479"/>
      <c r="G4" s="479"/>
      <c r="H4" s="479"/>
      <c r="I4" s="479"/>
      <c r="J4" s="479"/>
      <c r="K4" s="479"/>
    </row>
    <row r="5" spans="1:46" ht="14" thickBot="1">
      <c r="A5" s="50"/>
      <c r="B5" s="156"/>
      <c r="C5" s="156"/>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row>
    <row r="6" spans="1:46" ht="14.5" thickBot="1">
      <c r="A6" s="50"/>
      <c r="B6" s="483" t="s">
        <v>27</v>
      </c>
      <c r="C6" s="484"/>
      <c r="D6" s="50"/>
      <c r="E6" s="142" t="s">
        <v>28</v>
      </c>
      <c r="F6" s="142"/>
      <c r="G6" s="142" t="s">
        <v>29</v>
      </c>
      <c r="H6" s="142"/>
      <c r="I6" s="142" t="s">
        <v>7</v>
      </c>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row>
    <row r="7" spans="1:46" ht="5.15" customHeight="1" thickBot="1">
      <c r="A7" s="50"/>
      <c r="B7" s="156"/>
      <c r="C7" s="156"/>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row>
    <row r="8" spans="1:46" ht="14.5" thickBot="1">
      <c r="A8" s="50"/>
      <c r="B8" s="156"/>
      <c r="C8" s="157" t="s">
        <v>30</v>
      </c>
      <c r="D8" s="50"/>
      <c r="E8" s="143" t="s">
        <v>31</v>
      </c>
      <c r="F8" s="50"/>
      <c r="G8" s="144">
        <v>2021</v>
      </c>
      <c r="H8" s="50"/>
      <c r="I8" s="145"/>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row>
    <row r="9" spans="1:46" ht="7.4" customHeight="1" thickBot="1">
      <c r="A9" s="50"/>
      <c r="B9" s="156"/>
      <c r="C9" s="156"/>
      <c r="D9" s="50"/>
      <c r="E9" s="50"/>
      <c r="F9" s="50"/>
      <c r="G9" s="146">
        <f>YEAR</f>
        <v>2021</v>
      </c>
      <c r="H9" s="50"/>
      <c r="I9" s="147"/>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row>
    <row r="10" spans="1:46" ht="14.5" thickBot="1">
      <c r="A10" s="50"/>
      <c r="B10" s="156"/>
      <c r="C10" s="157" t="s">
        <v>32</v>
      </c>
      <c r="D10" s="50"/>
      <c r="E10" s="143" t="s">
        <v>33</v>
      </c>
      <c r="F10" s="50"/>
      <c r="G10" s="144">
        <v>15</v>
      </c>
      <c r="H10" s="50"/>
      <c r="I10" s="145"/>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row>
    <row r="11" spans="1:46" ht="5.15" customHeight="1" thickBot="1">
      <c r="A11" s="50"/>
      <c r="B11" s="156"/>
      <c r="C11" s="156"/>
      <c r="D11" s="50"/>
      <c r="E11" s="50"/>
      <c r="F11" s="50"/>
      <c r="G11" s="50"/>
      <c r="H11" s="50"/>
      <c r="I11" s="147"/>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row>
    <row r="12" spans="1:46" ht="14.5" thickBot="1">
      <c r="A12" s="50"/>
      <c r="B12" s="483" t="s">
        <v>34</v>
      </c>
      <c r="C12" s="484"/>
      <c r="D12" s="50"/>
      <c r="E12" s="50"/>
      <c r="F12" s="50"/>
      <c r="G12" s="50"/>
      <c r="H12" s="50"/>
      <c r="I12" s="147"/>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row>
    <row r="13" spans="1:46" ht="5.15" customHeight="1" thickBot="1">
      <c r="A13" s="50"/>
      <c r="B13" s="156"/>
      <c r="C13" s="156" t="s">
        <v>6</v>
      </c>
      <c r="D13" s="50"/>
      <c r="E13" s="50"/>
      <c r="F13" s="50"/>
      <c r="G13" s="50"/>
      <c r="H13" s="50"/>
      <c r="I13" s="147"/>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row>
    <row r="14" spans="1:46" ht="14.5" thickBot="1">
      <c r="A14" s="50"/>
      <c r="B14" s="156"/>
      <c r="C14" s="157" t="s">
        <v>35</v>
      </c>
      <c r="D14" s="50"/>
      <c r="E14" s="143" t="s">
        <v>36</v>
      </c>
      <c r="F14" s="50"/>
      <c r="G14" s="144" t="s">
        <v>37</v>
      </c>
      <c r="H14" s="50"/>
      <c r="I14" s="145"/>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row>
    <row r="15" spans="1:46" ht="5.15" customHeight="1" thickBot="1">
      <c r="A15" s="50"/>
      <c r="B15" s="156"/>
      <c r="C15" s="156"/>
      <c r="D15" s="50"/>
      <c r="E15" s="50"/>
      <c r="F15" s="50"/>
      <c r="G15" s="50"/>
      <c r="H15" s="50"/>
      <c r="I15" s="147"/>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row>
    <row r="16" spans="1:46" ht="14.5" thickBot="1">
      <c r="A16" s="50"/>
      <c r="B16" s="483" t="s">
        <v>38</v>
      </c>
      <c r="C16" s="484"/>
      <c r="D16" s="50"/>
      <c r="E16" s="50"/>
      <c r="F16" s="50"/>
      <c r="G16" s="50"/>
      <c r="H16" s="50"/>
      <c r="I16" s="147"/>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row>
    <row r="17" spans="1:46" ht="5.15" customHeight="1">
      <c r="A17" s="50"/>
      <c r="B17" s="156"/>
      <c r="C17" s="156"/>
      <c r="D17" s="50"/>
      <c r="E17" s="50"/>
      <c r="F17" s="50"/>
      <c r="G17" s="50"/>
      <c r="H17" s="50"/>
      <c r="I17" s="147"/>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row>
    <row r="18" spans="1:46" ht="14">
      <c r="A18" s="50"/>
      <c r="B18" s="165" t="s">
        <v>39</v>
      </c>
      <c r="C18" s="156"/>
      <c r="D18" s="50"/>
      <c r="E18" s="50"/>
      <c r="F18" s="50"/>
      <c r="G18" s="50"/>
      <c r="H18" s="50"/>
      <c r="I18" s="147"/>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row>
    <row r="19" spans="1:46" ht="15.75" hidden="1" customHeight="1" thickBot="1">
      <c r="A19" s="50"/>
      <c r="B19" s="156"/>
      <c r="C19" s="157" t="s">
        <v>40</v>
      </c>
      <c r="D19" s="50"/>
      <c r="E19" s="143" t="s">
        <v>41</v>
      </c>
      <c r="F19" s="50"/>
      <c r="G19" s="148"/>
      <c r="H19" s="50"/>
      <c r="I19" s="145"/>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row>
    <row r="20" spans="1:46" ht="5.15" hidden="1" customHeight="1" thickBot="1">
      <c r="A20" s="50"/>
      <c r="B20" s="156"/>
      <c r="C20" s="156"/>
      <c r="D20" s="50"/>
      <c r="E20" s="50"/>
      <c r="F20" s="50"/>
      <c r="G20" s="50"/>
      <c r="H20" s="50"/>
      <c r="I20" s="147"/>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row>
    <row r="21" spans="1:46" ht="14.5" hidden="1" thickBot="1">
      <c r="A21" s="50"/>
      <c r="B21" s="480" t="s">
        <v>42</v>
      </c>
      <c r="C21" s="157" t="s">
        <v>43</v>
      </c>
      <c r="D21" s="149"/>
      <c r="E21" s="143" t="s">
        <v>44</v>
      </c>
      <c r="F21" s="149"/>
      <c r="G21" s="148"/>
      <c r="H21" s="50"/>
      <c r="I21" s="145" t="s">
        <v>45</v>
      </c>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row>
    <row r="22" spans="1:46" ht="14.5" hidden="1" thickBot="1">
      <c r="A22" s="50"/>
      <c r="B22" s="481"/>
      <c r="C22" s="158"/>
      <c r="D22" s="50"/>
      <c r="E22" s="50"/>
      <c r="F22" s="50"/>
      <c r="G22" s="150"/>
      <c r="H22" s="50"/>
      <c r="I22" s="147"/>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row>
    <row r="23" spans="1:46" ht="14.5" hidden="1" thickBot="1">
      <c r="A23" s="50"/>
      <c r="B23" s="482"/>
      <c r="C23" s="159" t="s">
        <v>46</v>
      </c>
      <c r="D23" s="151"/>
      <c r="E23" s="143" t="s">
        <v>47</v>
      </c>
      <c r="F23" s="151"/>
      <c r="G23" s="152">
        <v>5.91E-2</v>
      </c>
      <c r="H23" s="50"/>
      <c r="I23" s="147"/>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row>
    <row r="24" spans="1:46" ht="5.15" hidden="1" customHeight="1" thickBot="1">
      <c r="A24" s="50"/>
      <c r="B24" s="156"/>
      <c r="C24" s="156"/>
      <c r="D24" s="50"/>
      <c r="E24" s="50"/>
      <c r="F24" s="50"/>
      <c r="G24" s="50"/>
      <c r="H24" s="50"/>
      <c r="I24" s="147"/>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row>
    <row r="25" spans="1:46" ht="15.75" hidden="1" customHeight="1" thickBot="1">
      <c r="A25" s="50"/>
      <c r="B25" s="480" t="s">
        <v>48</v>
      </c>
      <c r="C25" s="160" t="s">
        <v>49</v>
      </c>
      <c r="D25" s="149"/>
      <c r="E25" s="143" t="s">
        <v>50</v>
      </c>
      <c r="F25" s="149"/>
      <c r="G25" s="148"/>
      <c r="H25" s="50"/>
      <c r="I25" s="145"/>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row>
    <row r="26" spans="1:46" ht="14.5" hidden="1" thickBot="1">
      <c r="A26" s="50"/>
      <c r="B26" s="481"/>
      <c r="C26" s="160" t="s">
        <v>51</v>
      </c>
      <c r="D26" s="50"/>
      <c r="E26" s="143" t="s">
        <v>52</v>
      </c>
      <c r="F26" s="50"/>
      <c r="G26" s="153"/>
      <c r="H26" s="50"/>
      <c r="I26" s="145"/>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row>
    <row r="27" spans="1:46" ht="14.5" hidden="1" thickBot="1">
      <c r="A27" s="50"/>
      <c r="B27" s="481"/>
      <c r="C27" s="160" t="s">
        <v>53</v>
      </c>
      <c r="D27" s="50"/>
      <c r="E27" s="143" t="s">
        <v>54</v>
      </c>
      <c r="F27" s="50"/>
      <c r="G27" s="153"/>
      <c r="H27" s="50"/>
      <c r="I27" s="145"/>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row>
    <row r="28" spans="1:46" ht="15.75" hidden="1" customHeight="1" thickBot="1">
      <c r="A28" s="50"/>
      <c r="B28" s="481"/>
      <c r="C28" s="160" t="s">
        <v>55</v>
      </c>
      <c r="D28" s="50"/>
      <c r="E28" s="143" t="s">
        <v>56</v>
      </c>
      <c r="F28" s="50"/>
      <c r="G28" s="153"/>
      <c r="H28" s="50"/>
      <c r="I28" s="145"/>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row>
    <row r="29" spans="1:46" ht="14.5" hidden="1" thickBot="1">
      <c r="A29" s="50"/>
      <c r="B29" s="481"/>
      <c r="C29" s="156"/>
      <c r="D29" s="50"/>
      <c r="E29" s="50"/>
      <c r="F29" s="50"/>
      <c r="G29" s="150"/>
      <c r="H29" s="50"/>
      <c r="I29" s="147"/>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row>
    <row r="30" spans="1:46" ht="14.5" hidden="1" thickBot="1">
      <c r="A30" s="50"/>
      <c r="B30" s="482"/>
      <c r="C30" s="161" t="s">
        <v>46</v>
      </c>
      <c r="D30" s="151"/>
      <c r="E30" s="143" t="s">
        <v>57</v>
      </c>
      <c r="F30" s="151"/>
      <c r="G30" s="152">
        <v>5.91E-2</v>
      </c>
      <c r="H30" s="50"/>
      <c r="I30" s="147"/>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row>
    <row r="31" spans="1:46" ht="5.15" customHeight="1" thickBot="1">
      <c r="A31" s="50"/>
      <c r="B31" s="166"/>
      <c r="C31" s="156"/>
      <c r="D31" s="50"/>
      <c r="E31" s="50"/>
      <c r="F31" s="50"/>
      <c r="G31" s="50"/>
      <c r="H31" s="50"/>
      <c r="I31" s="147"/>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row>
    <row r="32" spans="1:46" ht="15.5" thickBot="1">
      <c r="A32" s="50"/>
      <c r="B32" s="156"/>
      <c r="C32" s="162" t="s">
        <v>58</v>
      </c>
      <c r="D32" s="50"/>
      <c r="E32" s="153" t="s">
        <v>47</v>
      </c>
      <c r="F32" s="50"/>
      <c r="G32" s="152">
        <f>IF(G14="No",0,IF(E32="WACC1",WACC1,IF(E32="WACC2",WACC2,"Error")))</f>
        <v>5.91E-2</v>
      </c>
      <c r="H32" s="50"/>
      <c r="I32" s="147"/>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row>
    <row r="33" spans="1:46" ht="5.15" customHeight="1">
      <c r="A33" s="50"/>
      <c r="B33" s="166"/>
      <c r="C33" s="156"/>
      <c r="D33" s="50"/>
      <c r="E33" s="50"/>
      <c r="F33" s="50"/>
      <c r="G33" s="50"/>
      <c r="H33" s="50"/>
      <c r="I33" s="147"/>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row>
    <row r="34" spans="1:46" ht="14.5" thickBot="1">
      <c r="A34" s="50"/>
      <c r="B34" s="165" t="s">
        <v>59</v>
      </c>
      <c r="C34" s="156"/>
      <c r="D34" s="50"/>
      <c r="E34" s="50"/>
      <c r="F34" s="50"/>
      <c r="G34" s="50"/>
      <c r="H34" s="50"/>
      <c r="I34" s="147"/>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row>
    <row r="35" spans="1:46" ht="14.5" thickBot="1">
      <c r="A35" s="50"/>
      <c r="B35" s="156"/>
      <c r="C35" s="157" t="s">
        <v>60</v>
      </c>
      <c r="D35" s="50"/>
      <c r="E35" s="143" t="s">
        <v>61</v>
      </c>
      <c r="F35" s="50"/>
      <c r="G35" s="148">
        <f>(G38/G48)^(1/(E38-E48))-1</f>
        <v>1.8204777291069174E-2</v>
      </c>
      <c r="H35" s="50"/>
      <c r="I35" s="184" t="s">
        <v>62</v>
      </c>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row>
    <row r="36" spans="1:46" ht="5.15" customHeight="1">
      <c r="A36" s="50"/>
      <c r="B36" s="156"/>
      <c r="C36" s="156"/>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row>
    <row r="37" spans="1:46" ht="14" thickBot="1">
      <c r="A37" s="50"/>
      <c r="B37" s="156"/>
      <c r="C37" s="157" t="s">
        <v>63</v>
      </c>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row>
    <row r="38" spans="1:46" ht="14.5" thickBot="1">
      <c r="A38" s="50"/>
      <c r="B38" s="156"/>
      <c r="C38" s="156"/>
      <c r="D38" s="50"/>
      <c r="E38" s="183">
        <f>YEAR</f>
        <v>2021</v>
      </c>
      <c r="F38" s="50"/>
      <c r="G38" s="154">
        <v>119.78</v>
      </c>
      <c r="H38" s="50"/>
      <c r="I38" s="184" t="s">
        <v>64</v>
      </c>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row>
    <row r="39" spans="1:46" ht="14" thickBot="1">
      <c r="A39" s="50"/>
      <c r="B39" s="156"/>
      <c r="C39" s="156"/>
      <c r="D39" s="50"/>
      <c r="E39" s="183">
        <f t="shared" ref="E39:E44" si="0">E38-1</f>
        <v>2020</v>
      </c>
      <c r="F39" s="50"/>
      <c r="G39" s="154">
        <v>118.02</v>
      </c>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row>
    <row r="40" spans="1:46" ht="14" thickBot="1">
      <c r="A40" s="50"/>
      <c r="B40" s="156"/>
      <c r="C40" s="156"/>
      <c r="D40" s="50"/>
      <c r="E40" s="183">
        <f t="shared" si="0"/>
        <v>2019</v>
      </c>
      <c r="F40" s="50"/>
      <c r="G40" s="154">
        <v>114.56</v>
      </c>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row>
    <row r="41" spans="1:46" ht="14" thickBot="1">
      <c r="A41" s="50"/>
      <c r="B41" s="156"/>
      <c r="C41" s="156"/>
      <c r="D41" s="50"/>
      <c r="E41" s="183">
        <f t="shared" si="0"/>
        <v>2018</v>
      </c>
      <c r="F41" s="50"/>
      <c r="G41" s="154">
        <v>112.03</v>
      </c>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row>
    <row r="42" spans="1:46" ht="14" thickBot="1">
      <c r="A42" s="50"/>
      <c r="B42" s="156"/>
      <c r="C42" s="156"/>
      <c r="D42" s="50"/>
      <c r="E42" s="183">
        <f t="shared" si="0"/>
        <v>2017</v>
      </c>
      <c r="F42" s="50"/>
      <c r="G42" s="154">
        <v>110.64</v>
      </c>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row>
    <row r="43" spans="1:46" ht="14" thickBot="1">
      <c r="A43" s="50"/>
      <c r="B43" s="156"/>
      <c r="C43" s="156"/>
      <c r="D43" s="50"/>
      <c r="E43" s="183">
        <f t="shared" si="0"/>
        <v>2016</v>
      </c>
      <c r="F43" s="50"/>
      <c r="G43" s="154">
        <v>110.54</v>
      </c>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row>
    <row r="44" spans="1:46" ht="14" thickBot="1">
      <c r="A44" s="50"/>
      <c r="B44" s="156"/>
      <c r="C44" s="156"/>
      <c r="D44" s="50"/>
      <c r="E44" s="183">
        <f t="shared" si="0"/>
        <v>2015</v>
      </c>
      <c r="F44" s="50"/>
      <c r="G44" s="154"/>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row>
    <row r="45" spans="1:46" ht="14" thickBot="1">
      <c r="A45" s="50"/>
      <c r="B45" s="156"/>
      <c r="C45" s="156"/>
      <c r="D45" s="50"/>
      <c r="E45" s="183">
        <v>2014</v>
      </c>
      <c r="F45" s="50"/>
      <c r="G45" s="154"/>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row>
    <row r="46" spans="1:46" ht="14" thickBot="1">
      <c r="A46" s="50"/>
      <c r="B46" s="156"/>
      <c r="C46" s="156"/>
      <c r="D46" s="50"/>
      <c r="E46" s="183">
        <v>2013</v>
      </c>
      <c r="F46" s="50"/>
      <c r="G46" s="154"/>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row>
    <row r="47" spans="1:46" ht="14" thickBot="1">
      <c r="A47" s="50"/>
      <c r="B47" s="156"/>
      <c r="C47" s="156"/>
      <c r="D47" s="50"/>
      <c r="E47" s="183">
        <v>2012</v>
      </c>
      <c r="F47" s="50"/>
      <c r="G47" s="154"/>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row>
    <row r="48" spans="1:46" ht="14" thickBot="1">
      <c r="A48" s="50"/>
      <c r="B48" s="156"/>
      <c r="C48" s="156"/>
      <c r="D48" s="50"/>
      <c r="E48" s="183">
        <v>2011</v>
      </c>
      <c r="F48" s="50"/>
      <c r="G48" s="154">
        <v>100.0076</v>
      </c>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row>
    <row r="49" spans="1:46" ht="14" thickBot="1">
      <c r="A49" s="50"/>
      <c r="B49" s="156"/>
      <c r="C49" s="156"/>
      <c r="D49" s="50"/>
      <c r="E49" s="156"/>
      <c r="F49" s="156"/>
      <c r="G49" s="156"/>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row>
    <row r="50" spans="1:46" ht="14.5" thickBot="1">
      <c r="A50" s="50"/>
      <c r="B50" s="156"/>
      <c r="C50" s="157" t="s">
        <v>65</v>
      </c>
      <c r="D50" s="50"/>
      <c r="E50" s="143" t="s">
        <v>66</v>
      </c>
      <c r="F50" s="50"/>
      <c r="G50" s="148">
        <f>(G52/G62)^(1/(E52-E62))-1</f>
        <v>2.0111853187589457E-2</v>
      </c>
      <c r="H50" s="50"/>
      <c r="I50" s="185" t="s">
        <v>67</v>
      </c>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row>
    <row r="51" spans="1:46" ht="14.5" thickBot="1">
      <c r="A51" s="50"/>
      <c r="B51" s="156"/>
      <c r="C51" s="156"/>
      <c r="D51" s="50"/>
      <c r="E51" s="180"/>
      <c r="F51" s="50"/>
      <c r="G51" s="181"/>
      <c r="H51" s="50"/>
      <c r="I51" s="182"/>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row>
    <row r="52" spans="1:46" ht="14.5" thickBot="1">
      <c r="A52" s="50"/>
      <c r="B52" s="156"/>
      <c r="C52" s="156"/>
      <c r="D52" s="50"/>
      <c r="E52" s="183">
        <f>YEAR</f>
        <v>2021</v>
      </c>
      <c r="F52" s="50"/>
      <c r="G52" s="154">
        <v>117.52844863116896</v>
      </c>
      <c r="H52" s="50"/>
      <c r="I52" s="185" t="s">
        <v>68</v>
      </c>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row>
    <row r="53" spans="1:46" ht="14.5" thickBot="1">
      <c r="A53" s="50"/>
      <c r="B53" s="156"/>
      <c r="C53" s="156"/>
      <c r="D53" s="50"/>
      <c r="E53" s="183">
        <f t="shared" ref="E53:E58" si="1">E52-1</f>
        <v>2020</v>
      </c>
      <c r="F53" s="50"/>
      <c r="G53" s="154"/>
      <c r="H53" s="50"/>
      <c r="I53" s="182"/>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row>
    <row r="54" spans="1:46" ht="14.5" thickBot="1">
      <c r="A54" s="50"/>
      <c r="B54" s="156"/>
      <c r="C54" s="156"/>
      <c r="D54" s="50"/>
      <c r="E54" s="183">
        <f t="shared" si="1"/>
        <v>2019</v>
      </c>
      <c r="F54" s="50"/>
      <c r="G54" s="154"/>
      <c r="H54" s="50"/>
      <c r="I54" s="182"/>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row>
    <row r="55" spans="1:46" ht="14.5" thickBot="1">
      <c r="A55" s="50"/>
      <c r="B55" s="156"/>
      <c r="C55" s="156"/>
      <c r="D55" s="50"/>
      <c r="E55" s="183">
        <f t="shared" si="1"/>
        <v>2018</v>
      </c>
      <c r="F55" s="50"/>
      <c r="G55" s="154"/>
      <c r="H55" s="50"/>
      <c r="I55" s="182"/>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row>
    <row r="56" spans="1:46" ht="14.5" thickBot="1">
      <c r="A56" s="50"/>
      <c r="B56" s="156"/>
      <c r="C56" s="156"/>
      <c r="D56" s="50"/>
      <c r="E56" s="183">
        <f t="shared" si="1"/>
        <v>2017</v>
      </c>
      <c r="F56" s="50"/>
      <c r="G56" s="154"/>
      <c r="H56" s="50"/>
      <c r="I56" s="182"/>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row>
    <row r="57" spans="1:46" ht="14.5" thickBot="1">
      <c r="A57" s="50"/>
      <c r="B57" s="156"/>
      <c r="C57" s="156"/>
      <c r="D57" s="50"/>
      <c r="E57" s="183">
        <f t="shared" si="1"/>
        <v>2016</v>
      </c>
      <c r="F57" s="50"/>
      <c r="G57" s="154">
        <v>108.28580733223882</v>
      </c>
      <c r="H57" s="50"/>
      <c r="I57" s="182"/>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row>
    <row r="58" spans="1:46" ht="14.5" thickBot="1">
      <c r="A58" s="50"/>
      <c r="B58" s="156"/>
      <c r="C58" s="156"/>
      <c r="D58" s="50"/>
      <c r="E58" s="183">
        <f t="shared" si="1"/>
        <v>2015</v>
      </c>
      <c r="F58" s="50"/>
      <c r="G58" s="154"/>
      <c r="H58" s="50"/>
      <c r="I58" s="182"/>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row>
    <row r="59" spans="1:46" ht="14.5" thickBot="1">
      <c r="A59" s="50"/>
      <c r="B59" s="156"/>
      <c r="C59" s="156"/>
      <c r="D59" s="50"/>
      <c r="E59" s="183">
        <v>2014</v>
      </c>
      <c r="F59" s="50"/>
      <c r="G59" s="154"/>
      <c r="H59" s="50"/>
      <c r="I59" s="182"/>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row>
    <row r="60" spans="1:46" ht="14.5" thickBot="1">
      <c r="A60" s="50"/>
      <c r="B60" s="156"/>
      <c r="C60" s="156"/>
      <c r="D60" s="50"/>
      <c r="E60" s="183">
        <v>2013</v>
      </c>
      <c r="F60" s="50"/>
      <c r="G60" s="154"/>
      <c r="H60" s="50"/>
      <c r="I60" s="182"/>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row>
    <row r="61" spans="1:46" ht="14.5" thickBot="1">
      <c r="A61" s="50"/>
      <c r="B61" s="156"/>
      <c r="C61" s="156"/>
      <c r="D61" s="50"/>
      <c r="E61" s="183">
        <v>2012</v>
      </c>
      <c r="F61" s="50"/>
      <c r="G61" s="154"/>
      <c r="H61" s="50"/>
      <c r="I61" s="182"/>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row>
    <row r="62" spans="1:46" ht="14.5" thickBot="1">
      <c r="A62" s="50"/>
      <c r="B62" s="156"/>
      <c r="C62" s="156"/>
      <c r="D62" s="50"/>
      <c r="E62" s="183">
        <v>2011</v>
      </c>
      <c r="F62" s="50"/>
      <c r="G62" s="154">
        <v>96.308598892127009</v>
      </c>
      <c r="H62" s="50"/>
      <c r="I62" s="182"/>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row>
    <row r="63" spans="1:46" ht="14">
      <c r="A63" s="50"/>
      <c r="B63" s="156"/>
      <c r="C63" s="156"/>
      <c r="D63" s="50"/>
      <c r="E63" s="180"/>
      <c r="F63" s="50"/>
      <c r="G63" s="181"/>
      <c r="H63" s="50"/>
      <c r="I63" s="182"/>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row>
    <row r="64" spans="1:46" ht="14">
      <c r="A64" s="50"/>
      <c r="B64" s="156"/>
      <c r="C64" s="156"/>
      <c r="D64" s="50"/>
      <c r="E64" s="180"/>
      <c r="F64" s="50"/>
      <c r="G64" s="181"/>
      <c r="H64" s="50"/>
      <c r="I64" s="182"/>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row>
    <row r="65" spans="1:46">
      <c r="A65" s="50"/>
      <c r="B65" s="156"/>
      <c r="C65" s="156"/>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row>
    <row r="66" spans="1:46">
      <c r="A66" s="50"/>
      <c r="B66" s="156"/>
      <c r="C66" s="156"/>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row>
    <row r="67" spans="1:46" hidden="1">
      <c r="A67" s="50"/>
      <c r="B67" s="156"/>
      <c r="C67" s="156"/>
      <c r="D67" s="50"/>
      <c r="E67" s="50"/>
      <c r="F67" s="50"/>
      <c r="G67" s="146" t="e">
        <f>Chargeind</f>
        <v>#REF!</v>
      </c>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row>
    <row r="68" spans="1:46" ht="5.15" hidden="1" customHeight="1">
      <c r="A68" s="50"/>
      <c r="B68" s="156"/>
      <c r="C68" s="156"/>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row>
    <row r="69" spans="1:46" hidden="1">
      <c r="A69" s="50"/>
      <c r="B69" s="156"/>
      <c r="C69" s="156"/>
      <c r="D69" s="50"/>
      <c r="E69" s="50"/>
      <c r="F69" s="50"/>
      <c r="G69" s="146" t="e">
        <f>Chargeind</f>
        <v>#REF!</v>
      </c>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row>
    <row r="70" spans="1:46">
      <c r="A70" s="50"/>
      <c r="B70" s="156"/>
      <c r="C70" s="156"/>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row>
    <row r="71" spans="1:46">
      <c r="A71" s="50"/>
      <c r="B71" s="156"/>
      <c r="C71" s="156"/>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row>
    <row r="72" spans="1:46">
      <c r="A72" s="50"/>
      <c r="B72" s="156"/>
      <c r="C72" s="156"/>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row>
    <row r="73" spans="1:46">
      <c r="A73" s="50"/>
      <c r="B73" s="156"/>
      <c r="C73" s="156"/>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row>
    <row r="74" spans="1:46">
      <c r="A74" s="50"/>
      <c r="B74" s="156"/>
      <c r="C74" s="156"/>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row>
    <row r="75" spans="1:46">
      <c r="A75" s="50"/>
      <c r="B75" s="156"/>
      <c r="C75" s="156"/>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row>
    <row r="76" spans="1:46" s="50" customFormat="1">
      <c r="B76" s="156"/>
      <c r="C76" s="156"/>
    </row>
    <row r="77" spans="1:46" s="50" customFormat="1">
      <c r="B77" s="156"/>
      <c r="C77" s="156"/>
    </row>
    <row r="78" spans="1:46" s="50" customFormat="1">
      <c r="B78" s="156"/>
      <c r="C78" s="156"/>
    </row>
    <row r="79" spans="1:46" s="50" customFormat="1">
      <c r="B79" s="156"/>
      <c r="C79" s="156"/>
    </row>
    <row r="80" spans="1:46" s="50" customFormat="1">
      <c r="B80" s="156"/>
      <c r="C80" s="156"/>
    </row>
    <row r="81" spans="2:3" s="50" customFormat="1">
      <c r="B81" s="156"/>
      <c r="C81" s="156"/>
    </row>
    <row r="82" spans="2:3" s="50" customFormat="1">
      <c r="B82" s="156"/>
      <c r="C82" s="156"/>
    </row>
    <row r="83" spans="2:3" s="50" customFormat="1">
      <c r="B83" s="156"/>
      <c r="C83" s="156"/>
    </row>
    <row r="84" spans="2:3" s="50" customFormat="1">
      <c r="B84" s="156"/>
      <c r="C84" s="156"/>
    </row>
    <row r="85" spans="2:3" s="50" customFormat="1">
      <c r="B85" s="156"/>
      <c r="C85" s="156"/>
    </row>
    <row r="86" spans="2:3" s="50" customFormat="1">
      <c r="B86" s="156"/>
      <c r="C86" s="156"/>
    </row>
    <row r="87" spans="2:3" s="50" customFormat="1">
      <c r="B87" s="156"/>
      <c r="C87" s="156"/>
    </row>
    <row r="88" spans="2:3" s="50" customFormat="1">
      <c r="B88" s="156"/>
      <c r="C88" s="156"/>
    </row>
    <row r="89" spans="2:3" s="50" customFormat="1">
      <c r="B89" s="156"/>
      <c r="C89" s="156"/>
    </row>
    <row r="90" spans="2:3" s="50" customFormat="1">
      <c r="B90" s="156"/>
      <c r="C90" s="156"/>
    </row>
    <row r="91" spans="2:3" s="50" customFormat="1">
      <c r="B91" s="156"/>
      <c r="C91" s="156"/>
    </row>
    <row r="92" spans="2:3" s="50" customFormat="1">
      <c r="B92" s="156"/>
      <c r="C92" s="156"/>
    </row>
    <row r="93" spans="2:3" s="50" customFormat="1">
      <c r="B93" s="156"/>
      <c r="C93" s="156"/>
    </row>
    <row r="94" spans="2:3" s="50" customFormat="1">
      <c r="B94" s="156"/>
      <c r="C94" s="156"/>
    </row>
    <row r="95" spans="2:3" s="50" customFormat="1">
      <c r="B95" s="156"/>
      <c r="C95" s="156"/>
    </row>
    <row r="96" spans="2:3" s="50" customFormat="1">
      <c r="B96" s="156"/>
      <c r="C96" s="156"/>
    </row>
    <row r="97" spans="2:3" s="50" customFormat="1">
      <c r="B97" s="156"/>
      <c r="C97" s="156"/>
    </row>
    <row r="98" spans="2:3" s="50" customFormat="1">
      <c r="B98" s="156"/>
      <c r="C98" s="156"/>
    </row>
    <row r="99" spans="2:3" s="50" customFormat="1">
      <c r="B99" s="156"/>
      <c r="C99" s="156"/>
    </row>
    <row r="100" spans="2:3" s="50" customFormat="1">
      <c r="B100" s="156"/>
      <c r="C100" s="156"/>
    </row>
    <row r="101" spans="2:3" s="50" customFormat="1">
      <c r="B101" s="156"/>
      <c r="C101" s="156"/>
    </row>
    <row r="102" spans="2:3" s="50" customFormat="1">
      <c r="B102" s="156"/>
      <c r="C102" s="156"/>
    </row>
    <row r="103" spans="2:3" s="50" customFormat="1">
      <c r="B103" s="156"/>
      <c r="C103" s="156"/>
    </row>
    <row r="104" spans="2:3" s="50" customFormat="1">
      <c r="B104" s="156"/>
      <c r="C104" s="156"/>
    </row>
    <row r="105" spans="2:3" s="50" customFormat="1">
      <c r="B105" s="156"/>
      <c r="C105" s="156"/>
    </row>
    <row r="106" spans="2:3" s="50" customFormat="1">
      <c r="B106" s="156"/>
      <c r="C106" s="156"/>
    </row>
    <row r="107" spans="2:3" s="50" customFormat="1">
      <c r="B107" s="156"/>
      <c r="C107" s="156"/>
    </row>
    <row r="108" spans="2:3" s="50" customFormat="1">
      <c r="B108" s="156"/>
      <c r="C108" s="156"/>
    </row>
    <row r="109" spans="2:3" s="50" customFormat="1">
      <c r="B109" s="156"/>
      <c r="C109" s="156"/>
    </row>
    <row r="110" spans="2:3" s="50" customFormat="1">
      <c r="B110" s="156"/>
      <c r="C110" s="156"/>
    </row>
    <row r="111" spans="2:3" s="50" customFormat="1">
      <c r="B111" s="156"/>
      <c r="C111" s="156"/>
    </row>
    <row r="112" spans="2:3" s="50" customFormat="1">
      <c r="B112" s="156"/>
      <c r="C112" s="156"/>
    </row>
    <row r="113" spans="2:3" s="50" customFormat="1">
      <c r="B113" s="156"/>
      <c r="C113" s="156"/>
    </row>
    <row r="114" spans="2:3" s="50" customFormat="1">
      <c r="B114" s="156"/>
      <c r="C114" s="156"/>
    </row>
    <row r="115" spans="2:3" s="50" customFormat="1">
      <c r="B115" s="156"/>
      <c r="C115" s="156"/>
    </row>
    <row r="116" spans="2:3" s="50" customFormat="1">
      <c r="B116" s="156"/>
      <c r="C116" s="156"/>
    </row>
    <row r="117" spans="2:3" s="50" customFormat="1">
      <c r="B117" s="156"/>
      <c r="C117" s="156"/>
    </row>
    <row r="118" spans="2:3" s="50" customFormat="1">
      <c r="B118" s="156"/>
      <c r="C118" s="156"/>
    </row>
    <row r="119" spans="2:3" s="50" customFormat="1">
      <c r="B119" s="156"/>
      <c r="C119" s="156"/>
    </row>
    <row r="120" spans="2:3" s="50" customFormat="1">
      <c r="B120" s="156"/>
      <c r="C120" s="156"/>
    </row>
    <row r="121" spans="2:3" s="50" customFormat="1">
      <c r="B121" s="156"/>
      <c r="C121" s="156"/>
    </row>
    <row r="122" spans="2:3" s="50" customFormat="1">
      <c r="B122" s="156"/>
      <c r="C122" s="156"/>
    </row>
    <row r="123" spans="2:3" s="50" customFormat="1">
      <c r="B123" s="156"/>
      <c r="C123" s="156"/>
    </row>
    <row r="124" spans="2:3" s="50" customFormat="1">
      <c r="B124" s="156"/>
      <c r="C124" s="156"/>
    </row>
    <row r="125" spans="2:3" s="50" customFormat="1">
      <c r="B125" s="156"/>
      <c r="C125" s="156"/>
    </row>
    <row r="126" spans="2:3" s="50" customFormat="1">
      <c r="B126" s="156"/>
      <c r="C126" s="156"/>
    </row>
    <row r="127" spans="2:3" s="50" customFormat="1">
      <c r="B127" s="156"/>
      <c r="C127" s="156"/>
    </row>
    <row r="128" spans="2:3" s="50" customFormat="1">
      <c r="B128" s="156"/>
      <c r="C128" s="156"/>
    </row>
    <row r="129" spans="2:3" s="50" customFormat="1">
      <c r="B129" s="156"/>
      <c r="C129" s="156"/>
    </row>
    <row r="130" spans="2:3" s="50" customFormat="1">
      <c r="B130" s="156"/>
      <c r="C130" s="156"/>
    </row>
    <row r="131" spans="2:3" s="50" customFormat="1">
      <c r="B131" s="156"/>
      <c r="C131" s="156"/>
    </row>
    <row r="132" spans="2:3" s="50" customFormat="1">
      <c r="B132" s="156"/>
      <c r="C132" s="156"/>
    </row>
    <row r="133" spans="2:3" s="50" customFormat="1">
      <c r="B133" s="156"/>
      <c r="C133" s="156"/>
    </row>
    <row r="134" spans="2:3" s="50" customFormat="1">
      <c r="B134" s="156"/>
      <c r="C134" s="156"/>
    </row>
    <row r="135" spans="2:3" s="50" customFormat="1">
      <c r="B135" s="156"/>
      <c r="C135" s="156"/>
    </row>
    <row r="136" spans="2:3" s="50" customFormat="1">
      <c r="B136" s="156"/>
      <c r="C136" s="156"/>
    </row>
    <row r="137" spans="2:3" s="50" customFormat="1">
      <c r="B137" s="156"/>
      <c r="C137" s="156"/>
    </row>
    <row r="138" spans="2:3" s="50" customFormat="1">
      <c r="B138" s="156"/>
      <c r="C138" s="156"/>
    </row>
    <row r="139" spans="2:3" s="50" customFormat="1">
      <c r="B139" s="156"/>
      <c r="C139" s="156"/>
    </row>
    <row r="140" spans="2:3" s="50" customFormat="1">
      <c r="B140" s="156"/>
      <c r="C140" s="156"/>
    </row>
    <row r="141" spans="2:3" s="50" customFormat="1">
      <c r="B141" s="156"/>
      <c r="C141" s="156"/>
    </row>
    <row r="142" spans="2:3" s="50" customFormat="1">
      <c r="B142" s="156"/>
      <c r="C142" s="156"/>
    </row>
    <row r="143" spans="2:3" s="50" customFormat="1">
      <c r="B143" s="156"/>
      <c r="C143" s="156"/>
    </row>
    <row r="144" spans="2:3" s="50" customFormat="1">
      <c r="B144" s="156"/>
      <c r="C144" s="156"/>
    </row>
    <row r="145" spans="2:3" s="155" customFormat="1">
      <c r="B145" s="163"/>
      <c r="C145" s="163"/>
    </row>
    <row r="146" spans="2:3" s="155" customFormat="1">
      <c r="B146" s="163"/>
      <c r="C146" s="163"/>
    </row>
    <row r="147" spans="2:3" s="155" customFormat="1">
      <c r="B147" s="163"/>
      <c r="C147" s="163"/>
    </row>
    <row r="148" spans="2:3" s="155" customFormat="1">
      <c r="B148" s="163"/>
      <c r="C148" s="163"/>
    </row>
    <row r="149" spans="2:3" s="155" customFormat="1">
      <c r="B149" s="163"/>
      <c r="C149" s="163"/>
    </row>
    <row r="150" spans="2:3" s="155" customFormat="1">
      <c r="B150" s="163"/>
      <c r="C150" s="163"/>
    </row>
    <row r="151" spans="2:3" s="155" customFormat="1">
      <c r="B151" s="163"/>
      <c r="C151" s="163"/>
    </row>
    <row r="152" spans="2:3" s="155" customFormat="1">
      <c r="B152" s="163"/>
      <c r="C152" s="163"/>
    </row>
    <row r="153" spans="2:3" s="155" customFormat="1">
      <c r="B153" s="163"/>
      <c r="C153" s="163"/>
    </row>
    <row r="154" spans="2:3" s="155" customFormat="1">
      <c r="B154" s="163"/>
      <c r="C154" s="163"/>
    </row>
    <row r="155" spans="2:3" s="155" customFormat="1">
      <c r="B155" s="163"/>
      <c r="C155" s="163"/>
    </row>
    <row r="156" spans="2:3" s="155" customFormat="1">
      <c r="B156" s="163"/>
      <c r="C156" s="163"/>
    </row>
    <row r="157" spans="2:3" s="155" customFormat="1">
      <c r="B157" s="163"/>
      <c r="C157" s="163"/>
    </row>
    <row r="158" spans="2:3" s="155" customFormat="1">
      <c r="B158" s="163"/>
      <c r="C158" s="163"/>
    </row>
    <row r="159" spans="2:3" s="155" customFormat="1">
      <c r="B159" s="163"/>
      <c r="C159" s="163"/>
    </row>
    <row r="160" spans="2:3" s="155" customFormat="1">
      <c r="B160" s="163"/>
      <c r="C160" s="163"/>
    </row>
    <row r="161" spans="2:3" s="155" customFormat="1">
      <c r="B161" s="163"/>
      <c r="C161" s="163"/>
    </row>
    <row r="162" spans="2:3" s="155" customFormat="1">
      <c r="B162" s="163"/>
      <c r="C162" s="163"/>
    </row>
    <row r="163" spans="2:3" s="155" customFormat="1">
      <c r="B163" s="163"/>
      <c r="C163" s="163"/>
    </row>
    <row r="164" spans="2:3" s="155" customFormat="1">
      <c r="B164" s="163"/>
      <c r="C164" s="163"/>
    </row>
    <row r="165" spans="2:3" s="155" customFormat="1">
      <c r="B165" s="163"/>
      <c r="C165" s="163"/>
    </row>
    <row r="166" spans="2:3" s="155" customFormat="1">
      <c r="B166" s="163"/>
      <c r="C166" s="163"/>
    </row>
    <row r="167" spans="2:3" s="155" customFormat="1">
      <c r="B167" s="163"/>
      <c r="C167" s="163"/>
    </row>
    <row r="168" spans="2:3" s="155" customFormat="1">
      <c r="B168" s="163"/>
      <c r="C168" s="163"/>
    </row>
    <row r="169" spans="2:3" s="155" customFormat="1">
      <c r="B169" s="163"/>
      <c r="C169" s="163"/>
    </row>
    <row r="170" spans="2:3" s="155" customFormat="1">
      <c r="B170" s="163"/>
      <c r="C170" s="163"/>
    </row>
    <row r="171" spans="2:3" s="155" customFormat="1">
      <c r="B171" s="163"/>
      <c r="C171" s="163"/>
    </row>
    <row r="172" spans="2:3" s="155" customFormat="1">
      <c r="B172" s="163"/>
      <c r="C172" s="163"/>
    </row>
    <row r="173" spans="2:3" s="155" customFormat="1">
      <c r="B173" s="163"/>
      <c r="C173" s="163"/>
    </row>
    <row r="174" spans="2:3" s="155" customFormat="1">
      <c r="B174" s="163"/>
      <c r="C174" s="163"/>
    </row>
    <row r="175" spans="2:3" s="155" customFormat="1">
      <c r="B175" s="163"/>
      <c r="C175" s="163"/>
    </row>
    <row r="176" spans="2:3" s="155" customFormat="1">
      <c r="B176" s="163"/>
      <c r="C176" s="163"/>
    </row>
    <row r="177" spans="2:3" s="155" customFormat="1">
      <c r="B177" s="163"/>
      <c r="C177" s="163"/>
    </row>
    <row r="178" spans="2:3" s="155" customFormat="1">
      <c r="B178" s="163"/>
      <c r="C178" s="163"/>
    </row>
    <row r="179" spans="2:3" s="155" customFormat="1">
      <c r="B179" s="163"/>
      <c r="C179" s="163"/>
    </row>
    <row r="180" spans="2:3" s="155" customFormat="1">
      <c r="B180" s="163"/>
      <c r="C180" s="163"/>
    </row>
    <row r="181" spans="2:3" s="155" customFormat="1">
      <c r="B181" s="163"/>
      <c r="C181" s="163"/>
    </row>
    <row r="182" spans="2:3" s="155" customFormat="1">
      <c r="B182" s="163"/>
      <c r="C182" s="163"/>
    </row>
    <row r="183" spans="2:3" s="155" customFormat="1">
      <c r="B183" s="163"/>
      <c r="C183" s="163"/>
    </row>
    <row r="184" spans="2:3" s="155" customFormat="1">
      <c r="B184" s="163"/>
      <c r="C184" s="163"/>
    </row>
    <row r="185" spans="2:3" s="155" customFormat="1">
      <c r="B185" s="163"/>
      <c r="C185" s="163"/>
    </row>
    <row r="186" spans="2:3" s="155" customFormat="1">
      <c r="B186" s="163"/>
      <c r="C186" s="163"/>
    </row>
    <row r="187" spans="2:3" s="155" customFormat="1">
      <c r="B187" s="163"/>
      <c r="C187" s="163"/>
    </row>
    <row r="188" spans="2:3" s="155" customFormat="1">
      <c r="B188" s="163"/>
      <c r="C188" s="163"/>
    </row>
    <row r="189" spans="2:3" s="155" customFormat="1">
      <c r="B189" s="163"/>
      <c r="C189" s="163"/>
    </row>
    <row r="190" spans="2:3" s="155" customFormat="1">
      <c r="B190" s="163"/>
      <c r="C190" s="163"/>
    </row>
    <row r="191" spans="2:3" s="155" customFormat="1">
      <c r="B191" s="163"/>
      <c r="C191" s="163"/>
    </row>
    <row r="192" spans="2:3" s="155" customFormat="1">
      <c r="B192" s="163"/>
      <c r="C192" s="163"/>
    </row>
    <row r="193" spans="2:3" s="155" customFormat="1">
      <c r="B193" s="163"/>
      <c r="C193" s="163"/>
    </row>
    <row r="194" spans="2:3" s="155" customFormat="1">
      <c r="B194" s="163"/>
      <c r="C194" s="163"/>
    </row>
    <row r="195" spans="2:3" s="155" customFormat="1">
      <c r="B195" s="163"/>
      <c r="C195" s="163"/>
    </row>
    <row r="196" spans="2:3" s="155" customFormat="1">
      <c r="B196" s="163"/>
      <c r="C196" s="163"/>
    </row>
    <row r="197" spans="2:3" s="155" customFormat="1">
      <c r="B197" s="163"/>
      <c r="C197" s="163"/>
    </row>
    <row r="198" spans="2:3" s="155" customFormat="1">
      <c r="B198" s="163"/>
      <c r="C198" s="163"/>
    </row>
    <row r="199" spans="2:3" s="155" customFormat="1">
      <c r="B199" s="163"/>
      <c r="C199" s="163"/>
    </row>
    <row r="200" spans="2:3" s="155" customFormat="1">
      <c r="B200" s="163"/>
      <c r="C200" s="163"/>
    </row>
    <row r="201" spans="2:3" s="155" customFormat="1">
      <c r="B201" s="163"/>
      <c r="C201" s="163"/>
    </row>
    <row r="202" spans="2:3" s="155" customFormat="1">
      <c r="B202" s="163"/>
      <c r="C202" s="163"/>
    </row>
    <row r="203" spans="2:3" s="155" customFormat="1">
      <c r="B203" s="163"/>
      <c r="C203" s="163"/>
    </row>
    <row r="204" spans="2:3" s="155" customFormat="1">
      <c r="B204" s="163"/>
      <c r="C204" s="163"/>
    </row>
    <row r="205" spans="2:3" s="155" customFormat="1">
      <c r="B205" s="163"/>
      <c r="C205" s="163"/>
    </row>
    <row r="206" spans="2:3" s="155" customFormat="1">
      <c r="B206" s="163"/>
      <c r="C206" s="163"/>
    </row>
    <row r="207" spans="2:3" s="155" customFormat="1">
      <c r="B207" s="163"/>
      <c r="C207" s="163"/>
    </row>
    <row r="208" spans="2:3" s="155" customFormat="1">
      <c r="B208" s="163"/>
      <c r="C208" s="163"/>
    </row>
    <row r="209" spans="2:3" s="155" customFormat="1">
      <c r="B209" s="163"/>
      <c r="C209" s="163"/>
    </row>
    <row r="210" spans="2:3" s="155" customFormat="1">
      <c r="B210" s="163"/>
      <c r="C210" s="163"/>
    </row>
    <row r="211" spans="2:3" s="155" customFormat="1">
      <c r="B211" s="163"/>
      <c r="C211" s="163"/>
    </row>
    <row r="212" spans="2:3" s="155" customFormat="1">
      <c r="B212" s="163"/>
      <c r="C212" s="163"/>
    </row>
    <row r="213" spans="2:3" s="155" customFormat="1">
      <c r="B213" s="163"/>
      <c r="C213" s="163"/>
    </row>
    <row r="214" spans="2:3" s="155" customFormat="1">
      <c r="B214" s="163"/>
      <c r="C214" s="163"/>
    </row>
    <row r="215" spans="2:3" s="155" customFormat="1">
      <c r="B215" s="163"/>
      <c r="C215" s="163"/>
    </row>
    <row r="216" spans="2:3" s="155" customFormat="1">
      <c r="B216" s="163"/>
      <c r="C216" s="163"/>
    </row>
    <row r="217" spans="2:3" s="155" customFormat="1">
      <c r="B217" s="163"/>
      <c r="C217" s="163"/>
    </row>
    <row r="218" spans="2:3" s="155" customFormat="1">
      <c r="B218" s="163"/>
      <c r="C218" s="163"/>
    </row>
    <row r="219" spans="2:3" s="155" customFormat="1">
      <c r="B219" s="163"/>
      <c r="C219" s="163"/>
    </row>
    <row r="220" spans="2:3" s="155" customFormat="1">
      <c r="B220" s="163"/>
      <c r="C220" s="163"/>
    </row>
    <row r="221" spans="2:3" s="155" customFormat="1">
      <c r="B221" s="163"/>
      <c r="C221" s="163"/>
    </row>
    <row r="222" spans="2:3" s="155" customFormat="1">
      <c r="B222" s="163"/>
      <c r="C222" s="163"/>
    </row>
    <row r="223" spans="2:3" s="155" customFormat="1">
      <c r="B223" s="163"/>
      <c r="C223" s="163"/>
    </row>
    <row r="224" spans="2:3" s="155" customFormat="1">
      <c r="B224" s="163"/>
      <c r="C224" s="163"/>
    </row>
    <row r="225" spans="2:3" s="155" customFormat="1">
      <c r="B225" s="163"/>
      <c r="C225" s="163"/>
    </row>
    <row r="226" spans="2:3" s="155" customFormat="1">
      <c r="B226" s="163"/>
      <c r="C226" s="163"/>
    </row>
    <row r="227" spans="2:3" s="155" customFormat="1">
      <c r="B227" s="163"/>
      <c r="C227" s="163"/>
    </row>
    <row r="228" spans="2:3" s="155" customFormat="1">
      <c r="B228" s="163"/>
      <c r="C228" s="163"/>
    </row>
    <row r="229" spans="2:3" s="155" customFormat="1">
      <c r="B229" s="163"/>
      <c r="C229" s="163"/>
    </row>
    <row r="230" spans="2:3" s="155" customFormat="1">
      <c r="B230" s="163"/>
      <c r="C230" s="163"/>
    </row>
    <row r="231" spans="2:3" s="155" customFormat="1">
      <c r="B231" s="163"/>
      <c r="C231" s="163"/>
    </row>
    <row r="232" spans="2:3" s="155" customFormat="1">
      <c r="B232" s="163"/>
      <c r="C232" s="163"/>
    </row>
    <row r="233" spans="2:3" s="155" customFormat="1">
      <c r="B233" s="163"/>
      <c r="C233" s="163"/>
    </row>
    <row r="234" spans="2:3" s="155" customFormat="1">
      <c r="B234" s="163"/>
      <c r="C234" s="163"/>
    </row>
    <row r="235" spans="2:3" s="155" customFormat="1">
      <c r="B235" s="163"/>
      <c r="C235" s="163"/>
    </row>
    <row r="236" spans="2:3" s="155" customFormat="1">
      <c r="B236" s="163"/>
      <c r="C236" s="163"/>
    </row>
    <row r="237" spans="2:3" s="155" customFormat="1">
      <c r="B237" s="163"/>
      <c r="C237" s="163"/>
    </row>
    <row r="238" spans="2:3" s="155" customFormat="1">
      <c r="B238" s="163"/>
      <c r="C238" s="163"/>
    </row>
    <row r="239" spans="2:3" s="155" customFormat="1">
      <c r="B239" s="163"/>
      <c r="C239" s="163"/>
    </row>
    <row r="240" spans="2:3" s="155" customFormat="1">
      <c r="B240" s="163"/>
      <c r="C240" s="163"/>
    </row>
    <row r="241" spans="2:3" s="155" customFormat="1">
      <c r="B241" s="163"/>
      <c r="C241" s="163"/>
    </row>
    <row r="242" spans="2:3" s="155" customFormat="1">
      <c r="B242" s="163"/>
      <c r="C242" s="163"/>
    </row>
    <row r="243" spans="2:3" s="155" customFormat="1">
      <c r="B243" s="163"/>
      <c r="C243" s="163"/>
    </row>
    <row r="244" spans="2:3" s="155" customFormat="1">
      <c r="B244" s="163"/>
      <c r="C244" s="163"/>
    </row>
    <row r="245" spans="2:3" s="155" customFormat="1">
      <c r="B245" s="163"/>
      <c r="C245" s="163"/>
    </row>
    <row r="246" spans="2:3" s="155" customFormat="1">
      <c r="B246" s="163"/>
      <c r="C246" s="163"/>
    </row>
    <row r="247" spans="2:3" s="155" customFormat="1">
      <c r="B247" s="163"/>
      <c r="C247" s="163"/>
    </row>
    <row r="248" spans="2:3" s="155" customFormat="1">
      <c r="B248" s="163"/>
      <c r="C248" s="163"/>
    </row>
    <row r="249" spans="2:3" s="155" customFormat="1">
      <c r="B249" s="163"/>
      <c r="C249" s="163"/>
    </row>
    <row r="250" spans="2:3" s="155" customFormat="1">
      <c r="B250" s="163"/>
      <c r="C250" s="163"/>
    </row>
    <row r="251" spans="2:3" s="155" customFormat="1">
      <c r="B251" s="163"/>
      <c r="C251" s="163"/>
    </row>
    <row r="252" spans="2:3" s="155" customFormat="1">
      <c r="B252" s="163"/>
      <c r="C252" s="163"/>
    </row>
    <row r="253" spans="2:3" s="155" customFormat="1">
      <c r="B253" s="163"/>
      <c r="C253" s="163"/>
    </row>
    <row r="254" spans="2:3" s="155" customFormat="1">
      <c r="B254" s="163"/>
      <c r="C254" s="163"/>
    </row>
    <row r="255" spans="2:3" s="155" customFormat="1">
      <c r="B255" s="163"/>
      <c r="C255" s="163"/>
    </row>
    <row r="256" spans="2:3" s="155" customFormat="1">
      <c r="B256" s="163"/>
      <c r="C256" s="163"/>
    </row>
    <row r="257" spans="2:3" s="155" customFormat="1">
      <c r="B257" s="163"/>
      <c r="C257" s="163"/>
    </row>
    <row r="258" spans="2:3" s="155" customFormat="1">
      <c r="B258" s="163"/>
      <c r="C258" s="163"/>
    </row>
    <row r="259" spans="2:3" s="155" customFormat="1">
      <c r="B259" s="163"/>
      <c r="C259" s="163"/>
    </row>
    <row r="260" spans="2:3" s="155" customFormat="1">
      <c r="B260" s="163"/>
      <c r="C260" s="163"/>
    </row>
    <row r="261" spans="2:3" s="155" customFormat="1">
      <c r="B261" s="163"/>
      <c r="C261" s="163"/>
    </row>
    <row r="262" spans="2:3" s="155" customFormat="1">
      <c r="B262" s="163"/>
      <c r="C262" s="163"/>
    </row>
    <row r="263" spans="2:3" s="155" customFormat="1">
      <c r="B263" s="163"/>
      <c r="C263" s="163"/>
    </row>
    <row r="264" spans="2:3" s="155" customFormat="1">
      <c r="B264" s="163"/>
      <c r="C264" s="163"/>
    </row>
    <row r="265" spans="2:3" s="155" customFormat="1">
      <c r="B265" s="163"/>
      <c r="C265" s="163"/>
    </row>
    <row r="266" spans="2:3" s="155" customFormat="1">
      <c r="B266" s="163"/>
      <c r="C266" s="163"/>
    </row>
    <row r="267" spans="2:3" s="155" customFormat="1">
      <c r="B267" s="163"/>
      <c r="C267" s="163"/>
    </row>
    <row r="268" spans="2:3" s="155" customFormat="1">
      <c r="B268" s="163"/>
      <c r="C268" s="163"/>
    </row>
    <row r="269" spans="2:3" s="155" customFormat="1">
      <c r="B269" s="163"/>
      <c r="C269" s="163"/>
    </row>
    <row r="270" spans="2:3" s="155" customFormat="1">
      <c r="B270" s="163"/>
      <c r="C270" s="163"/>
    </row>
    <row r="271" spans="2:3" s="155" customFormat="1">
      <c r="B271" s="163"/>
      <c r="C271" s="163"/>
    </row>
    <row r="272" spans="2:3" s="155" customFormat="1">
      <c r="B272" s="163"/>
      <c r="C272" s="163"/>
    </row>
    <row r="273" spans="2:3" s="155" customFormat="1">
      <c r="B273" s="163"/>
      <c r="C273" s="163"/>
    </row>
    <row r="274" spans="2:3" s="155" customFormat="1">
      <c r="B274" s="163"/>
      <c r="C274" s="163"/>
    </row>
    <row r="275" spans="2:3" s="155" customFormat="1">
      <c r="B275" s="163"/>
      <c r="C275" s="163"/>
    </row>
    <row r="276" spans="2:3" s="155" customFormat="1">
      <c r="B276" s="163"/>
      <c r="C276" s="163"/>
    </row>
    <row r="277" spans="2:3" s="155" customFormat="1">
      <c r="B277" s="163"/>
      <c r="C277" s="163"/>
    </row>
    <row r="278" spans="2:3" s="155" customFormat="1">
      <c r="B278" s="163"/>
      <c r="C278" s="163"/>
    </row>
    <row r="279" spans="2:3" s="155" customFormat="1">
      <c r="B279" s="163"/>
      <c r="C279" s="163"/>
    </row>
    <row r="280" spans="2:3" s="155" customFormat="1">
      <c r="B280" s="163"/>
      <c r="C280" s="163"/>
    </row>
    <row r="281" spans="2:3" s="155" customFormat="1">
      <c r="B281" s="163"/>
      <c r="C281" s="163"/>
    </row>
    <row r="282" spans="2:3" s="155" customFormat="1">
      <c r="B282" s="163"/>
      <c r="C282" s="163"/>
    </row>
    <row r="283" spans="2:3" s="155" customFormat="1">
      <c r="B283" s="163"/>
      <c r="C283" s="163"/>
    </row>
    <row r="284" spans="2:3" s="155" customFormat="1">
      <c r="B284" s="163"/>
      <c r="C284" s="163"/>
    </row>
    <row r="285" spans="2:3" s="155" customFormat="1">
      <c r="B285" s="163"/>
      <c r="C285" s="163"/>
    </row>
    <row r="286" spans="2:3" s="155" customFormat="1">
      <c r="B286" s="163"/>
      <c r="C286" s="163"/>
    </row>
    <row r="287" spans="2:3" s="155" customFormat="1">
      <c r="B287" s="163"/>
      <c r="C287" s="163"/>
    </row>
    <row r="288" spans="2:3" s="155" customFormat="1">
      <c r="B288" s="163"/>
      <c r="C288" s="163"/>
    </row>
    <row r="289" spans="2:3" s="155" customFormat="1">
      <c r="B289" s="163"/>
      <c r="C289" s="163"/>
    </row>
    <row r="290" spans="2:3" s="155" customFormat="1">
      <c r="B290" s="163"/>
      <c r="C290" s="163"/>
    </row>
    <row r="291" spans="2:3" s="155" customFormat="1">
      <c r="B291" s="163"/>
      <c r="C291" s="163"/>
    </row>
    <row r="292" spans="2:3" s="155" customFormat="1">
      <c r="B292" s="163"/>
      <c r="C292" s="163"/>
    </row>
    <row r="293" spans="2:3" s="155" customFormat="1">
      <c r="B293" s="163"/>
      <c r="C293" s="163"/>
    </row>
    <row r="294" spans="2:3" s="155" customFormat="1">
      <c r="B294" s="163"/>
      <c r="C294" s="163"/>
    </row>
    <row r="295" spans="2:3" s="155" customFormat="1">
      <c r="B295" s="163"/>
      <c r="C295" s="163"/>
    </row>
    <row r="296" spans="2:3" s="155" customFormat="1">
      <c r="B296" s="163"/>
      <c r="C296" s="163"/>
    </row>
    <row r="297" spans="2:3" s="155" customFormat="1">
      <c r="B297" s="163"/>
      <c r="C297" s="163"/>
    </row>
    <row r="298" spans="2:3" s="155" customFormat="1">
      <c r="B298" s="163"/>
      <c r="C298" s="163"/>
    </row>
    <row r="299" spans="2:3" s="155" customFormat="1">
      <c r="B299" s="163"/>
      <c r="C299" s="163"/>
    </row>
    <row r="300" spans="2:3" s="155" customFormat="1">
      <c r="B300" s="163"/>
      <c r="C300" s="163"/>
    </row>
    <row r="301" spans="2:3" s="155" customFormat="1">
      <c r="B301" s="163"/>
      <c r="C301" s="163"/>
    </row>
    <row r="302" spans="2:3" s="155" customFormat="1">
      <c r="B302" s="163"/>
      <c r="C302" s="163"/>
    </row>
    <row r="303" spans="2:3" s="155" customFormat="1">
      <c r="B303" s="163"/>
      <c r="C303" s="163"/>
    </row>
    <row r="304" spans="2:3" s="155" customFormat="1">
      <c r="B304" s="163"/>
      <c r="C304" s="163"/>
    </row>
    <row r="305" spans="2:3" s="155" customFormat="1">
      <c r="B305" s="163"/>
      <c r="C305" s="163"/>
    </row>
    <row r="306" spans="2:3" s="155" customFormat="1">
      <c r="B306" s="163"/>
      <c r="C306" s="163"/>
    </row>
    <row r="307" spans="2:3" s="155" customFormat="1">
      <c r="B307" s="163"/>
      <c r="C307" s="163"/>
    </row>
    <row r="308" spans="2:3" s="155" customFormat="1">
      <c r="B308" s="163"/>
      <c r="C308" s="163"/>
    </row>
    <row r="309" spans="2:3" s="155" customFormat="1">
      <c r="B309" s="163"/>
      <c r="C309" s="163"/>
    </row>
    <row r="310" spans="2:3" s="155" customFormat="1">
      <c r="B310" s="163"/>
      <c r="C310" s="163"/>
    </row>
    <row r="311" spans="2:3" s="155" customFormat="1">
      <c r="B311" s="163"/>
      <c r="C311" s="163"/>
    </row>
    <row r="312" spans="2:3" s="155" customFormat="1">
      <c r="B312" s="163"/>
      <c r="C312" s="163"/>
    </row>
    <row r="313" spans="2:3" s="155" customFormat="1">
      <c r="B313" s="163"/>
      <c r="C313" s="163"/>
    </row>
    <row r="314" spans="2:3" s="155" customFormat="1">
      <c r="B314" s="163"/>
      <c r="C314" s="163"/>
    </row>
  </sheetData>
  <sheetProtection algorithmName="SHA-512" hashValue="9hreBwVVJ1xdKD0Jtye+drK7mBBf/fPQoSMAl4G+bo75GZK19BeHqplykvgoRFcIX7aRwDuH8P/2N2JdGbMxGQ==" saltValue="QEhQUdkFP5OU5KWDGz14XQ==" spinCount="100000" sheet="1" objects="1" scenarios="1"/>
  <mergeCells count="7">
    <mergeCell ref="B2:L2"/>
    <mergeCell ref="B4:K4"/>
    <mergeCell ref="B25:B30"/>
    <mergeCell ref="B21:B23"/>
    <mergeCell ref="B6:C6"/>
    <mergeCell ref="B16:C16"/>
    <mergeCell ref="B12:C12"/>
  </mergeCells>
  <dataValidations count="2">
    <dataValidation type="list" allowBlank="1" showInputMessage="1" showErrorMessage="1" sqref="E32" xr:uid="{00000000-0002-0000-0100-000000000000}">
      <formula1>WACCOpt</formula1>
    </dataValidation>
    <dataValidation type="list" allowBlank="1" showInputMessage="1" showErrorMessage="1" sqref="G14" xr:uid="{00000000-0002-0000-0100-000001000000}">
      <formula1>DCFTRIGGER</formula1>
    </dataValidation>
  </dataValidations>
  <hyperlinks>
    <hyperlink ref="A3" location="'Navigation Pane'!A1" display="Return to Navigation Pane" xr:uid="{00000000-0004-0000-0100-000000000000}"/>
  </hyperlinks>
  <pageMargins left="0.23622047244094491" right="0.23622047244094491" top="0.74803149606299213" bottom="0.74803149606299213" header="0.31496062992125984" footer="0.31496062992125984"/>
  <pageSetup paperSize="9" scale="59" pageOrder="overThenDown" orientation="landscape" r:id="rId1"/>
  <headerFooter>
    <oddFooter>&amp;L&amp;"Arial,Regular"&amp;10Schedule of Works Model - Parks Network - &amp;A
&amp;"Arial,Bold"&amp;K000000Effective 27th June 2025&amp;R&amp;"Arial,Regular"&amp;10Page &amp;P of &amp;N</oddFooter>
  </headerFooter>
  <ignoredErrors>
    <ignoredError sqref="G35 G5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0"/>
  <dimension ref="A1:AE2681"/>
  <sheetViews>
    <sheetView zoomScale="70" zoomScaleNormal="70" workbookViewId="0">
      <selection activeCell="D8" sqref="D8:P9"/>
    </sheetView>
  </sheetViews>
  <sheetFormatPr defaultColWidth="9" defaultRowHeight="13.5"/>
  <cols>
    <col min="1" max="1" width="9" style="155" customWidth="1"/>
    <col min="2" max="2" width="28.5" style="155" bestFit="1" customWidth="1"/>
    <col min="3" max="3" width="13.5" style="155" bestFit="1" customWidth="1"/>
    <col min="4" max="4" width="14.5" style="155" bestFit="1" customWidth="1"/>
    <col min="5" max="5" width="11.5" style="155" bestFit="1" customWidth="1"/>
    <col min="6" max="6" width="27.5" style="155" bestFit="1" customWidth="1"/>
    <col min="7" max="7" width="11.5" style="155" bestFit="1" customWidth="1"/>
    <col min="8" max="8" width="14.58203125" style="421" bestFit="1" customWidth="1"/>
    <col min="9" max="9" width="13.75" style="155" bestFit="1" customWidth="1"/>
    <col min="10" max="10" width="16.5" style="155" bestFit="1" customWidth="1"/>
    <col min="11" max="11" width="11.5" style="421" bestFit="1" customWidth="1"/>
    <col min="12" max="12" width="11.5" style="155" bestFit="1" customWidth="1"/>
    <col min="13" max="13" width="16.25" style="155" bestFit="1" customWidth="1"/>
    <col min="14" max="14" width="11.5" style="155" bestFit="1" customWidth="1"/>
    <col min="15" max="15" width="26.75" style="155" customWidth="1"/>
    <col min="16" max="16" width="10.08203125" style="155" bestFit="1" customWidth="1"/>
    <col min="17" max="18" width="10.25" style="155" bestFit="1" customWidth="1"/>
    <col min="19" max="19" width="10.08203125" style="155" bestFit="1" customWidth="1"/>
    <col min="20" max="20" width="2" style="155" customWidth="1"/>
    <col min="21" max="22" width="8.58203125" style="422" customWidth="1"/>
    <col min="23" max="23" width="11.5" style="422" customWidth="1"/>
    <col min="24" max="24" width="8.58203125" style="422" customWidth="1"/>
    <col min="25" max="25" width="14.08203125" style="422" customWidth="1"/>
    <col min="26" max="26" width="1.5" style="155" customWidth="1"/>
    <col min="27" max="30" width="16.58203125" style="421" customWidth="1"/>
    <col min="31" max="31" width="16.58203125" style="155" customWidth="1"/>
    <col min="32" max="16384" width="9" style="155"/>
  </cols>
  <sheetData>
    <row r="1" spans="1:31" s="423" customFormat="1" ht="18">
      <c r="A1" s="124"/>
      <c r="B1" s="48"/>
      <c r="C1" s="48"/>
      <c r="D1" s="48"/>
      <c r="E1" s="47"/>
      <c r="F1" s="47"/>
      <c r="G1" s="47"/>
      <c r="H1" s="67"/>
      <c r="I1" s="47"/>
      <c r="J1" s="47"/>
      <c r="K1" s="67"/>
      <c r="L1" s="47"/>
      <c r="M1" s="47"/>
      <c r="N1" s="47"/>
      <c r="O1" s="47"/>
      <c r="P1" s="47"/>
      <c r="Q1" s="47"/>
      <c r="R1" s="47"/>
      <c r="S1" s="47"/>
      <c r="T1" s="47"/>
      <c r="U1" s="47"/>
      <c r="V1" s="47"/>
      <c r="W1" s="47"/>
      <c r="X1" s="47"/>
      <c r="Y1" s="47"/>
      <c r="Z1" s="47"/>
      <c r="AA1" s="47"/>
      <c r="AB1" s="47"/>
      <c r="AC1" s="47"/>
      <c r="AD1" s="47"/>
      <c r="AE1" s="47"/>
    </row>
    <row r="2" spans="1:31" s="423" customFormat="1" ht="25">
      <c r="A2" s="47"/>
      <c r="B2" s="485" t="str">
        <f>'Navigation Pane'!B2</f>
        <v>Brisbane City Council</v>
      </c>
      <c r="C2" s="485"/>
      <c r="D2" s="485"/>
      <c r="E2" s="485"/>
      <c r="F2" s="485"/>
      <c r="G2" s="485"/>
      <c r="H2" s="486"/>
      <c r="I2" s="485"/>
      <c r="J2" s="485"/>
      <c r="K2" s="486"/>
      <c r="L2" s="485"/>
      <c r="M2" s="485"/>
      <c r="N2" s="47"/>
      <c r="O2" s="47"/>
      <c r="P2" s="47"/>
      <c r="Q2" s="47"/>
      <c r="R2" s="47"/>
      <c r="S2" s="47"/>
      <c r="T2" s="47"/>
      <c r="U2" s="47"/>
      <c r="V2" s="47"/>
      <c r="W2" s="47"/>
      <c r="X2" s="47"/>
      <c r="Y2" s="47"/>
      <c r="Z2" s="47"/>
      <c r="AA2" s="47"/>
      <c r="AB2" s="47"/>
      <c r="AC2" s="47"/>
      <c r="AD2" s="47"/>
      <c r="AE2" s="47"/>
    </row>
    <row r="3" spans="1:31" s="423" customFormat="1" ht="25.5" customHeight="1">
      <c r="A3" s="47"/>
      <c r="B3" s="485" t="s">
        <v>69</v>
      </c>
      <c r="C3" s="485"/>
      <c r="D3" s="485"/>
      <c r="E3" s="485"/>
      <c r="F3" s="485"/>
      <c r="G3" s="485"/>
      <c r="H3" s="486"/>
      <c r="I3" s="485"/>
      <c r="J3" s="485"/>
      <c r="K3" s="486"/>
      <c r="L3" s="485"/>
      <c r="M3" s="485"/>
      <c r="N3" s="47"/>
      <c r="O3" s="47"/>
      <c r="P3" s="47"/>
      <c r="Q3" s="47"/>
      <c r="R3" s="47"/>
      <c r="S3" s="47"/>
      <c r="T3" s="47"/>
      <c r="U3" s="47"/>
      <c r="V3" s="47"/>
      <c r="W3" s="47"/>
      <c r="X3" s="47"/>
      <c r="Y3" s="47"/>
      <c r="Z3" s="47"/>
      <c r="AA3" s="47"/>
      <c r="AB3" s="47"/>
      <c r="AC3" s="47"/>
      <c r="AD3" s="47"/>
      <c r="AE3" s="47"/>
    </row>
    <row r="4" spans="1:31" s="423" customFormat="1" ht="29.65" customHeight="1">
      <c r="A4" s="124"/>
      <c r="B4" s="48"/>
      <c r="C4" s="48"/>
      <c r="D4" s="48"/>
      <c r="E4" s="47"/>
      <c r="F4" s="47"/>
      <c r="G4" s="47"/>
      <c r="H4" s="67"/>
      <c r="I4" s="47"/>
      <c r="J4" s="47"/>
      <c r="K4" s="67"/>
      <c r="L4" s="47"/>
      <c r="M4" s="47"/>
      <c r="N4" s="47"/>
      <c r="O4" s="47"/>
      <c r="P4" s="47"/>
      <c r="Q4" s="47"/>
      <c r="R4" s="47"/>
      <c r="S4" s="47"/>
      <c r="T4" s="47"/>
      <c r="U4" s="47"/>
      <c r="V4" s="47"/>
      <c r="W4" s="47"/>
      <c r="X4" s="47"/>
      <c r="Y4" s="47"/>
      <c r="Z4" s="47"/>
      <c r="AA4" s="47"/>
      <c r="AB4" s="47"/>
      <c r="AC4" s="47"/>
      <c r="AD4" s="47"/>
      <c r="AE4" s="47"/>
    </row>
    <row r="5" spans="1:31" s="423" customFormat="1" ht="21" customHeight="1">
      <c r="A5" s="47"/>
      <c r="B5" s="503" t="s">
        <v>70</v>
      </c>
      <c r="C5" s="503"/>
      <c r="D5" s="503"/>
      <c r="E5" s="503"/>
      <c r="F5" s="503"/>
      <c r="G5" s="503"/>
      <c r="H5" s="504"/>
      <c r="I5" s="503"/>
      <c r="J5" s="503"/>
      <c r="K5" s="504"/>
      <c r="L5" s="503"/>
      <c r="M5" s="503"/>
      <c r="N5" s="47"/>
      <c r="O5" s="47"/>
      <c r="P5" s="47"/>
      <c r="Q5" s="47"/>
      <c r="R5" s="47"/>
      <c r="S5" s="47"/>
      <c r="T5" s="47"/>
      <c r="U5" s="47"/>
      <c r="V5" s="47"/>
      <c r="W5" s="47"/>
      <c r="X5" s="47"/>
      <c r="Y5" s="47"/>
      <c r="Z5" s="47"/>
      <c r="AA5" s="47"/>
      <c r="AB5" s="47"/>
      <c r="AC5" s="47"/>
      <c r="AD5" s="47"/>
      <c r="AE5" s="47"/>
    </row>
    <row r="6" spans="1:31" hidden="1">
      <c r="A6" s="26"/>
      <c r="B6" s="26"/>
      <c r="C6" s="26"/>
      <c r="D6" s="26"/>
      <c r="E6" s="26"/>
      <c r="F6" s="26"/>
      <c r="G6" s="26"/>
      <c r="H6" s="26"/>
      <c r="I6" s="26"/>
      <c r="J6" s="26"/>
      <c r="K6" s="26"/>
      <c r="L6" s="26"/>
      <c r="M6" s="26"/>
      <c r="N6" s="26"/>
      <c r="O6" s="26"/>
      <c r="P6" s="26"/>
      <c r="Q6" s="26"/>
      <c r="R6" s="26"/>
      <c r="S6" s="26"/>
      <c r="T6" s="47"/>
      <c r="U6" s="47"/>
      <c r="V6" s="47"/>
      <c r="W6" s="47"/>
      <c r="X6" s="47"/>
      <c r="Y6" s="47"/>
      <c r="Z6" s="47"/>
      <c r="AA6" s="47"/>
      <c r="AB6" s="47"/>
      <c r="AC6" s="47"/>
      <c r="AD6" s="47"/>
      <c r="AE6" s="47"/>
    </row>
    <row r="7" spans="1:31" ht="14" thickBot="1">
      <c r="A7" s="26"/>
      <c r="B7" s="26"/>
      <c r="C7" s="26"/>
      <c r="D7" s="26"/>
      <c r="E7" s="26"/>
      <c r="F7" s="26"/>
      <c r="G7" s="26"/>
      <c r="H7" s="68"/>
      <c r="I7" s="26"/>
      <c r="J7" s="26"/>
      <c r="K7" s="68"/>
      <c r="L7" s="26"/>
      <c r="M7" s="26"/>
      <c r="N7" s="26"/>
      <c r="O7" s="26"/>
      <c r="P7" s="26"/>
      <c r="Q7" s="26"/>
      <c r="R7" s="26"/>
      <c r="S7" s="26"/>
      <c r="T7" s="47"/>
      <c r="U7" s="47"/>
      <c r="V7" s="47"/>
      <c r="W7" s="47"/>
      <c r="X7" s="47"/>
      <c r="Y7" s="47"/>
      <c r="Z7" s="47"/>
      <c r="AA7" s="47"/>
      <c r="AB7" s="47"/>
      <c r="AC7" s="47"/>
      <c r="AD7" s="47"/>
      <c r="AE7" s="47"/>
    </row>
    <row r="8" spans="1:31" ht="14.5" thickBot="1">
      <c r="A8" s="26"/>
      <c r="B8" s="487" t="s">
        <v>71</v>
      </c>
      <c r="C8" s="488"/>
      <c r="D8" s="419" t="s">
        <v>72</v>
      </c>
      <c r="E8" s="26"/>
      <c r="F8" s="26"/>
      <c r="G8" s="26"/>
      <c r="H8" s="68"/>
      <c r="I8" s="26"/>
      <c r="J8" s="26"/>
      <c r="K8" s="68"/>
      <c r="L8" s="26"/>
      <c r="M8" s="26"/>
      <c r="N8" s="26"/>
      <c r="O8" s="26"/>
      <c r="P8" s="26"/>
      <c r="Q8" s="26"/>
      <c r="R8" s="26"/>
      <c r="S8" s="26"/>
      <c r="T8" s="47"/>
      <c r="U8" s="47"/>
      <c r="V8" s="47"/>
      <c r="W8" s="47"/>
      <c r="X8" s="47"/>
      <c r="Y8" s="47"/>
      <c r="Z8" s="47"/>
      <c r="AA8" s="47"/>
      <c r="AB8" s="47"/>
      <c r="AC8" s="47"/>
      <c r="AD8" s="47"/>
      <c r="AE8" s="47"/>
    </row>
    <row r="9" spans="1:31" ht="14" thickBot="1">
      <c r="A9" s="26"/>
      <c r="B9" s="26"/>
      <c r="C9" s="26"/>
      <c r="D9" s="26"/>
      <c r="E9" s="26"/>
      <c r="F9" s="26"/>
      <c r="G9" s="26"/>
      <c r="H9" s="68"/>
      <c r="I9" s="26"/>
      <c r="J9" s="26"/>
      <c r="K9" s="68"/>
      <c r="L9" s="26"/>
      <c r="M9" s="26"/>
      <c r="N9" s="26"/>
      <c r="O9" s="26"/>
      <c r="P9" s="26"/>
      <c r="Q9" s="26"/>
      <c r="R9" s="26"/>
      <c r="S9" s="26"/>
      <c r="T9" s="47"/>
      <c r="U9" s="47"/>
      <c r="V9" s="47"/>
      <c r="W9" s="47"/>
      <c r="X9" s="47"/>
      <c r="Y9" s="47"/>
      <c r="Z9" s="47"/>
      <c r="AA9" s="47"/>
      <c r="AB9" s="47"/>
      <c r="AC9" s="47"/>
      <c r="AD9" s="47"/>
      <c r="AE9" s="47"/>
    </row>
    <row r="10" spans="1:31" ht="14.5" thickBot="1">
      <c r="A10" s="26"/>
      <c r="B10" s="4"/>
      <c r="C10" s="5"/>
      <c r="D10" s="5"/>
      <c r="E10" s="5"/>
      <c r="F10" s="5"/>
      <c r="G10" s="5"/>
      <c r="H10" s="73" t="s">
        <v>73</v>
      </c>
      <c r="I10" s="5"/>
      <c r="J10" s="5"/>
      <c r="K10" s="73"/>
      <c r="L10" s="5"/>
      <c r="M10" s="5"/>
      <c r="N10" s="5"/>
      <c r="O10" s="6"/>
      <c r="P10" s="489" t="s">
        <v>74</v>
      </c>
      <c r="Q10" s="490"/>
      <c r="R10" s="490"/>
      <c r="S10" s="491"/>
      <c r="T10" s="340"/>
      <c r="U10" s="63"/>
      <c r="V10" s="65" t="s">
        <v>75</v>
      </c>
      <c r="W10" s="63"/>
      <c r="X10" s="63"/>
      <c r="Y10" s="66"/>
      <c r="Z10" s="50"/>
      <c r="AA10" s="69"/>
      <c r="AB10" s="70" t="s">
        <v>76</v>
      </c>
      <c r="AC10" s="70"/>
      <c r="AD10" s="70"/>
      <c r="AE10" s="66"/>
    </row>
    <row r="11" spans="1:31" ht="15.75" customHeight="1" thickBot="1">
      <c r="A11" s="26"/>
      <c r="B11" s="492" t="s">
        <v>77</v>
      </c>
      <c r="C11" s="493"/>
      <c r="D11" s="493"/>
      <c r="E11" s="493"/>
      <c r="F11" s="493"/>
      <c r="G11" s="492" t="s">
        <v>78</v>
      </c>
      <c r="H11" s="494"/>
      <c r="I11" s="492" t="s">
        <v>79</v>
      </c>
      <c r="J11" s="493"/>
      <c r="K11" s="495"/>
      <c r="L11" s="493"/>
      <c r="M11" s="493"/>
      <c r="N11" s="492" t="s">
        <v>80</v>
      </c>
      <c r="O11" s="496"/>
      <c r="P11" s="497" t="str">
        <f>'Catchment Demand - Parks'!$C8</f>
        <v>East</v>
      </c>
      <c r="Q11" s="499" t="str">
        <f>'Catchment Demand - Parks'!$C9</f>
        <v>North</v>
      </c>
      <c r="R11" s="499" t="str">
        <f>'Catchment Demand - Parks'!$C10</f>
        <v>South</v>
      </c>
      <c r="S11" s="501" t="str">
        <f>'Catchment Demand - Parks'!$C11</f>
        <v>West</v>
      </c>
      <c r="T11" s="340"/>
      <c r="U11" s="505" t="str">
        <f>P11</f>
        <v>East</v>
      </c>
      <c r="V11" s="505" t="str">
        <f>Q11</f>
        <v>North</v>
      </c>
      <c r="W11" s="505" t="str">
        <f>R11</f>
        <v>South</v>
      </c>
      <c r="X11" s="505" t="str">
        <f>S11</f>
        <v>West</v>
      </c>
      <c r="Y11" s="507" t="s">
        <v>81</v>
      </c>
      <c r="Z11" s="50"/>
      <c r="AA11" s="509" t="str">
        <f>P11</f>
        <v>East</v>
      </c>
      <c r="AB11" s="509" t="str">
        <f>Q11</f>
        <v>North</v>
      </c>
      <c r="AC11" s="509" t="str">
        <f>R11</f>
        <v>South</v>
      </c>
      <c r="AD11" s="509" t="str">
        <f>S11</f>
        <v>West</v>
      </c>
      <c r="AE11" s="511" t="s">
        <v>81</v>
      </c>
    </row>
    <row r="12" spans="1:31" ht="94.5" customHeight="1" thickBot="1">
      <c r="A12" s="26"/>
      <c r="B12" s="367" t="s">
        <v>82</v>
      </c>
      <c r="C12" s="368" t="s">
        <v>83</v>
      </c>
      <c r="D12" s="368" t="s">
        <v>84</v>
      </c>
      <c r="E12" s="368" t="s">
        <v>85</v>
      </c>
      <c r="F12" s="368" t="s">
        <v>86</v>
      </c>
      <c r="G12" s="368" t="s">
        <v>87</v>
      </c>
      <c r="H12" s="369" t="s">
        <v>88</v>
      </c>
      <c r="I12" s="370" t="s">
        <v>89</v>
      </c>
      <c r="J12" s="371" t="s">
        <v>90</v>
      </c>
      <c r="K12" s="372" t="s">
        <v>91</v>
      </c>
      <c r="L12" s="373" t="s">
        <v>92</v>
      </c>
      <c r="M12" s="373" t="s">
        <v>93</v>
      </c>
      <c r="N12" s="368" t="s">
        <v>94</v>
      </c>
      <c r="O12" s="368" t="s">
        <v>95</v>
      </c>
      <c r="P12" s="498"/>
      <c r="Q12" s="500"/>
      <c r="R12" s="500"/>
      <c r="S12" s="502"/>
      <c r="T12" s="340"/>
      <c r="U12" s="506"/>
      <c r="V12" s="506"/>
      <c r="W12" s="506"/>
      <c r="X12" s="506"/>
      <c r="Y12" s="508"/>
      <c r="Z12" s="50"/>
      <c r="AA12" s="510"/>
      <c r="AB12" s="510"/>
      <c r="AC12" s="510"/>
      <c r="AD12" s="510"/>
      <c r="AE12" s="512"/>
    </row>
    <row r="13" spans="1:31" ht="41.25" customHeight="1" thickBot="1">
      <c r="A13" s="26"/>
      <c r="B13" s="3"/>
      <c r="C13" s="3"/>
      <c r="D13" s="3"/>
      <c r="E13" s="3"/>
      <c r="F13" s="3"/>
      <c r="G13" s="3"/>
      <c r="H13" s="82"/>
      <c r="I13" s="363"/>
      <c r="J13" s="329"/>
      <c r="K13" s="81"/>
      <c r="L13" s="24"/>
      <c r="M13" s="334"/>
      <c r="N13" s="2"/>
      <c r="O13" s="263"/>
      <c r="P13" s="342">
        <v>1</v>
      </c>
      <c r="Q13" s="343">
        <f>P13+1</f>
        <v>2</v>
      </c>
      <c r="R13" s="342">
        <f>Q13+1</f>
        <v>3</v>
      </c>
      <c r="S13" s="342">
        <f>R13+1</f>
        <v>4</v>
      </c>
      <c r="T13" s="340"/>
      <c r="U13" s="205"/>
      <c r="V13" s="71"/>
      <c r="W13" s="205"/>
      <c r="X13" s="205"/>
      <c r="Y13" s="204"/>
      <c r="Z13" s="50"/>
      <c r="AA13" s="205"/>
      <c r="AB13" s="71"/>
      <c r="AC13" s="205"/>
      <c r="AD13" s="205"/>
      <c r="AE13" s="204"/>
    </row>
    <row r="14" spans="1:31" s="424" customFormat="1" ht="43.4" customHeight="1" thickBot="1">
      <c r="A14" s="49"/>
      <c r="B14" s="236" t="s">
        <v>96</v>
      </c>
      <c r="C14" s="235" t="s">
        <v>97</v>
      </c>
      <c r="D14" s="235" t="s">
        <v>98</v>
      </c>
      <c r="E14" s="235"/>
      <c r="F14" s="235"/>
      <c r="G14" s="236"/>
      <c r="H14" s="358"/>
      <c r="I14" s="234"/>
      <c r="J14" s="330"/>
      <c r="K14" s="237"/>
      <c r="L14" s="238"/>
      <c r="M14" s="335"/>
      <c r="N14" s="236"/>
      <c r="O14" s="346"/>
      <c r="P14" s="255"/>
      <c r="Q14" s="255"/>
      <c r="R14" s="255"/>
      <c r="S14" s="255"/>
      <c r="T14" s="50"/>
      <c r="U14" s="125">
        <v>1</v>
      </c>
      <c r="V14" s="125">
        <v>1</v>
      </c>
      <c r="W14" s="125">
        <v>1</v>
      </c>
      <c r="X14" s="125">
        <v>1</v>
      </c>
      <c r="Y14" s="126"/>
      <c r="Z14" s="51"/>
      <c r="AA14" s="255">
        <f>SUM(AA15:AA2680)</f>
        <v>2404804071.75</v>
      </c>
      <c r="AB14" s="255">
        <f>SUM(AB15:AB2680)</f>
        <v>2341273416.75</v>
      </c>
      <c r="AC14" s="255">
        <f>SUM(AC15:AC2680)</f>
        <v>2511530904.75</v>
      </c>
      <c r="AD14" s="255">
        <f>SUM(AD15:AD2680)</f>
        <v>2389924915.75</v>
      </c>
      <c r="AE14" s="256">
        <f>SUM(AE15:AE2680)</f>
        <v>9647533309</v>
      </c>
    </row>
    <row r="15" spans="1:31">
      <c r="A15" s="26"/>
      <c r="B15" s="208" t="s">
        <v>99</v>
      </c>
      <c r="C15" s="209" t="s">
        <v>100</v>
      </c>
      <c r="D15" s="209" t="s">
        <v>101</v>
      </c>
      <c r="E15" s="209" t="s">
        <v>102</v>
      </c>
      <c r="F15" s="239" t="s">
        <v>103</v>
      </c>
      <c r="G15" s="240">
        <v>0.5</v>
      </c>
      <c r="H15" s="359">
        <v>0</v>
      </c>
      <c r="I15" s="364">
        <v>359.58638055692694</v>
      </c>
      <c r="J15" s="331">
        <f>Table1[[#This Row],[Embellishment Area (m2)]]*Table1[[#This Row],[Construction Unit Rate ($/m)]]*Table1[[#This Row],[Embellishment Area Factor]]</f>
        <v>0</v>
      </c>
      <c r="K15" s="245">
        <v>0</v>
      </c>
      <c r="L15" s="336">
        <v>107.04131349308125</v>
      </c>
      <c r="M15" s="87">
        <f>Table1[[#This Row],[Size of land (m2)]]*Table1[[#This Row],[Land Unit Rate ($/m2)]]</f>
        <v>0</v>
      </c>
      <c r="N15" s="243">
        <v>2021</v>
      </c>
      <c r="O15" s="87">
        <f>ROUND(IF(Table1[[#This Row],[Valuation Year]]=2016,(Table1[[#This Row],[Total Construction Cost ($)]]+Table1[[#This Row],[Land Value]])*('General Input Sheet'!$G$38/'General Input Sheet'!$G$43),Table1[[#This Row],[Total Construction Cost ($)]]+Table1[[#This Row],[Land Value]]),0)</f>
        <v>0</v>
      </c>
      <c r="P15" s="123" t="str" cm="1">
        <f t="array" ref="P15">_xlfn.IFS(Table1[[#This Row],[Asset Class]]&lt;&gt;"Local","y",P$11=$E15,"y",Table1[[#This Row],[Asset Class]]="Local","")</f>
        <v>y</v>
      </c>
      <c r="Q15" s="86" t="str" cm="1">
        <f t="array" ref="Q15">_xlfn.IFS(Table1[[#This Row],[Asset Class]]&lt;&gt;"Local","y",Q$11=$E15,"y",Table1[[#This Row],[Asset Class]]="Local","")</f>
        <v>y</v>
      </c>
      <c r="R15" s="86" t="str" cm="1">
        <f t="array" ref="R15">_xlfn.IFS(Table1[[#This Row],[Asset Class]]&lt;&gt;"Local","y",R$11=$E15,"y",Table1[[#This Row],[Asset Class]]="Local","")</f>
        <v>y</v>
      </c>
      <c r="S15" s="341" t="str" cm="1">
        <f t="array" ref="S15">_xlfn.IFS(Table1[[#This Row],[Asset Class]]&lt;&gt;"Local","y",S$11=$E15,"y",Table1[[#This Row],[Asset Class]]="Local","")</f>
        <v>y</v>
      </c>
      <c r="T15" s="50"/>
      <c r="U15" s="95">
        <f>IF(Table1[[#This Row],[Asset Class]]&lt;&gt;"Local",0.25,IF(P15="y",1,""))</f>
        <v>0.25</v>
      </c>
      <c r="V15" s="415">
        <f>IF(Table1[[#This Row],[Asset Class]]&lt;&gt;"Local",0.25,IF(Q15="y",1,""))</f>
        <v>0.25</v>
      </c>
      <c r="W15" s="415">
        <f>IF(Table1[[#This Row],[Asset Class]]&lt;&gt;"Local",0.25,IF(R15="y",1,""))</f>
        <v>0.25</v>
      </c>
      <c r="X15" s="415">
        <f>IF(Table1[[#This Row],[Asset Class]]&lt;&gt;"Local",0.25,IF(S15="y",1,""))</f>
        <v>0.25</v>
      </c>
      <c r="Y15" s="94">
        <f t="shared" ref="Y15:Y78" si="0">SUM(U15:X15)</f>
        <v>1</v>
      </c>
      <c r="Z15" s="50"/>
      <c r="AA15" s="257">
        <f t="shared" ref="AA15:AA78" si="1">IF(U15="","",(U15/$Y15)*$O15)</f>
        <v>0</v>
      </c>
      <c r="AB15" s="258">
        <f t="shared" ref="AB15:AB78" si="2">IF(V15="","",(V15/$Y15)*$O15)</f>
        <v>0</v>
      </c>
      <c r="AC15" s="258">
        <f t="shared" ref="AC15:AC78" si="3">IF(W15="","",(W15/$Y15)*$O15)</f>
        <v>0</v>
      </c>
      <c r="AD15" s="258">
        <f t="shared" ref="AD15:AD78" si="4">IF(X15="","",(X15/$Y15)*$O15)</f>
        <v>0</v>
      </c>
      <c r="AE15" s="259">
        <f t="shared" ref="AE15:AE78" si="5">SUM(AA15:AD15)</f>
        <v>0</v>
      </c>
    </row>
    <row r="16" spans="1:31">
      <c r="A16" s="26"/>
      <c r="B16" s="210" t="s">
        <v>104</v>
      </c>
      <c r="C16" s="211" t="s">
        <v>105</v>
      </c>
      <c r="D16" s="211" t="s">
        <v>106</v>
      </c>
      <c r="E16" s="211" t="s">
        <v>107</v>
      </c>
      <c r="F16" s="241" t="s">
        <v>108</v>
      </c>
      <c r="G16" s="357">
        <v>0.5</v>
      </c>
      <c r="H16" s="360">
        <v>0</v>
      </c>
      <c r="I16" s="365">
        <v>295.91815694928124</v>
      </c>
      <c r="J16" s="332">
        <f>Table1[[#This Row],[Embellishment Area (m2)]]*Table1[[#This Row],[Construction Unit Rate ($/m)]]*Table1[[#This Row],[Embellishment Area Factor]]</f>
        <v>0</v>
      </c>
      <c r="K16" s="246">
        <v>0</v>
      </c>
      <c r="L16" s="337">
        <v>157.26221918381682</v>
      </c>
      <c r="M16" s="88">
        <f>Table1[[#This Row],[Size of land (m2)]]*Table1[[#This Row],[Land Unit Rate ($/m2)]]</f>
        <v>0</v>
      </c>
      <c r="N16" s="244">
        <v>2021</v>
      </c>
      <c r="O16" s="88">
        <f>ROUND(IF(Table1[[#This Row],[Valuation Year]]=2016,(Table1[[#This Row],[Total Construction Cost ($)]]+Table1[[#This Row],[Land Value]])*('General Input Sheet'!$G$38/'General Input Sheet'!$G$43),Table1[[#This Row],[Total Construction Cost ($)]]+Table1[[#This Row],[Land Value]]),0)</f>
        <v>0</v>
      </c>
      <c r="P16" s="123" t="str" cm="1">
        <f t="array" ref="P16">_xlfn.IFS(Table1[[#This Row],[Asset Class]]&lt;&gt;"Local","y",P$11=$E16,"y",Table1[[#This Row],[Asset Class]]="Local","")</f>
        <v>y</v>
      </c>
      <c r="Q16" s="86" t="str" cm="1">
        <f t="array" ref="Q16">_xlfn.IFS(Table1[[#This Row],[Asset Class]]&lt;&gt;"Local","y",Q$11=$E16,"y",Table1[[#This Row],[Asset Class]]="Local","")</f>
        <v>y</v>
      </c>
      <c r="R16" s="86" t="str" cm="1">
        <f t="array" ref="R16">_xlfn.IFS(Table1[[#This Row],[Asset Class]]&lt;&gt;"Local","y",R$11=$E16,"y",Table1[[#This Row],[Asset Class]]="Local","")</f>
        <v>y</v>
      </c>
      <c r="S16" s="341" t="str" cm="1">
        <f t="array" ref="S16">_xlfn.IFS(Table1[[#This Row],[Asset Class]]&lt;&gt;"Local","y",S$11=$E16,"y",Table1[[#This Row],[Asset Class]]="Local","")</f>
        <v>y</v>
      </c>
      <c r="T16" s="50"/>
      <c r="U16" s="95">
        <f>IF(Table1[[#This Row],[Asset Class]]&lt;&gt;"Local",0.25,IF(P16="y",1,""))</f>
        <v>0.25</v>
      </c>
      <c r="V16" s="415">
        <f>IF(Table1[[#This Row],[Asset Class]]&lt;&gt;"Local",0.25,IF(Q16="y",1,""))</f>
        <v>0.25</v>
      </c>
      <c r="W16" s="415">
        <f>IF(Table1[[#This Row],[Asset Class]]&lt;&gt;"Local",0.25,IF(R16="y",1,""))</f>
        <v>0.25</v>
      </c>
      <c r="X16" s="415">
        <f>IF(Table1[[#This Row],[Asset Class]]&lt;&gt;"Local",0.25,IF(S16="y",1,""))</f>
        <v>0.25</v>
      </c>
      <c r="Y16" s="95">
        <f t="shared" si="0"/>
        <v>1</v>
      </c>
      <c r="Z16" s="50"/>
      <c r="AA16" s="257">
        <f t="shared" si="1"/>
        <v>0</v>
      </c>
      <c r="AB16" s="258">
        <f t="shared" si="2"/>
        <v>0</v>
      </c>
      <c r="AC16" s="258">
        <f t="shared" si="3"/>
        <v>0</v>
      </c>
      <c r="AD16" s="258">
        <f t="shared" si="4"/>
        <v>0</v>
      </c>
      <c r="AE16" s="259">
        <f t="shared" si="5"/>
        <v>0</v>
      </c>
    </row>
    <row r="17" spans="1:31">
      <c r="A17" s="26"/>
      <c r="B17" s="210" t="s">
        <v>109</v>
      </c>
      <c r="C17" s="211" t="s">
        <v>110</v>
      </c>
      <c r="D17" s="211" t="s">
        <v>111</v>
      </c>
      <c r="E17" s="211" t="s">
        <v>107</v>
      </c>
      <c r="F17" s="241" t="s">
        <v>108</v>
      </c>
      <c r="G17" s="357">
        <v>0.5</v>
      </c>
      <c r="H17" s="360">
        <v>4523.1228500035377</v>
      </c>
      <c r="I17" s="365">
        <v>111.62041035606889</v>
      </c>
      <c r="J17" s="332">
        <f>Table1[[#This Row],[Embellishment Area (m2)]]*Table1[[#This Row],[Construction Unit Rate ($/m)]]*Table1[[#This Row],[Embellishment Area Factor]]</f>
        <v>252436.41430415335</v>
      </c>
      <c r="K17" s="246">
        <v>9046.2457000070754</v>
      </c>
      <c r="L17" s="337">
        <v>66.125722619436161</v>
      </c>
      <c r="M17" s="88">
        <f>Table1[[#This Row],[Size of land (m2)]]*Table1[[#This Row],[Land Unit Rate ($/m2)]]</f>
        <v>598189.53390593501</v>
      </c>
      <c r="N17" s="244">
        <v>2021</v>
      </c>
      <c r="O17" s="88">
        <f>ROUND(IF(Table1[[#This Row],[Valuation Year]]=2016,(Table1[[#This Row],[Total Construction Cost ($)]]+Table1[[#This Row],[Land Value]])*('General Input Sheet'!$G$38/'General Input Sheet'!$G$43),Table1[[#This Row],[Total Construction Cost ($)]]+Table1[[#This Row],[Land Value]]),0)</f>
        <v>850626</v>
      </c>
      <c r="P17" s="123" t="str" cm="1">
        <f t="array" ref="P17">_xlfn.IFS(Table1[[#This Row],[Asset Class]]&lt;&gt;"Local","y",P$11=$E17,"y",Table1[[#This Row],[Asset Class]]="Local","")</f>
        <v>y</v>
      </c>
      <c r="Q17" s="86" t="str" cm="1">
        <f t="array" ref="Q17">_xlfn.IFS(Table1[[#This Row],[Asset Class]]&lt;&gt;"Local","y",Q$11=$E17,"y",Table1[[#This Row],[Asset Class]]="Local","")</f>
        <v/>
      </c>
      <c r="R17" s="86" t="str" cm="1">
        <f t="array" ref="R17">_xlfn.IFS(Table1[[#This Row],[Asset Class]]&lt;&gt;"Local","y",R$11=$E17,"y",Table1[[#This Row],[Asset Class]]="Local","")</f>
        <v/>
      </c>
      <c r="S17" s="341" t="str" cm="1">
        <f t="array" ref="S17">_xlfn.IFS(Table1[[#This Row],[Asset Class]]&lt;&gt;"Local","y",S$11=$E17,"y",Table1[[#This Row],[Asset Class]]="Local","")</f>
        <v/>
      </c>
      <c r="T17" s="50"/>
      <c r="U17" s="95">
        <f>IF(Table1[[#This Row],[Asset Class]]&lt;&gt;"Local",0.25,IF(P17="y",1,""))</f>
        <v>1</v>
      </c>
      <c r="V17" s="415" t="str">
        <f>IF(Table1[[#This Row],[Asset Class]]&lt;&gt;"Local",0.25,IF(Q17="y",1,""))</f>
        <v/>
      </c>
      <c r="W17" s="415" t="str">
        <f>IF(Table1[[#This Row],[Asset Class]]&lt;&gt;"Local",0.25,IF(R17="y",1,""))</f>
        <v/>
      </c>
      <c r="X17" s="415" t="str">
        <f>IF(Table1[[#This Row],[Asset Class]]&lt;&gt;"Local",0.25,IF(S17="y",1,""))</f>
        <v/>
      </c>
      <c r="Y17" s="95">
        <f t="shared" si="0"/>
        <v>1</v>
      </c>
      <c r="Z17" s="50"/>
      <c r="AA17" s="257">
        <f t="shared" si="1"/>
        <v>850626</v>
      </c>
      <c r="AB17" s="258" t="str">
        <f t="shared" si="2"/>
        <v/>
      </c>
      <c r="AC17" s="258" t="str">
        <f t="shared" si="3"/>
        <v/>
      </c>
      <c r="AD17" s="258" t="str">
        <f t="shared" si="4"/>
        <v/>
      </c>
      <c r="AE17" s="259">
        <f t="shared" si="5"/>
        <v>850626</v>
      </c>
    </row>
    <row r="18" spans="1:31">
      <c r="A18" s="26"/>
      <c r="B18" s="210" t="s">
        <v>112</v>
      </c>
      <c r="C18" s="211" t="s">
        <v>113</v>
      </c>
      <c r="D18" s="211" t="s">
        <v>111</v>
      </c>
      <c r="E18" s="211" t="s">
        <v>114</v>
      </c>
      <c r="F18" s="241" t="s">
        <v>103</v>
      </c>
      <c r="G18" s="357">
        <v>0.5</v>
      </c>
      <c r="H18" s="361">
        <v>3709.0475259789264</v>
      </c>
      <c r="I18" s="365">
        <v>77.371645491830151</v>
      </c>
      <c r="J18" s="332">
        <f>Table1[[#This Row],[Embellishment Area (m2)]]*Table1[[#This Row],[Construction Unit Rate ($/m)]]*Table1[[#This Row],[Embellishment Area Factor]]</f>
        <v>143487.55514619558</v>
      </c>
      <c r="K18" s="246">
        <v>7418.0950519578528</v>
      </c>
      <c r="L18" s="337">
        <v>51.919695325664051</v>
      </c>
      <c r="M18" s="88">
        <f>Table1[[#This Row],[Size of land (m2)]]*Table1[[#This Row],[Land Unit Rate ($/m2)]]</f>
        <v>385145.23499446776</v>
      </c>
      <c r="N18" s="244">
        <v>2021</v>
      </c>
      <c r="O18" s="88">
        <f>ROUND(IF(Table1[[#This Row],[Valuation Year]]=2016,(Table1[[#This Row],[Total Construction Cost ($)]]+Table1[[#This Row],[Land Value]])*('General Input Sheet'!$G$38/'General Input Sheet'!$G$43),Table1[[#This Row],[Total Construction Cost ($)]]+Table1[[#This Row],[Land Value]]),0)</f>
        <v>528633</v>
      </c>
      <c r="P18" s="123" t="str" cm="1">
        <f t="array" ref="P18">_xlfn.IFS(Table1[[#This Row],[Asset Class]]&lt;&gt;"Local","y",P$11=$E18,"y",Table1[[#This Row],[Asset Class]]="Local","")</f>
        <v/>
      </c>
      <c r="Q18" s="86" t="str" cm="1">
        <f t="array" ref="Q18">_xlfn.IFS(Table1[[#This Row],[Asset Class]]&lt;&gt;"Local","y",Q$11=$E18,"y",Table1[[#This Row],[Asset Class]]="Local","")</f>
        <v/>
      </c>
      <c r="R18" s="86" t="str" cm="1">
        <f t="array" ref="R18">_xlfn.IFS(Table1[[#This Row],[Asset Class]]&lt;&gt;"Local","y",R$11=$E18,"y",Table1[[#This Row],[Asset Class]]="Local","")</f>
        <v/>
      </c>
      <c r="S18" s="341" t="str" cm="1">
        <f t="array" ref="S18">_xlfn.IFS(Table1[[#This Row],[Asset Class]]&lt;&gt;"Local","y",S$11=$E18,"y",Table1[[#This Row],[Asset Class]]="Local","")</f>
        <v>y</v>
      </c>
      <c r="T18" s="50"/>
      <c r="U18" s="95" t="str">
        <f>IF(Table1[[#This Row],[Asset Class]]&lt;&gt;"Local",0.25,IF(P18="y",1,""))</f>
        <v/>
      </c>
      <c r="V18" s="415" t="str">
        <f>IF(Table1[[#This Row],[Asset Class]]&lt;&gt;"Local",0.25,IF(Q18="y",1,""))</f>
        <v/>
      </c>
      <c r="W18" s="415" t="str">
        <f>IF(Table1[[#This Row],[Asset Class]]&lt;&gt;"Local",0.25,IF(R18="y",1,""))</f>
        <v/>
      </c>
      <c r="X18" s="415">
        <f>IF(Table1[[#This Row],[Asset Class]]&lt;&gt;"Local",0.25,IF(S18="y",1,""))</f>
        <v>1</v>
      </c>
      <c r="Y18" s="95">
        <f t="shared" si="0"/>
        <v>1</v>
      </c>
      <c r="Z18" s="50"/>
      <c r="AA18" s="257" t="str">
        <f t="shared" si="1"/>
        <v/>
      </c>
      <c r="AB18" s="258" t="str">
        <f t="shared" si="2"/>
        <v/>
      </c>
      <c r="AC18" s="258" t="str">
        <f t="shared" si="3"/>
        <v/>
      </c>
      <c r="AD18" s="258">
        <f t="shared" si="4"/>
        <v>528633</v>
      </c>
      <c r="AE18" s="259">
        <f t="shared" si="5"/>
        <v>528633</v>
      </c>
    </row>
    <row r="19" spans="1:31">
      <c r="A19" s="26"/>
      <c r="B19" s="210" t="s">
        <v>112</v>
      </c>
      <c r="C19" s="211" t="s">
        <v>115</v>
      </c>
      <c r="D19" s="211" t="s">
        <v>111</v>
      </c>
      <c r="E19" s="211" t="s">
        <v>114</v>
      </c>
      <c r="F19" s="241" t="s">
        <v>108</v>
      </c>
      <c r="G19" s="357">
        <v>0.5</v>
      </c>
      <c r="H19" s="360">
        <v>1255.0197265764475</v>
      </c>
      <c r="I19" s="365">
        <v>77.371645491830151</v>
      </c>
      <c r="J19" s="332">
        <f>Table1[[#This Row],[Embellishment Area (m2)]]*Table1[[#This Row],[Construction Unit Rate ($/m)]]*Table1[[#This Row],[Embellishment Area Factor]]</f>
        <v>48551.470684963249</v>
      </c>
      <c r="K19" s="246">
        <v>2510.039453152895</v>
      </c>
      <c r="L19" s="337">
        <v>51.919695325664051</v>
      </c>
      <c r="M19" s="88">
        <f>Table1[[#This Row],[Size of land (m2)]]*Table1[[#This Row],[Land Unit Rate ($/m2)]]</f>
        <v>130320.48366309471</v>
      </c>
      <c r="N19" s="244">
        <v>2021</v>
      </c>
      <c r="O19" s="88">
        <f>ROUND(IF(Table1[[#This Row],[Valuation Year]]=2016,(Table1[[#This Row],[Total Construction Cost ($)]]+Table1[[#This Row],[Land Value]])*('General Input Sheet'!$G$38/'General Input Sheet'!$G$43),Table1[[#This Row],[Total Construction Cost ($)]]+Table1[[#This Row],[Land Value]]),0)</f>
        <v>178872</v>
      </c>
      <c r="P19" s="123" t="str" cm="1">
        <f t="array" ref="P19">_xlfn.IFS(Table1[[#This Row],[Asset Class]]&lt;&gt;"Local","y",P$11=$E19,"y",Table1[[#This Row],[Asset Class]]="Local","")</f>
        <v/>
      </c>
      <c r="Q19" s="86" t="str" cm="1">
        <f t="array" ref="Q19">_xlfn.IFS(Table1[[#This Row],[Asset Class]]&lt;&gt;"Local","y",Q$11=$E19,"y",Table1[[#This Row],[Asset Class]]="Local","")</f>
        <v/>
      </c>
      <c r="R19" s="86" t="str" cm="1">
        <f t="array" ref="R19">_xlfn.IFS(Table1[[#This Row],[Asset Class]]&lt;&gt;"Local","y",R$11=$E19,"y",Table1[[#This Row],[Asset Class]]="Local","")</f>
        <v/>
      </c>
      <c r="S19" s="341" t="str" cm="1">
        <f t="array" ref="S19">_xlfn.IFS(Table1[[#This Row],[Asset Class]]&lt;&gt;"Local","y",S$11=$E19,"y",Table1[[#This Row],[Asset Class]]="Local","")</f>
        <v>y</v>
      </c>
      <c r="T19" s="50"/>
      <c r="U19" s="95" t="str">
        <f>IF(Table1[[#This Row],[Asset Class]]&lt;&gt;"Local",0.25,IF(P19="y",1,""))</f>
        <v/>
      </c>
      <c r="V19" s="415" t="str">
        <f>IF(Table1[[#This Row],[Asset Class]]&lt;&gt;"Local",0.25,IF(Q19="y",1,""))</f>
        <v/>
      </c>
      <c r="W19" s="415" t="str">
        <f>IF(Table1[[#This Row],[Asset Class]]&lt;&gt;"Local",0.25,IF(R19="y",1,""))</f>
        <v/>
      </c>
      <c r="X19" s="415">
        <f>IF(Table1[[#This Row],[Asset Class]]&lt;&gt;"Local",0.25,IF(S19="y",1,""))</f>
        <v>1</v>
      </c>
      <c r="Y19" s="95">
        <f t="shared" si="0"/>
        <v>1</v>
      </c>
      <c r="Z19" s="50"/>
      <c r="AA19" s="257" t="str">
        <f t="shared" si="1"/>
        <v/>
      </c>
      <c r="AB19" s="258" t="str">
        <f t="shared" si="2"/>
        <v/>
      </c>
      <c r="AC19" s="258" t="str">
        <f t="shared" si="3"/>
        <v/>
      </c>
      <c r="AD19" s="258">
        <f t="shared" si="4"/>
        <v>178872</v>
      </c>
      <c r="AE19" s="259">
        <f t="shared" si="5"/>
        <v>178872</v>
      </c>
    </row>
    <row r="20" spans="1:31">
      <c r="A20" s="26"/>
      <c r="B20" s="210" t="s">
        <v>112</v>
      </c>
      <c r="C20" s="211" t="s">
        <v>116</v>
      </c>
      <c r="D20" s="211" t="s">
        <v>111</v>
      </c>
      <c r="E20" s="211" t="s">
        <v>114</v>
      </c>
      <c r="F20" s="241" t="s">
        <v>108</v>
      </c>
      <c r="G20" s="357">
        <v>0.5</v>
      </c>
      <c r="H20" s="360">
        <v>5921.7957206798046</v>
      </c>
      <c r="I20" s="365">
        <v>77.371645491830151</v>
      </c>
      <c r="J20" s="332">
        <f>Table1[[#This Row],[Embellishment Area (m2)]]*Table1[[#This Row],[Construction Unit Rate ($/m)]]*Table1[[#This Row],[Embellishment Area Factor]]</f>
        <v>229089.53958773735</v>
      </c>
      <c r="K20" s="246">
        <v>11843.591441359609</v>
      </c>
      <c r="L20" s="337">
        <v>51.919695325664051</v>
      </c>
      <c r="M20" s="88">
        <f>Table1[[#This Row],[Size of land (m2)]]*Table1[[#This Row],[Land Unit Rate ($/m2)]]</f>
        <v>614915.65919703327</v>
      </c>
      <c r="N20" s="244">
        <v>2021</v>
      </c>
      <c r="O20" s="88">
        <f>ROUND(IF(Table1[[#This Row],[Valuation Year]]=2016,(Table1[[#This Row],[Total Construction Cost ($)]]+Table1[[#This Row],[Land Value]])*('General Input Sheet'!$G$38/'General Input Sheet'!$G$43),Table1[[#This Row],[Total Construction Cost ($)]]+Table1[[#This Row],[Land Value]]),0)</f>
        <v>844005</v>
      </c>
      <c r="P20" s="123" t="str" cm="1">
        <f t="array" ref="P20">_xlfn.IFS(Table1[[#This Row],[Asset Class]]&lt;&gt;"Local","y",P$11=$E20,"y",Table1[[#This Row],[Asset Class]]="Local","")</f>
        <v/>
      </c>
      <c r="Q20" s="86" t="str" cm="1">
        <f t="array" ref="Q20">_xlfn.IFS(Table1[[#This Row],[Asset Class]]&lt;&gt;"Local","y",Q$11=$E20,"y",Table1[[#This Row],[Asset Class]]="Local","")</f>
        <v/>
      </c>
      <c r="R20" s="86" t="str" cm="1">
        <f t="array" ref="R20">_xlfn.IFS(Table1[[#This Row],[Asset Class]]&lt;&gt;"Local","y",R$11=$E20,"y",Table1[[#This Row],[Asset Class]]="Local","")</f>
        <v/>
      </c>
      <c r="S20" s="341" t="str" cm="1">
        <f t="array" ref="S20">_xlfn.IFS(Table1[[#This Row],[Asset Class]]&lt;&gt;"Local","y",S$11=$E20,"y",Table1[[#This Row],[Asset Class]]="Local","")</f>
        <v>y</v>
      </c>
      <c r="T20" s="50"/>
      <c r="U20" s="95" t="str">
        <f>IF(Table1[[#This Row],[Asset Class]]&lt;&gt;"Local",0.25,IF(P20="y",1,""))</f>
        <v/>
      </c>
      <c r="V20" s="415" t="str">
        <f>IF(Table1[[#This Row],[Asset Class]]&lt;&gt;"Local",0.25,IF(Q20="y",1,""))</f>
        <v/>
      </c>
      <c r="W20" s="415" t="str">
        <f>IF(Table1[[#This Row],[Asset Class]]&lt;&gt;"Local",0.25,IF(R20="y",1,""))</f>
        <v/>
      </c>
      <c r="X20" s="415">
        <f>IF(Table1[[#This Row],[Asset Class]]&lt;&gt;"Local",0.25,IF(S20="y",1,""))</f>
        <v>1</v>
      </c>
      <c r="Y20" s="95">
        <f t="shared" si="0"/>
        <v>1</v>
      </c>
      <c r="Z20" s="50"/>
      <c r="AA20" s="257" t="str">
        <f t="shared" si="1"/>
        <v/>
      </c>
      <c r="AB20" s="258" t="str">
        <f t="shared" si="2"/>
        <v/>
      </c>
      <c r="AC20" s="258" t="str">
        <f t="shared" si="3"/>
        <v/>
      </c>
      <c r="AD20" s="258">
        <f t="shared" si="4"/>
        <v>844005</v>
      </c>
      <c r="AE20" s="259">
        <f t="shared" si="5"/>
        <v>844005</v>
      </c>
    </row>
    <row r="21" spans="1:31">
      <c r="A21" s="26"/>
      <c r="B21" s="210" t="s">
        <v>117</v>
      </c>
      <c r="C21" s="211" t="s">
        <v>118</v>
      </c>
      <c r="D21" s="211" t="s">
        <v>111</v>
      </c>
      <c r="E21" s="211" t="s">
        <v>107</v>
      </c>
      <c r="F21" s="241" t="s">
        <v>103</v>
      </c>
      <c r="G21" s="357">
        <v>0.5</v>
      </c>
      <c r="H21" s="360">
        <v>4833.8883686501085</v>
      </c>
      <c r="I21" s="365">
        <v>111.62041035606889</v>
      </c>
      <c r="J21" s="332">
        <f>Table1[[#This Row],[Embellishment Area (m2)]]*Table1[[#This Row],[Construction Unit Rate ($/m)]]*Table1[[#This Row],[Embellishment Area Factor]]</f>
        <v>269780.30166207673</v>
      </c>
      <c r="K21" s="246">
        <v>0</v>
      </c>
      <c r="L21" s="337">
        <v>66.125722619436161</v>
      </c>
      <c r="M21" s="88">
        <f>Table1[[#This Row],[Size of land (m2)]]*Table1[[#This Row],[Land Unit Rate ($/m2)]]</f>
        <v>0</v>
      </c>
      <c r="N21" s="244">
        <v>2021</v>
      </c>
      <c r="O21" s="88">
        <f>ROUND(IF(Table1[[#This Row],[Valuation Year]]=2016,(Table1[[#This Row],[Total Construction Cost ($)]]+Table1[[#This Row],[Land Value]])*('General Input Sheet'!$G$38/'General Input Sheet'!$G$43),Table1[[#This Row],[Total Construction Cost ($)]]+Table1[[#This Row],[Land Value]]),0)</f>
        <v>269780</v>
      </c>
      <c r="P21" s="123" t="str" cm="1">
        <f t="array" ref="P21">_xlfn.IFS(Table1[[#This Row],[Asset Class]]&lt;&gt;"Local","y",P$11=$E21,"y",Table1[[#This Row],[Asset Class]]="Local","")</f>
        <v>y</v>
      </c>
      <c r="Q21" s="86" t="str" cm="1">
        <f t="array" ref="Q21">_xlfn.IFS(Table1[[#This Row],[Asset Class]]&lt;&gt;"Local","y",Q$11=$E21,"y",Table1[[#This Row],[Asset Class]]="Local","")</f>
        <v/>
      </c>
      <c r="R21" s="86" t="str" cm="1">
        <f t="array" ref="R21">_xlfn.IFS(Table1[[#This Row],[Asset Class]]&lt;&gt;"Local","y",R$11=$E21,"y",Table1[[#This Row],[Asset Class]]="Local","")</f>
        <v/>
      </c>
      <c r="S21" s="341" t="str" cm="1">
        <f t="array" ref="S21">_xlfn.IFS(Table1[[#This Row],[Asset Class]]&lt;&gt;"Local","y",S$11=$E21,"y",Table1[[#This Row],[Asset Class]]="Local","")</f>
        <v/>
      </c>
      <c r="T21" s="50"/>
      <c r="U21" s="95">
        <f>IF(Table1[[#This Row],[Asset Class]]&lt;&gt;"Local",0.25,IF(P21="y",1,""))</f>
        <v>1</v>
      </c>
      <c r="V21" s="415" t="str">
        <f>IF(Table1[[#This Row],[Asset Class]]&lt;&gt;"Local",0.25,IF(Q21="y",1,""))</f>
        <v/>
      </c>
      <c r="W21" s="415" t="str">
        <f>IF(Table1[[#This Row],[Asset Class]]&lt;&gt;"Local",0.25,IF(R21="y",1,""))</f>
        <v/>
      </c>
      <c r="X21" s="415" t="str">
        <f>IF(Table1[[#This Row],[Asset Class]]&lt;&gt;"Local",0.25,IF(S21="y",1,""))</f>
        <v/>
      </c>
      <c r="Y21" s="95">
        <f t="shared" si="0"/>
        <v>1</v>
      </c>
      <c r="Z21" s="50"/>
      <c r="AA21" s="257">
        <f t="shared" si="1"/>
        <v>269780</v>
      </c>
      <c r="AB21" s="258" t="str">
        <f t="shared" si="2"/>
        <v/>
      </c>
      <c r="AC21" s="258" t="str">
        <f t="shared" si="3"/>
        <v/>
      </c>
      <c r="AD21" s="258" t="str">
        <f t="shared" si="4"/>
        <v/>
      </c>
      <c r="AE21" s="259">
        <f t="shared" si="5"/>
        <v>269780</v>
      </c>
    </row>
    <row r="22" spans="1:31">
      <c r="A22" s="26"/>
      <c r="B22" s="210" t="s">
        <v>119</v>
      </c>
      <c r="C22" s="211" t="s">
        <v>120</v>
      </c>
      <c r="D22" s="211" t="s">
        <v>101</v>
      </c>
      <c r="E22" s="211" t="s">
        <v>107</v>
      </c>
      <c r="F22" s="241" t="s">
        <v>108</v>
      </c>
      <c r="G22" s="357">
        <v>0.5</v>
      </c>
      <c r="H22" s="360">
        <v>872.44428375263203</v>
      </c>
      <c r="I22" s="365">
        <v>407.064610062648</v>
      </c>
      <c r="J22" s="332">
        <f>Table1[[#This Row],[Embellishment Area (m2)]]*Table1[[#This Row],[Construction Unit Rate ($/m)]]*Table1[[#This Row],[Embellishment Area Factor]]</f>
        <v>177570.59608357569</v>
      </c>
      <c r="K22" s="246">
        <v>0</v>
      </c>
      <c r="L22" s="337">
        <v>112.7890879358248</v>
      </c>
      <c r="M22" s="88">
        <f>Table1[[#This Row],[Size of land (m2)]]*Table1[[#This Row],[Land Unit Rate ($/m2)]]</f>
        <v>0</v>
      </c>
      <c r="N22" s="244">
        <v>2021</v>
      </c>
      <c r="O22" s="88">
        <f>ROUND(IF(Table1[[#This Row],[Valuation Year]]=2016,(Table1[[#This Row],[Total Construction Cost ($)]]+Table1[[#This Row],[Land Value]])*('General Input Sheet'!$G$38/'General Input Sheet'!$G$43),Table1[[#This Row],[Total Construction Cost ($)]]+Table1[[#This Row],[Land Value]]),0)</f>
        <v>177571</v>
      </c>
      <c r="P22" s="123" t="str" cm="1">
        <f t="array" ref="P22">_xlfn.IFS(Table1[[#This Row],[Asset Class]]&lt;&gt;"Local","y",P$11=$E22,"y",Table1[[#This Row],[Asset Class]]="Local","")</f>
        <v>y</v>
      </c>
      <c r="Q22" s="86" t="str" cm="1">
        <f t="array" ref="Q22">_xlfn.IFS(Table1[[#This Row],[Asset Class]]&lt;&gt;"Local","y",Q$11=$E22,"y",Table1[[#This Row],[Asset Class]]="Local","")</f>
        <v>y</v>
      </c>
      <c r="R22" s="86" t="str" cm="1">
        <f t="array" ref="R22">_xlfn.IFS(Table1[[#This Row],[Asset Class]]&lt;&gt;"Local","y",R$11=$E22,"y",Table1[[#This Row],[Asset Class]]="Local","")</f>
        <v>y</v>
      </c>
      <c r="S22" s="341" t="str" cm="1">
        <f t="array" ref="S22">_xlfn.IFS(Table1[[#This Row],[Asset Class]]&lt;&gt;"Local","y",S$11=$E22,"y",Table1[[#This Row],[Asset Class]]="Local","")</f>
        <v>y</v>
      </c>
      <c r="T22" s="50"/>
      <c r="U22" s="95">
        <f>IF(Table1[[#This Row],[Asset Class]]&lt;&gt;"Local",0.25,IF(P22="y",1,""))</f>
        <v>0.25</v>
      </c>
      <c r="V22" s="415">
        <f>IF(Table1[[#This Row],[Asset Class]]&lt;&gt;"Local",0.25,IF(Q22="y",1,""))</f>
        <v>0.25</v>
      </c>
      <c r="W22" s="415">
        <f>IF(Table1[[#This Row],[Asset Class]]&lt;&gt;"Local",0.25,IF(R22="y",1,""))</f>
        <v>0.25</v>
      </c>
      <c r="X22" s="415">
        <f>IF(Table1[[#This Row],[Asset Class]]&lt;&gt;"Local",0.25,IF(S22="y",1,""))</f>
        <v>0.25</v>
      </c>
      <c r="Y22" s="95">
        <f t="shared" si="0"/>
        <v>1</v>
      </c>
      <c r="Z22" s="50"/>
      <c r="AA22" s="257">
        <f t="shared" si="1"/>
        <v>44392.75</v>
      </c>
      <c r="AB22" s="258">
        <f t="shared" si="2"/>
        <v>44392.75</v>
      </c>
      <c r="AC22" s="258">
        <f t="shared" si="3"/>
        <v>44392.75</v>
      </c>
      <c r="AD22" s="258">
        <f t="shared" si="4"/>
        <v>44392.75</v>
      </c>
      <c r="AE22" s="259">
        <f t="shared" si="5"/>
        <v>177571</v>
      </c>
    </row>
    <row r="23" spans="1:31">
      <c r="A23" s="26"/>
      <c r="B23" s="210" t="s">
        <v>121</v>
      </c>
      <c r="C23" s="211" t="s">
        <v>122</v>
      </c>
      <c r="D23" s="211" t="s">
        <v>111</v>
      </c>
      <c r="E23" s="211" t="s">
        <v>107</v>
      </c>
      <c r="F23" s="241" t="s">
        <v>103</v>
      </c>
      <c r="G23" s="357">
        <v>0.5</v>
      </c>
      <c r="H23" s="360">
        <v>9368.3095515817004</v>
      </c>
      <c r="I23" s="365">
        <v>111.62041035606889</v>
      </c>
      <c r="J23" s="332">
        <f>Table1[[#This Row],[Embellishment Area (m2)]]*Table1[[#This Row],[Construction Unit Rate ($/m)]]*Table1[[#This Row],[Embellishment Area Factor]]</f>
        <v>522847.27824511455</v>
      </c>
      <c r="K23" s="246">
        <v>18736.619103163401</v>
      </c>
      <c r="L23" s="337">
        <v>66.125722619436161</v>
      </c>
      <c r="M23" s="88">
        <f>Table1[[#This Row],[Size of land (m2)]]*Table1[[#This Row],[Land Unit Rate ($/m2)]]</f>
        <v>1238972.4776418118</v>
      </c>
      <c r="N23" s="244">
        <v>2021</v>
      </c>
      <c r="O23" s="88">
        <f>ROUND(IF(Table1[[#This Row],[Valuation Year]]=2016,(Table1[[#This Row],[Total Construction Cost ($)]]+Table1[[#This Row],[Land Value]])*('General Input Sheet'!$G$38/'General Input Sheet'!$G$43),Table1[[#This Row],[Total Construction Cost ($)]]+Table1[[#This Row],[Land Value]]),0)</f>
        <v>1761820</v>
      </c>
      <c r="P23" s="123" t="str" cm="1">
        <f t="array" ref="P23">_xlfn.IFS(Table1[[#This Row],[Asset Class]]&lt;&gt;"Local","y",P$11=$E23,"y",Table1[[#This Row],[Asset Class]]="Local","")</f>
        <v>y</v>
      </c>
      <c r="Q23" s="86" t="str" cm="1">
        <f t="array" ref="Q23">_xlfn.IFS(Table1[[#This Row],[Asset Class]]&lt;&gt;"Local","y",Q$11=$E23,"y",Table1[[#This Row],[Asset Class]]="Local","")</f>
        <v/>
      </c>
      <c r="R23" s="86" t="str" cm="1">
        <f t="array" ref="R23">_xlfn.IFS(Table1[[#This Row],[Asset Class]]&lt;&gt;"Local","y",R$11=$E23,"y",Table1[[#This Row],[Asset Class]]="Local","")</f>
        <v/>
      </c>
      <c r="S23" s="341" t="str" cm="1">
        <f t="array" ref="S23">_xlfn.IFS(Table1[[#This Row],[Asset Class]]&lt;&gt;"Local","y",S$11=$E23,"y",Table1[[#This Row],[Asset Class]]="Local","")</f>
        <v/>
      </c>
      <c r="T23" s="50"/>
      <c r="U23" s="95">
        <f>IF(Table1[[#This Row],[Asset Class]]&lt;&gt;"Local",0.25,IF(P23="y",1,""))</f>
        <v>1</v>
      </c>
      <c r="V23" s="415" t="str">
        <f>IF(Table1[[#This Row],[Asset Class]]&lt;&gt;"Local",0.25,IF(Q23="y",1,""))</f>
        <v/>
      </c>
      <c r="W23" s="415" t="str">
        <f>IF(Table1[[#This Row],[Asset Class]]&lt;&gt;"Local",0.25,IF(R23="y",1,""))</f>
        <v/>
      </c>
      <c r="X23" s="415" t="str">
        <f>IF(Table1[[#This Row],[Asset Class]]&lt;&gt;"Local",0.25,IF(S23="y",1,""))</f>
        <v/>
      </c>
      <c r="Y23" s="95">
        <f t="shared" si="0"/>
        <v>1</v>
      </c>
      <c r="Z23" s="50"/>
      <c r="AA23" s="257">
        <f t="shared" si="1"/>
        <v>1761820</v>
      </c>
      <c r="AB23" s="258" t="str">
        <f t="shared" si="2"/>
        <v/>
      </c>
      <c r="AC23" s="258" t="str">
        <f t="shared" si="3"/>
        <v/>
      </c>
      <c r="AD23" s="258" t="str">
        <f t="shared" si="4"/>
        <v/>
      </c>
      <c r="AE23" s="259">
        <f t="shared" si="5"/>
        <v>1761820</v>
      </c>
    </row>
    <row r="24" spans="1:31">
      <c r="A24" s="26"/>
      <c r="B24" s="210" t="s">
        <v>123</v>
      </c>
      <c r="C24" s="211" t="s">
        <v>124</v>
      </c>
      <c r="D24" s="211" t="s">
        <v>111</v>
      </c>
      <c r="E24" s="211" t="s">
        <v>102</v>
      </c>
      <c r="F24" s="241" t="s">
        <v>103</v>
      </c>
      <c r="G24" s="357">
        <v>0.5</v>
      </c>
      <c r="H24" s="360">
        <v>4624.8149788491619</v>
      </c>
      <c r="I24" s="365">
        <v>143.96305955739601</v>
      </c>
      <c r="J24" s="332">
        <f>Table1[[#This Row],[Embellishment Area (m2)]]*Table1[[#This Row],[Construction Unit Rate ($/m)]]*Table1[[#This Row],[Embellishment Area Factor]]</f>
        <v>332901.25712099951</v>
      </c>
      <c r="K24" s="246">
        <v>9249.6299576983238</v>
      </c>
      <c r="L24" s="337">
        <v>39.027494808321961</v>
      </c>
      <c r="M24" s="88">
        <f>Table1[[#This Row],[Size of land (m2)]]*Table1[[#This Row],[Land Unit Rate ($/m2)]]</f>
        <v>360989.88515297062</v>
      </c>
      <c r="N24" s="244">
        <v>2021</v>
      </c>
      <c r="O24" s="88">
        <f>ROUND(IF(Table1[[#This Row],[Valuation Year]]=2016,(Table1[[#This Row],[Total Construction Cost ($)]]+Table1[[#This Row],[Land Value]])*('General Input Sheet'!$G$38/'General Input Sheet'!$G$43),Table1[[#This Row],[Total Construction Cost ($)]]+Table1[[#This Row],[Land Value]]),0)</f>
        <v>693891</v>
      </c>
      <c r="P24" s="123" t="str" cm="1">
        <f t="array" ref="P24">_xlfn.IFS(Table1[[#This Row],[Asset Class]]&lt;&gt;"Local","y",P$11=$E24,"y",Table1[[#This Row],[Asset Class]]="Local","")</f>
        <v/>
      </c>
      <c r="Q24" s="86" t="str" cm="1">
        <f t="array" ref="Q24">_xlfn.IFS(Table1[[#This Row],[Asset Class]]&lt;&gt;"Local","y",Q$11=$E24,"y",Table1[[#This Row],[Asset Class]]="Local","")</f>
        <v/>
      </c>
      <c r="R24" s="86" t="str" cm="1">
        <f t="array" ref="R24">_xlfn.IFS(Table1[[#This Row],[Asset Class]]&lt;&gt;"Local","y",R$11=$E24,"y",Table1[[#This Row],[Asset Class]]="Local","")</f>
        <v>y</v>
      </c>
      <c r="S24" s="341" t="str" cm="1">
        <f t="array" ref="S24">_xlfn.IFS(Table1[[#This Row],[Asset Class]]&lt;&gt;"Local","y",S$11=$E24,"y",Table1[[#This Row],[Asset Class]]="Local","")</f>
        <v/>
      </c>
      <c r="T24" s="50"/>
      <c r="U24" s="95" t="str">
        <f>IF(Table1[[#This Row],[Asset Class]]&lt;&gt;"Local",0.25,IF(P24="y",1,""))</f>
        <v/>
      </c>
      <c r="V24" s="415" t="str">
        <f>IF(Table1[[#This Row],[Asset Class]]&lt;&gt;"Local",0.25,IF(Q24="y",1,""))</f>
        <v/>
      </c>
      <c r="W24" s="415">
        <f>IF(Table1[[#This Row],[Asset Class]]&lt;&gt;"Local",0.25,IF(R24="y",1,""))</f>
        <v>1</v>
      </c>
      <c r="X24" s="415" t="str">
        <f>IF(Table1[[#This Row],[Asset Class]]&lt;&gt;"Local",0.25,IF(S24="y",1,""))</f>
        <v/>
      </c>
      <c r="Y24" s="95">
        <f t="shared" si="0"/>
        <v>1</v>
      </c>
      <c r="Z24" s="50"/>
      <c r="AA24" s="257" t="str">
        <f t="shared" si="1"/>
        <v/>
      </c>
      <c r="AB24" s="258" t="str">
        <f t="shared" si="2"/>
        <v/>
      </c>
      <c r="AC24" s="258">
        <f t="shared" si="3"/>
        <v>693891</v>
      </c>
      <c r="AD24" s="258" t="str">
        <f t="shared" si="4"/>
        <v/>
      </c>
      <c r="AE24" s="259">
        <f t="shared" si="5"/>
        <v>693891</v>
      </c>
    </row>
    <row r="25" spans="1:31">
      <c r="A25" s="26"/>
      <c r="B25" s="210" t="s">
        <v>125</v>
      </c>
      <c r="C25" s="211" t="s">
        <v>126</v>
      </c>
      <c r="D25" s="211" t="s">
        <v>111</v>
      </c>
      <c r="E25" s="211" t="s">
        <v>114</v>
      </c>
      <c r="F25" s="241" t="s">
        <v>103</v>
      </c>
      <c r="G25" s="357">
        <v>0.5</v>
      </c>
      <c r="H25" s="360">
        <v>3813.3158764209197</v>
      </c>
      <c r="I25" s="365">
        <v>77.371645491830151</v>
      </c>
      <c r="J25" s="332">
        <f>Table1[[#This Row],[Embellishment Area (m2)]]*Table1[[#This Row],[Construction Unit Rate ($/m)]]*Table1[[#This Row],[Embellishment Area Factor]]</f>
        <v>147521.26206940348</v>
      </c>
      <c r="K25" s="246">
        <v>7626.6317528418394</v>
      </c>
      <c r="L25" s="337">
        <v>51.919695325664051</v>
      </c>
      <c r="M25" s="88">
        <f>Table1[[#This Row],[Size of land (m2)]]*Table1[[#This Row],[Land Unit Rate ($/m2)]]</f>
        <v>395972.39696858346</v>
      </c>
      <c r="N25" s="244">
        <v>2021</v>
      </c>
      <c r="O25" s="88">
        <f>ROUND(IF(Table1[[#This Row],[Valuation Year]]=2016,(Table1[[#This Row],[Total Construction Cost ($)]]+Table1[[#This Row],[Land Value]])*('General Input Sheet'!$G$38/'General Input Sheet'!$G$43),Table1[[#This Row],[Total Construction Cost ($)]]+Table1[[#This Row],[Land Value]]),0)</f>
        <v>543494</v>
      </c>
      <c r="P25" s="123" t="str" cm="1">
        <f t="array" ref="P25">_xlfn.IFS(Table1[[#This Row],[Asset Class]]&lt;&gt;"Local","y",P$11=$E25,"y",Table1[[#This Row],[Asset Class]]="Local","")</f>
        <v/>
      </c>
      <c r="Q25" s="86" t="str" cm="1">
        <f t="array" ref="Q25">_xlfn.IFS(Table1[[#This Row],[Asset Class]]&lt;&gt;"Local","y",Q$11=$E25,"y",Table1[[#This Row],[Asset Class]]="Local","")</f>
        <v/>
      </c>
      <c r="R25" s="86" t="str" cm="1">
        <f t="array" ref="R25">_xlfn.IFS(Table1[[#This Row],[Asset Class]]&lt;&gt;"Local","y",R$11=$E25,"y",Table1[[#This Row],[Asset Class]]="Local","")</f>
        <v/>
      </c>
      <c r="S25" s="341" t="str" cm="1">
        <f t="array" ref="S25">_xlfn.IFS(Table1[[#This Row],[Asset Class]]&lt;&gt;"Local","y",S$11=$E25,"y",Table1[[#This Row],[Asset Class]]="Local","")</f>
        <v>y</v>
      </c>
      <c r="T25" s="50"/>
      <c r="U25" s="95" t="str">
        <f>IF(Table1[[#This Row],[Asset Class]]&lt;&gt;"Local",0.25,IF(P25="y",1,""))</f>
        <v/>
      </c>
      <c r="V25" s="415" t="str">
        <f>IF(Table1[[#This Row],[Asset Class]]&lt;&gt;"Local",0.25,IF(Q25="y",1,""))</f>
        <v/>
      </c>
      <c r="W25" s="415" t="str">
        <f>IF(Table1[[#This Row],[Asset Class]]&lt;&gt;"Local",0.25,IF(R25="y",1,""))</f>
        <v/>
      </c>
      <c r="X25" s="415">
        <f>IF(Table1[[#This Row],[Asset Class]]&lt;&gt;"Local",0.25,IF(S25="y",1,""))</f>
        <v>1</v>
      </c>
      <c r="Y25" s="95">
        <f t="shared" si="0"/>
        <v>1</v>
      </c>
      <c r="Z25" s="50"/>
      <c r="AA25" s="257" t="str">
        <f t="shared" si="1"/>
        <v/>
      </c>
      <c r="AB25" s="258" t="str">
        <f t="shared" si="2"/>
        <v/>
      </c>
      <c r="AC25" s="258" t="str">
        <f t="shared" si="3"/>
        <v/>
      </c>
      <c r="AD25" s="258">
        <f t="shared" si="4"/>
        <v>543494</v>
      </c>
      <c r="AE25" s="259">
        <f t="shared" si="5"/>
        <v>543494</v>
      </c>
    </row>
    <row r="26" spans="1:31">
      <c r="A26" s="26"/>
      <c r="B26" s="210" t="s">
        <v>127</v>
      </c>
      <c r="C26" s="211" t="s">
        <v>128</v>
      </c>
      <c r="D26" s="211" t="s">
        <v>106</v>
      </c>
      <c r="E26" s="211" t="s">
        <v>114</v>
      </c>
      <c r="F26" s="241" t="s">
        <v>108</v>
      </c>
      <c r="G26" s="357">
        <v>0.5</v>
      </c>
      <c r="H26" s="360">
        <v>7087.0844556912352</v>
      </c>
      <c r="I26" s="365">
        <v>566.28724924743767</v>
      </c>
      <c r="J26" s="332">
        <f>Table1[[#This Row],[Embellishment Area (m2)]]*Table1[[#This Row],[Construction Unit Rate ($/m)]]*Table1[[#This Row],[Embellishment Area Factor]]</f>
        <v>2006662.7807988317</v>
      </c>
      <c r="K26" s="246">
        <v>14174.16891138247</v>
      </c>
      <c r="L26" s="337">
        <v>75.676903388107434</v>
      </c>
      <c r="M26" s="88">
        <f>Table1[[#This Row],[Size of land (m2)]]*Table1[[#This Row],[Land Unit Rate ($/m2)]]</f>
        <v>1072657.2113134072</v>
      </c>
      <c r="N26" s="244">
        <v>2021</v>
      </c>
      <c r="O26" s="88">
        <f>ROUND(IF(Table1[[#This Row],[Valuation Year]]=2016,(Table1[[#This Row],[Total Construction Cost ($)]]+Table1[[#This Row],[Land Value]])*('General Input Sheet'!$G$38/'General Input Sheet'!$G$43),Table1[[#This Row],[Total Construction Cost ($)]]+Table1[[#This Row],[Land Value]]),0)</f>
        <v>3079320</v>
      </c>
      <c r="P26" s="123" t="str" cm="1">
        <f t="array" ref="P26">_xlfn.IFS(Table1[[#This Row],[Asset Class]]&lt;&gt;"Local","y",P$11=$E26,"y",Table1[[#This Row],[Asset Class]]="Local","")</f>
        <v>y</v>
      </c>
      <c r="Q26" s="86" t="str" cm="1">
        <f t="array" ref="Q26">_xlfn.IFS(Table1[[#This Row],[Asset Class]]&lt;&gt;"Local","y",Q$11=$E26,"y",Table1[[#This Row],[Asset Class]]="Local","")</f>
        <v>y</v>
      </c>
      <c r="R26" s="86" t="str" cm="1">
        <f t="array" ref="R26">_xlfn.IFS(Table1[[#This Row],[Asset Class]]&lt;&gt;"Local","y",R$11=$E26,"y",Table1[[#This Row],[Asset Class]]="Local","")</f>
        <v>y</v>
      </c>
      <c r="S26" s="341" t="str" cm="1">
        <f t="array" ref="S26">_xlfn.IFS(Table1[[#This Row],[Asset Class]]&lt;&gt;"Local","y",S$11=$E26,"y",Table1[[#This Row],[Asset Class]]="Local","")</f>
        <v>y</v>
      </c>
      <c r="T26" s="50"/>
      <c r="U26" s="95">
        <f>IF(Table1[[#This Row],[Asset Class]]&lt;&gt;"Local",0.25,IF(P26="y",1,""))</f>
        <v>0.25</v>
      </c>
      <c r="V26" s="415">
        <f>IF(Table1[[#This Row],[Asset Class]]&lt;&gt;"Local",0.25,IF(Q26="y",1,""))</f>
        <v>0.25</v>
      </c>
      <c r="W26" s="415">
        <f>IF(Table1[[#This Row],[Asset Class]]&lt;&gt;"Local",0.25,IF(R26="y",1,""))</f>
        <v>0.25</v>
      </c>
      <c r="X26" s="415">
        <f>IF(Table1[[#This Row],[Asset Class]]&lt;&gt;"Local",0.25,IF(S26="y",1,""))</f>
        <v>0.25</v>
      </c>
      <c r="Y26" s="95">
        <f t="shared" si="0"/>
        <v>1</v>
      </c>
      <c r="Z26" s="50"/>
      <c r="AA26" s="257">
        <f t="shared" si="1"/>
        <v>769830</v>
      </c>
      <c r="AB26" s="258">
        <f t="shared" si="2"/>
        <v>769830</v>
      </c>
      <c r="AC26" s="258">
        <f t="shared" si="3"/>
        <v>769830</v>
      </c>
      <c r="AD26" s="258">
        <f t="shared" si="4"/>
        <v>769830</v>
      </c>
      <c r="AE26" s="259">
        <f t="shared" si="5"/>
        <v>3079320</v>
      </c>
    </row>
    <row r="27" spans="1:31">
      <c r="A27" s="26"/>
      <c r="B27" s="210" t="s">
        <v>129</v>
      </c>
      <c r="C27" s="211" t="s">
        <v>130</v>
      </c>
      <c r="D27" s="211" t="s">
        <v>106</v>
      </c>
      <c r="E27" s="211" t="s">
        <v>107</v>
      </c>
      <c r="F27" s="241" t="s">
        <v>131</v>
      </c>
      <c r="G27" s="357">
        <v>0.5</v>
      </c>
      <c r="H27" s="360">
        <v>22187.05085162551</v>
      </c>
      <c r="I27" s="365">
        <v>295.91815694928124</v>
      </c>
      <c r="J27" s="332">
        <f>Table1[[#This Row],[Embellishment Area (m2)]]*Table1[[#This Row],[Construction Unit Rate ($/m)]]*Table1[[#This Row],[Embellishment Area Factor]]</f>
        <v>3282775.5980765009</v>
      </c>
      <c r="K27" s="246">
        <v>44374.101703251021</v>
      </c>
      <c r="L27" s="337">
        <v>157.26221918381682</v>
      </c>
      <c r="M27" s="88">
        <f>Table1[[#This Row],[Size of land (m2)]]*Table1[[#This Row],[Land Unit Rate ($/m2)]]</f>
        <v>6978369.7081416417</v>
      </c>
      <c r="N27" s="244">
        <v>2021</v>
      </c>
      <c r="O27" s="88">
        <f>ROUND(IF(Table1[[#This Row],[Valuation Year]]=2016,(Table1[[#This Row],[Total Construction Cost ($)]]+Table1[[#This Row],[Land Value]])*('General Input Sheet'!$G$38/'General Input Sheet'!$G$43),Table1[[#This Row],[Total Construction Cost ($)]]+Table1[[#This Row],[Land Value]]),0)</f>
        <v>10261145</v>
      </c>
      <c r="P27" s="123" t="str" cm="1">
        <f t="array" ref="P27">_xlfn.IFS(Table1[[#This Row],[Asset Class]]&lt;&gt;"Local","y",P$11=$E27,"y",Table1[[#This Row],[Asset Class]]="Local","")</f>
        <v>y</v>
      </c>
      <c r="Q27" s="86" t="str" cm="1">
        <f t="array" ref="Q27">_xlfn.IFS(Table1[[#This Row],[Asset Class]]&lt;&gt;"Local","y",Q$11=$E27,"y",Table1[[#This Row],[Asset Class]]="Local","")</f>
        <v>y</v>
      </c>
      <c r="R27" s="86" t="str" cm="1">
        <f t="array" ref="R27">_xlfn.IFS(Table1[[#This Row],[Asset Class]]&lt;&gt;"Local","y",R$11=$E27,"y",Table1[[#This Row],[Asset Class]]="Local","")</f>
        <v>y</v>
      </c>
      <c r="S27" s="341" t="str" cm="1">
        <f t="array" ref="S27">_xlfn.IFS(Table1[[#This Row],[Asset Class]]&lt;&gt;"Local","y",S$11=$E27,"y",Table1[[#This Row],[Asset Class]]="Local","")</f>
        <v>y</v>
      </c>
      <c r="T27" s="50"/>
      <c r="U27" s="95">
        <f>IF(Table1[[#This Row],[Asset Class]]&lt;&gt;"Local",0.25,IF(P27="y",1,""))</f>
        <v>0.25</v>
      </c>
      <c r="V27" s="415">
        <f>IF(Table1[[#This Row],[Asset Class]]&lt;&gt;"Local",0.25,IF(Q27="y",1,""))</f>
        <v>0.25</v>
      </c>
      <c r="W27" s="415">
        <f>IF(Table1[[#This Row],[Asset Class]]&lt;&gt;"Local",0.25,IF(R27="y",1,""))</f>
        <v>0.25</v>
      </c>
      <c r="X27" s="415">
        <f>IF(Table1[[#This Row],[Asset Class]]&lt;&gt;"Local",0.25,IF(S27="y",1,""))</f>
        <v>0.25</v>
      </c>
      <c r="Y27" s="95">
        <f t="shared" si="0"/>
        <v>1</v>
      </c>
      <c r="Z27" s="50"/>
      <c r="AA27" s="257">
        <f t="shared" si="1"/>
        <v>2565286.25</v>
      </c>
      <c r="AB27" s="258">
        <f t="shared" si="2"/>
        <v>2565286.25</v>
      </c>
      <c r="AC27" s="258">
        <f t="shared" si="3"/>
        <v>2565286.25</v>
      </c>
      <c r="AD27" s="258">
        <f t="shared" si="4"/>
        <v>2565286.25</v>
      </c>
      <c r="AE27" s="259">
        <f t="shared" si="5"/>
        <v>10261145</v>
      </c>
    </row>
    <row r="28" spans="1:31">
      <c r="A28" s="26"/>
      <c r="B28" s="210" t="s">
        <v>132</v>
      </c>
      <c r="C28" s="211" t="s">
        <v>133</v>
      </c>
      <c r="D28" s="211" t="s">
        <v>111</v>
      </c>
      <c r="E28" s="211" t="s">
        <v>107</v>
      </c>
      <c r="F28" s="241" t="s">
        <v>103</v>
      </c>
      <c r="G28" s="357">
        <v>0.5</v>
      </c>
      <c r="H28" s="360">
        <v>3867.2912031828191</v>
      </c>
      <c r="I28" s="365">
        <v>111.62041035606889</v>
      </c>
      <c r="J28" s="332">
        <f>Table1[[#This Row],[Embellishment Area (m2)]]*Table1[[#This Row],[Construction Unit Rate ($/m)]]*Table1[[#This Row],[Embellishment Area Factor]]</f>
        <v>215834.31553284082</v>
      </c>
      <c r="K28" s="246">
        <v>7734.5824063656382</v>
      </c>
      <c r="L28" s="337">
        <v>66.125722619436161</v>
      </c>
      <c r="M28" s="88">
        <f>Table1[[#This Row],[Size of land (m2)]]*Table1[[#This Row],[Land Unit Rate ($/m2)]]</f>
        <v>511454.85078050528</v>
      </c>
      <c r="N28" s="244">
        <v>2021</v>
      </c>
      <c r="O28" s="88">
        <f>ROUND(IF(Table1[[#This Row],[Valuation Year]]=2016,(Table1[[#This Row],[Total Construction Cost ($)]]+Table1[[#This Row],[Land Value]])*('General Input Sheet'!$G$38/'General Input Sheet'!$G$43),Table1[[#This Row],[Total Construction Cost ($)]]+Table1[[#This Row],[Land Value]]),0)</f>
        <v>727289</v>
      </c>
      <c r="P28" s="123" t="str" cm="1">
        <f t="array" ref="P28">_xlfn.IFS(Table1[[#This Row],[Asset Class]]&lt;&gt;"Local","y",P$11=$E28,"y",Table1[[#This Row],[Asset Class]]="Local","")</f>
        <v>y</v>
      </c>
      <c r="Q28" s="86" t="str" cm="1">
        <f t="array" ref="Q28">_xlfn.IFS(Table1[[#This Row],[Asset Class]]&lt;&gt;"Local","y",Q$11=$E28,"y",Table1[[#This Row],[Asset Class]]="Local","")</f>
        <v/>
      </c>
      <c r="R28" s="86" t="str" cm="1">
        <f t="array" ref="R28">_xlfn.IFS(Table1[[#This Row],[Asset Class]]&lt;&gt;"Local","y",R$11=$E28,"y",Table1[[#This Row],[Asset Class]]="Local","")</f>
        <v/>
      </c>
      <c r="S28" s="341" t="str" cm="1">
        <f t="array" ref="S28">_xlfn.IFS(Table1[[#This Row],[Asset Class]]&lt;&gt;"Local","y",S$11=$E28,"y",Table1[[#This Row],[Asset Class]]="Local","")</f>
        <v/>
      </c>
      <c r="T28" s="50"/>
      <c r="U28" s="95">
        <f>IF(Table1[[#This Row],[Asset Class]]&lt;&gt;"Local",0.25,IF(P28="y",1,""))</f>
        <v>1</v>
      </c>
      <c r="V28" s="415" t="str">
        <f>IF(Table1[[#This Row],[Asset Class]]&lt;&gt;"Local",0.25,IF(Q28="y",1,""))</f>
        <v/>
      </c>
      <c r="W28" s="415" t="str">
        <f>IF(Table1[[#This Row],[Asset Class]]&lt;&gt;"Local",0.25,IF(R28="y",1,""))</f>
        <v/>
      </c>
      <c r="X28" s="415" t="str">
        <f>IF(Table1[[#This Row],[Asset Class]]&lt;&gt;"Local",0.25,IF(S28="y",1,""))</f>
        <v/>
      </c>
      <c r="Y28" s="95">
        <f t="shared" si="0"/>
        <v>1</v>
      </c>
      <c r="Z28" s="50"/>
      <c r="AA28" s="257">
        <f t="shared" si="1"/>
        <v>727289</v>
      </c>
      <c r="AB28" s="258" t="str">
        <f t="shared" si="2"/>
        <v/>
      </c>
      <c r="AC28" s="258" t="str">
        <f t="shared" si="3"/>
        <v/>
      </c>
      <c r="AD28" s="258" t="str">
        <f t="shared" si="4"/>
        <v/>
      </c>
      <c r="AE28" s="259">
        <f t="shared" si="5"/>
        <v>727289</v>
      </c>
    </row>
    <row r="29" spans="1:31">
      <c r="A29" s="26"/>
      <c r="B29" s="210" t="s">
        <v>132</v>
      </c>
      <c r="C29" s="211" t="s">
        <v>134</v>
      </c>
      <c r="D29" s="211" t="s">
        <v>111</v>
      </c>
      <c r="E29" s="211" t="s">
        <v>107</v>
      </c>
      <c r="F29" s="241" t="s">
        <v>103</v>
      </c>
      <c r="G29" s="357">
        <v>0.5</v>
      </c>
      <c r="H29" s="360">
        <v>4508.2325268669883</v>
      </c>
      <c r="I29" s="365">
        <v>111.62041035606889</v>
      </c>
      <c r="J29" s="332">
        <f>Table1[[#This Row],[Embellishment Area (m2)]]*Table1[[#This Row],[Construction Unit Rate ($/m)]]*Table1[[#This Row],[Embellishment Area Factor]]</f>
        <v>251605.3823147353</v>
      </c>
      <c r="K29" s="246">
        <v>9016.4650537339767</v>
      </c>
      <c r="L29" s="337">
        <v>66.125722619436161</v>
      </c>
      <c r="M29" s="88">
        <f>Table1[[#This Row],[Size of land (m2)]]*Table1[[#This Row],[Land Unit Rate ($/m2)]]</f>
        <v>596220.26715105248</v>
      </c>
      <c r="N29" s="244">
        <v>2021</v>
      </c>
      <c r="O29" s="88">
        <f>ROUND(IF(Table1[[#This Row],[Valuation Year]]=2016,(Table1[[#This Row],[Total Construction Cost ($)]]+Table1[[#This Row],[Land Value]])*('General Input Sheet'!$G$38/'General Input Sheet'!$G$43),Table1[[#This Row],[Total Construction Cost ($)]]+Table1[[#This Row],[Land Value]]),0)</f>
        <v>847826</v>
      </c>
      <c r="P29" s="123" t="str" cm="1">
        <f t="array" ref="P29">_xlfn.IFS(Table1[[#This Row],[Asset Class]]&lt;&gt;"Local","y",P$11=$E29,"y",Table1[[#This Row],[Asset Class]]="Local","")</f>
        <v>y</v>
      </c>
      <c r="Q29" s="86" t="str" cm="1">
        <f t="array" ref="Q29">_xlfn.IFS(Table1[[#This Row],[Asset Class]]&lt;&gt;"Local","y",Q$11=$E29,"y",Table1[[#This Row],[Asset Class]]="Local","")</f>
        <v/>
      </c>
      <c r="R29" s="86" t="str" cm="1">
        <f t="array" ref="R29">_xlfn.IFS(Table1[[#This Row],[Asset Class]]&lt;&gt;"Local","y",R$11=$E29,"y",Table1[[#This Row],[Asset Class]]="Local","")</f>
        <v/>
      </c>
      <c r="S29" s="341" t="str" cm="1">
        <f t="array" ref="S29">_xlfn.IFS(Table1[[#This Row],[Asset Class]]&lt;&gt;"Local","y",S$11=$E29,"y",Table1[[#This Row],[Asset Class]]="Local","")</f>
        <v/>
      </c>
      <c r="T29" s="50"/>
      <c r="U29" s="95">
        <f>IF(Table1[[#This Row],[Asset Class]]&lt;&gt;"Local",0.25,IF(P29="y",1,""))</f>
        <v>1</v>
      </c>
      <c r="V29" s="415" t="str">
        <f>IF(Table1[[#This Row],[Asset Class]]&lt;&gt;"Local",0.25,IF(Q29="y",1,""))</f>
        <v/>
      </c>
      <c r="W29" s="415" t="str">
        <f>IF(Table1[[#This Row],[Asset Class]]&lt;&gt;"Local",0.25,IF(R29="y",1,""))</f>
        <v/>
      </c>
      <c r="X29" s="415" t="str">
        <f>IF(Table1[[#This Row],[Asset Class]]&lt;&gt;"Local",0.25,IF(S29="y",1,""))</f>
        <v/>
      </c>
      <c r="Y29" s="95">
        <f t="shared" si="0"/>
        <v>1</v>
      </c>
      <c r="Z29" s="50"/>
      <c r="AA29" s="257">
        <f t="shared" si="1"/>
        <v>847826</v>
      </c>
      <c r="AB29" s="258" t="str">
        <f t="shared" si="2"/>
        <v/>
      </c>
      <c r="AC29" s="258" t="str">
        <f t="shared" si="3"/>
        <v/>
      </c>
      <c r="AD29" s="258" t="str">
        <f t="shared" si="4"/>
        <v/>
      </c>
      <c r="AE29" s="259">
        <f t="shared" si="5"/>
        <v>847826</v>
      </c>
    </row>
    <row r="30" spans="1:31">
      <c r="A30" s="26"/>
      <c r="B30" s="210" t="s">
        <v>129</v>
      </c>
      <c r="C30" s="211" t="s">
        <v>135</v>
      </c>
      <c r="D30" s="211" t="s">
        <v>106</v>
      </c>
      <c r="E30" s="211" t="s">
        <v>107</v>
      </c>
      <c r="F30" s="241" t="s">
        <v>136</v>
      </c>
      <c r="G30" s="357">
        <v>0.5</v>
      </c>
      <c r="H30" s="360">
        <v>26626.491458207383</v>
      </c>
      <c r="I30" s="365">
        <v>295.91815694928124</v>
      </c>
      <c r="J30" s="332">
        <f>Table1[[#This Row],[Embellishment Area (m2)]]*Table1[[#This Row],[Construction Unit Rate ($/m)]]*Table1[[#This Row],[Embellishment Area Factor]]</f>
        <v>3939631.1391692543</v>
      </c>
      <c r="K30" s="246">
        <v>53252.982916414767</v>
      </c>
      <c r="L30" s="337">
        <v>157.26221918381682</v>
      </c>
      <c r="M30" s="88">
        <f>Table1[[#This Row],[Size of land (m2)]]*Table1[[#This Row],[Land Unit Rate ($/m2)]]</f>
        <v>8374682.2715932718</v>
      </c>
      <c r="N30" s="244">
        <v>2021</v>
      </c>
      <c r="O30" s="88">
        <f>ROUND(IF(Table1[[#This Row],[Valuation Year]]=2016,(Table1[[#This Row],[Total Construction Cost ($)]]+Table1[[#This Row],[Land Value]])*('General Input Sheet'!$G$38/'General Input Sheet'!$G$43),Table1[[#This Row],[Total Construction Cost ($)]]+Table1[[#This Row],[Land Value]]),0)</f>
        <v>12314313</v>
      </c>
      <c r="P30" s="123" t="str" cm="1">
        <f t="array" ref="P30">_xlfn.IFS(Table1[[#This Row],[Asset Class]]&lt;&gt;"Local","y",P$11=$E30,"y",Table1[[#This Row],[Asset Class]]="Local","")</f>
        <v>y</v>
      </c>
      <c r="Q30" s="86" t="str" cm="1">
        <f t="array" ref="Q30">_xlfn.IFS(Table1[[#This Row],[Asset Class]]&lt;&gt;"Local","y",Q$11=$E30,"y",Table1[[#This Row],[Asset Class]]="Local","")</f>
        <v>y</v>
      </c>
      <c r="R30" s="86" t="str" cm="1">
        <f t="array" ref="R30">_xlfn.IFS(Table1[[#This Row],[Asset Class]]&lt;&gt;"Local","y",R$11=$E30,"y",Table1[[#This Row],[Asset Class]]="Local","")</f>
        <v>y</v>
      </c>
      <c r="S30" s="341" t="str" cm="1">
        <f t="array" ref="S30">_xlfn.IFS(Table1[[#This Row],[Asset Class]]&lt;&gt;"Local","y",S$11=$E30,"y",Table1[[#This Row],[Asset Class]]="Local","")</f>
        <v>y</v>
      </c>
      <c r="T30" s="50"/>
      <c r="U30" s="95">
        <f>IF(Table1[[#This Row],[Asset Class]]&lt;&gt;"Local",0.25,IF(P30="y",1,""))</f>
        <v>0.25</v>
      </c>
      <c r="V30" s="415">
        <f>IF(Table1[[#This Row],[Asset Class]]&lt;&gt;"Local",0.25,IF(Q30="y",1,""))</f>
        <v>0.25</v>
      </c>
      <c r="W30" s="415">
        <f>IF(Table1[[#This Row],[Asset Class]]&lt;&gt;"Local",0.25,IF(R30="y",1,""))</f>
        <v>0.25</v>
      </c>
      <c r="X30" s="415">
        <f>IF(Table1[[#This Row],[Asset Class]]&lt;&gt;"Local",0.25,IF(S30="y",1,""))</f>
        <v>0.25</v>
      </c>
      <c r="Y30" s="95">
        <f t="shared" si="0"/>
        <v>1</v>
      </c>
      <c r="Z30" s="50"/>
      <c r="AA30" s="257">
        <f t="shared" si="1"/>
        <v>3078578.25</v>
      </c>
      <c r="AB30" s="258">
        <f t="shared" si="2"/>
        <v>3078578.25</v>
      </c>
      <c r="AC30" s="258">
        <f t="shared" si="3"/>
        <v>3078578.25</v>
      </c>
      <c r="AD30" s="258">
        <f t="shared" si="4"/>
        <v>3078578.25</v>
      </c>
      <c r="AE30" s="259">
        <f t="shared" si="5"/>
        <v>12314313</v>
      </c>
    </row>
    <row r="31" spans="1:31">
      <c r="A31" s="26"/>
      <c r="B31" s="210" t="s">
        <v>137</v>
      </c>
      <c r="C31" s="211" t="s">
        <v>138</v>
      </c>
      <c r="D31" s="211" t="s">
        <v>111</v>
      </c>
      <c r="E31" s="211" t="s">
        <v>107</v>
      </c>
      <c r="F31" s="241" t="s">
        <v>103</v>
      </c>
      <c r="G31" s="357">
        <v>0.5</v>
      </c>
      <c r="H31" s="360">
        <v>12946.2289917623</v>
      </c>
      <c r="I31" s="365">
        <v>111.62041035606889</v>
      </c>
      <c r="J31" s="332">
        <f>Table1[[#This Row],[Embellishment Area (m2)]]*Table1[[#This Row],[Construction Unit Rate ($/m)]]*Table1[[#This Row],[Embellishment Area Factor]]</f>
        <v>722531.69631207199</v>
      </c>
      <c r="K31" s="246">
        <v>0</v>
      </c>
      <c r="L31" s="337">
        <v>66.125722619436161</v>
      </c>
      <c r="M31" s="88">
        <f>Table1[[#This Row],[Size of land (m2)]]*Table1[[#This Row],[Land Unit Rate ($/m2)]]</f>
        <v>0</v>
      </c>
      <c r="N31" s="244">
        <v>2021</v>
      </c>
      <c r="O31" s="88">
        <f>ROUND(IF(Table1[[#This Row],[Valuation Year]]=2016,(Table1[[#This Row],[Total Construction Cost ($)]]+Table1[[#This Row],[Land Value]])*('General Input Sheet'!$G$38/'General Input Sheet'!$G$43),Table1[[#This Row],[Total Construction Cost ($)]]+Table1[[#This Row],[Land Value]]),0)</f>
        <v>722532</v>
      </c>
      <c r="P31" s="123" t="str" cm="1">
        <f t="array" ref="P31">_xlfn.IFS(Table1[[#This Row],[Asset Class]]&lt;&gt;"Local","y",P$11=$E31,"y",Table1[[#This Row],[Asset Class]]="Local","")</f>
        <v>y</v>
      </c>
      <c r="Q31" s="86" t="str" cm="1">
        <f t="array" ref="Q31">_xlfn.IFS(Table1[[#This Row],[Asset Class]]&lt;&gt;"Local","y",Q$11=$E31,"y",Table1[[#This Row],[Asset Class]]="Local","")</f>
        <v/>
      </c>
      <c r="R31" s="86" t="str" cm="1">
        <f t="array" ref="R31">_xlfn.IFS(Table1[[#This Row],[Asset Class]]&lt;&gt;"Local","y",R$11=$E31,"y",Table1[[#This Row],[Asset Class]]="Local","")</f>
        <v/>
      </c>
      <c r="S31" s="341" t="str" cm="1">
        <f t="array" ref="S31">_xlfn.IFS(Table1[[#This Row],[Asset Class]]&lt;&gt;"Local","y",S$11=$E31,"y",Table1[[#This Row],[Asset Class]]="Local","")</f>
        <v/>
      </c>
      <c r="T31" s="50"/>
      <c r="U31" s="95">
        <f>IF(Table1[[#This Row],[Asset Class]]&lt;&gt;"Local",0.25,IF(P31="y",1,""))</f>
        <v>1</v>
      </c>
      <c r="V31" s="415" t="str">
        <f>IF(Table1[[#This Row],[Asset Class]]&lt;&gt;"Local",0.25,IF(Q31="y",1,""))</f>
        <v/>
      </c>
      <c r="W31" s="415" t="str">
        <f>IF(Table1[[#This Row],[Asset Class]]&lt;&gt;"Local",0.25,IF(R31="y",1,""))</f>
        <v/>
      </c>
      <c r="X31" s="415" t="str">
        <f>IF(Table1[[#This Row],[Asset Class]]&lt;&gt;"Local",0.25,IF(S31="y",1,""))</f>
        <v/>
      </c>
      <c r="Y31" s="95">
        <f t="shared" si="0"/>
        <v>1</v>
      </c>
      <c r="Z31" s="50"/>
      <c r="AA31" s="257">
        <f t="shared" si="1"/>
        <v>722532</v>
      </c>
      <c r="AB31" s="258" t="str">
        <f t="shared" si="2"/>
        <v/>
      </c>
      <c r="AC31" s="258" t="str">
        <f t="shared" si="3"/>
        <v/>
      </c>
      <c r="AD31" s="258" t="str">
        <f t="shared" si="4"/>
        <v/>
      </c>
      <c r="AE31" s="259">
        <f t="shared" si="5"/>
        <v>722532</v>
      </c>
    </row>
    <row r="32" spans="1:31">
      <c r="A32" s="26"/>
      <c r="B32" s="210" t="s">
        <v>139</v>
      </c>
      <c r="C32" s="211" t="s">
        <v>140</v>
      </c>
      <c r="D32" s="211" t="s">
        <v>106</v>
      </c>
      <c r="E32" s="211" t="s">
        <v>107</v>
      </c>
      <c r="F32" s="241" t="s">
        <v>136</v>
      </c>
      <c r="G32" s="357">
        <v>0.5</v>
      </c>
      <c r="H32" s="360">
        <v>36530.242987762715</v>
      </c>
      <c r="I32" s="365">
        <v>295.91815694928124</v>
      </c>
      <c r="J32" s="332">
        <f>Table1[[#This Row],[Embellishment Area (m2)]]*Table1[[#This Row],[Construction Unit Rate ($/m)]]*Table1[[#This Row],[Embellishment Area Factor]]</f>
        <v>5404981.0889240736</v>
      </c>
      <c r="K32" s="246">
        <v>0</v>
      </c>
      <c r="L32" s="337">
        <v>157.26221918381682</v>
      </c>
      <c r="M32" s="88">
        <f>Table1[[#This Row],[Size of land (m2)]]*Table1[[#This Row],[Land Unit Rate ($/m2)]]</f>
        <v>0</v>
      </c>
      <c r="N32" s="244">
        <v>2021</v>
      </c>
      <c r="O32" s="88">
        <f>ROUND(IF(Table1[[#This Row],[Valuation Year]]=2016,(Table1[[#This Row],[Total Construction Cost ($)]]+Table1[[#This Row],[Land Value]])*('General Input Sheet'!$G$38/'General Input Sheet'!$G$43),Table1[[#This Row],[Total Construction Cost ($)]]+Table1[[#This Row],[Land Value]]),0)</f>
        <v>5404981</v>
      </c>
      <c r="P32" s="123" t="str" cm="1">
        <f t="array" ref="P32">_xlfn.IFS(Table1[[#This Row],[Asset Class]]&lt;&gt;"Local","y",P$11=$E32,"y",Table1[[#This Row],[Asset Class]]="Local","")</f>
        <v>y</v>
      </c>
      <c r="Q32" s="86" t="str" cm="1">
        <f t="array" ref="Q32">_xlfn.IFS(Table1[[#This Row],[Asset Class]]&lt;&gt;"Local","y",Q$11=$E32,"y",Table1[[#This Row],[Asset Class]]="Local","")</f>
        <v>y</v>
      </c>
      <c r="R32" s="86" t="str" cm="1">
        <f t="array" ref="R32">_xlfn.IFS(Table1[[#This Row],[Asset Class]]&lt;&gt;"Local","y",R$11=$E32,"y",Table1[[#This Row],[Asset Class]]="Local","")</f>
        <v>y</v>
      </c>
      <c r="S32" s="341" t="str" cm="1">
        <f t="array" ref="S32">_xlfn.IFS(Table1[[#This Row],[Asset Class]]&lt;&gt;"Local","y",S$11=$E32,"y",Table1[[#This Row],[Asset Class]]="Local","")</f>
        <v>y</v>
      </c>
      <c r="T32" s="50"/>
      <c r="U32" s="95">
        <f>IF(Table1[[#This Row],[Asset Class]]&lt;&gt;"Local",0.25,IF(P32="y",1,""))</f>
        <v>0.25</v>
      </c>
      <c r="V32" s="415">
        <f>IF(Table1[[#This Row],[Asset Class]]&lt;&gt;"Local",0.25,IF(Q32="y",1,""))</f>
        <v>0.25</v>
      </c>
      <c r="W32" s="415">
        <f>IF(Table1[[#This Row],[Asset Class]]&lt;&gt;"Local",0.25,IF(R32="y",1,""))</f>
        <v>0.25</v>
      </c>
      <c r="X32" s="415">
        <f>IF(Table1[[#This Row],[Asset Class]]&lt;&gt;"Local",0.25,IF(S32="y",1,""))</f>
        <v>0.25</v>
      </c>
      <c r="Y32" s="95">
        <f t="shared" si="0"/>
        <v>1</v>
      </c>
      <c r="Z32" s="50"/>
      <c r="AA32" s="257">
        <f t="shared" si="1"/>
        <v>1351245.25</v>
      </c>
      <c r="AB32" s="258">
        <f t="shared" si="2"/>
        <v>1351245.25</v>
      </c>
      <c r="AC32" s="258">
        <f t="shared" si="3"/>
        <v>1351245.25</v>
      </c>
      <c r="AD32" s="258">
        <f t="shared" si="4"/>
        <v>1351245.25</v>
      </c>
      <c r="AE32" s="259">
        <f t="shared" si="5"/>
        <v>5404981</v>
      </c>
    </row>
    <row r="33" spans="1:31">
      <c r="A33" s="26"/>
      <c r="B33" s="210" t="s">
        <v>141</v>
      </c>
      <c r="C33" s="211" t="s">
        <v>142</v>
      </c>
      <c r="D33" s="211" t="s">
        <v>111</v>
      </c>
      <c r="E33" s="211" t="s">
        <v>143</v>
      </c>
      <c r="F33" s="241" t="s">
        <v>103</v>
      </c>
      <c r="G33" s="357">
        <v>0.5</v>
      </c>
      <c r="H33" s="360">
        <v>19372.920370592688</v>
      </c>
      <c r="I33" s="365">
        <v>115.6419902144599</v>
      </c>
      <c r="J33" s="332">
        <f>Table1[[#This Row],[Embellishment Area (m2)]]*Table1[[#This Row],[Construction Unit Rate ($/m)]]*Table1[[#This Row],[Embellishment Area Factor]]</f>
        <v>1120161.5339607953</v>
      </c>
      <c r="K33" s="246">
        <v>38745.840741185377</v>
      </c>
      <c r="L33" s="337">
        <v>85.331826959272703</v>
      </c>
      <c r="M33" s="88">
        <f>Table1[[#This Row],[Size of land (m2)]]*Table1[[#This Row],[Land Unit Rate ($/m2)]]</f>
        <v>3306253.3775183689</v>
      </c>
      <c r="N33" s="244">
        <v>2021</v>
      </c>
      <c r="O33" s="88">
        <f>ROUND(IF(Table1[[#This Row],[Valuation Year]]=2016,(Table1[[#This Row],[Total Construction Cost ($)]]+Table1[[#This Row],[Land Value]])*('General Input Sheet'!$G$38/'General Input Sheet'!$G$43),Table1[[#This Row],[Total Construction Cost ($)]]+Table1[[#This Row],[Land Value]]),0)</f>
        <v>4426415</v>
      </c>
      <c r="P33" s="123" t="str" cm="1">
        <f t="array" ref="P33">_xlfn.IFS(Table1[[#This Row],[Asset Class]]&lt;&gt;"Local","y",P$11=$E33,"y",Table1[[#This Row],[Asset Class]]="Local","")</f>
        <v/>
      </c>
      <c r="Q33" s="86" t="str" cm="1">
        <f t="array" ref="Q33">_xlfn.IFS(Table1[[#This Row],[Asset Class]]&lt;&gt;"Local","y",Q$11=$E33,"y",Table1[[#This Row],[Asset Class]]="Local","")</f>
        <v>y</v>
      </c>
      <c r="R33" s="86" t="str" cm="1">
        <f t="array" ref="R33">_xlfn.IFS(Table1[[#This Row],[Asset Class]]&lt;&gt;"Local","y",R$11=$E33,"y",Table1[[#This Row],[Asset Class]]="Local","")</f>
        <v/>
      </c>
      <c r="S33" s="341" t="str" cm="1">
        <f t="array" ref="S33">_xlfn.IFS(Table1[[#This Row],[Asset Class]]&lt;&gt;"Local","y",S$11=$E33,"y",Table1[[#This Row],[Asset Class]]="Local","")</f>
        <v/>
      </c>
      <c r="T33" s="50"/>
      <c r="U33" s="95" t="str">
        <f>IF(Table1[[#This Row],[Asset Class]]&lt;&gt;"Local",0.25,IF(P33="y",1,""))</f>
        <v/>
      </c>
      <c r="V33" s="415">
        <f>IF(Table1[[#This Row],[Asset Class]]&lt;&gt;"Local",0.25,IF(Q33="y",1,""))</f>
        <v>1</v>
      </c>
      <c r="W33" s="415" t="str">
        <f>IF(Table1[[#This Row],[Asset Class]]&lt;&gt;"Local",0.25,IF(R33="y",1,""))</f>
        <v/>
      </c>
      <c r="X33" s="415" t="str">
        <f>IF(Table1[[#This Row],[Asset Class]]&lt;&gt;"Local",0.25,IF(S33="y",1,""))</f>
        <v/>
      </c>
      <c r="Y33" s="95">
        <f t="shared" si="0"/>
        <v>1</v>
      </c>
      <c r="Z33" s="50"/>
      <c r="AA33" s="257" t="str">
        <f t="shared" si="1"/>
        <v/>
      </c>
      <c r="AB33" s="258">
        <f t="shared" si="2"/>
        <v>4426415</v>
      </c>
      <c r="AC33" s="258" t="str">
        <f t="shared" si="3"/>
        <v/>
      </c>
      <c r="AD33" s="258" t="str">
        <f t="shared" si="4"/>
        <v/>
      </c>
      <c r="AE33" s="259">
        <f t="shared" si="5"/>
        <v>4426415</v>
      </c>
    </row>
    <row r="34" spans="1:31">
      <c r="A34" s="26"/>
      <c r="B34" s="210" t="s">
        <v>144</v>
      </c>
      <c r="C34" s="211" t="s">
        <v>145</v>
      </c>
      <c r="D34" s="211" t="s">
        <v>111</v>
      </c>
      <c r="E34" s="211" t="s">
        <v>102</v>
      </c>
      <c r="F34" s="241" t="s">
        <v>103</v>
      </c>
      <c r="G34" s="357">
        <v>0.5</v>
      </c>
      <c r="H34" s="360">
        <v>6180.2186381063402</v>
      </c>
      <c r="I34" s="365">
        <v>143.96305955739601</v>
      </c>
      <c r="J34" s="332">
        <f>Table1[[#This Row],[Embellishment Area (m2)]]*Table1[[#This Row],[Construction Unit Rate ($/m)]]*Table1[[#This Row],[Embellishment Area Factor]]</f>
        <v>444861.59193771594</v>
      </c>
      <c r="K34" s="246">
        <v>12360.43727621268</v>
      </c>
      <c r="L34" s="337">
        <v>39.027494808321961</v>
      </c>
      <c r="M34" s="88">
        <f>Table1[[#This Row],[Size of land (m2)]]*Table1[[#This Row],[Land Unit Rate ($/m2)]]</f>
        <v>482396.90162597963</v>
      </c>
      <c r="N34" s="244">
        <v>2021</v>
      </c>
      <c r="O34" s="88">
        <f>ROUND(IF(Table1[[#This Row],[Valuation Year]]=2016,(Table1[[#This Row],[Total Construction Cost ($)]]+Table1[[#This Row],[Land Value]])*('General Input Sheet'!$G$38/'General Input Sheet'!$G$43),Table1[[#This Row],[Total Construction Cost ($)]]+Table1[[#This Row],[Land Value]]),0)</f>
        <v>927258</v>
      </c>
      <c r="P34" s="123" t="str" cm="1">
        <f t="array" ref="P34">_xlfn.IFS(Table1[[#This Row],[Asset Class]]&lt;&gt;"Local","y",P$11=$E34,"y",Table1[[#This Row],[Asset Class]]="Local","")</f>
        <v/>
      </c>
      <c r="Q34" s="86" t="str" cm="1">
        <f t="array" ref="Q34">_xlfn.IFS(Table1[[#This Row],[Asset Class]]&lt;&gt;"Local","y",Q$11=$E34,"y",Table1[[#This Row],[Asset Class]]="Local","")</f>
        <v/>
      </c>
      <c r="R34" s="86" t="str" cm="1">
        <f t="array" ref="R34">_xlfn.IFS(Table1[[#This Row],[Asset Class]]&lt;&gt;"Local","y",R$11=$E34,"y",Table1[[#This Row],[Asset Class]]="Local","")</f>
        <v>y</v>
      </c>
      <c r="S34" s="341" t="str" cm="1">
        <f t="array" ref="S34">_xlfn.IFS(Table1[[#This Row],[Asset Class]]&lt;&gt;"Local","y",S$11=$E34,"y",Table1[[#This Row],[Asset Class]]="Local","")</f>
        <v/>
      </c>
      <c r="T34" s="50"/>
      <c r="U34" s="95" t="str">
        <f>IF(Table1[[#This Row],[Asset Class]]&lt;&gt;"Local",0.25,IF(P34="y",1,""))</f>
        <v/>
      </c>
      <c r="V34" s="415" t="str">
        <f>IF(Table1[[#This Row],[Asset Class]]&lt;&gt;"Local",0.25,IF(Q34="y",1,""))</f>
        <v/>
      </c>
      <c r="W34" s="415">
        <f>IF(Table1[[#This Row],[Asset Class]]&lt;&gt;"Local",0.25,IF(R34="y",1,""))</f>
        <v>1</v>
      </c>
      <c r="X34" s="415" t="str">
        <f>IF(Table1[[#This Row],[Asset Class]]&lt;&gt;"Local",0.25,IF(S34="y",1,""))</f>
        <v/>
      </c>
      <c r="Y34" s="95">
        <f t="shared" si="0"/>
        <v>1</v>
      </c>
      <c r="Z34" s="50"/>
      <c r="AA34" s="257" t="str">
        <f t="shared" si="1"/>
        <v/>
      </c>
      <c r="AB34" s="258" t="str">
        <f t="shared" si="2"/>
        <v/>
      </c>
      <c r="AC34" s="258">
        <f t="shared" si="3"/>
        <v>927258</v>
      </c>
      <c r="AD34" s="258" t="str">
        <f t="shared" si="4"/>
        <v/>
      </c>
      <c r="AE34" s="259">
        <f t="shared" si="5"/>
        <v>927258</v>
      </c>
    </row>
    <row r="35" spans="1:31">
      <c r="A35" s="26"/>
      <c r="B35" s="210" t="s">
        <v>146</v>
      </c>
      <c r="C35" s="211" t="s">
        <v>147</v>
      </c>
      <c r="D35" s="211" t="s">
        <v>106</v>
      </c>
      <c r="E35" s="211" t="s">
        <v>102</v>
      </c>
      <c r="F35" s="241" t="s">
        <v>108</v>
      </c>
      <c r="G35" s="357">
        <v>0.5</v>
      </c>
      <c r="H35" s="360">
        <v>8719.6686003223258</v>
      </c>
      <c r="I35" s="365">
        <v>452.87898632773505</v>
      </c>
      <c r="J35" s="332">
        <f>Table1[[#This Row],[Embellishment Area (m2)]]*Table1[[#This Row],[Construction Unit Rate ($/m)]]*Table1[[#This Row],[Embellishment Area Factor]]</f>
        <v>1974477.3384138776</v>
      </c>
      <c r="K35" s="246">
        <v>17439.337200644652</v>
      </c>
      <c r="L35" s="337">
        <v>140.14546069071523</v>
      </c>
      <c r="M35" s="88">
        <f>Table1[[#This Row],[Size of land (m2)]]*Table1[[#This Row],[Land Unit Rate ($/m2)]]</f>
        <v>2444043.9461250729</v>
      </c>
      <c r="N35" s="244">
        <v>2021</v>
      </c>
      <c r="O35" s="88">
        <f>ROUND(IF(Table1[[#This Row],[Valuation Year]]=2016,(Table1[[#This Row],[Total Construction Cost ($)]]+Table1[[#This Row],[Land Value]])*('General Input Sheet'!$G$38/'General Input Sheet'!$G$43),Table1[[#This Row],[Total Construction Cost ($)]]+Table1[[#This Row],[Land Value]]),0)</f>
        <v>4418521</v>
      </c>
      <c r="P35" s="123" t="str" cm="1">
        <f t="array" ref="P35">_xlfn.IFS(Table1[[#This Row],[Asset Class]]&lt;&gt;"Local","y",P$11=$E35,"y",Table1[[#This Row],[Asset Class]]="Local","")</f>
        <v>y</v>
      </c>
      <c r="Q35" s="86" t="str" cm="1">
        <f t="array" ref="Q35">_xlfn.IFS(Table1[[#This Row],[Asset Class]]&lt;&gt;"Local","y",Q$11=$E35,"y",Table1[[#This Row],[Asset Class]]="Local","")</f>
        <v>y</v>
      </c>
      <c r="R35" s="86" t="str" cm="1">
        <f t="array" ref="R35">_xlfn.IFS(Table1[[#This Row],[Asset Class]]&lt;&gt;"Local","y",R$11=$E35,"y",Table1[[#This Row],[Asset Class]]="Local","")</f>
        <v>y</v>
      </c>
      <c r="S35" s="341" t="str" cm="1">
        <f t="array" ref="S35">_xlfn.IFS(Table1[[#This Row],[Asset Class]]&lt;&gt;"Local","y",S$11=$E35,"y",Table1[[#This Row],[Asset Class]]="Local","")</f>
        <v>y</v>
      </c>
      <c r="T35" s="50"/>
      <c r="U35" s="95">
        <f>IF(Table1[[#This Row],[Asset Class]]&lt;&gt;"Local",0.25,IF(P35="y",1,""))</f>
        <v>0.25</v>
      </c>
      <c r="V35" s="415">
        <f>IF(Table1[[#This Row],[Asset Class]]&lt;&gt;"Local",0.25,IF(Q35="y",1,""))</f>
        <v>0.25</v>
      </c>
      <c r="W35" s="415">
        <f>IF(Table1[[#This Row],[Asset Class]]&lt;&gt;"Local",0.25,IF(R35="y",1,""))</f>
        <v>0.25</v>
      </c>
      <c r="X35" s="415">
        <f>IF(Table1[[#This Row],[Asset Class]]&lt;&gt;"Local",0.25,IF(S35="y",1,""))</f>
        <v>0.25</v>
      </c>
      <c r="Y35" s="95">
        <f t="shared" si="0"/>
        <v>1</v>
      </c>
      <c r="Z35" s="50"/>
      <c r="AA35" s="257">
        <f t="shared" si="1"/>
        <v>1104630.25</v>
      </c>
      <c r="AB35" s="258">
        <f t="shared" si="2"/>
        <v>1104630.25</v>
      </c>
      <c r="AC35" s="258">
        <f t="shared" si="3"/>
        <v>1104630.25</v>
      </c>
      <c r="AD35" s="258">
        <f t="shared" si="4"/>
        <v>1104630.25</v>
      </c>
      <c r="AE35" s="259">
        <f t="shared" si="5"/>
        <v>4418521</v>
      </c>
    </row>
    <row r="36" spans="1:31">
      <c r="A36" s="26"/>
      <c r="B36" s="210" t="s">
        <v>146</v>
      </c>
      <c r="C36" s="211" t="s">
        <v>148</v>
      </c>
      <c r="D36" s="211" t="s">
        <v>106</v>
      </c>
      <c r="E36" s="211" t="s">
        <v>102</v>
      </c>
      <c r="F36" s="241" t="s">
        <v>103</v>
      </c>
      <c r="G36" s="357">
        <v>0.5</v>
      </c>
      <c r="H36" s="360">
        <v>645.45022806626753</v>
      </c>
      <c r="I36" s="365">
        <v>452.87898632773505</v>
      </c>
      <c r="J36" s="332">
        <f>Table1[[#This Row],[Embellishment Area (m2)]]*Table1[[#This Row],[Construction Unit Rate ($/m)]]*Table1[[#This Row],[Embellishment Area Factor]]</f>
        <v>146155.42250582832</v>
      </c>
      <c r="K36" s="246">
        <v>1290.9004561325351</v>
      </c>
      <c r="L36" s="337">
        <v>140.14546069071523</v>
      </c>
      <c r="M36" s="88">
        <f>Table1[[#This Row],[Size of land (m2)]]*Table1[[#This Row],[Land Unit Rate ($/m2)]]</f>
        <v>180913.83913054856</v>
      </c>
      <c r="N36" s="244">
        <v>2021</v>
      </c>
      <c r="O36" s="88">
        <f>ROUND(IF(Table1[[#This Row],[Valuation Year]]=2016,(Table1[[#This Row],[Total Construction Cost ($)]]+Table1[[#This Row],[Land Value]])*('General Input Sheet'!$G$38/'General Input Sheet'!$G$43),Table1[[#This Row],[Total Construction Cost ($)]]+Table1[[#This Row],[Land Value]]),0)</f>
        <v>327069</v>
      </c>
      <c r="P36" s="123" t="str" cm="1">
        <f t="array" ref="P36">_xlfn.IFS(Table1[[#This Row],[Asset Class]]&lt;&gt;"Local","y",P$11=$E36,"y",Table1[[#This Row],[Asset Class]]="Local","")</f>
        <v>y</v>
      </c>
      <c r="Q36" s="86" t="str" cm="1">
        <f t="array" ref="Q36">_xlfn.IFS(Table1[[#This Row],[Asset Class]]&lt;&gt;"Local","y",Q$11=$E36,"y",Table1[[#This Row],[Asset Class]]="Local","")</f>
        <v>y</v>
      </c>
      <c r="R36" s="86" t="str" cm="1">
        <f t="array" ref="R36">_xlfn.IFS(Table1[[#This Row],[Asset Class]]&lt;&gt;"Local","y",R$11=$E36,"y",Table1[[#This Row],[Asset Class]]="Local","")</f>
        <v>y</v>
      </c>
      <c r="S36" s="341" t="str" cm="1">
        <f t="array" ref="S36">_xlfn.IFS(Table1[[#This Row],[Asset Class]]&lt;&gt;"Local","y",S$11=$E36,"y",Table1[[#This Row],[Asset Class]]="Local","")</f>
        <v>y</v>
      </c>
      <c r="T36" s="50"/>
      <c r="U36" s="95">
        <f>IF(Table1[[#This Row],[Asset Class]]&lt;&gt;"Local",0.25,IF(P36="y",1,""))</f>
        <v>0.25</v>
      </c>
      <c r="V36" s="415">
        <f>IF(Table1[[#This Row],[Asset Class]]&lt;&gt;"Local",0.25,IF(Q36="y",1,""))</f>
        <v>0.25</v>
      </c>
      <c r="W36" s="415">
        <f>IF(Table1[[#This Row],[Asset Class]]&lt;&gt;"Local",0.25,IF(R36="y",1,""))</f>
        <v>0.25</v>
      </c>
      <c r="X36" s="415">
        <f>IF(Table1[[#This Row],[Asset Class]]&lt;&gt;"Local",0.25,IF(S36="y",1,""))</f>
        <v>0.25</v>
      </c>
      <c r="Y36" s="95">
        <f t="shared" si="0"/>
        <v>1</v>
      </c>
      <c r="Z36" s="50"/>
      <c r="AA36" s="257">
        <f t="shared" si="1"/>
        <v>81767.25</v>
      </c>
      <c r="AB36" s="258">
        <f t="shared" si="2"/>
        <v>81767.25</v>
      </c>
      <c r="AC36" s="258">
        <f t="shared" si="3"/>
        <v>81767.25</v>
      </c>
      <c r="AD36" s="258">
        <f t="shared" si="4"/>
        <v>81767.25</v>
      </c>
      <c r="AE36" s="259">
        <f t="shared" si="5"/>
        <v>327069</v>
      </c>
    </row>
    <row r="37" spans="1:31">
      <c r="A37" s="26"/>
      <c r="B37" s="210" t="s">
        <v>146</v>
      </c>
      <c r="C37" s="211" t="s">
        <v>149</v>
      </c>
      <c r="D37" s="211" t="s">
        <v>106</v>
      </c>
      <c r="E37" s="211" t="s">
        <v>102</v>
      </c>
      <c r="F37" s="241" t="s">
        <v>103</v>
      </c>
      <c r="G37" s="357">
        <v>0.5</v>
      </c>
      <c r="H37" s="360">
        <v>24838.905075108803</v>
      </c>
      <c r="I37" s="365">
        <v>452.87898632773505</v>
      </c>
      <c r="J37" s="332">
        <f>Table1[[#This Row],[Embellishment Area (m2)]]*Table1[[#This Row],[Construction Unit Rate ($/m)]]*Table1[[#This Row],[Embellishment Area Factor]]</f>
        <v>5624509.0759530542</v>
      </c>
      <c r="K37" s="246">
        <v>49677.810150217607</v>
      </c>
      <c r="L37" s="337">
        <v>140.14546069071523</v>
      </c>
      <c r="M37" s="88">
        <f>Table1[[#This Row],[Size of land (m2)]]*Table1[[#This Row],[Land Unit Rate ($/m2)]]</f>
        <v>6962119.5896081356</v>
      </c>
      <c r="N37" s="244">
        <v>2021</v>
      </c>
      <c r="O37" s="88">
        <f>ROUND(IF(Table1[[#This Row],[Valuation Year]]=2016,(Table1[[#This Row],[Total Construction Cost ($)]]+Table1[[#This Row],[Land Value]])*('General Input Sheet'!$G$38/'General Input Sheet'!$G$43),Table1[[#This Row],[Total Construction Cost ($)]]+Table1[[#This Row],[Land Value]]),0)</f>
        <v>12586629</v>
      </c>
      <c r="P37" s="123" t="str" cm="1">
        <f t="array" ref="P37">_xlfn.IFS(Table1[[#This Row],[Asset Class]]&lt;&gt;"Local","y",P$11=$E37,"y",Table1[[#This Row],[Asset Class]]="Local","")</f>
        <v>y</v>
      </c>
      <c r="Q37" s="86" t="str" cm="1">
        <f t="array" ref="Q37">_xlfn.IFS(Table1[[#This Row],[Asset Class]]&lt;&gt;"Local","y",Q$11=$E37,"y",Table1[[#This Row],[Asset Class]]="Local","")</f>
        <v>y</v>
      </c>
      <c r="R37" s="86" t="str" cm="1">
        <f t="array" ref="R37">_xlfn.IFS(Table1[[#This Row],[Asset Class]]&lt;&gt;"Local","y",R$11=$E37,"y",Table1[[#This Row],[Asset Class]]="Local","")</f>
        <v>y</v>
      </c>
      <c r="S37" s="341" t="str" cm="1">
        <f t="array" ref="S37">_xlfn.IFS(Table1[[#This Row],[Asset Class]]&lt;&gt;"Local","y",S$11=$E37,"y",Table1[[#This Row],[Asset Class]]="Local","")</f>
        <v>y</v>
      </c>
      <c r="T37" s="50"/>
      <c r="U37" s="95">
        <f>IF(Table1[[#This Row],[Asset Class]]&lt;&gt;"Local",0.25,IF(P37="y",1,""))</f>
        <v>0.25</v>
      </c>
      <c r="V37" s="415">
        <f>IF(Table1[[#This Row],[Asset Class]]&lt;&gt;"Local",0.25,IF(Q37="y",1,""))</f>
        <v>0.25</v>
      </c>
      <c r="W37" s="415">
        <f>IF(Table1[[#This Row],[Asset Class]]&lt;&gt;"Local",0.25,IF(R37="y",1,""))</f>
        <v>0.25</v>
      </c>
      <c r="X37" s="415">
        <f>IF(Table1[[#This Row],[Asset Class]]&lt;&gt;"Local",0.25,IF(S37="y",1,""))</f>
        <v>0.25</v>
      </c>
      <c r="Y37" s="95">
        <f t="shared" si="0"/>
        <v>1</v>
      </c>
      <c r="Z37" s="50"/>
      <c r="AA37" s="257">
        <f t="shared" si="1"/>
        <v>3146657.25</v>
      </c>
      <c r="AB37" s="258">
        <f t="shared" si="2"/>
        <v>3146657.25</v>
      </c>
      <c r="AC37" s="258">
        <f t="shared" si="3"/>
        <v>3146657.25</v>
      </c>
      <c r="AD37" s="258">
        <f t="shared" si="4"/>
        <v>3146657.25</v>
      </c>
      <c r="AE37" s="259">
        <f t="shared" si="5"/>
        <v>12586629</v>
      </c>
    </row>
    <row r="38" spans="1:31">
      <c r="A38" s="26"/>
      <c r="B38" s="210" t="s">
        <v>146</v>
      </c>
      <c r="C38" s="211" t="s">
        <v>150</v>
      </c>
      <c r="D38" s="211" t="s">
        <v>106</v>
      </c>
      <c r="E38" s="211" t="s">
        <v>102</v>
      </c>
      <c r="F38" s="241" t="s">
        <v>136</v>
      </c>
      <c r="G38" s="357">
        <v>0.5</v>
      </c>
      <c r="H38" s="360">
        <v>16190.915197986231</v>
      </c>
      <c r="I38" s="365">
        <v>452.87898632773505</v>
      </c>
      <c r="J38" s="332">
        <f>Table1[[#This Row],[Embellishment Area (m2)]]*Table1[[#This Row],[Construction Unit Rate ($/m)]]*Table1[[#This Row],[Embellishment Area Factor]]</f>
        <v>3666262.6312911618</v>
      </c>
      <c r="K38" s="246">
        <v>32381.830395972462</v>
      </c>
      <c r="L38" s="337">
        <v>140.14546069071523</v>
      </c>
      <c r="M38" s="88">
        <f>Table1[[#This Row],[Size of land (m2)]]*Table1[[#This Row],[Land Unit Rate ($/m2)]]</f>
        <v>4538166.5388521664</v>
      </c>
      <c r="N38" s="244">
        <v>2021</v>
      </c>
      <c r="O38" s="88">
        <f>ROUND(IF(Table1[[#This Row],[Valuation Year]]=2016,(Table1[[#This Row],[Total Construction Cost ($)]]+Table1[[#This Row],[Land Value]])*('General Input Sheet'!$G$38/'General Input Sheet'!$G$43),Table1[[#This Row],[Total Construction Cost ($)]]+Table1[[#This Row],[Land Value]]),0)</f>
        <v>8204429</v>
      </c>
      <c r="P38" s="123" t="str" cm="1">
        <f t="array" ref="P38">_xlfn.IFS(Table1[[#This Row],[Asset Class]]&lt;&gt;"Local","y",P$11=$E38,"y",Table1[[#This Row],[Asset Class]]="Local","")</f>
        <v>y</v>
      </c>
      <c r="Q38" s="86" t="str" cm="1">
        <f t="array" ref="Q38">_xlfn.IFS(Table1[[#This Row],[Asset Class]]&lt;&gt;"Local","y",Q$11=$E38,"y",Table1[[#This Row],[Asset Class]]="Local","")</f>
        <v>y</v>
      </c>
      <c r="R38" s="86" t="str" cm="1">
        <f t="array" ref="R38">_xlfn.IFS(Table1[[#This Row],[Asset Class]]&lt;&gt;"Local","y",R$11=$E38,"y",Table1[[#This Row],[Asset Class]]="Local","")</f>
        <v>y</v>
      </c>
      <c r="S38" s="341" t="str" cm="1">
        <f t="array" ref="S38">_xlfn.IFS(Table1[[#This Row],[Asset Class]]&lt;&gt;"Local","y",S$11=$E38,"y",Table1[[#This Row],[Asset Class]]="Local","")</f>
        <v>y</v>
      </c>
      <c r="T38" s="50"/>
      <c r="U38" s="95">
        <f>IF(Table1[[#This Row],[Asset Class]]&lt;&gt;"Local",0.25,IF(P38="y",1,""))</f>
        <v>0.25</v>
      </c>
      <c r="V38" s="415">
        <f>IF(Table1[[#This Row],[Asset Class]]&lt;&gt;"Local",0.25,IF(Q38="y",1,""))</f>
        <v>0.25</v>
      </c>
      <c r="W38" s="415">
        <f>IF(Table1[[#This Row],[Asset Class]]&lt;&gt;"Local",0.25,IF(R38="y",1,""))</f>
        <v>0.25</v>
      </c>
      <c r="X38" s="415">
        <f>IF(Table1[[#This Row],[Asset Class]]&lt;&gt;"Local",0.25,IF(S38="y",1,""))</f>
        <v>0.25</v>
      </c>
      <c r="Y38" s="95">
        <f t="shared" si="0"/>
        <v>1</v>
      </c>
      <c r="Z38" s="50"/>
      <c r="AA38" s="257">
        <f t="shared" si="1"/>
        <v>2051107.25</v>
      </c>
      <c r="AB38" s="258">
        <f t="shared" si="2"/>
        <v>2051107.25</v>
      </c>
      <c r="AC38" s="258">
        <f t="shared" si="3"/>
        <v>2051107.25</v>
      </c>
      <c r="AD38" s="258">
        <f t="shared" si="4"/>
        <v>2051107.25</v>
      </c>
      <c r="AE38" s="259">
        <f t="shared" si="5"/>
        <v>8204429</v>
      </c>
    </row>
    <row r="39" spans="1:31">
      <c r="A39" s="26"/>
      <c r="B39" s="210" t="s">
        <v>146</v>
      </c>
      <c r="C39" s="211" t="s">
        <v>151</v>
      </c>
      <c r="D39" s="211" t="s">
        <v>106</v>
      </c>
      <c r="E39" s="211" t="s">
        <v>102</v>
      </c>
      <c r="F39" s="241" t="s">
        <v>103</v>
      </c>
      <c r="G39" s="357">
        <v>0.5</v>
      </c>
      <c r="H39" s="360">
        <v>22323.566271135001</v>
      </c>
      <c r="I39" s="365">
        <v>452.87898632773505</v>
      </c>
      <c r="J39" s="332">
        <f>Table1[[#This Row],[Embellishment Area (m2)]]*Table1[[#This Row],[Construction Unit Rate ($/m)]]*Table1[[#This Row],[Embellishment Area Factor]]</f>
        <v>5054937.0320458179</v>
      </c>
      <c r="K39" s="246">
        <v>44647.132542270003</v>
      </c>
      <c r="L39" s="337">
        <v>140.14546069071523</v>
      </c>
      <c r="M39" s="88">
        <f>Table1[[#This Row],[Size of land (m2)]]*Table1[[#This Row],[Land Unit Rate ($/m2)]]</f>
        <v>6257092.9586558528</v>
      </c>
      <c r="N39" s="244">
        <v>2021</v>
      </c>
      <c r="O39" s="88">
        <f>ROUND(IF(Table1[[#This Row],[Valuation Year]]=2016,(Table1[[#This Row],[Total Construction Cost ($)]]+Table1[[#This Row],[Land Value]])*('General Input Sheet'!$G$38/'General Input Sheet'!$G$43),Table1[[#This Row],[Total Construction Cost ($)]]+Table1[[#This Row],[Land Value]]),0)</f>
        <v>11312030</v>
      </c>
      <c r="P39" s="123" t="str" cm="1">
        <f t="array" ref="P39">_xlfn.IFS(Table1[[#This Row],[Asset Class]]&lt;&gt;"Local","y",P$11=$E39,"y",Table1[[#This Row],[Asset Class]]="Local","")</f>
        <v>y</v>
      </c>
      <c r="Q39" s="86" t="str" cm="1">
        <f t="array" ref="Q39">_xlfn.IFS(Table1[[#This Row],[Asset Class]]&lt;&gt;"Local","y",Q$11=$E39,"y",Table1[[#This Row],[Asset Class]]="Local","")</f>
        <v>y</v>
      </c>
      <c r="R39" s="86" t="str" cm="1">
        <f t="array" ref="R39">_xlfn.IFS(Table1[[#This Row],[Asset Class]]&lt;&gt;"Local","y",R$11=$E39,"y",Table1[[#This Row],[Asset Class]]="Local","")</f>
        <v>y</v>
      </c>
      <c r="S39" s="341" t="str" cm="1">
        <f t="array" ref="S39">_xlfn.IFS(Table1[[#This Row],[Asset Class]]&lt;&gt;"Local","y",S$11=$E39,"y",Table1[[#This Row],[Asset Class]]="Local","")</f>
        <v>y</v>
      </c>
      <c r="T39" s="50"/>
      <c r="U39" s="95">
        <f>IF(Table1[[#This Row],[Asset Class]]&lt;&gt;"Local",0.25,IF(P39="y",1,""))</f>
        <v>0.25</v>
      </c>
      <c r="V39" s="415">
        <f>IF(Table1[[#This Row],[Asset Class]]&lt;&gt;"Local",0.25,IF(Q39="y",1,""))</f>
        <v>0.25</v>
      </c>
      <c r="W39" s="415">
        <f>IF(Table1[[#This Row],[Asset Class]]&lt;&gt;"Local",0.25,IF(R39="y",1,""))</f>
        <v>0.25</v>
      </c>
      <c r="X39" s="415">
        <f>IF(Table1[[#This Row],[Asset Class]]&lt;&gt;"Local",0.25,IF(S39="y",1,""))</f>
        <v>0.25</v>
      </c>
      <c r="Y39" s="95">
        <f t="shared" si="0"/>
        <v>1</v>
      </c>
      <c r="Z39" s="50"/>
      <c r="AA39" s="257">
        <f t="shared" si="1"/>
        <v>2828007.5</v>
      </c>
      <c r="AB39" s="258">
        <f t="shared" si="2"/>
        <v>2828007.5</v>
      </c>
      <c r="AC39" s="258">
        <f t="shared" si="3"/>
        <v>2828007.5</v>
      </c>
      <c r="AD39" s="258">
        <f t="shared" si="4"/>
        <v>2828007.5</v>
      </c>
      <c r="AE39" s="259">
        <f t="shared" si="5"/>
        <v>11312030</v>
      </c>
    </row>
    <row r="40" spans="1:31">
      <c r="A40" s="26"/>
      <c r="B40" s="210" t="s">
        <v>152</v>
      </c>
      <c r="C40" s="211" t="s">
        <v>153</v>
      </c>
      <c r="D40" s="211" t="s">
        <v>106</v>
      </c>
      <c r="E40" s="211" t="s">
        <v>102</v>
      </c>
      <c r="F40" s="241" t="s">
        <v>103</v>
      </c>
      <c r="G40" s="357">
        <v>0.5</v>
      </c>
      <c r="H40" s="360">
        <v>18128.912194333654</v>
      </c>
      <c r="I40" s="365">
        <v>452.87898632773505</v>
      </c>
      <c r="J40" s="332">
        <f>Table1[[#This Row],[Embellishment Area (m2)]]*Table1[[#This Row],[Construction Unit Rate ($/m)]]*Table1[[#This Row],[Embellishment Area Factor]]</f>
        <v>4105101.6888971701</v>
      </c>
      <c r="K40" s="246">
        <v>36257.824388667308</v>
      </c>
      <c r="L40" s="337">
        <v>140.14546069071523</v>
      </c>
      <c r="M40" s="88">
        <f>Table1[[#This Row],[Size of land (m2)]]*Table1[[#This Row],[Land Unit Rate ($/m2)]]</f>
        <v>5081369.50259283</v>
      </c>
      <c r="N40" s="244">
        <v>2021</v>
      </c>
      <c r="O40" s="88">
        <f>ROUND(IF(Table1[[#This Row],[Valuation Year]]=2016,(Table1[[#This Row],[Total Construction Cost ($)]]+Table1[[#This Row],[Land Value]])*('General Input Sheet'!$G$38/'General Input Sheet'!$G$43),Table1[[#This Row],[Total Construction Cost ($)]]+Table1[[#This Row],[Land Value]]),0)</f>
        <v>9186471</v>
      </c>
      <c r="P40" s="123" t="str" cm="1">
        <f t="array" ref="P40">_xlfn.IFS(Table1[[#This Row],[Asset Class]]&lt;&gt;"Local","y",P$11=$E40,"y",Table1[[#This Row],[Asset Class]]="Local","")</f>
        <v>y</v>
      </c>
      <c r="Q40" s="86" t="str" cm="1">
        <f t="array" ref="Q40">_xlfn.IFS(Table1[[#This Row],[Asset Class]]&lt;&gt;"Local","y",Q$11=$E40,"y",Table1[[#This Row],[Asset Class]]="Local","")</f>
        <v>y</v>
      </c>
      <c r="R40" s="86" t="str" cm="1">
        <f t="array" ref="R40">_xlfn.IFS(Table1[[#This Row],[Asset Class]]&lt;&gt;"Local","y",R$11=$E40,"y",Table1[[#This Row],[Asset Class]]="Local","")</f>
        <v>y</v>
      </c>
      <c r="S40" s="341" t="str" cm="1">
        <f t="array" ref="S40">_xlfn.IFS(Table1[[#This Row],[Asset Class]]&lt;&gt;"Local","y",S$11=$E40,"y",Table1[[#This Row],[Asset Class]]="Local","")</f>
        <v>y</v>
      </c>
      <c r="T40" s="50"/>
      <c r="U40" s="95">
        <f>IF(Table1[[#This Row],[Asset Class]]&lt;&gt;"Local",0.25,IF(P40="y",1,""))</f>
        <v>0.25</v>
      </c>
      <c r="V40" s="415">
        <f>IF(Table1[[#This Row],[Asset Class]]&lt;&gt;"Local",0.25,IF(Q40="y",1,""))</f>
        <v>0.25</v>
      </c>
      <c r="W40" s="415">
        <f>IF(Table1[[#This Row],[Asset Class]]&lt;&gt;"Local",0.25,IF(R40="y",1,""))</f>
        <v>0.25</v>
      </c>
      <c r="X40" s="415">
        <f>IF(Table1[[#This Row],[Asset Class]]&lt;&gt;"Local",0.25,IF(S40="y",1,""))</f>
        <v>0.25</v>
      </c>
      <c r="Y40" s="95">
        <f t="shared" si="0"/>
        <v>1</v>
      </c>
      <c r="Z40" s="50"/>
      <c r="AA40" s="257">
        <f t="shared" si="1"/>
        <v>2296617.75</v>
      </c>
      <c r="AB40" s="258">
        <f t="shared" si="2"/>
        <v>2296617.75</v>
      </c>
      <c r="AC40" s="258">
        <f t="shared" si="3"/>
        <v>2296617.75</v>
      </c>
      <c r="AD40" s="258">
        <f t="shared" si="4"/>
        <v>2296617.75</v>
      </c>
      <c r="AE40" s="259">
        <f t="shared" si="5"/>
        <v>9186471</v>
      </c>
    </row>
    <row r="41" spans="1:31">
      <c r="A41" s="26"/>
      <c r="B41" s="210" t="s">
        <v>154</v>
      </c>
      <c r="C41" s="211" t="s">
        <v>155</v>
      </c>
      <c r="D41" s="211" t="s">
        <v>111</v>
      </c>
      <c r="E41" s="211" t="s">
        <v>102</v>
      </c>
      <c r="F41" s="241" t="s">
        <v>103</v>
      </c>
      <c r="G41" s="357">
        <v>0.5</v>
      </c>
      <c r="H41" s="360">
        <v>7931.4830930609196</v>
      </c>
      <c r="I41" s="365">
        <v>143.96305955739601</v>
      </c>
      <c r="J41" s="332">
        <f>Table1[[#This Row],[Embellishment Area (m2)]]*Table1[[#This Row],[Construction Unit Rate ($/m)]]*Table1[[#This Row],[Embellishment Area Factor]]</f>
        <v>570920.28645240434</v>
      </c>
      <c r="K41" s="246">
        <v>15862.966186121839</v>
      </c>
      <c r="L41" s="337">
        <v>39.027494808321961</v>
      </c>
      <c r="M41" s="88">
        <f>Table1[[#This Row],[Size of land (m2)]]*Table1[[#This Row],[Land Unit Rate ($/m2)]]</f>
        <v>619091.83047345688</v>
      </c>
      <c r="N41" s="244">
        <v>2021</v>
      </c>
      <c r="O41" s="202">
        <f>ROUND(IF(Table1[[#This Row],[Valuation Year]]=2016,(Table1[[#This Row],[Total Construction Cost ($)]]+Table1[[#This Row],[Land Value]])*('General Input Sheet'!$G$38/'General Input Sheet'!$G$43),Table1[[#This Row],[Total Construction Cost ($)]]+Table1[[#This Row],[Land Value]]),0)</f>
        <v>1190012</v>
      </c>
      <c r="P41" s="123" t="str" cm="1">
        <f t="array" ref="P41">_xlfn.IFS(Table1[[#This Row],[Asset Class]]&lt;&gt;"Local","y",P$11=$E41,"y",Table1[[#This Row],[Asset Class]]="Local","")</f>
        <v/>
      </c>
      <c r="Q41" s="86" t="str" cm="1">
        <f t="array" ref="Q41">_xlfn.IFS(Table1[[#This Row],[Asset Class]]&lt;&gt;"Local","y",Q$11=$E41,"y",Table1[[#This Row],[Asset Class]]="Local","")</f>
        <v/>
      </c>
      <c r="R41" s="86" t="str" cm="1">
        <f t="array" ref="R41">_xlfn.IFS(Table1[[#This Row],[Asset Class]]&lt;&gt;"Local","y",R$11=$E41,"y",Table1[[#This Row],[Asset Class]]="Local","")</f>
        <v>y</v>
      </c>
      <c r="S41" s="341" t="str" cm="1">
        <f t="array" ref="S41">_xlfn.IFS(Table1[[#This Row],[Asset Class]]&lt;&gt;"Local","y",S$11=$E41,"y",Table1[[#This Row],[Asset Class]]="Local","")</f>
        <v/>
      </c>
      <c r="T41" s="50"/>
      <c r="U41" s="95" t="str">
        <f>IF(Table1[[#This Row],[Asset Class]]&lt;&gt;"Local",0.25,IF(P41="y",1,""))</f>
        <v/>
      </c>
      <c r="V41" s="415" t="str">
        <f>IF(Table1[[#This Row],[Asset Class]]&lt;&gt;"Local",0.25,IF(Q41="y",1,""))</f>
        <v/>
      </c>
      <c r="W41" s="415">
        <f>IF(Table1[[#This Row],[Asset Class]]&lt;&gt;"Local",0.25,IF(R41="y",1,""))</f>
        <v>1</v>
      </c>
      <c r="X41" s="415" t="str">
        <f>IF(Table1[[#This Row],[Asset Class]]&lt;&gt;"Local",0.25,IF(S41="y",1,""))</f>
        <v/>
      </c>
      <c r="Y41" s="95">
        <f t="shared" si="0"/>
        <v>1</v>
      </c>
      <c r="Z41" s="50"/>
      <c r="AA41" s="257" t="str">
        <f t="shared" si="1"/>
        <v/>
      </c>
      <c r="AB41" s="258" t="str">
        <f t="shared" si="2"/>
        <v/>
      </c>
      <c r="AC41" s="258">
        <f t="shared" si="3"/>
        <v>1190012</v>
      </c>
      <c r="AD41" s="258" t="str">
        <f t="shared" si="4"/>
        <v/>
      </c>
      <c r="AE41" s="259">
        <f t="shared" si="5"/>
        <v>1190012</v>
      </c>
    </row>
    <row r="42" spans="1:31">
      <c r="A42" s="26"/>
      <c r="B42" s="210" t="s">
        <v>156</v>
      </c>
      <c r="C42" s="211" t="s">
        <v>157</v>
      </c>
      <c r="D42" s="211" t="s">
        <v>106</v>
      </c>
      <c r="E42" s="211" t="s">
        <v>114</v>
      </c>
      <c r="F42" s="241" t="s">
        <v>103</v>
      </c>
      <c r="G42" s="357">
        <v>0.5</v>
      </c>
      <c r="H42" s="360">
        <v>27049.311870517002</v>
      </c>
      <c r="I42" s="365">
        <v>566.28724924743767</v>
      </c>
      <c r="J42" s="332">
        <f>Table1[[#This Row],[Embellishment Area (m2)]]*Table1[[#This Row],[Construction Unit Rate ($/m)]]*Table1[[#This Row],[Embellishment Area Factor]]</f>
        <v>7658840.206595568</v>
      </c>
      <c r="K42" s="246">
        <v>54098.623741034004</v>
      </c>
      <c r="L42" s="337">
        <v>75.676903388107434</v>
      </c>
      <c r="M42" s="88">
        <f>Table1[[#This Row],[Size of land (m2)]]*Table1[[#This Row],[Land Unit Rate ($/m2)]]</f>
        <v>4094016.3222798053</v>
      </c>
      <c r="N42" s="244">
        <v>2021</v>
      </c>
      <c r="O42" s="202">
        <f>ROUND(IF(Table1[[#This Row],[Valuation Year]]=2016,(Table1[[#This Row],[Total Construction Cost ($)]]+Table1[[#This Row],[Land Value]])*('General Input Sheet'!$G$38/'General Input Sheet'!$G$43),Table1[[#This Row],[Total Construction Cost ($)]]+Table1[[#This Row],[Land Value]]),0)</f>
        <v>11752857</v>
      </c>
      <c r="P42" s="123" t="str" cm="1">
        <f t="array" ref="P42">_xlfn.IFS(Table1[[#This Row],[Asset Class]]&lt;&gt;"Local","y",P$11=$E42,"y",Table1[[#This Row],[Asset Class]]="Local","")</f>
        <v>y</v>
      </c>
      <c r="Q42" s="86" t="str" cm="1">
        <f t="array" ref="Q42">_xlfn.IFS(Table1[[#This Row],[Asset Class]]&lt;&gt;"Local","y",Q$11=$E42,"y",Table1[[#This Row],[Asset Class]]="Local","")</f>
        <v>y</v>
      </c>
      <c r="R42" s="86" t="str" cm="1">
        <f t="array" ref="R42">_xlfn.IFS(Table1[[#This Row],[Asset Class]]&lt;&gt;"Local","y",R$11=$E42,"y",Table1[[#This Row],[Asset Class]]="Local","")</f>
        <v>y</v>
      </c>
      <c r="S42" s="341" t="str" cm="1">
        <f t="array" ref="S42">_xlfn.IFS(Table1[[#This Row],[Asset Class]]&lt;&gt;"Local","y",S$11=$E42,"y",Table1[[#This Row],[Asset Class]]="Local","")</f>
        <v>y</v>
      </c>
      <c r="T42" s="50"/>
      <c r="U42" s="95">
        <f>IF(Table1[[#This Row],[Asset Class]]&lt;&gt;"Local",0.25,IF(P42="y",1,""))</f>
        <v>0.25</v>
      </c>
      <c r="V42" s="415">
        <f>IF(Table1[[#This Row],[Asset Class]]&lt;&gt;"Local",0.25,IF(Q42="y",1,""))</f>
        <v>0.25</v>
      </c>
      <c r="W42" s="415">
        <f>IF(Table1[[#This Row],[Asset Class]]&lt;&gt;"Local",0.25,IF(R42="y",1,""))</f>
        <v>0.25</v>
      </c>
      <c r="X42" s="415">
        <f>IF(Table1[[#This Row],[Asset Class]]&lt;&gt;"Local",0.25,IF(S42="y",1,""))</f>
        <v>0.25</v>
      </c>
      <c r="Y42" s="95">
        <f t="shared" si="0"/>
        <v>1</v>
      </c>
      <c r="Z42" s="50"/>
      <c r="AA42" s="257">
        <f t="shared" si="1"/>
        <v>2938214.25</v>
      </c>
      <c r="AB42" s="258">
        <f t="shared" si="2"/>
        <v>2938214.25</v>
      </c>
      <c r="AC42" s="258">
        <f t="shared" si="3"/>
        <v>2938214.25</v>
      </c>
      <c r="AD42" s="258">
        <f t="shared" si="4"/>
        <v>2938214.25</v>
      </c>
      <c r="AE42" s="259">
        <f t="shared" si="5"/>
        <v>11752857</v>
      </c>
    </row>
    <row r="43" spans="1:31">
      <c r="A43" s="26"/>
      <c r="B43" s="210" t="s">
        <v>158</v>
      </c>
      <c r="C43" s="211" t="s">
        <v>159</v>
      </c>
      <c r="D43" s="211" t="s">
        <v>111</v>
      </c>
      <c r="E43" s="211" t="s">
        <v>114</v>
      </c>
      <c r="F43" s="241" t="s">
        <v>103</v>
      </c>
      <c r="G43" s="357">
        <v>0.5</v>
      </c>
      <c r="H43" s="360">
        <v>2206.0356125033509</v>
      </c>
      <c r="I43" s="365">
        <v>77.371645491830151</v>
      </c>
      <c r="J43" s="332">
        <f>Table1[[#This Row],[Embellishment Area (m2)]]*Table1[[#This Row],[Construction Unit Rate ($/m)]]*Table1[[#This Row],[Embellishment Area Factor]]</f>
        <v>85342.302676480831</v>
      </c>
      <c r="K43" s="246">
        <v>0</v>
      </c>
      <c r="L43" s="337">
        <v>51.919695325664051</v>
      </c>
      <c r="M43" s="88">
        <f>Table1[[#This Row],[Size of land (m2)]]*Table1[[#This Row],[Land Unit Rate ($/m2)]]</f>
        <v>0</v>
      </c>
      <c r="N43" s="244">
        <v>2021</v>
      </c>
      <c r="O43" s="202">
        <f>ROUND(IF(Table1[[#This Row],[Valuation Year]]=2016,(Table1[[#This Row],[Total Construction Cost ($)]]+Table1[[#This Row],[Land Value]])*('General Input Sheet'!$G$38/'General Input Sheet'!$G$43),Table1[[#This Row],[Total Construction Cost ($)]]+Table1[[#This Row],[Land Value]]),0)</f>
        <v>85342</v>
      </c>
      <c r="P43" s="123" t="str" cm="1">
        <f t="array" ref="P43">_xlfn.IFS(Table1[[#This Row],[Asset Class]]&lt;&gt;"Local","y",P$11=$E43,"y",Table1[[#This Row],[Asset Class]]="Local","")</f>
        <v/>
      </c>
      <c r="Q43" s="86" t="str" cm="1">
        <f t="array" ref="Q43">_xlfn.IFS(Table1[[#This Row],[Asset Class]]&lt;&gt;"Local","y",Q$11=$E43,"y",Table1[[#This Row],[Asset Class]]="Local","")</f>
        <v/>
      </c>
      <c r="R43" s="86" t="str" cm="1">
        <f t="array" ref="R43">_xlfn.IFS(Table1[[#This Row],[Asset Class]]&lt;&gt;"Local","y",R$11=$E43,"y",Table1[[#This Row],[Asset Class]]="Local","")</f>
        <v/>
      </c>
      <c r="S43" s="341" t="str" cm="1">
        <f t="array" ref="S43">_xlfn.IFS(Table1[[#This Row],[Asset Class]]&lt;&gt;"Local","y",S$11=$E43,"y",Table1[[#This Row],[Asset Class]]="Local","")</f>
        <v>y</v>
      </c>
      <c r="T43" s="50"/>
      <c r="U43" s="95" t="str">
        <f>IF(Table1[[#This Row],[Asset Class]]&lt;&gt;"Local",0.25,IF(P43="y",1,""))</f>
        <v/>
      </c>
      <c r="V43" s="415" t="str">
        <f>IF(Table1[[#This Row],[Asset Class]]&lt;&gt;"Local",0.25,IF(Q43="y",1,""))</f>
        <v/>
      </c>
      <c r="W43" s="415" t="str">
        <f>IF(Table1[[#This Row],[Asset Class]]&lt;&gt;"Local",0.25,IF(R43="y",1,""))</f>
        <v/>
      </c>
      <c r="X43" s="415">
        <f>IF(Table1[[#This Row],[Asset Class]]&lt;&gt;"Local",0.25,IF(S43="y",1,""))</f>
        <v>1</v>
      </c>
      <c r="Y43" s="95">
        <f t="shared" si="0"/>
        <v>1</v>
      </c>
      <c r="Z43" s="50"/>
      <c r="AA43" s="257" t="str">
        <f t="shared" si="1"/>
        <v/>
      </c>
      <c r="AB43" s="258" t="str">
        <f t="shared" si="2"/>
        <v/>
      </c>
      <c r="AC43" s="258" t="str">
        <f t="shared" si="3"/>
        <v/>
      </c>
      <c r="AD43" s="258">
        <f t="shared" si="4"/>
        <v>85342</v>
      </c>
      <c r="AE43" s="259">
        <f t="shared" si="5"/>
        <v>85342</v>
      </c>
    </row>
    <row r="44" spans="1:31">
      <c r="A44" s="26"/>
      <c r="B44" s="210" t="s">
        <v>160</v>
      </c>
      <c r="C44" s="211" t="s">
        <v>161</v>
      </c>
      <c r="D44" s="211" t="s">
        <v>106</v>
      </c>
      <c r="E44" s="211" t="s">
        <v>114</v>
      </c>
      <c r="F44" s="241" t="s">
        <v>131</v>
      </c>
      <c r="G44" s="357">
        <v>0.5</v>
      </c>
      <c r="H44" s="360">
        <v>6468.1175067950153</v>
      </c>
      <c r="I44" s="365">
        <v>566.28724924743767</v>
      </c>
      <c r="J44" s="332">
        <f>Table1[[#This Row],[Embellishment Area (m2)]]*Table1[[#This Row],[Construction Unit Rate ($/m)]]*Table1[[#This Row],[Embellishment Area Factor]]</f>
        <v>1831406.235366072</v>
      </c>
      <c r="K44" s="246">
        <v>0</v>
      </c>
      <c r="L44" s="337">
        <v>75.676903388107434</v>
      </c>
      <c r="M44" s="88">
        <f>Table1[[#This Row],[Size of land (m2)]]*Table1[[#This Row],[Land Unit Rate ($/m2)]]</f>
        <v>0</v>
      </c>
      <c r="N44" s="244">
        <v>2021</v>
      </c>
      <c r="O44" s="202">
        <f>ROUND(IF(Table1[[#This Row],[Valuation Year]]=2016,(Table1[[#This Row],[Total Construction Cost ($)]]+Table1[[#This Row],[Land Value]])*('General Input Sheet'!$G$38/'General Input Sheet'!$G$43),Table1[[#This Row],[Total Construction Cost ($)]]+Table1[[#This Row],[Land Value]]),0)</f>
        <v>1831406</v>
      </c>
      <c r="P44" s="123" t="str" cm="1">
        <f t="array" ref="P44">_xlfn.IFS(Table1[[#This Row],[Asset Class]]&lt;&gt;"Local","y",P$11=$E44,"y",Table1[[#This Row],[Asset Class]]="Local","")</f>
        <v>y</v>
      </c>
      <c r="Q44" s="86" t="str" cm="1">
        <f t="array" ref="Q44">_xlfn.IFS(Table1[[#This Row],[Asset Class]]&lt;&gt;"Local","y",Q$11=$E44,"y",Table1[[#This Row],[Asset Class]]="Local","")</f>
        <v>y</v>
      </c>
      <c r="R44" s="86" t="str" cm="1">
        <f t="array" ref="R44">_xlfn.IFS(Table1[[#This Row],[Asset Class]]&lt;&gt;"Local","y",R$11=$E44,"y",Table1[[#This Row],[Asset Class]]="Local","")</f>
        <v>y</v>
      </c>
      <c r="S44" s="341" t="str" cm="1">
        <f t="array" ref="S44">_xlfn.IFS(Table1[[#This Row],[Asset Class]]&lt;&gt;"Local","y",S$11=$E44,"y",Table1[[#This Row],[Asset Class]]="Local","")</f>
        <v>y</v>
      </c>
      <c r="T44" s="50"/>
      <c r="U44" s="95">
        <f>IF(Table1[[#This Row],[Asset Class]]&lt;&gt;"Local",0.25,IF(P44="y",1,""))</f>
        <v>0.25</v>
      </c>
      <c r="V44" s="415">
        <f>IF(Table1[[#This Row],[Asset Class]]&lt;&gt;"Local",0.25,IF(Q44="y",1,""))</f>
        <v>0.25</v>
      </c>
      <c r="W44" s="415">
        <f>IF(Table1[[#This Row],[Asset Class]]&lt;&gt;"Local",0.25,IF(R44="y",1,""))</f>
        <v>0.25</v>
      </c>
      <c r="X44" s="415">
        <f>IF(Table1[[#This Row],[Asset Class]]&lt;&gt;"Local",0.25,IF(S44="y",1,""))</f>
        <v>0.25</v>
      </c>
      <c r="Y44" s="95">
        <f t="shared" si="0"/>
        <v>1</v>
      </c>
      <c r="Z44" s="50"/>
      <c r="AA44" s="257">
        <f t="shared" si="1"/>
        <v>457851.5</v>
      </c>
      <c r="AB44" s="258">
        <f t="shared" si="2"/>
        <v>457851.5</v>
      </c>
      <c r="AC44" s="258">
        <f t="shared" si="3"/>
        <v>457851.5</v>
      </c>
      <c r="AD44" s="258">
        <f t="shared" si="4"/>
        <v>457851.5</v>
      </c>
      <c r="AE44" s="259">
        <f t="shared" si="5"/>
        <v>1831406</v>
      </c>
    </row>
    <row r="45" spans="1:31">
      <c r="A45" s="26"/>
      <c r="B45" s="210" t="s">
        <v>158</v>
      </c>
      <c r="C45" s="211" t="s">
        <v>162</v>
      </c>
      <c r="D45" s="211" t="s">
        <v>111</v>
      </c>
      <c r="E45" s="211" t="s">
        <v>114</v>
      </c>
      <c r="F45" s="241" t="s">
        <v>103</v>
      </c>
      <c r="G45" s="357">
        <v>0.5</v>
      </c>
      <c r="H45" s="360">
        <v>1648.3921346833786</v>
      </c>
      <c r="I45" s="365">
        <v>77.371645491830151</v>
      </c>
      <c r="J45" s="332">
        <f>Table1[[#This Row],[Embellishment Area (m2)]]*Table1[[#This Row],[Construction Unit Rate ($/m)]]*Table1[[#This Row],[Embellishment Area Factor]]</f>
        <v>63769.405938121752</v>
      </c>
      <c r="K45" s="246">
        <v>0</v>
      </c>
      <c r="L45" s="337">
        <v>51.919695325664051</v>
      </c>
      <c r="M45" s="88">
        <f>Table1[[#This Row],[Size of land (m2)]]*Table1[[#This Row],[Land Unit Rate ($/m2)]]</f>
        <v>0</v>
      </c>
      <c r="N45" s="244">
        <v>2021</v>
      </c>
      <c r="O45" s="202">
        <f>ROUND(IF(Table1[[#This Row],[Valuation Year]]=2016,(Table1[[#This Row],[Total Construction Cost ($)]]+Table1[[#This Row],[Land Value]])*('General Input Sheet'!$G$38/'General Input Sheet'!$G$43),Table1[[#This Row],[Total Construction Cost ($)]]+Table1[[#This Row],[Land Value]]),0)</f>
        <v>63769</v>
      </c>
      <c r="P45" s="123" t="str" cm="1">
        <f t="array" ref="P45">_xlfn.IFS(Table1[[#This Row],[Asset Class]]&lt;&gt;"Local","y",P$11=$E45,"y",Table1[[#This Row],[Asset Class]]="Local","")</f>
        <v/>
      </c>
      <c r="Q45" s="86" t="str" cm="1">
        <f t="array" ref="Q45">_xlfn.IFS(Table1[[#This Row],[Asset Class]]&lt;&gt;"Local","y",Q$11=$E45,"y",Table1[[#This Row],[Asset Class]]="Local","")</f>
        <v/>
      </c>
      <c r="R45" s="86" t="str" cm="1">
        <f t="array" ref="R45">_xlfn.IFS(Table1[[#This Row],[Asset Class]]&lt;&gt;"Local","y",R$11=$E45,"y",Table1[[#This Row],[Asset Class]]="Local","")</f>
        <v/>
      </c>
      <c r="S45" s="341" t="str" cm="1">
        <f t="array" ref="S45">_xlfn.IFS(Table1[[#This Row],[Asset Class]]&lt;&gt;"Local","y",S$11=$E45,"y",Table1[[#This Row],[Asset Class]]="Local","")</f>
        <v>y</v>
      </c>
      <c r="T45" s="50"/>
      <c r="U45" s="95" t="str">
        <f>IF(Table1[[#This Row],[Asset Class]]&lt;&gt;"Local",0.25,IF(P45="y",1,""))</f>
        <v/>
      </c>
      <c r="V45" s="415" t="str">
        <f>IF(Table1[[#This Row],[Asset Class]]&lt;&gt;"Local",0.25,IF(Q45="y",1,""))</f>
        <v/>
      </c>
      <c r="W45" s="415" t="str">
        <f>IF(Table1[[#This Row],[Asset Class]]&lt;&gt;"Local",0.25,IF(R45="y",1,""))</f>
        <v/>
      </c>
      <c r="X45" s="415">
        <f>IF(Table1[[#This Row],[Asset Class]]&lt;&gt;"Local",0.25,IF(S45="y",1,""))</f>
        <v>1</v>
      </c>
      <c r="Y45" s="95">
        <f t="shared" si="0"/>
        <v>1</v>
      </c>
      <c r="Z45" s="50"/>
      <c r="AA45" s="257" t="str">
        <f t="shared" si="1"/>
        <v/>
      </c>
      <c r="AB45" s="258" t="str">
        <f t="shared" si="2"/>
        <v/>
      </c>
      <c r="AC45" s="258" t="str">
        <f t="shared" si="3"/>
        <v/>
      </c>
      <c r="AD45" s="258">
        <f t="shared" si="4"/>
        <v>63769</v>
      </c>
      <c r="AE45" s="259">
        <f t="shared" si="5"/>
        <v>63769</v>
      </c>
    </row>
    <row r="46" spans="1:31">
      <c r="A46" s="26"/>
      <c r="B46" s="210" t="s">
        <v>163</v>
      </c>
      <c r="C46" s="211" t="s">
        <v>164</v>
      </c>
      <c r="D46" s="211" t="s">
        <v>111</v>
      </c>
      <c r="E46" s="211" t="s">
        <v>114</v>
      </c>
      <c r="F46" s="241" t="s">
        <v>103</v>
      </c>
      <c r="G46" s="357">
        <v>0.5</v>
      </c>
      <c r="H46" s="360">
        <v>5926.5042624205953</v>
      </c>
      <c r="I46" s="365">
        <v>77.371645491830151</v>
      </c>
      <c r="J46" s="332">
        <f>Table1[[#This Row],[Embellishment Area (m2)]]*Table1[[#This Row],[Construction Unit Rate ($/m)]]*Table1[[#This Row],[Embellishment Area Factor]]</f>
        <v>229271.69339891331</v>
      </c>
      <c r="K46" s="246">
        <v>11853.008524841191</v>
      </c>
      <c r="L46" s="337">
        <v>51.919695325664051</v>
      </c>
      <c r="M46" s="88">
        <f>Table1[[#This Row],[Size of land (m2)]]*Table1[[#This Row],[Land Unit Rate ($/m2)]]</f>
        <v>615404.59130225331</v>
      </c>
      <c r="N46" s="244">
        <v>2021</v>
      </c>
      <c r="O46" s="202">
        <f>ROUND(IF(Table1[[#This Row],[Valuation Year]]=2016,(Table1[[#This Row],[Total Construction Cost ($)]]+Table1[[#This Row],[Land Value]])*('General Input Sheet'!$G$38/'General Input Sheet'!$G$43),Table1[[#This Row],[Total Construction Cost ($)]]+Table1[[#This Row],[Land Value]]),0)</f>
        <v>844676</v>
      </c>
      <c r="P46" s="123" t="str" cm="1">
        <f t="array" ref="P46">_xlfn.IFS(Table1[[#This Row],[Asset Class]]&lt;&gt;"Local","y",P$11=$E46,"y",Table1[[#This Row],[Asset Class]]="Local","")</f>
        <v/>
      </c>
      <c r="Q46" s="86" t="str" cm="1">
        <f t="array" ref="Q46">_xlfn.IFS(Table1[[#This Row],[Asset Class]]&lt;&gt;"Local","y",Q$11=$E46,"y",Table1[[#This Row],[Asset Class]]="Local","")</f>
        <v/>
      </c>
      <c r="R46" s="86" t="str" cm="1">
        <f t="array" ref="R46">_xlfn.IFS(Table1[[#This Row],[Asset Class]]&lt;&gt;"Local","y",R$11=$E46,"y",Table1[[#This Row],[Asset Class]]="Local","")</f>
        <v/>
      </c>
      <c r="S46" s="341" t="str" cm="1">
        <f t="array" ref="S46">_xlfn.IFS(Table1[[#This Row],[Asset Class]]&lt;&gt;"Local","y",S$11=$E46,"y",Table1[[#This Row],[Asset Class]]="Local","")</f>
        <v>y</v>
      </c>
      <c r="T46" s="50"/>
      <c r="U46" s="95" t="str">
        <f>IF(Table1[[#This Row],[Asset Class]]&lt;&gt;"Local",0.25,IF(P46="y",1,""))</f>
        <v/>
      </c>
      <c r="V46" s="415" t="str">
        <f>IF(Table1[[#This Row],[Asset Class]]&lt;&gt;"Local",0.25,IF(Q46="y",1,""))</f>
        <v/>
      </c>
      <c r="W46" s="415" t="str">
        <f>IF(Table1[[#This Row],[Asset Class]]&lt;&gt;"Local",0.25,IF(R46="y",1,""))</f>
        <v/>
      </c>
      <c r="X46" s="415">
        <f>IF(Table1[[#This Row],[Asset Class]]&lt;&gt;"Local",0.25,IF(S46="y",1,""))</f>
        <v>1</v>
      </c>
      <c r="Y46" s="95">
        <f t="shared" si="0"/>
        <v>1</v>
      </c>
      <c r="Z46" s="50"/>
      <c r="AA46" s="257" t="str">
        <f t="shared" si="1"/>
        <v/>
      </c>
      <c r="AB46" s="258" t="str">
        <f t="shared" si="2"/>
        <v/>
      </c>
      <c r="AC46" s="258" t="str">
        <f t="shared" si="3"/>
        <v/>
      </c>
      <c r="AD46" s="258">
        <f t="shared" si="4"/>
        <v>844676</v>
      </c>
      <c r="AE46" s="259">
        <f t="shared" si="5"/>
        <v>844676</v>
      </c>
    </row>
    <row r="47" spans="1:31">
      <c r="A47" s="26"/>
      <c r="B47" s="210" t="s">
        <v>163</v>
      </c>
      <c r="C47" s="211" t="s">
        <v>165</v>
      </c>
      <c r="D47" s="211" t="s">
        <v>111</v>
      </c>
      <c r="E47" s="211" t="s">
        <v>114</v>
      </c>
      <c r="F47" s="241" t="s">
        <v>103</v>
      </c>
      <c r="G47" s="357">
        <v>0.5</v>
      </c>
      <c r="H47" s="360">
        <v>1110.231877539318</v>
      </c>
      <c r="I47" s="365">
        <v>77.371645491830151</v>
      </c>
      <c r="J47" s="332">
        <f>Table1[[#This Row],[Embellishment Area (m2)]]*Table1[[#This Row],[Construction Unit Rate ($/m)]]*Table1[[#This Row],[Embellishment Area Factor]]</f>
        <v>42950.233621350548</v>
      </c>
      <c r="K47" s="246">
        <v>2220.463755078636</v>
      </c>
      <c r="L47" s="337">
        <v>51.919695325664051</v>
      </c>
      <c r="M47" s="88">
        <f>Table1[[#This Row],[Size of land (m2)]]*Table1[[#This Row],[Land Unit Rate ($/m2)]]</f>
        <v>115285.80164536271</v>
      </c>
      <c r="N47" s="244">
        <v>2021</v>
      </c>
      <c r="O47" s="202">
        <f>ROUND(IF(Table1[[#This Row],[Valuation Year]]=2016,(Table1[[#This Row],[Total Construction Cost ($)]]+Table1[[#This Row],[Land Value]])*('General Input Sheet'!$G$38/'General Input Sheet'!$G$43),Table1[[#This Row],[Total Construction Cost ($)]]+Table1[[#This Row],[Land Value]]),0)</f>
        <v>158236</v>
      </c>
      <c r="P47" s="123" t="str" cm="1">
        <f t="array" ref="P47">_xlfn.IFS(Table1[[#This Row],[Asset Class]]&lt;&gt;"Local","y",P$11=$E47,"y",Table1[[#This Row],[Asset Class]]="Local","")</f>
        <v/>
      </c>
      <c r="Q47" s="86" t="str" cm="1">
        <f t="array" ref="Q47">_xlfn.IFS(Table1[[#This Row],[Asset Class]]&lt;&gt;"Local","y",Q$11=$E47,"y",Table1[[#This Row],[Asset Class]]="Local","")</f>
        <v/>
      </c>
      <c r="R47" s="86" t="str" cm="1">
        <f t="array" ref="R47">_xlfn.IFS(Table1[[#This Row],[Asset Class]]&lt;&gt;"Local","y",R$11=$E47,"y",Table1[[#This Row],[Asset Class]]="Local","")</f>
        <v/>
      </c>
      <c r="S47" s="341" t="str" cm="1">
        <f t="array" ref="S47">_xlfn.IFS(Table1[[#This Row],[Asset Class]]&lt;&gt;"Local","y",S$11=$E47,"y",Table1[[#This Row],[Asset Class]]="Local","")</f>
        <v>y</v>
      </c>
      <c r="T47" s="50"/>
      <c r="U47" s="95" t="str">
        <f>IF(Table1[[#This Row],[Asset Class]]&lt;&gt;"Local",0.25,IF(P47="y",1,""))</f>
        <v/>
      </c>
      <c r="V47" s="415" t="str">
        <f>IF(Table1[[#This Row],[Asset Class]]&lt;&gt;"Local",0.25,IF(Q47="y",1,""))</f>
        <v/>
      </c>
      <c r="W47" s="415" t="str">
        <f>IF(Table1[[#This Row],[Asset Class]]&lt;&gt;"Local",0.25,IF(R47="y",1,""))</f>
        <v/>
      </c>
      <c r="X47" s="415">
        <f>IF(Table1[[#This Row],[Asset Class]]&lt;&gt;"Local",0.25,IF(S47="y",1,""))</f>
        <v>1</v>
      </c>
      <c r="Y47" s="95">
        <f t="shared" si="0"/>
        <v>1</v>
      </c>
      <c r="Z47" s="50"/>
      <c r="AA47" s="257" t="str">
        <f t="shared" si="1"/>
        <v/>
      </c>
      <c r="AB47" s="258" t="str">
        <f t="shared" si="2"/>
        <v/>
      </c>
      <c r="AC47" s="258" t="str">
        <f t="shared" si="3"/>
        <v/>
      </c>
      <c r="AD47" s="258">
        <f t="shared" si="4"/>
        <v>158236</v>
      </c>
      <c r="AE47" s="259">
        <f t="shared" si="5"/>
        <v>158236</v>
      </c>
    </row>
    <row r="48" spans="1:31">
      <c r="A48" s="26"/>
      <c r="B48" s="210" t="s">
        <v>166</v>
      </c>
      <c r="C48" s="211" t="s">
        <v>167</v>
      </c>
      <c r="D48" s="211" t="s">
        <v>111</v>
      </c>
      <c r="E48" s="211" t="s">
        <v>143</v>
      </c>
      <c r="F48" s="241" t="s">
        <v>103</v>
      </c>
      <c r="G48" s="357">
        <v>0.5</v>
      </c>
      <c r="H48" s="360">
        <v>7935.7711787561948</v>
      </c>
      <c r="I48" s="365">
        <v>115.6419902144599</v>
      </c>
      <c r="J48" s="332">
        <f>Table1[[#This Row],[Embellishment Area (m2)]]*Table1[[#This Row],[Construction Unit Rate ($/m)]]*Table1[[#This Row],[Embellishment Area Factor]]</f>
        <v>458854.18649895838</v>
      </c>
      <c r="K48" s="246">
        <v>15871.54235751239</v>
      </c>
      <c r="L48" s="337">
        <v>85.331826959272703</v>
      </c>
      <c r="M48" s="88">
        <f>Table1[[#This Row],[Size of land (m2)]]*Table1[[#This Row],[Land Unit Rate ($/m2)]]</f>
        <v>1354347.7060280144</v>
      </c>
      <c r="N48" s="244">
        <v>2021</v>
      </c>
      <c r="O48" s="202">
        <f>ROUND(IF(Table1[[#This Row],[Valuation Year]]=2016,(Table1[[#This Row],[Total Construction Cost ($)]]+Table1[[#This Row],[Land Value]])*('General Input Sheet'!$G$38/'General Input Sheet'!$G$43),Table1[[#This Row],[Total Construction Cost ($)]]+Table1[[#This Row],[Land Value]]),0)</f>
        <v>1813202</v>
      </c>
      <c r="P48" s="123" t="str" cm="1">
        <f t="array" ref="P48">_xlfn.IFS(Table1[[#This Row],[Asset Class]]&lt;&gt;"Local","y",P$11=$E48,"y",Table1[[#This Row],[Asset Class]]="Local","")</f>
        <v/>
      </c>
      <c r="Q48" s="86" t="str" cm="1">
        <f t="array" ref="Q48">_xlfn.IFS(Table1[[#This Row],[Asset Class]]&lt;&gt;"Local","y",Q$11=$E48,"y",Table1[[#This Row],[Asset Class]]="Local","")</f>
        <v>y</v>
      </c>
      <c r="R48" s="86" t="str" cm="1">
        <f t="array" ref="R48">_xlfn.IFS(Table1[[#This Row],[Asset Class]]&lt;&gt;"Local","y",R$11=$E48,"y",Table1[[#This Row],[Asset Class]]="Local","")</f>
        <v/>
      </c>
      <c r="S48" s="341" t="str" cm="1">
        <f t="array" ref="S48">_xlfn.IFS(Table1[[#This Row],[Asset Class]]&lt;&gt;"Local","y",S$11=$E48,"y",Table1[[#This Row],[Asset Class]]="Local","")</f>
        <v/>
      </c>
      <c r="T48" s="50"/>
      <c r="U48" s="95" t="str">
        <f>IF(Table1[[#This Row],[Asset Class]]&lt;&gt;"Local",0.25,IF(P48="y",1,""))</f>
        <v/>
      </c>
      <c r="V48" s="415">
        <f>IF(Table1[[#This Row],[Asset Class]]&lt;&gt;"Local",0.25,IF(Q48="y",1,""))</f>
        <v>1</v>
      </c>
      <c r="W48" s="415" t="str">
        <f>IF(Table1[[#This Row],[Asset Class]]&lt;&gt;"Local",0.25,IF(R48="y",1,""))</f>
        <v/>
      </c>
      <c r="X48" s="415" t="str">
        <f>IF(Table1[[#This Row],[Asset Class]]&lt;&gt;"Local",0.25,IF(S48="y",1,""))</f>
        <v/>
      </c>
      <c r="Y48" s="95">
        <f t="shared" si="0"/>
        <v>1</v>
      </c>
      <c r="Z48" s="50"/>
      <c r="AA48" s="257" t="str">
        <f t="shared" si="1"/>
        <v/>
      </c>
      <c r="AB48" s="258">
        <f t="shared" si="2"/>
        <v>1813202</v>
      </c>
      <c r="AC48" s="258" t="str">
        <f t="shared" si="3"/>
        <v/>
      </c>
      <c r="AD48" s="258" t="str">
        <f t="shared" si="4"/>
        <v/>
      </c>
      <c r="AE48" s="259">
        <f t="shared" si="5"/>
        <v>1813202</v>
      </c>
    </row>
    <row r="49" spans="1:31">
      <c r="A49" s="26"/>
      <c r="B49" s="210" t="s">
        <v>168</v>
      </c>
      <c r="C49" s="211" t="s">
        <v>169</v>
      </c>
      <c r="D49" s="211" t="s">
        <v>111</v>
      </c>
      <c r="E49" s="211" t="s">
        <v>114</v>
      </c>
      <c r="F49" s="241" t="s">
        <v>136</v>
      </c>
      <c r="G49" s="357">
        <v>0.5</v>
      </c>
      <c r="H49" s="360">
        <v>6536.8167194387997</v>
      </c>
      <c r="I49" s="365">
        <v>77.371645491830151</v>
      </c>
      <c r="J49" s="332">
        <f>Table1[[#This Row],[Embellishment Area (m2)]]*Table1[[#This Row],[Construction Unit Rate ($/m)]]*Table1[[#This Row],[Embellishment Area Factor]]</f>
        <v>252882.13293074348</v>
      </c>
      <c r="K49" s="246">
        <v>13073.633438877599</v>
      </c>
      <c r="L49" s="337">
        <v>51.919695325664051</v>
      </c>
      <c r="M49" s="88">
        <f>Table1[[#This Row],[Size of land (m2)]]*Table1[[#This Row],[Land Unit Rate ($/m2)]]</f>
        <v>678779.06494593853</v>
      </c>
      <c r="N49" s="244">
        <v>2021</v>
      </c>
      <c r="O49" s="202">
        <f>ROUND(IF(Table1[[#This Row],[Valuation Year]]=2016,(Table1[[#This Row],[Total Construction Cost ($)]]+Table1[[#This Row],[Land Value]])*('General Input Sheet'!$G$38/'General Input Sheet'!$G$43),Table1[[#This Row],[Total Construction Cost ($)]]+Table1[[#This Row],[Land Value]]),0)</f>
        <v>931661</v>
      </c>
      <c r="P49" s="123" t="str" cm="1">
        <f t="array" ref="P49">_xlfn.IFS(Table1[[#This Row],[Asset Class]]&lt;&gt;"Local","y",P$11=$E49,"y",Table1[[#This Row],[Asset Class]]="Local","")</f>
        <v/>
      </c>
      <c r="Q49" s="86" t="str" cm="1">
        <f t="array" ref="Q49">_xlfn.IFS(Table1[[#This Row],[Asset Class]]&lt;&gt;"Local","y",Q$11=$E49,"y",Table1[[#This Row],[Asset Class]]="Local","")</f>
        <v/>
      </c>
      <c r="R49" s="86" t="str" cm="1">
        <f t="array" ref="R49">_xlfn.IFS(Table1[[#This Row],[Asset Class]]&lt;&gt;"Local","y",R$11=$E49,"y",Table1[[#This Row],[Asset Class]]="Local","")</f>
        <v/>
      </c>
      <c r="S49" s="341" t="str" cm="1">
        <f t="array" ref="S49">_xlfn.IFS(Table1[[#This Row],[Asset Class]]&lt;&gt;"Local","y",S$11=$E49,"y",Table1[[#This Row],[Asset Class]]="Local","")</f>
        <v>y</v>
      </c>
      <c r="T49" s="50"/>
      <c r="U49" s="95" t="str">
        <f>IF(Table1[[#This Row],[Asset Class]]&lt;&gt;"Local",0.25,IF(P49="y",1,""))</f>
        <v/>
      </c>
      <c r="V49" s="415" t="str">
        <f>IF(Table1[[#This Row],[Asset Class]]&lt;&gt;"Local",0.25,IF(Q49="y",1,""))</f>
        <v/>
      </c>
      <c r="W49" s="415" t="str">
        <f>IF(Table1[[#This Row],[Asset Class]]&lt;&gt;"Local",0.25,IF(R49="y",1,""))</f>
        <v/>
      </c>
      <c r="X49" s="415">
        <f>IF(Table1[[#This Row],[Asset Class]]&lt;&gt;"Local",0.25,IF(S49="y",1,""))</f>
        <v>1</v>
      </c>
      <c r="Y49" s="95">
        <f t="shared" si="0"/>
        <v>1</v>
      </c>
      <c r="Z49" s="50"/>
      <c r="AA49" s="257" t="str">
        <f t="shared" si="1"/>
        <v/>
      </c>
      <c r="AB49" s="258" t="str">
        <f t="shared" si="2"/>
        <v/>
      </c>
      <c r="AC49" s="258" t="str">
        <f t="shared" si="3"/>
        <v/>
      </c>
      <c r="AD49" s="258">
        <f t="shared" si="4"/>
        <v>931661</v>
      </c>
      <c r="AE49" s="259">
        <f t="shared" si="5"/>
        <v>931661</v>
      </c>
    </row>
    <row r="50" spans="1:31">
      <c r="A50" s="26"/>
      <c r="B50" s="210" t="s">
        <v>170</v>
      </c>
      <c r="C50" s="211" t="s">
        <v>171</v>
      </c>
      <c r="D50" s="211" t="s">
        <v>106</v>
      </c>
      <c r="E50" s="211" t="s">
        <v>114</v>
      </c>
      <c r="F50" s="241" t="s">
        <v>103</v>
      </c>
      <c r="G50" s="357">
        <v>0.5</v>
      </c>
      <c r="H50" s="360">
        <v>4345.0154984677883</v>
      </c>
      <c r="I50" s="365">
        <v>566.28724924743767</v>
      </c>
      <c r="J50" s="332">
        <f>Table1[[#This Row],[Embellishment Area (m2)]]*Table1[[#This Row],[Construction Unit Rate ($/m)]]*Table1[[#This Row],[Embellishment Area Factor]]</f>
        <v>1230263.4372824042</v>
      </c>
      <c r="K50" s="246">
        <v>8690.0309969355767</v>
      </c>
      <c r="L50" s="337">
        <v>75.676903388107434</v>
      </c>
      <c r="M50" s="88">
        <f>Table1[[#This Row],[Size of land (m2)]]*Table1[[#This Row],[Land Unit Rate ($/m2)]]</f>
        <v>657634.63619475253</v>
      </c>
      <c r="N50" s="244">
        <v>2021</v>
      </c>
      <c r="O50" s="202">
        <f>ROUND(IF(Table1[[#This Row],[Valuation Year]]=2016,(Table1[[#This Row],[Total Construction Cost ($)]]+Table1[[#This Row],[Land Value]])*('General Input Sheet'!$G$38/'General Input Sheet'!$G$43),Table1[[#This Row],[Total Construction Cost ($)]]+Table1[[#This Row],[Land Value]]),0)</f>
        <v>1887898</v>
      </c>
      <c r="P50" s="123" t="str" cm="1">
        <f t="array" ref="P50">_xlfn.IFS(Table1[[#This Row],[Asset Class]]&lt;&gt;"Local","y",P$11=$E50,"y",Table1[[#This Row],[Asset Class]]="Local","")</f>
        <v>y</v>
      </c>
      <c r="Q50" s="86" t="str" cm="1">
        <f t="array" ref="Q50">_xlfn.IFS(Table1[[#This Row],[Asset Class]]&lt;&gt;"Local","y",Q$11=$E50,"y",Table1[[#This Row],[Asset Class]]="Local","")</f>
        <v>y</v>
      </c>
      <c r="R50" s="86" t="str" cm="1">
        <f t="array" ref="R50">_xlfn.IFS(Table1[[#This Row],[Asset Class]]&lt;&gt;"Local","y",R$11=$E50,"y",Table1[[#This Row],[Asset Class]]="Local","")</f>
        <v>y</v>
      </c>
      <c r="S50" s="341" t="str" cm="1">
        <f t="array" ref="S50">_xlfn.IFS(Table1[[#This Row],[Asset Class]]&lt;&gt;"Local","y",S$11=$E50,"y",Table1[[#This Row],[Asset Class]]="Local","")</f>
        <v>y</v>
      </c>
      <c r="T50" s="50"/>
      <c r="U50" s="95">
        <f>IF(Table1[[#This Row],[Asset Class]]&lt;&gt;"Local",0.25,IF(P50="y",1,""))</f>
        <v>0.25</v>
      </c>
      <c r="V50" s="415">
        <f>IF(Table1[[#This Row],[Asset Class]]&lt;&gt;"Local",0.25,IF(Q50="y",1,""))</f>
        <v>0.25</v>
      </c>
      <c r="W50" s="415">
        <f>IF(Table1[[#This Row],[Asset Class]]&lt;&gt;"Local",0.25,IF(R50="y",1,""))</f>
        <v>0.25</v>
      </c>
      <c r="X50" s="415">
        <f>IF(Table1[[#This Row],[Asset Class]]&lt;&gt;"Local",0.25,IF(S50="y",1,""))</f>
        <v>0.25</v>
      </c>
      <c r="Y50" s="95">
        <f t="shared" si="0"/>
        <v>1</v>
      </c>
      <c r="Z50" s="50"/>
      <c r="AA50" s="257">
        <f t="shared" si="1"/>
        <v>471974.5</v>
      </c>
      <c r="AB50" s="258">
        <f t="shared" si="2"/>
        <v>471974.5</v>
      </c>
      <c r="AC50" s="258">
        <f t="shared" si="3"/>
        <v>471974.5</v>
      </c>
      <c r="AD50" s="258">
        <f t="shared" si="4"/>
        <v>471974.5</v>
      </c>
      <c r="AE50" s="259">
        <f t="shared" si="5"/>
        <v>1887898</v>
      </c>
    </row>
    <row r="51" spans="1:31">
      <c r="A51" s="26"/>
      <c r="B51" s="210" t="s">
        <v>172</v>
      </c>
      <c r="C51" s="211" t="s">
        <v>173</v>
      </c>
      <c r="D51" s="211" t="s">
        <v>106</v>
      </c>
      <c r="E51" s="211" t="s">
        <v>143</v>
      </c>
      <c r="F51" s="241" t="s">
        <v>136</v>
      </c>
      <c r="G51" s="357">
        <v>0.5</v>
      </c>
      <c r="H51" s="360">
        <v>21245.071008220453</v>
      </c>
      <c r="I51" s="365">
        <v>406.79298511948269</v>
      </c>
      <c r="J51" s="332">
        <f>Table1[[#This Row],[Embellishment Area (m2)]]*Table1[[#This Row],[Construction Unit Rate ($/m)]]*Table1[[#This Row],[Embellishment Area Factor]]</f>
        <v>4321172.927254688</v>
      </c>
      <c r="K51" s="246">
        <v>42490.142016440906</v>
      </c>
      <c r="L51" s="337">
        <v>77.249060510664719</v>
      </c>
      <c r="M51" s="88">
        <f>Table1[[#This Row],[Size of land (m2)]]*Table1[[#This Row],[Land Unit Rate ($/m2)]]</f>
        <v>3282323.5517347809</v>
      </c>
      <c r="N51" s="244">
        <v>2021</v>
      </c>
      <c r="O51" s="202">
        <f>ROUND(IF(Table1[[#This Row],[Valuation Year]]=2016,(Table1[[#This Row],[Total Construction Cost ($)]]+Table1[[#This Row],[Land Value]])*('General Input Sheet'!$G$38/'General Input Sheet'!$G$43),Table1[[#This Row],[Total Construction Cost ($)]]+Table1[[#This Row],[Land Value]]),0)</f>
        <v>7603496</v>
      </c>
      <c r="P51" s="123" t="str" cm="1">
        <f t="array" ref="P51">_xlfn.IFS(Table1[[#This Row],[Asset Class]]&lt;&gt;"Local","y",P$11=$E51,"y",Table1[[#This Row],[Asset Class]]="Local","")</f>
        <v>y</v>
      </c>
      <c r="Q51" s="86" t="str" cm="1">
        <f t="array" ref="Q51">_xlfn.IFS(Table1[[#This Row],[Asset Class]]&lt;&gt;"Local","y",Q$11=$E51,"y",Table1[[#This Row],[Asset Class]]="Local","")</f>
        <v>y</v>
      </c>
      <c r="R51" s="86" t="str" cm="1">
        <f t="array" ref="R51">_xlfn.IFS(Table1[[#This Row],[Asset Class]]&lt;&gt;"Local","y",R$11=$E51,"y",Table1[[#This Row],[Asset Class]]="Local","")</f>
        <v>y</v>
      </c>
      <c r="S51" s="341" t="str" cm="1">
        <f t="array" ref="S51">_xlfn.IFS(Table1[[#This Row],[Asset Class]]&lt;&gt;"Local","y",S$11=$E51,"y",Table1[[#This Row],[Asset Class]]="Local","")</f>
        <v>y</v>
      </c>
      <c r="T51" s="50"/>
      <c r="U51" s="95">
        <f>IF(Table1[[#This Row],[Asset Class]]&lt;&gt;"Local",0.25,IF(P51="y",1,""))</f>
        <v>0.25</v>
      </c>
      <c r="V51" s="415">
        <f>IF(Table1[[#This Row],[Asset Class]]&lt;&gt;"Local",0.25,IF(Q51="y",1,""))</f>
        <v>0.25</v>
      </c>
      <c r="W51" s="415">
        <f>IF(Table1[[#This Row],[Asset Class]]&lt;&gt;"Local",0.25,IF(R51="y",1,""))</f>
        <v>0.25</v>
      </c>
      <c r="X51" s="415">
        <f>IF(Table1[[#This Row],[Asset Class]]&lt;&gt;"Local",0.25,IF(S51="y",1,""))</f>
        <v>0.25</v>
      </c>
      <c r="Y51" s="95">
        <f t="shared" si="0"/>
        <v>1</v>
      </c>
      <c r="Z51" s="50"/>
      <c r="AA51" s="257">
        <f t="shared" si="1"/>
        <v>1900874</v>
      </c>
      <c r="AB51" s="258">
        <f t="shared" si="2"/>
        <v>1900874</v>
      </c>
      <c r="AC51" s="258">
        <f t="shared" si="3"/>
        <v>1900874</v>
      </c>
      <c r="AD51" s="258">
        <f t="shared" si="4"/>
        <v>1900874</v>
      </c>
      <c r="AE51" s="259">
        <f t="shared" si="5"/>
        <v>7603496</v>
      </c>
    </row>
    <row r="52" spans="1:31">
      <c r="A52" s="26"/>
      <c r="B52" s="210" t="s">
        <v>174</v>
      </c>
      <c r="C52" s="211" t="s">
        <v>175</v>
      </c>
      <c r="D52" s="211" t="s">
        <v>111</v>
      </c>
      <c r="E52" s="211" t="s">
        <v>143</v>
      </c>
      <c r="F52" s="241" t="s">
        <v>103</v>
      </c>
      <c r="G52" s="357">
        <v>0.5</v>
      </c>
      <c r="H52" s="360">
        <v>5194.4481202770903</v>
      </c>
      <c r="I52" s="365">
        <v>115.6419902144599</v>
      </c>
      <c r="J52" s="332">
        <f>Table1[[#This Row],[Embellishment Area (m2)]]*Table1[[#This Row],[Construction Unit Rate ($/m)]]*Table1[[#This Row],[Embellishment Area Factor]]</f>
        <v>300348.15934730147</v>
      </c>
      <c r="K52" s="246">
        <v>10388.896240554181</v>
      </c>
      <c r="L52" s="337">
        <v>85.331826959272703</v>
      </c>
      <c r="M52" s="88">
        <f>Table1[[#This Row],[Size of land (m2)]]*Table1[[#This Row],[Land Unit Rate ($/m2)]]</f>
        <v>886503.49629680812</v>
      </c>
      <c r="N52" s="244">
        <v>2021</v>
      </c>
      <c r="O52" s="202">
        <f>ROUND(IF(Table1[[#This Row],[Valuation Year]]=2016,(Table1[[#This Row],[Total Construction Cost ($)]]+Table1[[#This Row],[Land Value]])*('General Input Sheet'!$G$38/'General Input Sheet'!$G$43),Table1[[#This Row],[Total Construction Cost ($)]]+Table1[[#This Row],[Land Value]]),0)</f>
        <v>1186852</v>
      </c>
      <c r="P52" s="123" t="str" cm="1">
        <f t="array" ref="P52">_xlfn.IFS(Table1[[#This Row],[Asset Class]]&lt;&gt;"Local","y",P$11=$E52,"y",Table1[[#This Row],[Asset Class]]="Local","")</f>
        <v/>
      </c>
      <c r="Q52" s="86" t="str" cm="1">
        <f t="array" ref="Q52">_xlfn.IFS(Table1[[#This Row],[Asset Class]]&lt;&gt;"Local","y",Q$11=$E52,"y",Table1[[#This Row],[Asset Class]]="Local","")</f>
        <v>y</v>
      </c>
      <c r="R52" s="86" t="str" cm="1">
        <f t="array" ref="R52">_xlfn.IFS(Table1[[#This Row],[Asset Class]]&lt;&gt;"Local","y",R$11=$E52,"y",Table1[[#This Row],[Asset Class]]="Local","")</f>
        <v/>
      </c>
      <c r="S52" s="341" t="str" cm="1">
        <f t="array" ref="S52">_xlfn.IFS(Table1[[#This Row],[Asset Class]]&lt;&gt;"Local","y",S$11=$E52,"y",Table1[[#This Row],[Asset Class]]="Local","")</f>
        <v/>
      </c>
      <c r="T52" s="50"/>
      <c r="U52" s="95" t="str">
        <f>IF(Table1[[#This Row],[Asset Class]]&lt;&gt;"Local",0.25,IF(P52="y",1,""))</f>
        <v/>
      </c>
      <c r="V52" s="415">
        <f>IF(Table1[[#This Row],[Asset Class]]&lt;&gt;"Local",0.25,IF(Q52="y",1,""))</f>
        <v>1</v>
      </c>
      <c r="W52" s="415" t="str">
        <f>IF(Table1[[#This Row],[Asset Class]]&lt;&gt;"Local",0.25,IF(R52="y",1,""))</f>
        <v/>
      </c>
      <c r="X52" s="415" t="str">
        <f>IF(Table1[[#This Row],[Asset Class]]&lt;&gt;"Local",0.25,IF(S52="y",1,""))</f>
        <v/>
      </c>
      <c r="Y52" s="95">
        <f t="shared" si="0"/>
        <v>1</v>
      </c>
      <c r="Z52" s="50"/>
      <c r="AA52" s="257" t="str">
        <f t="shared" si="1"/>
        <v/>
      </c>
      <c r="AB52" s="258">
        <f t="shared" si="2"/>
        <v>1186852</v>
      </c>
      <c r="AC52" s="258" t="str">
        <f t="shared" si="3"/>
        <v/>
      </c>
      <c r="AD52" s="258" t="str">
        <f t="shared" si="4"/>
        <v/>
      </c>
      <c r="AE52" s="259">
        <f t="shared" si="5"/>
        <v>1186852</v>
      </c>
    </row>
    <row r="53" spans="1:31">
      <c r="A53" s="26"/>
      <c r="B53" s="210" t="s">
        <v>176</v>
      </c>
      <c r="C53" s="211" t="s">
        <v>177</v>
      </c>
      <c r="D53" s="211" t="s">
        <v>111</v>
      </c>
      <c r="E53" s="211" t="s">
        <v>143</v>
      </c>
      <c r="F53" s="241" t="s">
        <v>103</v>
      </c>
      <c r="G53" s="357">
        <v>0.5</v>
      </c>
      <c r="H53" s="360">
        <v>7265.9099344147453</v>
      </c>
      <c r="I53" s="365">
        <v>115.6419902144599</v>
      </c>
      <c r="J53" s="332">
        <f>Table1[[#This Row],[Embellishment Area (m2)]]*Table1[[#This Row],[Construction Unit Rate ($/m)]]*Table1[[#This Row],[Embellishment Area Factor]]</f>
        <v>420122.14276736847</v>
      </c>
      <c r="K53" s="246">
        <v>14531.819868829491</v>
      </c>
      <c r="L53" s="337">
        <v>85.331826959272703</v>
      </c>
      <c r="M53" s="88">
        <f>Table1[[#This Row],[Size of land (m2)]]*Table1[[#This Row],[Land Unit Rate ($/m2)]]</f>
        <v>1240026.738450279</v>
      </c>
      <c r="N53" s="244">
        <v>2021</v>
      </c>
      <c r="O53" s="202">
        <f>ROUND(IF(Table1[[#This Row],[Valuation Year]]=2016,(Table1[[#This Row],[Total Construction Cost ($)]]+Table1[[#This Row],[Land Value]])*('General Input Sheet'!$G$38/'General Input Sheet'!$G$43),Table1[[#This Row],[Total Construction Cost ($)]]+Table1[[#This Row],[Land Value]]),0)</f>
        <v>1660149</v>
      </c>
      <c r="P53" s="123" t="str" cm="1">
        <f t="array" ref="P53">_xlfn.IFS(Table1[[#This Row],[Asset Class]]&lt;&gt;"Local","y",P$11=$E53,"y",Table1[[#This Row],[Asset Class]]="Local","")</f>
        <v/>
      </c>
      <c r="Q53" s="86" t="str" cm="1">
        <f t="array" ref="Q53">_xlfn.IFS(Table1[[#This Row],[Asset Class]]&lt;&gt;"Local","y",Q$11=$E53,"y",Table1[[#This Row],[Asset Class]]="Local","")</f>
        <v>y</v>
      </c>
      <c r="R53" s="86" t="str" cm="1">
        <f t="array" ref="R53">_xlfn.IFS(Table1[[#This Row],[Asset Class]]&lt;&gt;"Local","y",R$11=$E53,"y",Table1[[#This Row],[Asset Class]]="Local","")</f>
        <v/>
      </c>
      <c r="S53" s="341" t="str" cm="1">
        <f t="array" ref="S53">_xlfn.IFS(Table1[[#This Row],[Asset Class]]&lt;&gt;"Local","y",S$11=$E53,"y",Table1[[#This Row],[Asset Class]]="Local","")</f>
        <v/>
      </c>
      <c r="T53" s="50"/>
      <c r="U53" s="95" t="str">
        <f>IF(Table1[[#This Row],[Asset Class]]&lt;&gt;"Local",0.25,IF(P53="y",1,""))</f>
        <v/>
      </c>
      <c r="V53" s="415">
        <f>IF(Table1[[#This Row],[Asset Class]]&lt;&gt;"Local",0.25,IF(Q53="y",1,""))</f>
        <v>1</v>
      </c>
      <c r="W53" s="415" t="str">
        <f>IF(Table1[[#This Row],[Asset Class]]&lt;&gt;"Local",0.25,IF(R53="y",1,""))</f>
        <v/>
      </c>
      <c r="X53" s="415" t="str">
        <f>IF(Table1[[#This Row],[Asset Class]]&lt;&gt;"Local",0.25,IF(S53="y",1,""))</f>
        <v/>
      </c>
      <c r="Y53" s="95">
        <f t="shared" si="0"/>
        <v>1</v>
      </c>
      <c r="Z53" s="50"/>
      <c r="AA53" s="257" t="str">
        <f t="shared" si="1"/>
        <v/>
      </c>
      <c r="AB53" s="258">
        <f t="shared" si="2"/>
        <v>1660149</v>
      </c>
      <c r="AC53" s="258" t="str">
        <f t="shared" si="3"/>
        <v/>
      </c>
      <c r="AD53" s="258" t="str">
        <f t="shared" si="4"/>
        <v/>
      </c>
      <c r="AE53" s="259">
        <f t="shared" si="5"/>
        <v>1660149</v>
      </c>
    </row>
    <row r="54" spans="1:31">
      <c r="A54" s="26"/>
      <c r="B54" s="210" t="s">
        <v>178</v>
      </c>
      <c r="C54" s="211" t="s">
        <v>179</v>
      </c>
      <c r="D54" s="211" t="s">
        <v>111</v>
      </c>
      <c r="E54" s="211" t="s">
        <v>114</v>
      </c>
      <c r="F54" s="241" t="s">
        <v>103</v>
      </c>
      <c r="G54" s="357">
        <v>0.5</v>
      </c>
      <c r="H54" s="360">
        <v>9778.4711836832103</v>
      </c>
      <c r="I54" s="365">
        <v>77.371645491830151</v>
      </c>
      <c r="J54" s="332">
        <f>Table1[[#This Row],[Embellishment Area (m2)]]*Table1[[#This Row],[Construction Unit Rate ($/m)]]*Table1[[#This Row],[Embellishment Area Factor]]</f>
        <v>378288.20293800707</v>
      </c>
      <c r="K54" s="246">
        <v>19556.942367366421</v>
      </c>
      <c r="L54" s="337">
        <v>51.919695325664051</v>
      </c>
      <c r="M54" s="88">
        <f>Table1[[#This Row],[Size of land (m2)]]*Table1[[#This Row],[Land Unit Rate ($/m2)]]</f>
        <v>1015390.4892152356</v>
      </c>
      <c r="N54" s="244">
        <v>2021</v>
      </c>
      <c r="O54" s="202">
        <f>ROUND(IF(Table1[[#This Row],[Valuation Year]]=2016,(Table1[[#This Row],[Total Construction Cost ($)]]+Table1[[#This Row],[Land Value]])*('General Input Sheet'!$G$38/'General Input Sheet'!$G$43),Table1[[#This Row],[Total Construction Cost ($)]]+Table1[[#This Row],[Land Value]]),0)</f>
        <v>1393679</v>
      </c>
      <c r="P54" s="123" t="str" cm="1">
        <f t="array" ref="P54">_xlfn.IFS(Table1[[#This Row],[Asset Class]]&lt;&gt;"Local","y",P$11=$E54,"y",Table1[[#This Row],[Asset Class]]="Local","")</f>
        <v/>
      </c>
      <c r="Q54" s="86" t="str" cm="1">
        <f t="array" ref="Q54">_xlfn.IFS(Table1[[#This Row],[Asset Class]]&lt;&gt;"Local","y",Q$11=$E54,"y",Table1[[#This Row],[Asset Class]]="Local","")</f>
        <v/>
      </c>
      <c r="R54" s="86" t="str" cm="1">
        <f t="array" ref="R54">_xlfn.IFS(Table1[[#This Row],[Asset Class]]&lt;&gt;"Local","y",R$11=$E54,"y",Table1[[#This Row],[Asset Class]]="Local","")</f>
        <v/>
      </c>
      <c r="S54" s="341" t="str" cm="1">
        <f t="array" ref="S54">_xlfn.IFS(Table1[[#This Row],[Asset Class]]&lt;&gt;"Local","y",S$11=$E54,"y",Table1[[#This Row],[Asset Class]]="Local","")</f>
        <v>y</v>
      </c>
      <c r="T54" s="50"/>
      <c r="U54" s="95" t="str">
        <f>IF(Table1[[#This Row],[Asset Class]]&lt;&gt;"Local",0.25,IF(P54="y",1,""))</f>
        <v/>
      </c>
      <c r="V54" s="415" t="str">
        <f>IF(Table1[[#This Row],[Asset Class]]&lt;&gt;"Local",0.25,IF(Q54="y",1,""))</f>
        <v/>
      </c>
      <c r="W54" s="415" t="str">
        <f>IF(Table1[[#This Row],[Asset Class]]&lt;&gt;"Local",0.25,IF(R54="y",1,""))</f>
        <v/>
      </c>
      <c r="X54" s="415">
        <f>IF(Table1[[#This Row],[Asset Class]]&lt;&gt;"Local",0.25,IF(S54="y",1,""))</f>
        <v>1</v>
      </c>
      <c r="Y54" s="95">
        <f t="shared" si="0"/>
        <v>1</v>
      </c>
      <c r="Z54" s="50"/>
      <c r="AA54" s="257" t="str">
        <f t="shared" si="1"/>
        <v/>
      </c>
      <c r="AB54" s="258" t="str">
        <f t="shared" si="2"/>
        <v/>
      </c>
      <c r="AC54" s="258" t="str">
        <f t="shared" si="3"/>
        <v/>
      </c>
      <c r="AD54" s="258">
        <f t="shared" si="4"/>
        <v>1393679</v>
      </c>
      <c r="AE54" s="259">
        <f t="shared" si="5"/>
        <v>1393679</v>
      </c>
    </row>
    <row r="55" spans="1:31">
      <c r="A55" s="26"/>
      <c r="B55" s="210" t="s">
        <v>180</v>
      </c>
      <c r="C55" s="211" t="s">
        <v>181</v>
      </c>
      <c r="D55" s="211" t="s">
        <v>111</v>
      </c>
      <c r="E55" s="211" t="s">
        <v>107</v>
      </c>
      <c r="F55" s="241" t="s">
        <v>136</v>
      </c>
      <c r="G55" s="357">
        <v>0.5</v>
      </c>
      <c r="H55" s="360">
        <v>4252.8594971844277</v>
      </c>
      <c r="I55" s="365">
        <v>111.62041035606889</v>
      </c>
      <c r="J55" s="332">
        <f>Table1[[#This Row],[Embellishment Area (m2)]]*Table1[[#This Row],[Construction Unit Rate ($/m)]]*Table1[[#This Row],[Embellishment Area Factor]]</f>
        <v>237352.9611312153</v>
      </c>
      <c r="K55" s="246">
        <v>8505.7189943688554</v>
      </c>
      <c r="L55" s="337">
        <v>66.125722619436161</v>
      </c>
      <c r="M55" s="88">
        <f>Table1[[#This Row],[Size of land (m2)]]*Table1[[#This Row],[Land Unit Rate ($/m2)]]</f>
        <v>562446.81490050443</v>
      </c>
      <c r="N55" s="244">
        <v>2021</v>
      </c>
      <c r="O55" s="202">
        <f>ROUND(IF(Table1[[#This Row],[Valuation Year]]=2016,(Table1[[#This Row],[Total Construction Cost ($)]]+Table1[[#This Row],[Land Value]])*('General Input Sheet'!$G$38/'General Input Sheet'!$G$43),Table1[[#This Row],[Total Construction Cost ($)]]+Table1[[#This Row],[Land Value]]),0)</f>
        <v>799800</v>
      </c>
      <c r="P55" s="123" t="str" cm="1">
        <f t="array" ref="P55">_xlfn.IFS(Table1[[#This Row],[Asset Class]]&lt;&gt;"Local","y",P$11=$E55,"y",Table1[[#This Row],[Asset Class]]="Local","")</f>
        <v>y</v>
      </c>
      <c r="Q55" s="86" t="str" cm="1">
        <f t="array" ref="Q55">_xlfn.IFS(Table1[[#This Row],[Asset Class]]&lt;&gt;"Local","y",Q$11=$E55,"y",Table1[[#This Row],[Asset Class]]="Local","")</f>
        <v/>
      </c>
      <c r="R55" s="86" t="str" cm="1">
        <f t="array" ref="R55">_xlfn.IFS(Table1[[#This Row],[Asset Class]]&lt;&gt;"Local","y",R$11=$E55,"y",Table1[[#This Row],[Asset Class]]="Local","")</f>
        <v/>
      </c>
      <c r="S55" s="341" t="str" cm="1">
        <f t="array" ref="S55">_xlfn.IFS(Table1[[#This Row],[Asset Class]]&lt;&gt;"Local","y",S$11=$E55,"y",Table1[[#This Row],[Asset Class]]="Local","")</f>
        <v/>
      </c>
      <c r="T55" s="50"/>
      <c r="U55" s="95">
        <f>IF(Table1[[#This Row],[Asset Class]]&lt;&gt;"Local",0.25,IF(P55="y",1,""))</f>
        <v>1</v>
      </c>
      <c r="V55" s="415" t="str">
        <f>IF(Table1[[#This Row],[Asset Class]]&lt;&gt;"Local",0.25,IF(Q55="y",1,""))</f>
        <v/>
      </c>
      <c r="W55" s="415" t="str">
        <f>IF(Table1[[#This Row],[Asset Class]]&lt;&gt;"Local",0.25,IF(R55="y",1,""))</f>
        <v/>
      </c>
      <c r="X55" s="415" t="str">
        <f>IF(Table1[[#This Row],[Asset Class]]&lt;&gt;"Local",0.25,IF(S55="y",1,""))</f>
        <v/>
      </c>
      <c r="Y55" s="95">
        <f t="shared" si="0"/>
        <v>1</v>
      </c>
      <c r="Z55" s="50"/>
      <c r="AA55" s="257">
        <f t="shared" si="1"/>
        <v>799800</v>
      </c>
      <c r="AB55" s="258" t="str">
        <f t="shared" si="2"/>
        <v/>
      </c>
      <c r="AC55" s="258" t="str">
        <f t="shared" si="3"/>
        <v/>
      </c>
      <c r="AD55" s="258" t="str">
        <f t="shared" si="4"/>
        <v/>
      </c>
      <c r="AE55" s="259">
        <f t="shared" si="5"/>
        <v>799800</v>
      </c>
    </row>
    <row r="56" spans="1:31">
      <c r="A56" s="26"/>
      <c r="B56" s="210" t="s">
        <v>182</v>
      </c>
      <c r="C56" s="211" t="s">
        <v>183</v>
      </c>
      <c r="D56" s="211" t="s">
        <v>106</v>
      </c>
      <c r="E56" s="211" t="s">
        <v>107</v>
      </c>
      <c r="F56" s="241" t="s">
        <v>108</v>
      </c>
      <c r="G56" s="357">
        <v>0.5</v>
      </c>
      <c r="H56" s="360">
        <v>10889.72656688289</v>
      </c>
      <c r="I56" s="365">
        <v>295.91815694928124</v>
      </c>
      <c r="J56" s="332">
        <f>Table1[[#This Row],[Embellishment Area (m2)]]*Table1[[#This Row],[Construction Unit Rate ($/m)]]*Table1[[#This Row],[Embellishment Area Factor]]</f>
        <v>1611233.9076768043</v>
      </c>
      <c r="K56" s="246">
        <v>21779.453133765779</v>
      </c>
      <c r="L56" s="337">
        <v>157.26221918381682</v>
      </c>
      <c r="M56" s="88">
        <f>Table1[[#This Row],[Size of land (m2)]]*Table1[[#This Row],[Land Unit Rate ($/m2)]]</f>
        <v>3425085.1324259401</v>
      </c>
      <c r="N56" s="244">
        <v>2021</v>
      </c>
      <c r="O56" s="202">
        <f>ROUND(IF(Table1[[#This Row],[Valuation Year]]=2016,(Table1[[#This Row],[Total Construction Cost ($)]]+Table1[[#This Row],[Land Value]])*('General Input Sheet'!$G$38/'General Input Sheet'!$G$43),Table1[[#This Row],[Total Construction Cost ($)]]+Table1[[#This Row],[Land Value]]),0)</f>
        <v>5036319</v>
      </c>
      <c r="P56" s="123" t="str" cm="1">
        <f t="array" ref="P56">_xlfn.IFS(Table1[[#This Row],[Asset Class]]&lt;&gt;"Local","y",P$11=$E56,"y",Table1[[#This Row],[Asset Class]]="Local","")</f>
        <v>y</v>
      </c>
      <c r="Q56" s="86" t="str" cm="1">
        <f t="array" ref="Q56">_xlfn.IFS(Table1[[#This Row],[Asset Class]]&lt;&gt;"Local","y",Q$11=$E56,"y",Table1[[#This Row],[Asset Class]]="Local","")</f>
        <v>y</v>
      </c>
      <c r="R56" s="86" t="str" cm="1">
        <f t="array" ref="R56">_xlfn.IFS(Table1[[#This Row],[Asset Class]]&lt;&gt;"Local","y",R$11=$E56,"y",Table1[[#This Row],[Asset Class]]="Local","")</f>
        <v>y</v>
      </c>
      <c r="S56" s="341" t="str" cm="1">
        <f t="array" ref="S56">_xlfn.IFS(Table1[[#This Row],[Asset Class]]&lt;&gt;"Local","y",S$11=$E56,"y",Table1[[#This Row],[Asset Class]]="Local","")</f>
        <v>y</v>
      </c>
      <c r="T56" s="50"/>
      <c r="U56" s="95">
        <f>IF(Table1[[#This Row],[Asset Class]]&lt;&gt;"Local",0.25,IF(P56="y",1,""))</f>
        <v>0.25</v>
      </c>
      <c r="V56" s="415">
        <f>IF(Table1[[#This Row],[Asset Class]]&lt;&gt;"Local",0.25,IF(Q56="y",1,""))</f>
        <v>0.25</v>
      </c>
      <c r="W56" s="415">
        <f>IF(Table1[[#This Row],[Asset Class]]&lt;&gt;"Local",0.25,IF(R56="y",1,""))</f>
        <v>0.25</v>
      </c>
      <c r="X56" s="415">
        <f>IF(Table1[[#This Row],[Asset Class]]&lt;&gt;"Local",0.25,IF(S56="y",1,""))</f>
        <v>0.25</v>
      </c>
      <c r="Y56" s="95">
        <f t="shared" si="0"/>
        <v>1</v>
      </c>
      <c r="Z56" s="50"/>
      <c r="AA56" s="257">
        <f t="shared" si="1"/>
        <v>1259079.75</v>
      </c>
      <c r="AB56" s="258">
        <f t="shared" si="2"/>
        <v>1259079.75</v>
      </c>
      <c r="AC56" s="258">
        <f t="shared" si="3"/>
        <v>1259079.75</v>
      </c>
      <c r="AD56" s="258">
        <f t="shared" si="4"/>
        <v>1259079.75</v>
      </c>
      <c r="AE56" s="259">
        <f t="shared" si="5"/>
        <v>5036319</v>
      </c>
    </row>
    <row r="57" spans="1:31">
      <c r="A57" s="26"/>
      <c r="B57" s="210" t="s">
        <v>184</v>
      </c>
      <c r="C57" s="211" t="s">
        <v>185</v>
      </c>
      <c r="D57" s="211" t="s">
        <v>106</v>
      </c>
      <c r="E57" s="211" t="s">
        <v>102</v>
      </c>
      <c r="F57" s="241" t="s">
        <v>103</v>
      </c>
      <c r="G57" s="357">
        <v>0.5</v>
      </c>
      <c r="H57" s="360">
        <v>3051.4758777446341</v>
      </c>
      <c r="I57" s="365">
        <v>452.87898632773505</v>
      </c>
      <c r="J57" s="332">
        <f>Table1[[#This Row],[Embellishment Area (m2)]]*Table1[[#This Row],[Construction Unit Rate ($/m)]]*Table1[[#This Row],[Embellishment Area Factor]]</f>
        <v>690974.65115826274</v>
      </c>
      <c r="K57" s="246">
        <v>6102.9517554892682</v>
      </c>
      <c r="L57" s="337">
        <v>140.14546069071523</v>
      </c>
      <c r="M57" s="88">
        <f>Table1[[#This Row],[Size of land (m2)]]*Table1[[#This Row],[Land Unit Rate ($/m2)]]</f>
        <v>855300.98534625268</v>
      </c>
      <c r="N57" s="244">
        <v>2021</v>
      </c>
      <c r="O57" s="202">
        <f>ROUND(IF(Table1[[#This Row],[Valuation Year]]=2016,(Table1[[#This Row],[Total Construction Cost ($)]]+Table1[[#This Row],[Land Value]])*('General Input Sheet'!$G$38/'General Input Sheet'!$G$43),Table1[[#This Row],[Total Construction Cost ($)]]+Table1[[#This Row],[Land Value]]),0)</f>
        <v>1546276</v>
      </c>
      <c r="P57" s="123" t="str" cm="1">
        <f t="array" ref="P57">_xlfn.IFS(Table1[[#This Row],[Asset Class]]&lt;&gt;"Local","y",P$11=$E57,"y",Table1[[#This Row],[Asset Class]]="Local","")</f>
        <v>y</v>
      </c>
      <c r="Q57" s="86" t="str" cm="1">
        <f t="array" ref="Q57">_xlfn.IFS(Table1[[#This Row],[Asset Class]]&lt;&gt;"Local","y",Q$11=$E57,"y",Table1[[#This Row],[Asset Class]]="Local","")</f>
        <v>y</v>
      </c>
      <c r="R57" s="86" t="str" cm="1">
        <f t="array" ref="R57">_xlfn.IFS(Table1[[#This Row],[Asset Class]]&lt;&gt;"Local","y",R$11=$E57,"y",Table1[[#This Row],[Asset Class]]="Local","")</f>
        <v>y</v>
      </c>
      <c r="S57" s="341" t="str" cm="1">
        <f t="array" ref="S57">_xlfn.IFS(Table1[[#This Row],[Asset Class]]&lt;&gt;"Local","y",S$11=$E57,"y",Table1[[#This Row],[Asset Class]]="Local","")</f>
        <v>y</v>
      </c>
      <c r="T57" s="50"/>
      <c r="U57" s="95">
        <f>IF(Table1[[#This Row],[Asset Class]]&lt;&gt;"Local",0.25,IF(P57="y",1,""))</f>
        <v>0.25</v>
      </c>
      <c r="V57" s="415">
        <f>IF(Table1[[#This Row],[Asset Class]]&lt;&gt;"Local",0.25,IF(Q57="y",1,""))</f>
        <v>0.25</v>
      </c>
      <c r="W57" s="415">
        <f>IF(Table1[[#This Row],[Asset Class]]&lt;&gt;"Local",0.25,IF(R57="y",1,""))</f>
        <v>0.25</v>
      </c>
      <c r="X57" s="415">
        <f>IF(Table1[[#This Row],[Asset Class]]&lt;&gt;"Local",0.25,IF(S57="y",1,""))</f>
        <v>0.25</v>
      </c>
      <c r="Y57" s="95">
        <f t="shared" si="0"/>
        <v>1</v>
      </c>
      <c r="Z57" s="50"/>
      <c r="AA57" s="257">
        <f t="shared" si="1"/>
        <v>386569</v>
      </c>
      <c r="AB57" s="258">
        <f t="shared" si="2"/>
        <v>386569</v>
      </c>
      <c r="AC57" s="258">
        <f t="shared" si="3"/>
        <v>386569</v>
      </c>
      <c r="AD57" s="258">
        <f t="shared" si="4"/>
        <v>386569</v>
      </c>
      <c r="AE57" s="259">
        <f t="shared" si="5"/>
        <v>1546276</v>
      </c>
    </row>
    <row r="58" spans="1:31">
      <c r="A58" s="26"/>
      <c r="B58" s="210" t="s">
        <v>184</v>
      </c>
      <c r="C58" s="211" t="s">
        <v>186</v>
      </c>
      <c r="D58" s="211" t="s">
        <v>106</v>
      </c>
      <c r="E58" s="211" t="s">
        <v>102</v>
      </c>
      <c r="F58" s="241" t="s">
        <v>136</v>
      </c>
      <c r="G58" s="357">
        <v>0.5</v>
      </c>
      <c r="H58" s="360">
        <v>20404.192817446787</v>
      </c>
      <c r="I58" s="365">
        <v>452.87898632773505</v>
      </c>
      <c r="J58" s="332">
        <f>Table1[[#This Row],[Embellishment Area (m2)]]*Table1[[#This Row],[Construction Unit Rate ($/m)]]*Table1[[#This Row],[Embellishment Area Factor]]</f>
        <v>4620315.0800004769</v>
      </c>
      <c r="K58" s="246">
        <v>40808.385634893573</v>
      </c>
      <c r="L58" s="337">
        <v>140.14546069071523</v>
      </c>
      <c r="M58" s="88">
        <f>Table1[[#This Row],[Size of land (m2)]]*Table1[[#This Row],[Land Unit Rate ($/m2)]]</f>
        <v>5719110.0048465254</v>
      </c>
      <c r="N58" s="244">
        <v>2021</v>
      </c>
      <c r="O58" s="202">
        <f>ROUND(IF(Table1[[#This Row],[Valuation Year]]=2016,(Table1[[#This Row],[Total Construction Cost ($)]]+Table1[[#This Row],[Land Value]])*('General Input Sheet'!$G$38/'General Input Sheet'!$G$43),Table1[[#This Row],[Total Construction Cost ($)]]+Table1[[#This Row],[Land Value]]),0)</f>
        <v>10339425</v>
      </c>
      <c r="P58" s="123" t="str" cm="1">
        <f t="array" ref="P58">_xlfn.IFS(Table1[[#This Row],[Asset Class]]&lt;&gt;"Local","y",P$11=$E58,"y",Table1[[#This Row],[Asset Class]]="Local","")</f>
        <v>y</v>
      </c>
      <c r="Q58" s="86" t="str" cm="1">
        <f t="array" ref="Q58">_xlfn.IFS(Table1[[#This Row],[Asset Class]]&lt;&gt;"Local","y",Q$11=$E58,"y",Table1[[#This Row],[Asset Class]]="Local","")</f>
        <v>y</v>
      </c>
      <c r="R58" s="86" t="str" cm="1">
        <f t="array" ref="R58">_xlfn.IFS(Table1[[#This Row],[Asset Class]]&lt;&gt;"Local","y",R$11=$E58,"y",Table1[[#This Row],[Asset Class]]="Local","")</f>
        <v>y</v>
      </c>
      <c r="S58" s="341" t="str" cm="1">
        <f t="array" ref="S58">_xlfn.IFS(Table1[[#This Row],[Asset Class]]&lt;&gt;"Local","y",S$11=$E58,"y",Table1[[#This Row],[Asset Class]]="Local","")</f>
        <v>y</v>
      </c>
      <c r="T58" s="50"/>
      <c r="U58" s="95">
        <f>IF(Table1[[#This Row],[Asset Class]]&lt;&gt;"Local",0.25,IF(P58="y",1,""))</f>
        <v>0.25</v>
      </c>
      <c r="V58" s="415">
        <f>IF(Table1[[#This Row],[Asset Class]]&lt;&gt;"Local",0.25,IF(Q58="y",1,""))</f>
        <v>0.25</v>
      </c>
      <c r="W58" s="415">
        <f>IF(Table1[[#This Row],[Asset Class]]&lt;&gt;"Local",0.25,IF(R58="y",1,""))</f>
        <v>0.25</v>
      </c>
      <c r="X58" s="415">
        <f>IF(Table1[[#This Row],[Asset Class]]&lt;&gt;"Local",0.25,IF(S58="y",1,""))</f>
        <v>0.25</v>
      </c>
      <c r="Y58" s="95">
        <f t="shared" si="0"/>
        <v>1</v>
      </c>
      <c r="Z58" s="50"/>
      <c r="AA58" s="257">
        <f t="shared" si="1"/>
        <v>2584856.25</v>
      </c>
      <c r="AB58" s="258">
        <f t="shared" si="2"/>
        <v>2584856.25</v>
      </c>
      <c r="AC58" s="258">
        <f t="shared" si="3"/>
        <v>2584856.25</v>
      </c>
      <c r="AD58" s="258">
        <f t="shared" si="4"/>
        <v>2584856.25</v>
      </c>
      <c r="AE58" s="259">
        <f t="shared" si="5"/>
        <v>10339425</v>
      </c>
    </row>
    <row r="59" spans="1:31">
      <c r="A59" s="26"/>
      <c r="B59" s="210" t="s">
        <v>187</v>
      </c>
      <c r="C59" s="211" t="s">
        <v>188</v>
      </c>
      <c r="D59" s="211" t="s">
        <v>106</v>
      </c>
      <c r="E59" s="211" t="s">
        <v>102</v>
      </c>
      <c r="F59" s="241" t="s">
        <v>103</v>
      </c>
      <c r="G59" s="357">
        <v>0.5</v>
      </c>
      <c r="H59" s="360">
        <v>11536.537487330355</v>
      </c>
      <c r="I59" s="365">
        <v>452.87898632773505</v>
      </c>
      <c r="J59" s="332">
        <f>Table1[[#This Row],[Embellishment Area (m2)]]*Table1[[#This Row],[Construction Unit Rate ($/m)]]*Table1[[#This Row],[Embellishment Area Factor]]</f>
        <v>2612327.7014970435</v>
      </c>
      <c r="K59" s="246">
        <v>23073.074974660711</v>
      </c>
      <c r="L59" s="337">
        <v>140.14546069071523</v>
      </c>
      <c r="M59" s="88">
        <f>Table1[[#This Row],[Size of land (m2)]]*Table1[[#This Row],[Land Unit Rate ($/m2)]]</f>
        <v>3233586.7218752378</v>
      </c>
      <c r="N59" s="244">
        <v>2021</v>
      </c>
      <c r="O59" s="202">
        <f>ROUND(IF(Table1[[#This Row],[Valuation Year]]=2016,(Table1[[#This Row],[Total Construction Cost ($)]]+Table1[[#This Row],[Land Value]])*('General Input Sheet'!$G$38/'General Input Sheet'!$G$43),Table1[[#This Row],[Total Construction Cost ($)]]+Table1[[#This Row],[Land Value]]),0)</f>
        <v>5845914</v>
      </c>
      <c r="P59" s="123" t="str" cm="1">
        <f t="array" ref="P59">_xlfn.IFS(Table1[[#This Row],[Asset Class]]&lt;&gt;"Local","y",P$11=$E59,"y",Table1[[#This Row],[Asset Class]]="Local","")</f>
        <v>y</v>
      </c>
      <c r="Q59" s="86" t="str" cm="1">
        <f t="array" ref="Q59">_xlfn.IFS(Table1[[#This Row],[Asset Class]]&lt;&gt;"Local","y",Q$11=$E59,"y",Table1[[#This Row],[Asset Class]]="Local","")</f>
        <v>y</v>
      </c>
      <c r="R59" s="86" t="str" cm="1">
        <f t="array" ref="R59">_xlfn.IFS(Table1[[#This Row],[Asset Class]]&lt;&gt;"Local","y",R$11=$E59,"y",Table1[[#This Row],[Asset Class]]="Local","")</f>
        <v>y</v>
      </c>
      <c r="S59" s="341" t="str" cm="1">
        <f t="array" ref="S59">_xlfn.IFS(Table1[[#This Row],[Asset Class]]&lt;&gt;"Local","y",S$11=$E59,"y",Table1[[#This Row],[Asset Class]]="Local","")</f>
        <v>y</v>
      </c>
      <c r="T59" s="50"/>
      <c r="U59" s="95">
        <f>IF(Table1[[#This Row],[Asset Class]]&lt;&gt;"Local",0.25,IF(P59="y",1,""))</f>
        <v>0.25</v>
      </c>
      <c r="V59" s="415">
        <f>IF(Table1[[#This Row],[Asset Class]]&lt;&gt;"Local",0.25,IF(Q59="y",1,""))</f>
        <v>0.25</v>
      </c>
      <c r="W59" s="415">
        <f>IF(Table1[[#This Row],[Asset Class]]&lt;&gt;"Local",0.25,IF(R59="y",1,""))</f>
        <v>0.25</v>
      </c>
      <c r="X59" s="415">
        <f>IF(Table1[[#This Row],[Asset Class]]&lt;&gt;"Local",0.25,IF(S59="y",1,""))</f>
        <v>0.25</v>
      </c>
      <c r="Y59" s="95">
        <f t="shared" si="0"/>
        <v>1</v>
      </c>
      <c r="Z59" s="50"/>
      <c r="AA59" s="257">
        <f t="shared" si="1"/>
        <v>1461478.5</v>
      </c>
      <c r="AB59" s="258">
        <f t="shared" si="2"/>
        <v>1461478.5</v>
      </c>
      <c r="AC59" s="258">
        <f t="shared" si="3"/>
        <v>1461478.5</v>
      </c>
      <c r="AD59" s="258">
        <f t="shared" si="4"/>
        <v>1461478.5</v>
      </c>
      <c r="AE59" s="259">
        <f t="shared" si="5"/>
        <v>5845914</v>
      </c>
    </row>
    <row r="60" spans="1:31">
      <c r="A60" s="26"/>
      <c r="B60" s="210" t="s">
        <v>189</v>
      </c>
      <c r="C60" s="211" t="s">
        <v>190</v>
      </c>
      <c r="D60" s="211" t="s">
        <v>111</v>
      </c>
      <c r="E60" s="211" t="s">
        <v>114</v>
      </c>
      <c r="F60" s="241" t="s">
        <v>103</v>
      </c>
      <c r="G60" s="357">
        <v>0.5</v>
      </c>
      <c r="H60" s="360">
        <v>4063.0018882522431</v>
      </c>
      <c r="I60" s="365">
        <v>77.371645491830151</v>
      </c>
      <c r="J60" s="332">
        <f>Table1[[#This Row],[Embellishment Area (m2)]]*Table1[[#This Row],[Construction Unit Rate ($/m)]]*Table1[[#This Row],[Embellishment Area Factor]]</f>
        <v>157180.57086524452</v>
      </c>
      <c r="K60" s="246">
        <v>0</v>
      </c>
      <c r="L60" s="337">
        <v>51.919695325664051</v>
      </c>
      <c r="M60" s="88">
        <f>Table1[[#This Row],[Size of land (m2)]]*Table1[[#This Row],[Land Unit Rate ($/m2)]]</f>
        <v>0</v>
      </c>
      <c r="N60" s="244">
        <v>2021</v>
      </c>
      <c r="O60" s="202">
        <f>ROUND(IF(Table1[[#This Row],[Valuation Year]]=2016,(Table1[[#This Row],[Total Construction Cost ($)]]+Table1[[#This Row],[Land Value]])*('General Input Sheet'!$G$38/'General Input Sheet'!$G$43),Table1[[#This Row],[Total Construction Cost ($)]]+Table1[[#This Row],[Land Value]]),0)</f>
        <v>157181</v>
      </c>
      <c r="P60" s="123" t="str" cm="1">
        <f t="array" ref="P60">_xlfn.IFS(Table1[[#This Row],[Asset Class]]&lt;&gt;"Local","y",P$11=$E60,"y",Table1[[#This Row],[Asset Class]]="Local","")</f>
        <v/>
      </c>
      <c r="Q60" s="86" t="str" cm="1">
        <f t="array" ref="Q60">_xlfn.IFS(Table1[[#This Row],[Asset Class]]&lt;&gt;"Local","y",Q$11=$E60,"y",Table1[[#This Row],[Asset Class]]="Local","")</f>
        <v/>
      </c>
      <c r="R60" s="86" t="str" cm="1">
        <f t="array" ref="R60">_xlfn.IFS(Table1[[#This Row],[Asset Class]]&lt;&gt;"Local","y",R$11=$E60,"y",Table1[[#This Row],[Asset Class]]="Local","")</f>
        <v/>
      </c>
      <c r="S60" s="341" t="str" cm="1">
        <f t="array" ref="S60">_xlfn.IFS(Table1[[#This Row],[Asset Class]]&lt;&gt;"Local","y",S$11=$E60,"y",Table1[[#This Row],[Asset Class]]="Local","")</f>
        <v>y</v>
      </c>
      <c r="T60" s="50"/>
      <c r="U60" s="95" t="str">
        <f>IF(Table1[[#This Row],[Asset Class]]&lt;&gt;"Local",0.25,IF(P60="y",1,""))</f>
        <v/>
      </c>
      <c r="V60" s="415" t="str">
        <f>IF(Table1[[#This Row],[Asset Class]]&lt;&gt;"Local",0.25,IF(Q60="y",1,""))</f>
        <v/>
      </c>
      <c r="W60" s="415" t="str">
        <f>IF(Table1[[#This Row],[Asset Class]]&lt;&gt;"Local",0.25,IF(R60="y",1,""))</f>
        <v/>
      </c>
      <c r="X60" s="415">
        <f>IF(Table1[[#This Row],[Asset Class]]&lt;&gt;"Local",0.25,IF(S60="y",1,""))</f>
        <v>1</v>
      </c>
      <c r="Y60" s="95">
        <f t="shared" si="0"/>
        <v>1</v>
      </c>
      <c r="Z60" s="50"/>
      <c r="AA60" s="257" t="str">
        <f t="shared" si="1"/>
        <v/>
      </c>
      <c r="AB60" s="258" t="str">
        <f t="shared" si="2"/>
        <v/>
      </c>
      <c r="AC60" s="258" t="str">
        <f t="shared" si="3"/>
        <v/>
      </c>
      <c r="AD60" s="258">
        <f t="shared" si="4"/>
        <v>157181</v>
      </c>
      <c r="AE60" s="259">
        <f t="shared" si="5"/>
        <v>157181</v>
      </c>
    </row>
    <row r="61" spans="1:31">
      <c r="A61" s="26"/>
      <c r="B61" s="210" t="s">
        <v>191</v>
      </c>
      <c r="C61" s="211" t="s">
        <v>192</v>
      </c>
      <c r="D61" s="211" t="s">
        <v>106</v>
      </c>
      <c r="E61" s="211" t="s">
        <v>107</v>
      </c>
      <c r="F61" s="241" t="s">
        <v>108</v>
      </c>
      <c r="G61" s="357">
        <v>0.5</v>
      </c>
      <c r="H61" s="360">
        <v>4333.3937811980322</v>
      </c>
      <c r="I61" s="365">
        <v>295.91815694928124</v>
      </c>
      <c r="J61" s="332">
        <f>Table1[[#This Row],[Embellishment Area (m2)]]*Table1[[#This Row],[Construction Unit Rate ($/m)]]*Table1[[#This Row],[Embellishment Area Factor]]</f>
        <v>641164.95053379925</v>
      </c>
      <c r="K61" s="246">
        <v>8666.7875623960645</v>
      </c>
      <c r="L61" s="337">
        <v>157.26221918381682</v>
      </c>
      <c r="M61" s="88">
        <f>Table1[[#This Row],[Size of land (m2)]]*Table1[[#This Row],[Land Unit Rate ($/m2)]]</f>
        <v>1362958.2452571075</v>
      </c>
      <c r="N61" s="244">
        <v>2021</v>
      </c>
      <c r="O61" s="202">
        <f>ROUND(IF(Table1[[#This Row],[Valuation Year]]=2016,(Table1[[#This Row],[Total Construction Cost ($)]]+Table1[[#This Row],[Land Value]])*('General Input Sheet'!$G$38/'General Input Sheet'!$G$43),Table1[[#This Row],[Total Construction Cost ($)]]+Table1[[#This Row],[Land Value]]),0)</f>
        <v>2004123</v>
      </c>
      <c r="P61" s="123" t="str" cm="1">
        <f t="array" ref="P61">_xlfn.IFS(Table1[[#This Row],[Asset Class]]&lt;&gt;"Local","y",P$11=$E61,"y",Table1[[#This Row],[Asset Class]]="Local","")</f>
        <v>y</v>
      </c>
      <c r="Q61" s="86" t="str" cm="1">
        <f t="array" ref="Q61">_xlfn.IFS(Table1[[#This Row],[Asset Class]]&lt;&gt;"Local","y",Q$11=$E61,"y",Table1[[#This Row],[Asset Class]]="Local","")</f>
        <v>y</v>
      </c>
      <c r="R61" s="86" t="str" cm="1">
        <f t="array" ref="R61">_xlfn.IFS(Table1[[#This Row],[Asset Class]]&lt;&gt;"Local","y",R$11=$E61,"y",Table1[[#This Row],[Asset Class]]="Local","")</f>
        <v>y</v>
      </c>
      <c r="S61" s="341" t="str" cm="1">
        <f t="array" ref="S61">_xlfn.IFS(Table1[[#This Row],[Asset Class]]&lt;&gt;"Local","y",S$11=$E61,"y",Table1[[#This Row],[Asset Class]]="Local","")</f>
        <v>y</v>
      </c>
      <c r="T61" s="50"/>
      <c r="U61" s="95">
        <f>IF(Table1[[#This Row],[Asset Class]]&lt;&gt;"Local",0.25,IF(P61="y",1,""))</f>
        <v>0.25</v>
      </c>
      <c r="V61" s="415">
        <f>IF(Table1[[#This Row],[Asset Class]]&lt;&gt;"Local",0.25,IF(Q61="y",1,""))</f>
        <v>0.25</v>
      </c>
      <c r="W61" s="415">
        <f>IF(Table1[[#This Row],[Asset Class]]&lt;&gt;"Local",0.25,IF(R61="y",1,""))</f>
        <v>0.25</v>
      </c>
      <c r="X61" s="415">
        <f>IF(Table1[[#This Row],[Asset Class]]&lt;&gt;"Local",0.25,IF(S61="y",1,""))</f>
        <v>0.25</v>
      </c>
      <c r="Y61" s="95">
        <f t="shared" si="0"/>
        <v>1</v>
      </c>
      <c r="Z61" s="50"/>
      <c r="AA61" s="257">
        <f t="shared" si="1"/>
        <v>501030.75</v>
      </c>
      <c r="AB61" s="258">
        <f t="shared" si="2"/>
        <v>501030.75</v>
      </c>
      <c r="AC61" s="258">
        <f t="shared" si="3"/>
        <v>501030.75</v>
      </c>
      <c r="AD61" s="258">
        <f t="shared" si="4"/>
        <v>501030.75</v>
      </c>
      <c r="AE61" s="259">
        <f t="shared" si="5"/>
        <v>2004123</v>
      </c>
    </row>
    <row r="62" spans="1:31">
      <c r="A62" s="26"/>
      <c r="B62" s="210" t="s">
        <v>191</v>
      </c>
      <c r="C62" s="211" t="s">
        <v>193</v>
      </c>
      <c r="D62" s="211" t="s">
        <v>106</v>
      </c>
      <c r="E62" s="211" t="s">
        <v>107</v>
      </c>
      <c r="F62" s="241" t="s">
        <v>131</v>
      </c>
      <c r="G62" s="357">
        <v>0.5</v>
      </c>
      <c r="H62" s="360">
        <v>28942.358556133109</v>
      </c>
      <c r="I62" s="365">
        <v>295.91815694928124</v>
      </c>
      <c r="J62" s="332">
        <f>Table1[[#This Row],[Embellishment Area (m2)]]*Table1[[#This Row],[Construction Unit Rate ($/m)]]*Table1[[#This Row],[Embellishment Area Factor]]</f>
        <v>4282284.7008480849</v>
      </c>
      <c r="K62" s="246">
        <v>57884.717112266218</v>
      </c>
      <c r="L62" s="337">
        <v>157.26221918381682</v>
      </c>
      <c r="M62" s="88">
        <f>Table1[[#This Row],[Size of land (m2)]]*Table1[[#This Row],[Land Unit Rate ($/m2)]]</f>
        <v>9103079.0699024424</v>
      </c>
      <c r="N62" s="244">
        <v>2021</v>
      </c>
      <c r="O62" s="202">
        <f>ROUND(IF(Table1[[#This Row],[Valuation Year]]=2016,(Table1[[#This Row],[Total Construction Cost ($)]]+Table1[[#This Row],[Land Value]])*('General Input Sheet'!$G$38/'General Input Sheet'!$G$43),Table1[[#This Row],[Total Construction Cost ($)]]+Table1[[#This Row],[Land Value]]),0)</f>
        <v>13385364</v>
      </c>
      <c r="P62" s="123" t="str" cm="1">
        <f t="array" ref="P62">_xlfn.IFS(Table1[[#This Row],[Asset Class]]&lt;&gt;"Local","y",P$11=$E62,"y",Table1[[#This Row],[Asset Class]]="Local","")</f>
        <v>y</v>
      </c>
      <c r="Q62" s="86" t="str" cm="1">
        <f t="array" ref="Q62">_xlfn.IFS(Table1[[#This Row],[Asset Class]]&lt;&gt;"Local","y",Q$11=$E62,"y",Table1[[#This Row],[Asset Class]]="Local","")</f>
        <v>y</v>
      </c>
      <c r="R62" s="86" t="str" cm="1">
        <f t="array" ref="R62">_xlfn.IFS(Table1[[#This Row],[Asset Class]]&lt;&gt;"Local","y",R$11=$E62,"y",Table1[[#This Row],[Asset Class]]="Local","")</f>
        <v>y</v>
      </c>
      <c r="S62" s="341" t="str" cm="1">
        <f t="array" ref="S62">_xlfn.IFS(Table1[[#This Row],[Asset Class]]&lt;&gt;"Local","y",S$11=$E62,"y",Table1[[#This Row],[Asset Class]]="Local","")</f>
        <v>y</v>
      </c>
      <c r="T62" s="50"/>
      <c r="U62" s="95">
        <f>IF(Table1[[#This Row],[Asset Class]]&lt;&gt;"Local",0.25,IF(P62="y",1,""))</f>
        <v>0.25</v>
      </c>
      <c r="V62" s="415">
        <f>IF(Table1[[#This Row],[Asset Class]]&lt;&gt;"Local",0.25,IF(Q62="y",1,""))</f>
        <v>0.25</v>
      </c>
      <c r="W62" s="415">
        <f>IF(Table1[[#This Row],[Asset Class]]&lt;&gt;"Local",0.25,IF(R62="y",1,""))</f>
        <v>0.25</v>
      </c>
      <c r="X62" s="415">
        <f>IF(Table1[[#This Row],[Asset Class]]&lt;&gt;"Local",0.25,IF(S62="y",1,""))</f>
        <v>0.25</v>
      </c>
      <c r="Y62" s="95">
        <f t="shared" si="0"/>
        <v>1</v>
      </c>
      <c r="Z62" s="50"/>
      <c r="AA62" s="257">
        <f t="shared" si="1"/>
        <v>3346341</v>
      </c>
      <c r="AB62" s="258">
        <f t="shared" si="2"/>
        <v>3346341</v>
      </c>
      <c r="AC62" s="258">
        <f t="shared" si="3"/>
        <v>3346341</v>
      </c>
      <c r="AD62" s="258">
        <f t="shared" si="4"/>
        <v>3346341</v>
      </c>
      <c r="AE62" s="259">
        <f t="shared" si="5"/>
        <v>13385364</v>
      </c>
    </row>
    <row r="63" spans="1:31">
      <c r="A63" s="26"/>
      <c r="B63" s="210" t="s">
        <v>194</v>
      </c>
      <c r="C63" s="211" t="s">
        <v>195</v>
      </c>
      <c r="D63" s="211" t="s">
        <v>111</v>
      </c>
      <c r="E63" s="211" t="s">
        <v>107</v>
      </c>
      <c r="F63" s="241" t="s">
        <v>103</v>
      </c>
      <c r="G63" s="357">
        <v>0.5</v>
      </c>
      <c r="H63" s="360">
        <v>8556.9322134576596</v>
      </c>
      <c r="I63" s="365">
        <v>111.62041035606889</v>
      </c>
      <c r="J63" s="332">
        <f>Table1[[#This Row],[Embellishment Area (m2)]]*Table1[[#This Row],[Construction Unit Rate ($/m)]]*Table1[[#This Row],[Embellishment Area Factor]]</f>
        <v>477564.14252760442</v>
      </c>
      <c r="K63" s="246">
        <v>17113.864426915319</v>
      </c>
      <c r="L63" s="337">
        <v>66.125722619436161</v>
      </c>
      <c r="M63" s="88">
        <f>Table1[[#This Row],[Size of land (m2)]]*Table1[[#This Row],[Land Unit Rate ($/m2)]]</f>
        <v>1131666.6520408383</v>
      </c>
      <c r="N63" s="244">
        <v>2021</v>
      </c>
      <c r="O63" s="202">
        <f>ROUND(IF(Table1[[#This Row],[Valuation Year]]=2016,(Table1[[#This Row],[Total Construction Cost ($)]]+Table1[[#This Row],[Land Value]])*('General Input Sheet'!$G$38/'General Input Sheet'!$G$43),Table1[[#This Row],[Total Construction Cost ($)]]+Table1[[#This Row],[Land Value]]),0)</f>
        <v>1609231</v>
      </c>
      <c r="P63" s="123" t="str" cm="1">
        <f t="array" ref="P63">_xlfn.IFS(Table1[[#This Row],[Asset Class]]&lt;&gt;"Local","y",P$11=$E63,"y",Table1[[#This Row],[Asset Class]]="Local","")</f>
        <v>y</v>
      </c>
      <c r="Q63" s="86" t="str" cm="1">
        <f t="array" ref="Q63">_xlfn.IFS(Table1[[#This Row],[Asset Class]]&lt;&gt;"Local","y",Q$11=$E63,"y",Table1[[#This Row],[Asset Class]]="Local","")</f>
        <v/>
      </c>
      <c r="R63" s="86" t="str" cm="1">
        <f t="array" ref="R63">_xlfn.IFS(Table1[[#This Row],[Asset Class]]&lt;&gt;"Local","y",R$11=$E63,"y",Table1[[#This Row],[Asset Class]]="Local","")</f>
        <v/>
      </c>
      <c r="S63" s="341" t="str" cm="1">
        <f t="array" ref="S63">_xlfn.IFS(Table1[[#This Row],[Asset Class]]&lt;&gt;"Local","y",S$11=$E63,"y",Table1[[#This Row],[Asset Class]]="Local","")</f>
        <v/>
      </c>
      <c r="T63" s="50"/>
      <c r="U63" s="95">
        <f>IF(Table1[[#This Row],[Asset Class]]&lt;&gt;"Local",0.25,IF(P63="y",1,""))</f>
        <v>1</v>
      </c>
      <c r="V63" s="415" t="str">
        <f>IF(Table1[[#This Row],[Asset Class]]&lt;&gt;"Local",0.25,IF(Q63="y",1,""))</f>
        <v/>
      </c>
      <c r="W63" s="415" t="str">
        <f>IF(Table1[[#This Row],[Asset Class]]&lt;&gt;"Local",0.25,IF(R63="y",1,""))</f>
        <v/>
      </c>
      <c r="X63" s="415" t="str">
        <f>IF(Table1[[#This Row],[Asset Class]]&lt;&gt;"Local",0.25,IF(S63="y",1,""))</f>
        <v/>
      </c>
      <c r="Y63" s="95">
        <f t="shared" si="0"/>
        <v>1</v>
      </c>
      <c r="Z63" s="50"/>
      <c r="AA63" s="257">
        <f t="shared" si="1"/>
        <v>1609231</v>
      </c>
      <c r="AB63" s="258" t="str">
        <f t="shared" si="2"/>
        <v/>
      </c>
      <c r="AC63" s="258" t="str">
        <f t="shared" si="3"/>
        <v/>
      </c>
      <c r="AD63" s="258" t="str">
        <f t="shared" si="4"/>
        <v/>
      </c>
      <c r="AE63" s="259">
        <f t="shared" si="5"/>
        <v>1609231</v>
      </c>
    </row>
    <row r="64" spans="1:31">
      <c r="A64" s="26"/>
      <c r="B64" s="210" t="s">
        <v>196</v>
      </c>
      <c r="C64" s="211" t="s">
        <v>197</v>
      </c>
      <c r="D64" s="211" t="s">
        <v>111</v>
      </c>
      <c r="E64" s="211" t="s">
        <v>107</v>
      </c>
      <c r="F64" s="241" t="s">
        <v>103</v>
      </c>
      <c r="G64" s="357">
        <v>0.5</v>
      </c>
      <c r="H64" s="360">
        <v>1363.8589450809441</v>
      </c>
      <c r="I64" s="365">
        <v>111.62041035606889</v>
      </c>
      <c r="J64" s="332">
        <f>Table1[[#This Row],[Embellishment Area (m2)]]*Table1[[#This Row],[Construction Unit Rate ($/m)]]*Table1[[#This Row],[Embellishment Area Factor]]</f>
        <v>76117.2475588651</v>
      </c>
      <c r="K64" s="246">
        <v>0</v>
      </c>
      <c r="L64" s="337">
        <v>66.125722619436161</v>
      </c>
      <c r="M64" s="88">
        <f>Table1[[#This Row],[Size of land (m2)]]*Table1[[#This Row],[Land Unit Rate ($/m2)]]</f>
        <v>0</v>
      </c>
      <c r="N64" s="244">
        <v>2021</v>
      </c>
      <c r="O64" s="202">
        <f>ROUND(IF(Table1[[#This Row],[Valuation Year]]=2016,(Table1[[#This Row],[Total Construction Cost ($)]]+Table1[[#This Row],[Land Value]])*('General Input Sheet'!$G$38/'General Input Sheet'!$G$43),Table1[[#This Row],[Total Construction Cost ($)]]+Table1[[#This Row],[Land Value]]),0)</f>
        <v>76117</v>
      </c>
      <c r="P64" s="123" t="str" cm="1">
        <f t="array" ref="P64">_xlfn.IFS(Table1[[#This Row],[Asset Class]]&lt;&gt;"Local","y",P$11=$E64,"y",Table1[[#This Row],[Asset Class]]="Local","")</f>
        <v>y</v>
      </c>
      <c r="Q64" s="86" t="str" cm="1">
        <f t="array" ref="Q64">_xlfn.IFS(Table1[[#This Row],[Asset Class]]&lt;&gt;"Local","y",Q$11=$E64,"y",Table1[[#This Row],[Asset Class]]="Local","")</f>
        <v/>
      </c>
      <c r="R64" s="86" t="str" cm="1">
        <f t="array" ref="R64">_xlfn.IFS(Table1[[#This Row],[Asset Class]]&lt;&gt;"Local","y",R$11=$E64,"y",Table1[[#This Row],[Asset Class]]="Local","")</f>
        <v/>
      </c>
      <c r="S64" s="341" t="str" cm="1">
        <f t="array" ref="S64">_xlfn.IFS(Table1[[#This Row],[Asset Class]]&lt;&gt;"Local","y",S$11=$E64,"y",Table1[[#This Row],[Asset Class]]="Local","")</f>
        <v/>
      </c>
      <c r="T64" s="50"/>
      <c r="U64" s="95">
        <f>IF(Table1[[#This Row],[Asset Class]]&lt;&gt;"Local",0.25,IF(P64="y",1,""))</f>
        <v>1</v>
      </c>
      <c r="V64" s="415" t="str">
        <f>IF(Table1[[#This Row],[Asset Class]]&lt;&gt;"Local",0.25,IF(Q64="y",1,""))</f>
        <v/>
      </c>
      <c r="W64" s="415" t="str">
        <f>IF(Table1[[#This Row],[Asset Class]]&lt;&gt;"Local",0.25,IF(R64="y",1,""))</f>
        <v/>
      </c>
      <c r="X64" s="415" t="str">
        <f>IF(Table1[[#This Row],[Asset Class]]&lt;&gt;"Local",0.25,IF(S64="y",1,""))</f>
        <v/>
      </c>
      <c r="Y64" s="95">
        <f t="shared" si="0"/>
        <v>1</v>
      </c>
      <c r="Z64" s="50"/>
      <c r="AA64" s="257">
        <f t="shared" si="1"/>
        <v>76117</v>
      </c>
      <c r="AB64" s="258" t="str">
        <f t="shared" si="2"/>
        <v/>
      </c>
      <c r="AC64" s="258" t="str">
        <f t="shared" si="3"/>
        <v/>
      </c>
      <c r="AD64" s="258" t="str">
        <f t="shared" si="4"/>
        <v/>
      </c>
      <c r="AE64" s="259">
        <f t="shared" si="5"/>
        <v>76117</v>
      </c>
    </row>
    <row r="65" spans="1:31">
      <c r="A65" s="26"/>
      <c r="B65" s="210" t="s">
        <v>198</v>
      </c>
      <c r="C65" s="211" t="s">
        <v>199</v>
      </c>
      <c r="D65" s="211" t="s">
        <v>111</v>
      </c>
      <c r="E65" s="211" t="s">
        <v>107</v>
      </c>
      <c r="F65" s="241" t="s">
        <v>103</v>
      </c>
      <c r="G65" s="357">
        <v>0.5</v>
      </c>
      <c r="H65" s="360">
        <v>11671.015167281559</v>
      </c>
      <c r="I65" s="365">
        <v>111.62041035606889</v>
      </c>
      <c r="J65" s="332">
        <f>Table1[[#This Row],[Embellishment Area (m2)]]*Table1[[#This Row],[Construction Unit Rate ($/m)]]*Table1[[#This Row],[Embellishment Area Factor]]</f>
        <v>651361.75112193578</v>
      </c>
      <c r="K65" s="246">
        <v>23342.030334563118</v>
      </c>
      <c r="L65" s="337">
        <v>66.125722619436161</v>
      </c>
      <c r="M65" s="88">
        <f>Table1[[#This Row],[Size of land (m2)]]*Table1[[#This Row],[Land Unit Rate ($/m2)]]</f>
        <v>1543508.6232777855</v>
      </c>
      <c r="N65" s="244">
        <v>2021</v>
      </c>
      <c r="O65" s="202">
        <f>ROUND(IF(Table1[[#This Row],[Valuation Year]]=2016,(Table1[[#This Row],[Total Construction Cost ($)]]+Table1[[#This Row],[Land Value]])*('General Input Sheet'!$G$38/'General Input Sheet'!$G$43),Table1[[#This Row],[Total Construction Cost ($)]]+Table1[[#This Row],[Land Value]]),0)</f>
        <v>2194870</v>
      </c>
      <c r="P65" s="123" t="str" cm="1">
        <f t="array" ref="P65">_xlfn.IFS(Table1[[#This Row],[Asset Class]]&lt;&gt;"Local","y",P$11=$E65,"y",Table1[[#This Row],[Asset Class]]="Local","")</f>
        <v>y</v>
      </c>
      <c r="Q65" s="86" t="str" cm="1">
        <f t="array" ref="Q65">_xlfn.IFS(Table1[[#This Row],[Asset Class]]&lt;&gt;"Local","y",Q$11=$E65,"y",Table1[[#This Row],[Asset Class]]="Local","")</f>
        <v/>
      </c>
      <c r="R65" s="86" t="str" cm="1">
        <f t="array" ref="R65">_xlfn.IFS(Table1[[#This Row],[Asset Class]]&lt;&gt;"Local","y",R$11=$E65,"y",Table1[[#This Row],[Asset Class]]="Local","")</f>
        <v/>
      </c>
      <c r="S65" s="341" t="str" cm="1">
        <f t="array" ref="S65">_xlfn.IFS(Table1[[#This Row],[Asset Class]]&lt;&gt;"Local","y",S$11=$E65,"y",Table1[[#This Row],[Asset Class]]="Local","")</f>
        <v/>
      </c>
      <c r="T65" s="50"/>
      <c r="U65" s="95">
        <f>IF(Table1[[#This Row],[Asset Class]]&lt;&gt;"Local",0.25,IF(P65="y",1,""))</f>
        <v>1</v>
      </c>
      <c r="V65" s="415" t="str">
        <f>IF(Table1[[#This Row],[Asset Class]]&lt;&gt;"Local",0.25,IF(Q65="y",1,""))</f>
        <v/>
      </c>
      <c r="W65" s="415" t="str">
        <f>IF(Table1[[#This Row],[Asset Class]]&lt;&gt;"Local",0.25,IF(R65="y",1,""))</f>
        <v/>
      </c>
      <c r="X65" s="415" t="str">
        <f>IF(Table1[[#This Row],[Asset Class]]&lt;&gt;"Local",0.25,IF(S65="y",1,""))</f>
        <v/>
      </c>
      <c r="Y65" s="95">
        <f t="shared" si="0"/>
        <v>1</v>
      </c>
      <c r="Z65" s="50"/>
      <c r="AA65" s="257">
        <f t="shared" si="1"/>
        <v>2194870</v>
      </c>
      <c r="AB65" s="258" t="str">
        <f t="shared" si="2"/>
        <v/>
      </c>
      <c r="AC65" s="258" t="str">
        <f t="shared" si="3"/>
        <v/>
      </c>
      <c r="AD65" s="258" t="str">
        <f t="shared" si="4"/>
        <v/>
      </c>
      <c r="AE65" s="259">
        <f t="shared" si="5"/>
        <v>2194870</v>
      </c>
    </row>
    <row r="66" spans="1:31">
      <c r="A66" s="26"/>
      <c r="B66" s="210" t="s">
        <v>200</v>
      </c>
      <c r="C66" s="211" t="s">
        <v>201</v>
      </c>
      <c r="D66" s="211" t="s">
        <v>106</v>
      </c>
      <c r="E66" s="211" t="s">
        <v>107</v>
      </c>
      <c r="F66" s="241" t="s">
        <v>131</v>
      </c>
      <c r="G66" s="357">
        <v>0.5</v>
      </c>
      <c r="H66" s="360">
        <v>5499.9395165262549</v>
      </c>
      <c r="I66" s="365">
        <v>295.91815694928124</v>
      </c>
      <c r="J66" s="332">
        <f>Table1[[#This Row],[Embellishment Area (m2)]]*Table1[[#This Row],[Construction Unit Rate ($/m)]]*Table1[[#This Row],[Embellishment Area Factor]]</f>
        <v>813765.98253148515</v>
      </c>
      <c r="K66" s="246">
        <v>10999.87903305251</v>
      </c>
      <c r="L66" s="337">
        <v>157.26221918381682</v>
      </c>
      <c r="M66" s="88">
        <f>Table1[[#This Row],[Size of land (m2)]]*Table1[[#This Row],[Land Unit Rate ($/m2)]]</f>
        <v>1729865.387491375</v>
      </c>
      <c r="N66" s="244">
        <v>2021</v>
      </c>
      <c r="O66" s="202">
        <f>ROUND(IF(Table1[[#This Row],[Valuation Year]]=2016,(Table1[[#This Row],[Total Construction Cost ($)]]+Table1[[#This Row],[Land Value]])*('General Input Sheet'!$G$38/'General Input Sheet'!$G$43),Table1[[#This Row],[Total Construction Cost ($)]]+Table1[[#This Row],[Land Value]]),0)</f>
        <v>2543631</v>
      </c>
      <c r="P66" s="123" t="str" cm="1">
        <f t="array" ref="P66">_xlfn.IFS(Table1[[#This Row],[Asset Class]]&lt;&gt;"Local","y",P$11=$E66,"y",Table1[[#This Row],[Asset Class]]="Local","")</f>
        <v>y</v>
      </c>
      <c r="Q66" s="86" t="str" cm="1">
        <f t="array" ref="Q66">_xlfn.IFS(Table1[[#This Row],[Asset Class]]&lt;&gt;"Local","y",Q$11=$E66,"y",Table1[[#This Row],[Asset Class]]="Local","")</f>
        <v>y</v>
      </c>
      <c r="R66" s="86" t="str" cm="1">
        <f t="array" ref="R66">_xlfn.IFS(Table1[[#This Row],[Asset Class]]&lt;&gt;"Local","y",R$11=$E66,"y",Table1[[#This Row],[Asset Class]]="Local","")</f>
        <v>y</v>
      </c>
      <c r="S66" s="341" t="str" cm="1">
        <f t="array" ref="S66">_xlfn.IFS(Table1[[#This Row],[Asset Class]]&lt;&gt;"Local","y",S$11=$E66,"y",Table1[[#This Row],[Asset Class]]="Local","")</f>
        <v>y</v>
      </c>
      <c r="T66" s="50"/>
      <c r="U66" s="95">
        <f>IF(Table1[[#This Row],[Asset Class]]&lt;&gt;"Local",0.25,IF(P66="y",1,""))</f>
        <v>0.25</v>
      </c>
      <c r="V66" s="415">
        <f>IF(Table1[[#This Row],[Asset Class]]&lt;&gt;"Local",0.25,IF(Q66="y",1,""))</f>
        <v>0.25</v>
      </c>
      <c r="W66" s="415">
        <f>IF(Table1[[#This Row],[Asset Class]]&lt;&gt;"Local",0.25,IF(R66="y",1,""))</f>
        <v>0.25</v>
      </c>
      <c r="X66" s="415">
        <f>IF(Table1[[#This Row],[Asset Class]]&lt;&gt;"Local",0.25,IF(S66="y",1,""))</f>
        <v>0.25</v>
      </c>
      <c r="Y66" s="95">
        <f t="shared" si="0"/>
        <v>1</v>
      </c>
      <c r="Z66" s="50"/>
      <c r="AA66" s="257">
        <f t="shared" si="1"/>
        <v>635907.75</v>
      </c>
      <c r="AB66" s="258">
        <f t="shared" si="2"/>
        <v>635907.75</v>
      </c>
      <c r="AC66" s="258">
        <f t="shared" si="3"/>
        <v>635907.75</v>
      </c>
      <c r="AD66" s="258">
        <f t="shared" si="4"/>
        <v>635907.75</v>
      </c>
      <c r="AE66" s="259">
        <f t="shared" si="5"/>
        <v>2543631</v>
      </c>
    </row>
    <row r="67" spans="1:31">
      <c r="A67" s="26"/>
      <c r="B67" s="210" t="s">
        <v>202</v>
      </c>
      <c r="C67" s="211" t="s">
        <v>203</v>
      </c>
      <c r="D67" s="211" t="s">
        <v>106</v>
      </c>
      <c r="E67" s="211" t="s">
        <v>107</v>
      </c>
      <c r="F67" s="241" t="s">
        <v>131</v>
      </c>
      <c r="G67" s="357">
        <v>0.5</v>
      </c>
      <c r="H67" s="360">
        <v>7524.1832423138048</v>
      </c>
      <c r="I67" s="365">
        <v>295.91815694928124</v>
      </c>
      <c r="J67" s="332">
        <f>Table1[[#This Row],[Embellishment Area (m2)]]*Table1[[#This Row],[Construction Unit Rate ($/m)]]*Table1[[#This Row],[Embellishment Area Factor]]</f>
        <v>1113271.2188070843</v>
      </c>
      <c r="K67" s="246">
        <v>0</v>
      </c>
      <c r="L67" s="337">
        <v>157.26221918381682</v>
      </c>
      <c r="M67" s="88">
        <f>Table1[[#This Row],[Size of land (m2)]]*Table1[[#This Row],[Land Unit Rate ($/m2)]]</f>
        <v>0</v>
      </c>
      <c r="N67" s="244">
        <v>2021</v>
      </c>
      <c r="O67" s="202">
        <f>ROUND(IF(Table1[[#This Row],[Valuation Year]]=2016,(Table1[[#This Row],[Total Construction Cost ($)]]+Table1[[#This Row],[Land Value]])*('General Input Sheet'!$G$38/'General Input Sheet'!$G$43),Table1[[#This Row],[Total Construction Cost ($)]]+Table1[[#This Row],[Land Value]]),0)</f>
        <v>1113271</v>
      </c>
      <c r="P67" s="123" t="str" cm="1">
        <f t="array" ref="P67">_xlfn.IFS(Table1[[#This Row],[Asset Class]]&lt;&gt;"Local","y",P$11=$E67,"y",Table1[[#This Row],[Asset Class]]="Local","")</f>
        <v>y</v>
      </c>
      <c r="Q67" s="86" t="str" cm="1">
        <f t="array" ref="Q67">_xlfn.IFS(Table1[[#This Row],[Asset Class]]&lt;&gt;"Local","y",Q$11=$E67,"y",Table1[[#This Row],[Asset Class]]="Local","")</f>
        <v>y</v>
      </c>
      <c r="R67" s="86" t="str" cm="1">
        <f t="array" ref="R67">_xlfn.IFS(Table1[[#This Row],[Asset Class]]&lt;&gt;"Local","y",R$11=$E67,"y",Table1[[#This Row],[Asset Class]]="Local","")</f>
        <v>y</v>
      </c>
      <c r="S67" s="341" t="str" cm="1">
        <f t="array" ref="S67">_xlfn.IFS(Table1[[#This Row],[Asset Class]]&lt;&gt;"Local","y",S$11=$E67,"y",Table1[[#This Row],[Asset Class]]="Local","")</f>
        <v>y</v>
      </c>
      <c r="T67" s="50"/>
      <c r="U67" s="95">
        <f>IF(Table1[[#This Row],[Asset Class]]&lt;&gt;"Local",0.25,IF(P67="y",1,""))</f>
        <v>0.25</v>
      </c>
      <c r="V67" s="415">
        <f>IF(Table1[[#This Row],[Asset Class]]&lt;&gt;"Local",0.25,IF(Q67="y",1,""))</f>
        <v>0.25</v>
      </c>
      <c r="W67" s="415">
        <f>IF(Table1[[#This Row],[Asset Class]]&lt;&gt;"Local",0.25,IF(R67="y",1,""))</f>
        <v>0.25</v>
      </c>
      <c r="X67" s="415">
        <f>IF(Table1[[#This Row],[Asset Class]]&lt;&gt;"Local",0.25,IF(S67="y",1,""))</f>
        <v>0.25</v>
      </c>
      <c r="Y67" s="95">
        <f t="shared" si="0"/>
        <v>1</v>
      </c>
      <c r="Z67" s="50"/>
      <c r="AA67" s="257">
        <f t="shared" si="1"/>
        <v>278317.75</v>
      </c>
      <c r="AB67" s="258">
        <f t="shared" si="2"/>
        <v>278317.75</v>
      </c>
      <c r="AC67" s="258">
        <f t="shared" si="3"/>
        <v>278317.75</v>
      </c>
      <c r="AD67" s="258">
        <f t="shared" si="4"/>
        <v>278317.75</v>
      </c>
      <c r="AE67" s="259">
        <f t="shared" si="5"/>
        <v>1113271</v>
      </c>
    </row>
    <row r="68" spans="1:31">
      <c r="A68" s="26"/>
      <c r="B68" s="210" t="s">
        <v>204</v>
      </c>
      <c r="C68" s="211" t="s">
        <v>205</v>
      </c>
      <c r="D68" s="211" t="s">
        <v>111</v>
      </c>
      <c r="E68" s="211" t="s">
        <v>107</v>
      </c>
      <c r="F68" s="241" t="s">
        <v>103</v>
      </c>
      <c r="G68" s="357">
        <v>0.5</v>
      </c>
      <c r="H68" s="360">
        <v>9691.8033270445449</v>
      </c>
      <c r="I68" s="365">
        <v>111.62041035606889</v>
      </c>
      <c r="J68" s="332">
        <f>Table1[[#This Row],[Embellishment Area (m2)]]*Table1[[#This Row],[Construction Unit Rate ($/m)]]*Table1[[#This Row],[Embellishment Area Factor]]</f>
        <v>540901.53222751291</v>
      </c>
      <c r="K68" s="246">
        <v>0</v>
      </c>
      <c r="L68" s="337">
        <v>66.125722619436161</v>
      </c>
      <c r="M68" s="88">
        <f>Table1[[#This Row],[Size of land (m2)]]*Table1[[#This Row],[Land Unit Rate ($/m2)]]</f>
        <v>0</v>
      </c>
      <c r="N68" s="244">
        <v>2021</v>
      </c>
      <c r="O68" s="202">
        <f>ROUND(IF(Table1[[#This Row],[Valuation Year]]=2016,(Table1[[#This Row],[Total Construction Cost ($)]]+Table1[[#This Row],[Land Value]])*('General Input Sheet'!$G$38/'General Input Sheet'!$G$43),Table1[[#This Row],[Total Construction Cost ($)]]+Table1[[#This Row],[Land Value]]),0)</f>
        <v>540902</v>
      </c>
      <c r="P68" s="123" t="str" cm="1">
        <f t="array" ref="P68">_xlfn.IFS(Table1[[#This Row],[Asset Class]]&lt;&gt;"Local","y",P$11=$E68,"y",Table1[[#This Row],[Asset Class]]="Local","")</f>
        <v>y</v>
      </c>
      <c r="Q68" s="86" t="str" cm="1">
        <f t="array" ref="Q68">_xlfn.IFS(Table1[[#This Row],[Asset Class]]&lt;&gt;"Local","y",Q$11=$E68,"y",Table1[[#This Row],[Asset Class]]="Local","")</f>
        <v/>
      </c>
      <c r="R68" s="86" t="str" cm="1">
        <f t="array" ref="R68">_xlfn.IFS(Table1[[#This Row],[Asset Class]]&lt;&gt;"Local","y",R$11=$E68,"y",Table1[[#This Row],[Asset Class]]="Local","")</f>
        <v/>
      </c>
      <c r="S68" s="341" t="str" cm="1">
        <f t="array" ref="S68">_xlfn.IFS(Table1[[#This Row],[Asset Class]]&lt;&gt;"Local","y",S$11=$E68,"y",Table1[[#This Row],[Asset Class]]="Local","")</f>
        <v/>
      </c>
      <c r="T68" s="50"/>
      <c r="U68" s="95">
        <f>IF(Table1[[#This Row],[Asset Class]]&lt;&gt;"Local",0.25,IF(P68="y",1,""))</f>
        <v>1</v>
      </c>
      <c r="V68" s="415" t="str">
        <f>IF(Table1[[#This Row],[Asset Class]]&lt;&gt;"Local",0.25,IF(Q68="y",1,""))</f>
        <v/>
      </c>
      <c r="W68" s="415" t="str">
        <f>IF(Table1[[#This Row],[Asset Class]]&lt;&gt;"Local",0.25,IF(R68="y",1,""))</f>
        <v/>
      </c>
      <c r="X68" s="415" t="str">
        <f>IF(Table1[[#This Row],[Asset Class]]&lt;&gt;"Local",0.25,IF(S68="y",1,""))</f>
        <v/>
      </c>
      <c r="Y68" s="95">
        <f t="shared" si="0"/>
        <v>1</v>
      </c>
      <c r="Z68" s="50"/>
      <c r="AA68" s="257">
        <f t="shared" si="1"/>
        <v>540902</v>
      </c>
      <c r="AB68" s="258" t="str">
        <f t="shared" si="2"/>
        <v/>
      </c>
      <c r="AC68" s="258" t="str">
        <f t="shared" si="3"/>
        <v/>
      </c>
      <c r="AD68" s="258" t="str">
        <f t="shared" si="4"/>
        <v/>
      </c>
      <c r="AE68" s="259">
        <f t="shared" si="5"/>
        <v>540902</v>
      </c>
    </row>
    <row r="69" spans="1:31">
      <c r="A69" s="26"/>
      <c r="B69" s="210" t="s">
        <v>204</v>
      </c>
      <c r="C69" s="211" t="s">
        <v>206</v>
      </c>
      <c r="D69" s="211" t="s">
        <v>111</v>
      </c>
      <c r="E69" s="211" t="s">
        <v>107</v>
      </c>
      <c r="F69" s="241" t="s">
        <v>136</v>
      </c>
      <c r="G69" s="357">
        <v>0.5</v>
      </c>
      <c r="H69" s="360">
        <v>2096.3030096353941</v>
      </c>
      <c r="I69" s="365">
        <v>111.62041035606889</v>
      </c>
      <c r="J69" s="332">
        <f>Table1[[#This Row],[Embellishment Area (m2)]]*Table1[[#This Row],[Construction Unit Rate ($/m)]]*Table1[[#This Row],[Embellishment Area Factor]]</f>
        <v>116995.10108308247</v>
      </c>
      <c r="K69" s="246">
        <v>0</v>
      </c>
      <c r="L69" s="337">
        <v>66.125722619436161</v>
      </c>
      <c r="M69" s="88">
        <f>Table1[[#This Row],[Size of land (m2)]]*Table1[[#This Row],[Land Unit Rate ($/m2)]]</f>
        <v>0</v>
      </c>
      <c r="N69" s="244">
        <v>2021</v>
      </c>
      <c r="O69" s="202">
        <f>ROUND(IF(Table1[[#This Row],[Valuation Year]]=2016,(Table1[[#This Row],[Total Construction Cost ($)]]+Table1[[#This Row],[Land Value]])*('General Input Sheet'!$G$38/'General Input Sheet'!$G$43),Table1[[#This Row],[Total Construction Cost ($)]]+Table1[[#This Row],[Land Value]]),0)</f>
        <v>116995</v>
      </c>
      <c r="P69" s="123" t="str" cm="1">
        <f t="array" ref="P69">_xlfn.IFS(Table1[[#This Row],[Asset Class]]&lt;&gt;"Local","y",P$11=$E69,"y",Table1[[#This Row],[Asset Class]]="Local","")</f>
        <v>y</v>
      </c>
      <c r="Q69" s="86" t="str" cm="1">
        <f t="array" ref="Q69">_xlfn.IFS(Table1[[#This Row],[Asset Class]]&lt;&gt;"Local","y",Q$11=$E69,"y",Table1[[#This Row],[Asset Class]]="Local","")</f>
        <v/>
      </c>
      <c r="R69" s="86" t="str" cm="1">
        <f t="array" ref="R69">_xlfn.IFS(Table1[[#This Row],[Asset Class]]&lt;&gt;"Local","y",R$11=$E69,"y",Table1[[#This Row],[Asset Class]]="Local","")</f>
        <v/>
      </c>
      <c r="S69" s="341" t="str" cm="1">
        <f t="array" ref="S69">_xlfn.IFS(Table1[[#This Row],[Asset Class]]&lt;&gt;"Local","y",S$11=$E69,"y",Table1[[#This Row],[Asset Class]]="Local","")</f>
        <v/>
      </c>
      <c r="T69" s="50"/>
      <c r="U69" s="95">
        <f>IF(Table1[[#This Row],[Asset Class]]&lt;&gt;"Local",0.25,IF(P69="y",1,""))</f>
        <v>1</v>
      </c>
      <c r="V69" s="415" t="str">
        <f>IF(Table1[[#This Row],[Asset Class]]&lt;&gt;"Local",0.25,IF(Q69="y",1,""))</f>
        <v/>
      </c>
      <c r="W69" s="415" t="str">
        <f>IF(Table1[[#This Row],[Asset Class]]&lt;&gt;"Local",0.25,IF(R69="y",1,""))</f>
        <v/>
      </c>
      <c r="X69" s="415" t="str">
        <f>IF(Table1[[#This Row],[Asset Class]]&lt;&gt;"Local",0.25,IF(S69="y",1,""))</f>
        <v/>
      </c>
      <c r="Y69" s="95">
        <f t="shared" si="0"/>
        <v>1</v>
      </c>
      <c r="Z69" s="50"/>
      <c r="AA69" s="257">
        <f t="shared" si="1"/>
        <v>116995</v>
      </c>
      <c r="AB69" s="258" t="str">
        <f t="shared" si="2"/>
        <v/>
      </c>
      <c r="AC69" s="258" t="str">
        <f t="shared" si="3"/>
        <v/>
      </c>
      <c r="AD69" s="258" t="str">
        <f t="shared" si="4"/>
        <v/>
      </c>
      <c r="AE69" s="259">
        <f t="shared" si="5"/>
        <v>116995</v>
      </c>
    </row>
    <row r="70" spans="1:31">
      <c r="A70" s="26"/>
      <c r="B70" s="210" t="s">
        <v>207</v>
      </c>
      <c r="C70" s="211" t="s">
        <v>208</v>
      </c>
      <c r="D70" s="211" t="s">
        <v>111</v>
      </c>
      <c r="E70" s="211" t="s">
        <v>107</v>
      </c>
      <c r="F70" s="241" t="s">
        <v>103</v>
      </c>
      <c r="G70" s="357">
        <v>0.5</v>
      </c>
      <c r="H70" s="360">
        <v>4385.8482418817857</v>
      </c>
      <c r="I70" s="365">
        <v>111.62041035606889</v>
      </c>
      <c r="J70" s="332">
        <f>Table1[[#This Row],[Embellishment Area (m2)]]*Table1[[#This Row],[Construction Unit Rate ($/m)]]*Table1[[#This Row],[Embellishment Area Factor]]</f>
        <v>244775.09025914411</v>
      </c>
      <c r="K70" s="246">
        <v>0</v>
      </c>
      <c r="L70" s="337">
        <v>66.125722619436161</v>
      </c>
      <c r="M70" s="88">
        <f>Table1[[#This Row],[Size of land (m2)]]*Table1[[#This Row],[Land Unit Rate ($/m2)]]</f>
        <v>0</v>
      </c>
      <c r="N70" s="244">
        <v>2021</v>
      </c>
      <c r="O70" s="202">
        <f>ROUND(IF(Table1[[#This Row],[Valuation Year]]=2016,(Table1[[#This Row],[Total Construction Cost ($)]]+Table1[[#This Row],[Land Value]])*('General Input Sheet'!$G$38/'General Input Sheet'!$G$43),Table1[[#This Row],[Total Construction Cost ($)]]+Table1[[#This Row],[Land Value]]),0)</f>
        <v>244775</v>
      </c>
      <c r="P70" s="123" t="str" cm="1">
        <f t="array" ref="P70">_xlfn.IFS(Table1[[#This Row],[Asset Class]]&lt;&gt;"Local","y",P$11=$E70,"y",Table1[[#This Row],[Asset Class]]="Local","")</f>
        <v>y</v>
      </c>
      <c r="Q70" s="86" t="str" cm="1">
        <f t="array" ref="Q70">_xlfn.IFS(Table1[[#This Row],[Asset Class]]&lt;&gt;"Local","y",Q$11=$E70,"y",Table1[[#This Row],[Asset Class]]="Local","")</f>
        <v/>
      </c>
      <c r="R70" s="86" t="str" cm="1">
        <f t="array" ref="R70">_xlfn.IFS(Table1[[#This Row],[Asset Class]]&lt;&gt;"Local","y",R$11=$E70,"y",Table1[[#This Row],[Asset Class]]="Local","")</f>
        <v/>
      </c>
      <c r="S70" s="341" t="str" cm="1">
        <f t="array" ref="S70">_xlfn.IFS(Table1[[#This Row],[Asset Class]]&lt;&gt;"Local","y",S$11=$E70,"y",Table1[[#This Row],[Asset Class]]="Local","")</f>
        <v/>
      </c>
      <c r="T70" s="50"/>
      <c r="U70" s="95">
        <f>IF(Table1[[#This Row],[Asset Class]]&lt;&gt;"Local",0.25,IF(P70="y",1,""))</f>
        <v>1</v>
      </c>
      <c r="V70" s="415" t="str">
        <f>IF(Table1[[#This Row],[Asset Class]]&lt;&gt;"Local",0.25,IF(Q70="y",1,""))</f>
        <v/>
      </c>
      <c r="W70" s="415" t="str">
        <f>IF(Table1[[#This Row],[Asset Class]]&lt;&gt;"Local",0.25,IF(R70="y",1,""))</f>
        <v/>
      </c>
      <c r="X70" s="415" t="str">
        <f>IF(Table1[[#This Row],[Asset Class]]&lt;&gt;"Local",0.25,IF(S70="y",1,""))</f>
        <v/>
      </c>
      <c r="Y70" s="95">
        <f t="shared" si="0"/>
        <v>1</v>
      </c>
      <c r="Z70" s="50"/>
      <c r="AA70" s="257">
        <f t="shared" si="1"/>
        <v>244775</v>
      </c>
      <c r="AB70" s="258" t="str">
        <f t="shared" si="2"/>
        <v/>
      </c>
      <c r="AC70" s="258" t="str">
        <f t="shared" si="3"/>
        <v/>
      </c>
      <c r="AD70" s="258" t="str">
        <f t="shared" si="4"/>
        <v/>
      </c>
      <c r="AE70" s="259">
        <f t="shared" si="5"/>
        <v>244775</v>
      </c>
    </row>
    <row r="71" spans="1:31">
      <c r="A71" s="26"/>
      <c r="B71" s="210" t="s">
        <v>209</v>
      </c>
      <c r="C71" s="211" t="s">
        <v>210</v>
      </c>
      <c r="D71" s="211" t="s">
        <v>106</v>
      </c>
      <c r="E71" s="211" t="s">
        <v>107</v>
      </c>
      <c r="F71" s="241" t="s">
        <v>136</v>
      </c>
      <c r="G71" s="357">
        <v>0.5</v>
      </c>
      <c r="H71" s="360">
        <v>17790.278889441925</v>
      </c>
      <c r="I71" s="365">
        <v>295.91815694928124</v>
      </c>
      <c r="J71" s="332">
        <f>Table1[[#This Row],[Embellishment Area (m2)]]*Table1[[#This Row],[Construction Unit Rate ($/m)]]*Table1[[#This Row],[Embellishment Area Factor]]</f>
        <v>2632233.2702886802</v>
      </c>
      <c r="K71" s="246">
        <v>0</v>
      </c>
      <c r="L71" s="337">
        <v>157.26221918381682</v>
      </c>
      <c r="M71" s="88">
        <f>Table1[[#This Row],[Size of land (m2)]]*Table1[[#This Row],[Land Unit Rate ($/m2)]]</f>
        <v>0</v>
      </c>
      <c r="N71" s="244">
        <v>2021</v>
      </c>
      <c r="O71" s="202">
        <f>ROUND(IF(Table1[[#This Row],[Valuation Year]]=2016,(Table1[[#This Row],[Total Construction Cost ($)]]+Table1[[#This Row],[Land Value]])*('General Input Sheet'!$G$38/'General Input Sheet'!$G$43),Table1[[#This Row],[Total Construction Cost ($)]]+Table1[[#This Row],[Land Value]]),0)</f>
        <v>2632233</v>
      </c>
      <c r="P71" s="123" t="str" cm="1">
        <f t="array" ref="P71">_xlfn.IFS(Table1[[#This Row],[Asset Class]]&lt;&gt;"Local","y",P$11=$E71,"y",Table1[[#This Row],[Asset Class]]="Local","")</f>
        <v>y</v>
      </c>
      <c r="Q71" s="86" t="str" cm="1">
        <f t="array" ref="Q71">_xlfn.IFS(Table1[[#This Row],[Asset Class]]&lt;&gt;"Local","y",Q$11=$E71,"y",Table1[[#This Row],[Asset Class]]="Local","")</f>
        <v>y</v>
      </c>
      <c r="R71" s="86" t="str" cm="1">
        <f t="array" ref="R71">_xlfn.IFS(Table1[[#This Row],[Asset Class]]&lt;&gt;"Local","y",R$11=$E71,"y",Table1[[#This Row],[Asset Class]]="Local","")</f>
        <v>y</v>
      </c>
      <c r="S71" s="341" t="str" cm="1">
        <f t="array" ref="S71">_xlfn.IFS(Table1[[#This Row],[Asset Class]]&lt;&gt;"Local","y",S$11=$E71,"y",Table1[[#This Row],[Asset Class]]="Local","")</f>
        <v>y</v>
      </c>
      <c r="T71" s="50"/>
      <c r="U71" s="95">
        <f>IF(Table1[[#This Row],[Asset Class]]&lt;&gt;"Local",0.25,IF(P71="y",1,""))</f>
        <v>0.25</v>
      </c>
      <c r="V71" s="415">
        <f>IF(Table1[[#This Row],[Asset Class]]&lt;&gt;"Local",0.25,IF(Q71="y",1,""))</f>
        <v>0.25</v>
      </c>
      <c r="W71" s="415">
        <f>IF(Table1[[#This Row],[Asset Class]]&lt;&gt;"Local",0.25,IF(R71="y",1,""))</f>
        <v>0.25</v>
      </c>
      <c r="X71" s="415">
        <f>IF(Table1[[#This Row],[Asset Class]]&lt;&gt;"Local",0.25,IF(S71="y",1,""))</f>
        <v>0.25</v>
      </c>
      <c r="Y71" s="95">
        <f t="shared" si="0"/>
        <v>1</v>
      </c>
      <c r="Z71" s="50"/>
      <c r="AA71" s="257">
        <f t="shared" si="1"/>
        <v>658058.25</v>
      </c>
      <c r="AB71" s="258">
        <f t="shared" si="2"/>
        <v>658058.25</v>
      </c>
      <c r="AC71" s="258">
        <f t="shared" si="3"/>
        <v>658058.25</v>
      </c>
      <c r="AD71" s="258">
        <f t="shared" si="4"/>
        <v>658058.25</v>
      </c>
      <c r="AE71" s="259">
        <f t="shared" si="5"/>
        <v>2632233</v>
      </c>
    </row>
    <row r="72" spans="1:31">
      <c r="A72" s="26"/>
      <c r="B72" s="210" t="s">
        <v>211</v>
      </c>
      <c r="C72" s="211" t="s">
        <v>212</v>
      </c>
      <c r="D72" s="211" t="s">
        <v>106</v>
      </c>
      <c r="E72" s="211" t="s">
        <v>107</v>
      </c>
      <c r="F72" s="241" t="s">
        <v>103</v>
      </c>
      <c r="G72" s="357">
        <v>0.5</v>
      </c>
      <c r="H72" s="360">
        <v>718.36023715924603</v>
      </c>
      <c r="I72" s="365">
        <v>295.91815694928124</v>
      </c>
      <c r="J72" s="332">
        <f>Table1[[#This Row],[Embellishment Area (m2)]]*Table1[[#This Row],[Construction Unit Rate ($/m)]]*Table1[[#This Row],[Embellishment Area Factor]]</f>
        <v>106287.91870290633</v>
      </c>
      <c r="K72" s="246">
        <v>1436.7204743184921</v>
      </c>
      <c r="L72" s="337">
        <v>157.26221918381682</v>
      </c>
      <c r="M72" s="88">
        <f>Table1[[#This Row],[Size of land (m2)]]*Table1[[#This Row],[Land Unit Rate ($/m2)]]</f>
        <v>225941.85013815196</v>
      </c>
      <c r="N72" s="244">
        <v>2021</v>
      </c>
      <c r="O72" s="202">
        <f>ROUND(IF(Table1[[#This Row],[Valuation Year]]=2016,(Table1[[#This Row],[Total Construction Cost ($)]]+Table1[[#This Row],[Land Value]])*('General Input Sheet'!$G$38/'General Input Sheet'!$G$43),Table1[[#This Row],[Total Construction Cost ($)]]+Table1[[#This Row],[Land Value]]),0)</f>
        <v>332230</v>
      </c>
      <c r="P72" s="123" t="str" cm="1">
        <f t="array" ref="P72">_xlfn.IFS(Table1[[#This Row],[Asset Class]]&lt;&gt;"Local","y",P$11=$E72,"y",Table1[[#This Row],[Asset Class]]="Local","")</f>
        <v>y</v>
      </c>
      <c r="Q72" s="86" t="str" cm="1">
        <f t="array" ref="Q72">_xlfn.IFS(Table1[[#This Row],[Asset Class]]&lt;&gt;"Local","y",Q$11=$E72,"y",Table1[[#This Row],[Asset Class]]="Local","")</f>
        <v>y</v>
      </c>
      <c r="R72" s="86" t="str" cm="1">
        <f t="array" ref="R72">_xlfn.IFS(Table1[[#This Row],[Asset Class]]&lt;&gt;"Local","y",R$11=$E72,"y",Table1[[#This Row],[Asset Class]]="Local","")</f>
        <v>y</v>
      </c>
      <c r="S72" s="341" t="str" cm="1">
        <f t="array" ref="S72">_xlfn.IFS(Table1[[#This Row],[Asset Class]]&lt;&gt;"Local","y",S$11=$E72,"y",Table1[[#This Row],[Asset Class]]="Local","")</f>
        <v>y</v>
      </c>
      <c r="T72" s="50"/>
      <c r="U72" s="95">
        <f>IF(Table1[[#This Row],[Asset Class]]&lt;&gt;"Local",0.25,IF(P72="y",1,""))</f>
        <v>0.25</v>
      </c>
      <c r="V72" s="415">
        <f>IF(Table1[[#This Row],[Asset Class]]&lt;&gt;"Local",0.25,IF(Q72="y",1,""))</f>
        <v>0.25</v>
      </c>
      <c r="W72" s="415">
        <f>IF(Table1[[#This Row],[Asset Class]]&lt;&gt;"Local",0.25,IF(R72="y",1,""))</f>
        <v>0.25</v>
      </c>
      <c r="X72" s="415">
        <f>IF(Table1[[#This Row],[Asset Class]]&lt;&gt;"Local",0.25,IF(S72="y",1,""))</f>
        <v>0.25</v>
      </c>
      <c r="Y72" s="95">
        <f t="shared" si="0"/>
        <v>1</v>
      </c>
      <c r="Z72" s="50"/>
      <c r="AA72" s="257">
        <f t="shared" si="1"/>
        <v>83057.5</v>
      </c>
      <c r="AB72" s="258">
        <f t="shared" si="2"/>
        <v>83057.5</v>
      </c>
      <c r="AC72" s="258">
        <f t="shared" si="3"/>
        <v>83057.5</v>
      </c>
      <c r="AD72" s="258">
        <f t="shared" si="4"/>
        <v>83057.5</v>
      </c>
      <c r="AE72" s="259">
        <f t="shared" si="5"/>
        <v>332230</v>
      </c>
    </row>
    <row r="73" spans="1:31">
      <c r="A73" s="26"/>
      <c r="B73" s="210" t="s">
        <v>211</v>
      </c>
      <c r="C73" s="211" t="s">
        <v>213</v>
      </c>
      <c r="D73" s="211" t="s">
        <v>106</v>
      </c>
      <c r="E73" s="211" t="s">
        <v>107</v>
      </c>
      <c r="F73" s="241" t="s">
        <v>103</v>
      </c>
      <c r="G73" s="357">
        <v>0.5</v>
      </c>
      <c r="H73" s="360">
        <v>6384.7701639872848</v>
      </c>
      <c r="I73" s="365">
        <v>295.91815694928124</v>
      </c>
      <c r="J73" s="332">
        <f>Table1[[#This Row],[Embellishment Area (m2)]]*Table1[[#This Row],[Construction Unit Rate ($/m)]]*Table1[[#This Row],[Embellishment Area Factor]]</f>
        <v>944684.7097359387</v>
      </c>
      <c r="K73" s="246">
        <v>12769.54032797457</v>
      </c>
      <c r="L73" s="337">
        <v>157.26221918381682</v>
      </c>
      <c r="M73" s="88">
        <f>Table1[[#This Row],[Size of land (m2)]]*Table1[[#This Row],[Land Unit Rate ($/m2)]]</f>
        <v>2008166.249934525</v>
      </c>
      <c r="N73" s="244">
        <v>2021</v>
      </c>
      <c r="O73" s="202">
        <f>ROUND(IF(Table1[[#This Row],[Valuation Year]]=2016,(Table1[[#This Row],[Total Construction Cost ($)]]+Table1[[#This Row],[Land Value]])*('General Input Sheet'!$G$38/'General Input Sheet'!$G$43),Table1[[#This Row],[Total Construction Cost ($)]]+Table1[[#This Row],[Land Value]]),0)</f>
        <v>2952851</v>
      </c>
      <c r="P73" s="123" t="str" cm="1">
        <f t="array" ref="P73">_xlfn.IFS(Table1[[#This Row],[Asset Class]]&lt;&gt;"Local","y",P$11=$E73,"y",Table1[[#This Row],[Asset Class]]="Local","")</f>
        <v>y</v>
      </c>
      <c r="Q73" s="86" t="str" cm="1">
        <f t="array" ref="Q73">_xlfn.IFS(Table1[[#This Row],[Asset Class]]&lt;&gt;"Local","y",Q$11=$E73,"y",Table1[[#This Row],[Asset Class]]="Local","")</f>
        <v>y</v>
      </c>
      <c r="R73" s="86" t="str" cm="1">
        <f t="array" ref="R73">_xlfn.IFS(Table1[[#This Row],[Asset Class]]&lt;&gt;"Local","y",R$11=$E73,"y",Table1[[#This Row],[Asset Class]]="Local","")</f>
        <v>y</v>
      </c>
      <c r="S73" s="341" t="str" cm="1">
        <f t="array" ref="S73">_xlfn.IFS(Table1[[#This Row],[Asset Class]]&lt;&gt;"Local","y",S$11=$E73,"y",Table1[[#This Row],[Asset Class]]="Local","")</f>
        <v>y</v>
      </c>
      <c r="T73" s="50"/>
      <c r="U73" s="95">
        <f>IF(Table1[[#This Row],[Asset Class]]&lt;&gt;"Local",0.25,IF(P73="y",1,""))</f>
        <v>0.25</v>
      </c>
      <c r="V73" s="415">
        <f>IF(Table1[[#This Row],[Asset Class]]&lt;&gt;"Local",0.25,IF(Q73="y",1,""))</f>
        <v>0.25</v>
      </c>
      <c r="W73" s="415">
        <f>IF(Table1[[#This Row],[Asset Class]]&lt;&gt;"Local",0.25,IF(R73="y",1,""))</f>
        <v>0.25</v>
      </c>
      <c r="X73" s="415">
        <f>IF(Table1[[#This Row],[Asset Class]]&lt;&gt;"Local",0.25,IF(S73="y",1,""))</f>
        <v>0.25</v>
      </c>
      <c r="Y73" s="95">
        <f t="shared" si="0"/>
        <v>1</v>
      </c>
      <c r="Z73" s="50"/>
      <c r="AA73" s="257">
        <f t="shared" si="1"/>
        <v>738212.75</v>
      </c>
      <c r="AB73" s="258">
        <f t="shared" si="2"/>
        <v>738212.75</v>
      </c>
      <c r="AC73" s="258">
        <f t="shared" si="3"/>
        <v>738212.75</v>
      </c>
      <c r="AD73" s="258">
        <f t="shared" si="4"/>
        <v>738212.75</v>
      </c>
      <c r="AE73" s="259">
        <f t="shared" si="5"/>
        <v>2952851</v>
      </c>
    </row>
    <row r="74" spans="1:31">
      <c r="A74" s="26"/>
      <c r="B74" s="210" t="s">
        <v>211</v>
      </c>
      <c r="C74" s="211" t="s">
        <v>214</v>
      </c>
      <c r="D74" s="211" t="s">
        <v>106</v>
      </c>
      <c r="E74" s="211" t="s">
        <v>107</v>
      </c>
      <c r="F74" s="241" t="s">
        <v>136</v>
      </c>
      <c r="G74" s="357">
        <v>0.5</v>
      </c>
      <c r="H74" s="360">
        <v>18992.002263203576</v>
      </c>
      <c r="I74" s="365">
        <v>295.91815694928124</v>
      </c>
      <c r="J74" s="332">
        <f>Table1[[#This Row],[Embellishment Area (m2)]]*Table1[[#This Row],[Construction Unit Rate ($/m)]]*Table1[[#This Row],[Embellishment Area Factor]]</f>
        <v>2810039.1532518901</v>
      </c>
      <c r="K74" s="246">
        <v>37984.004526407152</v>
      </c>
      <c r="L74" s="337">
        <v>157.26221918381682</v>
      </c>
      <c r="M74" s="88">
        <f>Table1[[#This Row],[Size of land (m2)]]*Table1[[#This Row],[Land Unit Rate ($/m2)]]</f>
        <v>5973448.845310932</v>
      </c>
      <c r="N74" s="244">
        <v>2021</v>
      </c>
      <c r="O74" s="202">
        <f>ROUND(IF(Table1[[#This Row],[Valuation Year]]=2016,(Table1[[#This Row],[Total Construction Cost ($)]]+Table1[[#This Row],[Land Value]])*('General Input Sheet'!$G$38/'General Input Sheet'!$G$43),Table1[[#This Row],[Total Construction Cost ($)]]+Table1[[#This Row],[Land Value]]),0)</f>
        <v>8783488</v>
      </c>
      <c r="P74" s="123" t="str" cm="1">
        <f t="array" ref="P74">_xlfn.IFS(Table1[[#This Row],[Asset Class]]&lt;&gt;"Local","y",P$11=$E74,"y",Table1[[#This Row],[Asset Class]]="Local","")</f>
        <v>y</v>
      </c>
      <c r="Q74" s="86" t="str" cm="1">
        <f t="array" ref="Q74">_xlfn.IFS(Table1[[#This Row],[Asset Class]]&lt;&gt;"Local","y",Q$11=$E74,"y",Table1[[#This Row],[Asset Class]]="Local","")</f>
        <v>y</v>
      </c>
      <c r="R74" s="86" t="str" cm="1">
        <f t="array" ref="R74">_xlfn.IFS(Table1[[#This Row],[Asset Class]]&lt;&gt;"Local","y",R$11=$E74,"y",Table1[[#This Row],[Asset Class]]="Local","")</f>
        <v>y</v>
      </c>
      <c r="S74" s="341" t="str" cm="1">
        <f t="array" ref="S74">_xlfn.IFS(Table1[[#This Row],[Asset Class]]&lt;&gt;"Local","y",S$11=$E74,"y",Table1[[#This Row],[Asset Class]]="Local","")</f>
        <v>y</v>
      </c>
      <c r="T74" s="50"/>
      <c r="U74" s="95">
        <f>IF(Table1[[#This Row],[Asset Class]]&lt;&gt;"Local",0.25,IF(P74="y",1,""))</f>
        <v>0.25</v>
      </c>
      <c r="V74" s="415">
        <f>IF(Table1[[#This Row],[Asset Class]]&lt;&gt;"Local",0.25,IF(Q74="y",1,""))</f>
        <v>0.25</v>
      </c>
      <c r="W74" s="415">
        <f>IF(Table1[[#This Row],[Asset Class]]&lt;&gt;"Local",0.25,IF(R74="y",1,""))</f>
        <v>0.25</v>
      </c>
      <c r="X74" s="415">
        <f>IF(Table1[[#This Row],[Asset Class]]&lt;&gt;"Local",0.25,IF(S74="y",1,""))</f>
        <v>0.25</v>
      </c>
      <c r="Y74" s="95">
        <f t="shared" si="0"/>
        <v>1</v>
      </c>
      <c r="Z74" s="50"/>
      <c r="AA74" s="257">
        <f t="shared" si="1"/>
        <v>2195872</v>
      </c>
      <c r="AB74" s="258">
        <f t="shared" si="2"/>
        <v>2195872</v>
      </c>
      <c r="AC74" s="258">
        <f t="shared" si="3"/>
        <v>2195872</v>
      </c>
      <c r="AD74" s="258">
        <f t="shared" si="4"/>
        <v>2195872</v>
      </c>
      <c r="AE74" s="259">
        <f t="shared" si="5"/>
        <v>8783488</v>
      </c>
    </row>
    <row r="75" spans="1:31">
      <c r="A75" s="26"/>
      <c r="B75" s="210" t="s">
        <v>215</v>
      </c>
      <c r="C75" s="211" t="s">
        <v>216</v>
      </c>
      <c r="D75" s="211" t="s">
        <v>111</v>
      </c>
      <c r="E75" s="211" t="s">
        <v>107</v>
      </c>
      <c r="F75" s="241" t="s">
        <v>136</v>
      </c>
      <c r="G75" s="357">
        <v>0.5</v>
      </c>
      <c r="H75" s="360">
        <v>6877.7440544334504</v>
      </c>
      <c r="I75" s="365">
        <v>111.62041035606889</v>
      </c>
      <c r="J75" s="332">
        <f>Table1[[#This Row],[Embellishment Area (m2)]]*Table1[[#This Row],[Construction Unit Rate ($/m)]]*Table1[[#This Row],[Embellishment Area Factor]]</f>
        <v>383848.30683993734</v>
      </c>
      <c r="K75" s="246">
        <v>13755.488108866901</v>
      </c>
      <c r="L75" s="337">
        <v>66.125722619436161</v>
      </c>
      <c r="M75" s="88">
        <f>Table1[[#This Row],[Size of land (m2)]]*Table1[[#This Row],[Land Unit Rate ($/m2)]]</f>
        <v>909591.59118188522</v>
      </c>
      <c r="N75" s="244">
        <v>2021</v>
      </c>
      <c r="O75" s="202">
        <f>ROUND(IF(Table1[[#This Row],[Valuation Year]]=2016,(Table1[[#This Row],[Total Construction Cost ($)]]+Table1[[#This Row],[Land Value]])*('General Input Sheet'!$G$38/'General Input Sheet'!$G$43),Table1[[#This Row],[Total Construction Cost ($)]]+Table1[[#This Row],[Land Value]]),0)</f>
        <v>1293440</v>
      </c>
      <c r="P75" s="123" t="str" cm="1">
        <f t="array" ref="P75">_xlfn.IFS(Table1[[#This Row],[Asset Class]]&lt;&gt;"Local","y",P$11=$E75,"y",Table1[[#This Row],[Asset Class]]="Local","")</f>
        <v>y</v>
      </c>
      <c r="Q75" s="86" t="str" cm="1">
        <f t="array" ref="Q75">_xlfn.IFS(Table1[[#This Row],[Asset Class]]&lt;&gt;"Local","y",Q$11=$E75,"y",Table1[[#This Row],[Asset Class]]="Local","")</f>
        <v/>
      </c>
      <c r="R75" s="86" t="str" cm="1">
        <f t="array" ref="R75">_xlfn.IFS(Table1[[#This Row],[Asset Class]]&lt;&gt;"Local","y",R$11=$E75,"y",Table1[[#This Row],[Asset Class]]="Local","")</f>
        <v/>
      </c>
      <c r="S75" s="341" t="str" cm="1">
        <f t="array" ref="S75">_xlfn.IFS(Table1[[#This Row],[Asset Class]]&lt;&gt;"Local","y",S$11=$E75,"y",Table1[[#This Row],[Asset Class]]="Local","")</f>
        <v/>
      </c>
      <c r="T75" s="50"/>
      <c r="U75" s="95">
        <f>IF(Table1[[#This Row],[Asset Class]]&lt;&gt;"Local",0.25,IF(P75="y",1,""))</f>
        <v>1</v>
      </c>
      <c r="V75" s="415" t="str">
        <f>IF(Table1[[#This Row],[Asset Class]]&lt;&gt;"Local",0.25,IF(Q75="y",1,""))</f>
        <v/>
      </c>
      <c r="W75" s="415" t="str">
        <f>IF(Table1[[#This Row],[Asset Class]]&lt;&gt;"Local",0.25,IF(R75="y",1,""))</f>
        <v/>
      </c>
      <c r="X75" s="415" t="str">
        <f>IF(Table1[[#This Row],[Asset Class]]&lt;&gt;"Local",0.25,IF(S75="y",1,""))</f>
        <v/>
      </c>
      <c r="Y75" s="95">
        <f t="shared" si="0"/>
        <v>1</v>
      </c>
      <c r="Z75" s="50"/>
      <c r="AA75" s="257">
        <f t="shared" si="1"/>
        <v>1293440</v>
      </c>
      <c r="AB75" s="258" t="str">
        <f t="shared" si="2"/>
        <v/>
      </c>
      <c r="AC75" s="258" t="str">
        <f t="shared" si="3"/>
        <v/>
      </c>
      <c r="AD75" s="258" t="str">
        <f t="shared" si="4"/>
        <v/>
      </c>
      <c r="AE75" s="259">
        <f t="shared" si="5"/>
        <v>1293440</v>
      </c>
    </row>
    <row r="76" spans="1:31">
      <c r="A76" s="26"/>
      <c r="B76" s="210" t="s">
        <v>215</v>
      </c>
      <c r="C76" s="211" t="s">
        <v>217</v>
      </c>
      <c r="D76" s="211" t="s">
        <v>111</v>
      </c>
      <c r="E76" s="211" t="s">
        <v>107</v>
      </c>
      <c r="F76" s="241" t="s">
        <v>103</v>
      </c>
      <c r="G76" s="357">
        <v>0.5</v>
      </c>
      <c r="H76" s="360">
        <v>13901.95322033157</v>
      </c>
      <c r="I76" s="365">
        <v>111.62041035606889</v>
      </c>
      <c r="J76" s="332">
        <f>Table1[[#This Row],[Embellishment Area (m2)]]*Table1[[#This Row],[Construction Unit Rate ($/m)]]*Table1[[#This Row],[Embellishment Area Factor]]</f>
        <v>775870.86160214164</v>
      </c>
      <c r="K76" s="246">
        <v>27803.906440663141</v>
      </c>
      <c r="L76" s="337">
        <v>66.125722619436161</v>
      </c>
      <c r="M76" s="88">
        <f>Table1[[#This Row],[Size of land (m2)]]*Table1[[#This Row],[Land Unit Rate ($/m2)]]</f>
        <v>1838553.4050320454</v>
      </c>
      <c r="N76" s="244">
        <v>2021</v>
      </c>
      <c r="O76" s="202">
        <f>ROUND(IF(Table1[[#This Row],[Valuation Year]]=2016,(Table1[[#This Row],[Total Construction Cost ($)]]+Table1[[#This Row],[Land Value]])*('General Input Sheet'!$G$38/'General Input Sheet'!$G$43),Table1[[#This Row],[Total Construction Cost ($)]]+Table1[[#This Row],[Land Value]]),0)</f>
        <v>2614424</v>
      </c>
      <c r="P76" s="123" t="str" cm="1">
        <f t="array" ref="P76">_xlfn.IFS(Table1[[#This Row],[Asset Class]]&lt;&gt;"Local","y",P$11=$E76,"y",Table1[[#This Row],[Asset Class]]="Local","")</f>
        <v>y</v>
      </c>
      <c r="Q76" s="86" t="str" cm="1">
        <f t="array" ref="Q76">_xlfn.IFS(Table1[[#This Row],[Asset Class]]&lt;&gt;"Local","y",Q$11=$E76,"y",Table1[[#This Row],[Asset Class]]="Local","")</f>
        <v/>
      </c>
      <c r="R76" s="86" t="str" cm="1">
        <f t="array" ref="R76">_xlfn.IFS(Table1[[#This Row],[Asset Class]]&lt;&gt;"Local","y",R$11=$E76,"y",Table1[[#This Row],[Asset Class]]="Local","")</f>
        <v/>
      </c>
      <c r="S76" s="341" t="str" cm="1">
        <f t="array" ref="S76">_xlfn.IFS(Table1[[#This Row],[Asset Class]]&lt;&gt;"Local","y",S$11=$E76,"y",Table1[[#This Row],[Asset Class]]="Local","")</f>
        <v/>
      </c>
      <c r="T76" s="50"/>
      <c r="U76" s="95">
        <f>IF(Table1[[#This Row],[Asset Class]]&lt;&gt;"Local",0.25,IF(P76="y",1,""))</f>
        <v>1</v>
      </c>
      <c r="V76" s="415" t="str">
        <f>IF(Table1[[#This Row],[Asset Class]]&lt;&gt;"Local",0.25,IF(Q76="y",1,""))</f>
        <v/>
      </c>
      <c r="W76" s="415" t="str">
        <f>IF(Table1[[#This Row],[Asset Class]]&lt;&gt;"Local",0.25,IF(R76="y",1,""))</f>
        <v/>
      </c>
      <c r="X76" s="415" t="str">
        <f>IF(Table1[[#This Row],[Asset Class]]&lt;&gt;"Local",0.25,IF(S76="y",1,""))</f>
        <v/>
      </c>
      <c r="Y76" s="95">
        <f t="shared" si="0"/>
        <v>1</v>
      </c>
      <c r="Z76" s="50"/>
      <c r="AA76" s="257">
        <f t="shared" si="1"/>
        <v>2614424</v>
      </c>
      <c r="AB76" s="258" t="str">
        <f t="shared" si="2"/>
        <v/>
      </c>
      <c r="AC76" s="258" t="str">
        <f t="shared" si="3"/>
        <v/>
      </c>
      <c r="AD76" s="258" t="str">
        <f t="shared" si="4"/>
        <v/>
      </c>
      <c r="AE76" s="259">
        <f t="shared" si="5"/>
        <v>2614424</v>
      </c>
    </row>
    <row r="77" spans="1:31">
      <c r="A77" s="26"/>
      <c r="B77" s="210" t="s">
        <v>218</v>
      </c>
      <c r="C77" s="211" t="s">
        <v>219</v>
      </c>
      <c r="D77" s="211" t="s">
        <v>111</v>
      </c>
      <c r="E77" s="211" t="s">
        <v>107</v>
      </c>
      <c r="F77" s="241" t="s">
        <v>136</v>
      </c>
      <c r="G77" s="357">
        <v>0.5</v>
      </c>
      <c r="H77" s="360">
        <v>18458.559726277035</v>
      </c>
      <c r="I77" s="365">
        <v>111.62041035606889</v>
      </c>
      <c r="J77" s="332">
        <f>Table1[[#This Row],[Embellishment Area (m2)]]*Table1[[#This Row],[Construction Unit Rate ($/m)]]*Table1[[#This Row],[Embellishment Area Factor]]</f>
        <v>1030176.0056145246</v>
      </c>
      <c r="K77" s="246">
        <v>36917.11945255407</v>
      </c>
      <c r="L77" s="337">
        <v>66.125722619436161</v>
      </c>
      <c r="M77" s="88">
        <f>Table1[[#This Row],[Size of land (m2)]]*Table1[[#This Row],[Land Unit Rate ($/m2)]]</f>
        <v>2441171.2008281816</v>
      </c>
      <c r="N77" s="244">
        <v>2021</v>
      </c>
      <c r="O77" s="202">
        <f>ROUND(IF(Table1[[#This Row],[Valuation Year]]=2016,(Table1[[#This Row],[Total Construction Cost ($)]]+Table1[[#This Row],[Land Value]])*('General Input Sheet'!$G$38/'General Input Sheet'!$G$43),Table1[[#This Row],[Total Construction Cost ($)]]+Table1[[#This Row],[Land Value]]),0)</f>
        <v>3471347</v>
      </c>
      <c r="P77" s="123" t="str" cm="1">
        <f t="array" ref="P77">_xlfn.IFS(Table1[[#This Row],[Asset Class]]&lt;&gt;"Local","y",P$11=$E77,"y",Table1[[#This Row],[Asset Class]]="Local","")</f>
        <v>y</v>
      </c>
      <c r="Q77" s="86" t="str" cm="1">
        <f t="array" ref="Q77">_xlfn.IFS(Table1[[#This Row],[Asset Class]]&lt;&gt;"Local","y",Q$11=$E77,"y",Table1[[#This Row],[Asset Class]]="Local","")</f>
        <v/>
      </c>
      <c r="R77" s="86" t="str" cm="1">
        <f t="array" ref="R77">_xlfn.IFS(Table1[[#This Row],[Asset Class]]&lt;&gt;"Local","y",R$11=$E77,"y",Table1[[#This Row],[Asset Class]]="Local","")</f>
        <v/>
      </c>
      <c r="S77" s="341" t="str" cm="1">
        <f t="array" ref="S77">_xlfn.IFS(Table1[[#This Row],[Asset Class]]&lt;&gt;"Local","y",S$11=$E77,"y",Table1[[#This Row],[Asset Class]]="Local","")</f>
        <v/>
      </c>
      <c r="T77" s="50"/>
      <c r="U77" s="95">
        <f>IF(Table1[[#This Row],[Asset Class]]&lt;&gt;"Local",0.25,IF(P77="y",1,""))</f>
        <v>1</v>
      </c>
      <c r="V77" s="415" t="str">
        <f>IF(Table1[[#This Row],[Asset Class]]&lt;&gt;"Local",0.25,IF(Q77="y",1,""))</f>
        <v/>
      </c>
      <c r="W77" s="415" t="str">
        <f>IF(Table1[[#This Row],[Asset Class]]&lt;&gt;"Local",0.25,IF(R77="y",1,""))</f>
        <v/>
      </c>
      <c r="X77" s="415" t="str">
        <f>IF(Table1[[#This Row],[Asset Class]]&lt;&gt;"Local",0.25,IF(S77="y",1,""))</f>
        <v/>
      </c>
      <c r="Y77" s="95">
        <f t="shared" si="0"/>
        <v>1</v>
      </c>
      <c r="Z77" s="50"/>
      <c r="AA77" s="257">
        <f t="shared" si="1"/>
        <v>3471347</v>
      </c>
      <c r="AB77" s="258" t="str">
        <f t="shared" si="2"/>
        <v/>
      </c>
      <c r="AC77" s="258" t="str">
        <f t="shared" si="3"/>
        <v/>
      </c>
      <c r="AD77" s="258" t="str">
        <f t="shared" si="4"/>
        <v/>
      </c>
      <c r="AE77" s="259">
        <f t="shared" si="5"/>
        <v>3471347</v>
      </c>
    </row>
    <row r="78" spans="1:31">
      <c r="A78" s="26"/>
      <c r="B78" s="210" t="s">
        <v>220</v>
      </c>
      <c r="C78" s="211" t="s">
        <v>221</v>
      </c>
      <c r="D78" s="211" t="s">
        <v>111</v>
      </c>
      <c r="E78" s="211" t="s">
        <v>107</v>
      </c>
      <c r="F78" s="241" t="s">
        <v>136</v>
      </c>
      <c r="G78" s="357">
        <v>0.5</v>
      </c>
      <c r="H78" s="360">
        <v>6024.0016399292153</v>
      </c>
      <c r="I78" s="365">
        <v>111.62041035606889</v>
      </c>
      <c r="J78" s="332">
        <f>Table1[[#This Row],[Embellishment Area (m2)]]*Table1[[#This Row],[Construction Unit Rate ($/m)]]*Table1[[#This Row],[Embellishment Area Factor]]</f>
        <v>336200.76751726546</v>
      </c>
      <c r="K78" s="246">
        <v>12048.003279858431</v>
      </c>
      <c r="L78" s="337">
        <v>66.125722619436161</v>
      </c>
      <c r="M78" s="88">
        <f>Table1[[#This Row],[Size of land (m2)]]*Table1[[#This Row],[Land Unit Rate ($/m2)]]</f>
        <v>796682.92300197564</v>
      </c>
      <c r="N78" s="244">
        <v>2021</v>
      </c>
      <c r="O78" s="202">
        <f>ROUND(IF(Table1[[#This Row],[Valuation Year]]=2016,(Table1[[#This Row],[Total Construction Cost ($)]]+Table1[[#This Row],[Land Value]])*('General Input Sheet'!$G$38/'General Input Sheet'!$G$43),Table1[[#This Row],[Total Construction Cost ($)]]+Table1[[#This Row],[Land Value]]),0)</f>
        <v>1132884</v>
      </c>
      <c r="P78" s="123" t="str" cm="1">
        <f t="array" ref="P78">_xlfn.IFS(Table1[[#This Row],[Asset Class]]&lt;&gt;"Local","y",P$11=$E78,"y",Table1[[#This Row],[Asset Class]]="Local","")</f>
        <v>y</v>
      </c>
      <c r="Q78" s="86" t="str" cm="1">
        <f t="array" ref="Q78">_xlfn.IFS(Table1[[#This Row],[Asset Class]]&lt;&gt;"Local","y",Q$11=$E78,"y",Table1[[#This Row],[Asset Class]]="Local","")</f>
        <v/>
      </c>
      <c r="R78" s="86" t="str" cm="1">
        <f t="array" ref="R78">_xlfn.IFS(Table1[[#This Row],[Asset Class]]&lt;&gt;"Local","y",R$11=$E78,"y",Table1[[#This Row],[Asset Class]]="Local","")</f>
        <v/>
      </c>
      <c r="S78" s="341" t="str" cm="1">
        <f t="array" ref="S78">_xlfn.IFS(Table1[[#This Row],[Asset Class]]&lt;&gt;"Local","y",S$11=$E78,"y",Table1[[#This Row],[Asset Class]]="Local","")</f>
        <v/>
      </c>
      <c r="T78" s="50"/>
      <c r="U78" s="95">
        <f>IF(Table1[[#This Row],[Asset Class]]&lt;&gt;"Local",0.25,IF(P78="y",1,""))</f>
        <v>1</v>
      </c>
      <c r="V78" s="415" t="str">
        <f>IF(Table1[[#This Row],[Asset Class]]&lt;&gt;"Local",0.25,IF(Q78="y",1,""))</f>
        <v/>
      </c>
      <c r="W78" s="415" t="str">
        <f>IF(Table1[[#This Row],[Asset Class]]&lt;&gt;"Local",0.25,IF(R78="y",1,""))</f>
        <v/>
      </c>
      <c r="X78" s="415" t="str">
        <f>IF(Table1[[#This Row],[Asset Class]]&lt;&gt;"Local",0.25,IF(S78="y",1,""))</f>
        <v/>
      </c>
      <c r="Y78" s="95">
        <f t="shared" si="0"/>
        <v>1</v>
      </c>
      <c r="Z78" s="50"/>
      <c r="AA78" s="257">
        <f t="shared" si="1"/>
        <v>1132884</v>
      </c>
      <c r="AB78" s="258" t="str">
        <f t="shared" si="2"/>
        <v/>
      </c>
      <c r="AC78" s="258" t="str">
        <f t="shared" si="3"/>
        <v/>
      </c>
      <c r="AD78" s="258" t="str">
        <f t="shared" si="4"/>
        <v/>
      </c>
      <c r="AE78" s="259">
        <f t="shared" si="5"/>
        <v>1132884</v>
      </c>
    </row>
    <row r="79" spans="1:31">
      <c r="A79" s="26"/>
      <c r="B79" s="210" t="s">
        <v>220</v>
      </c>
      <c r="C79" s="211" t="s">
        <v>222</v>
      </c>
      <c r="D79" s="211" t="s">
        <v>111</v>
      </c>
      <c r="E79" s="211" t="s">
        <v>107</v>
      </c>
      <c r="F79" s="241" t="s">
        <v>103</v>
      </c>
      <c r="G79" s="357">
        <v>0.5</v>
      </c>
      <c r="H79" s="360">
        <v>6221.7963315932147</v>
      </c>
      <c r="I79" s="365">
        <v>111.62041035606889</v>
      </c>
      <c r="J79" s="332">
        <f>Table1[[#This Row],[Embellishment Area (m2)]]*Table1[[#This Row],[Construction Unit Rate ($/m)]]*Table1[[#This Row],[Embellishment Area Factor]]</f>
        <v>347239.72984215932</v>
      </c>
      <c r="K79" s="246">
        <v>12443.592663186429</v>
      </c>
      <c r="L79" s="337">
        <v>66.125722619436161</v>
      </c>
      <c r="M79" s="88">
        <f>Table1[[#This Row],[Size of land (m2)]]*Table1[[#This Row],[Land Unit Rate ($/m2)]]</f>
        <v>822841.5568351167</v>
      </c>
      <c r="N79" s="244">
        <v>2021</v>
      </c>
      <c r="O79" s="202">
        <f>ROUND(IF(Table1[[#This Row],[Valuation Year]]=2016,(Table1[[#This Row],[Total Construction Cost ($)]]+Table1[[#This Row],[Land Value]])*('General Input Sheet'!$G$38/'General Input Sheet'!$G$43),Table1[[#This Row],[Total Construction Cost ($)]]+Table1[[#This Row],[Land Value]]),0)</f>
        <v>1170081</v>
      </c>
      <c r="P79" s="123" t="str" cm="1">
        <f t="array" ref="P79">_xlfn.IFS(Table1[[#This Row],[Asset Class]]&lt;&gt;"Local","y",P$11=$E79,"y",Table1[[#This Row],[Asset Class]]="Local","")</f>
        <v>y</v>
      </c>
      <c r="Q79" s="86" t="str" cm="1">
        <f t="array" ref="Q79">_xlfn.IFS(Table1[[#This Row],[Asset Class]]&lt;&gt;"Local","y",Q$11=$E79,"y",Table1[[#This Row],[Asset Class]]="Local","")</f>
        <v/>
      </c>
      <c r="R79" s="86" t="str" cm="1">
        <f t="array" ref="R79">_xlfn.IFS(Table1[[#This Row],[Asset Class]]&lt;&gt;"Local","y",R$11=$E79,"y",Table1[[#This Row],[Asset Class]]="Local","")</f>
        <v/>
      </c>
      <c r="S79" s="341" t="str" cm="1">
        <f t="array" ref="S79">_xlfn.IFS(Table1[[#This Row],[Asset Class]]&lt;&gt;"Local","y",S$11=$E79,"y",Table1[[#This Row],[Asset Class]]="Local","")</f>
        <v/>
      </c>
      <c r="T79" s="50"/>
      <c r="U79" s="95">
        <f>IF(Table1[[#This Row],[Asset Class]]&lt;&gt;"Local",0.25,IF(P79="y",1,""))</f>
        <v>1</v>
      </c>
      <c r="V79" s="415" t="str">
        <f>IF(Table1[[#This Row],[Asset Class]]&lt;&gt;"Local",0.25,IF(Q79="y",1,""))</f>
        <v/>
      </c>
      <c r="W79" s="415" t="str">
        <f>IF(Table1[[#This Row],[Asset Class]]&lt;&gt;"Local",0.25,IF(R79="y",1,""))</f>
        <v/>
      </c>
      <c r="X79" s="415" t="str">
        <f>IF(Table1[[#This Row],[Asset Class]]&lt;&gt;"Local",0.25,IF(S79="y",1,""))</f>
        <v/>
      </c>
      <c r="Y79" s="95">
        <f t="shared" ref="Y79:Y142" si="6">SUM(U79:X79)</f>
        <v>1</v>
      </c>
      <c r="Z79" s="50"/>
      <c r="AA79" s="257">
        <f t="shared" ref="AA79:AA142" si="7">IF(U79="","",(U79/$Y79)*$O79)</f>
        <v>1170081</v>
      </c>
      <c r="AB79" s="258" t="str">
        <f t="shared" ref="AB79:AB142" si="8">IF(V79="","",(V79/$Y79)*$O79)</f>
        <v/>
      </c>
      <c r="AC79" s="258" t="str">
        <f t="shared" ref="AC79:AC142" si="9">IF(W79="","",(W79/$Y79)*$O79)</f>
        <v/>
      </c>
      <c r="AD79" s="258" t="str">
        <f t="shared" ref="AD79:AD142" si="10">IF(X79="","",(X79/$Y79)*$O79)</f>
        <v/>
      </c>
      <c r="AE79" s="259">
        <f t="shared" ref="AE79:AE142" si="11">SUM(AA79:AD79)</f>
        <v>1170081</v>
      </c>
    </row>
    <row r="80" spans="1:31">
      <c r="A80" s="26"/>
      <c r="B80" s="210" t="s">
        <v>223</v>
      </c>
      <c r="C80" s="211" t="s">
        <v>224</v>
      </c>
      <c r="D80" s="211" t="s">
        <v>106</v>
      </c>
      <c r="E80" s="211" t="s">
        <v>107</v>
      </c>
      <c r="F80" s="241" t="s">
        <v>131</v>
      </c>
      <c r="G80" s="357">
        <v>0.5</v>
      </c>
      <c r="H80" s="361">
        <v>7377.4927672443946</v>
      </c>
      <c r="I80" s="365">
        <v>295.91815694928124</v>
      </c>
      <c r="J80" s="332">
        <f>Table1[[#This Row],[Embellishment Area (m2)]]*Table1[[#This Row],[Construction Unit Rate ($/m)]]*Table1[[#This Row],[Embellishment Area Factor]]</f>
        <v>1091567.0312948069</v>
      </c>
      <c r="K80" s="246">
        <v>14754.985534488789</v>
      </c>
      <c r="L80" s="337">
        <v>157.26221918381682</v>
      </c>
      <c r="M80" s="88">
        <f>Table1[[#This Row],[Size of land (m2)]]*Table1[[#This Row],[Land Unit Rate ($/m2)]]</f>
        <v>2320401.7691788226</v>
      </c>
      <c r="N80" s="244">
        <v>2021</v>
      </c>
      <c r="O80" s="88">
        <f>ROUND(IF(Table1[[#This Row],[Valuation Year]]=2016,(Table1[[#This Row],[Total Construction Cost ($)]]+Table1[[#This Row],[Land Value]])*('General Input Sheet'!$G$38/'General Input Sheet'!$G$43),Table1[[#This Row],[Total Construction Cost ($)]]+Table1[[#This Row],[Land Value]]),0)</f>
        <v>3411969</v>
      </c>
      <c r="P80" s="123" t="str" cm="1">
        <f t="array" ref="P80">_xlfn.IFS(Table1[[#This Row],[Asset Class]]&lt;&gt;"Local","y",P$11=$E80,"y",Table1[[#This Row],[Asset Class]]="Local","")</f>
        <v>y</v>
      </c>
      <c r="Q80" s="86" t="str" cm="1">
        <f t="array" ref="Q80">_xlfn.IFS(Table1[[#This Row],[Asset Class]]&lt;&gt;"Local","y",Q$11=$E80,"y",Table1[[#This Row],[Asset Class]]="Local","")</f>
        <v>y</v>
      </c>
      <c r="R80" s="86" t="str" cm="1">
        <f t="array" ref="R80">_xlfn.IFS(Table1[[#This Row],[Asset Class]]&lt;&gt;"Local","y",R$11=$E80,"y",Table1[[#This Row],[Asset Class]]="Local","")</f>
        <v>y</v>
      </c>
      <c r="S80" s="341" t="str" cm="1">
        <f t="array" ref="S80">_xlfn.IFS(Table1[[#This Row],[Asset Class]]&lt;&gt;"Local","y",S$11=$E80,"y",Table1[[#This Row],[Asset Class]]="Local","")</f>
        <v>y</v>
      </c>
      <c r="T80" s="50"/>
      <c r="U80" s="95">
        <f>IF(Table1[[#This Row],[Asset Class]]&lt;&gt;"Local",0.25,IF(P80="y",1,""))</f>
        <v>0.25</v>
      </c>
      <c r="V80" s="415">
        <f>IF(Table1[[#This Row],[Asset Class]]&lt;&gt;"Local",0.25,IF(Q80="y",1,""))</f>
        <v>0.25</v>
      </c>
      <c r="W80" s="415">
        <f>IF(Table1[[#This Row],[Asset Class]]&lt;&gt;"Local",0.25,IF(R80="y",1,""))</f>
        <v>0.25</v>
      </c>
      <c r="X80" s="415">
        <f>IF(Table1[[#This Row],[Asset Class]]&lt;&gt;"Local",0.25,IF(S80="y",1,""))</f>
        <v>0.25</v>
      </c>
      <c r="Y80" s="95">
        <f t="shared" si="6"/>
        <v>1</v>
      </c>
      <c r="Z80" s="50"/>
      <c r="AA80" s="257">
        <f t="shared" si="7"/>
        <v>852992.25</v>
      </c>
      <c r="AB80" s="258">
        <f t="shared" si="8"/>
        <v>852992.25</v>
      </c>
      <c r="AC80" s="258">
        <f t="shared" si="9"/>
        <v>852992.25</v>
      </c>
      <c r="AD80" s="258">
        <f t="shared" si="10"/>
        <v>852992.25</v>
      </c>
      <c r="AE80" s="259">
        <f t="shared" si="11"/>
        <v>3411969</v>
      </c>
    </row>
    <row r="81" spans="1:31">
      <c r="A81" s="26"/>
      <c r="B81" s="210" t="s">
        <v>225</v>
      </c>
      <c r="C81" s="211" t="s">
        <v>226</v>
      </c>
      <c r="D81" s="211" t="s">
        <v>111</v>
      </c>
      <c r="E81" s="211" t="s">
        <v>107</v>
      </c>
      <c r="F81" s="241" t="s">
        <v>103</v>
      </c>
      <c r="G81" s="357">
        <v>0.5</v>
      </c>
      <c r="H81" s="361">
        <v>11775.836454560145</v>
      </c>
      <c r="I81" s="365">
        <v>111.62041035606889</v>
      </c>
      <c r="J81" s="332">
        <f>Table1[[#This Row],[Embellishment Area (m2)]]*Table1[[#This Row],[Construction Unit Rate ($/m)]]*Table1[[#This Row],[Embellishment Area Factor]]</f>
        <v>657211.84867197939</v>
      </c>
      <c r="K81" s="246">
        <v>0</v>
      </c>
      <c r="L81" s="337">
        <v>66.125722619436161</v>
      </c>
      <c r="M81" s="88">
        <f>Table1[[#This Row],[Size of land (m2)]]*Table1[[#This Row],[Land Unit Rate ($/m2)]]</f>
        <v>0</v>
      </c>
      <c r="N81" s="244">
        <v>2021</v>
      </c>
      <c r="O81" s="88">
        <f>ROUND(IF(Table1[[#This Row],[Valuation Year]]=2016,(Table1[[#This Row],[Total Construction Cost ($)]]+Table1[[#This Row],[Land Value]])*('General Input Sheet'!$G$38/'General Input Sheet'!$G$43),Table1[[#This Row],[Total Construction Cost ($)]]+Table1[[#This Row],[Land Value]]),0)</f>
        <v>657212</v>
      </c>
      <c r="P81" s="123" t="str" cm="1">
        <f t="array" ref="P81">_xlfn.IFS(Table1[[#This Row],[Asset Class]]&lt;&gt;"Local","y",P$11=$E81,"y",Table1[[#This Row],[Asset Class]]="Local","")</f>
        <v>y</v>
      </c>
      <c r="Q81" s="86" t="str" cm="1">
        <f t="array" ref="Q81">_xlfn.IFS(Table1[[#This Row],[Asset Class]]&lt;&gt;"Local","y",Q$11=$E81,"y",Table1[[#This Row],[Asset Class]]="Local","")</f>
        <v/>
      </c>
      <c r="R81" s="86" t="str" cm="1">
        <f t="array" ref="R81">_xlfn.IFS(Table1[[#This Row],[Asset Class]]&lt;&gt;"Local","y",R$11=$E81,"y",Table1[[#This Row],[Asset Class]]="Local","")</f>
        <v/>
      </c>
      <c r="S81" s="341" t="str" cm="1">
        <f t="array" ref="S81">_xlfn.IFS(Table1[[#This Row],[Asset Class]]&lt;&gt;"Local","y",S$11=$E81,"y",Table1[[#This Row],[Asset Class]]="Local","")</f>
        <v/>
      </c>
      <c r="T81" s="50"/>
      <c r="U81" s="95">
        <f>IF(Table1[[#This Row],[Asset Class]]&lt;&gt;"Local",0.25,IF(P81="y",1,""))</f>
        <v>1</v>
      </c>
      <c r="V81" s="415" t="str">
        <f>IF(Table1[[#This Row],[Asset Class]]&lt;&gt;"Local",0.25,IF(Q81="y",1,""))</f>
        <v/>
      </c>
      <c r="W81" s="415" t="str">
        <f>IF(Table1[[#This Row],[Asset Class]]&lt;&gt;"Local",0.25,IF(R81="y",1,""))</f>
        <v/>
      </c>
      <c r="X81" s="415" t="str">
        <f>IF(Table1[[#This Row],[Asset Class]]&lt;&gt;"Local",0.25,IF(S81="y",1,""))</f>
        <v/>
      </c>
      <c r="Y81" s="95">
        <f t="shared" si="6"/>
        <v>1</v>
      </c>
      <c r="Z81" s="50"/>
      <c r="AA81" s="257">
        <f t="shared" si="7"/>
        <v>657212</v>
      </c>
      <c r="AB81" s="258" t="str">
        <f t="shared" si="8"/>
        <v/>
      </c>
      <c r="AC81" s="258" t="str">
        <f t="shared" si="9"/>
        <v/>
      </c>
      <c r="AD81" s="258" t="str">
        <f t="shared" si="10"/>
        <v/>
      </c>
      <c r="AE81" s="259">
        <f t="shared" si="11"/>
        <v>657212</v>
      </c>
    </row>
    <row r="82" spans="1:31">
      <c r="A82" s="26"/>
      <c r="B82" s="210" t="s">
        <v>227</v>
      </c>
      <c r="C82" s="211" t="s">
        <v>228</v>
      </c>
      <c r="D82" s="211" t="s">
        <v>106</v>
      </c>
      <c r="E82" s="211" t="s">
        <v>107</v>
      </c>
      <c r="F82" s="241" t="s">
        <v>136</v>
      </c>
      <c r="G82" s="357">
        <v>0.5</v>
      </c>
      <c r="H82" s="360">
        <v>14363.049318068784</v>
      </c>
      <c r="I82" s="365">
        <v>295.91815694928124</v>
      </c>
      <c r="J82" s="332">
        <f>Table1[[#This Row],[Embellishment Area (m2)]]*Table1[[#This Row],[Construction Unit Rate ($/m)]]*Table1[[#This Row],[Embellishment Area Factor]]</f>
        <v>2125143.5411872729</v>
      </c>
      <c r="K82" s="246">
        <v>0</v>
      </c>
      <c r="L82" s="337">
        <v>157.26221918381682</v>
      </c>
      <c r="M82" s="88">
        <f>Table1[[#This Row],[Size of land (m2)]]*Table1[[#This Row],[Land Unit Rate ($/m2)]]</f>
        <v>0</v>
      </c>
      <c r="N82" s="244">
        <v>2021</v>
      </c>
      <c r="O82" s="202">
        <f>ROUND(IF(Table1[[#This Row],[Valuation Year]]=2016,(Table1[[#This Row],[Total Construction Cost ($)]]+Table1[[#This Row],[Land Value]])*('General Input Sheet'!$G$38/'General Input Sheet'!$G$43),Table1[[#This Row],[Total Construction Cost ($)]]+Table1[[#This Row],[Land Value]]),0)</f>
        <v>2125144</v>
      </c>
      <c r="P82" s="123" t="str" cm="1">
        <f t="array" ref="P82">_xlfn.IFS(Table1[[#This Row],[Asset Class]]&lt;&gt;"Local","y",P$11=$E82,"y",Table1[[#This Row],[Asset Class]]="Local","")</f>
        <v>y</v>
      </c>
      <c r="Q82" s="86" t="str" cm="1">
        <f t="array" ref="Q82">_xlfn.IFS(Table1[[#This Row],[Asset Class]]&lt;&gt;"Local","y",Q$11=$E82,"y",Table1[[#This Row],[Asset Class]]="Local","")</f>
        <v>y</v>
      </c>
      <c r="R82" s="86" t="str" cm="1">
        <f t="array" ref="R82">_xlfn.IFS(Table1[[#This Row],[Asset Class]]&lt;&gt;"Local","y",R$11=$E82,"y",Table1[[#This Row],[Asset Class]]="Local","")</f>
        <v>y</v>
      </c>
      <c r="S82" s="341" t="str" cm="1">
        <f t="array" ref="S82">_xlfn.IFS(Table1[[#This Row],[Asset Class]]&lt;&gt;"Local","y",S$11=$E82,"y",Table1[[#This Row],[Asset Class]]="Local","")</f>
        <v>y</v>
      </c>
      <c r="T82" s="50"/>
      <c r="U82" s="95">
        <f>IF(Table1[[#This Row],[Asset Class]]&lt;&gt;"Local",0.25,IF(P82="y",1,""))</f>
        <v>0.25</v>
      </c>
      <c r="V82" s="415">
        <f>IF(Table1[[#This Row],[Asset Class]]&lt;&gt;"Local",0.25,IF(Q82="y",1,""))</f>
        <v>0.25</v>
      </c>
      <c r="W82" s="415">
        <f>IF(Table1[[#This Row],[Asset Class]]&lt;&gt;"Local",0.25,IF(R82="y",1,""))</f>
        <v>0.25</v>
      </c>
      <c r="X82" s="415">
        <f>IF(Table1[[#This Row],[Asset Class]]&lt;&gt;"Local",0.25,IF(S82="y",1,""))</f>
        <v>0.25</v>
      </c>
      <c r="Y82" s="95">
        <f t="shared" si="6"/>
        <v>1</v>
      </c>
      <c r="Z82" s="50"/>
      <c r="AA82" s="257">
        <f t="shared" si="7"/>
        <v>531286</v>
      </c>
      <c r="AB82" s="258">
        <f t="shared" si="8"/>
        <v>531286</v>
      </c>
      <c r="AC82" s="258">
        <f t="shared" si="9"/>
        <v>531286</v>
      </c>
      <c r="AD82" s="258">
        <f t="shared" si="10"/>
        <v>531286</v>
      </c>
      <c r="AE82" s="259">
        <f t="shared" si="11"/>
        <v>2125144</v>
      </c>
    </row>
    <row r="83" spans="1:31">
      <c r="A83" s="26"/>
      <c r="B83" s="210" t="s">
        <v>229</v>
      </c>
      <c r="C83" s="211" t="s">
        <v>230</v>
      </c>
      <c r="D83" s="211" t="s">
        <v>101</v>
      </c>
      <c r="E83" s="211" t="s">
        <v>107</v>
      </c>
      <c r="F83" s="241" t="s">
        <v>103</v>
      </c>
      <c r="G83" s="357">
        <v>0.5</v>
      </c>
      <c r="H83" s="360">
        <v>30293.220027091324</v>
      </c>
      <c r="I83" s="365">
        <v>407.064610062648</v>
      </c>
      <c r="J83" s="332">
        <f>Table1[[#This Row],[Embellishment Area (m2)]]*Table1[[#This Row],[Construction Unit Rate ($/m)]]*Table1[[#This Row],[Embellishment Area Factor]]</f>
        <v>6165648.8989349641</v>
      </c>
      <c r="K83" s="246">
        <v>0</v>
      </c>
      <c r="L83" s="337">
        <v>112.7890879358248</v>
      </c>
      <c r="M83" s="88">
        <f>Table1[[#This Row],[Size of land (m2)]]*Table1[[#This Row],[Land Unit Rate ($/m2)]]</f>
        <v>0</v>
      </c>
      <c r="N83" s="244">
        <v>2021</v>
      </c>
      <c r="O83" s="202">
        <f>ROUND(IF(Table1[[#This Row],[Valuation Year]]=2016,(Table1[[#This Row],[Total Construction Cost ($)]]+Table1[[#This Row],[Land Value]])*('General Input Sheet'!$G$38/'General Input Sheet'!$G$43),Table1[[#This Row],[Total Construction Cost ($)]]+Table1[[#This Row],[Land Value]]),0)</f>
        <v>6165649</v>
      </c>
      <c r="P83" s="123" t="str" cm="1">
        <f t="array" ref="P83">_xlfn.IFS(Table1[[#This Row],[Asset Class]]&lt;&gt;"Local","y",P$11=$E83,"y",Table1[[#This Row],[Asset Class]]="Local","")</f>
        <v>y</v>
      </c>
      <c r="Q83" s="86" t="str" cm="1">
        <f t="array" ref="Q83">_xlfn.IFS(Table1[[#This Row],[Asset Class]]&lt;&gt;"Local","y",Q$11=$E83,"y",Table1[[#This Row],[Asset Class]]="Local","")</f>
        <v>y</v>
      </c>
      <c r="R83" s="86" t="str" cm="1">
        <f t="array" ref="R83">_xlfn.IFS(Table1[[#This Row],[Asset Class]]&lt;&gt;"Local","y",R$11=$E83,"y",Table1[[#This Row],[Asset Class]]="Local","")</f>
        <v>y</v>
      </c>
      <c r="S83" s="341" t="str" cm="1">
        <f t="array" ref="S83">_xlfn.IFS(Table1[[#This Row],[Asset Class]]&lt;&gt;"Local","y",S$11=$E83,"y",Table1[[#This Row],[Asset Class]]="Local","")</f>
        <v>y</v>
      </c>
      <c r="T83" s="50"/>
      <c r="U83" s="95">
        <f>IF(Table1[[#This Row],[Asset Class]]&lt;&gt;"Local",0.25,IF(P83="y",1,""))</f>
        <v>0.25</v>
      </c>
      <c r="V83" s="415">
        <f>IF(Table1[[#This Row],[Asset Class]]&lt;&gt;"Local",0.25,IF(Q83="y",1,""))</f>
        <v>0.25</v>
      </c>
      <c r="W83" s="415">
        <f>IF(Table1[[#This Row],[Asset Class]]&lt;&gt;"Local",0.25,IF(R83="y",1,""))</f>
        <v>0.25</v>
      </c>
      <c r="X83" s="415">
        <f>IF(Table1[[#This Row],[Asset Class]]&lt;&gt;"Local",0.25,IF(S83="y",1,""))</f>
        <v>0.25</v>
      </c>
      <c r="Y83" s="95">
        <f t="shared" si="6"/>
        <v>1</v>
      </c>
      <c r="Z83" s="50"/>
      <c r="AA83" s="257">
        <f t="shared" si="7"/>
        <v>1541412.25</v>
      </c>
      <c r="AB83" s="258">
        <f t="shared" si="8"/>
        <v>1541412.25</v>
      </c>
      <c r="AC83" s="258">
        <f t="shared" si="9"/>
        <v>1541412.25</v>
      </c>
      <c r="AD83" s="258">
        <f t="shared" si="10"/>
        <v>1541412.25</v>
      </c>
      <c r="AE83" s="259">
        <f t="shared" si="11"/>
        <v>6165649</v>
      </c>
    </row>
    <row r="84" spans="1:31">
      <c r="A84" s="26"/>
      <c r="B84" s="210" t="s">
        <v>231</v>
      </c>
      <c r="C84" s="211" t="s">
        <v>232</v>
      </c>
      <c r="D84" s="211" t="s">
        <v>111</v>
      </c>
      <c r="E84" s="211" t="s">
        <v>107</v>
      </c>
      <c r="F84" s="241" t="s">
        <v>103</v>
      </c>
      <c r="G84" s="357">
        <v>0.5</v>
      </c>
      <c r="H84" s="360">
        <v>16279.275459260491</v>
      </c>
      <c r="I84" s="365">
        <v>111.62041035606889</v>
      </c>
      <c r="J84" s="332">
        <f>Table1[[#This Row],[Embellishment Area (m2)]]*Table1[[#This Row],[Construction Unit Rate ($/m)]]*Table1[[#This Row],[Embellishment Area Factor]]</f>
        <v>908549.70353106887</v>
      </c>
      <c r="K84" s="246">
        <v>0</v>
      </c>
      <c r="L84" s="337">
        <v>66.125722619436161</v>
      </c>
      <c r="M84" s="88">
        <f>Table1[[#This Row],[Size of land (m2)]]*Table1[[#This Row],[Land Unit Rate ($/m2)]]</f>
        <v>0</v>
      </c>
      <c r="N84" s="244">
        <v>2021</v>
      </c>
      <c r="O84" s="202">
        <f>ROUND(IF(Table1[[#This Row],[Valuation Year]]=2016,(Table1[[#This Row],[Total Construction Cost ($)]]+Table1[[#This Row],[Land Value]])*('General Input Sheet'!$G$38/'General Input Sheet'!$G$43),Table1[[#This Row],[Total Construction Cost ($)]]+Table1[[#This Row],[Land Value]]),0)</f>
        <v>908550</v>
      </c>
      <c r="P84" s="123" t="str" cm="1">
        <f t="array" ref="P84">_xlfn.IFS(Table1[[#This Row],[Asset Class]]&lt;&gt;"Local","y",P$11=$E84,"y",Table1[[#This Row],[Asset Class]]="Local","")</f>
        <v>y</v>
      </c>
      <c r="Q84" s="86" t="str" cm="1">
        <f t="array" ref="Q84">_xlfn.IFS(Table1[[#This Row],[Asset Class]]&lt;&gt;"Local","y",Q$11=$E84,"y",Table1[[#This Row],[Asset Class]]="Local","")</f>
        <v/>
      </c>
      <c r="R84" s="86" t="str" cm="1">
        <f t="array" ref="R84">_xlfn.IFS(Table1[[#This Row],[Asset Class]]&lt;&gt;"Local","y",R$11=$E84,"y",Table1[[#This Row],[Asset Class]]="Local","")</f>
        <v/>
      </c>
      <c r="S84" s="341" t="str" cm="1">
        <f t="array" ref="S84">_xlfn.IFS(Table1[[#This Row],[Asset Class]]&lt;&gt;"Local","y",S$11=$E84,"y",Table1[[#This Row],[Asset Class]]="Local","")</f>
        <v/>
      </c>
      <c r="T84" s="50"/>
      <c r="U84" s="95">
        <f>IF(Table1[[#This Row],[Asset Class]]&lt;&gt;"Local",0.25,IF(P84="y",1,""))</f>
        <v>1</v>
      </c>
      <c r="V84" s="415" t="str">
        <f>IF(Table1[[#This Row],[Asset Class]]&lt;&gt;"Local",0.25,IF(Q84="y",1,""))</f>
        <v/>
      </c>
      <c r="W84" s="415" t="str">
        <f>IF(Table1[[#This Row],[Asset Class]]&lt;&gt;"Local",0.25,IF(R84="y",1,""))</f>
        <v/>
      </c>
      <c r="X84" s="415" t="str">
        <f>IF(Table1[[#This Row],[Asset Class]]&lt;&gt;"Local",0.25,IF(S84="y",1,""))</f>
        <v/>
      </c>
      <c r="Y84" s="95">
        <f t="shared" si="6"/>
        <v>1</v>
      </c>
      <c r="Z84" s="50"/>
      <c r="AA84" s="257">
        <f t="shared" si="7"/>
        <v>908550</v>
      </c>
      <c r="AB84" s="258" t="str">
        <f t="shared" si="8"/>
        <v/>
      </c>
      <c r="AC84" s="258" t="str">
        <f t="shared" si="9"/>
        <v/>
      </c>
      <c r="AD84" s="258" t="str">
        <f t="shared" si="10"/>
        <v/>
      </c>
      <c r="AE84" s="259">
        <f t="shared" si="11"/>
        <v>908550</v>
      </c>
    </row>
    <row r="85" spans="1:31">
      <c r="A85" s="26"/>
      <c r="B85" s="210" t="s">
        <v>229</v>
      </c>
      <c r="C85" s="211" t="s">
        <v>233</v>
      </c>
      <c r="D85" s="211" t="s">
        <v>101</v>
      </c>
      <c r="E85" s="211" t="s">
        <v>107</v>
      </c>
      <c r="F85" s="241" t="s">
        <v>131</v>
      </c>
      <c r="G85" s="357">
        <v>0.5</v>
      </c>
      <c r="H85" s="360">
        <v>27875.672423888664</v>
      </c>
      <c r="I85" s="365">
        <v>407.064610062648</v>
      </c>
      <c r="J85" s="332">
        <f>Table1[[#This Row],[Embellishment Area (m2)]]*Table1[[#This Row],[Construction Unit Rate ($/m)]]*Table1[[#This Row],[Embellishment Area Factor]]</f>
        <v>5673599.8627321739</v>
      </c>
      <c r="K85" s="246">
        <v>0</v>
      </c>
      <c r="L85" s="337">
        <v>112.7890879358248</v>
      </c>
      <c r="M85" s="88">
        <f>Table1[[#This Row],[Size of land (m2)]]*Table1[[#This Row],[Land Unit Rate ($/m2)]]</f>
        <v>0</v>
      </c>
      <c r="N85" s="244">
        <v>2021</v>
      </c>
      <c r="O85" s="202">
        <f>ROUND(IF(Table1[[#This Row],[Valuation Year]]=2016,(Table1[[#This Row],[Total Construction Cost ($)]]+Table1[[#This Row],[Land Value]])*('General Input Sheet'!$G$38/'General Input Sheet'!$G$43),Table1[[#This Row],[Total Construction Cost ($)]]+Table1[[#This Row],[Land Value]]),0)</f>
        <v>5673600</v>
      </c>
      <c r="P85" s="123" t="str" cm="1">
        <f t="array" ref="P85">_xlfn.IFS(Table1[[#This Row],[Asset Class]]&lt;&gt;"Local","y",P$11=$E85,"y",Table1[[#This Row],[Asset Class]]="Local","")</f>
        <v>y</v>
      </c>
      <c r="Q85" s="86" t="str" cm="1">
        <f t="array" ref="Q85">_xlfn.IFS(Table1[[#This Row],[Asset Class]]&lt;&gt;"Local","y",Q$11=$E85,"y",Table1[[#This Row],[Asset Class]]="Local","")</f>
        <v>y</v>
      </c>
      <c r="R85" s="86" t="str" cm="1">
        <f t="array" ref="R85">_xlfn.IFS(Table1[[#This Row],[Asset Class]]&lt;&gt;"Local","y",R$11=$E85,"y",Table1[[#This Row],[Asset Class]]="Local","")</f>
        <v>y</v>
      </c>
      <c r="S85" s="341" t="str" cm="1">
        <f t="array" ref="S85">_xlfn.IFS(Table1[[#This Row],[Asset Class]]&lt;&gt;"Local","y",S$11=$E85,"y",Table1[[#This Row],[Asset Class]]="Local","")</f>
        <v>y</v>
      </c>
      <c r="T85" s="50"/>
      <c r="U85" s="95">
        <f>IF(Table1[[#This Row],[Asset Class]]&lt;&gt;"Local",0.25,IF(P85="y",1,""))</f>
        <v>0.25</v>
      </c>
      <c r="V85" s="415">
        <f>IF(Table1[[#This Row],[Asset Class]]&lt;&gt;"Local",0.25,IF(Q85="y",1,""))</f>
        <v>0.25</v>
      </c>
      <c r="W85" s="415">
        <f>IF(Table1[[#This Row],[Asset Class]]&lt;&gt;"Local",0.25,IF(R85="y",1,""))</f>
        <v>0.25</v>
      </c>
      <c r="X85" s="415">
        <f>IF(Table1[[#This Row],[Asset Class]]&lt;&gt;"Local",0.25,IF(S85="y",1,""))</f>
        <v>0.25</v>
      </c>
      <c r="Y85" s="95">
        <f t="shared" si="6"/>
        <v>1</v>
      </c>
      <c r="Z85" s="50"/>
      <c r="AA85" s="257">
        <f t="shared" si="7"/>
        <v>1418400</v>
      </c>
      <c r="AB85" s="258">
        <f t="shared" si="8"/>
        <v>1418400</v>
      </c>
      <c r="AC85" s="258">
        <f t="shared" si="9"/>
        <v>1418400</v>
      </c>
      <c r="AD85" s="258">
        <f t="shared" si="10"/>
        <v>1418400</v>
      </c>
      <c r="AE85" s="259">
        <f t="shared" si="11"/>
        <v>5673600</v>
      </c>
    </row>
    <row r="86" spans="1:31">
      <c r="A86" s="26"/>
      <c r="B86" s="210" t="s">
        <v>234</v>
      </c>
      <c r="C86" s="211" t="s">
        <v>235</v>
      </c>
      <c r="D86" s="211" t="s">
        <v>106</v>
      </c>
      <c r="E86" s="211" t="s">
        <v>107</v>
      </c>
      <c r="F86" s="241" t="s">
        <v>136</v>
      </c>
      <c r="G86" s="357">
        <v>0.5</v>
      </c>
      <c r="H86" s="360">
        <v>34468.261229520453</v>
      </c>
      <c r="I86" s="365">
        <v>295.91815694928124</v>
      </c>
      <c r="J86" s="332">
        <f>Table1[[#This Row],[Embellishment Area (m2)]]*Table1[[#This Row],[Construction Unit Rate ($/m)]]*Table1[[#This Row],[Embellishment Area Factor]]</f>
        <v>5099892.1681430293</v>
      </c>
      <c r="K86" s="246">
        <v>0</v>
      </c>
      <c r="L86" s="337">
        <v>157.26221918381682</v>
      </c>
      <c r="M86" s="88">
        <f>Table1[[#This Row],[Size of land (m2)]]*Table1[[#This Row],[Land Unit Rate ($/m2)]]</f>
        <v>0</v>
      </c>
      <c r="N86" s="244">
        <v>2021</v>
      </c>
      <c r="O86" s="202">
        <f>ROUND(IF(Table1[[#This Row],[Valuation Year]]=2016,(Table1[[#This Row],[Total Construction Cost ($)]]+Table1[[#This Row],[Land Value]])*('General Input Sheet'!$G$38/'General Input Sheet'!$G$43),Table1[[#This Row],[Total Construction Cost ($)]]+Table1[[#This Row],[Land Value]]),0)</f>
        <v>5099892</v>
      </c>
      <c r="P86" s="123" t="str" cm="1">
        <f t="array" ref="P86">_xlfn.IFS(Table1[[#This Row],[Asset Class]]&lt;&gt;"Local","y",P$11=$E86,"y",Table1[[#This Row],[Asset Class]]="Local","")</f>
        <v>y</v>
      </c>
      <c r="Q86" s="86" t="str" cm="1">
        <f t="array" ref="Q86">_xlfn.IFS(Table1[[#This Row],[Asset Class]]&lt;&gt;"Local","y",Q$11=$E86,"y",Table1[[#This Row],[Asset Class]]="Local","")</f>
        <v>y</v>
      </c>
      <c r="R86" s="86" t="str" cm="1">
        <f t="array" ref="R86">_xlfn.IFS(Table1[[#This Row],[Asset Class]]&lt;&gt;"Local","y",R$11=$E86,"y",Table1[[#This Row],[Asset Class]]="Local","")</f>
        <v>y</v>
      </c>
      <c r="S86" s="341" t="str" cm="1">
        <f t="array" ref="S86">_xlfn.IFS(Table1[[#This Row],[Asset Class]]&lt;&gt;"Local","y",S$11=$E86,"y",Table1[[#This Row],[Asset Class]]="Local","")</f>
        <v>y</v>
      </c>
      <c r="T86" s="50"/>
      <c r="U86" s="95">
        <f>IF(Table1[[#This Row],[Asset Class]]&lt;&gt;"Local",0.25,IF(P86="y",1,""))</f>
        <v>0.25</v>
      </c>
      <c r="V86" s="415">
        <f>IF(Table1[[#This Row],[Asset Class]]&lt;&gt;"Local",0.25,IF(Q86="y",1,""))</f>
        <v>0.25</v>
      </c>
      <c r="W86" s="415">
        <f>IF(Table1[[#This Row],[Asset Class]]&lt;&gt;"Local",0.25,IF(R86="y",1,""))</f>
        <v>0.25</v>
      </c>
      <c r="X86" s="415">
        <f>IF(Table1[[#This Row],[Asset Class]]&lt;&gt;"Local",0.25,IF(S86="y",1,""))</f>
        <v>0.25</v>
      </c>
      <c r="Y86" s="95">
        <f t="shared" si="6"/>
        <v>1</v>
      </c>
      <c r="Z86" s="50"/>
      <c r="AA86" s="257">
        <f t="shared" si="7"/>
        <v>1274973</v>
      </c>
      <c r="AB86" s="258">
        <f t="shared" si="8"/>
        <v>1274973</v>
      </c>
      <c r="AC86" s="258">
        <f t="shared" si="9"/>
        <v>1274973</v>
      </c>
      <c r="AD86" s="258">
        <f t="shared" si="10"/>
        <v>1274973</v>
      </c>
      <c r="AE86" s="259">
        <f t="shared" si="11"/>
        <v>5099892</v>
      </c>
    </row>
    <row r="87" spans="1:31">
      <c r="A87" s="26"/>
      <c r="B87" s="210" t="s">
        <v>236</v>
      </c>
      <c r="C87" s="211" t="s">
        <v>237</v>
      </c>
      <c r="D87" s="211" t="s">
        <v>106</v>
      </c>
      <c r="E87" s="211" t="s">
        <v>107</v>
      </c>
      <c r="F87" s="241" t="s">
        <v>103</v>
      </c>
      <c r="G87" s="357">
        <v>0.5</v>
      </c>
      <c r="H87" s="360">
        <v>3608.6345259868708</v>
      </c>
      <c r="I87" s="365">
        <v>295.91815694928124</v>
      </c>
      <c r="J87" s="332">
        <f>Table1[[#This Row],[Embellishment Area (m2)]]*Table1[[#This Row],[Construction Unit Rate ($/m)]]*Table1[[#This Row],[Embellishment Area Factor]]</f>
        <v>533930.23901678901</v>
      </c>
      <c r="K87" s="246">
        <v>7217.2690519737416</v>
      </c>
      <c r="L87" s="337">
        <v>157.26221918381682</v>
      </c>
      <c r="M87" s="88">
        <f>Table1[[#This Row],[Size of land (m2)]]*Table1[[#This Row],[Land Unit Rate ($/m2)]]</f>
        <v>1135003.7475600725</v>
      </c>
      <c r="N87" s="244">
        <v>2021</v>
      </c>
      <c r="O87" s="202">
        <f>ROUND(IF(Table1[[#This Row],[Valuation Year]]=2016,(Table1[[#This Row],[Total Construction Cost ($)]]+Table1[[#This Row],[Land Value]])*('General Input Sheet'!$G$38/'General Input Sheet'!$G$43),Table1[[#This Row],[Total Construction Cost ($)]]+Table1[[#This Row],[Land Value]]),0)</f>
        <v>1668934</v>
      </c>
      <c r="P87" s="123" t="str" cm="1">
        <f t="array" ref="P87">_xlfn.IFS(Table1[[#This Row],[Asset Class]]&lt;&gt;"Local","y",P$11=$E87,"y",Table1[[#This Row],[Asset Class]]="Local","")</f>
        <v>y</v>
      </c>
      <c r="Q87" s="86" t="str" cm="1">
        <f t="array" ref="Q87">_xlfn.IFS(Table1[[#This Row],[Asset Class]]&lt;&gt;"Local","y",Q$11=$E87,"y",Table1[[#This Row],[Asset Class]]="Local","")</f>
        <v>y</v>
      </c>
      <c r="R87" s="86" t="str" cm="1">
        <f t="array" ref="R87">_xlfn.IFS(Table1[[#This Row],[Asset Class]]&lt;&gt;"Local","y",R$11=$E87,"y",Table1[[#This Row],[Asset Class]]="Local","")</f>
        <v>y</v>
      </c>
      <c r="S87" s="341" t="str" cm="1">
        <f t="array" ref="S87">_xlfn.IFS(Table1[[#This Row],[Asset Class]]&lt;&gt;"Local","y",S$11=$E87,"y",Table1[[#This Row],[Asset Class]]="Local","")</f>
        <v>y</v>
      </c>
      <c r="T87" s="50"/>
      <c r="U87" s="95">
        <f>IF(Table1[[#This Row],[Asset Class]]&lt;&gt;"Local",0.25,IF(P87="y",1,""))</f>
        <v>0.25</v>
      </c>
      <c r="V87" s="415">
        <f>IF(Table1[[#This Row],[Asset Class]]&lt;&gt;"Local",0.25,IF(Q87="y",1,""))</f>
        <v>0.25</v>
      </c>
      <c r="W87" s="415">
        <f>IF(Table1[[#This Row],[Asset Class]]&lt;&gt;"Local",0.25,IF(R87="y",1,""))</f>
        <v>0.25</v>
      </c>
      <c r="X87" s="415">
        <f>IF(Table1[[#This Row],[Asset Class]]&lt;&gt;"Local",0.25,IF(S87="y",1,""))</f>
        <v>0.25</v>
      </c>
      <c r="Y87" s="95">
        <f t="shared" si="6"/>
        <v>1</v>
      </c>
      <c r="Z87" s="50"/>
      <c r="AA87" s="257">
        <f t="shared" si="7"/>
        <v>417233.5</v>
      </c>
      <c r="AB87" s="258">
        <f t="shared" si="8"/>
        <v>417233.5</v>
      </c>
      <c r="AC87" s="258">
        <f t="shared" si="9"/>
        <v>417233.5</v>
      </c>
      <c r="AD87" s="258">
        <f t="shared" si="10"/>
        <v>417233.5</v>
      </c>
      <c r="AE87" s="259">
        <f t="shared" si="11"/>
        <v>1668934</v>
      </c>
    </row>
    <row r="88" spans="1:31">
      <c r="A88" s="26"/>
      <c r="B88" s="210" t="s">
        <v>238</v>
      </c>
      <c r="C88" s="211" t="s">
        <v>239</v>
      </c>
      <c r="D88" s="211" t="s">
        <v>106</v>
      </c>
      <c r="E88" s="211" t="s">
        <v>107</v>
      </c>
      <c r="F88" s="241" t="s">
        <v>136</v>
      </c>
      <c r="G88" s="357">
        <v>0.5</v>
      </c>
      <c r="H88" s="360">
        <v>25148.018589806539</v>
      </c>
      <c r="I88" s="365">
        <v>295.91815694928124</v>
      </c>
      <c r="J88" s="332">
        <f>Table1[[#This Row],[Embellishment Area (m2)]]*Table1[[#This Row],[Construction Unit Rate ($/m)]]*Table1[[#This Row],[Embellishment Area Factor]]</f>
        <v>3720877.6560109067</v>
      </c>
      <c r="K88" s="246">
        <v>0</v>
      </c>
      <c r="L88" s="337">
        <v>157.26221918381682</v>
      </c>
      <c r="M88" s="88">
        <f>Table1[[#This Row],[Size of land (m2)]]*Table1[[#This Row],[Land Unit Rate ($/m2)]]</f>
        <v>0</v>
      </c>
      <c r="N88" s="244">
        <v>2021</v>
      </c>
      <c r="O88" s="202">
        <f>ROUND(IF(Table1[[#This Row],[Valuation Year]]=2016,(Table1[[#This Row],[Total Construction Cost ($)]]+Table1[[#This Row],[Land Value]])*('General Input Sheet'!$G$38/'General Input Sheet'!$G$43),Table1[[#This Row],[Total Construction Cost ($)]]+Table1[[#This Row],[Land Value]]),0)</f>
        <v>3720878</v>
      </c>
      <c r="P88" s="123" t="str" cm="1">
        <f t="array" ref="P88">_xlfn.IFS(Table1[[#This Row],[Asset Class]]&lt;&gt;"Local","y",P$11=$E88,"y",Table1[[#This Row],[Asset Class]]="Local","")</f>
        <v>y</v>
      </c>
      <c r="Q88" s="86" t="str" cm="1">
        <f t="array" ref="Q88">_xlfn.IFS(Table1[[#This Row],[Asset Class]]&lt;&gt;"Local","y",Q$11=$E88,"y",Table1[[#This Row],[Asset Class]]="Local","")</f>
        <v>y</v>
      </c>
      <c r="R88" s="86" t="str" cm="1">
        <f t="array" ref="R88">_xlfn.IFS(Table1[[#This Row],[Asset Class]]&lt;&gt;"Local","y",R$11=$E88,"y",Table1[[#This Row],[Asset Class]]="Local","")</f>
        <v>y</v>
      </c>
      <c r="S88" s="341" t="str" cm="1">
        <f t="array" ref="S88">_xlfn.IFS(Table1[[#This Row],[Asset Class]]&lt;&gt;"Local","y",S$11=$E88,"y",Table1[[#This Row],[Asset Class]]="Local","")</f>
        <v>y</v>
      </c>
      <c r="T88" s="50"/>
      <c r="U88" s="95">
        <f>IF(Table1[[#This Row],[Asset Class]]&lt;&gt;"Local",0.25,IF(P88="y",1,""))</f>
        <v>0.25</v>
      </c>
      <c r="V88" s="415">
        <f>IF(Table1[[#This Row],[Asset Class]]&lt;&gt;"Local",0.25,IF(Q88="y",1,""))</f>
        <v>0.25</v>
      </c>
      <c r="W88" s="415">
        <f>IF(Table1[[#This Row],[Asset Class]]&lt;&gt;"Local",0.25,IF(R88="y",1,""))</f>
        <v>0.25</v>
      </c>
      <c r="X88" s="415">
        <f>IF(Table1[[#This Row],[Asset Class]]&lt;&gt;"Local",0.25,IF(S88="y",1,""))</f>
        <v>0.25</v>
      </c>
      <c r="Y88" s="95">
        <f t="shared" si="6"/>
        <v>1</v>
      </c>
      <c r="Z88" s="50"/>
      <c r="AA88" s="257">
        <f t="shared" si="7"/>
        <v>930219.5</v>
      </c>
      <c r="AB88" s="258">
        <f t="shared" si="8"/>
        <v>930219.5</v>
      </c>
      <c r="AC88" s="258">
        <f t="shared" si="9"/>
        <v>930219.5</v>
      </c>
      <c r="AD88" s="258">
        <f t="shared" si="10"/>
        <v>930219.5</v>
      </c>
      <c r="AE88" s="259">
        <f t="shared" si="11"/>
        <v>3720878</v>
      </c>
    </row>
    <row r="89" spans="1:31">
      <c r="A89" s="26"/>
      <c r="B89" s="210" t="s">
        <v>238</v>
      </c>
      <c r="C89" s="211" t="s">
        <v>240</v>
      </c>
      <c r="D89" s="211" t="s">
        <v>106</v>
      </c>
      <c r="E89" s="211" t="s">
        <v>107</v>
      </c>
      <c r="F89" s="241" t="s">
        <v>103</v>
      </c>
      <c r="G89" s="357">
        <v>0.5</v>
      </c>
      <c r="H89" s="360">
        <v>19838.976986913764</v>
      </c>
      <c r="I89" s="365">
        <v>295.91815694928124</v>
      </c>
      <c r="J89" s="332">
        <f>Table1[[#This Row],[Embellishment Area (m2)]]*Table1[[#This Row],[Construction Unit Rate ($/m)]]*Table1[[#This Row],[Embellishment Area Factor]]</f>
        <v>2935356.7528633629</v>
      </c>
      <c r="K89" s="246">
        <v>0</v>
      </c>
      <c r="L89" s="337">
        <v>157.26221918381682</v>
      </c>
      <c r="M89" s="88">
        <f>Table1[[#This Row],[Size of land (m2)]]*Table1[[#This Row],[Land Unit Rate ($/m2)]]</f>
        <v>0</v>
      </c>
      <c r="N89" s="244">
        <v>2021</v>
      </c>
      <c r="O89" s="202">
        <f>ROUND(IF(Table1[[#This Row],[Valuation Year]]=2016,(Table1[[#This Row],[Total Construction Cost ($)]]+Table1[[#This Row],[Land Value]])*('General Input Sheet'!$G$38/'General Input Sheet'!$G$43),Table1[[#This Row],[Total Construction Cost ($)]]+Table1[[#This Row],[Land Value]]),0)</f>
        <v>2935357</v>
      </c>
      <c r="P89" s="123" t="str" cm="1">
        <f t="array" ref="P89">_xlfn.IFS(Table1[[#This Row],[Asset Class]]&lt;&gt;"Local","y",P$11=$E89,"y",Table1[[#This Row],[Asset Class]]="Local","")</f>
        <v>y</v>
      </c>
      <c r="Q89" s="86" t="str" cm="1">
        <f t="array" ref="Q89">_xlfn.IFS(Table1[[#This Row],[Asset Class]]&lt;&gt;"Local","y",Q$11=$E89,"y",Table1[[#This Row],[Asset Class]]="Local","")</f>
        <v>y</v>
      </c>
      <c r="R89" s="86" t="str" cm="1">
        <f t="array" ref="R89">_xlfn.IFS(Table1[[#This Row],[Asset Class]]&lt;&gt;"Local","y",R$11=$E89,"y",Table1[[#This Row],[Asset Class]]="Local","")</f>
        <v>y</v>
      </c>
      <c r="S89" s="341" t="str" cm="1">
        <f t="array" ref="S89">_xlfn.IFS(Table1[[#This Row],[Asset Class]]&lt;&gt;"Local","y",S$11=$E89,"y",Table1[[#This Row],[Asset Class]]="Local","")</f>
        <v>y</v>
      </c>
      <c r="T89" s="50"/>
      <c r="U89" s="95">
        <f>IF(Table1[[#This Row],[Asset Class]]&lt;&gt;"Local",0.25,IF(P89="y",1,""))</f>
        <v>0.25</v>
      </c>
      <c r="V89" s="415">
        <f>IF(Table1[[#This Row],[Asset Class]]&lt;&gt;"Local",0.25,IF(Q89="y",1,""))</f>
        <v>0.25</v>
      </c>
      <c r="W89" s="415">
        <f>IF(Table1[[#This Row],[Asset Class]]&lt;&gt;"Local",0.25,IF(R89="y",1,""))</f>
        <v>0.25</v>
      </c>
      <c r="X89" s="415">
        <f>IF(Table1[[#This Row],[Asset Class]]&lt;&gt;"Local",0.25,IF(S89="y",1,""))</f>
        <v>0.25</v>
      </c>
      <c r="Y89" s="95">
        <f t="shared" si="6"/>
        <v>1</v>
      </c>
      <c r="Z89" s="50"/>
      <c r="AA89" s="257">
        <f t="shared" si="7"/>
        <v>733839.25</v>
      </c>
      <c r="AB89" s="258">
        <f t="shared" si="8"/>
        <v>733839.25</v>
      </c>
      <c r="AC89" s="258">
        <f t="shared" si="9"/>
        <v>733839.25</v>
      </c>
      <c r="AD89" s="258">
        <f t="shared" si="10"/>
        <v>733839.25</v>
      </c>
      <c r="AE89" s="259">
        <f t="shared" si="11"/>
        <v>2935357</v>
      </c>
    </row>
    <row r="90" spans="1:31">
      <c r="A90" s="26"/>
      <c r="B90" s="210" t="s">
        <v>241</v>
      </c>
      <c r="C90" s="211" t="s">
        <v>242</v>
      </c>
      <c r="D90" s="211" t="s">
        <v>111</v>
      </c>
      <c r="E90" s="211" t="s">
        <v>107</v>
      </c>
      <c r="F90" s="241" t="s">
        <v>103</v>
      </c>
      <c r="G90" s="357">
        <v>0.5</v>
      </c>
      <c r="H90" s="360">
        <v>4805.8329606289599</v>
      </c>
      <c r="I90" s="365">
        <v>111.62041035606889</v>
      </c>
      <c r="J90" s="332">
        <f>Table1[[#This Row],[Embellishment Area (m2)]]*Table1[[#This Row],[Construction Unit Rate ($/m)]]*Table1[[#This Row],[Embellishment Area Factor]]</f>
        <v>268214.52358406299</v>
      </c>
      <c r="K90" s="246">
        <v>9611.6659212579198</v>
      </c>
      <c r="L90" s="337">
        <v>66.125722619436161</v>
      </c>
      <c r="M90" s="88">
        <f>Table1[[#This Row],[Size of land (m2)]]*Table1[[#This Row],[Land Unit Rate ($/m2)]]</f>
        <v>635578.35461978847</v>
      </c>
      <c r="N90" s="244">
        <v>2021</v>
      </c>
      <c r="O90" s="202">
        <f>ROUND(IF(Table1[[#This Row],[Valuation Year]]=2016,(Table1[[#This Row],[Total Construction Cost ($)]]+Table1[[#This Row],[Land Value]])*('General Input Sheet'!$G$38/'General Input Sheet'!$G$43),Table1[[#This Row],[Total Construction Cost ($)]]+Table1[[#This Row],[Land Value]]),0)</f>
        <v>903793</v>
      </c>
      <c r="P90" s="123" t="str" cm="1">
        <f t="array" ref="P90">_xlfn.IFS(Table1[[#This Row],[Asset Class]]&lt;&gt;"Local","y",P$11=$E90,"y",Table1[[#This Row],[Asset Class]]="Local","")</f>
        <v>y</v>
      </c>
      <c r="Q90" s="86" t="str" cm="1">
        <f t="array" ref="Q90">_xlfn.IFS(Table1[[#This Row],[Asset Class]]&lt;&gt;"Local","y",Q$11=$E90,"y",Table1[[#This Row],[Asset Class]]="Local","")</f>
        <v/>
      </c>
      <c r="R90" s="86" t="str" cm="1">
        <f t="array" ref="R90">_xlfn.IFS(Table1[[#This Row],[Asset Class]]&lt;&gt;"Local","y",R$11=$E90,"y",Table1[[#This Row],[Asset Class]]="Local","")</f>
        <v/>
      </c>
      <c r="S90" s="341" t="str" cm="1">
        <f t="array" ref="S90">_xlfn.IFS(Table1[[#This Row],[Asset Class]]&lt;&gt;"Local","y",S$11=$E90,"y",Table1[[#This Row],[Asset Class]]="Local","")</f>
        <v/>
      </c>
      <c r="T90" s="50"/>
      <c r="U90" s="95">
        <f>IF(Table1[[#This Row],[Asset Class]]&lt;&gt;"Local",0.25,IF(P90="y",1,""))</f>
        <v>1</v>
      </c>
      <c r="V90" s="415" t="str">
        <f>IF(Table1[[#This Row],[Asset Class]]&lt;&gt;"Local",0.25,IF(Q90="y",1,""))</f>
        <v/>
      </c>
      <c r="W90" s="415" t="str">
        <f>IF(Table1[[#This Row],[Asset Class]]&lt;&gt;"Local",0.25,IF(R90="y",1,""))</f>
        <v/>
      </c>
      <c r="X90" s="415" t="str">
        <f>IF(Table1[[#This Row],[Asset Class]]&lt;&gt;"Local",0.25,IF(S90="y",1,""))</f>
        <v/>
      </c>
      <c r="Y90" s="95">
        <f t="shared" si="6"/>
        <v>1</v>
      </c>
      <c r="Z90" s="50"/>
      <c r="AA90" s="257">
        <f t="shared" si="7"/>
        <v>903793</v>
      </c>
      <c r="AB90" s="258" t="str">
        <f t="shared" si="8"/>
        <v/>
      </c>
      <c r="AC90" s="258" t="str">
        <f t="shared" si="9"/>
        <v/>
      </c>
      <c r="AD90" s="258" t="str">
        <f t="shared" si="10"/>
        <v/>
      </c>
      <c r="AE90" s="259">
        <f t="shared" si="11"/>
        <v>903793</v>
      </c>
    </row>
    <row r="91" spans="1:31">
      <c r="A91" s="26"/>
      <c r="B91" s="210" t="s">
        <v>243</v>
      </c>
      <c r="C91" s="211" t="s">
        <v>244</v>
      </c>
      <c r="D91" s="211" t="s">
        <v>106</v>
      </c>
      <c r="E91" s="211" t="s">
        <v>107</v>
      </c>
      <c r="F91" s="241" t="s">
        <v>108</v>
      </c>
      <c r="G91" s="357">
        <v>0.5</v>
      </c>
      <c r="H91" s="361">
        <v>1406.5791403229241</v>
      </c>
      <c r="I91" s="365">
        <v>295.91815694928124</v>
      </c>
      <c r="J91" s="332">
        <f>Table1[[#This Row],[Embellishment Area (m2)]]*Table1[[#This Row],[Construction Unit Rate ($/m)]]*Table1[[#This Row],[Embellishment Area Factor]]</f>
        <v>208116.15340383208</v>
      </c>
      <c r="K91" s="246">
        <v>0</v>
      </c>
      <c r="L91" s="337">
        <v>157.26221918381682</v>
      </c>
      <c r="M91" s="88">
        <f>Table1[[#This Row],[Size of land (m2)]]*Table1[[#This Row],[Land Unit Rate ($/m2)]]</f>
        <v>0</v>
      </c>
      <c r="N91" s="244">
        <v>2021</v>
      </c>
      <c r="O91" s="88">
        <f>ROUND(IF(Table1[[#This Row],[Valuation Year]]=2016,(Table1[[#This Row],[Total Construction Cost ($)]]+Table1[[#This Row],[Land Value]])*('General Input Sheet'!$G$38/'General Input Sheet'!$G$43),Table1[[#This Row],[Total Construction Cost ($)]]+Table1[[#This Row],[Land Value]]),0)</f>
        <v>208116</v>
      </c>
      <c r="P91" s="123" t="str" cm="1">
        <f t="array" ref="P91">_xlfn.IFS(Table1[[#This Row],[Asset Class]]&lt;&gt;"Local","y",P$11=$E91,"y",Table1[[#This Row],[Asset Class]]="Local","")</f>
        <v>y</v>
      </c>
      <c r="Q91" s="86" t="str" cm="1">
        <f t="array" ref="Q91">_xlfn.IFS(Table1[[#This Row],[Asset Class]]&lt;&gt;"Local","y",Q$11=$E91,"y",Table1[[#This Row],[Asset Class]]="Local","")</f>
        <v>y</v>
      </c>
      <c r="R91" s="86" t="str" cm="1">
        <f t="array" ref="R91">_xlfn.IFS(Table1[[#This Row],[Asset Class]]&lt;&gt;"Local","y",R$11=$E91,"y",Table1[[#This Row],[Asset Class]]="Local","")</f>
        <v>y</v>
      </c>
      <c r="S91" s="341" t="str" cm="1">
        <f t="array" ref="S91">_xlfn.IFS(Table1[[#This Row],[Asset Class]]&lt;&gt;"Local","y",S$11=$E91,"y",Table1[[#This Row],[Asset Class]]="Local","")</f>
        <v>y</v>
      </c>
      <c r="T91" s="50"/>
      <c r="U91" s="95">
        <f>IF(Table1[[#This Row],[Asset Class]]&lt;&gt;"Local",0.25,IF(P91="y",1,""))</f>
        <v>0.25</v>
      </c>
      <c r="V91" s="415">
        <f>IF(Table1[[#This Row],[Asset Class]]&lt;&gt;"Local",0.25,IF(Q91="y",1,""))</f>
        <v>0.25</v>
      </c>
      <c r="W91" s="415">
        <f>IF(Table1[[#This Row],[Asset Class]]&lt;&gt;"Local",0.25,IF(R91="y",1,""))</f>
        <v>0.25</v>
      </c>
      <c r="X91" s="415">
        <f>IF(Table1[[#This Row],[Asset Class]]&lt;&gt;"Local",0.25,IF(S91="y",1,""))</f>
        <v>0.25</v>
      </c>
      <c r="Y91" s="95">
        <f t="shared" si="6"/>
        <v>1</v>
      </c>
      <c r="Z91" s="50"/>
      <c r="AA91" s="257">
        <f t="shared" si="7"/>
        <v>52029</v>
      </c>
      <c r="AB91" s="258">
        <f t="shared" si="8"/>
        <v>52029</v>
      </c>
      <c r="AC91" s="258">
        <f t="shared" si="9"/>
        <v>52029</v>
      </c>
      <c r="AD91" s="258">
        <f t="shared" si="10"/>
        <v>52029</v>
      </c>
      <c r="AE91" s="259">
        <f t="shared" si="11"/>
        <v>208116</v>
      </c>
    </row>
    <row r="92" spans="1:31">
      <c r="A92" s="26"/>
      <c r="B92" s="210" t="s">
        <v>243</v>
      </c>
      <c r="C92" s="211" t="s">
        <v>245</v>
      </c>
      <c r="D92" s="211" t="s">
        <v>106</v>
      </c>
      <c r="E92" s="211" t="s">
        <v>107</v>
      </c>
      <c r="F92" s="241" t="s">
        <v>131</v>
      </c>
      <c r="G92" s="357">
        <v>0.5</v>
      </c>
      <c r="H92" s="360">
        <v>26992.523397927784</v>
      </c>
      <c r="I92" s="365">
        <v>295.91815694928124</v>
      </c>
      <c r="J92" s="332">
        <f>Table1[[#This Row],[Embellishment Area (m2)]]*Table1[[#This Row],[Construction Unit Rate ($/m)]]*Table1[[#This Row],[Embellishment Area Factor]]</f>
        <v>3993788.88766257</v>
      </c>
      <c r="K92" s="246">
        <v>0</v>
      </c>
      <c r="L92" s="337">
        <v>157.26221918381682</v>
      </c>
      <c r="M92" s="88">
        <f>Table1[[#This Row],[Size of land (m2)]]*Table1[[#This Row],[Land Unit Rate ($/m2)]]</f>
        <v>0</v>
      </c>
      <c r="N92" s="244">
        <v>2021</v>
      </c>
      <c r="O92" s="202">
        <f>ROUND(IF(Table1[[#This Row],[Valuation Year]]=2016,(Table1[[#This Row],[Total Construction Cost ($)]]+Table1[[#This Row],[Land Value]])*('General Input Sheet'!$G$38/'General Input Sheet'!$G$43),Table1[[#This Row],[Total Construction Cost ($)]]+Table1[[#This Row],[Land Value]]),0)</f>
        <v>3993789</v>
      </c>
      <c r="P92" s="123" t="str" cm="1">
        <f t="array" ref="P92">_xlfn.IFS(Table1[[#This Row],[Asset Class]]&lt;&gt;"Local","y",P$11=$E92,"y",Table1[[#This Row],[Asset Class]]="Local","")</f>
        <v>y</v>
      </c>
      <c r="Q92" s="86" t="str" cm="1">
        <f t="array" ref="Q92">_xlfn.IFS(Table1[[#This Row],[Asset Class]]&lt;&gt;"Local","y",Q$11=$E92,"y",Table1[[#This Row],[Asset Class]]="Local","")</f>
        <v>y</v>
      </c>
      <c r="R92" s="86" t="str" cm="1">
        <f t="array" ref="R92">_xlfn.IFS(Table1[[#This Row],[Asset Class]]&lt;&gt;"Local","y",R$11=$E92,"y",Table1[[#This Row],[Asset Class]]="Local","")</f>
        <v>y</v>
      </c>
      <c r="S92" s="341" t="str" cm="1">
        <f t="array" ref="S92">_xlfn.IFS(Table1[[#This Row],[Asset Class]]&lt;&gt;"Local","y",S$11=$E92,"y",Table1[[#This Row],[Asset Class]]="Local","")</f>
        <v>y</v>
      </c>
      <c r="T92" s="50"/>
      <c r="U92" s="95">
        <f>IF(Table1[[#This Row],[Asset Class]]&lt;&gt;"Local",0.25,IF(P92="y",1,""))</f>
        <v>0.25</v>
      </c>
      <c r="V92" s="415">
        <f>IF(Table1[[#This Row],[Asset Class]]&lt;&gt;"Local",0.25,IF(Q92="y",1,""))</f>
        <v>0.25</v>
      </c>
      <c r="W92" s="415">
        <f>IF(Table1[[#This Row],[Asset Class]]&lt;&gt;"Local",0.25,IF(R92="y",1,""))</f>
        <v>0.25</v>
      </c>
      <c r="X92" s="415">
        <f>IF(Table1[[#This Row],[Asset Class]]&lt;&gt;"Local",0.25,IF(S92="y",1,""))</f>
        <v>0.25</v>
      </c>
      <c r="Y92" s="95">
        <f t="shared" si="6"/>
        <v>1</v>
      </c>
      <c r="Z92" s="50"/>
      <c r="AA92" s="257">
        <f t="shared" si="7"/>
        <v>998447.25</v>
      </c>
      <c r="AB92" s="258">
        <f t="shared" si="8"/>
        <v>998447.25</v>
      </c>
      <c r="AC92" s="258">
        <f t="shared" si="9"/>
        <v>998447.25</v>
      </c>
      <c r="AD92" s="258">
        <f t="shared" si="10"/>
        <v>998447.25</v>
      </c>
      <c r="AE92" s="259">
        <f t="shared" si="11"/>
        <v>3993789</v>
      </c>
    </row>
    <row r="93" spans="1:31">
      <c r="A93" s="26"/>
      <c r="B93" s="210" t="s">
        <v>246</v>
      </c>
      <c r="C93" s="211" t="s">
        <v>247</v>
      </c>
      <c r="D93" s="211" t="s">
        <v>111</v>
      </c>
      <c r="E93" s="211" t="s">
        <v>107</v>
      </c>
      <c r="F93" s="241" t="s">
        <v>103</v>
      </c>
      <c r="G93" s="357">
        <v>0.5</v>
      </c>
      <c r="H93" s="360">
        <v>4795.9484459936039</v>
      </c>
      <c r="I93" s="365">
        <v>111.62041035606889</v>
      </c>
      <c r="J93" s="332">
        <f>Table1[[#This Row],[Embellishment Area (m2)]]*Table1[[#This Row],[Construction Unit Rate ($/m)]]*Table1[[#This Row],[Embellishment Area Factor]]</f>
        <v>267662.8667941785</v>
      </c>
      <c r="K93" s="246">
        <v>0</v>
      </c>
      <c r="L93" s="337">
        <v>66.125722619436161</v>
      </c>
      <c r="M93" s="88">
        <f>Table1[[#This Row],[Size of land (m2)]]*Table1[[#This Row],[Land Unit Rate ($/m2)]]</f>
        <v>0</v>
      </c>
      <c r="N93" s="244">
        <v>2021</v>
      </c>
      <c r="O93" s="202">
        <f>ROUND(IF(Table1[[#This Row],[Valuation Year]]=2016,(Table1[[#This Row],[Total Construction Cost ($)]]+Table1[[#This Row],[Land Value]])*('General Input Sheet'!$G$38/'General Input Sheet'!$G$43),Table1[[#This Row],[Total Construction Cost ($)]]+Table1[[#This Row],[Land Value]]),0)</f>
        <v>267663</v>
      </c>
      <c r="P93" s="123" t="str" cm="1">
        <f t="array" ref="P93">_xlfn.IFS(Table1[[#This Row],[Asset Class]]&lt;&gt;"Local","y",P$11=$E93,"y",Table1[[#This Row],[Asset Class]]="Local","")</f>
        <v>y</v>
      </c>
      <c r="Q93" s="86" t="str" cm="1">
        <f t="array" ref="Q93">_xlfn.IFS(Table1[[#This Row],[Asset Class]]&lt;&gt;"Local","y",Q$11=$E93,"y",Table1[[#This Row],[Asset Class]]="Local","")</f>
        <v/>
      </c>
      <c r="R93" s="86" t="str" cm="1">
        <f t="array" ref="R93">_xlfn.IFS(Table1[[#This Row],[Asset Class]]&lt;&gt;"Local","y",R$11=$E93,"y",Table1[[#This Row],[Asset Class]]="Local","")</f>
        <v/>
      </c>
      <c r="S93" s="341" t="str" cm="1">
        <f t="array" ref="S93">_xlfn.IFS(Table1[[#This Row],[Asset Class]]&lt;&gt;"Local","y",S$11=$E93,"y",Table1[[#This Row],[Asset Class]]="Local","")</f>
        <v/>
      </c>
      <c r="T93" s="50"/>
      <c r="U93" s="95">
        <f>IF(Table1[[#This Row],[Asset Class]]&lt;&gt;"Local",0.25,IF(P93="y",1,""))</f>
        <v>1</v>
      </c>
      <c r="V93" s="415" t="str">
        <f>IF(Table1[[#This Row],[Asset Class]]&lt;&gt;"Local",0.25,IF(Q93="y",1,""))</f>
        <v/>
      </c>
      <c r="W93" s="415" t="str">
        <f>IF(Table1[[#This Row],[Asset Class]]&lt;&gt;"Local",0.25,IF(R93="y",1,""))</f>
        <v/>
      </c>
      <c r="X93" s="415" t="str">
        <f>IF(Table1[[#This Row],[Asset Class]]&lt;&gt;"Local",0.25,IF(S93="y",1,""))</f>
        <v/>
      </c>
      <c r="Y93" s="95">
        <f t="shared" si="6"/>
        <v>1</v>
      </c>
      <c r="Z93" s="50"/>
      <c r="AA93" s="257">
        <f t="shared" si="7"/>
        <v>267663</v>
      </c>
      <c r="AB93" s="258" t="str">
        <f t="shared" si="8"/>
        <v/>
      </c>
      <c r="AC93" s="258" t="str">
        <f t="shared" si="9"/>
        <v/>
      </c>
      <c r="AD93" s="258" t="str">
        <f t="shared" si="10"/>
        <v/>
      </c>
      <c r="AE93" s="259">
        <f t="shared" si="11"/>
        <v>267663</v>
      </c>
    </row>
    <row r="94" spans="1:31">
      <c r="A94" s="26"/>
      <c r="B94" s="210" t="s">
        <v>248</v>
      </c>
      <c r="C94" s="211" t="s">
        <v>249</v>
      </c>
      <c r="D94" s="211" t="s">
        <v>106</v>
      </c>
      <c r="E94" s="211" t="s">
        <v>107</v>
      </c>
      <c r="F94" s="241" t="s">
        <v>103</v>
      </c>
      <c r="G94" s="357">
        <v>0.5</v>
      </c>
      <c r="H94" s="360">
        <v>66316.586574264802</v>
      </c>
      <c r="I94" s="365">
        <v>295.91815694928124</v>
      </c>
      <c r="J94" s="332">
        <f>Table1[[#This Row],[Embellishment Area (m2)]]*Table1[[#This Row],[Construction Unit Rate ($/m)]]*Table1[[#This Row],[Embellishment Area Factor]]</f>
        <v>9812141.0371119436</v>
      </c>
      <c r="K94" s="246">
        <v>132633.1731485296</v>
      </c>
      <c r="L94" s="337">
        <v>157.26221918381682</v>
      </c>
      <c r="M94" s="88">
        <f>Table1[[#This Row],[Size of land (m2)]]*Table1[[#This Row],[Land Unit Rate ($/m2)]]</f>
        <v>20858187.14672919</v>
      </c>
      <c r="N94" s="244">
        <v>2021</v>
      </c>
      <c r="O94" s="202">
        <f>ROUND(IF(Table1[[#This Row],[Valuation Year]]=2016,(Table1[[#This Row],[Total Construction Cost ($)]]+Table1[[#This Row],[Land Value]])*('General Input Sheet'!$G$38/'General Input Sheet'!$G$43),Table1[[#This Row],[Total Construction Cost ($)]]+Table1[[#This Row],[Land Value]]),0)</f>
        <v>30670328</v>
      </c>
      <c r="P94" s="123" t="str" cm="1">
        <f t="array" ref="P94">_xlfn.IFS(Table1[[#This Row],[Asset Class]]&lt;&gt;"Local","y",P$11=$E94,"y",Table1[[#This Row],[Asset Class]]="Local","")</f>
        <v>y</v>
      </c>
      <c r="Q94" s="86" t="str" cm="1">
        <f t="array" ref="Q94">_xlfn.IFS(Table1[[#This Row],[Asset Class]]&lt;&gt;"Local","y",Q$11=$E94,"y",Table1[[#This Row],[Asset Class]]="Local","")</f>
        <v>y</v>
      </c>
      <c r="R94" s="86" t="str" cm="1">
        <f t="array" ref="R94">_xlfn.IFS(Table1[[#This Row],[Asset Class]]&lt;&gt;"Local","y",R$11=$E94,"y",Table1[[#This Row],[Asset Class]]="Local","")</f>
        <v>y</v>
      </c>
      <c r="S94" s="341" t="str" cm="1">
        <f t="array" ref="S94">_xlfn.IFS(Table1[[#This Row],[Asset Class]]&lt;&gt;"Local","y",S$11=$E94,"y",Table1[[#This Row],[Asset Class]]="Local","")</f>
        <v>y</v>
      </c>
      <c r="T94" s="50"/>
      <c r="U94" s="95">
        <f>IF(Table1[[#This Row],[Asset Class]]&lt;&gt;"Local",0.25,IF(P94="y",1,""))</f>
        <v>0.25</v>
      </c>
      <c r="V94" s="415">
        <f>IF(Table1[[#This Row],[Asset Class]]&lt;&gt;"Local",0.25,IF(Q94="y",1,""))</f>
        <v>0.25</v>
      </c>
      <c r="W94" s="415">
        <f>IF(Table1[[#This Row],[Asset Class]]&lt;&gt;"Local",0.25,IF(R94="y",1,""))</f>
        <v>0.25</v>
      </c>
      <c r="X94" s="415">
        <f>IF(Table1[[#This Row],[Asset Class]]&lt;&gt;"Local",0.25,IF(S94="y",1,""))</f>
        <v>0.25</v>
      </c>
      <c r="Y94" s="95">
        <f t="shared" si="6"/>
        <v>1</v>
      </c>
      <c r="Z94" s="50"/>
      <c r="AA94" s="257">
        <f t="shared" si="7"/>
        <v>7667582</v>
      </c>
      <c r="AB94" s="258">
        <f t="shared" si="8"/>
        <v>7667582</v>
      </c>
      <c r="AC94" s="258">
        <f t="shared" si="9"/>
        <v>7667582</v>
      </c>
      <c r="AD94" s="258">
        <f t="shared" si="10"/>
        <v>7667582</v>
      </c>
      <c r="AE94" s="259">
        <f t="shared" si="11"/>
        <v>30670328</v>
      </c>
    </row>
    <row r="95" spans="1:31">
      <c r="A95" s="26"/>
      <c r="B95" s="210" t="s">
        <v>250</v>
      </c>
      <c r="C95" s="211" t="s">
        <v>251</v>
      </c>
      <c r="D95" s="211" t="s">
        <v>101</v>
      </c>
      <c r="E95" s="211" t="s">
        <v>107</v>
      </c>
      <c r="F95" s="241" t="s">
        <v>131</v>
      </c>
      <c r="G95" s="357">
        <v>0.5</v>
      </c>
      <c r="H95" s="360">
        <v>103761.25723725031</v>
      </c>
      <c r="I95" s="365">
        <v>407.064610062648</v>
      </c>
      <c r="J95" s="332">
        <f>Table1[[#This Row],[Embellishment Area (m2)]]*Table1[[#This Row],[Construction Unit Rate ($/m)]]*Table1[[#This Row],[Embellishment Area Factor]]</f>
        <v>21118767.858445704</v>
      </c>
      <c r="K95" s="246">
        <v>207522.51447450061</v>
      </c>
      <c r="L95" s="337">
        <v>112.7890879358248</v>
      </c>
      <c r="M95" s="88">
        <f>Table1[[#This Row],[Size of land (m2)]]*Table1[[#This Row],[Land Unit Rate ($/m2)]]</f>
        <v>23406275.133727923</v>
      </c>
      <c r="N95" s="244">
        <v>2021</v>
      </c>
      <c r="O95" s="202">
        <f>ROUND(IF(Table1[[#This Row],[Valuation Year]]=2016,(Table1[[#This Row],[Total Construction Cost ($)]]+Table1[[#This Row],[Land Value]])*('General Input Sheet'!$G$38/'General Input Sheet'!$G$43),Table1[[#This Row],[Total Construction Cost ($)]]+Table1[[#This Row],[Land Value]]),0)</f>
        <v>44525043</v>
      </c>
      <c r="P95" s="123" t="str" cm="1">
        <f t="array" ref="P95">_xlfn.IFS(Table1[[#This Row],[Asset Class]]&lt;&gt;"Local","y",P$11=$E95,"y",Table1[[#This Row],[Asset Class]]="Local","")</f>
        <v>y</v>
      </c>
      <c r="Q95" s="86" t="str" cm="1">
        <f t="array" ref="Q95">_xlfn.IFS(Table1[[#This Row],[Asset Class]]&lt;&gt;"Local","y",Q$11=$E95,"y",Table1[[#This Row],[Asset Class]]="Local","")</f>
        <v>y</v>
      </c>
      <c r="R95" s="86" t="str" cm="1">
        <f t="array" ref="R95">_xlfn.IFS(Table1[[#This Row],[Asset Class]]&lt;&gt;"Local","y",R$11=$E95,"y",Table1[[#This Row],[Asset Class]]="Local","")</f>
        <v>y</v>
      </c>
      <c r="S95" s="341" t="str" cm="1">
        <f t="array" ref="S95">_xlfn.IFS(Table1[[#This Row],[Asset Class]]&lt;&gt;"Local","y",S$11=$E95,"y",Table1[[#This Row],[Asset Class]]="Local","")</f>
        <v>y</v>
      </c>
      <c r="T95" s="50"/>
      <c r="U95" s="95">
        <f>IF(Table1[[#This Row],[Asset Class]]&lt;&gt;"Local",0.25,IF(P95="y",1,""))</f>
        <v>0.25</v>
      </c>
      <c r="V95" s="415">
        <f>IF(Table1[[#This Row],[Asset Class]]&lt;&gt;"Local",0.25,IF(Q95="y",1,""))</f>
        <v>0.25</v>
      </c>
      <c r="W95" s="415">
        <f>IF(Table1[[#This Row],[Asset Class]]&lt;&gt;"Local",0.25,IF(R95="y",1,""))</f>
        <v>0.25</v>
      </c>
      <c r="X95" s="415">
        <f>IF(Table1[[#This Row],[Asset Class]]&lt;&gt;"Local",0.25,IF(S95="y",1,""))</f>
        <v>0.25</v>
      </c>
      <c r="Y95" s="95">
        <f t="shared" si="6"/>
        <v>1</v>
      </c>
      <c r="Z95" s="50"/>
      <c r="AA95" s="257">
        <f t="shared" si="7"/>
        <v>11131260.75</v>
      </c>
      <c r="AB95" s="258">
        <f t="shared" si="8"/>
        <v>11131260.75</v>
      </c>
      <c r="AC95" s="258">
        <f t="shared" si="9"/>
        <v>11131260.75</v>
      </c>
      <c r="AD95" s="258">
        <f t="shared" si="10"/>
        <v>11131260.75</v>
      </c>
      <c r="AE95" s="259">
        <f t="shared" si="11"/>
        <v>44525043</v>
      </c>
    </row>
    <row r="96" spans="1:31">
      <c r="A96" s="26"/>
      <c r="B96" s="210" t="s">
        <v>252</v>
      </c>
      <c r="C96" s="211" t="s">
        <v>253</v>
      </c>
      <c r="D96" s="211" t="s">
        <v>111</v>
      </c>
      <c r="E96" s="211" t="s">
        <v>107</v>
      </c>
      <c r="F96" s="241" t="s">
        <v>103</v>
      </c>
      <c r="G96" s="357">
        <v>0.5</v>
      </c>
      <c r="H96" s="360">
        <v>6182.83046867758</v>
      </c>
      <c r="I96" s="365">
        <v>111.62041035606889</v>
      </c>
      <c r="J96" s="332">
        <f>Table1[[#This Row],[Embellishment Area (m2)]]*Table1[[#This Row],[Construction Unit Rate ($/m)]]*Table1[[#This Row],[Embellishment Area Factor]]</f>
        <v>345065.03703789861</v>
      </c>
      <c r="K96" s="246">
        <v>12365.66093735516</v>
      </c>
      <c r="L96" s="337">
        <v>66.125722619436161</v>
      </c>
      <c r="M96" s="88">
        <f>Table1[[#This Row],[Size of land (m2)]]*Table1[[#This Row],[Land Unit Rate ($/m2)]]</f>
        <v>817688.26514954423</v>
      </c>
      <c r="N96" s="244">
        <v>2021</v>
      </c>
      <c r="O96" s="202">
        <f>ROUND(IF(Table1[[#This Row],[Valuation Year]]=2016,(Table1[[#This Row],[Total Construction Cost ($)]]+Table1[[#This Row],[Land Value]])*('General Input Sheet'!$G$38/'General Input Sheet'!$G$43),Table1[[#This Row],[Total Construction Cost ($)]]+Table1[[#This Row],[Land Value]]),0)</f>
        <v>1162753</v>
      </c>
      <c r="P96" s="123" t="str" cm="1">
        <f t="array" ref="P96">_xlfn.IFS(Table1[[#This Row],[Asset Class]]&lt;&gt;"Local","y",P$11=$E96,"y",Table1[[#This Row],[Asset Class]]="Local","")</f>
        <v>y</v>
      </c>
      <c r="Q96" s="86" t="str" cm="1">
        <f t="array" ref="Q96">_xlfn.IFS(Table1[[#This Row],[Asset Class]]&lt;&gt;"Local","y",Q$11=$E96,"y",Table1[[#This Row],[Asset Class]]="Local","")</f>
        <v/>
      </c>
      <c r="R96" s="86" t="str" cm="1">
        <f t="array" ref="R96">_xlfn.IFS(Table1[[#This Row],[Asset Class]]&lt;&gt;"Local","y",R$11=$E96,"y",Table1[[#This Row],[Asset Class]]="Local","")</f>
        <v/>
      </c>
      <c r="S96" s="341" t="str" cm="1">
        <f t="array" ref="S96">_xlfn.IFS(Table1[[#This Row],[Asset Class]]&lt;&gt;"Local","y",S$11=$E96,"y",Table1[[#This Row],[Asset Class]]="Local","")</f>
        <v/>
      </c>
      <c r="T96" s="50"/>
      <c r="U96" s="95">
        <f>IF(Table1[[#This Row],[Asset Class]]&lt;&gt;"Local",0.25,IF(P96="y",1,""))</f>
        <v>1</v>
      </c>
      <c r="V96" s="415" t="str">
        <f>IF(Table1[[#This Row],[Asset Class]]&lt;&gt;"Local",0.25,IF(Q96="y",1,""))</f>
        <v/>
      </c>
      <c r="W96" s="415" t="str">
        <f>IF(Table1[[#This Row],[Asset Class]]&lt;&gt;"Local",0.25,IF(R96="y",1,""))</f>
        <v/>
      </c>
      <c r="X96" s="415" t="str">
        <f>IF(Table1[[#This Row],[Asset Class]]&lt;&gt;"Local",0.25,IF(S96="y",1,""))</f>
        <v/>
      </c>
      <c r="Y96" s="95">
        <f t="shared" si="6"/>
        <v>1</v>
      </c>
      <c r="Z96" s="50"/>
      <c r="AA96" s="257">
        <f t="shared" si="7"/>
        <v>1162753</v>
      </c>
      <c r="AB96" s="258" t="str">
        <f t="shared" si="8"/>
        <v/>
      </c>
      <c r="AC96" s="258" t="str">
        <f t="shared" si="9"/>
        <v/>
      </c>
      <c r="AD96" s="258" t="str">
        <f t="shared" si="10"/>
        <v/>
      </c>
      <c r="AE96" s="259">
        <f t="shared" si="11"/>
        <v>1162753</v>
      </c>
    </row>
    <row r="97" spans="1:31">
      <c r="A97" s="26"/>
      <c r="B97" s="210" t="s">
        <v>254</v>
      </c>
      <c r="C97" s="211" t="s">
        <v>255</v>
      </c>
      <c r="D97" s="211" t="s">
        <v>111</v>
      </c>
      <c r="E97" s="211" t="s">
        <v>107</v>
      </c>
      <c r="F97" s="241" t="s">
        <v>103</v>
      </c>
      <c r="G97" s="357">
        <v>0.5</v>
      </c>
      <c r="H97" s="360">
        <v>1354.3957750203861</v>
      </c>
      <c r="I97" s="365">
        <v>111.62041035606889</v>
      </c>
      <c r="J97" s="332">
        <f>Table1[[#This Row],[Embellishment Area (m2)]]*Table1[[#This Row],[Construction Unit Rate ($/m)]]*Table1[[#This Row],[Embellishment Area Factor]]</f>
        <v>75589.106096150717</v>
      </c>
      <c r="K97" s="246">
        <v>2708.7915500407721</v>
      </c>
      <c r="L97" s="337">
        <v>66.125722619436161</v>
      </c>
      <c r="M97" s="88">
        <f>Table1[[#This Row],[Size of land (m2)]]*Table1[[#This Row],[Land Unit Rate ($/m2)]]</f>
        <v>179120.79867186863</v>
      </c>
      <c r="N97" s="244">
        <v>2021</v>
      </c>
      <c r="O97" s="202">
        <f>ROUND(IF(Table1[[#This Row],[Valuation Year]]=2016,(Table1[[#This Row],[Total Construction Cost ($)]]+Table1[[#This Row],[Land Value]])*('General Input Sheet'!$G$38/'General Input Sheet'!$G$43),Table1[[#This Row],[Total Construction Cost ($)]]+Table1[[#This Row],[Land Value]]),0)</f>
        <v>254710</v>
      </c>
      <c r="P97" s="123" t="str" cm="1">
        <f t="array" ref="P97">_xlfn.IFS(Table1[[#This Row],[Asset Class]]&lt;&gt;"Local","y",P$11=$E97,"y",Table1[[#This Row],[Asset Class]]="Local","")</f>
        <v>y</v>
      </c>
      <c r="Q97" s="86" t="str" cm="1">
        <f t="array" ref="Q97">_xlfn.IFS(Table1[[#This Row],[Asset Class]]&lt;&gt;"Local","y",Q$11=$E97,"y",Table1[[#This Row],[Asset Class]]="Local","")</f>
        <v/>
      </c>
      <c r="R97" s="86" t="str" cm="1">
        <f t="array" ref="R97">_xlfn.IFS(Table1[[#This Row],[Asset Class]]&lt;&gt;"Local","y",R$11=$E97,"y",Table1[[#This Row],[Asset Class]]="Local","")</f>
        <v/>
      </c>
      <c r="S97" s="341" t="str" cm="1">
        <f t="array" ref="S97">_xlfn.IFS(Table1[[#This Row],[Asset Class]]&lt;&gt;"Local","y",S$11=$E97,"y",Table1[[#This Row],[Asset Class]]="Local","")</f>
        <v/>
      </c>
      <c r="T97" s="50"/>
      <c r="U97" s="95">
        <f>IF(Table1[[#This Row],[Asset Class]]&lt;&gt;"Local",0.25,IF(P97="y",1,""))</f>
        <v>1</v>
      </c>
      <c r="V97" s="415" t="str">
        <f>IF(Table1[[#This Row],[Asset Class]]&lt;&gt;"Local",0.25,IF(Q97="y",1,""))</f>
        <v/>
      </c>
      <c r="W97" s="415" t="str">
        <f>IF(Table1[[#This Row],[Asset Class]]&lt;&gt;"Local",0.25,IF(R97="y",1,""))</f>
        <v/>
      </c>
      <c r="X97" s="415" t="str">
        <f>IF(Table1[[#This Row],[Asset Class]]&lt;&gt;"Local",0.25,IF(S97="y",1,""))</f>
        <v/>
      </c>
      <c r="Y97" s="95">
        <f t="shared" si="6"/>
        <v>1</v>
      </c>
      <c r="Z97" s="50"/>
      <c r="AA97" s="257">
        <f t="shared" si="7"/>
        <v>254710</v>
      </c>
      <c r="AB97" s="258" t="str">
        <f t="shared" si="8"/>
        <v/>
      </c>
      <c r="AC97" s="258" t="str">
        <f t="shared" si="9"/>
        <v/>
      </c>
      <c r="AD97" s="258" t="str">
        <f t="shared" si="10"/>
        <v/>
      </c>
      <c r="AE97" s="259">
        <f t="shared" si="11"/>
        <v>254710</v>
      </c>
    </row>
    <row r="98" spans="1:31">
      <c r="A98" s="26"/>
      <c r="B98" s="210" t="s">
        <v>256</v>
      </c>
      <c r="C98" s="211" t="s">
        <v>257</v>
      </c>
      <c r="D98" s="211" t="s">
        <v>111</v>
      </c>
      <c r="E98" s="211" t="s">
        <v>107</v>
      </c>
      <c r="F98" s="241" t="s">
        <v>103</v>
      </c>
      <c r="G98" s="357">
        <v>0.5</v>
      </c>
      <c r="H98" s="360">
        <v>605.62854667002148</v>
      </c>
      <c r="I98" s="365">
        <v>111.62041035606889</v>
      </c>
      <c r="J98" s="332">
        <f>Table1[[#This Row],[Embellishment Area (m2)]]*Table1[[#This Row],[Construction Unit Rate ($/m)]]*Table1[[#This Row],[Embellishment Area Factor]]</f>
        <v>33800.25345132871</v>
      </c>
      <c r="K98" s="246">
        <v>1211.257093340043</v>
      </c>
      <c r="L98" s="337">
        <v>66.125722619436161</v>
      </c>
      <c r="M98" s="88">
        <f>Table1[[#This Row],[Size of land (m2)]]*Table1[[#This Row],[Land Unit Rate ($/m2)]]</f>
        <v>80095.250575028171</v>
      </c>
      <c r="N98" s="244">
        <v>2021</v>
      </c>
      <c r="O98" s="202">
        <f>ROUND(IF(Table1[[#This Row],[Valuation Year]]=2016,(Table1[[#This Row],[Total Construction Cost ($)]]+Table1[[#This Row],[Land Value]])*('General Input Sheet'!$G$38/'General Input Sheet'!$G$43),Table1[[#This Row],[Total Construction Cost ($)]]+Table1[[#This Row],[Land Value]]),0)</f>
        <v>113896</v>
      </c>
      <c r="P98" s="123" t="str" cm="1">
        <f t="array" ref="P98">_xlfn.IFS(Table1[[#This Row],[Asset Class]]&lt;&gt;"Local","y",P$11=$E98,"y",Table1[[#This Row],[Asset Class]]="Local","")</f>
        <v>y</v>
      </c>
      <c r="Q98" s="86" t="str" cm="1">
        <f t="array" ref="Q98">_xlfn.IFS(Table1[[#This Row],[Asset Class]]&lt;&gt;"Local","y",Q$11=$E98,"y",Table1[[#This Row],[Asset Class]]="Local","")</f>
        <v/>
      </c>
      <c r="R98" s="86" t="str" cm="1">
        <f t="array" ref="R98">_xlfn.IFS(Table1[[#This Row],[Asset Class]]&lt;&gt;"Local","y",R$11=$E98,"y",Table1[[#This Row],[Asset Class]]="Local","")</f>
        <v/>
      </c>
      <c r="S98" s="341" t="str" cm="1">
        <f t="array" ref="S98">_xlfn.IFS(Table1[[#This Row],[Asset Class]]&lt;&gt;"Local","y",S$11=$E98,"y",Table1[[#This Row],[Asset Class]]="Local","")</f>
        <v/>
      </c>
      <c r="T98" s="50"/>
      <c r="U98" s="95">
        <f>IF(Table1[[#This Row],[Asset Class]]&lt;&gt;"Local",0.25,IF(P98="y",1,""))</f>
        <v>1</v>
      </c>
      <c r="V98" s="415" t="str">
        <f>IF(Table1[[#This Row],[Asset Class]]&lt;&gt;"Local",0.25,IF(Q98="y",1,""))</f>
        <v/>
      </c>
      <c r="W98" s="415" t="str">
        <f>IF(Table1[[#This Row],[Asset Class]]&lt;&gt;"Local",0.25,IF(R98="y",1,""))</f>
        <v/>
      </c>
      <c r="X98" s="415" t="str">
        <f>IF(Table1[[#This Row],[Asset Class]]&lt;&gt;"Local",0.25,IF(S98="y",1,""))</f>
        <v/>
      </c>
      <c r="Y98" s="95">
        <f t="shared" si="6"/>
        <v>1</v>
      </c>
      <c r="Z98" s="50"/>
      <c r="AA98" s="257">
        <f t="shared" si="7"/>
        <v>113896</v>
      </c>
      <c r="AB98" s="258" t="str">
        <f t="shared" si="8"/>
        <v/>
      </c>
      <c r="AC98" s="258" t="str">
        <f t="shared" si="9"/>
        <v/>
      </c>
      <c r="AD98" s="258" t="str">
        <f t="shared" si="10"/>
        <v/>
      </c>
      <c r="AE98" s="259">
        <f t="shared" si="11"/>
        <v>113896</v>
      </c>
    </row>
    <row r="99" spans="1:31">
      <c r="A99" s="26"/>
      <c r="B99" s="210" t="s">
        <v>258</v>
      </c>
      <c r="C99" s="211" t="s">
        <v>259</v>
      </c>
      <c r="D99" s="211" t="s">
        <v>106</v>
      </c>
      <c r="E99" s="211" t="s">
        <v>107</v>
      </c>
      <c r="F99" s="241" t="s">
        <v>131</v>
      </c>
      <c r="G99" s="357">
        <v>0.5</v>
      </c>
      <c r="H99" s="360">
        <v>5497.8248052390254</v>
      </c>
      <c r="I99" s="365">
        <v>295.91815694928124</v>
      </c>
      <c r="J99" s="332">
        <f>Table1[[#This Row],[Embellishment Area (m2)]]*Table1[[#This Row],[Construction Unit Rate ($/m)]]*Table1[[#This Row],[Embellishment Area Factor]]</f>
        <v>813453.09179818677</v>
      </c>
      <c r="K99" s="246">
        <v>10995.649610478051</v>
      </c>
      <c r="L99" s="337">
        <v>157.26221918381682</v>
      </c>
      <c r="M99" s="88">
        <f>Table1[[#This Row],[Size of land (m2)]]*Table1[[#This Row],[Land Unit Rate ($/m2)]]</f>
        <v>1729200.2591114494</v>
      </c>
      <c r="N99" s="244">
        <v>2021</v>
      </c>
      <c r="O99" s="202">
        <f>ROUND(IF(Table1[[#This Row],[Valuation Year]]=2016,(Table1[[#This Row],[Total Construction Cost ($)]]+Table1[[#This Row],[Land Value]])*('General Input Sheet'!$G$38/'General Input Sheet'!$G$43),Table1[[#This Row],[Total Construction Cost ($)]]+Table1[[#This Row],[Land Value]]),0)</f>
        <v>2542653</v>
      </c>
      <c r="P99" s="123" t="str" cm="1">
        <f t="array" ref="P99">_xlfn.IFS(Table1[[#This Row],[Asset Class]]&lt;&gt;"Local","y",P$11=$E99,"y",Table1[[#This Row],[Asset Class]]="Local","")</f>
        <v>y</v>
      </c>
      <c r="Q99" s="86" t="str" cm="1">
        <f t="array" ref="Q99">_xlfn.IFS(Table1[[#This Row],[Asset Class]]&lt;&gt;"Local","y",Q$11=$E99,"y",Table1[[#This Row],[Asset Class]]="Local","")</f>
        <v>y</v>
      </c>
      <c r="R99" s="86" t="str" cm="1">
        <f t="array" ref="R99">_xlfn.IFS(Table1[[#This Row],[Asset Class]]&lt;&gt;"Local","y",R$11=$E99,"y",Table1[[#This Row],[Asset Class]]="Local","")</f>
        <v>y</v>
      </c>
      <c r="S99" s="341" t="str" cm="1">
        <f t="array" ref="S99">_xlfn.IFS(Table1[[#This Row],[Asset Class]]&lt;&gt;"Local","y",S$11=$E99,"y",Table1[[#This Row],[Asset Class]]="Local","")</f>
        <v>y</v>
      </c>
      <c r="T99" s="50"/>
      <c r="U99" s="95">
        <f>IF(Table1[[#This Row],[Asset Class]]&lt;&gt;"Local",0.25,IF(P99="y",1,""))</f>
        <v>0.25</v>
      </c>
      <c r="V99" s="415">
        <f>IF(Table1[[#This Row],[Asset Class]]&lt;&gt;"Local",0.25,IF(Q99="y",1,""))</f>
        <v>0.25</v>
      </c>
      <c r="W99" s="415">
        <f>IF(Table1[[#This Row],[Asset Class]]&lt;&gt;"Local",0.25,IF(R99="y",1,""))</f>
        <v>0.25</v>
      </c>
      <c r="X99" s="415">
        <f>IF(Table1[[#This Row],[Asset Class]]&lt;&gt;"Local",0.25,IF(S99="y",1,""))</f>
        <v>0.25</v>
      </c>
      <c r="Y99" s="95">
        <f t="shared" si="6"/>
        <v>1</v>
      </c>
      <c r="Z99" s="50"/>
      <c r="AA99" s="257">
        <f t="shared" si="7"/>
        <v>635663.25</v>
      </c>
      <c r="AB99" s="258">
        <f t="shared" si="8"/>
        <v>635663.25</v>
      </c>
      <c r="AC99" s="258">
        <f t="shared" si="9"/>
        <v>635663.25</v>
      </c>
      <c r="AD99" s="258">
        <f t="shared" si="10"/>
        <v>635663.25</v>
      </c>
      <c r="AE99" s="259">
        <f t="shared" si="11"/>
        <v>2542653</v>
      </c>
    </row>
    <row r="100" spans="1:31">
      <c r="A100" s="26"/>
      <c r="B100" s="210" t="s">
        <v>256</v>
      </c>
      <c r="C100" s="211" t="s">
        <v>260</v>
      </c>
      <c r="D100" s="211" t="s">
        <v>111</v>
      </c>
      <c r="E100" s="211" t="s">
        <v>107</v>
      </c>
      <c r="F100" s="241" t="s">
        <v>103</v>
      </c>
      <c r="G100" s="357">
        <v>0.5</v>
      </c>
      <c r="H100" s="360">
        <v>25631.111683865274</v>
      </c>
      <c r="I100" s="365">
        <v>111.62041035606889</v>
      </c>
      <c r="J100" s="332">
        <f>Table1[[#This Row],[Embellishment Area (m2)]]*Table1[[#This Row],[Construction Unit Rate ($/m)]]*Table1[[#This Row],[Embellishment Area Factor]]</f>
        <v>1430477.6020176369</v>
      </c>
      <c r="K100" s="246">
        <v>51262.223367730548</v>
      </c>
      <c r="L100" s="337">
        <v>66.125722619436161</v>
      </c>
      <c r="M100" s="88">
        <f>Table1[[#This Row],[Size of land (m2)]]*Table1[[#This Row],[Land Unit Rate ($/m2)]]</f>
        <v>3389751.5632701288</v>
      </c>
      <c r="N100" s="244">
        <v>2021</v>
      </c>
      <c r="O100" s="202">
        <f>ROUND(IF(Table1[[#This Row],[Valuation Year]]=2016,(Table1[[#This Row],[Total Construction Cost ($)]]+Table1[[#This Row],[Land Value]])*('General Input Sheet'!$G$38/'General Input Sheet'!$G$43),Table1[[#This Row],[Total Construction Cost ($)]]+Table1[[#This Row],[Land Value]]),0)</f>
        <v>4820229</v>
      </c>
      <c r="P100" s="123" t="str" cm="1">
        <f t="array" ref="P100">_xlfn.IFS(Table1[[#This Row],[Asset Class]]&lt;&gt;"Local","y",P$11=$E100,"y",Table1[[#This Row],[Asset Class]]="Local","")</f>
        <v>y</v>
      </c>
      <c r="Q100" s="86" t="str" cm="1">
        <f t="array" ref="Q100">_xlfn.IFS(Table1[[#This Row],[Asset Class]]&lt;&gt;"Local","y",Q$11=$E100,"y",Table1[[#This Row],[Asset Class]]="Local","")</f>
        <v/>
      </c>
      <c r="R100" s="86" t="str" cm="1">
        <f t="array" ref="R100">_xlfn.IFS(Table1[[#This Row],[Asset Class]]&lt;&gt;"Local","y",R$11=$E100,"y",Table1[[#This Row],[Asset Class]]="Local","")</f>
        <v/>
      </c>
      <c r="S100" s="341" t="str" cm="1">
        <f t="array" ref="S100">_xlfn.IFS(Table1[[#This Row],[Asset Class]]&lt;&gt;"Local","y",S$11=$E100,"y",Table1[[#This Row],[Asset Class]]="Local","")</f>
        <v/>
      </c>
      <c r="T100" s="50"/>
      <c r="U100" s="95">
        <f>IF(Table1[[#This Row],[Asset Class]]&lt;&gt;"Local",0.25,IF(P100="y",1,""))</f>
        <v>1</v>
      </c>
      <c r="V100" s="415" t="str">
        <f>IF(Table1[[#This Row],[Asset Class]]&lt;&gt;"Local",0.25,IF(Q100="y",1,""))</f>
        <v/>
      </c>
      <c r="W100" s="415" t="str">
        <f>IF(Table1[[#This Row],[Asset Class]]&lt;&gt;"Local",0.25,IF(R100="y",1,""))</f>
        <v/>
      </c>
      <c r="X100" s="415" t="str">
        <f>IF(Table1[[#This Row],[Asset Class]]&lt;&gt;"Local",0.25,IF(S100="y",1,""))</f>
        <v/>
      </c>
      <c r="Y100" s="95">
        <f t="shared" si="6"/>
        <v>1</v>
      </c>
      <c r="Z100" s="50"/>
      <c r="AA100" s="257">
        <f t="shared" si="7"/>
        <v>4820229</v>
      </c>
      <c r="AB100" s="258" t="str">
        <f t="shared" si="8"/>
        <v/>
      </c>
      <c r="AC100" s="258" t="str">
        <f t="shared" si="9"/>
        <v/>
      </c>
      <c r="AD100" s="258" t="str">
        <f t="shared" si="10"/>
        <v/>
      </c>
      <c r="AE100" s="259">
        <f t="shared" si="11"/>
        <v>4820229</v>
      </c>
    </row>
    <row r="101" spans="1:31">
      <c r="A101" s="26"/>
      <c r="B101" s="210" t="s">
        <v>261</v>
      </c>
      <c r="C101" s="211" t="s">
        <v>262</v>
      </c>
      <c r="D101" s="211" t="s">
        <v>111</v>
      </c>
      <c r="E101" s="211" t="s">
        <v>107</v>
      </c>
      <c r="F101" s="241" t="s">
        <v>103</v>
      </c>
      <c r="G101" s="357">
        <v>0.5</v>
      </c>
      <c r="H101" s="360">
        <v>9119.2069620060101</v>
      </c>
      <c r="I101" s="365">
        <v>111.62041035606889</v>
      </c>
      <c r="J101" s="332">
        <f>Table1[[#This Row],[Embellishment Area (m2)]]*Table1[[#This Row],[Construction Unit Rate ($/m)]]*Table1[[#This Row],[Embellishment Area Factor]]</f>
        <v>508944.81161051558</v>
      </c>
      <c r="K101" s="246">
        <v>18238.41392401202</v>
      </c>
      <c r="L101" s="337">
        <v>66.125722619436161</v>
      </c>
      <c r="M101" s="88">
        <f>Table1[[#This Row],[Size of land (m2)]]*Table1[[#This Row],[Land Unit Rate ($/m2)]]</f>
        <v>1206028.3001576811</v>
      </c>
      <c r="N101" s="244">
        <v>2021</v>
      </c>
      <c r="O101" s="202">
        <f>ROUND(IF(Table1[[#This Row],[Valuation Year]]=2016,(Table1[[#This Row],[Total Construction Cost ($)]]+Table1[[#This Row],[Land Value]])*('General Input Sheet'!$G$38/'General Input Sheet'!$G$43),Table1[[#This Row],[Total Construction Cost ($)]]+Table1[[#This Row],[Land Value]]),0)</f>
        <v>1714973</v>
      </c>
      <c r="P101" s="123" t="str" cm="1">
        <f t="array" ref="P101">_xlfn.IFS(Table1[[#This Row],[Asset Class]]&lt;&gt;"Local","y",P$11=$E101,"y",Table1[[#This Row],[Asset Class]]="Local","")</f>
        <v>y</v>
      </c>
      <c r="Q101" s="86" t="str" cm="1">
        <f t="array" ref="Q101">_xlfn.IFS(Table1[[#This Row],[Asset Class]]&lt;&gt;"Local","y",Q$11=$E101,"y",Table1[[#This Row],[Asset Class]]="Local","")</f>
        <v/>
      </c>
      <c r="R101" s="86" t="str" cm="1">
        <f t="array" ref="R101">_xlfn.IFS(Table1[[#This Row],[Asset Class]]&lt;&gt;"Local","y",R$11=$E101,"y",Table1[[#This Row],[Asset Class]]="Local","")</f>
        <v/>
      </c>
      <c r="S101" s="341" t="str" cm="1">
        <f t="array" ref="S101">_xlfn.IFS(Table1[[#This Row],[Asset Class]]&lt;&gt;"Local","y",S$11=$E101,"y",Table1[[#This Row],[Asset Class]]="Local","")</f>
        <v/>
      </c>
      <c r="T101" s="50"/>
      <c r="U101" s="95">
        <f>IF(Table1[[#This Row],[Asset Class]]&lt;&gt;"Local",0.25,IF(P101="y",1,""))</f>
        <v>1</v>
      </c>
      <c r="V101" s="415" t="str">
        <f>IF(Table1[[#This Row],[Asset Class]]&lt;&gt;"Local",0.25,IF(Q101="y",1,""))</f>
        <v/>
      </c>
      <c r="W101" s="415" t="str">
        <f>IF(Table1[[#This Row],[Asset Class]]&lt;&gt;"Local",0.25,IF(R101="y",1,""))</f>
        <v/>
      </c>
      <c r="X101" s="415" t="str">
        <f>IF(Table1[[#This Row],[Asset Class]]&lt;&gt;"Local",0.25,IF(S101="y",1,""))</f>
        <v/>
      </c>
      <c r="Y101" s="95">
        <f t="shared" si="6"/>
        <v>1</v>
      </c>
      <c r="Z101" s="50"/>
      <c r="AA101" s="257">
        <f t="shared" si="7"/>
        <v>1714973</v>
      </c>
      <c r="AB101" s="258" t="str">
        <f t="shared" si="8"/>
        <v/>
      </c>
      <c r="AC101" s="258" t="str">
        <f t="shared" si="9"/>
        <v/>
      </c>
      <c r="AD101" s="258" t="str">
        <f t="shared" si="10"/>
        <v/>
      </c>
      <c r="AE101" s="259">
        <f t="shared" si="11"/>
        <v>1714973</v>
      </c>
    </row>
    <row r="102" spans="1:31">
      <c r="A102" s="26"/>
      <c r="B102" s="210" t="s">
        <v>263</v>
      </c>
      <c r="C102" s="211" t="s">
        <v>264</v>
      </c>
      <c r="D102" s="211" t="s">
        <v>111</v>
      </c>
      <c r="E102" s="211" t="s">
        <v>107</v>
      </c>
      <c r="F102" s="241" t="s">
        <v>108</v>
      </c>
      <c r="G102" s="357">
        <v>0.5</v>
      </c>
      <c r="H102" s="360">
        <v>3547.501934838408</v>
      </c>
      <c r="I102" s="365">
        <v>111.62041035606889</v>
      </c>
      <c r="J102" s="332">
        <f>Table1[[#This Row],[Embellishment Area (m2)]]*Table1[[#This Row],[Construction Unit Rate ($/m)]]*Table1[[#This Row],[Embellishment Area Factor]]</f>
        <v>197986.81085280573</v>
      </c>
      <c r="K102" s="246">
        <v>7095.0038696768161</v>
      </c>
      <c r="L102" s="337">
        <v>66.125722619436161</v>
      </c>
      <c r="M102" s="88">
        <f>Table1[[#This Row],[Size of land (m2)]]*Table1[[#This Row],[Land Unit Rate ($/m2)]]</f>
        <v>469162.25787007535</v>
      </c>
      <c r="N102" s="244">
        <v>2021</v>
      </c>
      <c r="O102" s="202">
        <f>ROUND(IF(Table1[[#This Row],[Valuation Year]]=2016,(Table1[[#This Row],[Total Construction Cost ($)]]+Table1[[#This Row],[Land Value]])*('General Input Sheet'!$G$38/'General Input Sheet'!$G$43),Table1[[#This Row],[Total Construction Cost ($)]]+Table1[[#This Row],[Land Value]]),0)</f>
        <v>667149</v>
      </c>
      <c r="P102" s="123" t="str" cm="1">
        <f t="array" ref="P102">_xlfn.IFS(Table1[[#This Row],[Asset Class]]&lt;&gt;"Local","y",P$11=$E102,"y",Table1[[#This Row],[Asset Class]]="Local","")</f>
        <v>y</v>
      </c>
      <c r="Q102" s="86" t="str" cm="1">
        <f t="array" ref="Q102">_xlfn.IFS(Table1[[#This Row],[Asset Class]]&lt;&gt;"Local","y",Q$11=$E102,"y",Table1[[#This Row],[Asset Class]]="Local","")</f>
        <v/>
      </c>
      <c r="R102" s="86" t="str" cm="1">
        <f t="array" ref="R102">_xlfn.IFS(Table1[[#This Row],[Asset Class]]&lt;&gt;"Local","y",R$11=$E102,"y",Table1[[#This Row],[Asset Class]]="Local","")</f>
        <v/>
      </c>
      <c r="S102" s="341" t="str" cm="1">
        <f t="array" ref="S102">_xlfn.IFS(Table1[[#This Row],[Asset Class]]&lt;&gt;"Local","y",S$11=$E102,"y",Table1[[#This Row],[Asset Class]]="Local","")</f>
        <v/>
      </c>
      <c r="T102" s="50"/>
      <c r="U102" s="95">
        <f>IF(Table1[[#This Row],[Asset Class]]&lt;&gt;"Local",0.25,IF(P102="y",1,""))</f>
        <v>1</v>
      </c>
      <c r="V102" s="415" t="str">
        <f>IF(Table1[[#This Row],[Asset Class]]&lt;&gt;"Local",0.25,IF(Q102="y",1,""))</f>
        <v/>
      </c>
      <c r="W102" s="415" t="str">
        <f>IF(Table1[[#This Row],[Asset Class]]&lt;&gt;"Local",0.25,IF(R102="y",1,""))</f>
        <v/>
      </c>
      <c r="X102" s="415" t="str">
        <f>IF(Table1[[#This Row],[Asset Class]]&lt;&gt;"Local",0.25,IF(S102="y",1,""))</f>
        <v/>
      </c>
      <c r="Y102" s="95">
        <f t="shared" si="6"/>
        <v>1</v>
      </c>
      <c r="Z102" s="50"/>
      <c r="AA102" s="257">
        <f t="shared" si="7"/>
        <v>667149</v>
      </c>
      <c r="AB102" s="258" t="str">
        <f t="shared" si="8"/>
        <v/>
      </c>
      <c r="AC102" s="258" t="str">
        <f t="shared" si="9"/>
        <v/>
      </c>
      <c r="AD102" s="258" t="str">
        <f t="shared" si="10"/>
        <v/>
      </c>
      <c r="AE102" s="259">
        <f t="shared" si="11"/>
        <v>667149</v>
      </c>
    </row>
    <row r="103" spans="1:31">
      <c r="A103" s="26"/>
      <c r="B103" s="210" t="s">
        <v>265</v>
      </c>
      <c r="C103" s="211" t="s">
        <v>266</v>
      </c>
      <c r="D103" s="211" t="s">
        <v>106</v>
      </c>
      <c r="E103" s="211" t="s">
        <v>107</v>
      </c>
      <c r="F103" s="241" t="s">
        <v>103</v>
      </c>
      <c r="G103" s="357">
        <v>0.5</v>
      </c>
      <c r="H103" s="360">
        <v>20287.895583851881</v>
      </c>
      <c r="I103" s="365">
        <v>295.91815694928124</v>
      </c>
      <c r="J103" s="332">
        <f>Table1[[#This Row],[Embellishment Area (m2)]]*Table1[[#This Row],[Construction Unit Rate ($/m)]]*Table1[[#This Row],[Embellishment Area Factor]]</f>
        <v>3001778.3347764555</v>
      </c>
      <c r="K103" s="246">
        <v>40575.791167703763</v>
      </c>
      <c r="L103" s="337">
        <v>157.26221918381682</v>
      </c>
      <c r="M103" s="88">
        <f>Table1[[#This Row],[Size of land (m2)]]*Table1[[#This Row],[Land Unit Rate ($/m2)]]</f>
        <v>6381038.9641722078</v>
      </c>
      <c r="N103" s="244">
        <v>2021</v>
      </c>
      <c r="O103" s="202">
        <f>ROUND(IF(Table1[[#This Row],[Valuation Year]]=2016,(Table1[[#This Row],[Total Construction Cost ($)]]+Table1[[#This Row],[Land Value]])*('General Input Sheet'!$G$38/'General Input Sheet'!$G$43),Table1[[#This Row],[Total Construction Cost ($)]]+Table1[[#This Row],[Land Value]]),0)</f>
        <v>9382817</v>
      </c>
      <c r="P103" s="123" t="str" cm="1">
        <f t="array" ref="P103">_xlfn.IFS(Table1[[#This Row],[Asset Class]]&lt;&gt;"Local","y",P$11=$E103,"y",Table1[[#This Row],[Asset Class]]="Local","")</f>
        <v>y</v>
      </c>
      <c r="Q103" s="86" t="str" cm="1">
        <f t="array" ref="Q103">_xlfn.IFS(Table1[[#This Row],[Asset Class]]&lt;&gt;"Local","y",Q$11=$E103,"y",Table1[[#This Row],[Asset Class]]="Local","")</f>
        <v>y</v>
      </c>
      <c r="R103" s="86" t="str" cm="1">
        <f t="array" ref="R103">_xlfn.IFS(Table1[[#This Row],[Asset Class]]&lt;&gt;"Local","y",R$11=$E103,"y",Table1[[#This Row],[Asset Class]]="Local","")</f>
        <v>y</v>
      </c>
      <c r="S103" s="341" t="str" cm="1">
        <f t="array" ref="S103">_xlfn.IFS(Table1[[#This Row],[Asset Class]]&lt;&gt;"Local","y",S$11=$E103,"y",Table1[[#This Row],[Asset Class]]="Local","")</f>
        <v>y</v>
      </c>
      <c r="T103" s="50"/>
      <c r="U103" s="95">
        <f>IF(Table1[[#This Row],[Asset Class]]&lt;&gt;"Local",0.25,IF(P103="y",1,""))</f>
        <v>0.25</v>
      </c>
      <c r="V103" s="415">
        <f>IF(Table1[[#This Row],[Asset Class]]&lt;&gt;"Local",0.25,IF(Q103="y",1,""))</f>
        <v>0.25</v>
      </c>
      <c r="W103" s="415">
        <f>IF(Table1[[#This Row],[Asset Class]]&lt;&gt;"Local",0.25,IF(R103="y",1,""))</f>
        <v>0.25</v>
      </c>
      <c r="X103" s="415">
        <f>IF(Table1[[#This Row],[Asset Class]]&lt;&gt;"Local",0.25,IF(S103="y",1,""))</f>
        <v>0.25</v>
      </c>
      <c r="Y103" s="95">
        <f t="shared" si="6"/>
        <v>1</v>
      </c>
      <c r="Z103" s="50"/>
      <c r="AA103" s="257">
        <f t="shared" si="7"/>
        <v>2345704.25</v>
      </c>
      <c r="AB103" s="258">
        <f t="shared" si="8"/>
        <v>2345704.25</v>
      </c>
      <c r="AC103" s="258">
        <f t="shared" si="9"/>
        <v>2345704.25</v>
      </c>
      <c r="AD103" s="258">
        <f t="shared" si="10"/>
        <v>2345704.25</v>
      </c>
      <c r="AE103" s="259">
        <f t="shared" si="11"/>
        <v>9382817</v>
      </c>
    </row>
    <row r="104" spans="1:31">
      <c r="A104" s="26"/>
      <c r="B104" s="210" t="s">
        <v>265</v>
      </c>
      <c r="C104" s="211" t="s">
        <v>267</v>
      </c>
      <c r="D104" s="211" t="s">
        <v>106</v>
      </c>
      <c r="E104" s="211" t="s">
        <v>107</v>
      </c>
      <c r="F104" s="241" t="s">
        <v>136</v>
      </c>
      <c r="G104" s="357">
        <v>0.5</v>
      </c>
      <c r="H104" s="360">
        <v>11038.654111914915</v>
      </c>
      <c r="I104" s="365">
        <v>295.91815694928124</v>
      </c>
      <c r="J104" s="332">
        <f>Table1[[#This Row],[Embellishment Area (m2)]]*Table1[[#This Row],[Construction Unit Rate ($/m)]]*Table1[[#This Row],[Embellishment Area Factor]]</f>
        <v>1633269.0899992334</v>
      </c>
      <c r="K104" s="246">
        <v>22077.30822382983</v>
      </c>
      <c r="L104" s="337">
        <v>157.26221918381682</v>
      </c>
      <c r="M104" s="88">
        <f>Table1[[#This Row],[Size of land (m2)]]*Table1[[#This Row],[Land Unit Rate ($/m2)]]</f>
        <v>3471926.4848846085</v>
      </c>
      <c r="N104" s="244">
        <v>2021</v>
      </c>
      <c r="O104" s="202">
        <f>ROUND(IF(Table1[[#This Row],[Valuation Year]]=2016,(Table1[[#This Row],[Total Construction Cost ($)]]+Table1[[#This Row],[Land Value]])*('General Input Sheet'!$G$38/'General Input Sheet'!$G$43),Table1[[#This Row],[Total Construction Cost ($)]]+Table1[[#This Row],[Land Value]]),0)</f>
        <v>5105196</v>
      </c>
      <c r="P104" s="123" t="str" cm="1">
        <f t="array" ref="P104">_xlfn.IFS(Table1[[#This Row],[Asset Class]]&lt;&gt;"Local","y",P$11=$E104,"y",Table1[[#This Row],[Asset Class]]="Local","")</f>
        <v>y</v>
      </c>
      <c r="Q104" s="86" t="str" cm="1">
        <f t="array" ref="Q104">_xlfn.IFS(Table1[[#This Row],[Asset Class]]&lt;&gt;"Local","y",Q$11=$E104,"y",Table1[[#This Row],[Asset Class]]="Local","")</f>
        <v>y</v>
      </c>
      <c r="R104" s="86" t="str" cm="1">
        <f t="array" ref="R104">_xlfn.IFS(Table1[[#This Row],[Asset Class]]&lt;&gt;"Local","y",R$11=$E104,"y",Table1[[#This Row],[Asset Class]]="Local","")</f>
        <v>y</v>
      </c>
      <c r="S104" s="341" t="str" cm="1">
        <f t="array" ref="S104">_xlfn.IFS(Table1[[#This Row],[Asset Class]]&lt;&gt;"Local","y",S$11=$E104,"y",Table1[[#This Row],[Asset Class]]="Local","")</f>
        <v>y</v>
      </c>
      <c r="T104" s="50"/>
      <c r="U104" s="95">
        <f>IF(Table1[[#This Row],[Asset Class]]&lt;&gt;"Local",0.25,IF(P104="y",1,""))</f>
        <v>0.25</v>
      </c>
      <c r="V104" s="415">
        <f>IF(Table1[[#This Row],[Asset Class]]&lt;&gt;"Local",0.25,IF(Q104="y",1,""))</f>
        <v>0.25</v>
      </c>
      <c r="W104" s="415">
        <f>IF(Table1[[#This Row],[Asset Class]]&lt;&gt;"Local",0.25,IF(R104="y",1,""))</f>
        <v>0.25</v>
      </c>
      <c r="X104" s="415">
        <f>IF(Table1[[#This Row],[Asset Class]]&lt;&gt;"Local",0.25,IF(S104="y",1,""))</f>
        <v>0.25</v>
      </c>
      <c r="Y104" s="95">
        <f t="shared" si="6"/>
        <v>1</v>
      </c>
      <c r="Z104" s="50"/>
      <c r="AA104" s="257">
        <f t="shared" si="7"/>
        <v>1276299</v>
      </c>
      <c r="AB104" s="258">
        <f t="shared" si="8"/>
        <v>1276299</v>
      </c>
      <c r="AC104" s="258">
        <f t="shared" si="9"/>
        <v>1276299</v>
      </c>
      <c r="AD104" s="258">
        <f t="shared" si="10"/>
        <v>1276299</v>
      </c>
      <c r="AE104" s="259">
        <f t="shared" si="11"/>
        <v>5105196</v>
      </c>
    </row>
    <row r="105" spans="1:31">
      <c r="A105" s="26"/>
      <c r="B105" s="210" t="s">
        <v>268</v>
      </c>
      <c r="C105" s="211" t="s">
        <v>269</v>
      </c>
      <c r="D105" s="211" t="s">
        <v>106</v>
      </c>
      <c r="E105" s="211" t="s">
        <v>107</v>
      </c>
      <c r="F105" s="241" t="s">
        <v>131</v>
      </c>
      <c r="G105" s="357">
        <v>0.5</v>
      </c>
      <c r="H105" s="360">
        <v>21454.03261253977</v>
      </c>
      <c r="I105" s="365">
        <v>295.91815694928124</v>
      </c>
      <c r="J105" s="332">
        <f>Table1[[#This Row],[Embellishment Area (m2)]]*Table1[[#This Row],[Construction Unit Rate ($/m)]]*Table1[[#This Row],[Embellishment Area Factor]]</f>
        <v>3174318.8949162709</v>
      </c>
      <c r="K105" s="246">
        <v>42908.065225079539</v>
      </c>
      <c r="L105" s="337">
        <v>157.26221918381682</v>
      </c>
      <c r="M105" s="88">
        <f>Table1[[#This Row],[Size of land (m2)]]*Table1[[#This Row],[Land Unit Rate ($/m2)]]</f>
        <v>6747817.5581799671</v>
      </c>
      <c r="N105" s="244">
        <v>2021</v>
      </c>
      <c r="O105" s="202">
        <f>ROUND(IF(Table1[[#This Row],[Valuation Year]]=2016,(Table1[[#This Row],[Total Construction Cost ($)]]+Table1[[#This Row],[Land Value]])*('General Input Sheet'!$G$38/'General Input Sheet'!$G$43),Table1[[#This Row],[Total Construction Cost ($)]]+Table1[[#This Row],[Land Value]]),0)</f>
        <v>9922136</v>
      </c>
      <c r="P105" s="123" t="str" cm="1">
        <f t="array" ref="P105">_xlfn.IFS(Table1[[#This Row],[Asset Class]]&lt;&gt;"Local","y",P$11=$E105,"y",Table1[[#This Row],[Asset Class]]="Local","")</f>
        <v>y</v>
      </c>
      <c r="Q105" s="86" t="str" cm="1">
        <f t="array" ref="Q105">_xlfn.IFS(Table1[[#This Row],[Asset Class]]&lt;&gt;"Local","y",Q$11=$E105,"y",Table1[[#This Row],[Asset Class]]="Local","")</f>
        <v>y</v>
      </c>
      <c r="R105" s="86" t="str" cm="1">
        <f t="array" ref="R105">_xlfn.IFS(Table1[[#This Row],[Asset Class]]&lt;&gt;"Local","y",R$11=$E105,"y",Table1[[#This Row],[Asset Class]]="Local","")</f>
        <v>y</v>
      </c>
      <c r="S105" s="341" t="str" cm="1">
        <f t="array" ref="S105">_xlfn.IFS(Table1[[#This Row],[Asset Class]]&lt;&gt;"Local","y",S$11=$E105,"y",Table1[[#This Row],[Asset Class]]="Local","")</f>
        <v>y</v>
      </c>
      <c r="T105" s="50"/>
      <c r="U105" s="95">
        <f>IF(Table1[[#This Row],[Asset Class]]&lt;&gt;"Local",0.25,IF(P105="y",1,""))</f>
        <v>0.25</v>
      </c>
      <c r="V105" s="415">
        <f>IF(Table1[[#This Row],[Asset Class]]&lt;&gt;"Local",0.25,IF(Q105="y",1,""))</f>
        <v>0.25</v>
      </c>
      <c r="W105" s="415">
        <f>IF(Table1[[#This Row],[Asset Class]]&lt;&gt;"Local",0.25,IF(R105="y",1,""))</f>
        <v>0.25</v>
      </c>
      <c r="X105" s="415">
        <f>IF(Table1[[#This Row],[Asset Class]]&lt;&gt;"Local",0.25,IF(S105="y",1,""))</f>
        <v>0.25</v>
      </c>
      <c r="Y105" s="95">
        <f t="shared" si="6"/>
        <v>1</v>
      </c>
      <c r="Z105" s="50"/>
      <c r="AA105" s="257">
        <f t="shared" si="7"/>
        <v>2480534</v>
      </c>
      <c r="AB105" s="258">
        <f t="shared" si="8"/>
        <v>2480534</v>
      </c>
      <c r="AC105" s="258">
        <f t="shared" si="9"/>
        <v>2480534</v>
      </c>
      <c r="AD105" s="258">
        <f t="shared" si="10"/>
        <v>2480534</v>
      </c>
      <c r="AE105" s="259">
        <f t="shared" si="11"/>
        <v>9922136</v>
      </c>
    </row>
    <row r="106" spans="1:31">
      <c r="A106" s="26"/>
      <c r="B106" s="210" t="s">
        <v>268</v>
      </c>
      <c r="C106" s="211" t="s">
        <v>270</v>
      </c>
      <c r="D106" s="211" t="s">
        <v>106</v>
      </c>
      <c r="E106" s="211" t="s">
        <v>107</v>
      </c>
      <c r="F106" s="241" t="s">
        <v>136</v>
      </c>
      <c r="G106" s="357">
        <v>0.5</v>
      </c>
      <c r="H106" s="360">
        <v>23272.826598265376</v>
      </c>
      <c r="I106" s="365">
        <v>295.91815694928124</v>
      </c>
      <c r="J106" s="332">
        <f>Table1[[#This Row],[Embellishment Area (m2)]]*Table1[[#This Row],[Construction Unit Rate ($/m)]]*Table1[[#This Row],[Embellishment Area Factor]]</f>
        <v>3443425.9769794503</v>
      </c>
      <c r="K106" s="246">
        <v>46545.653196530751</v>
      </c>
      <c r="L106" s="337">
        <v>157.26221918381682</v>
      </c>
      <c r="M106" s="88">
        <f>Table1[[#This Row],[Size of land (m2)]]*Table1[[#This Row],[Land Unit Rate ($/m2)]]</f>
        <v>7319872.7150467429</v>
      </c>
      <c r="N106" s="244">
        <v>2021</v>
      </c>
      <c r="O106" s="202">
        <f>ROUND(IF(Table1[[#This Row],[Valuation Year]]=2016,(Table1[[#This Row],[Total Construction Cost ($)]]+Table1[[#This Row],[Land Value]])*('General Input Sheet'!$G$38/'General Input Sheet'!$G$43),Table1[[#This Row],[Total Construction Cost ($)]]+Table1[[#This Row],[Land Value]]),0)</f>
        <v>10763299</v>
      </c>
      <c r="P106" s="123" t="str" cm="1">
        <f t="array" ref="P106">_xlfn.IFS(Table1[[#This Row],[Asset Class]]&lt;&gt;"Local","y",P$11=$E106,"y",Table1[[#This Row],[Asset Class]]="Local","")</f>
        <v>y</v>
      </c>
      <c r="Q106" s="86" t="str" cm="1">
        <f t="array" ref="Q106">_xlfn.IFS(Table1[[#This Row],[Asset Class]]&lt;&gt;"Local","y",Q$11=$E106,"y",Table1[[#This Row],[Asset Class]]="Local","")</f>
        <v>y</v>
      </c>
      <c r="R106" s="86" t="str" cm="1">
        <f t="array" ref="R106">_xlfn.IFS(Table1[[#This Row],[Asset Class]]&lt;&gt;"Local","y",R$11=$E106,"y",Table1[[#This Row],[Asset Class]]="Local","")</f>
        <v>y</v>
      </c>
      <c r="S106" s="341" t="str" cm="1">
        <f t="array" ref="S106">_xlfn.IFS(Table1[[#This Row],[Asset Class]]&lt;&gt;"Local","y",S$11=$E106,"y",Table1[[#This Row],[Asset Class]]="Local","")</f>
        <v>y</v>
      </c>
      <c r="T106" s="50"/>
      <c r="U106" s="95">
        <f>IF(Table1[[#This Row],[Asset Class]]&lt;&gt;"Local",0.25,IF(P106="y",1,""))</f>
        <v>0.25</v>
      </c>
      <c r="V106" s="415">
        <f>IF(Table1[[#This Row],[Asset Class]]&lt;&gt;"Local",0.25,IF(Q106="y",1,""))</f>
        <v>0.25</v>
      </c>
      <c r="W106" s="415">
        <f>IF(Table1[[#This Row],[Asset Class]]&lt;&gt;"Local",0.25,IF(R106="y",1,""))</f>
        <v>0.25</v>
      </c>
      <c r="X106" s="415">
        <f>IF(Table1[[#This Row],[Asset Class]]&lt;&gt;"Local",0.25,IF(S106="y",1,""))</f>
        <v>0.25</v>
      </c>
      <c r="Y106" s="95">
        <f t="shared" si="6"/>
        <v>1</v>
      </c>
      <c r="Z106" s="50"/>
      <c r="AA106" s="257">
        <f t="shared" si="7"/>
        <v>2690824.75</v>
      </c>
      <c r="AB106" s="258">
        <f t="shared" si="8"/>
        <v>2690824.75</v>
      </c>
      <c r="AC106" s="258">
        <f t="shared" si="9"/>
        <v>2690824.75</v>
      </c>
      <c r="AD106" s="258">
        <f t="shared" si="10"/>
        <v>2690824.75</v>
      </c>
      <c r="AE106" s="259">
        <f t="shared" si="11"/>
        <v>10763299</v>
      </c>
    </row>
    <row r="107" spans="1:31">
      <c r="A107" s="26"/>
      <c r="B107" s="210" t="s">
        <v>268</v>
      </c>
      <c r="C107" s="211" t="s">
        <v>271</v>
      </c>
      <c r="D107" s="211" t="s">
        <v>106</v>
      </c>
      <c r="E107" s="211" t="s">
        <v>107</v>
      </c>
      <c r="F107" s="241" t="s">
        <v>136</v>
      </c>
      <c r="G107" s="357">
        <v>0.5</v>
      </c>
      <c r="H107" s="360">
        <v>75483.767270417753</v>
      </c>
      <c r="I107" s="365">
        <v>295.91815694928124</v>
      </c>
      <c r="J107" s="332">
        <f>Table1[[#This Row],[Embellishment Area (m2)]]*Table1[[#This Row],[Construction Unit Rate ($/m)]]*Table1[[#This Row],[Embellishment Area Factor]]</f>
        <v>11168508.645125249</v>
      </c>
      <c r="K107" s="246">
        <v>150967.53454083551</v>
      </c>
      <c r="L107" s="337">
        <v>157.26221918381682</v>
      </c>
      <c r="M107" s="88">
        <f>Table1[[#This Row],[Size of land (m2)]]*Table1[[#This Row],[Land Unit Rate ($/m2)]]</f>
        <v>23741489.506601311</v>
      </c>
      <c r="N107" s="244">
        <v>2021</v>
      </c>
      <c r="O107" s="202">
        <f>ROUND(IF(Table1[[#This Row],[Valuation Year]]=2016,(Table1[[#This Row],[Total Construction Cost ($)]]+Table1[[#This Row],[Land Value]])*('General Input Sheet'!$G$38/'General Input Sheet'!$G$43),Table1[[#This Row],[Total Construction Cost ($)]]+Table1[[#This Row],[Land Value]]),0)</f>
        <v>34909998</v>
      </c>
      <c r="P107" s="123" t="str" cm="1">
        <f t="array" ref="P107">_xlfn.IFS(Table1[[#This Row],[Asset Class]]&lt;&gt;"Local","y",P$11=$E107,"y",Table1[[#This Row],[Asset Class]]="Local","")</f>
        <v>y</v>
      </c>
      <c r="Q107" s="86" t="str" cm="1">
        <f t="array" ref="Q107">_xlfn.IFS(Table1[[#This Row],[Asset Class]]&lt;&gt;"Local","y",Q$11=$E107,"y",Table1[[#This Row],[Asset Class]]="Local","")</f>
        <v>y</v>
      </c>
      <c r="R107" s="86" t="str" cm="1">
        <f t="array" ref="R107">_xlfn.IFS(Table1[[#This Row],[Asset Class]]&lt;&gt;"Local","y",R$11=$E107,"y",Table1[[#This Row],[Asset Class]]="Local","")</f>
        <v>y</v>
      </c>
      <c r="S107" s="341" t="str" cm="1">
        <f t="array" ref="S107">_xlfn.IFS(Table1[[#This Row],[Asset Class]]&lt;&gt;"Local","y",S$11=$E107,"y",Table1[[#This Row],[Asset Class]]="Local","")</f>
        <v>y</v>
      </c>
      <c r="T107" s="50"/>
      <c r="U107" s="95">
        <f>IF(Table1[[#This Row],[Asset Class]]&lt;&gt;"Local",0.25,IF(P107="y",1,""))</f>
        <v>0.25</v>
      </c>
      <c r="V107" s="415">
        <f>IF(Table1[[#This Row],[Asset Class]]&lt;&gt;"Local",0.25,IF(Q107="y",1,""))</f>
        <v>0.25</v>
      </c>
      <c r="W107" s="415">
        <f>IF(Table1[[#This Row],[Asset Class]]&lt;&gt;"Local",0.25,IF(R107="y",1,""))</f>
        <v>0.25</v>
      </c>
      <c r="X107" s="415">
        <f>IF(Table1[[#This Row],[Asset Class]]&lt;&gt;"Local",0.25,IF(S107="y",1,""))</f>
        <v>0.25</v>
      </c>
      <c r="Y107" s="95">
        <f t="shared" si="6"/>
        <v>1</v>
      </c>
      <c r="Z107" s="50"/>
      <c r="AA107" s="257">
        <f t="shared" si="7"/>
        <v>8727499.5</v>
      </c>
      <c r="AB107" s="258">
        <f t="shared" si="8"/>
        <v>8727499.5</v>
      </c>
      <c r="AC107" s="258">
        <f t="shared" si="9"/>
        <v>8727499.5</v>
      </c>
      <c r="AD107" s="258">
        <f t="shared" si="10"/>
        <v>8727499.5</v>
      </c>
      <c r="AE107" s="259">
        <f t="shared" si="11"/>
        <v>34909998</v>
      </c>
    </row>
    <row r="108" spans="1:31">
      <c r="A108" s="26"/>
      <c r="B108" s="210" t="s">
        <v>268</v>
      </c>
      <c r="C108" s="211" t="s">
        <v>272</v>
      </c>
      <c r="D108" s="211" t="s">
        <v>106</v>
      </c>
      <c r="E108" s="211" t="s">
        <v>107</v>
      </c>
      <c r="F108" s="241" t="s">
        <v>103</v>
      </c>
      <c r="G108" s="357">
        <v>0.5</v>
      </c>
      <c r="H108" s="360">
        <v>64015.625619724102</v>
      </c>
      <c r="I108" s="365">
        <v>295.91815694928124</v>
      </c>
      <c r="J108" s="332">
        <f>Table1[[#This Row],[Embellishment Area (m2)]]*Table1[[#This Row],[Construction Unit Rate ($/m)]]*Table1[[#This Row],[Embellishment Area Factor]]</f>
        <v>9471692.9746719729</v>
      </c>
      <c r="K108" s="246">
        <v>128031.2512394482</v>
      </c>
      <c r="L108" s="337">
        <v>157.26221918381682</v>
      </c>
      <c r="M108" s="88">
        <f>Table1[[#This Row],[Size of land (m2)]]*Table1[[#This Row],[Land Unit Rate ($/m2)]]</f>
        <v>20134478.694796424</v>
      </c>
      <c r="N108" s="244">
        <v>2021</v>
      </c>
      <c r="O108" s="202">
        <f>ROUND(IF(Table1[[#This Row],[Valuation Year]]=2016,(Table1[[#This Row],[Total Construction Cost ($)]]+Table1[[#This Row],[Land Value]])*('General Input Sheet'!$G$38/'General Input Sheet'!$G$43),Table1[[#This Row],[Total Construction Cost ($)]]+Table1[[#This Row],[Land Value]]),0)</f>
        <v>29606172</v>
      </c>
      <c r="P108" s="123" t="str" cm="1">
        <f t="array" ref="P108">_xlfn.IFS(Table1[[#This Row],[Asset Class]]&lt;&gt;"Local","y",P$11=$E108,"y",Table1[[#This Row],[Asset Class]]="Local","")</f>
        <v>y</v>
      </c>
      <c r="Q108" s="86" t="str" cm="1">
        <f t="array" ref="Q108">_xlfn.IFS(Table1[[#This Row],[Asset Class]]&lt;&gt;"Local","y",Q$11=$E108,"y",Table1[[#This Row],[Asset Class]]="Local","")</f>
        <v>y</v>
      </c>
      <c r="R108" s="86" t="str" cm="1">
        <f t="array" ref="R108">_xlfn.IFS(Table1[[#This Row],[Asset Class]]&lt;&gt;"Local","y",R$11=$E108,"y",Table1[[#This Row],[Asset Class]]="Local","")</f>
        <v>y</v>
      </c>
      <c r="S108" s="341" t="str" cm="1">
        <f t="array" ref="S108">_xlfn.IFS(Table1[[#This Row],[Asset Class]]&lt;&gt;"Local","y",S$11=$E108,"y",Table1[[#This Row],[Asset Class]]="Local","")</f>
        <v>y</v>
      </c>
      <c r="T108" s="50"/>
      <c r="U108" s="95">
        <f>IF(Table1[[#This Row],[Asset Class]]&lt;&gt;"Local",0.25,IF(P108="y",1,""))</f>
        <v>0.25</v>
      </c>
      <c r="V108" s="415">
        <f>IF(Table1[[#This Row],[Asset Class]]&lt;&gt;"Local",0.25,IF(Q108="y",1,""))</f>
        <v>0.25</v>
      </c>
      <c r="W108" s="415">
        <f>IF(Table1[[#This Row],[Asset Class]]&lt;&gt;"Local",0.25,IF(R108="y",1,""))</f>
        <v>0.25</v>
      </c>
      <c r="X108" s="415">
        <f>IF(Table1[[#This Row],[Asset Class]]&lt;&gt;"Local",0.25,IF(S108="y",1,""))</f>
        <v>0.25</v>
      </c>
      <c r="Y108" s="95">
        <f t="shared" si="6"/>
        <v>1</v>
      </c>
      <c r="Z108" s="50"/>
      <c r="AA108" s="257">
        <f t="shared" si="7"/>
        <v>7401543</v>
      </c>
      <c r="AB108" s="258">
        <f t="shared" si="8"/>
        <v>7401543</v>
      </c>
      <c r="AC108" s="258">
        <f t="shared" si="9"/>
        <v>7401543</v>
      </c>
      <c r="AD108" s="258">
        <f t="shared" si="10"/>
        <v>7401543</v>
      </c>
      <c r="AE108" s="259">
        <f t="shared" si="11"/>
        <v>29606172</v>
      </c>
    </row>
    <row r="109" spans="1:31">
      <c r="A109" s="26"/>
      <c r="B109" s="210" t="s">
        <v>273</v>
      </c>
      <c r="C109" s="211" t="s">
        <v>274</v>
      </c>
      <c r="D109" s="211" t="s">
        <v>111</v>
      </c>
      <c r="E109" s="211" t="s">
        <v>107</v>
      </c>
      <c r="F109" s="241" t="s">
        <v>103</v>
      </c>
      <c r="G109" s="357">
        <v>0.5</v>
      </c>
      <c r="H109" s="360">
        <v>1289.052941863004</v>
      </c>
      <c r="I109" s="365">
        <v>111.62041035606889</v>
      </c>
      <c r="J109" s="332">
        <f>Table1[[#This Row],[Embellishment Area (m2)]]*Table1[[#This Row],[Construction Unit Rate ($/m)]]*Table1[[#This Row],[Embellishment Area Factor]]</f>
        <v>71942.309170723151</v>
      </c>
      <c r="K109" s="246">
        <v>0</v>
      </c>
      <c r="L109" s="337">
        <v>66.125722619436161</v>
      </c>
      <c r="M109" s="88">
        <f>Table1[[#This Row],[Size of land (m2)]]*Table1[[#This Row],[Land Unit Rate ($/m2)]]</f>
        <v>0</v>
      </c>
      <c r="N109" s="244">
        <v>2021</v>
      </c>
      <c r="O109" s="202">
        <f>ROUND(IF(Table1[[#This Row],[Valuation Year]]=2016,(Table1[[#This Row],[Total Construction Cost ($)]]+Table1[[#This Row],[Land Value]])*('General Input Sheet'!$G$38/'General Input Sheet'!$G$43),Table1[[#This Row],[Total Construction Cost ($)]]+Table1[[#This Row],[Land Value]]),0)</f>
        <v>71942</v>
      </c>
      <c r="P109" s="123" t="str" cm="1">
        <f t="array" ref="P109">_xlfn.IFS(Table1[[#This Row],[Asset Class]]&lt;&gt;"Local","y",P$11=$E109,"y",Table1[[#This Row],[Asset Class]]="Local","")</f>
        <v>y</v>
      </c>
      <c r="Q109" s="86" t="str" cm="1">
        <f t="array" ref="Q109">_xlfn.IFS(Table1[[#This Row],[Asset Class]]&lt;&gt;"Local","y",Q$11=$E109,"y",Table1[[#This Row],[Asset Class]]="Local","")</f>
        <v/>
      </c>
      <c r="R109" s="86" t="str" cm="1">
        <f t="array" ref="R109">_xlfn.IFS(Table1[[#This Row],[Asset Class]]&lt;&gt;"Local","y",R$11=$E109,"y",Table1[[#This Row],[Asset Class]]="Local","")</f>
        <v/>
      </c>
      <c r="S109" s="341" t="str" cm="1">
        <f t="array" ref="S109">_xlfn.IFS(Table1[[#This Row],[Asset Class]]&lt;&gt;"Local","y",S$11=$E109,"y",Table1[[#This Row],[Asset Class]]="Local","")</f>
        <v/>
      </c>
      <c r="T109" s="50"/>
      <c r="U109" s="95">
        <f>IF(Table1[[#This Row],[Asset Class]]&lt;&gt;"Local",0.25,IF(P109="y",1,""))</f>
        <v>1</v>
      </c>
      <c r="V109" s="415" t="str">
        <f>IF(Table1[[#This Row],[Asset Class]]&lt;&gt;"Local",0.25,IF(Q109="y",1,""))</f>
        <v/>
      </c>
      <c r="W109" s="415" t="str">
        <f>IF(Table1[[#This Row],[Asset Class]]&lt;&gt;"Local",0.25,IF(R109="y",1,""))</f>
        <v/>
      </c>
      <c r="X109" s="415" t="str">
        <f>IF(Table1[[#This Row],[Asset Class]]&lt;&gt;"Local",0.25,IF(S109="y",1,""))</f>
        <v/>
      </c>
      <c r="Y109" s="95">
        <f t="shared" si="6"/>
        <v>1</v>
      </c>
      <c r="Z109" s="50"/>
      <c r="AA109" s="257">
        <f t="shared" si="7"/>
        <v>71942</v>
      </c>
      <c r="AB109" s="258" t="str">
        <f t="shared" si="8"/>
        <v/>
      </c>
      <c r="AC109" s="258" t="str">
        <f t="shared" si="9"/>
        <v/>
      </c>
      <c r="AD109" s="258" t="str">
        <f t="shared" si="10"/>
        <v/>
      </c>
      <c r="AE109" s="259">
        <f t="shared" si="11"/>
        <v>71942</v>
      </c>
    </row>
    <row r="110" spans="1:31">
      <c r="A110" s="26"/>
      <c r="B110" s="210" t="s">
        <v>275</v>
      </c>
      <c r="C110" s="211" t="s">
        <v>276</v>
      </c>
      <c r="D110" s="211" t="s">
        <v>111</v>
      </c>
      <c r="E110" s="211" t="s">
        <v>107</v>
      </c>
      <c r="F110" s="241" t="s">
        <v>103</v>
      </c>
      <c r="G110" s="357">
        <v>0.5</v>
      </c>
      <c r="H110" s="360">
        <v>2574.3612684494747</v>
      </c>
      <c r="I110" s="365">
        <v>111.62041035606889</v>
      </c>
      <c r="J110" s="332">
        <f>Table1[[#This Row],[Embellishment Area (m2)]]*Table1[[#This Row],[Construction Unit Rate ($/m)]]*Table1[[#This Row],[Embellishment Area Factor]]</f>
        <v>143675.6305945502</v>
      </c>
      <c r="K110" s="246">
        <v>5148.7225368989493</v>
      </c>
      <c r="L110" s="337">
        <v>66.125722619436161</v>
      </c>
      <c r="M110" s="88">
        <f>Table1[[#This Row],[Size of land (m2)]]*Table1[[#This Row],[Land Unit Rate ($/m2)]]</f>
        <v>340462.99831941957</v>
      </c>
      <c r="N110" s="244">
        <v>2021</v>
      </c>
      <c r="O110" s="202">
        <f>ROUND(IF(Table1[[#This Row],[Valuation Year]]=2016,(Table1[[#This Row],[Total Construction Cost ($)]]+Table1[[#This Row],[Land Value]])*('General Input Sheet'!$G$38/'General Input Sheet'!$G$43),Table1[[#This Row],[Total Construction Cost ($)]]+Table1[[#This Row],[Land Value]]),0)</f>
        <v>484139</v>
      </c>
      <c r="P110" s="123" t="str" cm="1">
        <f t="array" ref="P110">_xlfn.IFS(Table1[[#This Row],[Asset Class]]&lt;&gt;"Local","y",P$11=$E110,"y",Table1[[#This Row],[Asset Class]]="Local","")</f>
        <v>y</v>
      </c>
      <c r="Q110" s="86" t="str" cm="1">
        <f t="array" ref="Q110">_xlfn.IFS(Table1[[#This Row],[Asset Class]]&lt;&gt;"Local","y",Q$11=$E110,"y",Table1[[#This Row],[Asset Class]]="Local","")</f>
        <v/>
      </c>
      <c r="R110" s="86" t="str" cm="1">
        <f t="array" ref="R110">_xlfn.IFS(Table1[[#This Row],[Asset Class]]&lt;&gt;"Local","y",R$11=$E110,"y",Table1[[#This Row],[Asset Class]]="Local","")</f>
        <v/>
      </c>
      <c r="S110" s="341" t="str" cm="1">
        <f t="array" ref="S110">_xlfn.IFS(Table1[[#This Row],[Asset Class]]&lt;&gt;"Local","y",S$11=$E110,"y",Table1[[#This Row],[Asset Class]]="Local","")</f>
        <v/>
      </c>
      <c r="T110" s="50"/>
      <c r="U110" s="95">
        <f>IF(Table1[[#This Row],[Asset Class]]&lt;&gt;"Local",0.25,IF(P110="y",1,""))</f>
        <v>1</v>
      </c>
      <c r="V110" s="415" t="str">
        <f>IF(Table1[[#This Row],[Asset Class]]&lt;&gt;"Local",0.25,IF(Q110="y",1,""))</f>
        <v/>
      </c>
      <c r="W110" s="415" t="str">
        <f>IF(Table1[[#This Row],[Asset Class]]&lt;&gt;"Local",0.25,IF(R110="y",1,""))</f>
        <v/>
      </c>
      <c r="X110" s="415" t="str">
        <f>IF(Table1[[#This Row],[Asset Class]]&lt;&gt;"Local",0.25,IF(S110="y",1,""))</f>
        <v/>
      </c>
      <c r="Y110" s="95">
        <f t="shared" si="6"/>
        <v>1</v>
      </c>
      <c r="Z110" s="50"/>
      <c r="AA110" s="257">
        <f t="shared" si="7"/>
        <v>484139</v>
      </c>
      <c r="AB110" s="258" t="str">
        <f t="shared" si="8"/>
        <v/>
      </c>
      <c r="AC110" s="258" t="str">
        <f t="shared" si="9"/>
        <v/>
      </c>
      <c r="AD110" s="258" t="str">
        <f t="shared" si="10"/>
        <v/>
      </c>
      <c r="AE110" s="259">
        <f t="shared" si="11"/>
        <v>484139</v>
      </c>
    </row>
    <row r="111" spans="1:31">
      <c r="A111" s="26"/>
      <c r="B111" s="210" t="s">
        <v>277</v>
      </c>
      <c r="C111" s="211" t="s">
        <v>278</v>
      </c>
      <c r="D111" s="211" t="s">
        <v>111</v>
      </c>
      <c r="E111" s="211" t="s">
        <v>107</v>
      </c>
      <c r="F111" s="241" t="s">
        <v>103</v>
      </c>
      <c r="G111" s="357">
        <v>0.5</v>
      </c>
      <c r="H111" s="360">
        <v>12748.200151522506</v>
      </c>
      <c r="I111" s="365">
        <v>111.62041035606889</v>
      </c>
      <c r="J111" s="332">
        <f>Table1[[#This Row],[Embellishment Area (m2)]]*Table1[[#This Row],[Construction Unit Rate ($/m)]]*Table1[[#This Row],[Embellishment Area Factor]]</f>
        <v>711479.66610712081</v>
      </c>
      <c r="K111" s="246">
        <v>25496.400303045011</v>
      </c>
      <c r="L111" s="337">
        <v>66.125722619436161</v>
      </c>
      <c r="M111" s="88">
        <f>Table1[[#This Row],[Size of land (m2)]]*Table1[[#This Row],[Land Unit Rate ($/m2)]]</f>
        <v>1685967.8942332624</v>
      </c>
      <c r="N111" s="244">
        <v>2021</v>
      </c>
      <c r="O111" s="202">
        <f>ROUND(IF(Table1[[#This Row],[Valuation Year]]=2016,(Table1[[#This Row],[Total Construction Cost ($)]]+Table1[[#This Row],[Land Value]])*('General Input Sheet'!$G$38/'General Input Sheet'!$G$43),Table1[[#This Row],[Total Construction Cost ($)]]+Table1[[#This Row],[Land Value]]),0)</f>
        <v>2397448</v>
      </c>
      <c r="P111" s="123" t="str" cm="1">
        <f t="array" ref="P111">_xlfn.IFS(Table1[[#This Row],[Asset Class]]&lt;&gt;"Local","y",P$11=$E111,"y",Table1[[#This Row],[Asset Class]]="Local","")</f>
        <v>y</v>
      </c>
      <c r="Q111" s="86" t="str" cm="1">
        <f t="array" ref="Q111">_xlfn.IFS(Table1[[#This Row],[Asset Class]]&lt;&gt;"Local","y",Q$11=$E111,"y",Table1[[#This Row],[Asset Class]]="Local","")</f>
        <v/>
      </c>
      <c r="R111" s="86" t="str" cm="1">
        <f t="array" ref="R111">_xlfn.IFS(Table1[[#This Row],[Asset Class]]&lt;&gt;"Local","y",R$11=$E111,"y",Table1[[#This Row],[Asset Class]]="Local","")</f>
        <v/>
      </c>
      <c r="S111" s="341" t="str" cm="1">
        <f t="array" ref="S111">_xlfn.IFS(Table1[[#This Row],[Asset Class]]&lt;&gt;"Local","y",S$11=$E111,"y",Table1[[#This Row],[Asset Class]]="Local","")</f>
        <v/>
      </c>
      <c r="T111" s="50"/>
      <c r="U111" s="95">
        <f>IF(Table1[[#This Row],[Asset Class]]&lt;&gt;"Local",0.25,IF(P111="y",1,""))</f>
        <v>1</v>
      </c>
      <c r="V111" s="415" t="str">
        <f>IF(Table1[[#This Row],[Asset Class]]&lt;&gt;"Local",0.25,IF(Q111="y",1,""))</f>
        <v/>
      </c>
      <c r="W111" s="415" t="str">
        <f>IF(Table1[[#This Row],[Asset Class]]&lt;&gt;"Local",0.25,IF(R111="y",1,""))</f>
        <v/>
      </c>
      <c r="X111" s="415" t="str">
        <f>IF(Table1[[#This Row],[Asset Class]]&lt;&gt;"Local",0.25,IF(S111="y",1,""))</f>
        <v/>
      </c>
      <c r="Y111" s="95">
        <f t="shared" si="6"/>
        <v>1</v>
      </c>
      <c r="Z111" s="50"/>
      <c r="AA111" s="257">
        <f t="shared" si="7"/>
        <v>2397448</v>
      </c>
      <c r="AB111" s="258" t="str">
        <f t="shared" si="8"/>
        <v/>
      </c>
      <c r="AC111" s="258" t="str">
        <f t="shared" si="9"/>
        <v/>
      </c>
      <c r="AD111" s="258" t="str">
        <f t="shared" si="10"/>
        <v/>
      </c>
      <c r="AE111" s="259">
        <f t="shared" si="11"/>
        <v>2397448</v>
      </c>
    </row>
    <row r="112" spans="1:31">
      <c r="A112" s="26"/>
      <c r="B112" s="210" t="s">
        <v>279</v>
      </c>
      <c r="C112" s="211" t="s">
        <v>280</v>
      </c>
      <c r="D112" s="211" t="s">
        <v>111</v>
      </c>
      <c r="E112" s="211" t="s">
        <v>107</v>
      </c>
      <c r="F112" s="241" t="s">
        <v>103</v>
      </c>
      <c r="G112" s="357">
        <v>0.5</v>
      </c>
      <c r="H112" s="360">
        <v>2567.6237716066639</v>
      </c>
      <c r="I112" s="365">
        <v>111.62041035606889</v>
      </c>
      <c r="J112" s="332">
        <f>Table1[[#This Row],[Embellishment Area (m2)]]*Table1[[#This Row],[Construction Unit Rate ($/m)]]*Table1[[#This Row],[Embellishment Area Factor]]</f>
        <v>143299.60951336657</v>
      </c>
      <c r="K112" s="246">
        <v>5135.2475432133278</v>
      </c>
      <c r="L112" s="337">
        <v>66.125722619436161</v>
      </c>
      <c r="M112" s="88">
        <f>Table1[[#This Row],[Size of land (m2)]]*Table1[[#This Row],[Land Unit Rate ($/m2)]]</f>
        <v>339571.95462466555</v>
      </c>
      <c r="N112" s="244">
        <v>2021</v>
      </c>
      <c r="O112" s="202">
        <f>ROUND(IF(Table1[[#This Row],[Valuation Year]]=2016,(Table1[[#This Row],[Total Construction Cost ($)]]+Table1[[#This Row],[Land Value]])*('General Input Sheet'!$G$38/'General Input Sheet'!$G$43),Table1[[#This Row],[Total Construction Cost ($)]]+Table1[[#This Row],[Land Value]]),0)</f>
        <v>482872</v>
      </c>
      <c r="P112" s="123" t="str" cm="1">
        <f t="array" ref="P112">_xlfn.IFS(Table1[[#This Row],[Asset Class]]&lt;&gt;"Local","y",P$11=$E112,"y",Table1[[#This Row],[Asset Class]]="Local","")</f>
        <v>y</v>
      </c>
      <c r="Q112" s="86" t="str" cm="1">
        <f t="array" ref="Q112">_xlfn.IFS(Table1[[#This Row],[Asset Class]]&lt;&gt;"Local","y",Q$11=$E112,"y",Table1[[#This Row],[Asset Class]]="Local","")</f>
        <v/>
      </c>
      <c r="R112" s="86" t="str" cm="1">
        <f t="array" ref="R112">_xlfn.IFS(Table1[[#This Row],[Asset Class]]&lt;&gt;"Local","y",R$11=$E112,"y",Table1[[#This Row],[Asset Class]]="Local","")</f>
        <v/>
      </c>
      <c r="S112" s="341" t="str" cm="1">
        <f t="array" ref="S112">_xlfn.IFS(Table1[[#This Row],[Asset Class]]&lt;&gt;"Local","y",S$11=$E112,"y",Table1[[#This Row],[Asset Class]]="Local","")</f>
        <v/>
      </c>
      <c r="T112" s="50"/>
      <c r="U112" s="95">
        <f>IF(Table1[[#This Row],[Asset Class]]&lt;&gt;"Local",0.25,IF(P112="y",1,""))</f>
        <v>1</v>
      </c>
      <c r="V112" s="415" t="str">
        <f>IF(Table1[[#This Row],[Asset Class]]&lt;&gt;"Local",0.25,IF(Q112="y",1,""))</f>
        <v/>
      </c>
      <c r="W112" s="415" t="str">
        <f>IF(Table1[[#This Row],[Asset Class]]&lt;&gt;"Local",0.25,IF(R112="y",1,""))</f>
        <v/>
      </c>
      <c r="X112" s="415" t="str">
        <f>IF(Table1[[#This Row],[Asset Class]]&lt;&gt;"Local",0.25,IF(S112="y",1,""))</f>
        <v/>
      </c>
      <c r="Y112" s="95">
        <f t="shared" si="6"/>
        <v>1</v>
      </c>
      <c r="Z112" s="50"/>
      <c r="AA112" s="257">
        <f t="shared" si="7"/>
        <v>482872</v>
      </c>
      <c r="AB112" s="258" t="str">
        <f t="shared" si="8"/>
        <v/>
      </c>
      <c r="AC112" s="258" t="str">
        <f t="shared" si="9"/>
        <v/>
      </c>
      <c r="AD112" s="258" t="str">
        <f t="shared" si="10"/>
        <v/>
      </c>
      <c r="AE112" s="259">
        <f t="shared" si="11"/>
        <v>482872</v>
      </c>
    </row>
    <row r="113" spans="1:31">
      <c r="A113" s="26"/>
      <c r="B113" s="210" t="s">
        <v>281</v>
      </c>
      <c r="C113" s="211" t="s">
        <v>282</v>
      </c>
      <c r="D113" s="211" t="s">
        <v>106</v>
      </c>
      <c r="E113" s="211" t="s">
        <v>107</v>
      </c>
      <c r="F113" s="241" t="s">
        <v>136</v>
      </c>
      <c r="G113" s="357">
        <v>0.5</v>
      </c>
      <c r="H113" s="360">
        <v>97321.975967784907</v>
      </c>
      <c r="I113" s="365">
        <v>295.91815694928124</v>
      </c>
      <c r="J113" s="332">
        <f>Table1[[#This Row],[Embellishment Area (m2)]]*Table1[[#This Row],[Construction Unit Rate ($/m)]]*Table1[[#This Row],[Embellishment Area Factor]]</f>
        <v>14399669.879524576</v>
      </c>
      <c r="K113" s="246">
        <v>194643.95193556981</v>
      </c>
      <c r="L113" s="337">
        <v>157.26221918381682</v>
      </c>
      <c r="M113" s="88">
        <f>Table1[[#This Row],[Size of land (m2)]]*Table1[[#This Row],[Land Unit Rate ($/m2)]]</f>
        <v>30610139.832095888</v>
      </c>
      <c r="N113" s="244">
        <v>2021</v>
      </c>
      <c r="O113" s="202">
        <f>ROUND(IF(Table1[[#This Row],[Valuation Year]]=2016,(Table1[[#This Row],[Total Construction Cost ($)]]+Table1[[#This Row],[Land Value]])*('General Input Sheet'!$G$38/'General Input Sheet'!$G$43),Table1[[#This Row],[Total Construction Cost ($)]]+Table1[[#This Row],[Land Value]]),0)</f>
        <v>45009810</v>
      </c>
      <c r="P113" s="123" t="str" cm="1">
        <f t="array" ref="P113">_xlfn.IFS(Table1[[#This Row],[Asset Class]]&lt;&gt;"Local","y",P$11=$E113,"y",Table1[[#This Row],[Asset Class]]="Local","")</f>
        <v>y</v>
      </c>
      <c r="Q113" s="86" t="str" cm="1">
        <f t="array" ref="Q113">_xlfn.IFS(Table1[[#This Row],[Asset Class]]&lt;&gt;"Local","y",Q$11=$E113,"y",Table1[[#This Row],[Asset Class]]="Local","")</f>
        <v>y</v>
      </c>
      <c r="R113" s="86" t="str" cm="1">
        <f t="array" ref="R113">_xlfn.IFS(Table1[[#This Row],[Asset Class]]&lt;&gt;"Local","y",R$11=$E113,"y",Table1[[#This Row],[Asset Class]]="Local","")</f>
        <v>y</v>
      </c>
      <c r="S113" s="341" t="str" cm="1">
        <f t="array" ref="S113">_xlfn.IFS(Table1[[#This Row],[Asset Class]]&lt;&gt;"Local","y",S$11=$E113,"y",Table1[[#This Row],[Asset Class]]="Local","")</f>
        <v>y</v>
      </c>
      <c r="T113" s="50"/>
      <c r="U113" s="95">
        <f>IF(Table1[[#This Row],[Asset Class]]&lt;&gt;"Local",0.25,IF(P113="y",1,""))</f>
        <v>0.25</v>
      </c>
      <c r="V113" s="415">
        <f>IF(Table1[[#This Row],[Asset Class]]&lt;&gt;"Local",0.25,IF(Q113="y",1,""))</f>
        <v>0.25</v>
      </c>
      <c r="W113" s="415">
        <f>IF(Table1[[#This Row],[Asset Class]]&lt;&gt;"Local",0.25,IF(R113="y",1,""))</f>
        <v>0.25</v>
      </c>
      <c r="X113" s="415">
        <f>IF(Table1[[#This Row],[Asset Class]]&lt;&gt;"Local",0.25,IF(S113="y",1,""))</f>
        <v>0.25</v>
      </c>
      <c r="Y113" s="95">
        <f t="shared" si="6"/>
        <v>1</v>
      </c>
      <c r="Z113" s="50"/>
      <c r="AA113" s="257">
        <f t="shared" si="7"/>
        <v>11252452.5</v>
      </c>
      <c r="AB113" s="258">
        <f t="shared" si="8"/>
        <v>11252452.5</v>
      </c>
      <c r="AC113" s="258">
        <f t="shared" si="9"/>
        <v>11252452.5</v>
      </c>
      <c r="AD113" s="258">
        <f t="shared" si="10"/>
        <v>11252452.5</v>
      </c>
      <c r="AE113" s="259">
        <f t="shared" si="11"/>
        <v>45009810</v>
      </c>
    </row>
    <row r="114" spans="1:31">
      <c r="A114" s="26"/>
      <c r="B114" s="210" t="s">
        <v>281</v>
      </c>
      <c r="C114" s="211" t="s">
        <v>283</v>
      </c>
      <c r="D114" s="211" t="s">
        <v>106</v>
      </c>
      <c r="E114" s="211" t="s">
        <v>107</v>
      </c>
      <c r="F114" s="241" t="s">
        <v>103</v>
      </c>
      <c r="G114" s="357">
        <v>0.5</v>
      </c>
      <c r="H114" s="360">
        <v>22838.45741081173</v>
      </c>
      <c r="I114" s="365">
        <v>295.91815694928124</v>
      </c>
      <c r="J114" s="332">
        <f>Table1[[#This Row],[Embellishment Area (m2)]]*Table1[[#This Row],[Construction Unit Rate ($/m)]]*Table1[[#This Row],[Embellishment Area Factor]]</f>
        <v>3379157.1122860303</v>
      </c>
      <c r="K114" s="246">
        <v>45676.914821623461</v>
      </c>
      <c r="L114" s="337">
        <v>157.26221918381682</v>
      </c>
      <c r="M114" s="88">
        <f>Table1[[#This Row],[Size of land (m2)]]*Table1[[#This Row],[Land Unit Rate ($/m2)]]</f>
        <v>7183252.9903186802</v>
      </c>
      <c r="N114" s="244">
        <v>2021</v>
      </c>
      <c r="O114" s="202">
        <f>ROUND(IF(Table1[[#This Row],[Valuation Year]]=2016,(Table1[[#This Row],[Total Construction Cost ($)]]+Table1[[#This Row],[Land Value]])*('General Input Sheet'!$G$38/'General Input Sheet'!$G$43),Table1[[#This Row],[Total Construction Cost ($)]]+Table1[[#This Row],[Land Value]]),0)</f>
        <v>10562410</v>
      </c>
      <c r="P114" s="123" t="str" cm="1">
        <f t="array" ref="P114">_xlfn.IFS(Table1[[#This Row],[Asset Class]]&lt;&gt;"Local","y",P$11=$E114,"y",Table1[[#This Row],[Asset Class]]="Local","")</f>
        <v>y</v>
      </c>
      <c r="Q114" s="86" t="str" cm="1">
        <f t="array" ref="Q114">_xlfn.IFS(Table1[[#This Row],[Asset Class]]&lt;&gt;"Local","y",Q$11=$E114,"y",Table1[[#This Row],[Asset Class]]="Local","")</f>
        <v>y</v>
      </c>
      <c r="R114" s="86" t="str" cm="1">
        <f t="array" ref="R114">_xlfn.IFS(Table1[[#This Row],[Asset Class]]&lt;&gt;"Local","y",R$11=$E114,"y",Table1[[#This Row],[Asset Class]]="Local","")</f>
        <v>y</v>
      </c>
      <c r="S114" s="341" t="str" cm="1">
        <f t="array" ref="S114">_xlfn.IFS(Table1[[#This Row],[Asset Class]]&lt;&gt;"Local","y",S$11=$E114,"y",Table1[[#This Row],[Asset Class]]="Local","")</f>
        <v>y</v>
      </c>
      <c r="T114" s="50"/>
      <c r="U114" s="95">
        <f>IF(Table1[[#This Row],[Asset Class]]&lt;&gt;"Local",0.25,IF(P114="y",1,""))</f>
        <v>0.25</v>
      </c>
      <c r="V114" s="415">
        <f>IF(Table1[[#This Row],[Asset Class]]&lt;&gt;"Local",0.25,IF(Q114="y",1,""))</f>
        <v>0.25</v>
      </c>
      <c r="W114" s="415">
        <f>IF(Table1[[#This Row],[Asset Class]]&lt;&gt;"Local",0.25,IF(R114="y",1,""))</f>
        <v>0.25</v>
      </c>
      <c r="X114" s="415">
        <f>IF(Table1[[#This Row],[Asset Class]]&lt;&gt;"Local",0.25,IF(S114="y",1,""))</f>
        <v>0.25</v>
      </c>
      <c r="Y114" s="95">
        <f t="shared" si="6"/>
        <v>1</v>
      </c>
      <c r="Z114" s="50"/>
      <c r="AA114" s="257">
        <f t="shared" si="7"/>
        <v>2640602.5</v>
      </c>
      <c r="AB114" s="258">
        <f t="shared" si="8"/>
        <v>2640602.5</v>
      </c>
      <c r="AC114" s="258">
        <f t="shared" si="9"/>
        <v>2640602.5</v>
      </c>
      <c r="AD114" s="258">
        <f t="shared" si="10"/>
        <v>2640602.5</v>
      </c>
      <c r="AE114" s="259">
        <f t="shared" si="11"/>
        <v>10562410</v>
      </c>
    </row>
    <row r="115" spans="1:31">
      <c r="A115" s="26"/>
      <c r="B115" s="210" t="s">
        <v>281</v>
      </c>
      <c r="C115" s="211" t="s">
        <v>284</v>
      </c>
      <c r="D115" s="211" t="s">
        <v>106</v>
      </c>
      <c r="E115" s="211" t="s">
        <v>107</v>
      </c>
      <c r="F115" s="241" t="s">
        <v>103</v>
      </c>
      <c r="G115" s="357">
        <v>0.5</v>
      </c>
      <c r="H115" s="360">
        <v>10522.067326423696</v>
      </c>
      <c r="I115" s="365">
        <v>295.91815694928124</v>
      </c>
      <c r="J115" s="332">
        <f>Table1[[#This Row],[Embellishment Area (m2)]]*Table1[[#This Row],[Construction Unit Rate ($/m)]]*Table1[[#This Row],[Embellishment Area Factor]]</f>
        <v>1556835.3852657757</v>
      </c>
      <c r="K115" s="246">
        <v>21044.134652847391</v>
      </c>
      <c r="L115" s="337">
        <v>157.26221918381682</v>
      </c>
      <c r="M115" s="88">
        <f>Table1[[#This Row],[Size of land (m2)]]*Table1[[#This Row],[Land Unit Rate ($/m2)]]</f>
        <v>3309447.3163098413</v>
      </c>
      <c r="N115" s="244">
        <v>2021</v>
      </c>
      <c r="O115" s="202">
        <f>ROUND(IF(Table1[[#This Row],[Valuation Year]]=2016,(Table1[[#This Row],[Total Construction Cost ($)]]+Table1[[#This Row],[Land Value]])*('General Input Sheet'!$G$38/'General Input Sheet'!$G$43),Table1[[#This Row],[Total Construction Cost ($)]]+Table1[[#This Row],[Land Value]]),0)</f>
        <v>4866283</v>
      </c>
      <c r="P115" s="123" t="str" cm="1">
        <f t="array" ref="P115">_xlfn.IFS(Table1[[#This Row],[Asset Class]]&lt;&gt;"Local","y",P$11=$E115,"y",Table1[[#This Row],[Asset Class]]="Local","")</f>
        <v>y</v>
      </c>
      <c r="Q115" s="86" t="str" cm="1">
        <f t="array" ref="Q115">_xlfn.IFS(Table1[[#This Row],[Asset Class]]&lt;&gt;"Local","y",Q$11=$E115,"y",Table1[[#This Row],[Asset Class]]="Local","")</f>
        <v>y</v>
      </c>
      <c r="R115" s="86" t="str" cm="1">
        <f t="array" ref="R115">_xlfn.IFS(Table1[[#This Row],[Asset Class]]&lt;&gt;"Local","y",R$11=$E115,"y",Table1[[#This Row],[Asset Class]]="Local","")</f>
        <v>y</v>
      </c>
      <c r="S115" s="341" t="str" cm="1">
        <f t="array" ref="S115">_xlfn.IFS(Table1[[#This Row],[Asset Class]]&lt;&gt;"Local","y",S$11=$E115,"y",Table1[[#This Row],[Asset Class]]="Local","")</f>
        <v>y</v>
      </c>
      <c r="T115" s="50"/>
      <c r="U115" s="95">
        <f>IF(Table1[[#This Row],[Asset Class]]&lt;&gt;"Local",0.25,IF(P115="y",1,""))</f>
        <v>0.25</v>
      </c>
      <c r="V115" s="415">
        <f>IF(Table1[[#This Row],[Asset Class]]&lt;&gt;"Local",0.25,IF(Q115="y",1,""))</f>
        <v>0.25</v>
      </c>
      <c r="W115" s="415">
        <f>IF(Table1[[#This Row],[Asset Class]]&lt;&gt;"Local",0.25,IF(R115="y",1,""))</f>
        <v>0.25</v>
      </c>
      <c r="X115" s="415">
        <f>IF(Table1[[#This Row],[Asset Class]]&lt;&gt;"Local",0.25,IF(S115="y",1,""))</f>
        <v>0.25</v>
      </c>
      <c r="Y115" s="95">
        <f t="shared" si="6"/>
        <v>1</v>
      </c>
      <c r="Z115" s="50"/>
      <c r="AA115" s="257">
        <f t="shared" si="7"/>
        <v>1216570.75</v>
      </c>
      <c r="AB115" s="258">
        <f t="shared" si="8"/>
        <v>1216570.75</v>
      </c>
      <c r="AC115" s="258">
        <f t="shared" si="9"/>
        <v>1216570.75</v>
      </c>
      <c r="AD115" s="258">
        <f t="shared" si="10"/>
        <v>1216570.75</v>
      </c>
      <c r="AE115" s="259">
        <f t="shared" si="11"/>
        <v>4866283</v>
      </c>
    </row>
    <row r="116" spans="1:31">
      <c r="A116" s="26"/>
      <c r="B116" s="210" t="s">
        <v>281</v>
      </c>
      <c r="C116" s="211" t="s">
        <v>285</v>
      </c>
      <c r="D116" s="211" t="s">
        <v>106</v>
      </c>
      <c r="E116" s="211" t="s">
        <v>107</v>
      </c>
      <c r="F116" s="241" t="s">
        <v>103</v>
      </c>
      <c r="G116" s="357">
        <v>0.5</v>
      </c>
      <c r="H116" s="360">
        <v>14275.917280032871</v>
      </c>
      <c r="I116" s="365">
        <v>295.91815694928124</v>
      </c>
      <c r="J116" s="332">
        <f>Table1[[#This Row],[Embellishment Area (m2)]]*Table1[[#This Row],[Construction Unit Rate ($/m)]]*Table1[[#This Row],[Embellishment Area Factor]]</f>
        <v>2112251.5651338617</v>
      </c>
      <c r="K116" s="246">
        <v>28551.834560065741</v>
      </c>
      <c r="L116" s="337">
        <v>157.26221918381682</v>
      </c>
      <c r="M116" s="88">
        <f>Table1[[#This Row],[Size of land (m2)]]*Table1[[#This Row],[Land Unit Rate ($/m2)]]</f>
        <v>4490124.864685135</v>
      </c>
      <c r="N116" s="244">
        <v>2021</v>
      </c>
      <c r="O116" s="202">
        <f>ROUND(IF(Table1[[#This Row],[Valuation Year]]=2016,(Table1[[#This Row],[Total Construction Cost ($)]]+Table1[[#This Row],[Land Value]])*('General Input Sheet'!$G$38/'General Input Sheet'!$G$43),Table1[[#This Row],[Total Construction Cost ($)]]+Table1[[#This Row],[Land Value]]),0)</f>
        <v>6602376</v>
      </c>
      <c r="P116" s="123" t="str" cm="1">
        <f t="array" ref="P116">_xlfn.IFS(Table1[[#This Row],[Asset Class]]&lt;&gt;"Local","y",P$11=$E116,"y",Table1[[#This Row],[Asset Class]]="Local","")</f>
        <v>y</v>
      </c>
      <c r="Q116" s="86" t="str" cm="1">
        <f t="array" ref="Q116">_xlfn.IFS(Table1[[#This Row],[Asset Class]]&lt;&gt;"Local","y",Q$11=$E116,"y",Table1[[#This Row],[Asset Class]]="Local","")</f>
        <v>y</v>
      </c>
      <c r="R116" s="86" t="str" cm="1">
        <f t="array" ref="R116">_xlfn.IFS(Table1[[#This Row],[Asset Class]]&lt;&gt;"Local","y",R$11=$E116,"y",Table1[[#This Row],[Asset Class]]="Local","")</f>
        <v>y</v>
      </c>
      <c r="S116" s="341" t="str" cm="1">
        <f t="array" ref="S116">_xlfn.IFS(Table1[[#This Row],[Asset Class]]&lt;&gt;"Local","y",S$11=$E116,"y",Table1[[#This Row],[Asset Class]]="Local","")</f>
        <v>y</v>
      </c>
      <c r="T116" s="50"/>
      <c r="U116" s="95">
        <f>IF(Table1[[#This Row],[Asset Class]]&lt;&gt;"Local",0.25,IF(P116="y",1,""))</f>
        <v>0.25</v>
      </c>
      <c r="V116" s="415">
        <f>IF(Table1[[#This Row],[Asset Class]]&lt;&gt;"Local",0.25,IF(Q116="y",1,""))</f>
        <v>0.25</v>
      </c>
      <c r="W116" s="415">
        <f>IF(Table1[[#This Row],[Asset Class]]&lt;&gt;"Local",0.25,IF(R116="y",1,""))</f>
        <v>0.25</v>
      </c>
      <c r="X116" s="415">
        <f>IF(Table1[[#This Row],[Asset Class]]&lt;&gt;"Local",0.25,IF(S116="y",1,""))</f>
        <v>0.25</v>
      </c>
      <c r="Y116" s="95">
        <f t="shared" si="6"/>
        <v>1</v>
      </c>
      <c r="Z116" s="50"/>
      <c r="AA116" s="257">
        <f t="shared" si="7"/>
        <v>1650594</v>
      </c>
      <c r="AB116" s="258">
        <f t="shared" si="8"/>
        <v>1650594</v>
      </c>
      <c r="AC116" s="258">
        <f t="shared" si="9"/>
        <v>1650594</v>
      </c>
      <c r="AD116" s="258">
        <f t="shared" si="10"/>
        <v>1650594</v>
      </c>
      <c r="AE116" s="259">
        <f t="shared" si="11"/>
        <v>6602376</v>
      </c>
    </row>
    <row r="117" spans="1:31">
      <c r="A117" s="26"/>
      <c r="B117" s="210" t="s">
        <v>286</v>
      </c>
      <c r="C117" s="211" t="s">
        <v>287</v>
      </c>
      <c r="D117" s="211" t="s">
        <v>111</v>
      </c>
      <c r="E117" s="211" t="s">
        <v>107</v>
      </c>
      <c r="F117" s="241" t="s">
        <v>108</v>
      </c>
      <c r="G117" s="357">
        <v>0.5</v>
      </c>
      <c r="H117" s="360">
        <v>2736.3055283489039</v>
      </c>
      <c r="I117" s="365">
        <v>111.62041035606889</v>
      </c>
      <c r="J117" s="332">
        <f>Table1[[#This Row],[Embellishment Area (m2)]]*Table1[[#This Row],[Construction Unit Rate ($/m)]]*Table1[[#This Row],[Embellishment Area Factor]]</f>
        <v>152713.77296694226</v>
      </c>
      <c r="K117" s="246">
        <v>0</v>
      </c>
      <c r="L117" s="337">
        <v>66.125722619436161</v>
      </c>
      <c r="M117" s="88">
        <f>Table1[[#This Row],[Size of land (m2)]]*Table1[[#This Row],[Land Unit Rate ($/m2)]]</f>
        <v>0</v>
      </c>
      <c r="N117" s="244">
        <v>2021</v>
      </c>
      <c r="O117" s="202">
        <f>ROUND(IF(Table1[[#This Row],[Valuation Year]]=2016,(Table1[[#This Row],[Total Construction Cost ($)]]+Table1[[#This Row],[Land Value]])*('General Input Sheet'!$G$38/'General Input Sheet'!$G$43),Table1[[#This Row],[Total Construction Cost ($)]]+Table1[[#This Row],[Land Value]]),0)</f>
        <v>152714</v>
      </c>
      <c r="P117" s="123" t="str" cm="1">
        <f t="array" ref="P117">_xlfn.IFS(Table1[[#This Row],[Asset Class]]&lt;&gt;"Local","y",P$11=$E117,"y",Table1[[#This Row],[Asset Class]]="Local","")</f>
        <v>y</v>
      </c>
      <c r="Q117" s="86" t="str" cm="1">
        <f t="array" ref="Q117">_xlfn.IFS(Table1[[#This Row],[Asset Class]]&lt;&gt;"Local","y",Q$11=$E117,"y",Table1[[#This Row],[Asset Class]]="Local","")</f>
        <v/>
      </c>
      <c r="R117" s="86" t="str" cm="1">
        <f t="array" ref="R117">_xlfn.IFS(Table1[[#This Row],[Asset Class]]&lt;&gt;"Local","y",R$11=$E117,"y",Table1[[#This Row],[Asset Class]]="Local","")</f>
        <v/>
      </c>
      <c r="S117" s="341" t="str" cm="1">
        <f t="array" ref="S117">_xlfn.IFS(Table1[[#This Row],[Asset Class]]&lt;&gt;"Local","y",S$11=$E117,"y",Table1[[#This Row],[Asset Class]]="Local","")</f>
        <v/>
      </c>
      <c r="T117" s="50"/>
      <c r="U117" s="95">
        <f>IF(Table1[[#This Row],[Asset Class]]&lt;&gt;"Local",0.25,IF(P117="y",1,""))</f>
        <v>1</v>
      </c>
      <c r="V117" s="415" t="str">
        <f>IF(Table1[[#This Row],[Asset Class]]&lt;&gt;"Local",0.25,IF(Q117="y",1,""))</f>
        <v/>
      </c>
      <c r="W117" s="415" t="str">
        <f>IF(Table1[[#This Row],[Asset Class]]&lt;&gt;"Local",0.25,IF(R117="y",1,""))</f>
        <v/>
      </c>
      <c r="X117" s="415" t="str">
        <f>IF(Table1[[#This Row],[Asset Class]]&lt;&gt;"Local",0.25,IF(S117="y",1,""))</f>
        <v/>
      </c>
      <c r="Y117" s="95">
        <f t="shared" si="6"/>
        <v>1</v>
      </c>
      <c r="Z117" s="50"/>
      <c r="AA117" s="257">
        <f t="shared" si="7"/>
        <v>152714</v>
      </c>
      <c r="AB117" s="258" t="str">
        <f t="shared" si="8"/>
        <v/>
      </c>
      <c r="AC117" s="258" t="str">
        <f t="shared" si="9"/>
        <v/>
      </c>
      <c r="AD117" s="258" t="str">
        <f t="shared" si="10"/>
        <v/>
      </c>
      <c r="AE117" s="259">
        <f t="shared" si="11"/>
        <v>152714</v>
      </c>
    </row>
    <row r="118" spans="1:31">
      <c r="A118" s="26"/>
      <c r="B118" s="210" t="s">
        <v>286</v>
      </c>
      <c r="C118" s="211" t="s">
        <v>288</v>
      </c>
      <c r="D118" s="211" t="s">
        <v>111</v>
      </c>
      <c r="E118" s="211" t="s">
        <v>107</v>
      </c>
      <c r="F118" s="241" t="s">
        <v>108</v>
      </c>
      <c r="G118" s="357">
        <v>0.5</v>
      </c>
      <c r="H118" s="360">
        <v>2949.2561553620758</v>
      </c>
      <c r="I118" s="365">
        <v>111.62041035606889</v>
      </c>
      <c r="J118" s="332">
        <f>Table1[[#This Row],[Embellishment Area (m2)]]*Table1[[#This Row],[Construction Unit Rate ($/m)]]*Table1[[#This Row],[Embellishment Area Factor]]</f>
        <v>164598.59115333846</v>
      </c>
      <c r="K118" s="246">
        <v>0</v>
      </c>
      <c r="L118" s="337">
        <v>66.125722619436161</v>
      </c>
      <c r="M118" s="88">
        <f>Table1[[#This Row],[Size of land (m2)]]*Table1[[#This Row],[Land Unit Rate ($/m2)]]</f>
        <v>0</v>
      </c>
      <c r="N118" s="244">
        <v>2021</v>
      </c>
      <c r="O118" s="202">
        <f>ROUND(IF(Table1[[#This Row],[Valuation Year]]=2016,(Table1[[#This Row],[Total Construction Cost ($)]]+Table1[[#This Row],[Land Value]])*('General Input Sheet'!$G$38/'General Input Sheet'!$G$43),Table1[[#This Row],[Total Construction Cost ($)]]+Table1[[#This Row],[Land Value]]),0)</f>
        <v>164599</v>
      </c>
      <c r="P118" s="123" t="str" cm="1">
        <f t="array" ref="P118">_xlfn.IFS(Table1[[#This Row],[Asset Class]]&lt;&gt;"Local","y",P$11=$E118,"y",Table1[[#This Row],[Asset Class]]="Local","")</f>
        <v>y</v>
      </c>
      <c r="Q118" s="86" t="str" cm="1">
        <f t="array" ref="Q118">_xlfn.IFS(Table1[[#This Row],[Asset Class]]&lt;&gt;"Local","y",Q$11=$E118,"y",Table1[[#This Row],[Asset Class]]="Local","")</f>
        <v/>
      </c>
      <c r="R118" s="86" t="str" cm="1">
        <f t="array" ref="R118">_xlfn.IFS(Table1[[#This Row],[Asset Class]]&lt;&gt;"Local","y",R$11=$E118,"y",Table1[[#This Row],[Asset Class]]="Local","")</f>
        <v/>
      </c>
      <c r="S118" s="341" t="str" cm="1">
        <f t="array" ref="S118">_xlfn.IFS(Table1[[#This Row],[Asset Class]]&lt;&gt;"Local","y",S$11=$E118,"y",Table1[[#This Row],[Asset Class]]="Local","")</f>
        <v/>
      </c>
      <c r="T118" s="50"/>
      <c r="U118" s="95">
        <f>IF(Table1[[#This Row],[Asset Class]]&lt;&gt;"Local",0.25,IF(P118="y",1,""))</f>
        <v>1</v>
      </c>
      <c r="V118" s="415" t="str">
        <f>IF(Table1[[#This Row],[Asset Class]]&lt;&gt;"Local",0.25,IF(Q118="y",1,""))</f>
        <v/>
      </c>
      <c r="W118" s="415" t="str">
        <f>IF(Table1[[#This Row],[Asset Class]]&lt;&gt;"Local",0.25,IF(R118="y",1,""))</f>
        <v/>
      </c>
      <c r="X118" s="415" t="str">
        <f>IF(Table1[[#This Row],[Asset Class]]&lt;&gt;"Local",0.25,IF(S118="y",1,""))</f>
        <v/>
      </c>
      <c r="Y118" s="95">
        <f t="shared" si="6"/>
        <v>1</v>
      </c>
      <c r="Z118" s="50"/>
      <c r="AA118" s="257">
        <f t="shared" si="7"/>
        <v>164599</v>
      </c>
      <c r="AB118" s="258" t="str">
        <f t="shared" si="8"/>
        <v/>
      </c>
      <c r="AC118" s="258" t="str">
        <f t="shared" si="9"/>
        <v/>
      </c>
      <c r="AD118" s="258" t="str">
        <f t="shared" si="10"/>
        <v/>
      </c>
      <c r="AE118" s="259">
        <f t="shared" si="11"/>
        <v>164599</v>
      </c>
    </row>
    <row r="119" spans="1:31">
      <c r="A119" s="26"/>
      <c r="B119" s="210" t="s">
        <v>289</v>
      </c>
      <c r="C119" s="211" t="s">
        <v>290</v>
      </c>
      <c r="D119" s="211" t="s">
        <v>111</v>
      </c>
      <c r="E119" s="211" t="s">
        <v>107</v>
      </c>
      <c r="F119" s="241" t="s">
        <v>103</v>
      </c>
      <c r="G119" s="357">
        <v>0.5</v>
      </c>
      <c r="H119" s="360">
        <v>30691.362769336254</v>
      </c>
      <c r="I119" s="365">
        <v>111.62041035606889</v>
      </c>
      <c r="J119" s="332">
        <f>Table1[[#This Row],[Embellishment Area (m2)]]*Table1[[#This Row],[Construction Unit Rate ($/m)]]*Table1[[#This Row],[Embellishment Area Factor]]</f>
        <v>1712891.2533501438</v>
      </c>
      <c r="K119" s="246">
        <v>61382.725538672508</v>
      </c>
      <c r="L119" s="337">
        <v>66.125722619436161</v>
      </c>
      <c r="M119" s="88">
        <f>Table1[[#This Row],[Size of land (m2)]]*Table1[[#This Row],[Land Unit Rate ($/m2)]]</f>
        <v>4058977.0825952385</v>
      </c>
      <c r="N119" s="244">
        <v>2021</v>
      </c>
      <c r="O119" s="202">
        <f>ROUND(IF(Table1[[#This Row],[Valuation Year]]=2016,(Table1[[#This Row],[Total Construction Cost ($)]]+Table1[[#This Row],[Land Value]])*('General Input Sheet'!$G$38/'General Input Sheet'!$G$43),Table1[[#This Row],[Total Construction Cost ($)]]+Table1[[#This Row],[Land Value]]),0)</f>
        <v>5771868</v>
      </c>
      <c r="P119" s="123" t="str" cm="1">
        <f t="array" ref="P119">_xlfn.IFS(Table1[[#This Row],[Asset Class]]&lt;&gt;"Local","y",P$11=$E119,"y",Table1[[#This Row],[Asset Class]]="Local","")</f>
        <v>y</v>
      </c>
      <c r="Q119" s="86" t="str" cm="1">
        <f t="array" ref="Q119">_xlfn.IFS(Table1[[#This Row],[Asset Class]]&lt;&gt;"Local","y",Q$11=$E119,"y",Table1[[#This Row],[Asset Class]]="Local","")</f>
        <v/>
      </c>
      <c r="R119" s="86" t="str" cm="1">
        <f t="array" ref="R119">_xlfn.IFS(Table1[[#This Row],[Asset Class]]&lt;&gt;"Local","y",R$11=$E119,"y",Table1[[#This Row],[Asset Class]]="Local","")</f>
        <v/>
      </c>
      <c r="S119" s="341" t="str" cm="1">
        <f t="array" ref="S119">_xlfn.IFS(Table1[[#This Row],[Asset Class]]&lt;&gt;"Local","y",S$11=$E119,"y",Table1[[#This Row],[Asset Class]]="Local","")</f>
        <v/>
      </c>
      <c r="T119" s="50"/>
      <c r="U119" s="95">
        <f>IF(Table1[[#This Row],[Asset Class]]&lt;&gt;"Local",0.25,IF(P119="y",1,""))</f>
        <v>1</v>
      </c>
      <c r="V119" s="415" t="str">
        <f>IF(Table1[[#This Row],[Asset Class]]&lt;&gt;"Local",0.25,IF(Q119="y",1,""))</f>
        <v/>
      </c>
      <c r="W119" s="415" t="str">
        <f>IF(Table1[[#This Row],[Asset Class]]&lt;&gt;"Local",0.25,IF(R119="y",1,""))</f>
        <v/>
      </c>
      <c r="X119" s="415" t="str">
        <f>IF(Table1[[#This Row],[Asset Class]]&lt;&gt;"Local",0.25,IF(S119="y",1,""))</f>
        <v/>
      </c>
      <c r="Y119" s="95">
        <f t="shared" si="6"/>
        <v>1</v>
      </c>
      <c r="Z119" s="50"/>
      <c r="AA119" s="257">
        <f t="shared" si="7"/>
        <v>5771868</v>
      </c>
      <c r="AB119" s="258" t="str">
        <f t="shared" si="8"/>
        <v/>
      </c>
      <c r="AC119" s="258" t="str">
        <f t="shared" si="9"/>
        <v/>
      </c>
      <c r="AD119" s="258" t="str">
        <f t="shared" si="10"/>
        <v/>
      </c>
      <c r="AE119" s="259">
        <f t="shared" si="11"/>
        <v>5771868</v>
      </c>
    </row>
    <row r="120" spans="1:31">
      <c r="A120" s="26"/>
      <c r="B120" s="210" t="s">
        <v>291</v>
      </c>
      <c r="C120" s="211" t="s">
        <v>292</v>
      </c>
      <c r="D120" s="211" t="s">
        <v>111</v>
      </c>
      <c r="E120" s="211" t="s">
        <v>107</v>
      </c>
      <c r="F120" s="241" t="s">
        <v>103</v>
      </c>
      <c r="G120" s="357">
        <v>0.5</v>
      </c>
      <c r="H120" s="360">
        <v>820.41313903291496</v>
      </c>
      <c r="I120" s="365">
        <v>111.62041035606889</v>
      </c>
      <c r="J120" s="332">
        <f>Table1[[#This Row],[Embellishment Area (m2)]]*Table1[[#This Row],[Construction Unit Rate ($/m)]]*Table1[[#This Row],[Embellishment Area Factor]]</f>
        <v>45787.425620182279</v>
      </c>
      <c r="K120" s="246">
        <v>0</v>
      </c>
      <c r="L120" s="337">
        <v>66.125722619436161</v>
      </c>
      <c r="M120" s="88">
        <f>Table1[[#This Row],[Size of land (m2)]]*Table1[[#This Row],[Land Unit Rate ($/m2)]]</f>
        <v>0</v>
      </c>
      <c r="N120" s="244">
        <v>2021</v>
      </c>
      <c r="O120" s="202">
        <f>ROUND(IF(Table1[[#This Row],[Valuation Year]]=2016,(Table1[[#This Row],[Total Construction Cost ($)]]+Table1[[#This Row],[Land Value]])*('General Input Sheet'!$G$38/'General Input Sheet'!$G$43),Table1[[#This Row],[Total Construction Cost ($)]]+Table1[[#This Row],[Land Value]]),0)</f>
        <v>45787</v>
      </c>
      <c r="P120" s="123" t="str" cm="1">
        <f t="array" ref="P120">_xlfn.IFS(Table1[[#This Row],[Asset Class]]&lt;&gt;"Local","y",P$11=$E120,"y",Table1[[#This Row],[Asset Class]]="Local","")</f>
        <v>y</v>
      </c>
      <c r="Q120" s="86" t="str" cm="1">
        <f t="array" ref="Q120">_xlfn.IFS(Table1[[#This Row],[Asset Class]]&lt;&gt;"Local","y",Q$11=$E120,"y",Table1[[#This Row],[Asset Class]]="Local","")</f>
        <v/>
      </c>
      <c r="R120" s="86" t="str" cm="1">
        <f t="array" ref="R120">_xlfn.IFS(Table1[[#This Row],[Asset Class]]&lt;&gt;"Local","y",R$11=$E120,"y",Table1[[#This Row],[Asset Class]]="Local","")</f>
        <v/>
      </c>
      <c r="S120" s="341" t="str" cm="1">
        <f t="array" ref="S120">_xlfn.IFS(Table1[[#This Row],[Asset Class]]&lt;&gt;"Local","y",S$11=$E120,"y",Table1[[#This Row],[Asset Class]]="Local","")</f>
        <v/>
      </c>
      <c r="T120" s="50"/>
      <c r="U120" s="95">
        <f>IF(Table1[[#This Row],[Asset Class]]&lt;&gt;"Local",0.25,IF(P120="y",1,""))</f>
        <v>1</v>
      </c>
      <c r="V120" s="415" t="str">
        <f>IF(Table1[[#This Row],[Asset Class]]&lt;&gt;"Local",0.25,IF(Q120="y",1,""))</f>
        <v/>
      </c>
      <c r="W120" s="415" t="str">
        <f>IF(Table1[[#This Row],[Asset Class]]&lt;&gt;"Local",0.25,IF(R120="y",1,""))</f>
        <v/>
      </c>
      <c r="X120" s="415" t="str">
        <f>IF(Table1[[#This Row],[Asset Class]]&lt;&gt;"Local",0.25,IF(S120="y",1,""))</f>
        <v/>
      </c>
      <c r="Y120" s="95">
        <f t="shared" si="6"/>
        <v>1</v>
      </c>
      <c r="Z120" s="50"/>
      <c r="AA120" s="257">
        <f t="shared" si="7"/>
        <v>45787</v>
      </c>
      <c r="AB120" s="258" t="str">
        <f t="shared" si="8"/>
        <v/>
      </c>
      <c r="AC120" s="258" t="str">
        <f t="shared" si="9"/>
        <v/>
      </c>
      <c r="AD120" s="258" t="str">
        <f t="shared" si="10"/>
        <v/>
      </c>
      <c r="AE120" s="259">
        <f t="shared" si="11"/>
        <v>45787</v>
      </c>
    </row>
    <row r="121" spans="1:31">
      <c r="A121" s="26"/>
      <c r="B121" s="210" t="s">
        <v>293</v>
      </c>
      <c r="C121" s="211" t="s">
        <v>294</v>
      </c>
      <c r="D121" s="211" t="s">
        <v>111</v>
      </c>
      <c r="E121" s="211" t="s">
        <v>107</v>
      </c>
      <c r="F121" s="241" t="s">
        <v>103</v>
      </c>
      <c r="G121" s="357">
        <v>0.5</v>
      </c>
      <c r="H121" s="360">
        <v>11632.848590865426</v>
      </c>
      <c r="I121" s="365">
        <v>111.62041035606889</v>
      </c>
      <c r="J121" s="332">
        <f>Table1[[#This Row],[Embellishment Area (m2)]]*Table1[[#This Row],[Construction Unit Rate ($/m)]]*Table1[[#This Row],[Embellishment Area Factor]]</f>
        <v>649231.66666120826</v>
      </c>
      <c r="K121" s="246">
        <v>0</v>
      </c>
      <c r="L121" s="337">
        <v>66.125722619436161</v>
      </c>
      <c r="M121" s="88">
        <f>Table1[[#This Row],[Size of land (m2)]]*Table1[[#This Row],[Land Unit Rate ($/m2)]]</f>
        <v>0</v>
      </c>
      <c r="N121" s="244">
        <v>2021</v>
      </c>
      <c r="O121" s="202">
        <f>ROUND(IF(Table1[[#This Row],[Valuation Year]]=2016,(Table1[[#This Row],[Total Construction Cost ($)]]+Table1[[#This Row],[Land Value]])*('General Input Sheet'!$G$38/'General Input Sheet'!$G$43),Table1[[#This Row],[Total Construction Cost ($)]]+Table1[[#This Row],[Land Value]]),0)</f>
        <v>649232</v>
      </c>
      <c r="P121" s="123" t="str" cm="1">
        <f t="array" ref="P121">_xlfn.IFS(Table1[[#This Row],[Asset Class]]&lt;&gt;"Local","y",P$11=$E121,"y",Table1[[#This Row],[Asset Class]]="Local","")</f>
        <v>y</v>
      </c>
      <c r="Q121" s="86" t="str" cm="1">
        <f t="array" ref="Q121">_xlfn.IFS(Table1[[#This Row],[Asset Class]]&lt;&gt;"Local","y",Q$11=$E121,"y",Table1[[#This Row],[Asset Class]]="Local","")</f>
        <v/>
      </c>
      <c r="R121" s="86" t="str" cm="1">
        <f t="array" ref="R121">_xlfn.IFS(Table1[[#This Row],[Asset Class]]&lt;&gt;"Local","y",R$11=$E121,"y",Table1[[#This Row],[Asset Class]]="Local","")</f>
        <v/>
      </c>
      <c r="S121" s="341" t="str" cm="1">
        <f t="array" ref="S121">_xlfn.IFS(Table1[[#This Row],[Asset Class]]&lt;&gt;"Local","y",S$11=$E121,"y",Table1[[#This Row],[Asset Class]]="Local","")</f>
        <v/>
      </c>
      <c r="T121" s="50"/>
      <c r="U121" s="95">
        <f>IF(Table1[[#This Row],[Asset Class]]&lt;&gt;"Local",0.25,IF(P121="y",1,""))</f>
        <v>1</v>
      </c>
      <c r="V121" s="415" t="str">
        <f>IF(Table1[[#This Row],[Asset Class]]&lt;&gt;"Local",0.25,IF(Q121="y",1,""))</f>
        <v/>
      </c>
      <c r="W121" s="415" t="str">
        <f>IF(Table1[[#This Row],[Asset Class]]&lt;&gt;"Local",0.25,IF(R121="y",1,""))</f>
        <v/>
      </c>
      <c r="X121" s="415" t="str">
        <f>IF(Table1[[#This Row],[Asset Class]]&lt;&gt;"Local",0.25,IF(S121="y",1,""))</f>
        <v/>
      </c>
      <c r="Y121" s="95">
        <f t="shared" si="6"/>
        <v>1</v>
      </c>
      <c r="Z121" s="50"/>
      <c r="AA121" s="257">
        <f t="shared" si="7"/>
        <v>649232</v>
      </c>
      <c r="AB121" s="258" t="str">
        <f t="shared" si="8"/>
        <v/>
      </c>
      <c r="AC121" s="258" t="str">
        <f t="shared" si="9"/>
        <v/>
      </c>
      <c r="AD121" s="258" t="str">
        <f t="shared" si="10"/>
        <v/>
      </c>
      <c r="AE121" s="259">
        <f t="shared" si="11"/>
        <v>649232</v>
      </c>
    </row>
    <row r="122" spans="1:31">
      <c r="A122" s="26"/>
      <c r="B122" s="210" t="s">
        <v>295</v>
      </c>
      <c r="C122" s="211" t="s">
        <v>296</v>
      </c>
      <c r="D122" s="211" t="s">
        <v>106</v>
      </c>
      <c r="E122" s="211" t="s">
        <v>107</v>
      </c>
      <c r="F122" s="241" t="s">
        <v>103</v>
      </c>
      <c r="G122" s="357">
        <v>0.5</v>
      </c>
      <c r="H122" s="360">
        <v>30907.079134176576</v>
      </c>
      <c r="I122" s="365">
        <v>295.91815694928124</v>
      </c>
      <c r="J122" s="332">
        <f>Table1[[#This Row],[Embellishment Area (m2)]]*Table1[[#This Row],[Construction Unit Rate ($/m)]]*Table1[[#This Row],[Embellishment Area Factor]]</f>
        <v>4572982.9470355595</v>
      </c>
      <c r="K122" s="246">
        <v>61814.158268353152</v>
      </c>
      <c r="L122" s="337">
        <v>157.26221918381682</v>
      </c>
      <c r="M122" s="88">
        <f>Table1[[#This Row],[Size of land (m2)]]*Table1[[#This Row],[Land Unit Rate ($/m2)]]</f>
        <v>9721031.7062608972</v>
      </c>
      <c r="N122" s="244">
        <v>2021</v>
      </c>
      <c r="O122" s="202">
        <f>ROUND(IF(Table1[[#This Row],[Valuation Year]]=2016,(Table1[[#This Row],[Total Construction Cost ($)]]+Table1[[#This Row],[Land Value]])*('General Input Sheet'!$G$38/'General Input Sheet'!$G$43),Table1[[#This Row],[Total Construction Cost ($)]]+Table1[[#This Row],[Land Value]]),0)</f>
        <v>14294015</v>
      </c>
      <c r="P122" s="123" t="str" cm="1">
        <f t="array" ref="P122">_xlfn.IFS(Table1[[#This Row],[Asset Class]]&lt;&gt;"Local","y",P$11=$E122,"y",Table1[[#This Row],[Asset Class]]="Local","")</f>
        <v>y</v>
      </c>
      <c r="Q122" s="86" t="str" cm="1">
        <f t="array" ref="Q122">_xlfn.IFS(Table1[[#This Row],[Asset Class]]&lt;&gt;"Local","y",Q$11=$E122,"y",Table1[[#This Row],[Asset Class]]="Local","")</f>
        <v>y</v>
      </c>
      <c r="R122" s="86" t="str" cm="1">
        <f t="array" ref="R122">_xlfn.IFS(Table1[[#This Row],[Asset Class]]&lt;&gt;"Local","y",R$11=$E122,"y",Table1[[#This Row],[Asset Class]]="Local","")</f>
        <v>y</v>
      </c>
      <c r="S122" s="341" t="str" cm="1">
        <f t="array" ref="S122">_xlfn.IFS(Table1[[#This Row],[Asset Class]]&lt;&gt;"Local","y",S$11=$E122,"y",Table1[[#This Row],[Asset Class]]="Local","")</f>
        <v>y</v>
      </c>
      <c r="T122" s="50"/>
      <c r="U122" s="95">
        <f>IF(Table1[[#This Row],[Asset Class]]&lt;&gt;"Local",0.25,IF(P122="y",1,""))</f>
        <v>0.25</v>
      </c>
      <c r="V122" s="415">
        <f>IF(Table1[[#This Row],[Asset Class]]&lt;&gt;"Local",0.25,IF(Q122="y",1,""))</f>
        <v>0.25</v>
      </c>
      <c r="W122" s="415">
        <f>IF(Table1[[#This Row],[Asset Class]]&lt;&gt;"Local",0.25,IF(R122="y",1,""))</f>
        <v>0.25</v>
      </c>
      <c r="X122" s="415">
        <f>IF(Table1[[#This Row],[Asset Class]]&lt;&gt;"Local",0.25,IF(S122="y",1,""))</f>
        <v>0.25</v>
      </c>
      <c r="Y122" s="95">
        <f t="shared" si="6"/>
        <v>1</v>
      </c>
      <c r="Z122" s="50"/>
      <c r="AA122" s="257">
        <f t="shared" si="7"/>
        <v>3573503.75</v>
      </c>
      <c r="AB122" s="258">
        <f t="shared" si="8"/>
        <v>3573503.75</v>
      </c>
      <c r="AC122" s="258">
        <f t="shared" si="9"/>
        <v>3573503.75</v>
      </c>
      <c r="AD122" s="258">
        <f t="shared" si="10"/>
        <v>3573503.75</v>
      </c>
      <c r="AE122" s="259">
        <f t="shared" si="11"/>
        <v>14294015</v>
      </c>
    </row>
    <row r="123" spans="1:31">
      <c r="A123" s="26"/>
      <c r="B123" s="210" t="s">
        <v>295</v>
      </c>
      <c r="C123" s="211" t="s">
        <v>297</v>
      </c>
      <c r="D123" s="211" t="s">
        <v>106</v>
      </c>
      <c r="E123" s="211" t="s">
        <v>107</v>
      </c>
      <c r="F123" s="241" t="s">
        <v>136</v>
      </c>
      <c r="G123" s="357">
        <v>0.5</v>
      </c>
      <c r="H123" s="360">
        <v>1999.6873465254839</v>
      </c>
      <c r="I123" s="365">
        <v>295.91815694928124</v>
      </c>
      <c r="J123" s="332">
        <f>Table1[[#This Row],[Embellishment Area (m2)]]*Table1[[#This Row],[Construction Unit Rate ($/m)]]*Table1[[#This Row],[Embellishment Area Factor]]</f>
        <v>295871.89702930994</v>
      </c>
      <c r="K123" s="246">
        <v>3999.3746930509678</v>
      </c>
      <c r="L123" s="337">
        <v>157.26221918381682</v>
      </c>
      <c r="M123" s="88">
        <f>Table1[[#This Row],[Size of land (m2)]]*Table1[[#This Row],[Land Unit Rate ($/m2)]]</f>
        <v>628950.53957679146</v>
      </c>
      <c r="N123" s="244">
        <v>2021</v>
      </c>
      <c r="O123" s="202">
        <f>ROUND(IF(Table1[[#This Row],[Valuation Year]]=2016,(Table1[[#This Row],[Total Construction Cost ($)]]+Table1[[#This Row],[Land Value]])*('General Input Sheet'!$G$38/'General Input Sheet'!$G$43),Table1[[#This Row],[Total Construction Cost ($)]]+Table1[[#This Row],[Land Value]]),0)</f>
        <v>924822</v>
      </c>
      <c r="P123" s="123" t="str" cm="1">
        <f t="array" ref="P123">_xlfn.IFS(Table1[[#This Row],[Asset Class]]&lt;&gt;"Local","y",P$11=$E123,"y",Table1[[#This Row],[Asset Class]]="Local","")</f>
        <v>y</v>
      </c>
      <c r="Q123" s="86" t="str" cm="1">
        <f t="array" ref="Q123">_xlfn.IFS(Table1[[#This Row],[Asset Class]]&lt;&gt;"Local","y",Q$11=$E123,"y",Table1[[#This Row],[Asset Class]]="Local","")</f>
        <v>y</v>
      </c>
      <c r="R123" s="86" t="str" cm="1">
        <f t="array" ref="R123">_xlfn.IFS(Table1[[#This Row],[Asset Class]]&lt;&gt;"Local","y",R$11=$E123,"y",Table1[[#This Row],[Asset Class]]="Local","")</f>
        <v>y</v>
      </c>
      <c r="S123" s="341" t="str" cm="1">
        <f t="array" ref="S123">_xlfn.IFS(Table1[[#This Row],[Asset Class]]&lt;&gt;"Local","y",S$11=$E123,"y",Table1[[#This Row],[Asset Class]]="Local","")</f>
        <v>y</v>
      </c>
      <c r="T123" s="50"/>
      <c r="U123" s="95">
        <f>IF(Table1[[#This Row],[Asset Class]]&lt;&gt;"Local",0.25,IF(P123="y",1,""))</f>
        <v>0.25</v>
      </c>
      <c r="V123" s="415">
        <f>IF(Table1[[#This Row],[Asset Class]]&lt;&gt;"Local",0.25,IF(Q123="y",1,""))</f>
        <v>0.25</v>
      </c>
      <c r="W123" s="415">
        <f>IF(Table1[[#This Row],[Asset Class]]&lt;&gt;"Local",0.25,IF(R123="y",1,""))</f>
        <v>0.25</v>
      </c>
      <c r="X123" s="415">
        <f>IF(Table1[[#This Row],[Asset Class]]&lt;&gt;"Local",0.25,IF(S123="y",1,""))</f>
        <v>0.25</v>
      </c>
      <c r="Y123" s="95">
        <f t="shared" si="6"/>
        <v>1</v>
      </c>
      <c r="Z123" s="50"/>
      <c r="AA123" s="257">
        <f t="shared" si="7"/>
        <v>231205.5</v>
      </c>
      <c r="AB123" s="258">
        <f t="shared" si="8"/>
        <v>231205.5</v>
      </c>
      <c r="AC123" s="258">
        <f t="shared" si="9"/>
        <v>231205.5</v>
      </c>
      <c r="AD123" s="258">
        <f t="shared" si="10"/>
        <v>231205.5</v>
      </c>
      <c r="AE123" s="259">
        <f t="shared" si="11"/>
        <v>924822</v>
      </c>
    </row>
    <row r="124" spans="1:31">
      <c r="A124" s="26"/>
      <c r="B124" s="210" t="s">
        <v>298</v>
      </c>
      <c r="C124" s="211" t="s">
        <v>299</v>
      </c>
      <c r="D124" s="211" t="s">
        <v>111</v>
      </c>
      <c r="E124" s="211" t="s">
        <v>107</v>
      </c>
      <c r="F124" s="241" t="s">
        <v>103</v>
      </c>
      <c r="G124" s="357">
        <v>0.5</v>
      </c>
      <c r="H124" s="360">
        <v>4234.7987128768227</v>
      </c>
      <c r="I124" s="365">
        <v>111.62041035606889</v>
      </c>
      <c r="J124" s="332">
        <f>Table1[[#This Row],[Embellishment Area (m2)]]*Table1[[#This Row],[Construction Unit Rate ($/m)]]*Table1[[#This Row],[Embellishment Area Factor]]</f>
        <v>236344.98505333165</v>
      </c>
      <c r="K124" s="246">
        <v>8469.5974257536454</v>
      </c>
      <c r="L124" s="337">
        <v>66.125722619436161</v>
      </c>
      <c r="M124" s="88">
        <f>Table1[[#This Row],[Size of land (m2)]]*Table1[[#This Row],[Land Unit Rate ($/m2)]]</f>
        <v>560058.25007367611</v>
      </c>
      <c r="N124" s="244">
        <v>2021</v>
      </c>
      <c r="O124" s="202">
        <f>ROUND(IF(Table1[[#This Row],[Valuation Year]]=2016,(Table1[[#This Row],[Total Construction Cost ($)]]+Table1[[#This Row],[Land Value]])*('General Input Sheet'!$G$38/'General Input Sheet'!$G$43),Table1[[#This Row],[Total Construction Cost ($)]]+Table1[[#This Row],[Land Value]]),0)</f>
        <v>796403</v>
      </c>
      <c r="P124" s="123" t="str" cm="1">
        <f t="array" ref="P124">_xlfn.IFS(Table1[[#This Row],[Asset Class]]&lt;&gt;"Local","y",P$11=$E124,"y",Table1[[#This Row],[Asset Class]]="Local","")</f>
        <v>y</v>
      </c>
      <c r="Q124" s="86" t="str" cm="1">
        <f t="array" ref="Q124">_xlfn.IFS(Table1[[#This Row],[Asset Class]]&lt;&gt;"Local","y",Q$11=$E124,"y",Table1[[#This Row],[Asset Class]]="Local","")</f>
        <v/>
      </c>
      <c r="R124" s="86" t="str" cm="1">
        <f t="array" ref="R124">_xlfn.IFS(Table1[[#This Row],[Asset Class]]&lt;&gt;"Local","y",R$11=$E124,"y",Table1[[#This Row],[Asset Class]]="Local","")</f>
        <v/>
      </c>
      <c r="S124" s="341" t="str" cm="1">
        <f t="array" ref="S124">_xlfn.IFS(Table1[[#This Row],[Asset Class]]&lt;&gt;"Local","y",S$11=$E124,"y",Table1[[#This Row],[Asset Class]]="Local","")</f>
        <v/>
      </c>
      <c r="T124" s="50"/>
      <c r="U124" s="95">
        <f>IF(Table1[[#This Row],[Asset Class]]&lt;&gt;"Local",0.25,IF(P124="y",1,""))</f>
        <v>1</v>
      </c>
      <c r="V124" s="415" t="str">
        <f>IF(Table1[[#This Row],[Asset Class]]&lt;&gt;"Local",0.25,IF(Q124="y",1,""))</f>
        <v/>
      </c>
      <c r="W124" s="415" t="str">
        <f>IF(Table1[[#This Row],[Asset Class]]&lt;&gt;"Local",0.25,IF(R124="y",1,""))</f>
        <v/>
      </c>
      <c r="X124" s="415" t="str">
        <f>IF(Table1[[#This Row],[Asset Class]]&lt;&gt;"Local",0.25,IF(S124="y",1,""))</f>
        <v/>
      </c>
      <c r="Y124" s="95">
        <f t="shared" si="6"/>
        <v>1</v>
      </c>
      <c r="Z124" s="50"/>
      <c r="AA124" s="257">
        <f t="shared" si="7"/>
        <v>796403</v>
      </c>
      <c r="AB124" s="258" t="str">
        <f t="shared" si="8"/>
        <v/>
      </c>
      <c r="AC124" s="258" t="str">
        <f t="shared" si="9"/>
        <v/>
      </c>
      <c r="AD124" s="258" t="str">
        <f t="shared" si="10"/>
        <v/>
      </c>
      <c r="AE124" s="259">
        <f t="shared" si="11"/>
        <v>796403</v>
      </c>
    </row>
    <row r="125" spans="1:31">
      <c r="A125" s="26"/>
      <c r="B125" s="210" t="s">
        <v>300</v>
      </c>
      <c r="C125" s="211" t="s">
        <v>301</v>
      </c>
      <c r="D125" s="211" t="s">
        <v>106</v>
      </c>
      <c r="E125" s="211" t="s">
        <v>107</v>
      </c>
      <c r="F125" s="241" t="s">
        <v>103</v>
      </c>
      <c r="G125" s="357">
        <v>0.5</v>
      </c>
      <c r="H125" s="360">
        <v>44289.689434596788</v>
      </c>
      <c r="I125" s="365">
        <v>295.91815694928124</v>
      </c>
      <c r="J125" s="332">
        <f>Table1[[#This Row],[Embellishment Area (m2)]]*Table1[[#This Row],[Construction Unit Rate ($/m)]]*Table1[[#This Row],[Embellishment Area Factor]]</f>
        <v>6553061.6346709682</v>
      </c>
      <c r="K125" s="246">
        <v>88579.378869193577</v>
      </c>
      <c r="L125" s="337">
        <v>157.26221918381682</v>
      </c>
      <c r="M125" s="88">
        <f>Table1[[#This Row],[Size of land (m2)]]*Table1[[#This Row],[Land Unit Rate ($/m2)]]</f>
        <v>13930189.694893472</v>
      </c>
      <c r="N125" s="244">
        <v>2021</v>
      </c>
      <c r="O125" s="202">
        <f>ROUND(IF(Table1[[#This Row],[Valuation Year]]=2016,(Table1[[#This Row],[Total Construction Cost ($)]]+Table1[[#This Row],[Land Value]])*('General Input Sheet'!$G$38/'General Input Sheet'!$G$43),Table1[[#This Row],[Total Construction Cost ($)]]+Table1[[#This Row],[Land Value]]),0)</f>
        <v>20483251</v>
      </c>
      <c r="P125" s="123" t="str" cm="1">
        <f t="array" ref="P125">_xlfn.IFS(Table1[[#This Row],[Asset Class]]&lt;&gt;"Local","y",P$11=$E125,"y",Table1[[#This Row],[Asset Class]]="Local","")</f>
        <v>y</v>
      </c>
      <c r="Q125" s="86" t="str" cm="1">
        <f t="array" ref="Q125">_xlfn.IFS(Table1[[#This Row],[Asset Class]]&lt;&gt;"Local","y",Q$11=$E125,"y",Table1[[#This Row],[Asset Class]]="Local","")</f>
        <v>y</v>
      </c>
      <c r="R125" s="86" t="str" cm="1">
        <f t="array" ref="R125">_xlfn.IFS(Table1[[#This Row],[Asset Class]]&lt;&gt;"Local","y",R$11=$E125,"y",Table1[[#This Row],[Asset Class]]="Local","")</f>
        <v>y</v>
      </c>
      <c r="S125" s="341" t="str" cm="1">
        <f t="array" ref="S125">_xlfn.IFS(Table1[[#This Row],[Asset Class]]&lt;&gt;"Local","y",S$11=$E125,"y",Table1[[#This Row],[Asset Class]]="Local","")</f>
        <v>y</v>
      </c>
      <c r="T125" s="50"/>
      <c r="U125" s="95">
        <f>IF(Table1[[#This Row],[Asset Class]]&lt;&gt;"Local",0.25,IF(P125="y",1,""))</f>
        <v>0.25</v>
      </c>
      <c r="V125" s="415">
        <f>IF(Table1[[#This Row],[Asset Class]]&lt;&gt;"Local",0.25,IF(Q125="y",1,""))</f>
        <v>0.25</v>
      </c>
      <c r="W125" s="415">
        <f>IF(Table1[[#This Row],[Asset Class]]&lt;&gt;"Local",0.25,IF(R125="y",1,""))</f>
        <v>0.25</v>
      </c>
      <c r="X125" s="415">
        <f>IF(Table1[[#This Row],[Asset Class]]&lt;&gt;"Local",0.25,IF(S125="y",1,""))</f>
        <v>0.25</v>
      </c>
      <c r="Y125" s="95">
        <f t="shared" si="6"/>
        <v>1</v>
      </c>
      <c r="Z125" s="50"/>
      <c r="AA125" s="257">
        <f t="shared" si="7"/>
        <v>5120812.75</v>
      </c>
      <c r="AB125" s="258">
        <f t="shared" si="8"/>
        <v>5120812.75</v>
      </c>
      <c r="AC125" s="258">
        <f t="shared" si="9"/>
        <v>5120812.75</v>
      </c>
      <c r="AD125" s="258">
        <f t="shared" si="10"/>
        <v>5120812.75</v>
      </c>
      <c r="AE125" s="259">
        <f t="shared" si="11"/>
        <v>20483251</v>
      </c>
    </row>
    <row r="126" spans="1:31">
      <c r="A126" s="26"/>
      <c r="B126" s="210" t="s">
        <v>302</v>
      </c>
      <c r="C126" s="211" t="s">
        <v>303</v>
      </c>
      <c r="D126" s="211" t="s">
        <v>111</v>
      </c>
      <c r="E126" s="211" t="s">
        <v>107</v>
      </c>
      <c r="F126" s="241" t="s">
        <v>103</v>
      </c>
      <c r="G126" s="357">
        <v>0.5</v>
      </c>
      <c r="H126" s="361">
        <v>1994.321803923187</v>
      </c>
      <c r="I126" s="365">
        <v>111.62041035606889</v>
      </c>
      <c r="J126" s="332">
        <f>Table1[[#This Row],[Embellishment Area (m2)]]*Table1[[#This Row],[Construction Unit Rate ($/m)]]*Table1[[#This Row],[Embellishment Area Factor]]</f>
        <v>111303.50906798085</v>
      </c>
      <c r="K126" s="246">
        <v>3988.6436078463739</v>
      </c>
      <c r="L126" s="337">
        <v>66.125722619436161</v>
      </c>
      <c r="M126" s="88">
        <f>Table1[[#This Row],[Size of land (m2)]]*Table1[[#This Row],[Land Unit Rate ($/m2)]]</f>
        <v>263751.94084023644</v>
      </c>
      <c r="N126" s="244">
        <v>2021</v>
      </c>
      <c r="O126" s="88">
        <f>ROUND(IF(Table1[[#This Row],[Valuation Year]]=2016,(Table1[[#This Row],[Total Construction Cost ($)]]+Table1[[#This Row],[Land Value]])*('General Input Sheet'!$G$38/'General Input Sheet'!$G$43),Table1[[#This Row],[Total Construction Cost ($)]]+Table1[[#This Row],[Land Value]]),0)</f>
        <v>375055</v>
      </c>
      <c r="P126" s="123" t="str" cm="1">
        <f t="array" ref="P126">_xlfn.IFS(Table1[[#This Row],[Asset Class]]&lt;&gt;"Local","y",P$11=$E126,"y",Table1[[#This Row],[Asset Class]]="Local","")</f>
        <v>y</v>
      </c>
      <c r="Q126" s="86" t="str" cm="1">
        <f t="array" ref="Q126">_xlfn.IFS(Table1[[#This Row],[Asset Class]]&lt;&gt;"Local","y",Q$11=$E126,"y",Table1[[#This Row],[Asset Class]]="Local","")</f>
        <v/>
      </c>
      <c r="R126" s="86" t="str" cm="1">
        <f t="array" ref="R126">_xlfn.IFS(Table1[[#This Row],[Asset Class]]&lt;&gt;"Local","y",R$11=$E126,"y",Table1[[#This Row],[Asset Class]]="Local","")</f>
        <v/>
      </c>
      <c r="S126" s="341" t="str" cm="1">
        <f t="array" ref="S126">_xlfn.IFS(Table1[[#This Row],[Asset Class]]&lt;&gt;"Local","y",S$11=$E126,"y",Table1[[#This Row],[Asset Class]]="Local","")</f>
        <v/>
      </c>
      <c r="T126" s="50"/>
      <c r="U126" s="95">
        <f>IF(Table1[[#This Row],[Asset Class]]&lt;&gt;"Local",0.25,IF(P126="y",1,""))</f>
        <v>1</v>
      </c>
      <c r="V126" s="415" t="str">
        <f>IF(Table1[[#This Row],[Asset Class]]&lt;&gt;"Local",0.25,IF(Q126="y",1,""))</f>
        <v/>
      </c>
      <c r="W126" s="415" t="str">
        <f>IF(Table1[[#This Row],[Asset Class]]&lt;&gt;"Local",0.25,IF(R126="y",1,""))</f>
        <v/>
      </c>
      <c r="X126" s="415" t="str">
        <f>IF(Table1[[#This Row],[Asset Class]]&lt;&gt;"Local",0.25,IF(S126="y",1,""))</f>
        <v/>
      </c>
      <c r="Y126" s="95">
        <f t="shared" si="6"/>
        <v>1</v>
      </c>
      <c r="Z126" s="50"/>
      <c r="AA126" s="257">
        <f t="shared" si="7"/>
        <v>375055</v>
      </c>
      <c r="AB126" s="258" t="str">
        <f t="shared" si="8"/>
        <v/>
      </c>
      <c r="AC126" s="258" t="str">
        <f t="shared" si="9"/>
        <v/>
      </c>
      <c r="AD126" s="258" t="str">
        <f t="shared" si="10"/>
        <v/>
      </c>
      <c r="AE126" s="259">
        <f t="shared" si="11"/>
        <v>375055</v>
      </c>
    </row>
    <row r="127" spans="1:31">
      <c r="A127" s="26"/>
      <c r="B127" s="210" t="s">
        <v>304</v>
      </c>
      <c r="C127" s="211" t="s">
        <v>305</v>
      </c>
      <c r="D127" s="211" t="s">
        <v>106</v>
      </c>
      <c r="E127" s="211" t="s">
        <v>107</v>
      </c>
      <c r="F127" s="241" t="s">
        <v>131</v>
      </c>
      <c r="G127" s="357">
        <v>0.5</v>
      </c>
      <c r="H127" s="360">
        <v>6341.7411891178899</v>
      </c>
      <c r="I127" s="365">
        <v>295.91815694928124</v>
      </c>
      <c r="J127" s="332">
        <f>Table1[[#This Row],[Embellishment Area (m2)]]*Table1[[#This Row],[Construction Unit Rate ($/m)]]*Table1[[#This Row],[Embellishment Area Factor]]</f>
        <v>938318.18226655456</v>
      </c>
      <c r="K127" s="246">
        <v>0</v>
      </c>
      <c r="L127" s="337">
        <v>157.26221918381682</v>
      </c>
      <c r="M127" s="88">
        <f>Table1[[#This Row],[Size of land (m2)]]*Table1[[#This Row],[Land Unit Rate ($/m2)]]</f>
        <v>0</v>
      </c>
      <c r="N127" s="244">
        <v>2021</v>
      </c>
      <c r="O127" s="202">
        <f>ROUND(IF(Table1[[#This Row],[Valuation Year]]=2016,(Table1[[#This Row],[Total Construction Cost ($)]]+Table1[[#This Row],[Land Value]])*('General Input Sheet'!$G$38/'General Input Sheet'!$G$43),Table1[[#This Row],[Total Construction Cost ($)]]+Table1[[#This Row],[Land Value]]),0)</f>
        <v>938318</v>
      </c>
      <c r="P127" s="123" t="str" cm="1">
        <f t="array" ref="P127">_xlfn.IFS(Table1[[#This Row],[Asset Class]]&lt;&gt;"Local","y",P$11=$E127,"y",Table1[[#This Row],[Asset Class]]="Local","")</f>
        <v>y</v>
      </c>
      <c r="Q127" s="86" t="str" cm="1">
        <f t="array" ref="Q127">_xlfn.IFS(Table1[[#This Row],[Asset Class]]&lt;&gt;"Local","y",Q$11=$E127,"y",Table1[[#This Row],[Asset Class]]="Local","")</f>
        <v>y</v>
      </c>
      <c r="R127" s="86" t="str" cm="1">
        <f t="array" ref="R127">_xlfn.IFS(Table1[[#This Row],[Asset Class]]&lt;&gt;"Local","y",R$11=$E127,"y",Table1[[#This Row],[Asset Class]]="Local","")</f>
        <v>y</v>
      </c>
      <c r="S127" s="341" t="str" cm="1">
        <f t="array" ref="S127">_xlfn.IFS(Table1[[#This Row],[Asset Class]]&lt;&gt;"Local","y",S$11=$E127,"y",Table1[[#This Row],[Asset Class]]="Local","")</f>
        <v>y</v>
      </c>
      <c r="T127" s="50"/>
      <c r="U127" s="95">
        <f>IF(Table1[[#This Row],[Asset Class]]&lt;&gt;"Local",0.25,IF(P127="y",1,""))</f>
        <v>0.25</v>
      </c>
      <c r="V127" s="415">
        <f>IF(Table1[[#This Row],[Asset Class]]&lt;&gt;"Local",0.25,IF(Q127="y",1,""))</f>
        <v>0.25</v>
      </c>
      <c r="W127" s="415">
        <f>IF(Table1[[#This Row],[Asset Class]]&lt;&gt;"Local",0.25,IF(R127="y",1,""))</f>
        <v>0.25</v>
      </c>
      <c r="X127" s="415">
        <f>IF(Table1[[#This Row],[Asset Class]]&lt;&gt;"Local",0.25,IF(S127="y",1,""))</f>
        <v>0.25</v>
      </c>
      <c r="Y127" s="95">
        <f t="shared" si="6"/>
        <v>1</v>
      </c>
      <c r="Z127" s="50"/>
      <c r="AA127" s="257">
        <f t="shared" si="7"/>
        <v>234579.5</v>
      </c>
      <c r="AB127" s="258">
        <f t="shared" si="8"/>
        <v>234579.5</v>
      </c>
      <c r="AC127" s="258">
        <f t="shared" si="9"/>
        <v>234579.5</v>
      </c>
      <c r="AD127" s="258">
        <f t="shared" si="10"/>
        <v>234579.5</v>
      </c>
      <c r="AE127" s="259">
        <f t="shared" si="11"/>
        <v>938318</v>
      </c>
    </row>
    <row r="128" spans="1:31">
      <c r="A128" s="26"/>
      <c r="B128" s="210" t="s">
        <v>304</v>
      </c>
      <c r="C128" s="211" t="s">
        <v>306</v>
      </c>
      <c r="D128" s="211" t="s">
        <v>106</v>
      </c>
      <c r="E128" s="211" t="s">
        <v>107</v>
      </c>
      <c r="F128" s="241" t="s">
        <v>103</v>
      </c>
      <c r="G128" s="357">
        <v>0.5</v>
      </c>
      <c r="H128" s="361">
        <v>5792.4790036813101</v>
      </c>
      <c r="I128" s="365">
        <v>295.91815694928124</v>
      </c>
      <c r="J128" s="332">
        <f>Table1[[#This Row],[Embellishment Area (m2)]]*Table1[[#This Row],[Construction Unit Rate ($/m)]]*Table1[[#This Row],[Embellishment Area Factor]]</f>
        <v>857049.85546839109</v>
      </c>
      <c r="K128" s="246">
        <v>0</v>
      </c>
      <c r="L128" s="337">
        <v>157.26221918381682</v>
      </c>
      <c r="M128" s="88">
        <f>Table1[[#This Row],[Size of land (m2)]]*Table1[[#This Row],[Land Unit Rate ($/m2)]]</f>
        <v>0</v>
      </c>
      <c r="N128" s="244">
        <v>2021</v>
      </c>
      <c r="O128" s="88">
        <f>ROUND(IF(Table1[[#This Row],[Valuation Year]]=2016,(Table1[[#This Row],[Total Construction Cost ($)]]+Table1[[#This Row],[Land Value]])*('General Input Sheet'!$G$38/'General Input Sheet'!$G$43),Table1[[#This Row],[Total Construction Cost ($)]]+Table1[[#This Row],[Land Value]]),0)</f>
        <v>857050</v>
      </c>
      <c r="P128" s="123" t="str" cm="1">
        <f t="array" ref="P128">_xlfn.IFS(Table1[[#This Row],[Asset Class]]&lt;&gt;"Local","y",P$11=$E128,"y",Table1[[#This Row],[Asset Class]]="Local","")</f>
        <v>y</v>
      </c>
      <c r="Q128" s="86" t="str" cm="1">
        <f t="array" ref="Q128">_xlfn.IFS(Table1[[#This Row],[Asset Class]]&lt;&gt;"Local","y",Q$11=$E128,"y",Table1[[#This Row],[Asset Class]]="Local","")</f>
        <v>y</v>
      </c>
      <c r="R128" s="86" t="str" cm="1">
        <f t="array" ref="R128">_xlfn.IFS(Table1[[#This Row],[Asset Class]]&lt;&gt;"Local","y",R$11=$E128,"y",Table1[[#This Row],[Asset Class]]="Local","")</f>
        <v>y</v>
      </c>
      <c r="S128" s="341" t="str" cm="1">
        <f t="array" ref="S128">_xlfn.IFS(Table1[[#This Row],[Asset Class]]&lt;&gt;"Local","y",S$11=$E128,"y",Table1[[#This Row],[Asset Class]]="Local","")</f>
        <v>y</v>
      </c>
      <c r="T128" s="50"/>
      <c r="U128" s="95">
        <f>IF(Table1[[#This Row],[Asset Class]]&lt;&gt;"Local",0.25,IF(P128="y",1,""))</f>
        <v>0.25</v>
      </c>
      <c r="V128" s="415">
        <f>IF(Table1[[#This Row],[Asset Class]]&lt;&gt;"Local",0.25,IF(Q128="y",1,""))</f>
        <v>0.25</v>
      </c>
      <c r="W128" s="415">
        <f>IF(Table1[[#This Row],[Asset Class]]&lt;&gt;"Local",0.25,IF(R128="y",1,""))</f>
        <v>0.25</v>
      </c>
      <c r="X128" s="415">
        <f>IF(Table1[[#This Row],[Asset Class]]&lt;&gt;"Local",0.25,IF(S128="y",1,""))</f>
        <v>0.25</v>
      </c>
      <c r="Y128" s="95">
        <f t="shared" si="6"/>
        <v>1</v>
      </c>
      <c r="Z128" s="50"/>
      <c r="AA128" s="257">
        <f t="shared" si="7"/>
        <v>214262.5</v>
      </c>
      <c r="AB128" s="258">
        <f t="shared" si="8"/>
        <v>214262.5</v>
      </c>
      <c r="AC128" s="258">
        <f t="shared" si="9"/>
        <v>214262.5</v>
      </c>
      <c r="AD128" s="258">
        <f t="shared" si="10"/>
        <v>214262.5</v>
      </c>
      <c r="AE128" s="259">
        <f t="shared" si="11"/>
        <v>857050</v>
      </c>
    </row>
    <row r="129" spans="1:31">
      <c r="A129" s="26"/>
      <c r="B129" s="210" t="s">
        <v>307</v>
      </c>
      <c r="C129" s="211" t="s">
        <v>308</v>
      </c>
      <c r="D129" s="211" t="s">
        <v>111</v>
      </c>
      <c r="E129" s="211" t="s">
        <v>107</v>
      </c>
      <c r="F129" s="241" t="s">
        <v>103</v>
      </c>
      <c r="G129" s="357">
        <v>0.5</v>
      </c>
      <c r="H129" s="360">
        <v>3621.3156247614556</v>
      </c>
      <c r="I129" s="365">
        <v>111.62041035606889</v>
      </c>
      <c r="J129" s="332">
        <f>Table1[[#This Row],[Embellishment Area (m2)]]*Table1[[#This Row],[Construction Unit Rate ($/m)]]*Table1[[#This Row],[Embellishment Area Factor]]</f>
        <v>202106.36803235882</v>
      </c>
      <c r="K129" s="246">
        <v>0</v>
      </c>
      <c r="L129" s="337">
        <v>66.125722619436161</v>
      </c>
      <c r="M129" s="88">
        <f>Table1[[#This Row],[Size of land (m2)]]*Table1[[#This Row],[Land Unit Rate ($/m2)]]</f>
        <v>0</v>
      </c>
      <c r="N129" s="244">
        <v>2021</v>
      </c>
      <c r="O129" s="202">
        <f>ROUND(IF(Table1[[#This Row],[Valuation Year]]=2016,(Table1[[#This Row],[Total Construction Cost ($)]]+Table1[[#This Row],[Land Value]])*('General Input Sheet'!$G$38/'General Input Sheet'!$G$43),Table1[[#This Row],[Total Construction Cost ($)]]+Table1[[#This Row],[Land Value]]),0)</f>
        <v>202106</v>
      </c>
      <c r="P129" s="123" t="str" cm="1">
        <f t="array" ref="P129">_xlfn.IFS(Table1[[#This Row],[Asset Class]]&lt;&gt;"Local","y",P$11=$E129,"y",Table1[[#This Row],[Asset Class]]="Local","")</f>
        <v>y</v>
      </c>
      <c r="Q129" s="86" t="str" cm="1">
        <f t="array" ref="Q129">_xlfn.IFS(Table1[[#This Row],[Asset Class]]&lt;&gt;"Local","y",Q$11=$E129,"y",Table1[[#This Row],[Asset Class]]="Local","")</f>
        <v/>
      </c>
      <c r="R129" s="86" t="str" cm="1">
        <f t="array" ref="R129">_xlfn.IFS(Table1[[#This Row],[Asset Class]]&lt;&gt;"Local","y",R$11=$E129,"y",Table1[[#This Row],[Asset Class]]="Local","")</f>
        <v/>
      </c>
      <c r="S129" s="341" t="str" cm="1">
        <f t="array" ref="S129">_xlfn.IFS(Table1[[#This Row],[Asset Class]]&lt;&gt;"Local","y",S$11=$E129,"y",Table1[[#This Row],[Asset Class]]="Local","")</f>
        <v/>
      </c>
      <c r="T129" s="50"/>
      <c r="U129" s="95">
        <f>IF(Table1[[#This Row],[Asset Class]]&lt;&gt;"Local",0.25,IF(P129="y",1,""))</f>
        <v>1</v>
      </c>
      <c r="V129" s="415" t="str">
        <f>IF(Table1[[#This Row],[Asset Class]]&lt;&gt;"Local",0.25,IF(Q129="y",1,""))</f>
        <v/>
      </c>
      <c r="W129" s="415" t="str">
        <f>IF(Table1[[#This Row],[Asset Class]]&lt;&gt;"Local",0.25,IF(R129="y",1,""))</f>
        <v/>
      </c>
      <c r="X129" s="415" t="str">
        <f>IF(Table1[[#This Row],[Asset Class]]&lt;&gt;"Local",0.25,IF(S129="y",1,""))</f>
        <v/>
      </c>
      <c r="Y129" s="95">
        <f t="shared" si="6"/>
        <v>1</v>
      </c>
      <c r="Z129" s="50"/>
      <c r="AA129" s="257">
        <f t="shared" si="7"/>
        <v>202106</v>
      </c>
      <c r="AB129" s="258" t="str">
        <f t="shared" si="8"/>
        <v/>
      </c>
      <c r="AC129" s="258" t="str">
        <f t="shared" si="9"/>
        <v/>
      </c>
      <c r="AD129" s="258" t="str">
        <f t="shared" si="10"/>
        <v/>
      </c>
      <c r="AE129" s="259">
        <f t="shared" si="11"/>
        <v>202106</v>
      </c>
    </row>
    <row r="130" spans="1:31">
      <c r="A130" s="26"/>
      <c r="B130" s="210" t="s">
        <v>309</v>
      </c>
      <c r="C130" s="211" t="s">
        <v>310</v>
      </c>
      <c r="D130" s="211" t="s">
        <v>111</v>
      </c>
      <c r="E130" s="211" t="s">
        <v>107</v>
      </c>
      <c r="F130" s="241" t="s">
        <v>103</v>
      </c>
      <c r="G130" s="357">
        <v>0.5</v>
      </c>
      <c r="H130" s="360">
        <v>893.56194415157745</v>
      </c>
      <c r="I130" s="365">
        <v>111.62041035606889</v>
      </c>
      <c r="J130" s="332">
        <f>Table1[[#This Row],[Embellishment Area (m2)]]*Table1[[#This Row],[Construction Unit Rate ($/m)]]*Table1[[#This Row],[Embellishment Area Factor]]</f>
        <v>49869.875442382894</v>
      </c>
      <c r="K130" s="246">
        <v>0</v>
      </c>
      <c r="L130" s="337">
        <v>66.125722619436161</v>
      </c>
      <c r="M130" s="88">
        <f>Table1[[#This Row],[Size of land (m2)]]*Table1[[#This Row],[Land Unit Rate ($/m2)]]</f>
        <v>0</v>
      </c>
      <c r="N130" s="244">
        <v>2021</v>
      </c>
      <c r="O130" s="202">
        <f>ROUND(IF(Table1[[#This Row],[Valuation Year]]=2016,(Table1[[#This Row],[Total Construction Cost ($)]]+Table1[[#This Row],[Land Value]])*('General Input Sheet'!$G$38/'General Input Sheet'!$G$43),Table1[[#This Row],[Total Construction Cost ($)]]+Table1[[#This Row],[Land Value]]),0)</f>
        <v>49870</v>
      </c>
      <c r="P130" s="123" t="str" cm="1">
        <f t="array" ref="P130">_xlfn.IFS(Table1[[#This Row],[Asset Class]]&lt;&gt;"Local","y",P$11=$E130,"y",Table1[[#This Row],[Asset Class]]="Local","")</f>
        <v>y</v>
      </c>
      <c r="Q130" s="86" t="str" cm="1">
        <f t="array" ref="Q130">_xlfn.IFS(Table1[[#This Row],[Asset Class]]&lt;&gt;"Local","y",Q$11=$E130,"y",Table1[[#This Row],[Asset Class]]="Local","")</f>
        <v/>
      </c>
      <c r="R130" s="86" t="str" cm="1">
        <f t="array" ref="R130">_xlfn.IFS(Table1[[#This Row],[Asset Class]]&lt;&gt;"Local","y",R$11=$E130,"y",Table1[[#This Row],[Asset Class]]="Local","")</f>
        <v/>
      </c>
      <c r="S130" s="341" t="str" cm="1">
        <f t="array" ref="S130">_xlfn.IFS(Table1[[#This Row],[Asset Class]]&lt;&gt;"Local","y",S$11=$E130,"y",Table1[[#This Row],[Asset Class]]="Local","")</f>
        <v/>
      </c>
      <c r="T130" s="50"/>
      <c r="U130" s="95">
        <f>IF(Table1[[#This Row],[Asset Class]]&lt;&gt;"Local",0.25,IF(P130="y",1,""))</f>
        <v>1</v>
      </c>
      <c r="V130" s="415" t="str">
        <f>IF(Table1[[#This Row],[Asset Class]]&lt;&gt;"Local",0.25,IF(Q130="y",1,""))</f>
        <v/>
      </c>
      <c r="W130" s="415" t="str">
        <f>IF(Table1[[#This Row],[Asset Class]]&lt;&gt;"Local",0.25,IF(R130="y",1,""))</f>
        <v/>
      </c>
      <c r="X130" s="415" t="str">
        <f>IF(Table1[[#This Row],[Asset Class]]&lt;&gt;"Local",0.25,IF(S130="y",1,""))</f>
        <v/>
      </c>
      <c r="Y130" s="95">
        <f t="shared" si="6"/>
        <v>1</v>
      </c>
      <c r="Z130" s="50"/>
      <c r="AA130" s="257">
        <f t="shared" si="7"/>
        <v>49870</v>
      </c>
      <c r="AB130" s="258" t="str">
        <f t="shared" si="8"/>
        <v/>
      </c>
      <c r="AC130" s="258" t="str">
        <f t="shared" si="9"/>
        <v/>
      </c>
      <c r="AD130" s="258" t="str">
        <f t="shared" si="10"/>
        <v/>
      </c>
      <c r="AE130" s="259">
        <f t="shared" si="11"/>
        <v>49870</v>
      </c>
    </row>
    <row r="131" spans="1:31">
      <c r="A131" s="26"/>
      <c r="B131" s="210" t="s">
        <v>311</v>
      </c>
      <c r="C131" s="211" t="s">
        <v>312</v>
      </c>
      <c r="D131" s="211" t="s">
        <v>101</v>
      </c>
      <c r="E131" s="211" t="s">
        <v>114</v>
      </c>
      <c r="F131" s="241" t="s">
        <v>103</v>
      </c>
      <c r="G131" s="357">
        <v>0.5</v>
      </c>
      <c r="H131" s="360">
        <v>12206.840792206425</v>
      </c>
      <c r="I131" s="365">
        <v>557.40114642261381</v>
      </c>
      <c r="J131" s="332">
        <f>Table1[[#This Row],[Embellishment Area (m2)]]*Table1[[#This Row],[Construction Unit Rate ($/m)]]*Table1[[#This Row],[Embellishment Area Factor]]</f>
        <v>3402053.5258870944</v>
      </c>
      <c r="K131" s="246">
        <v>0</v>
      </c>
      <c r="L131" s="337">
        <v>132.99262744440287</v>
      </c>
      <c r="M131" s="88">
        <f>Table1[[#This Row],[Size of land (m2)]]*Table1[[#This Row],[Land Unit Rate ($/m2)]]</f>
        <v>0</v>
      </c>
      <c r="N131" s="244">
        <v>2021</v>
      </c>
      <c r="O131" s="202">
        <f>ROUND(IF(Table1[[#This Row],[Valuation Year]]=2016,(Table1[[#This Row],[Total Construction Cost ($)]]+Table1[[#This Row],[Land Value]])*('General Input Sheet'!$G$38/'General Input Sheet'!$G$43),Table1[[#This Row],[Total Construction Cost ($)]]+Table1[[#This Row],[Land Value]]),0)</f>
        <v>3402054</v>
      </c>
      <c r="P131" s="123" t="str" cm="1">
        <f t="array" ref="P131">_xlfn.IFS(Table1[[#This Row],[Asset Class]]&lt;&gt;"Local","y",P$11=$E131,"y",Table1[[#This Row],[Asset Class]]="Local","")</f>
        <v>y</v>
      </c>
      <c r="Q131" s="86" t="str" cm="1">
        <f t="array" ref="Q131">_xlfn.IFS(Table1[[#This Row],[Asset Class]]&lt;&gt;"Local","y",Q$11=$E131,"y",Table1[[#This Row],[Asset Class]]="Local","")</f>
        <v>y</v>
      </c>
      <c r="R131" s="86" t="str" cm="1">
        <f t="array" ref="R131">_xlfn.IFS(Table1[[#This Row],[Asset Class]]&lt;&gt;"Local","y",R$11=$E131,"y",Table1[[#This Row],[Asset Class]]="Local","")</f>
        <v>y</v>
      </c>
      <c r="S131" s="341" t="str" cm="1">
        <f t="array" ref="S131">_xlfn.IFS(Table1[[#This Row],[Asset Class]]&lt;&gt;"Local","y",S$11=$E131,"y",Table1[[#This Row],[Asset Class]]="Local","")</f>
        <v>y</v>
      </c>
      <c r="T131" s="50"/>
      <c r="U131" s="95">
        <f>IF(Table1[[#This Row],[Asset Class]]&lt;&gt;"Local",0.25,IF(P131="y",1,""))</f>
        <v>0.25</v>
      </c>
      <c r="V131" s="415">
        <f>IF(Table1[[#This Row],[Asset Class]]&lt;&gt;"Local",0.25,IF(Q131="y",1,""))</f>
        <v>0.25</v>
      </c>
      <c r="W131" s="415">
        <f>IF(Table1[[#This Row],[Asset Class]]&lt;&gt;"Local",0.25,IF(R131="y",1,""))</f>
        <v>0.25</v>
      </c>
      <c r="X131" s="415">
        <f>IF(Table1[[#This Row],[Asset Class]]&lt;&gt;"Local",0.25,IF(S131="y",1,""))</f>
        <v>0.25</v>
      </c>
      <c r="Y131" s="95">
        <f t="shared" si="6"/>
        <v>1</v>
      </c>
      <c r="Z131" s="50"/>
      <c r="AA131" s="257">
        <f t="shared" si="7"/>
        <v>850513.5</v>
      </c>
      <c r="AB131" s="258">
        <f t="shared" si="8"/>
        <v>850513.5</v>
      </c>
      <c r="AC131" s="258">
        <f t="shared" si="9"/>
        <v>850513.5</v>
      </c>
      <c r="AD131" s="258">
        <f t="shared" si="10"/>
        <v>850513.5</v>
      </c>
      <c r="AE131" s="259">
        <f t="shared" si="11"/>
        <v>3402054</v>
      </c>
    </row>
    <row r="132" spans="1:31">
      <c r="A132" s="26"/>
      <c r="B132" s="210" t="s">
        <v>313</v>
      </c>
      <c r="C132" s="211" t="s">
        <v>314</v>
      </c>
      <c r="D132" s="211" t="s">
        <v>106</v>
      </c>
      <c r="E132" s="211" t="s">
        <v>114</v>
      </c>
      <c r="F132" s="241" t="s">
        <v>103</v>
      </c>
      <c r="G132" s="357">
        <v>0.5</v>
      </c>
      <c r="H132" s="361">
        <v>7451.3320304679846</v>
      </c>
      <c r="I132" s="365">
        <v>566.28724924743767</v>
      </c>
      <c r="J132" s="332">
        <f>Table1[[#This Row],[Embellishment Area (m2)]]*Table1[[#This Row],[Construction Unit Rate ($/m)]]*Table1[[#This Row],[Embellishment Area Factor]]</f>
        <v>2109797.1593815195</v>
      </c>
      <c r="K132" s="246">
        <v>0</v>
      </c>
      <c r="L132" s="337">
        <v>75.676903388107434</v>
      </c>
      <c r="M132" s="88">
        <f>Table1[[#This Row],[Size of land (m2)]]*Table1[[#This Row],[Land Unit Rate ($/m2)]]</f>
        <v>0</v>
      </c>
      <c r="N132" s="244">
        <v>2021</v>
      </c>
      <c r="O132" s="88">
        <f>ROUND(IF(Table1[[#This Row],[Valuation Year]]=2016,(Table1[[#This Row],[Total Construction Cost ($)]]+Table1[[#This Row],[Land Value]])*('General Input Sheet'!$G$38/'General Input Sheet'!$G$43),Table1[[#This Row],[Total Construction Cost ($)]]+Table1[[#This Row],[Land Value]]),0)</f>
        <v>2109797</v>
      </c>
      <c r="P132" s="123" t="str" cm="1">
        <f t="array" ref="P132">_xlfn.IFS(Table1[[#This Row],[Asset Class]]&lt;&gt;"Local","y",P$11=$E132,"y",Table1[[#This Row],[Asset Class]]="Local","")</f>
        <v>y</v>
      </c>
      <c r="Q132" s="86" t="str" cm="1">
        <f t="array" ref="Q132">_xlfn.IFS(Table1[[#This Row],[Asset Class]]&lt;&gt;"Local","y",Q$11=$E132,"y",Table1[[#This Row],[Asset Class]]="Local","")</f>
        <v>y</v>
      </c>
      <c r="R132" s="86" t="str" cm="1">
        <f t="array" ref="R132">_xlfn.IFS(Table1[[#This Row],[Asset Class]]&lt;&gt;"Local","y",R$11=$E132,"y",Table1[[#This Row],[Asset Class]]="Local","")</f>
        <v>y</v>
      </c>
      <c r="S132" s="341" t="str" cm="1">
        <f t="array" ref="S132">_xlfn.IFS(Table1[[#This Row],[Asset Class]]&lt;&gt;"Local","y",S$11=$E132,"y",Table1[[#This Row],[Asset Class]]="Local","")</f>
        <v>y</v>
      </c>
      <c r="T132" s="50"/>
      <c r="U132" s="95">
        <f>IF(Table1[[#This Row],[Asset Class]]&lt;&gt;"Local",0.25,IF(P132="y",1,""))</f>
        <v>0.25</v>
      </c>
      <c r="V132" s="415">
        <f>IF(Table1[[#This Row],[Asset Class]]&lt;&gt;"Local",0.25,IF(Q132="y",1,""))</f>
        <v>0.25</v>
      </c>
      <c r="W132" s="415">
        <f>IF(Table1[[#This Row],[Asset Class]]&lt;&gt;"Local",0.25,IF(R132="y",1,""))</f>
        <v>0.25</v>
      </c>
      <c r="X132" s="415">
        <f>IF(Table1[[#This Row],[Asset Class]]&lt;&gt;"Local",0.25,IF(S132="y",1,""))</f>
        <v>0.25</v>
      </c>
      <c r="Y132" s="95">
        <f t="shared" si="6"/>
        <v>1</v>
      </c>
      <c r="Z132" s="50"/>
      <c r="AA132" s="257">
        <f t="shared" si="7"/>
        <v>527449.25</v>
      </c>
      <c r="AB132" s="258">
        <f t="shared" si="8"/>
        <v>527449.25</v>
      </c>
      <c r="AC132" s="258">
        <f t="shared" si="9"/>
        <v>527449.25</v>
      </c>
      <c r="AD132" s="258">
        <f t="shared" si="10"/>
        <v>527449.25</v>
      </c>
      <c r="AE132" s="259">
        <f t="shared" si="11"/>
        <v>2109797</v>
      </c>
    </row>
    <row r="133" spans="1:31">
      <c r="A133" s="26"/>
      <c r="B133" s="210" t="s">
        <v>315</v>
      </c>
      <c r="C133" s="211" t="s">
        <v>316</v>
      </c>
      <c r="D133" s="211" t="s">
        <v>101</v>
      </c>
      <c r="E133" s="211" t="s">
        <v>107</v>
      </c>
      <c r="F133" s="241" t="s">
        <v>103</v>
      </c>
      <c r="G133" s="357">
        <v>0.5</v>
      </c>
      <c r="H133" s="360">
        <v>9020.1721278773402</v>
      </c>
      <c r="I133" s="365">
        <v>407.064610062648</v>
      </c>
      <c r="J133" s="332">
        <f>Table1[[#This Row],[Embellishment Area (m2)]]*Table1[[#This Row],[Construction Unit Rate ($/m)]]*Table1[[#This Row],[Embellishment Area Factor]]</f>
        <v>1835896.4249661777</v>
      </c>
      <c r="K133" s="246">
        <v>18040.34425575468</v>
      </c>
      <c r="L133" s="337">
        <v>112.7890879358248</v>
      </c>
      <c r="M133" s="88">
        <f>Table1[[#This Row],[Size of land (m2)]]*Table1[[#This Row],[Land Unit Rate ($/m2)]]</f>
        <v>2034753.9746548664</v>
      </c>
      <c r="N133" s="244">
        <v>2021</v>
      </c>
      <c r="O133" s="202">
        <f>ROUND(IF(Table1[[#This Row],[Valuation Year]]=2016,(Table1[[#This Row],[Total Construction Cost ($)]]+Table1[[#This Row],[Land Value]])*('General Input Sheet'!$G$38/'General Input Sheet'!$G$43),Table1[[#This Row],[Total Construction Cost ($)]]+Table1[[#This Row],[Land Value]]),0)</f>
        <v>3870650</v>
      </c>
      <c r="P133" s="123" t="str" cm="1">
        <f t="array" ref="P133">_xlfn.IFS(Table1[[#This Row],[Asset Class]]&lt;&gt;"Local","y",P$11=$E133,"y",Table1[[#This Row],[Asset Class]]="Local","")</f>
        <v>y</v>
      </c>
      <c r="Q133" s="86" t="str" cm="1">
        <f t="array" ref="Q133">_xlfn.IFS(Table1[[#This Row],[Asset Class]]&lt;&gt;"Local","y",Q$11=$E133,"y",Table1[[#This Row],[Asset Class]]="Local","")</f>
        <v>y</v>
      </c>
      <c r="R133" s="86" t="str" cm="1">
        <f t="array" ref="R133">_xlfn.IFS(Table1[[#This Row],[Asset Class]]&lt;&gt;"Local","y",R$11=$E133,"y",Table1[[#This Row],[Asset Class]]="Local","")</f>
        <v>y</v>
      </c>
      <c r="S133" s="341" t="str" cm="1">
        <f t="array" ref="S133">_xlfn.IFS(Table1[[#This Row],[Asset Class]]&lt;&gt;"Local","y",S$11=$E133,"y",Table1[[#This Row],[Asset Class]]="Local","")</f>
        <v>y</v>
      </c>
      <c r="T133" s="50"/>
      <c r="U133" s="95">
        <f>IF(Table1[[#This Row],[Asset Class]]&lt;&gt;"Local",0.25,IF(P133="y",1,""))</f>
        <v>0.25</v>
      </c>
      <c r="V133" s="415">
        <f>IF(Table1[[#This Row],[Asset Class]]&lt;&gt;"Local",0.25,IF(Q133="y",1,""))</f>
        <v>0.25</v>
      </c>
      <c r="W133" s="415">
        <f>IF(Table1[[#This Row],[Asset Class]]&lt;&gt;"Local",0.25,IF(R133="y",1,""))</f>
        <v>0.25</v>
      </c>
      <c r="X133" s="415">
        <f>IF(Table1[[#This Row],[Asset Class]]&lt;&gt;"Local",0.25,IF(S133="y",1,""))</f>
        <v>0.25</v>
      </c>
      <c r="Y133" s="95">
        <f t="shared" si="6"/>
        <v>1</v>
      </c>
      <c r="Z133" s="50"/>
      <c r="AA133" s="257">
        <f t="shared" si="7"/>
        <v>967662.5</v>
      </c>
      <c r="AB133" s="258">
        <f t="shared" si="8"/>
        <v>967662.5</v>
      </c>
      <c r="AC133" s="258">
        <f t="shared" si="9"/>
        <v>967662.5</v>
      </c>
      <c r="AD133" s="258">
        <f t="shared" si="10"/>
        <v>967662.5</v>
      </c>
      <c r="AE133" s="259">
        <f t="shared" si="11"/>
        <v>3870650</v>
      </c>
    </row>
    <row r="134" spans="1:31">
      <c r="A134" s="26"/>
      <c r="B134" s="210" t="s">
        <v>315</v>
      </c>
      <c r="C134" s="211" t="s">
        <v>317</v>
      </c>
      <c r="D134" s="211" t="s">
        <v>101</v>
      </c>
      <c r="E134" s="211" t="s">
        <v>107</v>
      </c>
      <c r="F134" s="241" t="s">
        <v>103</v>
      </c>
      <c r="G134" s="357">
        <v>0.5</v>
      </c>
      <c r="H134" s="361">
        <v>3632.1743889477548</v>
      </c>
      <c r="I134" s="365">
        <v>407.064610062648</v>
      </c>
      <c r="J134" s="332">
        <f>Table1[[#This Row],[Embellishment Area (m2)]]*Table1[[#This Row],[Construction Unit Rate ($/m)]]*Table1[[#This Row],[Embellishment Area Factor]]</f>
        <v>739264.82565827726</v>
      </c>
      <c r="K134" s="246">
        <v>7264.3487778955096</v>
      </c>
      <c r="L134" s="337">
        <v>112.7890879358248</v>
      </c>
      <c r="M134" s="88">
        <f>Table1[[#This Row],[Size of land (m2)]]*Table1[[#This Row],[Land Unit Rate ($/m2)]]</f>
        <v>819339.27310655802</v>
      </c>
      <c r="N134" s="244">
        <v>2021</v>
      </c>
      <c r="O134" s="88">
        <f>ROUND(IF(Table1[[#This Row],[Valuation Year]]=2016,(Table1[[#This Row],[Total Construction Cost ($)]]+Table1[[#This Row],[Land Value]])*('General Input Sheet'!$G$38/'General Input Sheet'!$G$43),Table1[[#This Row],[Total Construction Cost ($)]]+Table1[[#This Row],[Land Value]]),0)</f>
        <v>1558604</v>
      </c>
      <c r="P134" s="123" t="str" cm="1">
        <f t="array" ref="P134">_xlfn.IFS(Table1[[#This Row],[Asset Class]]&lt;&gt;"Local","y",P$11=$E134,"y",Table1[[#This Row],[Asset Class]]="Local","")</f>
        <v>y</v>
      </c>
      <c r="Q134" s="86" t="str" cm="1">
        <f t="array" ref="Q134">_xlfn.IFS(Table1[[#This Row],[Asset Class]]&lt;&gt;"Local","y",Q$11=$E134,"y",Table1[[#This Row],[Asset Class]]="Local","")</f>
        <v>y</v>
      </c>
      <c r="R134" s="86" t="str" cm="1">
        <f t="array" ref="R134">_xlfn.IFS(Table1[[#This Row],[Asset Class]]&lt;&gt;"Local","y",R$11=$E134,"y",Table1[[#This Row],[Asset Class]]="Local","")</f>
        <v>y</v>
      </c>
      <c r="S134" s="341" t="str" cm="1">
        <f t="array" ref="S134">_xlfn.IFS(Table1[[#This Row],[Asset Class]]&lt;&gt;"Local","y",S$11=$E134,"y",Table1[[#This Row],[Asset Class]]="Local","")</f>
        <v>y</v>
      </c>
      <c r="T134" s="50"/>
      <c r="U134" s="95">
        <f>IF(Table1[[#This Row],[Asset Class]]&lt;&gt;"Local",0.25,IF(P134="y",1,""))</f>
        <v>0.25</v>
      </c>
      <c r="V134" s="415">
        <f>IF(Table1[[#This Row],[Asset Class]]&lt;&gt;"Local",0.25,IF(Q134="y",1,""))</f>
        <v>0.25</v>
      </c>
      <c r="W134" s="415">
        <f>IF(Table1[[#This Row],[Asset Class]]&lt;&gt;"Local",0.25,IF(R134="y",1,""))</f>
        <v>0.25</v>
      </c>
      <c r="X134" s="415">
        <f>IF(Table1[[#This Row],[Asset Class]]&lt;&gt;"Local",0.25,IF(S134="y",1,""))</f>
        <v>0.25</v>
      </c>
      <c r="Y134" s="95">
        <f t="shared" si="6"/>
        <v>1</v>
      </c>
      <c r="Z134" s="50"/>
      <c r="AA134" s="257">
        <f t="shared" si="7"/>
        <v>389651</v>
      </c>
      <c r="AB134" s="258">
        <f t="shared" si="8"/>
        <v>389651</v>
      </c>
      <c r="AC134" s="258">
        <f t="shared" si="9"/>
        <v>389651</v>
      </c>
      <c r="AD134" s="258">
        <f t="shared" si="10"/>
        <v>389651</v>
      </c>
      <c r="AE134" s="259">
        <f t="shared" si="11"/>
        <v>1558604</v>
      </c>
    </row>
    <row r="135" spans="1:31">
      <c r="A135" s="26"/>
      <c r="B135" s="210" t="s">
        <v>318</v>
      </c>
      <c r="C135" s="211" t="s">
        <v>319</v>
      </c>
      <c r="D135" s="211" t="s">
        <v>111</v>
      </c>
      <c r="E135" s="211" t="s">
        <v>143</v>
      </c>
      <c r="F135" s="241" t="s">
        <v>103</v>
      </c>
      <c r="G135" s="357">
        <v>0.5</v>
      </c>
      <c r="H135" s="361">
        <v>18626.341152829209</v>
      </c>
      <c r="I135" s="365">
        <v>115.6419902144599</v>
      </c>
      <c r="J135" s="332">
        <f>Table1[[#This Row],[Embellishment Area (m2)]]*Table1[[#This Row],[Construction Unit Rate ($/m)]]*Table1[[#This Row],[Embellishment Area Factor]]</f>
        <v>1076993.5806633334</v>
      </c>
      <c r="K135" s="246">
        <v>37252.682305658418</v>
      </c>
      <c r="L135" s="337">
        <v>85.331826959272703</v>
      </c>
      <c r="M135" s="88">
        <f>Table1[[#This Row],[Size of land (m2)]]*Table1[[#This Row],[Land Unit Rate ($/m2)]]</f>
        <v>3178839.4402752044</v>
      </c>
      <c r="N135" s="244">
        <v>2021</v>
      </c>
      <c r="O135" s="88">
        <f>ROUND(IF(Table1[[#This Row],[Valuation Year]]=2016,(Table1[[#This Row],[Total Construction Cost ($)]]+Table1[[#This Row],[Land Value]])*('General Input Sheet'!$G$38/'General Input Sheet'!$G$43),Table1[[#This Row],[Total Construction Cost ($)]]+Table1[[#This Row],[Land Value]]),0)</f>
        <v>4255833</v>
      </c>
      <c r="P135" s="123" t="str" cm="1">
        <f t="array" ref="P135">_xlfn.IFS(Table1[[#This Row],[Asset Class]]&lt;&gt;"Local","y",P$11=$E135,"y",Table1[[#This Row],[Asset Class]]="Local","")</f>
        <v/>
      </c>
      <c r="Q135" s="86" t="str" cm="1">
        <f t="array" ref="Q135">_xlfn.IFS(Table1[[#This Row],[Asset Class]]&lt;&gt;"Local","y",Q$11=$E135,"y",Table1[[#This Row],[Asset Class]]="Local","")</f>
        <v>y</v>
      </c>
      <c r="R135" s="86" t="str" cm="1">
        <f t="array" ref="R135">_xlfn.IFS(Table1[[#This Row],[Asset Class]]&lt;&gt;"Local","y",R$11=$E135,"y",Table1[[#This Row],[Asset Class]]="Local","")</f>
        <v/>
      </c>
      <c r="S135" s="341" t="str" cm="1">
        <f t="array" ref="S135">_xlfn.IFS(Table1[[#This Row],[Asset Class]]&lt;&gt;"Local","y",S$11=$E135,"y",Table1[[#This Row],[Asset Class]]="Local","")</f>
        <v/>
      </c>
      <c r="T135" s="50"/>
      <c r="U135" s="95" t="str">
        <f>IF(Table1[[#This Row],[Asset Class]]&lt;&gt;"Local",0.25,IF(P135="y",1,""))</f>
        <v/>
      </c>
      <c r="V135" s="415">
        <f>IF(Table1[[#This Row],[Asset Class]]&lt;&gt;"Local",0.25,IF(Q135="y",1,""))</f>
        <v>1</v>
      </c>
      <c r="W135" s="415" t="str">
        <f>IF(Table1[[#This Row],[Asset Class]]&lt;&gt;"Local",0.25,IF(R135="y",1,""))</f>
        <v/>
      </c>
      <c r="X135" s="415" t="str">
        <f>IF(Table1[[#This Row],[Asset Class]]&lt;&gt;"Local",0.25,IF(S135="y",1,""))</f>
        <v/>
      </c>
      <c r="Y135" s="95">
        <f t="shared" si="6"/>
        <v>1</v>
      </c>
      <c r="Z135" s="50"/>
      <c r="AA135" s="257" t="str">
        <f t="shared" si="7"/>
        <v/>
      </c>
      <c r="AB135" s="258">
        <f t="shared" si="8"/>
        <v>4255833</v>
      </c>
      <c r="AC135" s="258" t="str">
        <f t="shared" si="9"/>
        <v/>
      </c>
      <c r="AD135" s="258" t="str">
        <f t="shared" si="10"/>
        <v/>
      </c>
      <c r="AE135" s="259">
        <f t="shared" si="11"/>
        <v>4255833</v>
      </c>
    </row>
    <row r="136" spans="1:31">
      <c r="A136" s="26"/>
      <c r="B136" s="210" t="s">
        <v>320</v>
      </c>
      <c r="C136" s="211" t="s">
        <v>321</v>
      </c>
      <c r="D136" s="211" t="s">
        <v>101</v>
      </c>
      <c r="E136" s="211" t="s">
        <v>143</v>
      </c>
      <c r="F136" s="241" t="s">
        <v>108</v>
      </c>
      <c r="G136" s="357">
        <v>0.5</v>
      </c>
      <c r="H136" s="361">
        <v>16759.295083181994</v>
      </c>
      <c r="I136" s="365">
        <v>236.89696198394208</v>
      </c>
      <c r="J136" s="332">
        <f>Table1[[#This Row],[Embellishment Area (m2)]]*Table1[[#This Row],[Construction Unit Rate ($/m)]]*Table1[[#This Row],[Embellishment Area Factor]]</f>
        <v>1985113.0450991162</v>
      </c>
      <c r="K136" s="246">
        <v>33518.590166363989</v>
      </c>
      <c r="L136" s="337">
        <v>76.269268802397988</v>
      </c>
      <c r="M136" s="88">
        <f>Table1[[#This Row],[Size of land (m2)]]*Table1[[#This Row],[Land Unit Rate ($/m2)]]</f>
        <v>2556438.3632758288</v>
      </c>
      <c r="N136" s="244">
        <v>2021</v>
      </c>
      <c r="O136" s="88">
        <f>ROUND(IF(Table1[[#This Row],[Valuation Year]]=2016,(Table1[[#This Row],[Total Construction Cost ($)]]+Table1[[#This Row],[Land Value]])*('General Input Sheet'!$G$38/'General Input Sheet'!$G$43),Table1[[#This Row],[Total Construction Cost ($)]]+Table1[[#This Row],[Land Value]]),0)</f>
        <v>4541551</v>
      </c>
      <c r="P136" s="123" t="str" cm="1">
        <f t="array" ref="P136">_xlfn.IFS(Table1[[#This Row],[Asset Class]]&lt;&gt;"Local","y",P$11=$E136,"y",Table1[[#This Row],[Asset Class]]="Local","")</f>
        <v>y</v>
      </c>
      <c r="Q136" s="86" t="str" cm="1">
        <f t="array" ref="Q136">_xlfn.IFS(Table1[[#This Row],[Asset Class]]&lt;&gt;"Local","y",Q$11=$E136,"y",Table1[[#This Row],[Asset Class]]="Local","")</f>
        <v>y</v>
      </c>
      <c r="R136" s="86" t="str" cm="1">
        <f t="array" ref="R136">_xlfn.IFS(Table1[[#This Row],[Asset Class]]&lt;&gt;"Local","y",R$11=$E136,"y",Table1[[#This Row],[Asset Class]]="Local","")</f>
        <v>y</v>
      </c>
      <c r="S136" s="341" t="str" cm="1">
        <f t="array" ref="S136">_xlfn.IFS(Table1[[#This Row],[Asset Class]]&lt;&gt;"Local","y",S$11=$E136,"y",Table1[[#This Row],[Asset Class]]="Local","")</f>
        <v>y</v>
      </c>
      <c r="T136" s="50"/>
      <c r="U136" s="95">
        <f>IF(Table1[[#This Row],[Asset Class]]&lt;&gt;"Local",0.25,IF(P136="y",1,""))</f>
        <v>0.25</v>
      </c>
      <c r="V136" s="415">
        <f>IF(Table1[[#This Row],[Asset Class]]&lt;&gt;"Local",0.25,IF(Q136="y",1,""))</f>
        <v>0.25</v>
      </c>
      <c r="W136" s="415">
        <f>IF(Table1[[#This Row],[Asset Class]]&lt;&gt;"Local",0.25,IF(R136="y",1,""))</f>
        <v>0.25</v>
      </c>
      <c r="X136" s="415">
        <f>IF(Table1[[#This Row],[Asset Class]]&lt;&gt;"Local",0.25,IF(S136="y",1,""))</f>
        <v>0.25</v>
      </c>
      <c r="Y136" s="95">
        <f t="shared" si="6"/>
        <v>1</v>
      </c>
      <c r="Z136" s="50"/>
      <c r="AA136" s="257">
        <f t="shared" si="7"/>
        <v>1135387.75</v>
      </c>
      <c r="AB136" s="258">
        <f t="shared" si="8"/>
        <v>1135387.75</v>
      </c>
      <c r="AC136" s="258">
        <f t="shared" si="9"/>
        <v>1135387.75</v>
      </c>
      <c r="AD136" s="258">
        <f t="shared" si="10"/>
        <v>1135387.75</v>
      </c>
      <c r="AE136" s="259">
        <f t="shared" si="11"/>
        <v>4541551</v>
      </c>
    </row>
    <row r="137" spans="1:31">
      <c r="A137" s="26"/>
      <c r="B137" s="210" t="s">
        <v>322</v>
      </c>
      <c r="C137" s="211" t="s">
        <v>323</v>
      </c>
      <c r="D137" s="211" t="s">
        <v>106</v>
      </c>
      <c r="E137" s="211" t="s">
        <v>143</v>
      </c>
      <c r="F137" s="241" t="s">
        <v>131</v>
      </c>
      <c r="G137" s="357">
        <v>0.5</v>
      </c>
      <c r="H137" s="361">
        <v>2406.3239722432836</v>
      </c>
      <c r="I137" s="365">
        <v>406.79298511948269</v>
      </c>
      <c r="J137" s="332">
        <f>Table1[[#This Row],[Embellishment Area (m2)]]*Table1[[#This Row],[Construction Unit Rate ($/m)]]*Table1[[#This Row],[Embellishment Area Factor]]</f>
        <v>489437.8559167083</v>
      </c>
      <c r="K137" s="246">
        <v>4812.6479444865672</v>
      </c>
      <c r="L137" s="337">
        <v>77.249060510664719</v>
      </c>
      <c r="M137" s="88">
        <f>Table1[[#This Row],[Size of land (m2)]]*Table1[[#This Row],[Land Unit Rate ($/m2)]]</f>
        <v>371772.53228016902</v>
      </c>
      <c r="N137" s="244">
        <v>2021</v>
      </c>
      <c r="O137" s="88">
        <f>ROUND(IF(Table1[[#This Row],[Valuation Year]]=2016,(Table1[[#This Row],[Total Construction Cost ($)]]+Table1[[#This Row],[Land Value]])*('General Input Sheet'!$G$38/'General Input Sheet'!$G$43),Table1[[#This Row],[Total Construction Cost ($)]]+Table1[[#This Row],[Land Value]]),0)</f>
        <v>861210</v>
      </c>
      <c r="P137" s="123" t="str" cm="1">
        <f t="array" ref="P137">_xlfn.IFS(Table1[[#This Row],[Asset Class]]&lt;&gt;"Local","y",P$11=$E137,"y",Table1[[#This Row],[Asset Class]]="Local","")</f>
        <v>y</v>
      </c>
      <c r="Q137" s="86" t="str" cm="1">
        <f t="array" ref="Q137">_xlfn.IFS(Table1[[#This Row],[Asset Class]]&lt;&gt;"Local","y",Q$11=$E137,"y",Table1[[#This Row],[Asset Class]]="Local","")</f>
        <v>y</v>
      </c>
      <c r="R137" s="86" t="str" cm="1">
        <f t="array" ref="R137">_xlfn.IFS(Table1[[#This Row],[Asset Class]]&lt;&gt;"Local","y",R$11=$E137,"y",Table1[[#This Row],[Asset Class]]="Local","")</f>
        <v>y</v>
      </c>
      <c r="S137" s="341" t="str" cm="1">
        <f t="array" ref="S137">_xlfn.IFS(Table1[[#This Row],[Asset Class]]&lt;&gt;"Local","y",S$11=$E137,"y",Table1[[#This Row],[Asset Class]]="Local","")</f>
        <v>y</v>
      </c>
      <c r="T137" s="50"/>
      <c r="U137" s="95">
        <f>IF(Table1[[#This Row],[Asset Class]]&lt;&gt;"Local",0.25,IF(P137="y",1,""))</f>
        <v>0.25</v>
      </c>
      <c r="V137" s="415">
        <f>IF(Table1[[#This Row],[Asset Class]]&lt;&gt;"Local",0.25,IF(Q137="y",1,""))</f>
        <v>0.25</v>
      </c>
      <c r="W137" s="415">
        <f>IF(Table1[[#This Row],[Asset Class]]&lt;&gt;"Local",0.25,IF(R137="y",1,""))</f>
        <v>0.25</v>
      </c>
      <c r="X137" s="415">
        <f>IF(Table1[[#This Row],[Asset Class]]&lt;&gt;"Local",0.25,IF(S137="y",1,""))</f>
        <v>0.25</v>
      </c>
      <c r="Y137" s="95">
        <f t="shared" si="6"/>
        <v>1</v>
      </c>
      <c r="Z137" s="50"/>
      <c r="AA137" s="257">
        <f t="shared" si="7"/>
        <v>215302.5</v>
      </c>
      <c r="AB137" s="258">
        <f t="shared" si="8"/>
        <v>215302.5</v>
      </c>
      <c r="AC137" s="258">
        <f t="shared" si="9"/>
        <v>215302.5</v>
      </c>
      <c r="AD137" s="258">
        <f t="shared" si="10"/>
        <v>215302.5</v>
      </c>
      <c r="AE137" s="259">
        <f t="shared" si="11"/>
        <v>861210</v>
      </c>
    </row>
    <row r="138" spans="1:31">
      <c r="A138" s="26"/>
      <c r="B138" s="210" t="s">
        <v>324</v>
      </c>
      <c r="C138" s="211" t="s">
        <v>325</v>
      </c>
      <c r="D138" s="211" t="s">
        <v>111</v>
      </c>
      <c r="E138" s="211" t="s">
        <v>114</v>
      </c>
      <c r="F138" s="241" t="s">
        <v>103</v>
      </c>
      <c r="G138" s="357">
        <v>0.5</v>
      </c>
      <c r="H138" s="361">
        <v>237.71039938420944</v>
      </c>
      <c r="I138" s="365">
        <v>77.371645491830151</v>
      </c>
      <c r="J138" s="332">
        <f>Table1[[#This Row],[Embellishment Area (m2)]]*Table1[[#This Row],[Construction Unit Rate ($/m)]]*Table1[[#This Row],[Embellishment Area Factor]]</f>
        <v>9196.0223754382059</v>
      </c>
      <c r="K138" s="246">
        <v>475.42079876841888</v>
      </c>
      <c r="L138" s="337">
        <v>51.919695325664051</v>
      </c>
      <c r="M138" s="88">
        <f>Table1[[#This Row],[Size of land (m2)]]*Table1[[#This Row],[Land Unit Rate ($/m2)]]</f>
        <v>24683.703023540147</v>
      </c>
      <c r="N138" s="244">
        <v>2021</v>
      </c>
      <c r="O138" s="88">
        <f>ROUND(IF(Table1[[#This Row],[Valuation Year]]=2016,(Table1[[#This Row],[Total Construction Cost ($)]]+Table1[[#This Row],[Land Value]])*('General Input Sheet'!$G$38/'General Input Sheet'!$G$43),Table1[[#This Row],[Total Construction Cost ($)]]+Table1[[#This Row],[Land Value]]),0)</f>
        <v>33880</v>
      </c>
      <c r="P138" s="123" t="str" cm="1">
        <f t="array" ref="P138">_xlfn.IFS(Table1[[#This Row],[Asset Class]]&lt;&gt;"Local","y",P$11=$E138,"y",Table1[[#This Row],[Asset Class]]="Local","")</f>
        <v/>
      </c>
      <c r="Q138" s="86" t="str" cm="1">
        <f t="array" ref="Q138">_xlfn.IFS(Table1[[#This Row],[Asset Class]]&lt;&gt;"Local","y",Q$11=$E138,"y",Table1[[#This Row],[Asset Class]]="Local","")</f>
        <v/>
      </c>
      <c r="R138" s="86" t="str" cm="1">
        <f t="array" ref="R138">_xlfn.IFS(Table1[[#This Row],[Asset Class]]&lt;&gt;"Local","y",R$11=$E138,"y",Table1[[#This Row],[Asset Class]]="Local","")</f>
        <v/>
      </c>
      <c r="S138" s="341" t="str" cm="1">
        <f t="array" ref="S138">_xlfn.IFS(Table1[[#This Row],[Asset Class]]&lt;&gt;"Local","y",S$11=$E138,"y",Table1[[#This Row],[Asset Class]]="Local","")</f>
        <v>y</v>
      </c>
      <c r="T138" s="50"/>
      <c r="U138" s="95" t="str">
        <f>IF(Table1[[#This Row],[Asset Class]]&lt;&gt;"Local",0.25,IF(P138="y",1,""))</f>
        <v/>
      </c>
      <c r="V138" s="415" t="str">
        <f>IF(Table1[[#This Row],[Asset Class]]&lt;&gt;"Local",0.25,IF(Q138="y",1,""))</f>
        <v/>
      </c>
      <c r="W138" s="415" t="str">
        <f>IF(Table1[[#This Row],[Asset Class]]&lt;&gt;"Local",0.25,IF(R138="y",1,""))</f>
        <v/>
      </c>
      <c r="X138" s="415">
        <f>IF(Table1[[#This Row],[Asset Class]]&lt;&gt;"Local",0.25,IF(S138="y",1,""))</f>
        <v>1</v>
      </c>
      <c r="Y138" s="95">
        <f t="shared" si="6"/>
        <v>1</v>
      </c>
      <c r="Z138" s="50"/>
      <c r="AA138" s="257" t="str">
        <f t="shared" si="7"/>
        <v/>
      </c>
      <c r="AB138" s="258" t="str">
        <f t="shared" si="8"/>
        <v/>
      </c>
      <c r="AC138" s="258" t="str">
        <f t="shared" si="9"/>
        <v/>
      </c>
      <c r="AD138" s="258">
        <f t="shared" si="10"/>
        <v>33880</v>
      </c>
      <c r="AE138" s="259">
        <f t="shared" si="11"/>
        <v>33880</v>
      </c>
    </row>
    <row r="139" spans="1:31">
      <c r="A139" s="26"/>
      <c r="B139" s="210" t="s">
        <v>326</v>
      </c>
      <c r="C139" s="211" t="s">
        <v>327</v>
      </c>
      <c r="D139" s="211" t="s">
        <v>101</v>
      </c>
      <c r="E139" s="211" t="s">
        <v>114</v>
      </c>
      <c r="F139" s="241" t="s">
        <v>328</v>
      </c>
      <c r="G139" s="357">
        <v>0.5</v>
      </c>
      <c r="H139" s="361">
        <v>3335.3488370404134</v>
      </c>
      <c r="I139" s="365">
        <v>557.40114642261381</v>
      </c>
      <c r="J139" s="332">
        <f>Table1[[#This Row],[Embellishment Area (m2)]]*Table1[[#This Row],[Construction Unit Rate ($/m)]]*Table1[[#This Row],[Embellishment Area Factor]]</f>
        <v>929563.63274282904</v>
      </c>
      <c r="K139" s="246">
        <v>0</v>
      </c>
      <c r="L139" s="337">
        <v>132.99262744440287</v>
      </c>
      <c r="M139" s="88">
        <f>Table1[[#This Row],[Size of land (m2)]]*Table1[[#This Row],[Land Unit Rate ($/m2)]]</f>
        <v>0</v>
      </c>
      <c r="N139" s="244">
        <v>2021</v>
      </c>
      <c r="O139" s="88">
        <f>ROUND(IF(Table1[[#This Row],[Valuation Year]]=2016,(Table1[[#This Row],[Total Construction Cost ($)]]+Table1[[#This Row],[Land Value]])*('General Input Sheet'!$G$38/'General Input Sheet'!$G$43),Table1[[#This Row],[Total Construction Cost ($)]]+Table1[[#This Row],[Land Value]]),0)</f>
        <v>929564</v>
      </c>
      <c r="P139" s="123" t="str" cm="1">
        <f t="array" ref="P139">_xlfn.IFS(Table1[[#This Row],[Asset Class]]&lt;&gt;"Local","y",P$11=$E139,"y",Table1[[#This Row],[Asset Class]]="Local","")</f>
        <v>y</v>
      </c>
      <c r="Q139" s="86" t="str" cm="1">
        <f t="array" ref="Q139">_xlfn.IFS(Table1[[#This Row],[Asset Class]]&lt;&gt;"Local","y",Q$11=$E139,"y",Table1[[#This Row],[Asset Class]]="Local","")</f>
        <v>y</v>
      </c>
      <c r="R139" s="86" t="str" cm="1">
        <f t="array" ref="R139">_xlfn.IFS(Table1[[#This Row],[Asset Class]]&lt;&gt;"Local","y",R$11=$E139,"y",Table1[[#This Row],[Asset Class]]="Local","")</f>
        <v>y</v>
      </c>
      <c r="S139" s="341" t="str" cm="1">
        <f t="array" ref="S139">_xlfn.IFS(Table1[[#This Row],[Asset Class]]&lt;&gt;"Local","y",S$11=$E139,"y",Table1[[#This Row],[Asset Class]]="Local","")</f>
        <v>y</v>
      </c>
      <c r="T139" s="50"/>
      <c r="U139" s="95">
        <f>IF(Table1[[#This Row],[Asset Class]]&lt;&gt;"Local",0.25,IF(P139="y",1,""))</f>
        <v>0.25</v>
      </c>
      <c r="V139" s="415">
        <f>IF(Table1[[#This Row],[Asset Class]]&lt;&gt;"Local",0.25,IF(Q139="y",1,""))</f>
        <v>0.25</v>
      </c>
      <c r="W139" s="415">
        <f>IF(Table1[[#This Row],[Asset Class]]&lt;&gt;"Local",0.25,IF(R139="y",1,""))</f>
        <v>0.25</v>
      </c>
      <c r="X139" s="415">
        <f>IF(Table1[[#This Row],[Asset Class]]&lt;&gt;"Local",0.25,IF(S139="y",1,""))</f>
        <v>0.25</v>
      </c>
      <c r="Y139" s="95">
        <f t="shared" si="6"/>
        <v>1</v>
      </c>
      <c r="Z139" s="50"/>
      <c r="AA139" s="257">
        <f t="shared" si="7"/>
        <v>232391</v>
      </c>
      <c r="AB139" s="258">
        <f t="shared" si="8"/>
        <v>232391</v>
      </c>
      <c r="AC139" s="258">
        <f t="shared" si="9"/>
        <v>232391</v>
      </c>
      <c r="AD139" s="258">
        <f t="shared" si="10"/>
        <v>232391</v>
      </c>
      <c r="AE139" s="259">
        <f t="shared" si="11"/>
        <v>929564</v>
      </c>
    </row>
    <row r="140" spans="1:31">
      <c r="A140" s="26"/>
      <c r="B140" s="210" t="s">
        <v>329</v>
      </c>
      <c r="C140" s="211" t="s">
        <v>330</v>
      </c>
      <c r="D140" s="211" t="s">
        <v>101</v>
      </c>
      <c r="E140" s="211" t="s">
        <v>114</v>
      </c>
      <c r="F140" s="241" t="s">
        <v>131</v>
      </c>
      <c r="G140" s="357">
        <v>0.5</v>
      </c>
      <c r="H140" s="360">
        <v>16056.142324036655</v>
      </c>
      <c r="I140" s="365">
        <v>557.40114642261381</v>
      </c>
      <c r="J140" s="332">
        <f>Table1[[#This Row],[Embellishment Area (m2)]]*Table1[[#This Row],[Construction Unit Rate ($/m)]]*Table1[[#This Row],[Embellishment Area Factor]]</f>
        <v>4474856.069271341</v>
      </c>
      <c r="K140" s="246">
        <v>0</v>
      </c>
      <c r="L140" s="337">
        <v>132.99262744440287</v>
      </c>
      <c r="M140" s="88">
        <f>Table1[[#This Row],[Size of land (m2)]]*Table1[[#This Row],[Land Unit Rate ($/m2)]]</f>
        <v>0</v>
      </c>
      <c r="N140" s="244">
        <v>2021</v>
      </c>
      <c r="O140" s="202">
        <f>ROUND(IF(Table1[[#This Row],[Valuation Year]]=2016,(Table1[[#This Row],[Total Construction Cost ($)]]+Table1[[#This Row],[Land Value]])*('General Input Sheet'!$G$38/'General Input Sheet'!$G$43),Table1[[#This Row],[Total Construction Cost ($)]]+Table1[[#This Row],[Land Value]]),0)</f>
        <v>4474856</v>
      </c>
      <c r="P140" s="123" t="str" cm="1">
        <f t="array" ref="P140">_xlfn.IFS(Table1[[#This Row],[Asset Class]]&lt;&gt;"Local","y",P$11=$E140,"y",Table1[[#This Row],[Asset Class]]="Local","")</f>
        <v>y</v>
      </c>
      <c r="Q140" s="86" t="str" cm="1">
        <f t="array" ref="Q140">_xlfn.IFS(Table1[[#This Row],[Asset Class]]&lt;&gt;"Local","y",Q$11=$E140,"y",Table1[[#This Row],[Asset Class]]="Local","")</f>
        <v>y</v>
      </c>
      <c r="R140" s="86" t="str" cm="1">
        <f t="array" ref="R140">_xlfn.IFS(Table1[[#This Row],[Asset Class]]&lt;&gt;"Local","y",R$11=$E140,"y",Table1[[#This Row],[Asset Class]]="Local","")</f>
        <v>y</v>
      </c>
      <c r="S140" s="341" t="str" cm="1">
        <f t="array" ref="S140">_xlfn.IFS(Table1[[#This Row],[Asset Class]]&lt;&gt;"Local","y",S$11=$E140,"y",Table1[[#This Row],[Asset Class]]="Local","")</f>
        <v>y</v>
      </c>
      <c r="T140" s="50"/>
      <c r="U140" s="95">
        <f>IF(Table1[[#This Row],[Asset Class]]&lt;&gt;"Local",0.25,IF(P140="y",1,""))</f>
        <v>0.25</v>
      </c>
      <c r="V140" s="415">
        <f>IF(Table1[[#This Row],[Asset Class]]&lt;&gt;"Local",0.25,IF(Q140="y",1,""))</f>
        <v>0.25</v>
      </c>
      <c r="W140" s="415">
        <f>IF(Table1[[#This Row],[Asset Class]]&lt;&gt;"Local",0.25,IF(R140="y",1,""))</f>
        <v>0.25</v>
      </c>
      <c r="X140" s="415">
        <f>IF(Table1[[#This Row],[Asset Class]]&lt;&gt;"Local",0.25,IF(S140="y",1,""))</f>
        <v>0.25</v>
      </c>
      <c r="Y140" s="95">
        <f t="shared" si="6"/>
        <v>1</v>
      </c>
      <c r="Z140" s="50"/>
      <c r="AA140" s="257">
        <f t="shared" si="7"/>
        <v>1118714</v>
      </c>
      <c r="AB140" s="258">
        <f t="shared" si="8"/>
        <v>1118714</v>
      </c>
      <c r="AC140" s="258">
        <f t="shared" si="9"/>
        <v>1118714</v>
      </c>
      <c r="AD140" s="258">
        <f t="shared" si="10"/>
        <v>1118714</v>
      </c>
      <c r="AE140" s="259">
        <f t="shared" si="11"/>
        <v>4474856</v>
      </c>
    </row>
    <row r="141" spans="1:31">
      <c r="A141" s="26"/>
      <c r="B141" s="210" t="s">
        <v>329</v>
      </c>
      <c r="C141" s="211" t="s">
        <v>331</v>
      </c>
      <c r="D141" s="211" t="s">
        <v>101</v>
      </c>
      <c r="E141" s="211" t="s">
        <v>114</v>
      </c>
      <c r="F141" s="241" t="s">
        <v>103</v>
      </c>
      <c r="G141" s="357">
        <v>0.5</v>
      </c>
      <c r="H141" s="360">
        <v>80906.433450372046</v>
      </c>
      <c r="I141" s="365">
        <v>557.40114642261381</v>
      </c>
      <c r="J141" s="332">
        <f>Table1[[#This Row],[Embellishment Area (m2)]]*Table1[[#This Row],[Construction Unit Rate ($/m)]]*Table1[[#This Row],[Embellishment Area Factor]]</f>
        <v>22548669.379101142</v>
      </c>
      <c r="K141" s="246">
        <v>0</v>
      </c>
      <c r="L141" s="337">
        <v>132.99262744440287</v>
      </c>
      <c r="M141" s="88">
        <f>Table1[[#This Row],[Size of land (m2)]]*Table1[[#This Row],[Land Unit Rate ($/m2)]]</f>
        <v>0</v>
      </c>
      <c r="N141" s="244">
        <v>2021</v>
      </c>
      <c r="O141" s="202">
        <f>ROUND(IF(Table1[[#This Row],[Valuation Year]]=2016,(Table1[[#This Row],[Total Construction Cost ($)]]+Table1[[#This Row],[Land Value]])*('General Input Sheet'!$G$38/'General Input Sheet'!$G$43),Table1[[#This Row],[Total Construction Cost ($)]]+Table1[[#This Row],[Land Value]]),0)</f>
        <v>22548669</v>
      </c>
      <c r="P141" s="123" t="str" cm="1">
        <f t="array" ref="P141">_xlfn.IFS(Table1[[#This Row],[Asset Class]]&lt;&gt;"Local","y",P$11=$E141,"y",Table1[[#This Row],[Asset Class]]="Local","")</f>
        <v>y</v>
      </c>
      <c r="Q141" s="86" t="str" cm="1">
        <f t="array" ref="Q141">_xlfn.IFS(Table1[[#This Row],[Asset Class]]&lt;&gt;"Local","y",Q$11=$E141,"y",Table1[[#This Row],[Asset Class]]="Local","")</f>
        <v>y</v>
      </c>
      <c r="R141" s="86" t="str" cm="1">
        <f t="array" ref="R141">_xlfn.IFS(Table1[[#This Row],[Asset Class]]&lt;&gt;"Local","y",R$11=$E141,"y",Table1[[#This Row],[Asset Class]]="Local","")</f>
        <v>y</v>
      </c>
      <c r="S141" s="341" t="str" cm="1">
        <f t="array" ref="S141">_xlfn.IFS(Table1[[#This Row],[Asset Class]]&lt;&gt;"Local","y",S$11=$E141,"y",Table1[[#This Row],[Asset Class]]="Local","")</f>
        <v>y</v>
      </c>
      <c r="T141" s="50"/>
      <c r="U141" s="95">
        <f>IF(Table1[[#This Row],[Asset Class]]&lt;&gt;"Local",0.25,IF(P141="y",1,""))</f>
        <v>0.25</v>
      </c>
      <c r="V141" s="415">
        <f>IF(Table1[[#This Row],[Asset Class]]&lt;&gt;"Local",0.25,IF(Q141="y",1,""))</f>
        <v>0.25</v>
      </c>
      <c r="W141" s="415">
        <f>IF(Table1[[#This Row],[Asset Class]]&lt;&gt;"Local",0.25,IF(R141="y",1,""))</f>
        <v>0.25</v>
      </c>
      <c r="X141" s="415">
        <f>IF(Table1[[#This Row],[Asset Class]]&lt;&gt;"Local",0.25,IF(S141="y",1,""))</f>
        <v>0.25</v>
      </c>
      <c r="Y141" s="95">
        <f t="shared" si="6"/>
        <v>1</v>
      </c>
      <c r="Z141" s="50"/>
      <c r="AA141" s="257">
        <f t="shared" si="7"/>
        <v>5637167.25</v>
      </c>
      <c r="AB141" s="258">
        <f t="shared" si="8"/>
        <v>5637167.25</v>
      </c>
      <c r="AC141" s="258">
        <f t="shared" si="9"/>
        <v>5637167.25</v>
      </c>
      <c r="AD141" s="258">
        <f t="shared" si="10"/>
        <v>5637167.25</v>
      </c>
      <c r="AE141" s="259">
        <f t="shared" si="11"/>
        <v>22548669</v>
      </c>
    </row>
    <row r="142" spans="1:31">
      <c r="A142" s="26"/>
      <c r="B142" s="210" t="s">
        <v>329</v>
      </c>
      <c r="C142" s="211" t="s">
        <v>332</v>
      </c>
      <c r="D142" s="211" t="s">
        <v>101</v>
      </c>
      <c r="E142" s="211" t="s">
        <v>114</v>
      </c>
      <c r="F142" s="241" t="s">
        <v>108</v>
      </c>
      <c r="G142" s="357">
        <v>0.5</v>
      </c>
      <c r="H142" s="360">
        <v>11179.032751082304</v>
      </c>
      <c r="I142" s="365">
        <v>557.40114642261381</v>
      </c>
      <c r="J142" s="332">
        <f>Table1[[#This Row],[Embellishment Area (m2)]]*Table1[[#This Row],[Construction Unit Rate ($/m)]]*Table1[[#This Row],[Embellishment Area Factor]]</f>
        <v>3115602.8356746114</v>
      </c>
      <c r="K142" s="246">
        <v>0</v>
      </c>
      <c r="L142" s="337">
        <v>132.99262744440287</v>
      </c>
      <c r="M142" s="88">
        <f>Table1[[#This Row],[Size of land (m2)]]*Table1[[#This Row],[Land Unit Rate ($/m2)]]</f>
        <v>0</v>
      </c>
      <c r="N142" s="244">
        <v>2021</v>
      </c>
      <c r="O142" s="202">
        <f>ROUND(IF(Table1[[#This Row],[Valuation Year]]=2016,(Table1[[#This Row],[Total Construction Cost ($)]]+Table1[[#This Row],[Land Value]])*('General Input Sheet'!$G$38/'General Input Sheet'!$G$43),Table1[[#This Row],[Total Construction Cost ($)]]+Table1[[#This Row],[Land Value]]),0)</f>
        <v>3115603</v>
      </c>
      <c r="P142" s="123" t="str" cm="1">
        <f t="array" ref="P142">_xlfn.IFS(Table1[[#This Row],[Asset Class]]&lt;&gt;"Local","y",P$11=$E142,"y",Table1[[#This Row],[Asset Class]]="Local","")</f>
        <v>y</v>
      </c>
      <c r="Q142" s="86" t="str" cm="1">
        <f t="array" ref="Q142">_xlfn.IFS(Table1[[#This Row],[Asset Class]]&lt;&gt;"Local","y",Q$11=$E142,"y",Table1[[#This Row],[Asset Class]]="Local","")</f>
        <v>y</v>
      </c>
      <c r="R142" s="86" t="str" cm="1">
        <f t="array" ref="R142">_xlfn.IFS(Table1[[#This Row],[Asset Class]]&lt;&gt;"Local","y",R$11=$E142,"y",Table1[[#This Row],[Asset Class]]="Local","")</f>
        <v>y</v>
      </c>
      <c r="S142" s="341" t="str" cm="1">
        <f t="array" ref="S142">_xlfn.IFS(Table1[[#This Row],[Asset Class]]&lt;&gt;"Local","y",S$11=$E142,"y",Table1[[#This Row],[Asset Class]]="Local","")</f>
        <v>y</v>
      </c>
      <c r="T142" s="50"/>
      <c r="U142" s="95">
        <f>IF(Table1[[#This Row],[Asset Class]]&lt;&gt;"Local",0.25,IF(P142="y",1,""))</f>
        <v>0.25</v>
      </c>
      <c r="V142" s="415">
        <f>IF(Table1[[#This Row],[Asset Class]]&lt;&gt;"Local",0.25,IF(Q142="y",1,""))</f>
        <v>0.25</v>
      </c>
      <c r="W142" s="415">
        <f>IF(Table1[[#This Row],[Asset Class]]&lt;&gt;"Local",0.25,IF(R142="y",1,""))</f>
        <v>0.25</v>
      </c>
      <c r="X142" s="415">
        <f>IF(Table1[[#This Row],[Asset Class]]&lt;&gt;"Local",0.25,IF(S142="y",1,""))</f>
        <v>0.25</v>
      </c>
      <c r="Y142" s="95">
        <f t="shared" si="6"/>
        <v>1</v>
      </c>
      <c r="Z142" s="50"/>
      <c r="AA142" s="257">
        <f t="shared" si="7"/>
        <v>778900.75</v>
      </c>
      <c r="AB142" s="258">
        <f t="shared" si="8"/>
        <v>778900.75</v>
      </c>
      <c r="AC142" s="258">
        <f t="shared" si="9"/>
        <v>778900.75</v>
      </c>
      <c r="AD142" s="258">
        <f t="shared" si="10"/>
        <v>778900.75</v>
      </c>
      <c r="AE142" s="259">
        <f t="shared" si="11"/>
        <v>3115603</v>
      </c>
    </row>
    <row r="143" spans="1:31">
      <c r="A143" s="26"/>
      <c r="B143" s="210" t="s">
        <v>329</v>
      </c>
      <c r="C143" s="211" t="s">
        <v>333</v>
      </c>
      <c r="D143" s="211" t="s">
        <v>101</v>
      </c>
      <c r="E143" s="211" t="s">
        <v>114</v>
      </c>
      <c r="F143" s="241" t="s">
        <v>103</v>
      </c>
      <c r="G143" s="357">
        <v>0.5</v>
      </c>
      <c r="H143" s="360">
        <v>5901.5903233928602</v>
      </c>
      <c r="I143" s="365">
        <v>557.40114642261381</v>
      </c>
      <c r="J143" s="332">
        <f>Table1[[#This Row],[Embellishment Area (m2)]]*Table1[[#This Row],[Construction Unit Rate ($/m)]]*Table1[[#This Row],[Embellishment Area Factor]]</f>
        <v>1644776.6059878923</v>
      </c>
      <c r="K143" s="246">
        <v>0</v>
      </c>
      <c r="L143" s="337">
        <v>132.99262744440287</v>
      </c>
      <c r="M143" s="88">
        <f>Table1[[#This Row],[Size of land (m2)]]*Table1[[#This Row],[Land Unit Rate ($/m2)]]</f>
        <v>0</v>
      </c>
      <c r="N143" s="244">
        <v>2021</v>
      </c>
      <c r="O143" s="202">
        <f>ROUND(IF(Table1[[#This Row],[Valuation Year]]=2016,(Table1[[#This Row],[Total Construction Cost ($)]]+Table1[[#This Row],[Land Value]])*('General Input Sheet'!$G$38/'General Input Sheet'!$G$43),Table1[[#This Row],[Total Construction Cost ($)]]+Table1[[#This Row],[Land Value]]),0)</f>
        <v>1644777</v>
      </c>
      <c r="P143" s="123" t="str" cm="1">
        <f t="array" ref="P143">_xlfn.IFS(Table1[[#This Row],[Asset Class]]&lt;&gt;"Local","y",P$11=$E143,"y",Table1[[#This Row],[Asset Class]]="Local","")</f>
        <v>y</v>
      </c>
      <c r="Q143" s="86" t="str" cm="1">
        <f t="array" ref="Q143">_xlfn.IFS(Table1[[#This Row],[Asset Class]]&lt;&gt;"Local","y",Q$11=$E143,"y",Table1[[#This Row],[Asset Class]]="Local","")</f>
        <v>y</v>
      </c>
      <c r="R143" s="86" t="str" cm="1">
        <f t="array" ref="R143">_xlfn.IFS(Table1[[#This Row],[Asset Class]]&lt;&gt;"Local","y",R$11=$E143,"y",Table1[[#This Row],[Asset Class]]="Local","")</f>
        <v>y</v>
      </c>
      <c r="S143" s="341" t="str" cm="1">
        <f t="array" ref="S143">_xlfn.IFS(Table1[[#This Row],[Asset Class]]&lt;&gt;"Local","y",S$11=$E143,"y",Table1[[#This Row],[Asset Class]]="Local","")</f>
        <v>y</v>
      </c>
      <c r="T143" s="50"/>
      <c r="U143" s="95">
        <f>IF(Table1[[#This Row],[Asset Class]]&lt;&gt;"Local",0.25,IF(P143="y",1,""))</f>
        <v>0.25</v>
      </c>
      <c r="V143" s="415">
        <f>IF(Table1[[#This Row],[Asset Class]]&lt;&gt;"Local",0.25,IF(Q143="y",1,""))</f>
        <v>0.25</v>
      </c>
      <c r="W143" s="415">
        <f>IF(Table1[[#This Row],[Asset Class]]&lt;&gt;"Local",0.25,IF(R143="y",1,""))</f>
        <v>0.25</v>
      </c>
      <c r="X143" s="415">
        <f>IF(Table1[[#This Row],[Asset Class]]&lt;&gt;"Local",0.25,IF(S143="y",1,""))</f>
        <v>0.25</v>
      </c>
      <c r="Y143" s="95">
        <f t="shared" ref="Y143:Y206" si="12">SUM(U143:X143)</f>
        <v>1</v>
      </c>
      <c r="Z143" s="50"/>
      <c r="AA143" s="257">
        <f t="shared" ref="AA143:AA206" si="13">IF(U143="","",(U143/$Y143)*$O143)</f>
        <v>411194.25</v>
      </c>
      <c r="AB143" s="258">
        <f t="shared" ref="AB143:AB206" si="14">IF(V143="","",(V143/$Y143)*$O143)</f>
        <v>411194.25</v>
      </c>
      <c r="AC143" s="258">
        <f t="shared" ref="AC143:AC206" si="15">IF(W143="","",(W143/$Y143)*$O143)</f>
        <v>411194.25</v>
      </c>
      <c r="AD143" s="258">
        <f t="shared" ref="AD143:AD206" si="16">IF(X143="","",(X143/$Y143)*$O143)</f>
        <v>411194.25</v>
      </c>
      <c r="AE143" s="259">
        <f t="shared" ref="AE143:AE206" si="17">SUM(AA143:AD143)</f>
        <v>1644777</v>
      </c>
    </row>
    <row r="144" spans="1:31">
      <c r="A144" s="26"/>
      <c r="B144" s="210" t="s">
        <v>329</v>
      </c>
      <c r="C144" s="211" t="s">
        <v>334</v>
      </c>
      <c r="D144" s="211" t="s">
        <v>101</v>
      </c>
      <c r="E144" s="211" t="s">
        <v>114</v>
      </c>
      <c r="F144" s="241" t="s">
        <v>108</v>
      </c>
      <c r="G144" s="357">
        <v>0.5</v>
      </c>
      <c r="H144" s="361">
        <v>1270.636748698829</v>
      </c>
      <c r="I144" s="365">
        <v>557.40114642261381</v>
      </c>
      <c r="J144" s="332">
        <f>Table1[[#This Row],[Embellishment Area (m2)]]*Table1[[#This Row],[Construction Unit Rate ($/m)]]*Table1[[#This Row],[Embellishment Area Factor]]</f>
        <v>354127.19020571496</v>
      </c>
      <c r="K144" s="246">
        <v>0</v>
      </c>
      <c r="L144" s="337">
        <v>132.99262744440287</v>
      </c>
      <c r="M144" s="88">
        <f>Table1[[#This Row],[Size of land (m2)]]*Table1[[#This Row],[Land Unit Rate ($/m2)]]</f>
        <v>0</v>
      </c>
      <c r="N144" s="244">
        <v>2021</v>
      </c>
      <c r="O144" s="88">
        <f>ROUND(IF(Table1[[#This Row],[Valuation Year]]=2016,(Table1[[#This Row],[Total Construction Cost ($)]]+Table1[[#This Row],[Land Value]])*('General Input Sheet'!$G$38/'General Input Sheet'!$G$43),Table1[[#This Row],[Total Construction Cost ($)]]+Table1[[#This Row],[Land Value]]),0)</f>
        <v>354127</v>
      </c>
      <c r="P144" s="123" t="str" cm="1">
        <f t="array" ref="P144">_xlfn.IFS(Table1[[#This Row],[Asset Class]]&lt;&gt;"Local","y",P$11=$E144,"y",Table1[[#This Row],[Asset Class]]="Local","")</f>
        <v>y</v>
      </c>
      <c r="Q144" s="86" t="str" cm="1">
        <f t="array" ref="Q144">_xlfn.IFS(Table1[[#This Row],[Asset Class]]&lt;&gt;"Local","y",Q$11=$E144,"y",Table1[[#This Row],[Asset Class]]="Local","")</f>
        <v>y</v>
      </c>
      <c r="R144" s="86" t="str" cm="1">
        <f t="array" ref="R144">_xlfn.IFS(Table1[[#This Row],[Asset Class]]&lt;&gt;"Local","y",R$11=$E144,"y",Table1[[#This Row],[Asset Class]]="Local","")</f>
        <v>y</v>
      </c>
      <c r="S144" s="341" t="str" cm="1">
        <f t="array" ref="S144">_xlfn.IFS(Table1[[#This Row],[Asset Class]]&lt;&gt;"Local","y",S$11=$E144,"y",Table1[[#This Row],[Asset Class]]="Local","")</f>
        <v>y</v>
      </c>
      <c r="T144" s="50"/>
      <c r="U144" s="95">
        <f>IF(Table1[[#This Row],[Asset Class]]&lt;&gt;"Local",0.25,IF(P144="y",1,""))</f>
        <v>0.25</v>
      </c>
      <c r="V144" s="415">
        <f>IF(Table1[[#This Row],[Asset Class]]&lt;&gt;"Local",0.25,IF(Q144="y",1,""))</f>
        <v>0.25</v>
      </c>
      <c r="W144" s="415">
        <f>IF(Table1[[#This Row],[Asset Class]]&lt;&gt;"Local",0.25,IF(R144="y",1,""))</f>
        <v>0.25</v>
      </c>
      <c r="X144" s="415">
        <f>IF(Table1[[#This Row],[Asset Class]]&lt;&gt;"Local",0.25,IF(S144="y",1,""))</f>
        <v>0.25</v>
      </c>
      <c r="Y144" s="95">
        <f t="shared" si="12"/>
        <v>1</v>
      </c>
      <c r="Z144" s="50"/>
      <c r="AA144" s="257">
        <f t="shared" si="13"/>
        <v>88531.75</v>
      </c>
      <c r="AB144" s="258">
        <f t="shared" si="14"/>
        <v>88531.75</v>
      </c>
      <c r="AC144" s="258">
        <f t="shared" si="15"/>
        <v>88531.75</v>
      </c>
      <c r="AD144" s="258">
        <f t="shared" si="16"/>
        <v>88531.75</v>
      </c>
      <c r="AE144" s="259">
        <f t="shared" si="17"/>
        <v>354127</v>
      </c>
    </row>
    <row r="145" spans="1:31">
      <c r="A145" s="26"/>
      <c r="B145" s="210" t="s">
        <v>329</v>
      </c>
      <c r="C145" s="211" t="s">
        <v>335</v>
      </c>
      <c r="D145" s="211" t="s">
        <v>101</v>
      </c>
      <c r="E145" s="211" t="s">
        <v>114</v>
      </c>
      <c r="F145" s="241" t="s">
        <v>103</v>
      </c>
      <c r="G145" s="357">
        <v>0.5</v>
      </c>
      <c r="H145" s="360">
        <v>9084.7647964542703</v>
      </c>
      <c r="I145" s="365">
        <v>557.40114642261381</v>
      </c>
      <c r="J145" s="332">
        <f>Table1[[#This Row],[Embellishment Area (m2)]]*Table1[[#This Row],[Construction Unit Rate ($/m)]]*Table1[[#This Row],[Embellishment Area Factor]]</f>
        <v>2531929.1562617072</v>
      </c>
      <c r="K145" s="246">
        <v>0</v>
      </c>
      <c r="L145" s="337">
        <v>132.99262744440287</v>
      </c>
      <c r="M145" s="88">
        <f>Table1[[#This Row],[Size of land (m2)]]*Table1[[#This Row],[Land Unit Rate ($/m2)]]</f>
        <v>0</v>
      </c>
      <c r="N145" s="244">
        <v>2021</v>
      </c>
      <c r="O145" s="202">
        <f>ROUND(IF(Table1[[#This Row],[Valuation Year]]=2016,(Table1[[#This Row],[Total Construction Cost ($)]]+Table1[[#This Row],[Land Value]])*('General Input Sheet'!$G$38/'General Input Sheet'!$G$43),Table1[[#This Row],[Total Construction Cost ($)]]+Table1[[#This Row],[Land Value]]),0)</f>
        <v>2531929</v>
      </c>
      <c r="P145" s="123" t="str" cm="1">
        <f t="array" ref="P145">_xlfn.IFS(Table1[[#This Row],[Asset Class]]&lt;&gt;"Local","y",P$11=$E145,"y",Table1[[#This Row],[Asset Class]]="Local","")</f>
        <v>y</v>
      </c>
      <c r="Q145" s="86" t="str" cm="1">
        <f t="array" ref="Q145">_xlfn.IFS(Table1[[#This Row],[Asset Class]]&lt;&gt;"Local","y",Q$11=$E145,"y",Table1[[#This Row],[Asset Class]]="Local","")</f>
        <v>y</v>
      </c>
      <c r="R145" s="86" t="str" cm="1">
        <f t="array" ref="R145">_xlfn.IFS(Table1[[#This Row],[Asset Class]]&lt;&gt;"Local","y",R$11=$E145,"y",Table1[[#This Row],[Asset Class]]="Local","")</f>
        <v>y</v>
      </c>
      <c r="S145" s="341" t="str" cm="1">
        <f t="array" ref="S145">_xlfn.IFS(Table1[[#This Row],[Asset Class]]&lt;&gt;"Local","y",S$11=$E145,"y",Table1[[#This Row],[Asset Class]]="Local","")</f>
        <v>y</v>
      </c>
      <c r="T145" s="50"/>
      <c r="U145" s="95">
        <f>IF(Table1[[#This Row],[Asset Class]]&lt;&gt;"Local",0.25,IF(P145="y",1,""))</f>
        <v>0.25</v>
      </c>
      <c r="V145" s="415">
        <f>IF(Table1[[#This Row],[Asset Class]]&lt;&gt;"Local",0.25,IF(Q145="y",1,""))</f>
        <v>0.25</v>
      </c>
      <c r="W145" s="415">
        <f>IF(Table1[[#This Row],[Asset Class]]&lt;&gt;"Local",0.25,IF(R145="y",1,""))</f>
        <v>0.25</v>
      </c>
      <c r="X145" s="415">
        <f>IF(Table1[[#This Row],[Asset Class]]&lt;&gt;"Local",0.25,IF(S145="y",1,""))</f>
        <v>0.25</v>
      </c>
      <c r="Y145" s="95">
        <f t="shared" si="12"/>
        <v>1</v>
      </c>
      <c r="Z145" s="50"/>
      <c r="AA145" s="257">
        <f t="shared" si="13"/>
        <v>632982.25</v>
      </c>
      <c r="AB145" s="258">
        <f t="shared" si="14"/>
        <v>632982.25</v>
      </c>
      <c r="AC145" s="258">
        <f t="shared" si="15"/>
        <v>632982.25</v>
      </c>
      <c r="AD145" s="258">
        <f t="shared" si="16"/>
        <v>632982.25</v>
      </c>
      <c r="AE145" s="259">
        <f t="shared" si="17"/>
        <v>2531929</v>
      </c>
    </row>
    <row r="146" spans="1:31">
      <c r="A146" s="26"/>
      <c r="B146" s="210" t="s">
        <v>329</v>
      </c>
      <c r="C146" s="211" t="s">
        <v>336</v>
      </c>
      <c r="D146" s="211" t="s">
        <v>101</v>
      </c>
      <c r="E146" s="211" t="s">
        <v>114</v>
      </c>
      <c r="F146" s="241" t="s">
        <v>136</v>
      </c>
      <c r="G146" s="357">
        <v>0.5</v>
      </c>
      <c r="H146" s="361">
        <v>18439.742895098581</v>
      </c>
      <c r="I146" s="365">
        <v>557.40114642261381</v>
      </c>
      <c r="J146" s="332">
        <f>Table1[[#This Row],[Embellishment Area (m2)]]*Table1[[#This Row],[Construction Unit Rate ($/m)]]*Table1[[#This Row],[Embellishment Area Factor]]</f>
        <v>5139166.9147330988</v>
      </c>
      <c r="K146" s="246">
        <v>0</v>
      </c>
      <c r="L146" s="337">
        <v>132.99262744440287</v>
      </c>
      <c r="M146" s="88">
        <f>Table1[[#This Row],[Size of land (m2)]]*Table1[[#This Row],[Land Unit Rate ($/m2)]]</f>
        <v>0</v>
      </c>
      <c r="N146" s="244">
        <v>2021</v>
      </c>
      <c r="O146" s="88">
        <f>ROUND(IF(Table1[[#This Row],[Valuation Year]]=2016,(Table1[[#This Row],[Total Construction Cost ($)]]+Table1[[#This Row],[Land Value]])*('General Input Sheet'!$G$38/'General Input Sheet'!$G$43),Table1[[#This Row],[Total Construction Cost ($)]]+Table1[[#This Row],[Land Value]]),0)</f>
        <v>5139167</v>
      </c>
      <c r="P146" s="123" t="str" cm="1">
        <f t="array" ref="P146">_xlfn.IFS(Table1[[#This Row],[Asset Class]]&lt;&gt;"Local","y",P$11=$E146,"y",Table1[[#This Row],[Asset Class]]="Local","")</f>
        <v>y</v>
      </c>
      <c r="Q146" s="86" t="str" cm="1">
        <f t="array" ref="Q146">_xlfn.IFS(Table1[[#This Row],[Asset Class]]&lt;&gt;"Local","y",Q$11=$E146,"y",Table1[[#This Row],[Asset Class]]="Local","")</f>
        <v>y</v>
      </c>
      <c r="R146" s="86" t="str" cm="1">
        <f t="array" ref="R146">_xlfn.IFS(Table1[[#This Row],[Asset Class]]&lt;&gt;"Local","y",R$11=$E146,"y",Table1[[#This Row],[Asset Class]]="Local","")</f>
        <v>y</v>
      </c>
      <c r="S146" s="341" t="str" cm="1">
        <f t="array" ref="S146">_xlfn.IFS(Table1[[#This Row],[Asset Class]]&lt;&gt;"Local","y",S$11=$E146,"y",Table1[[#This Row],[Asset Class]]="Local","")</f>
        <v>y</v>
      </c>
      <c r="T146" s="50"/>
      <c r="U146" s="95">
        <f>IF(Table1[[#This Row],[Asset Class]]&lt;&gt;"Local",0.25,IF(P146="y",1,""))</f>
        <v>0.25</v>
      </c>
      <c r="V146" s="415">
        <f>IF(Table1[[#This Row],[Asset Class]]&lt;&gt;"Local",0.25,IF(Q146="y",1,""))</f>
        <v>0.25</v>
      </c>
      <c r="W146" s="415">
        <f>IF(Table1[[#This Row],[Asset Class]]&lt;&gt;"Local",0.25,IF(R146="y",1,""))</f>
        <v>0.25</v>
      </c>
      <c r="X146" s="415">
        <f>IF(Table1[[#This Row],[Asset Class]]&lt;&gt;"Local",0.25,IF(S146="y",1,""))</f>
        <v>0.25</v>
      </c>
      <c r="Y146" s="95">
        <f t="shared" si="12"/>
        <v>1</v>
      </c>
      <c r="Z146" s="50"/>
      <c r="AA146" s="257">
        <f t="shared" si="13"/>
        <v>1284791.75</v>
      </c>
      <c r="AB146" s="258">
        <f t="shared" si="14"/>
        <v>1284791.75</v>
      </c>
      <c r="AC146" s="258">
        <f t="shared" si="15"/>
        <v>1284791.75</v>
      </c>
      <c r="AD146" s="258">
        <f t="shared" si="16"/>
        <v>1284791.75</v>
      </c>
      <c r="AE146" s="259">
        <f t="shared" si="17"/>
        <v>5139167</v>
      </c>
    </row>
    <row r="147" spans="1:31">
      <c r="A147" s="26"/>
      <c r="B147" s="210" t="s">
        <v>329</v>
      </c>
      <c r="C147" s="211" t="s">
        <v>337</v>
      </c>
      <c r="D147" s="211" t="s">
        <v>101</v>
      </c>
      <c r="E147" s="211" t="s">
        <v>114</v>
      </c>
      <c r="F147" s="241" t="s">
        <v>131</v>
      </c>
      <c r="G147" s="357">
        <v>0.5</v>
      </c>
      <c r="H147" s="360">
        <v>5770.2674563300852</v>
      </c>
      <c r="I147" s="365">
        <v>557.40114642261381</v>
      </c>
      <c r="J147" s="332">
        <f>Table1[[#This Row],[Embellishment Area (m2)]]*Table1[[#This Row],[Construction Unit Rate ($/m)]]*Table1[[#This Row],[Embellishment Area Factor]]</f>
        <v>1608176.8476617446</v>
      </c>
      <c r="K147" s="246">
        <v>0</v>
      </c>
      <c r="L147" s="337">
        <v>132.99262744440287</v>
      </c>
      <c r="M147" s="88">
        <f>Table1[[#This Row],[Size of land (m2)]]*Table1[[#This Row],[Land Unit Rate ($/m2)]]</f>
        <v>0</v>
      </c>
      <c r="N147" s="244">
        <v>2021</v>
      </c>
      <c r="O147" s="202">
        <f>ROUND(IF(Table1[[#This Row],[Valuation Year]]=2016,(Table1[[#This Row],[Total Construction Cost ($)]]+Table1[[#This Row],[Land Value]])*('General Input Sheet'!$G$38/'General Input Sheet'!$G$43),Table1[[#This Row],[Total Construction Cost ($)]]+Table1[[#This Row],[Land Value]]),0)</f>
        <v>1608177</v>
      </c>
      <c r="P147" s="123" t="str" cm="1">
        <f t="array" ref="P147">_xlfn.IFS(Table1[[#This Row],[Asset Class]]&lt;&gt;"Local","y",P$11=$E147,"y",Table1[[#This Row],[Asset Class]]="Local","")</f>
        <v>y</v>
      </c>
      <c r="Q147" s="86" t="str" cm="1">
        <f t="array" ref="Q147">_xlfn.IFS(Table1[[#This Row],[Asset Class]]&lt;&gt;"Local","y",Q$11=$E147,"y",Table1[[#This Row],[Asset Class]]="Local","")</f>
        <v>y</v>
      </c>
      <c r="R147" s="86" t="str" cm="1">
        <f t="array" ref="R147">_xlfn.IFS(Table1[[#This Row],[Asset Class]]&lt;&gt;"Local","y",R$11=$E147,"y",Table1[[#This Row],[Asset Class]]="Local","")</f>
        <v>y</v>
      </c>
      <c r="S147" s="341" t="str" cm="1">
        <f t="array" ref="S147">_xlfn.IFS(Table1[[#This Row],[Asset Class]]&lt;&gt;"Local","y",S$11=$E147,"y",Table1[[#This Row],[Asset Class]]="Local","")</f>
        <v>y</v>
      </c>
      <c r="T147" s="50"/>
      <c r="U147" s="95">
        <f>IF(Table1[[#This Row],[Asset Class]]&lt;&gt;"Local",0.25,IF(P147="y",1,""))</f>
        <v>0.25</v>
      </c>
      <c r="V147" s="415">
        <f>IF(Table1[[#This Row],[Asset Class]]&lt;&gt;"Local",0.25,IF(Q147="y",1,""))</f>
        <v>0.25</v>
      </c>
      <c r="W147" s="415">
        <f>IF(Table1[[#This Row],[Asset Class]]&lt;&gt;"Local",0.25,IF(R147="y",1,""))</f>
        <v>0.25</v>
      </c>
      <c r="X147" s="415">
        <f>IF(Table1[[#This Row],[Asset Class]]&lt;&gt;"Local",0.25,IF(S147="y",1,""))</f>
        <v>0.25</v>
      </c>
      <c r="Y147" s="95">
        <f t="shared" si="12"/>
        <v>1</v>
      </c>
      <c r="Z147" s="50"/>
      <c r="AA147" s="257">
        <f t="shared" si="13"/>
        <v>402044.25</v>
      </c>
      <c r="AB147" s="258">
        <f t="shared" si="14"/>
        <v>402044.25</v>
      </c>
      <c r="AC147" s="258">
        <f t="shared" si="15"/>
        <v>402044.25</v>
      </c>
      <c r="AD147" s="258">
        <f t="shared" si="16"/>
        <v>402044.25</v>
      </c>
      <c r="AE147" s="259">
        <f t="shared" si="17"/>
        <v>1608177</v>
      </c>
    </row>
    <row r="148" spans="1:31">
      <c r="A148" s="26"/>
      <c r="B148" s="210" t="s">
        <v>329</v>
      </c>
      <c r="C148" s="211" t="s">
        <v>338</v>
      </c>
      <c r="D148" s="211" t="s">
        <v>101</v>
      </c>
      <c r="E148" s="211" t="s">
        <v>114</v>
      </c>
      <c r="F148" s="241" t="s">
        <v>131</v>
      </c>
      <c r="G148" s="357">
        <v>0.5</v>
      </c>
      <c r="H148" s="361">
        <v>1784.3928306230384</v>
      </c>
      <c r="I148" s="365">
        <v>557.40114642261381</v>
      </c>
      <c r="J148" s="332">
        <f>Table1[[#This Row],[Embellishment Area (m2)]]*Table1[[#This Row],[Construction Unit Rate ($/m)]]*Table1[[#This Row],[Embellishment Area Factor]]</f>
        <v>497311.30472878728</v>
      </c>
      <c r="K148" s="246">
        <v>0</v>
      </c>
      <c r="L148" s="337">
        <v>132.99262744440287</v>
      </c>
      <c r="M148" s="88">
        <f>Table1[[#This Row],[Size of land (m2)]]*Table1[[#This Row],[Land Unit Rate ($/m2)]]</f>
        <v>0</v>
      </c>
      <c r="N148" s="244">
        <v>2021</v>
      </c>
      <c r="O148" s="88">
        <f>ROUND(IF(Table1[[#This Row],[Valuation Year]]=2016,(Table1[[#This Row],[Total Construction Cost ($)]]+Table1[[#This Row],[Land Value]])*('General Input Sheet'!$G$38/'General Input Sheet'!$G$43),Table1[[#This Row],[Total Construction Cost ($)]]+Table1[[#This Row],[Land Value]]),0)</f>
        <v>497311</v>
      </c>
      <c r="P148" s="123" t="str" cm="1">
        <f t="array" ref="P148">_xlfn.IFS(Table1[[#This Row],[Asset Class]]&lt;&gt;"Local","y",P$11=$E148,"y",Table1[[#This Row],[Asset Class]]="Local","")</f>
        <v>y</v>
      </c>
      <c r="Q148" s="86" t="str" cm="1">
        <f t="array" ref="Q148">_xlfn.IFS(Table1[[#This Row],[Asset Class]]&lt;&gt;"Local","y",Q$11=$E148,"y",Table1[[#This Row],[Asset Class]]="Local","")</f>
        <v>y</v>
      </c>
      <c r="R148" s="86" t="str" cm="1">
        <f t="array" ref="R148">_xlfn.IFS(Table1[[#This Row],[Asset Class]]&lt;&gt;"Local","y",R$11=$E148,"y",Table1[[#This Row],[Asset Class]]="Local","")</f>
        <v>y</v>
      </c>
      <c r="S148" s="341" t="str" cm="1">
        <f t="array" ref="S148">_xlfn.IFS(Table1[[#This Row],[Asset Class]]&lt;&gt;"Local","y",S$11=$E148,"y",Table1[[#This Row],[Asset Class]]="Local","")</f>
        <v>y</v>
      </c>
      <c r="T148" s="50"/>
      <c r="U148" s="95">
        <f>IF(Table1[[#This Row],[Asset Class]]&lt;&gt;"Local",0.25,IF(P148="y",1,""))</f>
        <v>0.25</v>
      </c>
      <c r="V148" s="415">
        <f>IF(Table1[[#This Row],[Asset Class]]&lt;&gt;"Local",0.25,IF(Q148="y",1,""))</f>
        <v>0.25</v>
      </c>
      <c r="W148" s="415">
        <f>IF(Table1[[#This Row],[Asset Class]]&lt;&gt;"Local",0.25,IF(R148="y",1,""))</f>
        <v>0.25</v>
      </c>
      <c r="X148" s="415">
        <f>IF(Table1[[#This Row],[Asset Class]]&lt;&gt;"Local",0.25,IF(S148="y",1,""))</f>
        <v>0.25</v>
      </c>
      <c r="Y148" s="95">
        <f t="shared" si="12"/>
        <v>1</v>
      </c>
      <c r="Z148" s="50"/>
      <c r="AA148" s="257">
        <f t="shared" si="13"/>
        <v>124327.75</v>
      </c>
      <c r="AB148" s="258">
        <f t="shared" si="14"/>
        <v>124327.75</v>
      </c>
      <c r="AC148" s="258">
        <f t="shared" si="15"/>
        <v>124327.75</v>
      </c>
      <c r="AD148" s="258">
        <f t="shared" si="16"/>
        <v>124327.75</v>
      </c>
      <c r="AE148" s="259">
        <f t="shared" si="17"/>
        <v>497311</v>
      </c>
    </row>
    <row r="149" spans="1:31">
      <c r="A149" s="26"/>
      <c r="B149" s="210" t="s">
        <v>329</v>
      </c>
      <c r="C149" s="211" t="s">
        <v>339</v>
      </c>
      <c r="D149" s="211" t="s">
        <v>101</v>
      </c>
      <c r="E149" s="211" t="s">
        <v>114</v>
      </c>
      <c r="F149" s="241" t="s">
        <v>131</v>
      </c>
      <c r="G149" s="357">
        <v>0.5</v>
      </c>
      <c r="H149" s="361">
        <v>209206.75572389321</v>
      </c>
      <c r="I149" s="365">
        <v>557.40114642261381</v>
      </c>
      <c r="J149" s="332">
        <f>Table1[[#This Row],[Embellishment Area (m2)]]*Table1[[#This Row],[Construction Unit Rate ($/m)]]*Table1[[#This Row],[Embellishment Area Factor]]</f>
        <v>58306042.739926897</v>
      </c>
      <c r="K149" s="246">
        <v>0</v>
      </c>
      <c r="L149" s="337">
        <v>132.99262744440287</v>
      </c>
      <c r="M149" s="88">
        <f>Table1[[#This Row],[Size of land (m2)]]*Table1[[#This Row],[Land Unit Rate ($/m2)]]</f>
        <v>0</v>
      </c>
      <c r="N149" s="244">
        <v>2021</v>
      </c>
      <c r="O149" s="88">
        <f>ROUND(IF(Table1[[#This Row],[Valuation Year]]=2016,(Table1[[#This Row],[Total Construction Cost ($)]]+Table1[[#This Row],[Land Value]])*('General Input Sheet'!$G$38/'General Input Sheet'!$G$43),Table1[[#This Row],[Total Construction Cost ($)]]+Table1[[#This Row],[Land Value]]),0)</f>
        <v>58306043</v>
      </c>
      <c r="P149" s="123" t="str" cm="1">
        <f t="array" ref="P149">_xlfn.IFS(Table1[[#This Row],[Asset Class]]&lt;&gt;"Local","y",P$11=$E149,"y",Table1[[#This Row],[Asset Class]]="Local","")</f>
        <v>y</v>
      </c>
      <c r="Q149" s="86" t="str" cm="1">
        <f t="array" ref="Q149">_xlfn.IFS(Table1[[#This Row],[Asset Class]]&lt;&gt;"Local","y",Q$11=$E149,"y",Table1[[#This Row],[Asset Class]]="Local","")</f>
        <v>y</v>
      </c>
      <c r="R149" s="86" t="str" cm="1">
        <f t="array" ref="R149">_xlfn.IFS(Table1[[#This Row],[Asset Class]]&lt;&gt;"Local","y",R$11=$E149,"y",Table1[[#This Row],[Asset Class]]="Local","")</f>
        <v>y</v>
      </c>
      <c r="S149" s="341" t="str" cm="1">
        <f t="array" ref="S149">_xlfn.IFS(Table1[[#This Row],[Asset Class]]&lt;&gt;"Local","y",S$11=$E149,"y",Table1[[#This Row],[Asset Class]]="Local","")</f>
        <v>y</v>
      </c>
      <c r="T149" s="50"/>
      <c r="U149" s="95">
        <f>IF(Table1[[#This Row],[Asset Class]]&lt;&gt;"Local",0.25,IF(P149="y",1,""))</f>
        <v>0.25</v>
      </c>
      <c r="V149" s="415">
        <f>IF(Table1[[#This Row],[Asset Class]]&lt;&gt;"Local",0.25,IF(Q149="y",1,""))</f>
        <v>0.25</v>
      </c>
      <c r="W149" s="415">
        <f>IF(Table1[[#This Row],[Asset Class]]&lt;&gt;"Local",0.25,IF(R149="y",1,""))</f>
        <v>0.25</v>
      </c>
      <c r="X149" s="415">
        <f>IF(Table1[[#This Row],[Asset Class]]&lt;&gt;"Local",0.25,IF(S149="y",1,""))</f>
        <v>0.25</v>
      </c>
      <c r="Y149" s="95">
        <f t="shared" si="12"/>
        <v>1</v>
      </c>
      <c r="Z149" s="50"/>
      <c r="AA149" s="257">
        <f t="shared" si="13"/>
        <v>14576510.75</v>
      </c>
      <c r="AB149" s="258">
        <f t="shared" si="14"/>
        <v>14576510.75</v>
      </c>
      <c r="AC149" s="258">
        <f t="shared" si="15"/>
        <v>14576510.75</v>
      </c>
      <c r="AD149" s="258">
        <f t="shared" si="16"/>
        <v>14576510.75</v>
      </c>
      <c r="AE149" s="259">
        <f t="shared" si="17"/>
        <v>58306043</v>
      </c>
    </row>
    <row r="150" spans="1:31">
      <c r="A150" s="26"/>
      <c r="B150" s="210" t="s">
        <v>329</v>
      </c>
      <c r="C150" s="211" t="s">
        <v>340</v>
      </c>
      <c r="D150" s="211" t="s">
        <v>101</v>
      </c>
      <c r="E150" s="211" t="s">
        <v>114</v>
      </c>
      <c r="F150" s="241" t="s">
        <v>131</v>
      </c>
      <c r="G150" s="357">
        <v>0.5</v>
      </c>
      <c r="H150" s="361">
        <v>2587.3232963472142</v>
      </c>
      <c r="I150" s="365">
        <v>557.40114642261381</v>
      </c>
      <c r="J150" s="332">
        <f>Table1[[#This Row],[Embellishment Area (m2)]]*Table1[[#This Row],[Construction Unit Rate ($/m)]]*Table1[[#This Row],[Embellishment Area Factor]]</f>
        <v>721088.48577493662</v>
      </c>
      <c r="K150" s="246">
        <v>0</v>
      </c>
      <c r="L150" s="337">
        <v>132.99262744440287</v>
      </c>
      <c r="M150" s="88">
        <f>Table1[[#This Row],[Size of land (m2)]]*Table1[[#This Row],[Land Unit Rate ($/m2)]]</f>
        <v>0</v>
      </c>
      <c r="N150" s="244">
        <v>2021</v>
      </c>
      <c r="O150" s="88">
        <f>ROUND(IF(Table1[[#This Row],[Valuation Year]]=2016,(Table1[[#This Row],[Total Construction Cost ($)]]+Table1[[#This Row],[Land Value]])*('General Input Sheet'!$G$38/'General Input Sheet'!$G$43),Table1[[#This Row],[Total Construction Cost ($)]]+Table1[[#This Row],[Land Value]]),0)</f>
        <v>721088</v>
      </c>
      <c r="P150" s="123" t="str" cm="1">
        <f t="array" ref="P150">_xlfn.IFS(Table1[[#This Row],[Asset Class]]&lt;&gt;"Local","y",P$11=$E150,"y",Table1[[#This Row],[Asset Class]]="Local","")</f>
        <v>y</v>
      </c>
      <c r="Q150" s="86" t="str" cm="1">
        <f t="array" ref="Q150">_xlfn.IFS(Table1[[#This Row],[Asset Class]]&lt;&gt;"Local","y",Q$11=$E150,"y",Table1[[#This Row],[Asset Class]]="Local","")</f>
        <v>y</v>
      </c>
      <c r="R150" s="86" t="str" cm="1">
        <f t="array" ref="R150">_xlfn.IFS(Table1[[#This Row],[Asset Class]]&lt;&gt;"Local","y",R$11=$E150,"y",Table1[[#This Row],[Asset Class]]="Local","")</f>
        <v>y</v>
      </c>
      <c r="S150" s="341" t="str" cm="1">
        <f t="array" ref="S150">_xlfn.IFS(Table1[[#This Row],[Asset Class]]&lt;&gt;"Local","y",S$11=$E150,"y",Table1[[#This Row],[Asset Class]]="Local","")</f>
        <v>y</v>
      </c>
      <c r="T150" s="50"/>
      <c r="U150" s="95">
        <f>IF(Table1[[#This Row],[Asset Class]]&lt;&gt;"Local",0.25,IF(P150="y",1,""))</f>
        <v>0.25</v>
      </c>
      <c r="V150" s="415">
        <f>IF(Table1[[#This Row],[Asset Class]]&lt;&gt;"Local",0.25,IF(Q150="y",1,""))</f>
        <v>0.25</v>
      </c>
      <c r="W150" s="415">
        <f>IF(Table1[[#This Row],[Asset Class]]&lt;&gt;"Local",0.25,IF(R150="y",1,""))</f>
        <v>0.25</v>
      </c>
      <c r="X150" s="415">
        <f>IF(Table1[[#This Row],[Asset Class]]&lt;&gt;"Local",0.25,IF(S150="y",1,""))</f>
        <v>0.25</v>
      </c>
      <c r="Y150" s="95">
        <f t="shared" si="12"/>
        <v>1</v>
      </c>
      <c r="Z150" s="50"/>
      <c r="AA150" s="257">
        <f t="shared" si="13"/>
        <v>180272</v>
      </c>
      <c r="AB150" s="258">
        <f t="shared" si="14"/>
        <v>180272</v>
      </c>
      <c r="AC150" s="258">
        <f t="shared" si="15"/>
        <v>180272</v>
      </c>
      <c r="AD150" s="258">
        <f t="shared" si="16"/>
        <v>180272</v>
      </c>
      <c r="AE150" s="259">
        <f t="shared" si="17"/>
        <v>721088</v>
      </c>
    </row>
    <row r="151" spans="1:31">
      <c r="A151" s="26"/>
      <c r="B151" s="210" t="s">
        <v>329</v>
      </c>
      <c r="C151" s="211" t="s">
        <v>341</v>
      </c>
      <c r="D151" s="211" t="s">
        <v>101</v>
      </c>
      <c r="E151" s="211" t="s">
        <v>114</v>
      </c>
      <c r="F151" s="241" t="s">
        <v>131</v>
      </c>
      <c r="G151" s="357">
        <v>0.5</v>
      </c>
      <c r="H151" s="361">
        <v>3183.7650424857488</v>
      </c>
      <c r="I151" s="365">
        <v>557.40114642261381</v>
      </c>
      <c r="J151" s="332">
        <f>Table1[[#This Row],[Embellishment Area (m2)]]*Table1[[#This Row],[Construction Unit Rate ($/m)]]*Table1[[#This Row],[Embellishment Area Factor]]</f>
        <v>887317.1423108991</v>
      </c>
      <c r="K151" s="246">
        <v>0</v>
      </c>
      <c r="L151" s="337">
        <v>132.99262744440287</v>
      </c>
      <c r="M151" s="88">
        <f>Table1[[#This Row],[Size of land (m2)]]*Table1[[#This Row],[Land Unit Rate ($/m2)]]</f>
        <v>0</v>
      </c>
      <c r="N151" s="244">
        <v>2021</v>
      </c>
      <c r="O151" s="88">
        <f>ROUND(IF(Table1[[#This Row],[Valuation Year]]=2016,(Table1[[#This Row],[Total Construction Cost ($)]]+Table1[[#This Row],[Land Value]])*('General Input Sheet'!$G$38/'General Input Sheet'!$G$43),Table1[[#This Row],[Total Construction Cost ($)]]+Table1[[#This Row],[Land Value]]),0)</f>
        <v>887317</v>
      </c>
      <c r="P151" s="123" t="str" cm="1">
        <f t="array" ref="P151">_xlfn.IFS(Table1[[#This Row],[Asset Class]]&lt;&gt;"Local","y",P$11=$E151,"y",Table1[[#This Row],[Asset Class]]="Local","")</f>
        <v>y</v>
      </c>
      <c r="Q151" s="86" t="str" cm="1">
        <f t="array" ref="Q151">_xlfn.IFS(Table1[[#This Row],[Asset Class]]&lt;&gt;"Local","y",Q$11=$E151,"y",Table1[[#This Row],[Asset Class]]="Local","")</f>
        <v>y</v>
      </c>
      <c r="R151" s="86" t="str" cm="1">
        <f t="array" ref="R151">_xlfn.IFS(Table1[[#This Row],[Asset Class]]&lt;&gt;"Local","y",R$11=$E151,"y",Table1[[#This Row],[Asset Class]]="Local","")</f>
        <v>y</v>
      </c>
      <c r="S151" s="341" t="str" cm="1">
        <f t="array" ref="S151">_xlfn.IFS(Table1[[#This Row],[Asset Class]]&lt;&gt;"Local","y",S$11=$E151,"y",Table1[[#This Row],[Asset Class]]="Local","")</f>
        <v>y</v>
      </c>
      <c r="T151" s="50"/>
      <c r="U151" s="95">
        <f>IF(Table1[[#This Row],[Asset Class]]&lt;&gt;"Local",0.25,IF(P151="y",1,""))</f>
        <v>0.25</v>
      </c>
      <c r="V151" s="415">
        <f>IF(Table1[[#This Row],[Asset Class]]&lt;&gt;"Local",0.25,IF(Q151="y",1,""))</f>
        <v>0.25</v>
      </c>
      <c r="W151" s="415">
        <f>IF(Table1[[#This Row],[Asset Class]]&lt;&gt;"Local",0.25,IF(R151="y",1,""))</f>
        <v>0.25</v>
      </c>
      <c r="X151" s="415">
        <f>IF(Table1[[#This Row],[Asset Class]]&lt;&gt;"Local",0.25,IF(S151="y",1,""))</f>
        <v>0.25</v>
      </c>
      <c r="Y151" s="95">
        <f t="shared" si="12"/>
        <v>1</v>
      </c>
      <c r="Z151" s="50"/>
      <c r="AA151" s="257">
        <f t="shared" si="13"/>
        <v>221829.25</v>
      </c>
      <c r="AB151" s="258">
        <f t="shared" si="14"/>
        <v>221829.25</v>
      </c>
      <c r="AC151" s="258">
        <f t="shared" si="15"/>
        <v>221829.25</v>
      </c>
      <c r="AD151" s="258">
        <f t="shared" si="16"/>
        <v>221829.25</v>
      </c>
      <c r="AE151" s="259">
        <f t="shared" si="17"/>
        <v>887317</v>
      </c>
    </row>
    <row r="152" spans="1:31">
      <c r="A152" s="26"/>
      <c r="B152" s="210" t="s">
        <v>329</v>
      </c>
      <c r="C152" s="211" t="s">
        <v>342</v>
      </c>
      <c r="D152" s="211" t="s">
        <v>101</v>
      </c>
      <c r="E152" s="211" t="s">
        <v>114</v>
      </c>
      <c r="F152" s="241" t="s">
        <v>108</v>
      </c>
      <c r="G152" s="357">
        <v>0.5</v>
      </c>
      <c r="H152" s="360">
        <v>563.85772430072052</v>
      </c>
      <c r="I152" s="365">
        <v>557.40114642261381</v>
      </c>
      <c r="J152" s="332">
        <f>Table1[[#This Row],[Embellishment Area (m2)]]*Table1[[#This Row],[Construction Unit Rate ($/m)]]*Table1[[#This Row],[Embellishment Area Factor]]</f>
        <v>157147.47097223386</v>
      </c>
      <c r="K152" s="246">
        <v>0</v>
      </c>
      <c r="L152" s="337">
        <v>132.99262744440287</v>
      </c>
      <c r="M152" s="88">
        <f>Table1[[#This Row],[Size of land (m2)]]*Table1[[#This Row],[Land Unit Rate ($/m2)]]</f>
        <v>0</v>
      </c>
      <c r="N152" s="244">
        <v>2021</v>
      </c>
      <c r="O152" s="202">
        <f>ROUND(IF(Table1[[#This Row],[Valuation Year]]=2016,(Table1[[#This Row],[Total Construction Cost ($)]]+Table1[[#This Row],[Land Value]])*('General Input Sheet'!$G$38/'General Input Sheet'!$G$43),Table1[[#This Row],[Total Construction Cost ($)]]+Table1[[#This Row],[Land Value]]),0)</f>
        <v>157147</v>
      </c>
      <c r="P152" s="123" t="str" cm="1">
        <f t="array" ref="P152">_xlfn.IFS(Table1[[#This Row],[Asset Class]]&lt;&gt;"Local","y",P$11=$E152,"y",Table1[[#This Row],[Asset Class]]="Local","")</f>
        <v>y</v>
      </c>
      <c r="Q152" s="86" t="str" cm="1">
        <f t="array" ref="Q152">_xlfn.IFS(Table1[[#This Row],[Asset Class]]&lt;&gt;"Local","y",Q$11=$E152,"y",Table1[[#This Row],[Asset Class]]="Local","")</f>
        <v>y</v>
      </c>
      <c r="R152" s="86" t="str" cm="1">
        <f t="array" ref="R152">_xlfn.IFS(Table1[[#This Row],[Asset Class]]&lt;&gt;"Local","y",R$11=$E152,"y",Table1[[#This Row],[Asset Class]]="Local","")</f>
        <v>y</v>
      </c>
      <c r="S152" s="341" t="str" cm="1">
        <f t="array" ref="S152">_xlfn.IFS(Table1[[#This Row],[Asset Class]]&lt;&gt;"Local","y",S$11=$E152,"y",Table1[[#This Row],[Asset Class]]="Local","")</f>
        <v>y</v>
      </c>
      <c r="T152" s="50"/>
      <c r="U152" s="95">
        <f>IF(Table1[[#This Row],[Asset Class]]&lt;&gt;"Local",0.25,IF(P152="y",1,""))</f>
        <v>0.25</v>
      </c>
      <c r="V152" s="415">
        <f>IF(Table1[[#This Row],[Asset Class]]&lt;&gt;"Local",0.25,IF(Q152="y",1,""))</f>
        <v>0.25</v>
      </c>
      <c r="W152" s="415">
        <f>IF(Table1[[#This Row],[Asset Class]]&lt;&gt;"Local",0.25,IF(R152="y",1,""))</f>
        <v>0.25</v>
      </c>
      <c r="X152" s="415">
        <f>IF(Table1[[#This Row],[Asset Class]]&lt;&gt;"Local",0.25,IF(S152="y",1,""))</f>
        <v>0.25</v>
      </c>
      <c r="Y152" s="95">
        <f t="shared" si="12"/>
        <v>1</v>
      </c>
      <c r="Z152" s="50"/>
      <c r="AA152" s="257">
        <f t="shared" si="13"/>
        <v>39286.75</v>
      </c>
      <c r="AB152" s="258">
        <f t="shared" si="14"/>
        <v>39286.75</v>
      </c>
      <c r="AC152" s="258">
        <f t="shared" si="15"/>
        <v>39286.75</v>
      </c>
      <c r="AD152" s="258">
        <f t="shared" si="16"/>
        <v>39286.75</v>
      </c>
      <c r="AE152" s="259">
        <f t="shared" si="17"/>
        <v>157147</v>
      </c>
    </row>
    <row r="153" spans="1:31">
      <c r="A153" s="26"/>
      <c r="B153" s="210" t="s">
        <v>343</v>
      </c>
      <c r="C153" s="211" t="s">
        <v>344</v>
      </c>
      <c r="D153" s="211" t="s">
        <v>101</v>
      </c>
      <c r="E153" s="211" t="s">
        <v>143</v>
      </c>
      <c r="F153" s="241" t="s">
        <v>103</v>
      </c>
      <c r="G153" s="357">
        <v>0.5</v>
      </c>
      <c r="H153" s="360">
        <v>18895.018319994171</v>
      </c>
      <c r="I153" s="365">
        <v>236.89696198394208</v>
      </c>
      <c r="J153" s="332">
        <f>Table1[[#This Row],[Embellishment Area (m2)]]*Table1[[#This Row],[Construction Unit Rate ($/m)]]*Table1[[#This Row],[Embellishment Area Factor]]</f>
        <v>2238086.2183187744</v>
      </c>
      <c r="K153" s="246">
        <v>37790.036639988342</v>
      </c>
      <c r="L153" s="337">
        <v>76.269268802397988</v>
      </c>
      <c r="M153" s="88">
        <f>Table1[[#This Row],[Size of land (m2)]]*Table1[[#This Row],[Land Unit Rate ($/m2)]]</f>
        <v>2882218.46254774</v>
      </c>
      <c r="N153" s="244">
        <v>2021</v>
      </c>
      <c r="O153" s="202">
        <f>ROUND(IF(Table1[[#This Row],[Valuation Year]]=2016,(Table1[[#This Row],[Total Construction Cost ($)]]+Table1[[#This Row],[Land Value]])*('General Input Sheet'!$G$38/'General Input Sheet'!$G$43),Table1[[#This Row],[Total Construction Cost ($)]]+Table1[[#This Row],[Land Value]]),0)</f>
        <v>5120305</v>
      </c>
      <c r="P153" s="123" t="str" cm="1">
        <f t="array" ref="P153">_xlfn.IFS(Table1[[#This Row],[Asset Class]]&lt;&gt;"Local","y",P$11=$E153,"y",Table1[[#This Row],[Asset Class]]="Local","")</f>
        <v>y</v>
      </c>
      <c r="Q153" s="86" t="str" cm="1">
        <f t="array" ref="Q153">_xlfn.IFS(Table1[[#This Row],[Asset Class]]&lt;&gt;"Local","y",Q$11=$E153,"y",Table1[[#This Row],[Asset Class]]="Local","")</f>
        <v>y</v>
      </c>
      <c r="R153" s="86" t="str" cm="1">
        <f t="array" ref="R153">_xlfn.IFS(Table1[[#This Row],[Asset Class]]&lt;&gt;"Local","y",R$11=$E153,"y",Table1[[#This Row],[Asset Class]]="Local","")</f>
        <v>y</v>
      </c>
      <c r="S153" s="341" t="str" cm="1">
        <f t="array" ref="S153">_xlfn.IFS(Table1[[#This Row],[Asset Class]]&lt;&gt;"Local","y",S$11=$E153,"y",Table1[[#This Row],[Asset Class]]="Local","")</f>
        <v>y</v>
      </c>
      <c r="T153" s="50"/>
      <c r="U153" s="95">
        <f>IF(Table1[[#This Row],[Asset Class]]&lt;&gt;"Local",0.25,IF(P153="y",1,""))</f>
        <v>0.25</v>
      </c>
      <c r="V153" s="415">
        <f>IF(Table1[[#This Row],[Asset Class]]&lt;&gt;"Local",0.25,IF(Q153="y",1,""))</f>
        <v>0.25</v>
      </c>
      <c r="W153" s="415">
        <f>IF(Table1[[#This Row],[Asset Class]]&lt;&gt;"Local",0.25,IF(R153="y",1,""))</f>
        <v>0.25</v>
      </c>
      <c r="X153" s="415">
        <f>IF(Table1[[#This Row],[Asset Class]]&lt;&gt;"Local",0.25,IF(S153="y",1,""))</f>
        <v>0.25</v>
      </c>
      <c r="Y153" s="95">
        <f t="shared" si="12"/>
        <v>1</v>
      </c>
      <c r="Z153" s="50"/>
      <c r="AA153" s="257">
        <f t="shared" si="13"/>
        <v>1280076.25</v>
      </c>
      <c r="AB153" s="258">
        <f t="shared" si="14"/>
        <v>1280076.25</v>
      </c>
      <c r="AC153" s="258">
        <f t="shared" si="15"/>
        <v>1280076.25</v>
      </c>
      <c r="AD153" s="258">
        <f t="shared" si="16"/>
        <v>1280076.25</v>
      </c>
      <c r="AE153" s="259">
        <f t="shared" si="17"/>
        <v>5120305</v>
      </c>
    </row>
    <row r="154" spans="1:31">
      <c r="A154" s="26"/>
      <c r="B154" s="210" t="s">
        <v>345</v>
      </c>
      <c r="C154" s="211" t="s">
        <v>346</v>
      </c>
      <c r="D154" s="211" t="s">
        <v>106</v>
      </c>
      <c r="E154" s="211" t="s">
        <v>143</v>
      </c>
      <c r="F154" s="241" t="s">
        <v>131</v>
      </c>
      <c r="G154" s="357">
        <v>0.5</v>
      </c>
      <c r="H154" s="361">
        <v>13123.349517581924</v>
      </c>
      <c r="I154" s="365">
        <v>406.79298511948269</v>
      </c>
      <c r="J154" s="332">
        <f>Table1[[#This Row],[Embellishment Area (m2)]]*Table1[[#This Row],[Construction Unit Rate ($/m)]]*Table1[[#This Row],[Embellishment Area Factor]]</f>
        <v>2669243.2625117372</v>
      </c>
      <c r="K154" s="246">
        <v>26246.699035163849</v>
      </c>
      <c r="L154" s="337">
        <v>77.249060510664719</v>
      </c>
      <c r="M154" s="88">
        <f>Table1[[#This Row],[Size of land (m2)]]*Table1[[#This Row],[Land Unit Rate ($/m2)]]</f>
        <v>2027532.8419725774</v>
      </c>
      <c r="N154" s="244">
        <v>2021</v>
      </c>
      <c r="O154" s="88">
        <f>ROUND(IF(Table1[[#This Row],[Valuation Year]]=2016,(Table1[[#This Row],[Total Construction Cost ($)]]+Table1[[#This Row],[Land Value]])*('General Input Sheet'!$G$38/'General Input Sheet'!$G$43),Table1[[#This Row],[Total Construction Cost ($)]]+Table1[[#This Row],[Land Value]]),0)</f>
        <v>4696776</v>
      </c>
      <c r="P154" s="123" t="str" cm="1">
        <f t="array" ref="P154">_xlfn.IFS(Table1[[#This Row],[Asset Class]]&lt;&gt;"Local","y",P$11=$E154,"y",Table1[[#This Row],[Asset Class]]="Local","")</f>
        <v>y</v>
      </c>
      <c r="Q154" s="86" t="str" cm="1">
        <f t="array" ref="Q154">_xlfn.IFS(Table1[[#This Row],[Asset Class]]&lt;&gt;"Local","y",Q$11=$E154,"y",Table1[[#This Row],[Asset Class]]="Local","")</f>
        <v>y</v>
      </c>
      <c r="R154" s="86" t="str" cm="1">
        <f t="array" ref="R154">_xlfn.IFS(Table1[[#This Row],[Asset Class]]&lt;&gt;"Local","y",R$11=$E154,"y",Table1[[#This Row],[Asset Class]]="Local","")</f>
        <v>y</v>
      </c>
      <c r="S154" s="341" t="str" cm="1">
        <f t="array" ref="S154">_xlfn.IFS(Table1[[#This Row],[Asset Class]]&lt;&gt;"Local","y",S$11=$E154,"y",Table1[[#This Row],[Asset Class]]="Local","")</f>
        <v>y</v>
      </c>
      <c r="T154" s="50"/>
      <c r="U154" s="95">
        <f>IF(Table1[[#This Row],[Asset Class]]&lt;&gt;"Local",0.25,IF(P154="y",1,""))</f>
        <v>0.25</v>
      </c>
      <c r="V154" s="415">
        <f>IF(Table1[[#This Row],[Asset Class]]&lt;&gt;"Local",0.25,IF(Q154="y",1,""))</f>
        <v>0.25</v>
      </c>
      <c r="W154" s="415">
        <f>IF(Table1[[#This Row],[Asset Class]]&lt;&gt;"Local",0.25,IF(R154="y",1,""))</f>
        <v>0.25</v>
      </c>
      <c r="X154" s="415">
        <f>IF(Table1[[#This Row],[Asset Class]]&lt;&gt;"Local",0.25,IF(S154="y",1,""))</f>
        <v>0.25</v>
      </c>
      <c r="Y154" s="95">
        <f t="shared" si="12"/>
        <v>1</v>
      </c>
      <c r="Z154" s="50"/>
      <c r="AA154" s="257">
        <f t="shared" si="13"/>
        <v>1174194</v>
      </c>
      <c r="AB154" s="258">
        <f t="shared" si="14"/>
        <v>1174194</v>
      </c>
      <c r="AC154" s="258">
        <f t="shared" si="15"/>
        <v>1174194</v>
      </c>
      <c r="AD154" s="258">
        <f t="shared" si="16"/>
        <v>1174194</v>
      </c>
      <c r="AE154" s="259">
        <f t="shared" si="17"/>
        <v>4696776</v>
      </c>
    </row>
    <row r="155" spans="1:31">
      <c r="A155" s="26"/>
      <c r="B155" s="210" t="s">
        <v>347</v>
      </c>
      <c r="C155" s="211" t="s">
        <v>348</v>
      </c>
      <c r="D155" s="211" t="s">
        <v>111</v>
      </c>
      <c r="E155" s="211" t="s">
        <v>143</v>
      </c>
      <c r="F155" s="241" t="s">
        <v>103</v>
      </c>
      <c r="G155" s="357">
        <v>0.5</v>
      </c>
      <c r="H155" s="361">
        <v>2259.3057813960954</v>
      </c>
      <c r="I155" s="365">
        <v>115.6419902144599</v>
      </c>
      <c r="J155" s="332">
        <f>Table1[[#This Row],[Embellishment Area (m2)]]*Table1[[#This Row],[Construction Unit Rate ($/m)]]*Table1[[#This Row],[Embellishment Area Factor]]</f>
        <v>130635.30853183997</v>
      </c>
      <c r="K155" s="246">
        <v>4518.6115627921909</v>
      </c>
      <c r="L155" s="337">
        <v>85.331826959272703</v>
      </c>
      <c r="M155" s="88">
        <f>Table1[[#This Row],[Size of land (m2)]]*Table1[[#This Row],[Land Unit Rate ($/m2)]]</f>
        <v>385581.37997235201</v>
      </c>
      <c r="N155" s="244">
        <v>2021</v>
      </c>
      <c r="O155" s="88">
        <f>ROUND(IF(Table1[[#This Row],[Valuation Year]]=2016,(Table1[[#This Row],[Total Construction Cost ($)]]+Table1[[#This Row],[Land Value]])*('General Input Sheet'!$G$38/'General Input Sheet'!$G$43),Table1[[#This Row],[Total Construction Cost ($)]]+Table1[[#This Row],[Land Value]]),0)</f>
        <v>516217</v>
      </c>
      <c r="P155" s="123" t="str" cm="1">
        <f t="array" ref="P155">_xlfn.IFS(Table1[[#This Row],[Asset Class]]&lt;&gt;"Local","y",P$11=$E155,"y",Table1[[#This Row],[Asset Class]]="Local","")</f>
        <v/>
      </c>
      <c r="Q155" s="86" t="str" cm="1">
        <f t="array" ref="Q155">_xlfn.IFS(Table1[[#This Row],[Asset Class]]&lt;&gt;"Local","y",Q$11=$E155,"y",Table1[[#This Row],[Asset Class]]="Local","")</f>
        <v>y</v>
      </c>
      <c r="R155" s="86" t="str" cm="1">
        <f t="array" ref="R155">_xlfn.IFS(Table1[[#This Row],[Asset Class]]&lt;&gt;"Local","y",R$11=$E155,"y",Table1[[#This Row],[Asset Class]]="Local","")</f>
        <v/>
      </c>
      <c r="S155" s="341" t="str" cm="1">
        <f t="array" ref="S155">_xlfn.IFS(Table1[[#This Row],[Asset Class]]&lt;&gt;"Local","y",S$11=$E155,"y",Table1[[#This Row],[Asset Class]]="Local","")</f>
        <v/>
      </c>
      <c r="T155" s="50"/>
      <c r="U155" s="95" t="str">
        <f>IF(Table1[[#This Row],[Asset Class]]&lt;&gt;"Local",0.25,IF(P155="y",1,""))</f>
        <v/>
      </c>
      <c r="V155" s="415">
        <f>IF(Table1[[#This Row],[Asset Class]]&lt;&gt;"Local",0.25,IF(Q155="y",1,""))</f>
        <v>1</v>
      </c>
      <c r="W155" s="415" t="str">
        <f>IF(Table1[[#This Row],[Asset Class]]&lt;&gt;"Local",0.25,IF(R155="y",1,""))</f>
        <v/>
      </c>
      <c r="X155" s="415" t="str">
        <f>IF(Table1[[#This Row],[Asset Class]]&lt;&gt;"Local",0.25,IF(S155="y",1,""))</f>
        <v/>
      </c>
      <c r="Y155" s="95">
        <f t="shared" si="12"/>
        <v>1</v>
      </c>
      <c r="Z155" s="50"/>
      <c r="AA155" s="257" t="str">
        <f t="shared" si="13"/>
        <v/>
      </c>
      <c r="AB155" s="258">
        <f t="shared" si="14"/>
        <v>516217</v>
      </c>
      <c r="AC155" s="258" t="str">
        <f t="shared" si="15"/>
        <v/>
      </c>
      <c r="AD155" s="258" t="str">
        <f t="shared" si="16"/>
        <v/>
      </c>
      <c r="AE155" s="259">
        <f t="shared" si="17"/>
        <v>516217</v>
      </c>
    </row>
    <row r="156" spans="1:31">
      <c r="A156" s="26"/>
      <c r="B156" s="210" t="s">
        <v>345</v>
      </c>
      <c r="C156" s="211" t="s">
        <v>349</v>
      </c>
      <c r="D156" s="211" t="s">
        <v>106</v>
      </c>
      <c r="E156" s="211" t="s">
        <v>143</v>
      </c>
      <c r="F156" s="241" t="s">
        <v>136</v>
      </c>
      <c r="G156" s="357">
        <v>0.5</v>
      </c>
      <c r="H156" s="360">
        <v>9379.3257615235943</v>
      </c>
      <c r="I156" s="365">
        <v>406.79298511948269</v>
      </c>
      <c r="J156" s="332">
        <f>Table1[[#This Row],[Embellishment Area (m2)]]*Table1[[#This Row],[Construction Unit Rate ($/m)]]*Table1[[#This Row],[Embellishment Area Factor]]</f>
        <v>1907721.962469124</v>
      </c>
      <c r="K156" s="246">
        <v>18758.651523047189</v>
      </c>
      <c r="L156" s="337">
        <v>77.249060510664719</v>
      </c>
      <c r="M156" s="88">
        <f>Table1[[#This Row],[Size of land (m2)]]*Table1[[#This Row],[Land Unit Rate ($/m2)]]</f>
        <v>1449088.2066023452</v>
      </c>
      <c r="N156" s="244">
        <v>2021</v>
      </c>
      <c r="O156" s="202">
        <f>ROUND(IF(Table1[[#This Row],[Valuation Year]]=2016,(Table1[[#This Row],[Total Construction Cost ($)]]+Table1[[#This Row],[Land Value]])*('General Input Sheet'!$G$38/'General Input Sheet'!$G$43),Table1[[#This Row],[Total Construction Cost ($)]]+Table1[[#This Row],[Land Value]]),0)</f>
        <v>3356810</v>
      </c>
      <c r="P156" s="123" t="str" cm="1">
        <f t="array" ref="P156">_xlfn.IFS(Table1[[#This Row],[Asset Class]]&lt;&gt;"Local","y",P$11=$E156,"y",Table1[[#This Row],[Asset Class]]="Local","")</f>
        <v>y</v>
      </c>
      <c r="Q156" s="86" t="str" cm="1">
        <f t="array" ref="Q156">_xlfn.IFS(Table1[[#This Row],[Asset Class]]&lt;&gt;"Local","y",Q$11=$E156,"y",Table1[[#This Row],[Asset Class]]="Local","")</f>
        <v>y</v>
      </c>
      <c r="R156" s="86" t="str" cm="1">
        <f t="array" ref="R156">_xlfn.IFS(Table1[[#This Row],[Asset Class]]&lt;&gt;"Local","y",R$11=$E156,"y",Table1[[#This Row],[Asset Class]]="Local","")</f>
        <v>y</v>
      </c>
      <c r="S156" s="341" t="str" cm="1">
        <f t="array" ref="S156">_xlfn.IFS(Table1[[#This Row],[Asset Class]]&lt;&gt;"Local","y",S$11=$E156,"y",Table1[[#This Row],[Asset Class]]="Local","")</f>
        <v>y</v>
      </c>
      <c r="T156" s="50"/>
      <c r="U156" s="95">
        <f>IF(Table1[[#This Row],[Asset Class]]&lt;&gt;"Local",0.25,IF(P156="y",1,""))</f>
        <v>0.25</v>
      </c>
      <c r="V156" s="415">
        <f>IF(Table1[[#This Row],[Asset Class]]&lt;&gt;"Local",0.25,IF(Q156="y",1,""))</f>
        <v>0.25</v>
      </c>
      <c r="W156" s="415">
        <f>IF(Table1[[#This Row],[Asset Class]]&lt;&gt;"Local",0.25,IF(R156="y",1,""))</f>
        <v>0.25</v>
      </c>
      <c r="X156" s="415">
        <f>IF(Table1[[#This Row],[Asset Class]]&lt;&gt;"Local",0.25,IF(S156="y",1,""))</f>
        <v>0.25</v>
      </c>
      <c r="Y156" s="95">
        <f t="shared" si="12"/>
        <v>1</v>
      </c>
      <c r="Z156" s="50"/>
      <c r="AA156" s="257">
        <f t="shared" si="13"/>
        <v>839202.5</v>
      </c>
      <c r="AB156" s="258">
        <f t="shared" si="14"/>
        <v>839202.5</v>
      </c>
      <c r="AC156" s="258">
        <f t="shared" si="15"/>
        <v>839202.5</v>
      </c>
      <c r="AD156" s="258">
        <f t="shared" si="16"/>
        <v>839202.5</v>
      </c>
      <c r="AE156" s="259">
        <f t="shared" si="17"/>
        <v>3356810</v>
      </c>
    </row>
    <row r="157" spans="1:31">
      <c r="A157" s="26"/>
      <c r="B157" s="210" t="s">
        <v>350</v>
      </c>
      <c r="C157" s="211" t="s">
        <v>351</v>
      </c>
      <c r="D157" s="211" t="s">
        <v>106</v>
      </c>
      <c r="E157" s="211" t="s">
        <v>143</v>
      </c>
      <c r="F157" s="241" t="s">
        <v>131</v>
      </c>
      <c r="G157" s="357">
        <v>0.5</v>
      </c>
      <c r="H157" s="360">
        <v>3269.7950192170347</v>
      </c>
      <c r="I157" s="365">
        <v>406.79298511948269</v>
      </c>
      <c r="J157" s="332">
        <f>Table1[[#This Row],[Embellishment Area (m2)]]*Table1[[#This Row],[Construction Unit Rate ($/m)]]*Table1[[#This Row],[Embellishment Area Factor]]</f>
        <v>665064.83829805686</v>
      </c>
      <c r="K157" s="246">
        <v>0</v>
      </c>
      <c r="L157" s="337">
        <v>77.249060510664719</v>
      </c>
      <c r="M157" s="88">
        <f>Table1[[#This Row],[Size of land (m2)]]*Table1[[#This Row],[Land Unit Rate ($/m2)]]</f>
        <v>0</v>
      </c>
      <c r="N157" s="244">
        <v>2021</v>
      </c>
      <c r="O157" s="202">
        <f>ROUND(IF(Table1[[#This Row],[Valuation Year]]=2016,(Table1[[#This Row],[Total Construction Cost ($)]]+Table1[[#This Row],[Land Value]])*('General Input Sheet'!$G$38/'General Input Sheet'!$G$43),Table1[[#This Row],[Total Construction Cost ($)]]+Table1[[#This Row],[Land Value]]),0)</f>
        <v>665065</v>
      </c>
      <c r="P157" s="123" t="str" cm="1">
        <f t="array" ref="P157">_xlfn.IFS(Table1[[#This Row],[Asset Class]]&lt;&gt;"Local","y",P$11=$E157,"y",Table1[[#This Row],[Asset Class]]="Local","")</f>
        <v>y</v>
      </c>
      <c r="Q157" s="86" t="str" cm="1">
        <f t="array" ref="Q157">_xlfn.IFS(Table1[[#This Row],[Asset Class]]&lt;&gt;"Local","y",Q$11=$E157,"y",Table1[[#This Row],[Asset Class]]="Local","")</f>
        <v>y</v>
      </c>
      <c r="R157" s="86" t="str" cm="1">
        <f t="array" ref="R157">_xlfn.IFS(Table1[[#This Row],[Asset Class]]&lt;&gt;"Local","y",R$11=$E157,"y",Table1[[#This Row],[Asset Class]]="Local","")</f>
        <v>y</v>
      </c>
      <c r="S157" s="341" t="str" cm="1">
        <f t="array" ref="S157">_xlfn.IFS(Table1[[#This Row],[Asset Class]]&lt;&gt;"Local","y",S$11=$E157,"y",Table1[[#This Row],[Asset Class]]="Local","")</f>
        <v>y</v>
      </c>
      <c r="T157" s="50"/>
      <c r="U157" s="95">
        <f>IF(Table1[[#This Row],[Asset Class]]&lt;&gt;"Local",0.25,IF(P157="y",1,""))</f>
        <v>0.25</v>
      </c>
      <c r="V157" s="415">
        <f>IF(Table1[[#This Row],[Asset Class]]&lt;&gt;"Local",0.25,IF(Q157="y",1,""))</f>
        <v>0.25</v>
      </c>
      <c r="W157" s="415">
        <f>IF(Table1[[#This Row],[Asset Class]]&lt;&gt;"Local",0.25,IF(R157="y",1,""))</f>
        <v>0.25</v>
      </c>
      <c r="X157" s="415">
        <f>IF(Table1[[#This Row],[Asset Class]]&lt;&gt;"Local",0.25,IF(S157="y",1,""))</f>
        <v>0.25</v>
      </c>
      <c r="Y157" s="95">
        <f t="shared" si="12"/>
        <v>1</v>
      </c>
      <c r="Z157" s="50"/>
      <c r="AA157" s="257">
        <f t="shared" si="13"/>
        <v>166266.25</v>
      </c>
      <c r="AB157" s="258">
        <f t="shared" si="14"/>
        <v>166266.25</v>
      </c>
      <c r="AC157" s="258">
        <f t="shared" si="15"/>
        <v>166266.25</v>
      </c>
      <c r="AD157" s="258">
        <f t="shared" si="16"/>
        <v>166266.25</v>
      </c>
      <c r="AE157" s="259">
        <f t="shared" si="17"/>
        <v>665065</v>
      </c>
    </row>
    <row r="158" spans="1:31">
      <c r="A158" s="26"/>
      <c r="B158" s="210" t="s">
        <v>352</v>
      </c>
      <c r="C158" s="211" t="s">
        <v>353</v>
      </c>
      <c r="D158" s="211" t="s">
        <v>101</v>
      </c>
      <c r="E158" s="211" t="s">
        <v>143</v>
      </c>
      <c r="F158" s="241" t="s">
        <v>103</v>
      </c>
      <c r="G158" s="357">
        <v>0.5</v>
      </c>
      <c r="H158" s="361">
        <v>11495.18437473628</v>
      </c>
      <c r="I158" s="365">
        <v>236.89696198394208</v>
      </c>
      <c r="J158" s="332">
        <f>Table1[[#This Row],[Embellishment Area (m2)]]*Table1[[#This Row],[Construction Unit Rate ($/m)]]*Table1[[#This Row],[Embellishment Area Factor]]</f>
        <v>1361587.1279101528</v>
      </c>
      <c r="K158" s="246">
        <v>22990.36874947256</v>
      </c>
      <c r="L158" s="337">
        <v>76.269268802397988</v>
      </c>
      <c r="M158" s="88">
        <f>Table1[[#This Row],[Size of land (m2)]]*Table1[[#This Row],[Land Unit Rate ($/m2)]]</f>
        <v>1753458.6140197732</v>
      </c>
      <c r="N158" s="244">
        <v>2021</v>
      </c>
      <c r="O158" s="88">
        <f>ROUND(IF(Table1[[#This Row],[Valuation Year]]=2016,(Table1[[#This Row],[Total Construction Cost ($)]]+Table1[[#This Row],[Land Value]])*('General Input Sheet'!$G$38/'General Input Sheet'!$G$43),Table1[[#This Row],[Total Construction Cost ($)]]+Table1[[#This Row],[Land Value]]),0)</f>
        <v>3115046</v>
      </c>
      <c r="P158" s="123" t="str" cm="1">
        <f t="array" ref="P158">_xlfn.IFS(Table1[[#This Row],[Asset Class]]&lt;&gt;"Local","y",P$11=$E158,"y",Table1[[#This Row],[Asset Class]]="Local","")</f>
        <v>y</v>
      </c>
      <c r="Q158" s="86" t="str" cm="1">
        <f t="array" ref="Q158">_xlfn.IFS(Table1[[#This Row],[Asset Class]]&lt;&gt;"Local","y",Q$11=$E158,"y",Table1[[#This Row],[Asset Class]]="Local","")</f>
        <v>y</v>
      </c>
      <c r="R158" s="86" t="str" cm="1">
        <f t="array" ref="R158">_xlfn.IFS(Table1[[#This Row],[Asset Class]]&lt;&gt;"Local","y",R$11=$E158,"y",Table1[[#This Row],[Asset Class]]="Local","")</f>
        <v>y</v>
      </c>
      <c r="S158" s="341" t="str" cm="1">
        <f t="array" ref="S158">_xlfn.IFS(Table1[[#This Row],[Asset Class]]&lt;&gt;"Local","y",S$11=$E158,"y",Table1[[#This Row],[Asset Class]]="Local","")</f>
        <v>y</v>
      </c>
      <c r="T158" s="50"/>
      <c r="U158" s="95">
        <f>IF(Table1[[#This Row],[Asset Class]]&lt;&gt;"Local",0.25,IF(P158="y",1,""))</f>
        <v>0.25</v>
      </c>
      <c r="V158" s="415">
        <f>IF(Table1[[#This Row],[Asset Class]]&lt;&gt;"Local",0.25,IF(Q158="y",1,""))</f>
        <v>0.25</v>
      </c>
      <c r="W158" s="415">
        <f>IF(Table1[[#This Row],[Asset Class]]&lt;&gt;"Local",0.25,IF(R158="y",1,""))</f>
        <v>0.25</v>
      </c>
      <c r="X158" s="415">
        <f>IF(Table1[[#This Row],[Asset Class]]&lt;&gt;"Local",0.25,IF(S158="y",1,""))</f>
        <v>0.25</v>
      </c>
      <c r="Y158" s="95">
        <f t="shared" si="12"/>
        <v>1</v>
      </c>
      <c r="Z158" s="50"/>
      <c r="AA158" s="257">
        <f t="shared" si="13"/>
        <v>778761.5</v>
      </c>
      <c r="AB158" s="258">
        <f t="shared" si="14"/>
        <v>778761.5</v>
      </c>
      <c r="AC158" s="258">
        <f t="shared" si="15"/>
        <v>778761.5</v>
      </c>
      <c r="AD158" s="258">
        <f t="shared" si="16"/>
        <v>778761.5</v>
      </c>
      <c r="AE158" s="259">
        <f t="shared" si="17"/>
        <v>3115046</v>
      </c>
    </row>
    <row r="159" spans="1:31">
      <c r="A159" s="26"/>
      <c r="B159" s="210" t="s">
        <v>354</v>
      </c>
      <c r="C159" s="211" t="s">
        <v>355</v>
      </c>
      <c r="D159" s="211" t="s">
        <v>106</v>
      </c>
      <c r="E159" s="211" t="s">
        <v>107</v>
      </c>
      <c r="F159" s="241" t="s">
        <v>103</v>
      </c>
      <c r="G159" s="357">
        <v>0.5</v>
      </c>
      <c r="H159" s="360">
        <v>2248.8704936721811</v>
      </c>
      <c r="I159" s="365">
        <v>295.91815694928124</v>
      </c>
      <c r="J159" s="332">
        <f>Table1[[#This Row],[Embellishment Area (m2)]]*Table1[[#This Row],[Construction Unit Rate ($/m)]]*Table1[[#This Row],[Embellishment Area Factor]]</f>
        <v>332740.80585254601</v>
      </c>
      <c r="K159" s="246">
        <v>4497.7409873443621</v>
      </c>
      <c r="L159" s="337">
        <v>157.26221918381682</v>
      </c>
      <c r="M159" s="88">
        <f>Table1[[#This Row],[Size of land (m2)]]*Table1[[#This Row],[Land Unit Rate ($/m2)]]</f>
        <v>707324.72898378572</v>
      </c>
      <c r="N159" s="244">
        <v>2021</v>
      </c>
      <c r="O159" s="202">
        <f>ROUND(IF(Table1[[#This Row],[Valuation Year]]=2016,(Table1[[#This Row],[Total Construction Cost ($)]]+Table1[[#This Row],[Land Value]])*('General Input Sheet'!$G$38/'General Input Sheet'!$G$43),Table1[[#This Row],[Total Construction Cost ($)]]+Table1[[#This Row],[Land Value]]),0)</f>
        <v>1040066</v>
      </c>
      <c r="P159" s="123" t="str" cm="1">
        <f t="array" ref="P159">_xlfn.IFS(Table1[[#This Row],[Asset Class]]&lt;&gt;"Local","y",P$11=$E159,"y",Table1[[#This Row],[Asset Class]]="Local","")</f>
        <v>y</v>
      </c>
      <c r="Q159" s="86" t="str" cm="1">
        <f t="array" ref="Q159">_xlfn.IFS(Table1[[#This Row],[Asset Class]]&lt;&gt;"Local","y",Q$11=$E159,"y",Table1[[#This Row],[Asset Class]]="Local","")</f>
        <v>y</v>
      </c>
      <c r="R159" s="86" t="str" cm="1">
        <f t="array" ref="R159">_xlfn.IFS(Table1[[#This Row],[Asset Class]]&lt;&gt;"Local","y",R$11=$E159,"y",Table1[[#This Row],[Asset Class]]="Local","")</f>
        <v>y</v>
      </c>
      <c r="S159" s="341" t="str" cm="1">
        <f t="array" ref="S159">_xlfn.IFS(Table1[[#This Row],[Asset Class]]&lt;&gt;"Local","y",S$11=$E159,"y",Table1[[#This Row],[Asset Class]]="Local","")</f>
        <v>y</v>
      </c>
      <c r="T159" s="50"/>
      <c r="U159" s="95">
        <f>IF(Table1[[#This Row],[Asset Class]]&lt;&gt;"Local",0.25,IF(P159="y",1,""))</f>
        <v>0.25</v>
      </c>
      <c r="V159" s="415">
        <f>IF(Table1[[#This Row],[Asset Class]]&lt;&gt;"Local",0.25,IF(Q159="y",1,""))</f>
        <v>0.25</v>
      </c>
      <c r="W159" s="415">
        <f>IF(Table1[[#This Row],[Asset Class]]&lt;&gt;"Local",0.25,IF(R159="y",1,""))</f>
        <v>0.25</v>
      </c>
      <c r="X159" s="415">
        <f>IF(Table1[[#This Row],[Asset Class]]&lt;&gt;"Local",0.25,IF(S159="y",1,""))</f>
        <v>0.25</v>
      </c>
      <c r="Y159" s="95">
        <f t="shared" si="12"/>
        <v>1</v>
      </c>
      <c r="Z159" s="50"/>
      <c r="AA159" s="257">
        <f t="shared" si="13"/>
        <v>260016.5</v>
      </c>
      <c r="AB159" s="258">
        <f t="shared" si="14"/>
        <v>260016.5</v>
      </c>
      <c r="AC159" s="258">
        <f t="shared" si="15"/>
        <v>260016.5</v>
      </c>
      <c r="AD159" s="258">
        <f t="shared" si="16"/>
        <v>260016.5</v>
      </c>
      <c r="AE159" s="259">
        <f t="shared" si="17"/>
        <v>1040066</v>
      </c>
    </row>
    <row r="160" spans="1:31">
      <c r="A160" s="26"/>
      <c r="B160" s="210" t="s">
        <v>356</v>
      </c>
      <c r="C160" s="211" t="s">
        <v>357</v>
      </c>
      <c r="D160" s="211" t="s">
        <v>101</v>
      </c>
      <c r="E160" s="211" t="s">
        <v>143</v>
      </c>
      <c r="F160" s="241" t="s">
        <v>108</v>
      </c>
      <c r="G160" s="357">
        <v>0.5</v>
      </c>
      <c r="H160" s="360">
        <v>2224.8688536562745</v>
      </c>
      <c r="I160" s="365">
        <v>236.89696198394208</v>
      </c>
      <c r="J160" s="332">
        <f>Table1[[#This Row],[Embellishment Area (m2)]]*Table1[[#This Row],[Construction Unit Rate ($/m)]]*Table1[[#This Row],[Embellishment Area Factor]]</f>
        <v>263532.33612193365</v>
      </c>
      <c r="K160" s="246">
        <v>4449.737707312549</v>
      </c>
      <c r="L160" s="337">
        <v>76.269268802397988</v>
      </c>
      <c r="M160" s="88">
        <f>Table1[[#This Row],[Size of land (m2)]]*Table1[[#This Row],[Land Unit Rate ($/m2)]]</f>
        <v>339378.24129918695</v>
      </c>
      <c r="N160" s="244">
        <v>2021</v>
      </c>
      <c r="O160" s="202">
        <f>ROUND(IF(Table1[[#This Row],[Valuation Year]]=2016,(Table1[[#This Row],[Total Construction Cost ($)]]+Table1[[#This Row],[Land Value]])*('General Input Sheet'!$G$38/'General Input Sheet'!$G$43),Table1[[#This Row],[Total Construction Cost ($)]]+Table1[[#This Row],[Land Value]]),0)</f>
        <v>602911</v>
      </c>
      <c r="P160" s="123" t="str" cm="1">
        <f t="array" ref="P160">_xlfn.IFS(Table1[[#This Row],[Asset Class]]&lt;&gt;"Local","y",P$11=$E160,"y",Table1[[#This Row],[Asset Class]]="Local","")</f>
        <v>y</v>
      </c>
      <c r="Q160" s="86" t="str" cm="1">
        <f t="array" ref="Q160">_xlfn.IFS(Table1[[#This Row],[Asset Class]]&lt;&gt;"Local","y",Q$11=$E160,"y",Table1[[#This Row],[Asset Class]]="Local","")</f>
        <v>y</v>
      </c>
      <c r="R160" s="86" t="str" cm="1">
        <f t="array" ref="R160">_xlfn.IFS(Table1[[#This Row],[Asset Class]]&lt;&gt;"Local","y",R$11=$E160,"y",Table1[[#This Row],[Asset Class]]="Local","")</f>
        <v>y</v>
      </c>
      <c r="S160" s="341" t="str" cm="1">
        <f t="array" ref="S160">_xlfn.IFS(Table1[[#This Row],[Asset Class]]&lt;&gt;"Local","y",S$11=$E160,"y",Table1[[#This Row],[Asset Class]]="Local","")</f>
        <v>y</v>
      </c>
      <c r="T160" s="50"/>
      <c r="U160" s="95">
        <f>IF(Table1[[#This Row],[Asset Class]]&lt;&gt;"Local",0.25,IF(P160="y",1,""))</f>
        <v>0.25</v>
      </c>
      <c r="V160" s="415">
        <f>IF(Table1[[#This Row],[Asset Class]]&lt;&gt;"Local",0.25,IF(Q160="y",1,""))</f>
        <v>0.25</v>
      </c>
      <c r="W160" s="415">
        <f>IF(Table1[[#This Row],[Asset Class]]&lt;&gt;"Local",0.25,IF(R160="y",1,""))</f>
        <v>0.25</v>
      </c>
      <c r="X160" s="415">
        <f>IF(Table1[[#This Row],[Asset Class]]&lt;&gt;"Local",0.25,IF(S160="y",1,""))</f>
        <v>0.25</v>
      </c>
      <c r="Y160" s="95">
        <f t="shared" si="12"/>
        <v>1</v>
      </c>
      <c r="Z160" s="50"/>
      <c r="AA160" s="257">
        <f t="shared" si="13"/>
        <v>150727.75</v>
      </c>
      <c r="AB160" s="258">
        <f t="shared" si="14"/>
        <v>150727.75</v>
      </c>
      <c r="AC160" s="258">
        <f t="shared" si="15"/>
        <v>150727.75</v>
      </c>
      <c r="AD160" s="258">
        <f t="shared" si="16"/>
        <v>150727.75</v>
      </c>
      <c r="AE160" s="259">
        <f t="shared" si="17"/>
        <v>602911</v>
      </c>
    </row>
    <row r="161" spans="1:31">
      <c r="A161" s="26"/>
      <c r="B161" s="210" t="s">
        <v>358</v>
      </c>
      <c r="C161" s="211" t="s">
        <v>359</v>
      </c>
      <c r="D161" s="211" t="s">
        <v>101</v>
      </c>
      <c r="E161" s="211" t="s">
        <v>107</v>
      </c>
      <c r="F161" s="241" t="s">
        <v>108</v>
      </c>
      <c r="G161" s="357">
        <v>0.5</v>
      </c>
      <c r="H161" s="360">
        <v>3289.3780127415043</v>
      </c>
      <c r="I161" s="365">
        <v>407.064610062648</v>
      </c>
      <c r="J161" s="332">
        <f>Table1[[#This Row],[Embellishment Area (m2)]]*Table1[[#This Row],[Construction Unit Rate ($/m)]]*Table1[[#This Row],[Embellishment Area Factor]]</f>
        <v>669494.68905263417</v>
      </c>
      <c r="K161" s="246">
        <v>6578.7560254830087</v>
      </c>
      <c r="L161" s="337">
        <v>112.7890879358248</v>
      </c>
      <c r="M161" s="88">
        <f>Table1[[#This Row],[Size of land (m2)]]*Table1[[#This Row],[Land Unit Rate ($/m2)]]</f>
        <v>742011.8918665403</v>
      </c>
      <c r="N161" s="244">
        <v>2021</v>
      </c>
      <c r="O161" s="202">
        <f>ROUND(IF(Table1[[#This Row],[Valuation Year]]=2016,(Table1[[#This Row],[Total Construction Cost ($)]]+Table1[[#This Row],[Land Value]])*('General Input Sheet'!$G$38/'General Input Sheet'!$G$43),Table1[[#This Row],[Total Construction Cost ($)]]+Table1[[#This Row],[Land Value]]),0)</f>
        <v>1411507</v>
      </c>
      <c r="P161" s="123" t="str" cm="1">
        <f t="array" ref="P161">_xlfn.IFS(Table1[[#This Row],[Asset Class]]&lt;&gt;"Local","y",P$11=$E161,"y",Table1[[#This Row],[Asset Class]]="Local","")</f>
        <v>y</v>
      </c>
      <c r="Q161" s="86" t="str" cm="1">
        <f t="array" ref="Q161">_xlfn.IFS(Table1[[#This Row],[Asset Class]]&lt;&gt;"Local","y",Q$11=$E161,"y",Table1[[#This Row],[Asset Class]]="Local","")</f>
        <v>y</v>
      </c>
      <c r="R161" s="86" t="str" cm="1">
        <f t="array" ref="R161">_xlfn.IFS(Table1[[#This Row],[Asset Class]]&lt;&gt;"Local","y",R$11=$E161,"y",Table1[[#This Row],[Asset Class]]="Local","")</f>
        <v>y</v>
      </c>
      <c r="S161" s="341" t="str" cm="1">
        <f t="array" ref="S161">_xlfn.IFS(Table1[[#This Row],[Asset Class]]&lt;&gt;"Local","y",S$11=$E161,"y",Table1[[#This Row],[Asset Class]]="Local","")</f>
        <v>y</v>
      </c>
      <c r="T161" s="50"/>
      <c r="U161" s="95">
        <f>IF(Table1[[#This Row],[Asset Class]]&lt;&gt;"Local",0.25,IF(P161="y",1,""))</f>
        <v>0.25</v>
      </c>
      <c r="V161" s="415">
        <f>IF(Table1[[#This Row],[Asset Class]]&lt;&gt;"Local",0.25,IF(Q161="y",1,""))</f>
        <v>0.25</v>
      </c>
      <c r="W161" s="415">
        <f>IF(Table1[[#This Row],[Asset Class]]&lt;&gt;"Local",0.25,IF(R161="y",1,""))</f>
        <v>0.25</v>
      </c>
      <c r="X161" s="415">
        <f>IF(Table1[[#This Row],[Asset Class]]&lt;&gt;"Local",0.25,IF(S161="y",1,""))</f>
        <v>0.25</v>
      </c>
      <c r="Y161" s="95">
        <f t="shared" si="12"/>
        <v>1</v>
      </c>
      <c r="Z161" s="50"/>
      <c r="AA161" s="257">
        <f t="shared" si="13"/>
        <v>352876.75</v>
      </c>
      <c r="AB161" s="258">
        <f t="shared" si="14"/>
        <v>352876.75</v>
      </c>
      <c r="AC161" s="258">
        <f t="shared" si="15"/>
        <v>352876.75</v>
      </c>
      <c r="AD161" s="258">
        <f t="shared" si="16"/>
        <v>352876.75</v>
      </c>
      <c r="AE161" s="259">
        <f t="shared" si="17"/>
        <v>1411507</v>
      </c>
    </row>
    <row r="162" spans="1:31">
      <c r="A162" s="26"/>
      <c r="B162" s="210" t="s">
        <v>360</v>
      </c>
      <c r="C162" s="211" t="s">
        <v>361</v>
      </c>
      <c r="D162" s="211" t="s">
        <v>106</v>
      </c>
      <c r="E162" s="211" t="s">
        <v>107</v>
      </c>
      <c r="F162" s="241" t="s">
        <v>103</v>
      </c>
      <c r="G162" s="357">
        <v>0.5</v>
      </c>
      <c r="H162" s="361">
        <v>3440.755605737244</v>
      </c>
      <c r="I162" s="365">
        <v>295.91815694928124</v>
      </c>
      <c r="J162" s="332">
        <f>Table1[[#This Row],[Embellishment Area (m2)]]*Table1[[#This Row],[Construction Unit Rate ($/m)]]*Table1[[#This Row],[Embellishment Area Factor]]</f>
        <v>509091.02868133649</v>
      </c>
      <c r="K162" s="246">
        <v>6881.5112114744879</v>
      </c>
      <c r="L162" s="337">
        <v>157.26221918381682</v>
      </c>
      <c r="M162" s="88">
        <f>Table1[[#This Row],[Size of land (m2)]]*Table1[[#This Row],[Land Unit Rate ($/m2)]]</f>
        <v>1082201.7244547938</v>
      </c>
      <c r="N162" s="244">
        <v>2021</v>
      </c>
      <c r="O162" s="88">
        <f>ROUND(IF(Table1[[#This Row],[Valuation Year]]=2016,(Table1[[#This Row],[Total Construction Cost ($)]]+Table1[[#This Row],[Land Value]])*('General Input Sheet'!$G$38/'General Input Sheet'!$G$43),Table1[[#This Row],[Total Construction Cost ($)]]+Table1[[#This Row],[Land Value]]),0)</f>
        <v>1591293</v>
      </c>
      <c r="P162" s="123" t="str" cm="1">
        <f t="array" ref="P162">_xlfn.IFS(Table1[[#This Row],[Asset Class]]&lt;&gt;"Local","y",P$11=$E162,"y",Table1[[#This Row],[Asset Class]]="Local","")</f>
        <v>y</v>
      </c>
      <c r="Q162" s="86" t="str" cm="1">
        <f t="array" ref="Q162">_xlfn.IFS(Table1[[#This Row],[Asset Class]]&lt;&gt;"Local","y",Q$11=$E162,"y",Table1[[#This Row],[Asset Class]]="Local","")</f>
        <v>y</v>
      </c>
      <c r="R162" s="86" t="str" cm="1">
        <f t="array" ref="R162">_xlfn.IFS(Table1[[#This Row],[Asset Class]]&lt;&gt;"Local","y",R$11=$E162,"y",Table1[[#This Row],[Asset Class]]="Local","")</f>
        <v>y</v>
      </c>
      <c r="S162" s="341" t="str" cm="1">
        <f t="array" ref="S162">_xlfn.IFS(Table1[[#This Row],[Asset Class]]&lt;&gt;"Local","y",S$11=$E162,"y",Table1[[#This Row],[Asset Class]]="Local","")</f>
        <v>y</v>
      </c>
      <c r="T162" s="50"/>
      <c r="U162" s="95">
        <f>IF(Table1[[#This Row],[Asset Class]]&lt;&gt;"Local",0.25,IF(P162="y",1,""))</f>
        <v>0.25</v>
      </c>
      <c r="V162" s="415">
        <f>IF(Table1[[#This Row],[Asset Class]]&lt;&gt;"Local",0.25,IF(Q162="y",1,""))</f>
        <v>0.25</v>
      </c>
      <c r="W162" s="415">
        <f>IF(Table1[[#This Row],[Asset Class]]&lt;&gt;"Local",0.25,IF(R162="y",1,""))</f>
        <v>0.25</v>
      </c>
      <c r="X162" s="415">
        <f>IF(Table1[[#This Row],[Asset Class]]&lt;&gt;"Local",0.25,IF(S162="y",1,""))</f>
        <v>0.25</v>
      </c>
      <c r="Y162" s="95">
        <f t="shared" si="12"/>
        <v>1</v>
      </c>
      <c r="Z162" s="50"/>
      <c r="AA162" s="257">
        <f t="shared" si="13"/>
        <v>397823.25</v>
      </c>
      <c r="AB162" s="258">
        <f t="shared" si="14"/>
        <v>397823.25</v>
      </c>
      <c r="AC162" s="258">
        <f t="shared" si="15"/>
        <v>397823.25</v>
      </c>
      <c r="AD162" s="258">
        <f t="shared" si="16"/>
        <v>397823.25</v>
      </c>
      <c r="AE162" s="259">
        <f t="shared" si="17"/>
        <v>1591293</v>
      </c>
    </row>
    <row r="163" spans="1:31">
      <c r="A163" s="26"/>
      <c r="B163" s="210" t="s">
        <v>360</v>
      </c>
      <c r="C163" s="211" t="s">
        <v>362</v>
      </c>
      <c r="D163" s="211" t="s">
        <v>106</v>
      </c>
      <c r="E163" s="211" t="s">
        <v>107</v>
      </c>
      <c r="F163" s="241" t="s">
        <v>103</v>
      </c>
      <c r="G163" s="357">
        <v>0.5</v>
      </c>
      <c r="H163" s="360">
        <v>5549.7662012247547</v>
      </c>
      <c r="I163" s="365">
        <v>295.91815694928124</v>
      </c>
      <c r="J163" s="332">
        <f>Table1[[#This Row],[Embellishment Area (m2)]]*Table1[[#This Row],[Construction Unit Rate ($/m)]]*Table1[[#This Row],[Embellishment Area Factor]]</f>
        <v>821138.29288292164</v>
      </c>
      <c r="K163" s="246">
        <v>11099.532402449509</v>
      </c>
      <c r="L163" s="337">
        <v>157.26221918381682</v>
      </c>
      <c r="M163" s="88">
        <f>Table1[[#This Row],[Size of land (m2)]]*Table1[[#This Row],[Land Unit Rate ($/m2)]]</f>
        <v>1745537.0975118917</v>
      </c>
      <c r="N163" s="244">
        <v>2021</v>
      </c>
      <c r="O163" s="202">
        <f>ROUND(IF(Table1[[#This Row],[Valuation Year]]=2016,(Table1[[#This Row],[Total Construction Cost ($)]]+Table1[[#This Row],[Land Value]])*('General Input Sheet'!$G$38/'General Input Sheet'!$G$43),Table1[[#This Row],[Total Construction Cost ($)]]+Table1[[#This Row],[Land Value]]),0)</f>
        <v>2566675</v>
      </c>
      <c r="P163" s="123" t="str" cm="1">
        <f t="array" ref="P163">_xlfn.IFS(Table1[[#This Row],[Asset Class]]&lt;&gt;"Local","y",P$11=$E163,"y",Table1[[#This Row],[Asset Class]]="Local","")</f>
        <v>y</v>
      </c>
      <c r="Q163" s="86" t="str" cm="1">
        <f t="array" ref="Q163">_xlfn.IFS(Table1[[#This Row],[Asset Class]]&lt;&gt;"Local","y",Q$11=$E163,"y",Table1[[#This Row],[Asset Class]]="Local","")</f>
        <v>y</v>
      </c>
      <c r="R163" s="86" t="str" cm="1">
        <f t="array" ref="R163">_xlfn.IFS(Table1[[#This Row],[Asset Class]]&lt;&gt;"Local","y",R$11=$E163,"y",Table1[[#This Row],[Asset Class]]="Local","")</f>
        <v>y</v>
      </c>
      <c r="S163" s="341" t="str" cm="1">
        <f t="array" ref="S163">_xlfn.IFS(Table1[[#This Row],[Asset Class]]&lt;&gt;"Local","y",S$11=$E163,"y",Table1[[#This Row],[Asset Class]]="Local","")</f>
        <v>y</v>
      </c>
      <c r="T163" s="50"/>
      <c r="U163" s="95">
        <f>IF(Table1[[#This Row],[Asset Class]]&lt;&gt;"Local",0.25,IF(P163="y",1,""))</f>
        <v>0.25</v>
      </c>
      <c r="V163" s="415">
        <f>IF(Table1[[#This Row],[Asset Class]]&lt;&gt;"Local",0.25,IF(Q163="y",1,""))</f>
        <v>0.25</v>
      </c>
      <c r="W163" s="415">
        <f>IF(Table1[[#This Row],[Asset Class]]&lt;&gt;"Local",0.25,IF(R163="y",1,""))</f>
        <v>0.25</v>
      </c>
      <c r="X163" s="415">
        <f>IF(Table1[[#This Row],[Asset Class]]&lt;&gt;"Local",0.25,IF(S163="y",1,""))</f>
        <v>0.25</v>
      </c>
      <c r="Y163" s="95">
        <f t="shared" si="12"/>
        <v>1</v>
      </c>
      <c r="Z163" s="50"/>
      <c r="AA163" s="257">
        <f t="shared" si="13"/>
        <v>641668.75</v>
      </c>
      <c r="AB163" s="258">
        <f t="shared" si="14"/>
        <v>641668.75</v>
      </c>
      <c r="AC163" s="258">
        <f t="shared" si="15"/>
        <v>641668.75</v>
      </c>
      <c r="AD163" s="258">
        <f t="shared" si="16"/>
        <v>641668.75</v>
      </c>
      <c r="AE163" s="259">
        <f t="shared" si="17"/>
        <v>2566675</v>
      </c>
    </row>
    <row r="164" spans="1:31">
      <c r="A164" s="26"/>
      <c r="B164" s="210" t="s">
        <v>363</v>
      </c>
      <c r="C164" s="211" t="s">
        <v>364</v>
      </c>
      <c r="D164" s="211" t="s">
        <v>101</v>
      </c>
      <c r="E164" s="211" t="s">
        <v>114</v>
      </c>
      <c r="F164" s="241" t="s">
        <v>103</v>
      </c>
      <c r="G164" s="357">
        <v>0.5</v>
      </c>
      <c r="H164" s="360">
        <v>3107.8445534846974</v>
      </c>
      <c r="I164" s="365">
        <v>557.40114642261381</v>
      </c>
      <c r="J164" s="332">
        <f>Table1[[#This Row],[Embellishment Area (m2)]]*Table1[[#This Row],[Construction Unit Rate ($/m)]]*Table1[[#This Row],[Embellishment Area Factor]]</f>
        <v>866158.05850782327</v>
      </c>
      <c r="K164" s="246">
        <v>0</v>
      </c>
      <c r="L164" s="337">
        <v>132.99262744440287</v>
      </c>
      <c r="M164" s="88">
        <f>Table1[[#This Row],[Size of land (m2)]]*Table1[[#This Row],[Land Unit Rate ($/m2)]]</f>
        <v>0</v>
      </c>
      <c r="N164" s="244">
        <v>2021</v>
      </c>
      <c r="O164" s="202">
        <f>ROUND(IF(Table1[[#This Row],[Valuation Year]]=2016,(Table1[[#This Row],[Total Construction Cost ($)]]+Table1[[#This Row],[Land Value]])*('General Input Sheet'!$G$38/'General Input Sheet'!$G$43),Table1[[#This Row],[Total Construction Cost ($)]]+Table1[[#This Row],[Land Value]]),0)</f>
        <v>866158</v>
      </c>
      <c r="P164" s="123" t="str" cm="1">
        <f t="array" ref="P164">_xlfn.IFS(Table1[[#This Row],[Asset Class]]&lt;&gt;"Local","y",P$11=$E164,"y",Table1[[#This Row],[Asset Class]]="Local","")</f>
        <v>y</v>
      </c>
      <c r="Q164" s="86" t="str" cm="1">
        <f t="array" ref="Q164">_xlfn.IFS(Table1[[#This Row],[Asset Class]]&lt;&gt;"Local","y",Q$11=$E164,"y",Table1[[#This Row],[Asset Class]]="Local","")</f>
        <v>y</v>
      </c>
      <c r="R164" s="86" t="str" cm="1">
        <f t="array" ref="R164">_xlfn.IFS(Table1[[#This Row],[Asset Class]]&lt;&gt;"Local","y",R$11=$E164,"y",Table1[[#This Row],[Asset Class]]="Local","")</f>
        <v>y</v>
      </c>
      <c r="S164" s="341" t="str" cm="1">
        <f t="array" ref="S164">_xlfn.IFS(Table1[[#This Row],[Asset Class]]&lt;&gt;"Local","y",S$11=$E164,"y",Table1[[#This Row],[Asset Class]]="Local","")</f>
        <v>y</v>
      </c>
      <c r="T164" s="50"/>
      <c r="U164" s="95">
        <f>IF(Table1[[#This Row],[Asset Class]]&lt;&gt;"Local",0.25,IF(P164="y",1,""))</f>
        <v>0.25</v>
      </c>
      <c r="V164" s="415">
        <f>IF(Table1[[#This Row],[Asset Class]]&lt;&gt;"Local",0.25,IF(Q164="y",1,""))</f>
        <v>0.25</v>
      </c>
      <c r="W164" s="415">
        <f>IF(Table1[[#This Row],[Asset Class]]&lt;&gt;"Local",0.25,IF(R164="y",1,""))</f>
        <v>0.25</v>
      </c>
      <c r="X164" s="415">
        <f>IF(Table1[[#This Row],[Asset Class]]&lt;&gt;"Local",0.25,IF(S164="y",1,""))</f>
        <v>0.25</v>
      </c>
      <c r="Y164" s="95">
        <f t="shared" si="12"/>
        <v>1</v>
      </c>
      <c r="Z164" s="50"/>
      <c r="AA164" s="257">
        <f t="shared" si="13"/>
        <v>216539.5</v>
      </c>
      <c r="AB164" s="258">
        <f t="shared" si="14"/>
        <v>216539.5</v>
      </c>
      <c r="AC164" s="258">
        <f t="shared" si="15"/>
        <v>216539.5</v>
      </c>
      <c r="AD164" s="258">
        <f t="shared" si="16"/>
        <v>216539.5</v>
      </c>
      <c r="AE164" s="259">
        <f t="shared" si="17"/>
        <v>866158</v>
      </c>
    </row>
    <row r="165" spans="1:31">
      <c r="A165" s="26"/>
      <c r="B165" s="210" t="s">
        <v>365</v>
      </c>
      <c r="C165" s="211" t="s">
        <v>366</v>
      </c>
      <c r="D165" s="211" t="s">
        <v>101</v>
      </c>
      <c r="E165" s="211" t="s">
        <v>114</v>
      </c>
      <c r="F165" s="241" t="s">
        <v>328</v>
      </c>
      <c r="G165" s="357">
        <v>0.5</v>
      </c>
      <c r="H165" s="360">
        <v>5739.5816336154203</v>
      </c>
      <c r="I165" s="365">
        <v>557.40114642261381</v>
      </c>
      <c r="J165" s="332">
        <f>Table1[[#This Row],[Embellishment Area (m2)]]*Table1[[#This Row],[Construction Unit Rate ($/m)]]*Table1[[#This Row],[Embellishment Area Factor]]</f>
        <v>1599624.691281707</v>
      </c>
      <c r="K165" s="246">
        <v>11479.163267230841</v>
      </c>
      <c r="L165" s="337">
        <v>132.99262744440287</v>
      </c>
      <c r="M165" s="88">
        <f>Table1[[#This Row],[Size of land (m2)]]*Table1[[#This Row],[Land Unit Rate ($/m2)]]</f>
        <v>1526644.0837723056</v>
      </c>
      <c r="N165" s="244">
        <v>2021</v>
      </c>
      <c r="O165" s="202">
        <f>ROUND(IF(Table1[[#This Row],[Valuation Year]]=2016,(Table1[[#This Row],[Total Construction Cost ($)]]+Table1[[#This Row],[Land Value]])*('General Input Sheet'!$G$38/'General Input Sheet'!$G$43),Table1[[#This Row],[Total Construction Cost ($)]]+Table1[[#This Row],[Land Value]]),0)</f>
        <v>3126269</v>
      </c>
      <c r="P165" s="123" t="str" cm="1">
        <f t="array" ref="P165">_xlfn.IFS(Table1[[#This Row],[Asset Class]]&lt;&gt;"Local","y",P$11=$E165,"y",Table1[[#This Row],[Asset Class]]="Local","")</f>
        <v>y</v>
      </c>
      <c r="Q165" s="86" t="str" cm="1">
        <f t="array" ref="Q165">_xlfn.IFS(Table1[[#This Row],[Asset Class]]&lt;&gt;"Local","y",Q$11=$E165,"y",Table1[[#This Row],[Asset Class]]="Local","")</f>
        <v>y</v>
      </c>
      <c r="R165" s="86" t="str" cm="1">
        <f t="array" ref="R165">_xlfn.IFS(Table1[[#This Row],[Asset Class]]&lt;&gt;"Local","y",R$11=$E165,"y",Table1[[#This Row],[Asset Class]]="Local","")</f>
        <v>y</v>
      </c>
      <c r="S165" s="341" t="str" cm="1">
        <f t="array" ref="S165">_xlfn.IFS(Table1[[#This Row],[Asset Class]]&lt;&gt;"Local","y",S$11=$E165,"y",Table1[[#This Row],[Asset Class]]="Local","")</f>
        <v>y</v>
      </c>
      <c r="T165" s="50"/>
      <c r="U165" s="95">
        <f>IF(Table1[[#This Row],[Asset Class]]&lt;&gt;"Local",0.25,IF(P165="y",1,""))</f>
        <v>0.25</v>
      </c>
      <c r="V165" s="415">
        <f>IF(Table1[[#This Row],[Asset Class]]&lt;&gt;"Local",0.25,IF(Q165="y",1,""))</f>
        <v>0.25</v>
      </c>
      <c r="W165" s="415">
        <f>IF(Table1[[#This Row],[Asset Class]]&lt;&gt;"Local",0.25,IF(R165="y",1,""))</f>
        <v>0.25</v>
      </c>
      <c r="X165" s="415">
        <f>IF(Table1[[#This Row],[Asset Class]]&lt;&gt;"Local",0.25,IF(S165="y",1,""))</f>
        <v>0.25</v>
      </c>
      <c r="Y165" s="95">
        <f t="shared" si="12"/>
        <v>1</v>
      </c>
      <c r="Z165" s="50"/>
      <c r="AA165" s="257">
        <f t="shared" si="13"/>
        <v>781567.25</v>
      </c>
      <c r="AB165" s="258">
        <f t="shared" si="14"/>
        <v>781567.25</v>
      </c>
      <c r="AC165" s="258">
        <f t="shared" si="15"/>
        <v>781567.25</v>
      </c>
      <c r="AD165" s="258">
        <f t="shared" si="16"/>
        <v>781567.25</v>
      </c>
      <c r="AE165" s="259">
        <f t="shared" si="17"/>
        <v>3126269</v>
      </c>
    </row>
    <row r="166" spans="1:31">
      <c r="A166" s="26"/>
      <c r="B166" s="210" t="s">
        <v>367</v>
      </c>
      <c r="C166" s="211" t="s">
        <v>368</v>
      </c>
      <c r="D166" s="211" t="s">
        <v>101</v>
      </c>
      <c r="E166" s="211" t="s">
        <v>114</v>
      </c>
      <c r="F166" s="241" t="s">
        <v>328</v>
      </c>
      <c r="G166" s="357">
        <v>0.5</v>
      </c>
      <c r="H166" s="360">
        <v>4061.4483988511752</v>
      </c>
      <c r="I166" s="365">
        <v>557.40114642261381</v>
      </c>
      <c r="J166" s="332">
        <f>Table1[[#This Row],[Embellishment Area (m2)]]*Table1[[#This Row],[Construction Unit Rate ($/m)]]*Table1[[#This Row],[Embellishment Area Factor]]</f>
        <v>1131927.9968279672</v>
      </c>
      <c r="K166" s="246">
        <v>0</v>
      </c>
      <c r="L166" s="337">
        <v>132.99262744440287</v>
      </c>
      <c r="M166" s="88">
        <f>Table1[[#This Row],[Size of land (m2)]]*Table1[[#This Row],[Land Unit Rate ($/m2)]]</f>
        <v>0</v>
      </c>
      <c r="N166" s="244">
        <v>2021</v>
      </c>
      <c r="O166" s="202">
        <f>ROUND(IF(Table1[[#This Row],[Valuation Year]]=2016,(Table1[[#This Row],[Total Construction Cost ($)]]+Table1[[#This Row],[Land Value]])*('General Input Sheet'!$G$38/'General Input Sheet'!$G$43),Table1[[#This Row],[Total Construction Cost ($)]]+Table1[[#This Row],[Land Value]]),0)</f>
        <v>1131928</v>
      </c>
      <c r="P166" s="123" t="str" cm="1">
        <f t="array" ref="P166">_xlfn.IFS(Table1[[#This Row],[Asset Class]]&lt;&gt;"Local","y",P$11=$E166,"y",Table1[[#This Row],[Asset Class]]="Local","")</f>
        <v>y</v>
      </c>
      <c r="Q166" s="86" t="str" cm="1">
        <f t="array" ref="Q166">_xlfn.IFS(Table1[[#This Row],[Asset Class]]&lt;&gt;"Local","y",Q$11=$E166,"y",Table1[[#This Row],[Asset Class]]="Local","")</f>
        <v>y</v>
      </c>
      <c r="R166" s="86" t="str" cm="1">
        <f t="array" ref="R166">_xlfn.IFS(Table1[[#This Row],[Asset Class]]&lt;&gt;"Local","y",R$11=$E166,"y",Table1[[#This Row],[Asset Class]]="Local","")</f>
        <v>y</v>
      </c>
      <c r="S166" s="341" t="str" cm="1">
        <f t="array" ref="S166">_xlfn.IFS(Table1[[#This Row],[Asset Class]]&lt;&gt;"Local","y",S$11=$E166,"y",Table1[[#This Row],[Asset Class]]="Local","")</f>
        <v>y</v>
      </c>
      <c r="T166" s="50"/>
      <c r="U166" s="95">
        <f>IF(Table1[[#This Row],[Asset Class]]&lt;&gt;"Local",0.25,IF(P166="y",1,""))</f>
        <v>0.25</v>
      </c>
      <c r="V166" s="415">
        <f>IF(Table1[[#This Row],[Asset Class]]&lt;&gt;"Local",0.25,IF(Q166="y",1,""))</f>
        <v>0.25</v>
      </c>
      <c r="W166" s="415">
        <f>IF(Table1[[#This Row],[Asset Class]]&lt;&gt;"Local",0.25,IF(R166="y",1,""))</f>
        <v>0.25</v>
      </c>
      <c r="X166" s="415">
        <f>IF(Table1[[#This Row],[Asset Class]]&lt;&gt;"Local",0.25,IF(S166="y",1,""))</f>
        <v>0.25</v>
      </c>
      <c r="Y166" s="95">
        <f t="shared" si="12"/>
        <v>1</v>
      </c>
      <c r="Z166" s="50"/>
      <c r="AA166" s="257">
        <f t="shared" si="13"/>
        <v>282982</v>
      </c>
      <c r="AB166" s="258">
        <f t="shared" si="14"/>
        <v>282982</v>
      </c>
      <c r="AC166" s="258">
        <f t="shared" si="15"/>
        <v>282982</v>
      </c>
      <c r="AD166" s="258">
        <f t="shared" si="16"/>
        <v>282982</v>
      </c>
      <c r="AE166" s="259">
        <f t="shared" si="17"/>
        <v>1131928</v>
      </c>
    </row>
    <row r="167" spans="1:31">
      <c r="A167" s="26"/>
      <c r="B167" s="210" t="s">
        <v>369</v>
      </c>
      <c r="C167" s="211" t="s">
        <v>370</v>
      </c>
      <c r="D167" s="211" t="s">
        <v>101</v>
      </c>
      <c r="E167" s="211" t="s">
        <v>143</v>
      </c>
      <c r="F167" s="241" t="s">
        <v>103</v>
      </c>
      <c r="G167" s="357">
        <v>0.5</v>
      </c>
      <c r="H167" s="361">
        <v>84578.172407226346</v>
      </c>
      <c r="I167" s="365">
        <v>236.89696198394208</v>
      </c>
      <c r="J167" s="332">
        <f>Table1[[#This Row],[Embellishment Area (m2)]]*Table1[[#This Row],[Construction Unit Rate ($/m)]]*Table1[[#This Row],[Embellishment Area Factor]]</f>
        <v>10018156.046712998</v>
      </c>
      <c r="K167" s="246">
        <v>169156.34481445269</v>
      </c>
      <c r="L167" s="337">
        <v>76.269268802397988</v>
      </c>
      <c r="M167" s="88">
        <f>Table1[[#This Row],[Size of land (m2)]]*Table1[[#This Row],[Land Unit Rate ($/m2)]]</f>
        <v>12901430.732284613</v>
      </c>
      <c r="N167" s="244">
        <v>2021</v>
      </c>
      <c r="O167" s="88">
        <f>ROUND(IF(Table1[[#This Row],[Valuation Year]]=2016,(Table1[[#This Row],[Total Construction Cost ($)]]+Table1[[#This Row],[Land Value]])*('General Input Sheet'!$G$38/'General Input Sheet'!$G$43),Table1[[#This Row],[Total Construction Cost ($)]]+Table1[[#This Row],[Land Value]]),0)</f>
        <v>22919587</v>
      </c>
      <c r="P167" s="123" t="str" cm="1">
        <f t="array" ref="P167">_xlfn.IFS(Table1[[#This Row],[Asset Class]]&lt;&gt;"Local","y",P$11=$E167,"y",Table1[[#This Row],[Asset Class]]="Local","")</f>
        <v>y</v>
      </c>
      <c r="Q167" s="86" t="str" cm="1">
        <f t="array" ref="Q167">_xlfn.IFS(Table1[[#This Row],[Asset Class]]&lt;&gt;"Local","y",Q$11=$E167,"y",Table1[[#This Row],[Asset Class]]="Local","")</f>
        <v>y</v>
      </c>
      <c r="R167" s="86" t="str" cm="1">
        <f t="array" ref="R167">_xlfn.IFS(Table1[[#This Row],[Asset Class]]&lt;&gt;"Local","y",R$11=$E167,"y",Table1[[#This Row],[Asset Class]]="Local","")</f>
        <v>y</v>
      </c>
      <c r="S167" s="341" t="str" cm="1">
        <f t="array" ref="S167">_xlfn.IFS(Table1[[#This Row],[Asset Class]]&lt;&gt;"Local","y",S$11=$E167,"y",Table1[[#This Row],[Asset Class]]="Local","")</f>
        <v>y</v>
      </c>
      <c r="T167" s="50"/>
      <c r="U167" s="95">
        <f>IF(Table1[[#This Row],[Asset Class]]&lt;&gt;"Local",0.25,IF(P167="y",1,""))</f>
        <v>0.25</v>
      </c>
      <c r="V167" s="415">
        <f>IF(Table1[[#This Row],[Asset Class]]&lt;&gt;"Local",0.25,IF(Q167="y",1,""))</f>
        <v>0.25</v>
      </c>
      <c r="W167" s="415">
        <f>IF(Table1[[#This Row],[Asset Class]]&lt;&gt;"Local",0.25,IF(R167="y",1,""))</f>
        <v>0.25</v>
      </c>
      <c r="X167" s="415">
        <f>IF(Table1[[#This Row],[Asset Class]]&lt;&gt;"Local",0.25,IF(S167="y",1,""))</f>
        <v>0.25</v>
      </c>
      <c r="Y167" s="95">
        <f t="shared" si="12"/>
        <v>1</v>
      </c>
      <c r="Z167" s="50"/>
      <c r="AA167" s="257">
        <f t="shared" si="13"/>
        <v>5729896.75</v>
      </c>
      <c r="AB167" s="258">
        <f t="shared" si="14"/>
        <v>5729896.75</v>
      </c>
      <c r="AC167" s="258">
        <f t="shared" si="15"/>
        <v>5729896.75</v>
      </c>
      <c r="AD167" s="258">
        <f t="shared" si="16"/>
        <v>5729896.75</v>
      </c>
      <c r="AE167" s="259">
        <f t="shared" si="17"/>
        <v>22919587</v>
      </c>
    </row>
    <row r="168" spans="1:31">
      <c r="A168" s="26"/>
      <c r="B168" s="210" t="s">
        <v>371</v>
      </c>
      <c r="C168" s="211" t="s">
        <v>372</v>
      </c>
      <c r="D168" s="211" t="s">
        <v>106</v>
      </c>
      <c r="E168" s="211" t="s">
        <v>143</v>
      </c>
      <c r="F168" s="241" t="s">
        <v>136</v>
      </c>
      <c r="G168" s="357">
        <v>0.5</v>
      </c>
      <c r="H168" s="360">
        <v>1298.9527716203904</v>
      </c>
      <c r="I168" s="365">
        <v>406.79298511948269</v>
      </c>
      <c r="J168" s="332">
        <f>Table1[[#This Row],[Embellishment Area (m2)]]*Table1[[#This Row],[Construction Unit Rate ($/m)]]*Table1[[#This Row],[Embellishment Area Factor]]</f>
        <v>264202.43774834217</v>
      </c>
      <c r="K168" s="246">
        <v>2597.9055432407808</v>
      </c>
      <c r="L168" s="337">
        <v>77.249060510664719</v>
      </c>
      <c r="M168" s="88">
        <f>Table1[[#This Row],[Size of land (m2)]]*Table1[[#This Row],[Land Unit Rate ($/m2)]]</f>
        <v>200685.76251079838</v>
      </c>
      <c r="N168" s="244">
        <v>2021</v>
      </c>
      <c r="O168" s="202">
        <f>ROUND(IF(Table1[[#This Row],[Valuation Year]]=2016,(Table1[[#This Row],[Total Construction Cost ($)]]+Table1[[#This Row],[Land Value]])*('General Input Sheet'!$G$38/'General Input Sheet'!$G$43),Table1[[#This Row],[Total Construction Cost ($)]]+Table1[[#This Row],[Land Value]]),0)</f>
        <v>464888</v>
      </c>
      <c r="P168" s="123" t="str" cm="1">
        <f t="array" ref="P168">_xlfn.IFS(Table1[[#This Row],[Asset Class]]&lt;&gt;"Local","y",P$11=$E168,"y",Table1[[#This Row],[Asset Class]]="Local","")</f>
        <v>y</v>
      </c>
      <c r="Q168" s="86" t="str" cm="1">
        <f t="array" ref="Q168">_xlfn.IFS(Table1[[#This Row],[Asset Class]]&lt;&gt;"Local","y",Q$11=$E168,"y",Table1[[#This Row],[Asset Class]]="Local","")</f>
        <v>y</v>
      </c>
      <c r="R168" s="86" t="str" cm="1">
        <f t="array" ref="R168">_xlfn.IFS(Table1[[#This Row],[Asset Class]]&lt;&gt;"Local","y",R$11=$E168,"y",Table1[[#This Row],[Asset Class]]="Local","")</f>
        <v>y</v>
      </c>
      <c r="S168" s="341" t="str" cm="1">
        <f t="array" ref="S168">_xlfn.IFS(Table1[[#This Row],[Asset Class]]&lt;&gt;"Local","y",S$11=$E168,"y",Table1[[#This Row],[Asset Class]]="Local","")</f>
        <v>y</v>
      </c>
      <c r="T168" s="50"/>
      <c r="U168" s="95">
        <f>IF(Table1[[#This Row],[Asset Class]]&lt;&gt;"Local",0.25,IF(P168="y",1,""))</f>
        <v>0.25</v>
      </c>
      <c r="V168" s="415">
        <f>IF(Table1[[#This Row],[Asset Class]]&lt;&gt;"Local",0.25,IF(Q168="y",1,""))</f>
        <v>0.25</v>
      </c>
      <c r="W168" s="415">
        <f>IF(Table1[[#This Row],[Asset Class]]&lt;&gt;"Local",0.25,IF(R168="y",1,""))</f>
        <v>0.25</v>
      </c>
      <c r="X168" s="415">
        <f>IF(Table1[[#This Row],[Asset Class]]&lt;&gt;"Local",0.25,IF(S168="y",1,""))</f>
        <v>0.25</v>
      </c>
      <c r="Y168" s="95">
        <f t="shared" si="12"/>
        <v>1</v>
      </c>
      <c r="Z168" s="50"/>
      <c r="AA168" s="257">
        <f t="shared" si="13"/>
        <v>116222</v>
      </c>
      <c r="AB168" s="258">
        <f t="shared" si="14"/>
        <v>116222</v>
      </c>
      <c r="AC168" s="258">
        <f t="shared" si="15"/>
        <v>116222</v>
      </c>
      <c r="AD168" s="258">
        <f t="shared" si="16"/>
        <v>116222</v>
      </c>
      <c r="AE168" s="259">
        <f t="shared" si="17"/>
        <v>464888</v>
      </c>
    </row>
    <row r="169" spans="1:31">
      <c r="A169" s="26"/>
      <c r="B169" s="210" t="s">
        <v>371</v>
      </c>
      <c r="C169" s="211" t="s">
        <v>373</v>
      </c>
      <c r="D169" s="211" t="s">
        <v>106</v>
      </c>
      <c r="E169" s="211" t="s">
        <v>143</v>
      </c>
      <c r="F169" s="241" t="s">
        <v>131</v>
      </c>
      <c r="G169" s="357">
        <v>0.5</v>
      </c>
      <c r="H169" s="360">
        <v>1712.0564407177601</v>
      </c>
      <c r="I169" s="365">
        <v>406.79298511948269</v>
      </c>
      <c r="J169" s="332">
        <f>Table1[[#This Row],[Embellishment Area (m2)]]*Table1[[#This Row],[Construction Unit Rate ($/m)]]*Table1[[#This Row],[Embellishment Area Factor]]</f>
        <v>348226.27510630712</v>
      </c>
      <c r="K169" s="246">
        <v>3424.1128814355202</v>
      </c>
      <c r="L169" s="337">
        <v>77.249060510664719</v>
      </c>
      <c r="M169" s="88">
        <f>Table1[[#This Row],[Size of land (m2)]]*Table1[[#This Row],[Land Unit Rate ($/m2)]]</f>
        <v>264509.50317335903</v>
      </c>
      <c r="N169" s="244">
        <v>2021</v>
      </c>
      <c r="O169" s="202">
        <f>ROUND(IF(Table1[[#This Row],[Valuation Year]]=2016,(Table1[[#This Row],[Total Construction Cost ($)]]+Table1[[#This Row],[Land Value]])*('General Input Sheet'!$G$38/'General Input Sheet'!$G$43),Table1[[#This Row],[Total Construction Cost ($)]]+Table1[[#This Row],[Land Value]]),0)</f>
        <v>612736</v>
      </c>
      <c r="P169" s="123" t="str" cm="1">
        <f t="array" ref="P169">_xlfn.IFS(Table1[[#This Row],[Asset Class]]&lt;&gt;"Local","y",P$11=$E169,"y",Table1[[#This Row],[Asset Class]]="Local","")</f>
        <v>y</v>
      </c>
      <c r="Q169" s="86" t="str" cm="1">
        <f t="array" ref="Q169">_xlfn.IFS(Table1[[#This Row],[Asset Class]]&lt;&gt;"Local","y",Q$11=$E169,"y",Table1[[#This Row],[Asset Class]]="Local","")</f>
        <v>y</v>
      </c>
      <c r="R169" s="86" t="str" cm="1">
        <f t="array" ref="R169">_xlfn.IFS(Table1[[#This Row],[Asset Class]]&lt;&gt;"Local","y",R$11=$E169,"y",Table1[[#This Row],[Asset Class]]="Local","")</f>
        <v>y</v>
      </c>
      <c r="S169" s="341" t="str" cm="1">
        <f t="array" ref="S169">_xlfn.IFS(Table1[[#This Row],[Asset Class]]&lt;&gt;"Local","y",S$11=$E169,"y",Table1[[#This Row],[Asset Class]]="Local","")</f>
        <v>y</v>
      </c>
      <c r="T169" s="50"/>
      <c r="U169" s="95">
        <f>IF(Table1[[#This Row],[Asset Class]]&lt;&gt;"Local",0.25,IF(P169="y",1,""))</f>
        <v>0.25</v>
      </c>
      <c r="V169" s="415">
        <f>IF(Table1[[#This Row],[Asset Class]]&lt;&gt;"Local",0.25,IF(Q169="y",1,""))</f>
        <v>0.25</v>
      </c>
      <c r="W169" s="415">
        <f>IF(Table1[[#This Row],[Asset Class]]&lt;&gt;"Local",0.25,IF(R169="y",1,""))</f>
        <v>0.25</v>
      </c>
      <c r="X169" s="415">
        <f>IF(Table1[[#This Row],[Asset Class]]&lt;&gt;"Local",0.25,IF(S169="y",1,""))</f>
        <v>0.25</v>
      </c>
      <c r="Y169" s="95">
        <f t="shared" si="12"/>
        <v>1</v>
      </c>
      <c r="Z169" s="50"/>
      <c r="AA169" s="257">
        <f t="shared" si="13"/>
        <v>153184</v>
      </c>
      <c r="AB169" s="258">
        <f t="shared" si="14"/>
        <v>153184</v>
      </c>
      <c r="AC169" s="258">
        <f t="shared" si="15"/>
        <v>153184</v>
      </c>
      <c r="AD169" s="258">
        <f t="shared" si="16"/>
        <v>153184</v>
      </c>
      <c r="AE169" s="259">
        <f t="shared" si="17"/>
        <v>612736</v>
      </c>
    </row>
    <row r="170" spans="1:31">
      <c r="A170" s="26"/>
      <c r="B170" s="210" t="s">
        <v>371</v>
      </c>
      <c r="C170" s="211" t="s">
        <v>374</v>
      </c>
      <c r="D170" s="211" t="s">
        <v>106</v>
      </c>
      <c r="E170" s="211" t="s">
        <v>143</v>
      </c>
      <c r="F170" s="241" t="s">
        <v>136</v>
      </c>
      <c r="G170" s="357">
        <v>0.5</v>
      </c>
      <c r="H170" s="360">
        <v>10108.873759102395</v>
      </c>
      <c r="I170" s="365">
        <v>406.79298511948269</v>
      </c>
      <c r="J170" s="332">
        <f>Table1[[#This Row],[Embellishment Area (m2)]]*Table1[[#This Row],[Construction Unit Rate ($/m)]]*Table1[[#This Row],[Embellishment Area Factor]]</f>
        <v>2056109.4663306347</v>
      </c>
      <c r="K170" s="246">
        <v>20217.747518204789</v>
      </c>
      <c r="L170" s="337">
        <v>77.249060510664719</v>
      </c>
      <c r="M170" s="88">
        <f>Table1[[#This Row],[Size of land (m2)]]*Table1[[#This Row],[Land Unit Rate ($/m2)]]</f>
        <v>1561802.0014231433</v>
      </c>
      <c r="N170" s="244">
        <v>2021</v>
      </c>
      <c r="O170" s="202">
        <f>ROUND(IF(Table1[[#This Row],[Valuation Year]]=2016,(Table1[[#This Row],[Total Construction Cost ($)]]+Table1[[#This Row],[Land Value]])*('General Input Sheet'!$G$38/'General Input Sheet'!$G$43),Table1[[#This Row],[Total Construction Cost ($)]]+Table1[[#This Row],[Land Value]]),0)</f>
        <v>3617911</v>
      </c>
      <c r="P170" s="123" t="str" cm="1">
        <f t="array" ref="P170">_xlfn.IFS(Table1[[#This Row],[Asset Class]]&lt;&gt;"Local","y",P$11=$E170,"y",Table1[[#This Row],[Asset Class]]="Local","")</f>
        <v>y</v>
      </c>
      <c r="Q170" s="86" t="str" cm="1">
        <f t="array" ref="Q170">_xlfn.IFS(Table1[[#This Row],[Asset Class]]&lt;&gt;"Local","y",Q$11=$E170,"y",Table1[[#This Row],[Asset Class]]="Local","")</f>
        <v>y</v>
      </c>
      <c r="R170" s="86" t="str" cm="1">
        <f t="array" ref="R170">_xlfn.IFS(Table1[[#This Row],[Asset Class]]&lt;&gt;"Local","y",R$11=$E170,"y",Table1[[#This Row],[Asset Class]]="Local","")</f>
        <v>y</v>
      </c>
      <c r="S170" s="341" t="str" cm="1">
        <f t="array" ref="S170">_xlfn.IFS(Table1[[#This Row],[Asset Class]]&lt;&gt;"Local","y",S$11=$E170,"y",Table1[[#This Row],[Asset Class]]="Local","")</f>
        <v>y</v>
      </c>
      <c r="T170" s="50"/>
      <c r="U170" s="95">
        <f>IF(Table1[[#This Row],[Asset Class]]&lt;&gt;"Local",0.25,IF(P170="y",1,""))</f>
        <v>0.25</v>
      </c>
      <c r="V170" s="415">
        <f>IF(Table1[[#This Row],[Asset Class]]&lt;&gt;"Local",0.25,IF(Q170="y",1,""))</f>
        <v>0.25</v>
      </c>
      <c r="W170" s="415">
        <f>IF(Table1[[#This Row],[Asset Class]]&lt;&gt;"Local",0.25,IF(R170="y",1,""))</f>
        <v>0.25</v>
      </c>
      <c r="X170" s="415">
        <f>IF(Table1[[#This Row],[Asset Class]]&lt;&gt;"Local",0.25,IF(S170="y",1,""))</f>
        <v>0.25</v>
      </c>
      <c r="Y170" s="95">
        <f t="shared" si="12"/>
        <v>1</v>
      </c>
      <c r="Z170" s="50"/>
      <c r="AA170" s="257">
        <f t="shared" si="13"/>
        <v>904477.75</v>
      </c>
      <c r="AB170" s="258">
        <f t="shared" si="14"/>
        <v>904477.75</v>
      </c>
      <c r="AC170" s="258">
        <f t="shared" si="15"/>
        <v>904477.75</v>
      </c>
      <c r="AD170" s="258">
        <f t="shared" si="16"/>
        <v>904477.75</v>
      </c>
      <c r="AE170" s="259">
        <f t="shared" si="17"/>
        <v>3617911</v>
      </c>
    </row>
    <row r="171" spans="1:31">
      <c r="A171" s="26"/>
      <c r="B171" s="210" t="s">
        <v>375</v>
      </c>
      <c r="C171" s="211" t="s">
        <v>376</v>
      </c>
      <c r="D171" s="211" t="s">
        <v>101</v>
      </c>
      <c r="E171" s="211" t="s">
        <v>114</v>
      </c>
      <c r="F171" s="241" t="s">
        <v>377</v>
      </c>
      <c r="G171" s="357">
        <v>0.5</v>
      </c>
      <c r="H171" s="360">
        <v>106535.95161532956</v>
      </c>
      <c r="I171" s="365">
        <v>557.40114642261381</v>
      </c>
      <c r="J171" s="332">
        <f>Table1[[#This Row],[Embellishment Area (m2)]]*Table1[[#This Row],[Construction Unit Rate ($/m)]]*Table1[[#This Row],[Embellishment Area Factor]]</f>
        <v>29691630.782804403</v>
      </c>
      <c r="K171" s="246">
        <v>0</v>
      </c>
      <c r="L171" s="337">
        <v>132.99262744440287</v>
      </c>
      <c r="M171" s="88">
        <f>Table1[[#This Row],[Size of land (m2)]]*Table1[[#This Row],[Land Unit Rate ($/m2)]]</f>
        <v>0</v>
      </c>
      <c r="N171" s="244">
        <v>2021</v>
      </c>
      <c r="O171" s="202">
        <f>ROUND(IF(Table1[[#This Row],[Valuation Year]]=2016,(Table1[[#This Row],[Total Construction Cost ($)]]+Table1[[#This Row],[Land Value]])*('General Input Sheet'!$G$38/'General Input Sheet'!$G$43),Table1[[#This Row],[Total Construction Cost ($)]]+Table1[[#This Row],[Land Value]]),0)</f>
        <v>29691631</v>
      </c>
      <c r="P171" s="123" t="str" cm="1">
        <f t="array" ref="P171">_xlfn.IFS(Table1[[#This Row],[Asset Class]]&lt;&gt;"Local","y",P$11=$E171,"y",Table1[[#This Row],[Asset Class]]="Local","")</f>
        <v>y</v>
      </c>
      <c r="Q171" s="86" t="str" cm="1">
        <f t="array" ref="Q171">_xlfn.IFS(Table1[[#This Row],[Asset Class]]&lt;&gt;"Local","y",Q$11=$E171,"y",Table1[[#This Row],[Asset Class]]="Local","")</f>
        <v>y</v>
      </c>
      <c r="R171" s="86" t="str" cm="1">
        <f t="array" ref="R171">_xlfn.IFS(Table1[[#This Row],[Asset Class]]&lt;&gt;"Local","y",R$11=$E171,"y",Table1[[#This Row],[Asset Class]]="Local","")</f>
        <v>y</v>
      </c>
      <c r="S171" s="341" t="str" cm="1">
        <f t="array" ref="S171">_xlfn.IFS(Table1[[#This Row],[Asset Class]]&lt;&gt;"Local","y",S$11=$E171,"y",Table1[[#This Row],[Asset Class]]="Local","")</f>
        <v>y</v>
      </c>
      <c r="T171" s="50"/>
      <c r="U171" s="95">
        <f>IF(Table1[[#This Row],[Asset Class]]&lt;&gt;"Local",0.25,IF(P171="y",1,""))</f>
        <v>0.25</v>
      </c>
      <c r="V171" s="415">
        <f>IF(Table1[[#This Row],[Asset Class]]&lt;&gt;"Local",0.25,IF(Q171="y",1,""))</f>
        <v>0.25</v>
      </c>
      <c r="W171" s="415">
        <f>IF(Table1[[#This Row],[Asset Class]]&lt;&gt;"Local",0.25,IF(R171="y",1,""))</f>
        <v>0.25</v>
      </c>
      <c r="X171" s="415">
        <f>IF(Table1[[#This Row],[Asset Class]]&lt;&gt;"Local",0.25,IF(S171="y",1,""))</f>
        <v>0.25</v>
      </c>
      <c r="Y171" s="95">
        <f t="shared" si="12"/>
        <v>1</v>
      </c>
      <c r="Z171" s="50"/>
      <c r="AA171" s="257">
        <f t="shared" si="13"/>
        <v>7422907.75</v>
      </c>
      <c r="AB171" s="258">
        <f t="shared" si="14"/>
        <v>7422907.75</v>
      </c>
      <c r="AC171" s="258">
        <f t="shared" si="15"/>
        <v>7422907.75</v>
      </c>
      <c r="AD171" s="258">
        <f t="shared" si="16"/>
        <v>7422907.75</v>
      </c>
      <c r="AE171" s="259">
        <f t="shared" si="17"/>
        <v>29691631</v>
      </c>
    </row>
    <row r="172" spans="1:31">
      <c r="A172" s="26"/>
      <c r="B172" s="210" t="s">
        <v>378</v>
      </c>
      <c r="C172" s="211" t="s">
        <v>379</v>
      </c>
      <c r="D172" s="211" t="s">
        <v>111</v>
      </c>
      <c r="E172" s="211" t="s">
        <v>107</v>
      </c>
      <c r="F172" s="241" t="s">
        <v>136</v>
      </c>
      <c r="G172" s="357">
        <v>0.5</v>
      </c>
      <c r="H172" s="360">
        <v>5765.2020041474298</v>
      </c>
      <c r="I172" s="365">
        <v>111.62041035606889</v>
      </c>
      <c r="J172" s="332">
        <f>Table1[[#This Row],[Embellishment Area (m2)]]*Table1[[#This Row],[Construction Unit Rate ($/m)]]*Table1[[#This Row],[Embellishment Area Factor]]</f>
        <v>321757.10674428346</v>
      </c>
      <c r="K172" s="246">
        <v>11530.40400829486</v>
      </c>
      <c r="L172" s="337">
        <v>66.125722619436161</v>
      </c>
      <c r="M172" s="88">
        <f>Table1[[#This Row],[Size of land (m2)]]*Table1[[#This Row],[Land Unit Rate ($/m2)]]</f>
        <v>762456.2971425408</v>
      </c>
      <c r="N172" s="244">
        <v>2021</v>
      </c>
      <c r="O172" s="202">
        <f>ROUND(IF(Table1[[#This Row],[Valuation Year]]=2016,(Table1[[#This Row],[Total Construction Cost ($)]]+Table1[[#This Row],[Land Value]])*('General Input Sheet'!$G$38/'General Input Sheet'!$G$43),Table1[[#This Row],[Total Construction Cost ($)]]+Table1[[#This Row],[Land Value]]),0)</f>
        <v>1084213</v>
      </c>
      <c r="P172" s="123" t="str" cm="1">
        <f t="array" ref="P172">_xlfn.IFS(Table1[[#This Row],[Asset Class]]&lt;&gt;"Local","y",P$11=$E172,"y",Table1[[#This Row],[Asset Class]]="Local","")</f>
        <v>y</v>
      </c>
      <c r="Q172" s="86" t="str" cm="1">
        <f t="array" ref="Q172">_xlfn.IFS(Table1[[#This Row],[Asset Class]]&lt;&gt;"Local","y",Q$11=$E172,"y",Table1[[#This Row],[Asset Class]]="Local","")</f>
        <v/>
      </c>
      <c r="R172" s="86" t="str" cm="1">
        <f t="array" ref="R172">_xlfn.IFS(Table1[[#This Row],[Asset Class]]&lt;&gt;"Local","y",R$11=$E172,"y",Table1[[#This Row],[Asset Class]]="Local","")</f>
        <v/>
      </c>
      <c r="S172" s="341" t="str" cm="1">
        <f t="array" ref="S172">_xlfn.IFS(Table1[[#This Row],[Asset Class]]&lt;&gt;"Local","y",S$11=$E172,"y",Table1[[#This Row],[Asset Class]]="Local","")</f>
        <v/>
      </c>
      <c r="T172" s="50"/>
      <c r="U172" s="95">
        <f>IF(Table1[[#This Row],[Asset Class]]&lt;&gt;"Local",0.25,IF(P172="y",1,""))</f>
        <v>1</v>
      </c>
      <c r="V172" s="415" t="str">
        <f>IF(Table1[[#This Row],[Asset Class]]&lt;&gt;"Local",0.25,IF(Q172="y",1,""))</f>
        <v/>
      </c>
      <c r="W172" s="415" t="str">
        <f>IF(Table1[[#This Row],[Asset Class]]&lt;&gt;"Local",0.25,IF(R172="y",1,""))</f>
        <v/>
      </c>
      <c r="X172" s="415" t="str">
        <f>IF(Table1[[#This Row],[Asset Class]]&lt;&gt;"Local",0.25,IF(S172="y",1,""))</f>
        <v/>
      </c>
      <c r="Y172" s="95">
        <f t="shared" si="12"/>
        <v>1</v>
      </c>
      <c r="Z172" s="50"/>
      <c r="AA172" s="257">
        <f t="shared" si="13"/>
        <v>1084213</v>
      </c>
      <c r="AB172" s="258" t="str">
        <f t="shared" si="14"/>
        <v/>
      </c>
      <c r="AC172" s="258" t="str">
        <f t="shared" si="15"/>
        <v/>
      </c>
      <c r="AD172" s="258" t="str">
        <f t="shared" si="16"/>
        <v/>
      </c>
      <c r="AE172" s="259">
        <f t="shared" si="17"/>
        <v>1084213</v>
      </c>
    </row>
    <row r="173" spans="1:31">
      <c r="A173" s="26"/>
      <c r="B173" s="210" t="s">
        <v>378</v>
      </c>
      <c r="C173" s="211" t="s">
        <v>380</v>
      </c>
      <c r="D173" s="211" t="s">
        <v>111</v>
      </c>
      <c r="E173" s="211" t="s">
        <v>107</v>
      </c>
      <c r="F173" s="241" t="s">
        <v>103</v>
      </c>
      <c r="G173" s="357">
        <v>0.5</v>
      </c>
      <c r="H173" s="360">
        <v>80.921228448985204</v>
      </c>
      <c r="I173" s="365">
        <v>111.62041035606889</v>
      </c>
      <c r="J173" s="332">
        <f>Table1[[#This Row],[Embellishment Area (m2)]]*Table1[[#This Row],[Construction Unit Rate ($/m)]]*Table1[[#This Row],[Embellishment Area Factor]]</f>
        <v>4516.2303629964617</v>
      </c>
      <c r="K173" s="246">
        <v>161.84245689797041</v>
      </c>
      <c r="L173" s="337">
        <v>66.125722619436161</v>
      </c>
      <c r="M173" s="88">
        <f>Table1[[#This Row],[Size of land (m2)]]*Table1[[#This Row],[Land Unit Rate ($/m2)]]</f>
        <v>10701.949412883243</v>
      </c>
      <c r="N173" s="244">
        <v>2021</v>
      </c>
      <c r="O173" s="202">
        <f>ROUND(IF(Table1[[#This Row],[Valuation Year]]=2016,(Table1[[#This Row],[Total Construction Cost ($)]]+Table1[[#This Row],[Land Value]])*('General Input Sheet'!$G$38/'General Input Sheet'!$G$43),Table1[[#This Row],[Total Construction Cost ($)]]+Table1[[#This Row],[Land Value]]),0)</f>
        <v>15218</v>
      </c>
      <c r="P173" s="123" t="str" cm="1">
        <f t="array" ref="P173">_xlfn.IFS(Table1[[#This Row],[Asset Class]]&lt;&gt;"Local","y",P$11=$E173,"y",Table1[[#This Row],[Asset Class]]="Local","")</f>
        <v>y</v>
      </c>
      <c r="Q173" s="86" t="str" cm="1">
        <f t="array" ref="Q173">_xlfn.IFS(Table1[[#This Row],[Asset Class]]&lt;&gt;"Local","y",Q$11=$E173,"y",Table1[[#This Row],[Asset Class]]="Local","")</f>
        <v/>
      </c>
      <c r="R173" s="86" t="str" cm="1">
        <f t="array" ref="R173">_xlfn.IFS(Table1[[#This Row],[Asset Class]]&lt;&gt;"Local","y",R$11=$E173,"y",Table1[[#This Row],[Asset Class]]="Local","")</f>
        <v/>
      </c>
      <c r="S173" s="341" t="str" cm="1">
        <f t="array" ref="S173">_xlfn.IFS(Table1[[#This Row],[Asset Class]]&lt;&gt;"Local","y",S$11=$E173,"y",Table1[[#This Row],[Asset Class]]="Local","")</f>
        <v/>
      </c>
      <c r="T173" s="50"/>
      <c r="U173" s="95">
        <f>IF(Table1[[#This Row],[Asset Class]]&lt;&gt;"Local",0.25,IF(P173="y",1,""))</f>
        <v>1</v>
      </c>
      <c r="V173" s="415" t="str">
        <f>IF(Table1[[#This Row],[Asset Class]]&lt;&gt;"Local",0.25,IF(Q173="y",1,""))</f>
        <v/>
      </c>
      <c r="W173" s="415" t="str">
        <f>IF(Table1[[#This Row],[Asset Class]]&lt;&gt;"Local",0.25,IF(R173="y",1,""))</f>
        <v/>
      </c>
      <c r="X173" s="415" t="str">
        <f>IF(Table1[[#This Row],[Asset Class]]&lt;&gt;"Local",0.25,IF(S173="y",1,""))</f>
        <v/>
      </c>
      <c r="Y173" s="95">
        <f t="shared" si="12"/>
        <v>1</v>
      </c>
      <c r="Z173" s="50"/>
      <c r="AA173" s="257">
        <f t="shared" si="13"/>
        <v>15218</v>
      </c>
      <c r="AB173" s="258" t="str">
        <f t="shared" si="14"/>
        <v/>
      </c>
      <c r="AC173" s="258" t="str">
        <f t="shared" si="15"/>
        <v/>
      </c>
      <c r="AD173" s="258" t="str">
        <f t="shared" si="16"/>
        <v/>
      </c>
      <c r="AE173" s="259">
        <f t="shared" si="17"/>
        <v>15218</v>
      </c>
    </row>
    <row r="174" spans="1:31">
      <c r="A174" s="26"/>
      <c r="B174" s="210" t="s">
        <v>378</v>
      </c>
      <c r="C174" s="211" t="s">
        <v>381</v>
      </c>
      <c r="D174" s="211" t="s">
        <v>111</v>
      </c>
      <c r="E174" s="211" t="s">
        <v>107</v>
      </c>
      <c r="F174" s="241" t="s">
        <v>136</v>
      </c>
      <c r="G174" s="357">
        <v>0.5</v>
      </c>
      <c r="H174" s="360">
        <v>6395.2509585867101</v>
      </c>
      <c r="I174" s="365">
        <v>111.62041035606889</v>
      </c>
      <c r="J174" s="332">
        <f>Table1[[#This Row],[Embellishment Area (m2)]]*Table1[[#This Row],[Construction Unit Rate ($/m)]]*Table1[[#This Row],[Embellishment Area Factor]]</f>
        <v>356920.26816374576</v>
      </c>
      <c r="K174" s="246">
        <v>12790.50191717342</v>
      </c>
      <c r="L174" s="337">
        <v>66.125722619436161</v>
      </c>
      <c r="M174" s="88">
        <f>Table1[[#This Row],[Size of land (m2)]]*Table1[[#This Row],[Land Unit Rate ($/m2)]]</f>
        <v>845781.18193837604</v>
      </c>
      <c r="N174" s="244">
        <v>2021</v>
      </c>
      <c r="O174" s="202">
        <f>ROUND(IF(Table1[[#This Row],[Valuation Year]]=2016,(Table1[[#This Row],[Total Construction Cost ($)]]+Table1[[#This Row],[Land Value]])*('General Input Sheet'!$G$38/'General Input Sheet'!$G$43),Table1[[#This Row],[Total Construction Cost ($)]]+Table1[[#This Row],[Land Value]]),0)</f>
        <v>1202701</v>
      </c>
      <c r="P174" s="123" t="str" cm="1">
        <f t="array" ref="P174">_xlfn.IFS(Table1[[#This Row],[Asset Class]]&lt;&gt;"Local","y",P$11=$E174,"y",Table1[[#This Row],[Asset Class]]="Local","")</f>
        <v>y</v>
      </c>
      <c r="Q174" s="86" t="str" cm="1">
        <f t="array" ref="Q174">_xlfn.IFS(Table1[[#This Row],[Asset Class]]&lt;&gt;"Local","y",Q$11=$E174,"y",Table1[[#This Row],[Asset Class]]="Local","")</f>
        <v/>
      </c>
      <c r="R174" s="86" t="str" cm="1">
        <f t="array" ref="R174">_xlfn.IFS(Table1[[#This Row],[Asset Class]]&lt;&gt;"Local","y",R$11=$E174,"y",Table1[[#This Row],[Asset Class]]="Local","")</f>
        <v/>
      </c>
      <c r="S174" s="341" t="str" cm="1">
        <f t="array" ref="S174">_xlfn.IFS(Table1[[#This Row],[Asset Class]]&lt;&gt;"Local","y",S$11=$E174,"y",Table1[[#This Row],[Asset Class]]="Local","")</f>
        <v/>
      </c>
      <c r="T174" s="50"/>
      <c r="U174" s="95">
        <f>IF(Table1[[#This Row],[Asset Class]]&lt;&gt;"Local",0.25,IF(P174="y",1,""))</f>
        <v>1</v>
      </c>
      <c r="V174" s="415" t="str">
        <f>IF(Table1[[#This Row],[Asset Class]]&lt;&gt;"Local",0.25,IF(Q174="y",1,""))</f>
        <v/>
      </c>
      <c r="W174" s="415" t="str">
        <f>IF(Table1[[#This Row],[Asset Class]]&lt;&gt;"Local",0.25,IF(R174="y",1,""))</f>
        <v/>
      </c>
      <c r="X174" s="415" t="str">
        <f>IF(Table1[[#This Row],[Asset Class]]&lt;&gt;"Local",0.25,IF(S174="y",1,""))</f>
        <v/>
      </c>
      <c r="Y174" s="95">
        <f t="shared" si="12"/>
        <v>1</v>
      </c>
      <c r="Z174" s="50"/>
      <c r="AA174" s="257">
        <f t="shared" si="13"/>
        <v>1202701</v>
      </c>
      <c r="AB174" s="258" t="str">
        <f t="shared" si="14"/>
        <v/>
      </c>
      <c r="AC174" s="258" t="str">
        <f t="shared" si="15"/>
        <v/>
      </c>
      <c r="AD174" s="258" t="str">
        <f t="shared" si="16"/>
        <v/>
      </c>
      <c r="AE174" s="259">
        <f t="shared" si="17"/>
        <v>1202701</v>
      </c>
    </row>
    <row r="175" spans="1:31">
      <c r="A175" s="26"/>
      <c r="B175" s="210" t="s">
        <v>382</v>
      </c>
      <c r="C175" s="211" t="s">
        <v>383</v>
      </c>
      <c r="D175" s="211" t="s">
        <v>106</v>
      </c>
      <c r="E175" s="211" t="s">
        <v>107</v>
      </c>
      <c r="F175" s="241" t="s">
        <v>103</v>
      </c>
      <c r="G175" s="357">
        <v>0.5</v>
      </c>
      <c r="H175" s="360">
        <v>20226.970967795169</v>
      </c>
      <c r="I175" s="365">
        <v>295.91815694928124</v>
      </c>
      <c r="J175" s="332">
        <f>Table1[[#This Row],[Embellishment Area (m2)]]*Table1[[#This Row],[Construction Unit Rate ($/m)]]*Table1[[#This Row],[Embellishment Area Factor]]</f>
        <v>2992763.9847282828</v>
      </c>
      <c r="K175" s="246">
        <v>40453.941935590337</v>
      </c>
      <c r="L175" s="337">
        <v>157.26221918381682</v>
      </c>
      <c r="M175" s="88">
        <f>Table1[[#This Row],[Size of land (m2)]]*Table1[[#This Row],[Land Unit Rate ($/m2)]]</f>
        <v>6361876.6835242063</v>
      </c>
      <c r="N175" s="244">
        <v>2021</v>
      </c>
      <c r="O175" s="202">
        <f>ROUND(IF(Table1[[#This Row],[Valuation Year]]=2016,(Table1[[#This Row],[Total Construction Cost ($)]]+Table1[[#This Row],[Land Value]])*('General Input Sheet'!$G$38/'General Input Sheet'!$G$43),Table1[[#This Row],[Total Construction Cost ($)]]+Table1[[#This Row],[Land Value]]),0)</f>
        <v>9354641</v>
      </c>
      <c r="P175" s="123" t="str" cm="1">
        <f t="array" ref="P175">_xlfn.IFS(Table1[[#This Row],[Asset Class]]&lt;&gt;"Local","y",P$11=$E175,"y",Table1[[#This Row],[Asset Class]]="Local","")</f>
        <v>y</v>
      </c>
      <c r="Q175" s="86" t="str" cm="1">
        <f t="array" ref="Q175">_xlfn.IFS(Table1[[#This Row],[Asset Class]]&lt;&gt;"Local","y",Q$11=$E175,"y",Table1[[#This Row],[Asset Class]]="Local","")</f>
        <v>y</v>
      </c>
      <c r="R175" s="86" t="str" cm="1">
        <f t="array" ref="R175">_xlfn.IFS(Table1[[#This Row],[Asset Class]]&lt;&gt;"Local","y",R$11=$E175,"y",Table1[[#This Row],[Asset Class]]="Local","")</f>
        <v>y</v>
      </c>
      <c r="S175" s="341" t="str" cm="1">
        <f t="array" ref="S175">_xlfn.IFS(Table1[[#This Row],[Asset Class]]&lt;&gt;"Local","y",S$11=$E175,"y",Table1[[#This Row],[Asset Class]]="Local","")</f>
        <v>y</v>
      </c>
      <c r="T175" s="50"/>
      <c r="U175" s="95">
        <f>IF(Table1[[#This Row],[Asset Class]]&lt;&gt;"Local",0.25,IF(P175="y",1,""))</f>
        <v>0.25</v>
      </c>
      <c r="V175" s="415">
        <f>IF(Table1[[#This Row],[Asset Class]]&lt;&gt;"Local",0.25,IF(Q175="y",1,""))</f>
        <v>0.25</v>
      </c>
      <c r="W175" s="415">
        <f>IF(Table1[[#This Row],[Asset Class]]&lt;&gt;"Local",0.25,IF(R175="y",1,""))</f>
        <v>0.25</v>
      </c>
      <c r="X175" s="415">
        <f>IF(Table1[[#This Row],[Asset Class]]&lt;&gt;"Local",0.25,IF(S175="y",1,""))</f>
        <v>0.25</v>
      </c>
      <c r="Y175" s="95">
        <f t="shared" si="12"/>
        <v>1</v>
      </c>
      <c r="Z175" s="50"/>
      <c r="AA175" s="257">
        <f t="shared" si="13"/>
        <v>2338660.25</v>
      </c>
      <c r="AB175" s="258">
        <f t="shared" si="14"/>
        <v>2338660.25</v>
      </c>
      <c r="AC175" s="258">
        <f t="shared" si="15"/>
        <v>2338660.25</v>
      </c>
      <c r="AD175" s="258">
        <f t="shared" si="16"/>
        <v>2338660.25</v>
      </c>
      <c r="AE175" s="259">
        <f t="shared" si="17"/>
        <v>9354641</v>
      </c>
    </row>
    <row r="176" spans="1:31">
      <c r="A176" s="26"/>
      <c r="B176" s="210" t="s">
        <v>384</v>
      </c>
      <c r="C176" s="211" t="s">
        <v>385</v>
      </c>
      <c r="D176" s="211" t="s">
        <v>101</v>
      </c>
      <c r="E176" s="211" t="s">
        <v>114</v>
      </c>
      <c r="F176" s="241" t="s">
        <v>328</v>
      </c>
      <c r="G176" s="357">
        <v>0.5</v>
      </c>
      <c r="H176" s="360">
        <v>4469.1659654328214</v>
      </c>
      <c r="I176" s="365">
        <v>557.40114642261381</v>
      </c>
      <c r="J176" s="332">
        <f>Table1[[#This Row],[Embellishment Area (m2)]]*Table1[[#This Row],[Construction Unit Rate ($/m)]]*Table1[[#This Row],[Embellishment Area Factor]]</f>
        <v>1245559.1163425911</v>
      </c>
      <c r="K176" s="246">
        <v>8938.3319308656428</v>
      </c>
      <c r="L176" s="337">
        <v>132.99262744440287</v>
      </c>
      <c r="M176" s="88">
        <f>Table1[[#This Row],[Size of land (m2)]]*Table1[[#This Row],[Land Unit Rate ($/m2)]]</f>
        <v>1188732.2484560246</v>
      </c>
      <c r="N176" s="244">
        <v>2021</v>
      </c>
      <c r="O176" s="202">
        <f>ROUND(IF(Table1[[#This Row],[Valuation Year]]=2016,(Table1[[#This Row],[Total Construction Cost ($)]]+Table1[[#This Row],[Land Value]])*('General Input Sheet'!$G$38/'General Input Sheet'!$G$43),Table1[[#This Row],[Total Construction Cost ($)]]+Table1[[#This Row],[Land Value]]),0)</f>
        <v>2434291</v>
      </c>
      <c r="P176" s="123" t="str" cm="1">
        <f t="array" ref="P176">_xlfn.IFS(Table1[[#This Row],[Asset Class]]&lt;&gt;"Local","y",P$11=$E176,"y",Table1[[#This Row],[Asset Class]]="Local","")</f>
        <v>y</v>
      </c>
      <c r="Q176" s="86" t="str" cm="1">
        <f t="array" ref="Q176">_xlfn.IFS(Table1[[#This Row],[Asset Class]]&lt;&gt;"Local","y",Q$11=$E176,"y",Table1[[#This Row],[Asset Class]]="Local","")</f>
        <v>y</v>
      </c>
      <c r="R176" s="86" t="str" cm="1">
        <f t="array" ref="R176">_xlfn.IFS(Table1[[#This Row],[Asset Class]]&lt;&gt;"Local","y",R$11=$E176,"y",Table1[[#This Row],[Asset Class]]="Local","")</f>
        <v>y</v>
      </c>
      <c r="S176" s="341" t="str" cm="1">
        <f t="array" ref="S176">_xlfn.IFS(Table1[[#This Row],[Asset Class]]&lt;&gt;"Local","y",S$11=$E176,"y",Table1[[#This Row],[Asset Class]]="Local","")</f>
        <v>y</v>
      </c>
      <c r="T176" s="50"/>
      <c r="U176" s="95">
        <f>IF(Table1[[#This Row],[Asset Class]]&lt;&gt;"Local",0.25,IF(P176="y",1,""))</f>
        <v>0.25</v>
      </c>
      <c r="V176" s="415">
        <f>IF(Table1[[#This Row],[Asset Class]]&lt;&gt;"Local",0.25,IF(Q176="y",1,""))</f>
        <v>0.25</v>
      </c>
      <c r="W176" s="415">
        <f>IF(Table1[[#This Row],[Asset Class]]&lt;&gt;"Local",0.25,IF(R176="y",1,""))</f>
        <v>0.25</v>
      </c>
      <c r="X176" s="415">
        <f>IF(Table1[[#This Row],[Asset Class]]&lt;&gt;"Local",0.25,IF(S176="y",1,""))</f>
        <v>0.25</v>
      </c>
      <c r="Y176" s="95">
        <f t="shared" si="12"/>
        <v>1</v>
      </c>
      <c r="Z176" s="50"/>
      <c r="AA176" s="257">
        <f t="shared" si="13"/>
        <v>608572.75</v>
      </c>
      <c r="AB176" s="258">
        <f t="shared" si="14"/>
        <v>608572.75</v>
      </c>
      <c r="AC176" s="258">
        <f t="shared" si="15"/>
        <v>608572.75</v>
      </c>
      <c r="AD176" s="258">
        <f t="shared" si="16"/>
        <v>608572.75</v>
      </c>
      <c r="AE176" s="259">
        <f t="shared" si="17"/>
        <v>2434291</v>
      </c>
    </row>
    <row r="177" spans="1:31">
      <c r="A177" s="26"/>
      <c r="B177" s="210" t="s">
        <v>386</v>
      </c>
      <c r="C177" s="211" t="s">
        <v>387</v>
      </c>
      <c r="D177" s="211" t="s">
        <v>111</v>
      </c>
      <c r="E177" s="211" t="s">
        <v>114</v>
      </c>
      <c r="F177" s="241" t="s">
        <v>103</v>
      </c>
      <c r="G177" s="357">
        <v>0.5</v>
      </c>
      <c r="H177" s="360">
        <v>8220.0877558761458</v>
      </c>
      <c r="I177" s="365">
        <v>77.371645491830151</v>
      </c>
      <c r="J177" s="332">
        <f>Table1[[#This Row],[Embellishment Area (m2)]]*Table1[[#This Row],[Construction Unit Rate ($/m)]]*Table1[[#This Row],[Embellishment Area Factor]]</f>
        <v>318000.85787969141</v>
      </c>
      <c r="K177" s="246">
        <v>16440.175511752292</v>
      </c>
      <c r="L177" s="337">
        <v>51.919695325664051</v>
      </c>
      <c r="M177" s="88">
        <f>Table1[[#This Row],[Size of land (m2)]]*Table1[[#This Row],[Land Unit Rate ($/m2)]]</f>
        <v>853568.90367062204</v>
      </c>
      <c r="N177" s="244">
        <v>2021</v>
      </c>
      <c r="O177" s="202">
        <f>ROUND(IF(Table1[[#This Row],[Valuation Year]]=2016,(Table1[[#This Row],[Total Construction Cost ($)]]+Table1[[#This Row],[Land Value]])*('General Input Sheet'!$G$38/'General Input Sheet'!$G$43),Table1[[#This Row],[Total Construction Cost ($)]]+Table1[[#This Row],[Land Value]]),0)</f>
        <v>1171570</v>
      </c>
      <c r="P177" s="123" t="str" cm="1">
        <f t="array" ref="P177">_xlfn.IFS(Table1[[#This Row],[Asset Class]]&lt;&gt;"Local","y",P$11=$E177,"y",Table1[[#This Row],[Asset Class]]="Local","")</f>
        <v/>
      </c>
      <c r="Q177" s="86" t="str" cm="1">
        <f t="array" ref="Q177">_xlfn.IFS(Table1[[#This Row],[Asset Class]]&lt;&gt;"Local","y",Q$11=$E177,"y",Table1[[#This Row],[Asset Class]]="Local","")</f>
        <v/>
      </c>
      <c r="R177" s="86" t="str" cm="1">
        <f t="array" ref="R177">_xlfn.IFS(Table1[[#This Row],[Asset Class]]&lt;&gt;"Local","y",R$11=$E177,"y",Table1[[#This Row],[Asset Class]]="Local","")</f>
        <v/>
      </c>
      <c r="S177" s="341" t="str" cm="1">
        <f t="array" ref="S177">_xlfn.IFS(Table1[[#This Row],[Asset Class]]&lt;&gt;"Local","y",S$11=$E177,"y",Table1[[#This Row],[Asset Class]]="Local","")</f>
        <v>y</v>
      </c>
      <c r="T177" s="50"/>
      <c r="U177" s="95" t="str">
        <f>IF(Table1[[#This Row],[Asset Class]]&lt;&gt;"Local",0.25,IF(P177="y",1,""))</f>
        <v/>
      </c>
      <c r="V177" s="415" t="str">
        <f>IF(Table1[[#This Row],[Asset Class]]&lt;&gt;"Local",0.25,IF(Q177="y",1,""))</f>
        <v/>
      </c>
      <c r="W177" s="415" t="str">
        <f>IF(Table1[[#This Row],[Asset Class]]&lt;&gt;"Local",0.25,IF(R177="y",1,""))</f>
        <v/>
      </c>
      <c r="X177" s="415">
        <f>IF(Table1[[#This Row],[Asset Class]]&lt;&gt;"Local",0.25,IF(S177="y",1,""))</f>
        <v>1</v>
      </c>
      <c r="Y177" s="95">
        <f t="shared" si="12"/>
        <v>1</v>
      </c>
      <c r="Z177" s="50"/>
      <c r="AA177" s="257" t="str">
        <f t="shared" si="13"/>
        <v/>
      </c>
      <c r="AB177" s="258" t="str">
        <f t="shared" si="14"/>
        <v/>
      </c>
      <c r="AC177" s="258" t="str">
        <f t="shared" si="15"/>
        <v/>
      </c>
      <c r="AD177" s="258">
        <f t="shared" si="16"/>
        <v>1171570</v>
      </c>
      <c r="AE177" s="259">
        <f t="shared" si="17"/>
        <v>1171570</v>
      </c>
    </row>
    <row r="178" spans="1:31">
      <c r="A178" s="26"/>
      <c r="B178" s="210" t="s">
        <v>388</v>
      </c>
      <c r="C178" s="211" t="s">
        <v>389</v>
      </c>
      <c r="D178" s="211" t="s">
        <v>111</v>
      </c>
      <c r="E178" s="211" t="s">
        <v>107</v>
      </c>
      <c r="F178" s="241" t="s">
        <v>108</v>
      </c>
      <c r="G178" s="357">
        <v>0.5</v>
      </c>
      <c r="H178" s="360">
        <v>8100.4060383931246</v>
      </c>
      <c r="I178" s="365">
        <v>111.62041035606889</v>
      </c>
      <c r="J178" s="332">
        <f>Table1[[#This Row],[Embellishment Area (m2)]]*Table1[[#This Row],[Construction Unit Rate ($/m)]]*Table1[[#This Row],[Embellishment Area Factor]]</f>
        <v>452085.32302810944</v>
      </c>
      <c r="K178" s="246">
        <v>16200.812076786249</v>
      </c>
      <c r="L178" s="337">
        <v>66.125722619436161</v>
      </c>
      <c r="M178" s="88">
        <f>Table1[[#This Row],[Size of land (m2)]]*Table1[[#This Row],[Land Unit Rate ($/m2)]]</f>
        <v>1071290.405599179</v>
      </c>
      <c r="N178" s="244">
        <v>2021</v>
      </c>
      <c r="O178" s="202">
        <f>ROUND(IF(Table1[[#This Row],[Valuation Year]]=2016,(Table1[[#This Row],[Total Construction Cost ($)]]+Table1[[#This Row],[Land Value]])*('General Input Sheet'!$G$38/'General Input Sheet'!$G$43),Table1[[#This Row],[Total Construction Cost ($)]]+Table1[[#This Row],[Land Value]]),0)</f>
        <v>1523376</v>
      </c>
      <c r="P178" s="123" t="str" cm="1">
        <f t="array" ref="P178">_xlfn.IFS(Table1[[#This Row],[Asset Class]]&lt;&gt;"Local","y",P$11=$E178,"y",Table1[[#This Row],[Asset Class]]="Local","")</f>
        <v>y</v>
      </c>
      <c r="Q178" s="86" t="str" cm="1">
        <f t="array" ref="Q178">_xlfn.IFS(Table1[[#This Row],[Asset Class]]&lt;&gt;"Local","y",Q$11=$E178,"y",Table1[[#This Row],[Asset Class]]="Local","")</f>
        <v/>
      </c>
      <c r="R178" s="86" t="str" cm="1">
        <f t="array" ref="R178">_xlfn.IFS(Table1[[#This Row],[Asset Class]]&lt;&gt;"Local","y",R$11=$E178,"y",Table1[[#This Row],[Asset Class]]="Local","")</f>
        <v/>
      </c>
      <c r="S178" s="341" t="str" cm="1">
        <f t="array" ref="S178">_xlfn.IFS(Table1[[#This Row],[Asset Class]]&lt;&gt;"Local","y",S$11=$E178,"y",Table1[[#This Row],[Asset Class]]="Local","")</f>
        <v/>
      </c>
      <c r="T178" s="50"/>
      <c r="U178" s="95">
        <f>IF(Table1[[#This Row],[Asset Class]]&lt;&gt;"Local",0.25,IF(P178="y",1,""))</f>
        <v>1</v>
      </c>
      <c r="V178" s="415" t="str">
        <f>IF(Table1[[#This Row],[Asset Class]]&lt;&gt;"Local",0.25,IF(Q178="y",1,""))</f>
        <v/>
      </c>
      <c r="W178" s="415" t="str">
        <f>IF(Table1[[#This Row],[Asset Class]]&lt;&gt;"Local",0.25,IF(R178="y",1,""))</f>
        <v/>
      </c>
      <c r="X178" s="415" t="str">
        <f>IF(Table1[[#This Row],[Asset Class]]&lt;&gt;"Local",0.25,IF(S178="y",1,""))</f>
        <v/>
      </c>
      <c r="Y178" s="95">
        <f t="shared" si="12"/>
        <v>1</v>
      </c>
      <c r="Z178" s="50"/>
      <c r="AA178" s="257">
        <f t="shared" si="13"/>
        <v>1523376</v>
      </c>
      <c r="AB178" s="258" t="str">
        <f t="shared" si="14"/>
        <v/>
      </c>
      <c r="AC178" s="258" t="str">
        <f t="shared" si="15"/>
        <v/>
      </c>
      <c r="AD178" s="258" t="str">
        <f t="shared" si="16"/>
        <v/>
      </c>
      <c r="AE178" s="259">
        <f t="shared" si="17"/>
        <v>1523376</v>
      </c>
    </row>
    <row r="179" spans="1:31">
      <c r="A179" s="26"/>
      <c r="B179" s="210" t="s">
        <v>388</v>
      </c>
      <c r="C179" s="211" t="s">
        <v>390</v>
      </c>
      <c r="D179" s="211" t="s">
        <v>111</v>
      </c>
      <c r="E179" s="211" t="s">
        <v>107</v>
      </c>
      <c r="F179" s="241" t="s">
        <v>103</v>
      </c>
      <c r="G179" s="357">
        <v>0.5</v>
      </c>
      <c r="H179" s="360">
        <v>832.85063211684701</v>
      </c>
      <c r="I179" s="365">
        <v>111.62041035606889</v>
      </c>
      <c r="J179" s="332">
        <f>Table1[[#This Row],[Embellishment Area (m2)]]*Table1[[#This Row],[Construction Unit Rate ($/m)]]*Table1[[#This Row],[Embellishment Area Factor]]</f>
        <v>46481.564661096912</v>
      </c>
      <c r="K179" s="246">
        <v>1665.701264233694</v>
      </c>
      <c r="L179" s="337">
        <v>66.125722619436161</v>
      </c>
      <c r="M179" s="88">
        <f>Table1[[#This Row],[Size of land (m2)]]*Table1[[#This Row],[Land Unit Rate ($/m2)]]</f>
        <v>110145.6997655614</v>
      </c>
      <c r="N179" s="244">
        <v>2021</v>
      </c>
      <c r="O179" s="202">
        <f>ROUND(IF(Table1[[#This Row],[Valuation Year]]=2016,(Table1[[#This Row],[Total Construction Cost ($)]]+Table1[[#This Row],[Land Value]])*('General Input Sheet'!$G$38/'General Input Sheet'!$G$43),Table1[[#This Row],[Total Construction Cost ($)]]+Table1[[#This Row],[Land Value]]),0)</f>
        <v>156627</v>
      </c>
      <c r="P179" s="123" t="str" cm="1">
        <f t="array" ref="P179">_xlfn.IFS(Table1[[#This Row],[Asset Class]]&lt;&gt;"Local","y",P$11=$E179,"y",Table1[[#This Row],[Asset Class]]="Local","")</f>
        <v>y</v>
      </c>
      <c r="Q179" s="86" t="str" cm="1">
        <f t="array" ref="Q179">_xlfn.IFS(Table1[[#This Row],[Asset Class]]&lt;&gt;"Local","y",Q$11=$E179,"y",Table1[[#This Row],[Asset Class]]="Local","")</f>
        <v/>
      </c>
      <c r="R179" s="86" t="str" cm="1">
        <f t="array" ref="R179">_xlfn.IFS(Table1[[#This Row],[Asset Class]]&lt;&gt;"Local","y",R$11=$E179,"y",Table1[[#This Row],[Asset Class]]="Local","")</f>
        <v/>
      </c>
      <c r="S179" s="341" t="str" cm="1">
        <f t="array" ref="S179">_xlfn.IFS(Table1[[#This Row],[Asset Class]]&lt;&gt;"Local","y",S$11=$E179,"y",Table1[[#This Row],[Asset Class]]="Local","")</f>
        <v/>
      </c>
      <c r="T179" s="50"/>
      <c r="U179" s="95">
        <f>IF(Table1[[#This Row],[Asset Class]]&lt;&gt;"Local",0.25,IF(P179="y",1,""))</f>
        <v>1</v>
      </c>
      <c r="V179" s="415" t="str">
        <f>IF(Table1[[#This Row],[Asset Class]]&lt;&gt;"Local",0.25,IF(Q179="y",1,""))</f>
        <v/>
      </c>
      <c r="W179" s="415" t="str">
        <f>IF(Table1[[#This Row],[Asset Class]]&lt;&gt;"Local",0.25,IF(R179="y",1,""))</f>
        <v/>
      </c>
      <c r="X179" s="415" t="str">
        <f>IF(Table1[[#This Row],[Asset Class]]&lt;&gt;"Local",0.25,IF(S179="y",1,""))</f>
        <v/>
      </c>
      <c r="Y179" s="95">
        <f t="shared" si="12"/>
        <v>1</v>
      </c>
      <c r="Z179" s="50"/>
      <c r="AA179" s="257">
        <f t="shared" si="13"/>
        <v>156627</v>
      </c>
      <c r="AB179" s="258" t="str">
        <f t="shared" si="14"/>
        <v/>
      </c>
      <c r="AC179" s="258" t="str">
        <f t="shared" si="15"/>
        <v/>
      </c>
      <c r="AD179" s="258" t="str">
        <f t="shared" si="16"/>
        <v/>
      </c>
      <c r="AE179" s="259">
        <f t="shared" si="17"/>
        <v>156627</v>
      </c>
    </row>
    <row r="180" spans="1:31">
      <c r="A180" s="26"/>
      <c r="B180" s="210" t="s">
        <v>391</v>
      </c>
      <c r="C180" s="211" t="s">
        <v>392</v>
      </c>
      <c r="D180" s="211" t="s">
        <v>111</v>
      </c>
      <c r="E180" s="211" t="s">
        <v>107</v>
      </c>
      <c r="F180" s="241" t="s">
        <v>103</v>
      </c>
      <c r="G180" s="357">
        <v>0.5</v>
      </c>
      <c r="H180" s="360">
        <v>3461.3610594797142</v>
      </c>
      <c r="I180" s="365">
        <v>111.62041035606889</v>
      </c>
      <c r="J180" s="332">
        <f>Table1[[#This Row],[Embellishment Area (m2)]]*Table1[[#This Row],[Construction Unit Rate ($/m)]]*Table1[[#This Row],[Embellishment Area Factor]]</f>
        <v>193179.27092482153</v>
      </c>
      <c r="K180" s="246">
        <v>6922.7221189594284</v>
      </c>
      <c r="L180" s="337">
        <v>66.125722619436161</v>
      </c>
      <c r="M180" s="88">
        <f>Table1[[#This Row],[Size of land (m2)]]*Table1[[#This Row],[Land Unit Rate ($/m2)]]</f>
        <v>457770.00260974647</v>
      </c>
      <c r="N180" s="244">
        <v>2021</v>
      </c>
      <c r="O180" s="202">
        <f>ROUND(IF(Table1[[#This Row],[Valuation Year]]=2016,(Table1[[#This Row],[Total Construction Cost ($)]]+Table1[[#This Row],[Land Value]])*('General Input Sheet'!$G$38/'General Input Sheet'!$G$43),Table1[[#This Row],[Total Construction Cost ($)]]+Table1[[#This Row],[Land Value]]),0)</f>
        <v>650949</v>
      </c>
      <c r="P180" s="123" t="str" cm="1">
        <f t="array" ref="P180">_xlfn.IFS(Table1[[#This Row],[Asset Class]]&lt;&gt;"Local","y",P$11=$E180,"y",Table1[[#This Row],[Asset Class]]="Local","")</f>
        <v>y</v>
      </c>
      <c r="Q180" s="86" t="str" cm="1">
        <f t="array" ref="Q180">_xlfn.IFS(Table1[[#This Row],[Asset Class]]&lt;&gt;"Local","y",Q$11=$E180,"y",Table1[[#This Row],[Asset Class]]="Local","")</f>
        <v/>
      </c>
      <c r="R180" s="86" t="str" cm="1">
        <f t="array" ref="R180">_xlfn.IFS(Table1[[#This Row],[Asset Class]]&lt;&gt;"Local","y",R$11=$E180,"y",Table1[[#This Row],[Asset Class]]="Local","")</f>
        <v/>
      </c>
      <c r="S180" s="341" t="str" cm="1">
        <f t="array" ref="S180">_xlfn.IFS(Table1[[#This Row],[Asset Class]]&lt;&gt;"Local","y",S$11=$E180,"y",Table1[[#This Row],[Asset Class]]="Local","")</f>
        <v/>
      </c>
      <c r="T180" s="50"/>
      <c r="U180" s="95">
        <f>IF(Table1[[#This Row],[Asset Class]]&lt;&gt;"Local",0.25,IF(P180="y",1,""))</f>
        <v>1</v>
      </c>
      <c r="V180" s="415" t="str">
        <f>IF(Table1[[#This Row],[Asset Class]]&lt;&gt;"Local",0.25,IF(Q180="y",1,""))</f>
        <v/>
      </c>
      <c r="W180" s="415" t="str">
        <f>IF(Table1[[#This Row],[Asset Class]]&lt;&gt;"Local",0.25,IF(R180="y",1,""))</f>
        <v/>
      </c>
      <c r="X180" s="415" t="str">
        <f>IF(Table1[[#This Row],[Asset Class]]&lt;&gt;"Local",0.25,IF(S180="y",1,""))</f>
        <v/>
      </c>
      <c r="Y180" s="95">
        <f t="shared" si="12"/>
        <v>1</v>
      </c>
      <c r="Z180" s="50"/>
      <c r="AA180" s="257">
        <f t="shared" si="13"/>
        <v>650949</v>
      </c>
      <c r="AB180" s="258" t="str">
        <f t="shared" si="14"/>
        <v/>
      </c>
      <c r="AC180" s="258" t="str">
        <f t="shared" si="15"/>
        <v/>
      </c>
      <c r="AD180" s="258" t="str">
        <f t="shared" si="16"/>
        <v/>
      </c>
      <c r="AE180" s="259">
        <f t="shared" si="17"/>
        <v>650949</v>
      </c>
    </row>
    <row r="181" spans="1:31">
      <c r="A181" s="26"/>
      <c r="B181" s="210" t="s">
        <v>393</v>
      </c>
      <c r="C181" s="211" t="s">
        <v>394</v>
      </c>
      <c r="D181" s="211" t="s">
        <v>111</v>
      </c>
      <c r="E181" s="211" t="s">
        <v>107</v>
      </c>
      <c r="F181" s="241" t="s">
        <v>103</v>
      </c>
      <c r="G181" s="357">
        <v>0.5</v>
      </c>
      <c r="H181" s="360">
        <v>2404.6538457819347</v>
      </c>
      <c r="I181" s="365">
        <v>111.62041035606889</v>
      </c>
      <c r="J181" s="332">
        <f>Table1[[#This Row],[Embellishment Area (m2)]]*Table1[[#This Row],[Construction Unit Rate ($/m)]]*Table1[[#This Row],[Embellishment Area Factor]]</f>
        <v>134204.22451523936</v>
      </c>
      <c r="K181" s="246">
        <v>4809.3076915638694</v>
      </c>
      <c r="L181" s="337">
        <v>66.125722619436161</v>
      </c>
      <c r="M181" s="88">
        <f>Table1[[#This Row],[Size of land (m2)]]*Table1[[#This Row],[Land Unit Rate ($/m2)]]</f>
        <v>318018.94640387327</v>
      </c>
      <c r="N181" s="244">
        <v>2021</v>
      </c>
      <c r="O181" s="202">
        <f>ROUND(IF(Table1[[#This Row],[Valuation Year]]=2016,(Table1[[#This Row],[Total Construction Cost ($)]]+Table1[[#This Row],[Land Value]])*('General Input Sheet'!$G$38/'General Input Sheet'!$G$43),Table1[[#This Row],[Total Construction Cost ($)]]+Table1[[#This Row],[Land Value]]),0)</f>
        <v>452223</v>
      </c>
      <c r="P181" s="123" t="str" cm="1">
        <f t="array" ref="P181">_xlfn.IFS(Table1[[#This Row],[Asset Class]]&lt;&gt;"Local","y",P$11=$E181,"y",Table1[[#This Row],[Asset Class]]="Local","")</f>
        <v>y</v>
      </c>
      <c r="Q181" s="86" t="str" cm="1">
        <f t="array" ref="Q181">_xlfn.IFS(Table1[[#This Row],[Asset Class]]&lt;&gt;"Local","y",Q$11=$E181,"y",Table1[[#This Row],[Asset Class]]="Local","")</f>
        <v/>
      </c>
      <c r="R181" s="86" t="str" cm="1">
        <f t="array" ref="R181">_xlfn.IFS(Table1[[#This Row],[Asset Class]]&lt;&gt;"Local","y",R$11=$E181,"y",Table1[[#This Row],[Asset Class]]="Local","")</f>
        <v/>
      </c>
      <c r="S181" s="341" t="str" cm="1">
        <f t="array" ref="S181">_xlfn.IFS(Table1[[#This Row],[Asset Class]]&lt;&gt;"Local","y",S$11=$E181,"y",Table1[[#This Row],[Asset Class]]="Local","")</f>
        <v/>
      </c>
      <c r="T181" s="50"/>
      <c r="U181" s="95">
        <f>IF(Table1[[#This Row],[Asset Class]]&lt;&gt;"Local",0.25,IF(P181="y",1,""))</f>
        <v>1</v>
      </c>
      <c r="V181" s="415" t="str">
        <f>IF(Table1[[#This Row],[Asset Class]]&lt;&gt;"Local",0.25,IF(Q181="y",1,""))</f>
        <v/>
      </c>
      <c r="W181" s="415" t="str">
        <f>IF(Table1[[#This Row],[Asset Class]]&lt;&gt;"Local",0.25,IF(R181="y",1,""))</f>
        <v/>
      </c>
      <c r="X181" s="415" t="str">
        <f>IF(Table1[[#This Row],[Asset Class]]&lt;&gt;"Local",0.25,IF(S181="y",1,""))</f>
        <v/>
      </c>
      <c r="Y181" s="95">
        <f t="shared" si="12"/>
        <v>1</v>
      </c>
      <c r="Z181" s="50"/>
      <c r="AA181" s="257">
        <f t="shared" si="13"/>
        <v>452223</v>
      </c>
      <c r="AB181" s="258" t="str">
        <f t="shared" si="14"/>
        <v/>
      </c>
      <c r="AC181" s="258" t="str">
        <f t="shared" si="15"/>
        <v/>
      </c>
      <c r="AD181" s="258" t="str">
        <f t="shared" si="16"/>
        <v/>
      </c>
      <c r="AE181" s="259">
        <f t="shared" si="17"/>
        <v>452223</v>
      </c>
    </row>
    <row r="182" spans="1:31">
      <c r="A182" s="26"/>
      <c r="B182" s="210" t="s">
        <v>393</v>
      </c>
      <c r="C182" s="211" t="s">
        <v>395</v>
      </c>
      <c r="D182" s="211" t="s">
        <v>111</v>
      </c>
      <c r="E182" s="211" t="s">
        <v>107</v>
      </c>
      <c r="F182" s="241" t="s">
        <v>103</v>
      </c>
      <c r="G182" s="357">
        <v>0.5</v>
      </c>
      <c r="H182" s="360">
        <v>7110.1366609964252</v>
      </c>
      <c r="I182" s="365">
        <v>111.62041035606889</v>
      </c>
      <c r="J182" s="332">
        <f>Table1[[#This Row],[Embellishment Area (m2)]]*Table1[[#This Row],[Construction Unit Rate ($/m)]]*Table1[[#This Row],[Embellishment Area Factor]]</f>
        <v>396818.1858940752</v>
      </c>
      <c r="K182" s="246">
        <v>14220.27332199285</v>
      </c>
      <c r="L182" s="337">
        <v>66.125722619436161</v>
      </c>
      <c r="M182" s="88">
        <f>Table1[[#This Row],[Size of land (m2)]]*Table1[[#This Row],[Land Unit Rate ($/m2)]]</f>
        <v>940325.84926266724</v>
      </c>
      <c r="N182" s="244">
        <v>2021</v>
      </c>
      <c r="O182" s="202">
        <f>ROUND(IF(Table1[[#This Row],[Valuation Year]]=2016,(Table1[[#This Row],[Total Construction Cost ($)]]+Table1[[#This Row],[Land Value]])*('General Input Sheet'!$G$38/'General Input Sheet'!$G$43),Table1[[#This Row],[Total Construction Cost ($)]]+Table1[[#This Row],[Land Value]]),0)</f>
        <v>1337144</v>
      </c>
      <c r="P182" s="123" t="str" cm="1">
        <f t="array" ref="P182">_xlfn.IFS(Table1[[#This Row],[Asset Class]]&lt;&gt;"Local","y",P$11=$E182,"y",Table1[[#This Row],[Asset Class]]="Local","")</f>
        <v>y</v>
      </c>
      <c r="Q182" s="86" t="str" cm="1">
        <f t="array" ref="Q182">_xlfn.IFS(Table1[[#This Row],[Asset Class]]&lt;&gt;"Local","y",Q$11=$E182,"y",Table1[[#This Row],[Asset Class]]="Local","")</f>
        <v/>
      </c>
      <c r="R182" s="86" t="str" cm="1">
        <f t="array" ref="R182">_xlfn.IFS(Table1[[#This Row],[Asset Class]]&lt;&gt;"Local","y",R$11=$E182,"y",Table1[[#This Row],[Asset Class]]="Local","")</f>
        <v/>
      </c>
      <c r="S182" s="341" t="str" cm="1">
        <f t="array" ref="S182">_xlfn.IFS(Table1[[#This Row],[Asset Class]]&lt;&gt;"Local","y",S$11=$E182,"y",Table1[[#This Row],[Asset Class]]="Local","")</f>
        <v/>
      </c>
      <c r="T182" s="50"/>
      <c r="U182" s="95">
        <f>IF(Table1[[#This Row],[Asset Class]]&lt;&gt;"Local",0.25,IF(P182="y",1,""))</f>
        <v>1</v>
      </c>
      <c r="V182" s="415" t="str">
        <f>IF(Table1[[#This Row],[Asset Class]]&lt;&gt;"Local",0.25,IF(Q182="y",1,""))</f>
        <v/>
      </c>
      <c r="W182" s="415" t="str">
        <f>IF(Table1[[#This Row],[Asset Class]]&lt;&gt;"Local",0.25,IF(R182="y",1,""))</f>
        <v/>
      </c>
      <c r="X182" s="415" t="str">
        <f>IF(Table1[[#This Row],[Asset Class]]&lt;&gt;"Local",0.25,IF(S182="y",1,""))</f>
        <v/>
      </c>
      <c r="Y182" s="95">
        <f t="shared" si="12"/>
        <v>1</v>
      </c>
      <c r="Z182" s="50"/>
      <c r="AA182" s="257">
        <f t="shared" si="13"/>
        <v>1337144</v>
      </c>
      <c r="AB182" s="258" t="str">
        <f t="shared" si="14"/>
        <v/>
      </c>
      <c r="AC182" s="258" t="str">
        <f t="shared" si="15"/>
        <v/>
      </c>
      <c r="AD182" s="258" t="str">
        <f t="shared" si="16"/>
        <v/>
      </c>
      <c r="AE182" s="259">
        <f t="shared" si="17"/>
        <v>1337144</v>
      </c>
    </row>
    <row r="183" spans="1:31">
      <c r="A183" s="26"/>
      <c r="B183" s="210" t="s">
        <v>396</v>
      </c>
      <c r="C183" s="211" t="s">
        <v>397</v>
      </c>
      <c r="D183" s="211" t="s">
        <v>101</v>
      </c>
      <c r="E183" s="211" t="s">
        <v>107</v>
      </c>
      <c r="F183" s="241" t="s">
        <v>136</v>
      </c>
      <c r="G183" s="357">
        <v>0.5</v>
      </c>
      <c r="H183" s="360">
        <v>21901.184689363494</v>
      </c>
      <c r="I183" s="365">
        <v>407.064610062648</v>
      </c>
      <c r="J183" s="332">
        <f>Table1[[#This Row],[Embellishment Area (m2)]]*Table1[[#This Row],[Construction Unit Rate ($/m)]]*Table1[[#This Row],[Embellishment Area Factor]]</f>
        <v>4457598.6027428936</v>
      </c>
      <c r="K183" s="246">
        <v>43802.369378726988</v>
      </c>
      <c r="L183" s="337">
        <v>112.7890879358248</v>
      </c>
      <c r="M183" s="88">
        <f>Table1[[#This Row],[Size of land (m2)]]*Table1[[#This Row],[Land Unit Rate ($/m2)]]</f>
        <v>4940429.2916547172</v>
      </c>
      <c r="N183" s="244">
        <v>2021</v>
      </c>
      <c r="O183" s="202">
        <f>ROUND(IF(Table1[[#This Row],[Valuation Year]]=2016,(Table1[[#This Row],[Total Construction Cost ($)]]+Table1[[#This Row],[Land Value]])*('General Input Sheet'!$G$38/'General Input Sheet'!$G$43),Table1[[#This Row],[Total Construction Cost ($)]]+Table1[[#This Row],[Land Value]]),0)</f>
        <v>9398028</v>
      </c>
      <c r="P183" s="123" t="str" cm="1">
        <f t="array" ref="P183">_xlfn.IFS(Table1[[#This Row],[Asset Class]]&lt;&gt;"Local","y",P$11=$E183,"y",Table1[[#This Row],[Asset Class]]="Local","")</f>
        <v>y</v>
      </c>
      <c r="Q183" s="86" t="str" cm="1">
        <f t="array" ref="Q183">_xlfn.IFS(Table1[[#This Row],[Asset Class]]&lt;&gt;"Local","y",Q$11=$E183,"y",Table1[[#This Row],[Asset Class]]="Local","")</f>
        <v>y</v>
      </c>
      <c r="R183" s="86" t="str" cm="1">
        <f t="array" ref="R183">_xlfn.IFS(Table1[[#This Row],[Asset Class]]&lt;&gt;"Local","y",R$11=$E183,"y",Table1[[#This Row],[Asset Class]]="Local","")</f>
        <v>y</v>
      </c>
      <c r="S183" s="341" t="str" cm="1">
        <f t="array" ref="S183">_xlfn.IFS(Table1[[#This Row],[Asset Class]]&lt;&gt;"Local","y",S$11=$E183,"y",Table1[[#This Row],[Asset Class]]="Local","")</f>
        <v>y</v>
      </c>
      <c r="T183" s="50"/>
      <c r="U183" s="95">
        <f>IF(Table1[[#This Row],[Asset Class]]&lt;&gt;"Local",0.25,IF(P183="y",1,""))</f>
        <v>0.25</v>
      </c>
      <c r="V183" s="415">
        <f>IF(Table1[[#This Row],[Asset Class]]&lt;&gt;"Local",0.25,IF(Q183="y",1,""))</f>
        <v>0.25</v>
      </c>
      <c r="W183" s="415">
        <f>IF(Table1[[#This Row],[Asset Class]]&lt;&gt;"Local",0.25,IF(R183="y",1,""))</f>
        <v>0.25</v>
      </c>
      <c r="X183" s="415">
        <f>IF(Table1[[#This Row],[Asset Class]]&lt;&gt;"Local",0.25,IF(S183="y",1,""))</f>
        <v>0.25</v>
      </c>
      <c r="Y183" s="95">
        <f t="shared" si="12"/>
        <v>1</v>
      </c>
      <c r="Z183" s="50"/>
      <c r="AA183" s="257">
        <f t="shared" si="13"/>
        <v>2349507</v>
      </c>
      <c r="AB183" s="258">
        <f t="shared" si="14"/>
        <v>2349507</v>
      </c>
      <c r="AC183" s="258">
        <f t="shared" si="15"/>
        <v>2349507</v>
      </c>
      <c r="AD183" s="258">
        <f t="shared" si="16"/>
        <v>2349507</v>
      </c>
      <c r="AE183" s="259">
        <f t="shared" si="17"/>
        <v>9398028</v>
      </c>
    </row>
    <row r="184" spans="1:31">
      <c r="A184" s="26"/>
      <c r="B184" s="210" t="s">
        <v>393</v>
      </c>
      <c r="C184" s="211" t="s">
        <v>398</v>
      </c>
      <c r="D184" s="211" t="s">
        <v>111</v>
      </c>
      <c r="E184" s="211" t="s">
        <v>107</v>
      </c>
      <c r="F184" s="241" t="s">
        <v>108</v>
      </c>
      <c r="G184" s="357">
        <v>0.5</v>
      </c>
      <c r="H184" s="360">
        <v>36706.824103546343</v>
      </c>
      <c r="I184" s="365">
        <v>111.62041035606889</v>
      </c>
      <c r="J184" s="332">
        <f>Table1[[#This Row],[Embellishment Area (m2)]]*Table1[[#This Row],[Construction Unit Rate ($/m)]]*Table1[[#This Row],[Embellishment Area Factor]]</f>
        <v>2048615.3846529417</v>
      </c>
      <c r="K184" s="246">
        <v>73413.648207092687</v>
      </c>
      <c r="L184" s="337">
        <v>66.125722619436161</v>
      </c>
      <c r="M184" s="88">
        <f>Table1[[#This Row],[Size of land (m2)]]*Table1[[#This Row],[Land Unit Rate ($/m2)]]</f>
        <v>4854530.5378230782</v>
      </c>
      <c r="N184" s="244">
        <v>2021</v>
      </c>
      <c r="O184" s="202">
        <f>ROUND(IF(Table1[[#This Row],[Valuation Year]]=2016,(Table1[[#This Row],[Total Construction Cost ($)]]+Table1[[#This Row],[Land Value]])*('General Input Sheet'!$G$38/'General Input Sheet'!$G$43),Table1[[#This Row],[Total Construction Cost ($)]]+Table1[[#This Row],[Land Value]]),0)</f>
        <v>6903146</v>
      </c>
      <c r="P184" s="123" t="str" cm="1">
        <f t="array" ref="P184">_xlfn.IFS(Table1[[#This Row],[Asset Class]]&lt;&gt;"Local","y",P$11=$E184,"y",Table1[[#This Row],[Asset Class]]="Local","")</f>
        <v>y</v>
      </c>
      <c r="Q184" s="86" t="str" cm="1">
        <f t="array" ref="Q184">_xlfn.IFS(Table1[[#This Row],[Asset Class]]&lt;&gt;"Local","y",Q$11=$E184,"y",Table1[[#This Row],[Asset Class]]="Local","")</f>
        <v/>
      </c>
      <c r="R184" s="86" t="str" cm="1">
        <f t="array" ref="R184">_xlfn.IFS(Table1[[#This Row],[Asset Class]]&lt;&gt;"Local","y",R$11=$E184,"y",Table1[[#This Row],[Asset Class]]="Local","")</f>
        <v/>
      </c>
      <c r="S184" s="341" t="str" cm="1">
        <f t="array" ref="S184">_xlfn.IFS(Table1[[#This Row],[Asset Class]]&lt;&gt;"Local","y",S$11=$E184,"y",Table1[[#This Row],[Asset Class]]="Local","")</f>
        <v/>
      </c>
      <c r="T184" s="50"/>
      <c r="U184" s="95">
        <f>IF(Table1[[#This Row],[Asset Class]]&lt;&gt;"Local",0.25,IF(P184="y",1,""))</f>
        <v>1</v>
      </c>
      <c r="V184" s="415" t="str">
        <f>IF(Table1[[#This Row],[Asset Class]]&lt;&gt;"Local",0.25,IF(Q184="y",1,""))</f>
        <v/>
      </c>
      <c r="W184" s="415" t="str">
        <f>IF(Table1[[#This Row],[Asset Class]]&lt;&gt;"Local",0.25,IF(R184="y",1,""))</f>
        <v/>
      </c>
      <c r="X184" s="415" t="str">
        <f>IF(Table1[[#This Row],[Asset Class]]&lt;&gt;"Local",0.25,IF(S184="y",1,""))</f>
        <v/>
      </c>
      <c r="Y184" s="95">
        <f t="shared" si="12"/>
        <v>1</v>
      </c>
      <c r="Z184" s="50"/>
      <c r="AA184" s="257">
        <f t="shared" si="13"/>
        <v>6903146</v>
      </c>
      <c r="AB184" s="258" t="str">
        <f t="shared" si="14"/>
        <v/>
      </c>
      <c r="AC184" s="258" t="str">
        <f t="shared" si="15"/>
        <v/>
      </c>
      <c r="AD184" s="258" t="str">
        <f t="shared" si="16"/>
        <v/>
      </c>
      <c r="AE184" s="259">
        <f t="shared" si="17"/>
        <v>6903146</v>
      </c>
    </row>
    <row r="185" spans="1:31">
      <c r="A185" s="26"/>
      <c r="B185" s="210" t="s">
        <v>393</v>
      </c>
      <c r="C185" s="211" t="s">
        <v>399</v>
      </c>
      <c r="D185" s="211" t="s">
        <v>111</v>
      </c>
      <c r="E185" s="211" t="s">
        <v>107</v>
      </c>
      <c r="F185" s="241" t="s">
        <v>103</v>
      </c>
      <c r="G185" s="357">
        <v>0.5</v>
      </c>
      <c r="H185" s="360">
        <v>6608.1079814749046</v>
      </c>
      <c r="I185" s="365">
        <v>111.62041035606889</v>
      </c>
      <c r="J185" s="332">
        <f>Table1[[#This Row],[Embellishment Area (m2)]]*Table1[[#This Row],[Construction Unit Rate ($/m)]]*Table1[[#This Row],[Embellishment Area Factor]]</f>
        <v>368799.86228472146</v>
      </c>
      <c r="K185" s="246">
        <v>13216.215962949809</v>
      </c>
      <c r="L185" s="337">
        <v>66.125722619436161</v>
      </c>
      <c r="M185" s="88">
        <f>Table1[[#This Row],[Size of land (m2)]]*Table1[[#This Row],[Land Unit Rate ($/m2)]]</f>
        <v>873931.83084458346</v>
      </c>
      <c r="N185" s="244">
        <v>2021</v>
      </c>
      <c r="O185" s="202">
        <f>ROUND(IF(Table1[[#This Row],[Valuation Year]]=2016,(Table1[[#This Row],[Total Construction Cost ($)]]+Table1[[#This Row],[Land Value]])*('General Input Sheet'!$G$38/'General Input Sheet'!$G$43),Table1[[#This Row],[Total Construction Cost ($)]]+Table1[[#This Row],[Land Value]]),0)</f>
        <v>1242732</v>
      </c>
      <c r="P185" s="123" t="str" cm="1">
        <f t="array" ref="P185">_xlfn.IFS(Table1[[#This Row],[Asset Class]]&lt;&gt;"Local","y",P$11=$E185,"y",Table1[[#This Row],[Asset Class]]="Local","")</f>
        <v>y</v>
      </c>
      <c r="Q185" s="86" t="str" cm="1">
        <f t="array" ref="Q185">_xlfn.IFS(Table1[[#This Row],[Asset Class]]&lt;&gt;"Local","y",Q$11=$E185,"y",Table1[[#This Row],[Asset Class]]="Local","")</f>
        <v/>
      </c>
      <c r="R185" s="86" t="str" cm="1">
        <f t="array" ref="R185">_xlfn.IFS(Table1[[#This Row],[Asset Class]]&lt;&gt;"Local","y",R$11=$E185,"y",Table1[[#This Row],[Asset Class]]="Local","")</f>
        <v/>
      </c>
      <c r="S185" s="341" t="str" cm="1">
        <f t="array" ref="S185">_xlfn.IFS(Table1[[#This Row],[Asset Class]]&lt;&gt;"Local","y",S$11=$E185,"y",Table1[[#This Row],[Asset Class]]="Local","")</f>
        <v/>
      </c>
      <c r="T185" s="50"/>
      <c r="U185" s="95">
        <f>IF(Table1[[#This Row],[Asset Class]]&lt;&gt;"Local",0.25,IF(P185="y",1,""))</f>
        <v>1</v>
      </c>
      <c r="V185" s="415" t="str">
        <f>IF(Table1[[#This Row],[Asset Class]]&lt;&gt;"Local",0.25,IF(Q185="y",1,""))</f>
        <v/>
      </c>
      <c r="W185" s="415" t="str">
        <f>IF(Table1[[#This Row],[Asset Class]]&lt;&gt;"Local",0.25,IF(R185="y",1,""))</f>
        <v/>
      </c>
      <c r="X185" s="415" t="str">
        <f>IF(Table1[[#This Row],[Asset Class]]&lt;&gt;"Local",0.25,IF(S185="y",1,""))</f>
        <v/>
      </c>
      <c r="Y185" s="95">
        <f t="shared" si="12"/>
        <v>1</v>
      </c>
      <c r="Z185" s="50"/>
      <c r="AA185" s="257">
        <f t="shared" si="13"/>
        <v>1242732</v>
      </c>
      <c r="AB185" s="258" t="str">
        <f t="shared" si="14"/>
        <v/>
      </c>
      <c r="AC185" s="258" t="str">
        <f t="shared" si="15"/>
        <v/>
      </c>
      <c r="AD185" s="258" t="str">
        <f t="shared" si="16"/>
        <v/>
      </c>
      <c r="AE185" s="259">
        <f t="shared" si="17"/>
        <v>1242732</v>
      </c>
    </row>
    <row r="186" spans="1:31">
      <c r="A186" s="26"/>
      <c r="B186" s="210" t="s">
        <v>400</v>
      </c>
      <c r="C186" s="211" t="s">
        <v>401</v>
      </c>
      <c r="D186" s="211" t="s">
        <v>111</v>
      </c>
      <c r="E186" s="211" t="s">
        <v>107</v>
      </c>
      <c r="F186" s="241" t="s">
        <v>103</v>
      </c>
      <c r="G186" s="357">
        <v>0.5</v>
      </c>
      <c r="H186" s="360">
        <v>952.24526806784547</v>
      </c>
      <c r="I186" s="365">
        <v>111.62041035606889</v>
      </c>
      <c r="J186" s="332">
        <f>Table1[[#This Row],[Embellishment Area (m2)]]*Table1[[#This Row],[Construction Unit Rate ($/m)]]*Table1[[#This Row],[Embellishment Area Factor]]</f>
        <v>53145.003790678864</v>
      </c>
      <c r="K186" s="246">
        <v>1904.4905361356909</v>
      </c>
      <c r="L186" s="337">
        <v>66.125722619436161</v>
      </c>
      <c r="M186" s="88">
        <f>Table1[[#This Row],[Size of land (m2)]]*Table1[[#This Row],[Land Unit Rate ($/m2)]]</f>
        <v>125935.81292384995</v>
      </c>
      <c r="N186" s="244">
        <v>2021</v>
      </c>
      <c r="O186" s="202">
        <f>ROUND(IF(Table1[[#This Row],[Valuation Year]]=2016,(Table1[[#This Row],[Total Construction Cost ($)]]+Table1[[#This Row],[Land Value]])*('General Input Sheet'!$G$38/'General Input Sheet'!$G$43),Table1[[#This Row],[Total Construction Cost ($)]]+Table1[[#This Row],[Land Value]]),0)</f>
        <v>179081</v>
      </c>
      <c r="P186" s="123" t="str" cm="1">
        <f t="array" ref="P186">_xlfn.IFS(Table1[[#This Row],[Asset Class]]&lt;&gt;"Local","y",P$11=$E186,"y",Table1[[#This Row],[Asset Class]]="Local","")</f>
        <v>y</v>
      </c>
      <c r="Q186" s="86" t="str" cm="1">
        <f t="array" ref="Q186">_xlfn.IFS(Table1[[#This Row],[Asset Class]]&lt;&gt;"Local","y",Q$11=$E186,"y",Table1[[#This Row],[Asset Class]]="Local","")</f>
        <v/>
      </c>
      <c r="R186" s="86" t="str" cm="1">
        <f t="array" ref="R186">_xlfn.IFS(Table1[[#This Row],[Asset Class]]&lt;&gt;"Local","y",R$11=$E186,"y",Table1[[#This Row],[Asset Class]]="Local","")</f>
        <v/>
      </c>
      <c r="S186" s="341" t="str" cm="1">
        <f t="array" ref="S186">_xlfn.IFS(Table1[[#This Row],[Asset Class]]&lt;&gt;"Local","y",S$11=$E186,"y",Table1[[#This Row],[Asset Class]]="Local","")</f>
        <v/>
      </c>
      <c r="T186" s="50"/>
      <c r="U186" s="95">
        <f>IF(Table1[[#This Row],[Asset Class]]&lt;&gt;"Local",0.25,IF(P186="y",1,""))</f>
        <v>1</v>
      </c>
      <c r="V186" s="415" t="str">
        <f>IF(Table1[[#This Row],[Asset Class]]&lt;&gt;"Local",0.25,IF(Q186="y",1,""))</f>
        <v/>
      </c>
      <c r="W186" s="415" t="str">
        <f>IF(Table1[[#This Row],[Asset Class]]&lt;&gt;"Local",0.25,IF(R186="y",1,""))</f>
        <v/>
      </c>
      <c r="X186" s="415" t="str">
        <f>IF(Table1[[#This Row],[Asset Class]]&lt;&gt;"Local",0.25,IF(S186="y",1,""))</f>
        <v/>
      </c>
      <c r="Y186" s="95">
        <f t="shared" si="12"/>
        <v>1</v>
      </c>
      <c r="Z186" s="50"/>
      <c r="AA186" s="257">
        <f t="shared" si="13"/>
        <v>179081</v>
      </c>
      <c r="AB186" s="258" t="str">
        <f t="shared" si="14"/>
        <v/>
      </c>
      <c r="AC186" s="258" t="str">
        <f t="shared" si="15"/>
        <v/>
      </c>
      <c r="AD186" s="258" t="str">
        <f t="shared" si="16"/>
        <v/>
      </c>
      <c r="AE186" s="259">
        <f t="shared" si="17"/>
        <v>179081</v>
      </c>
    </row>
    <row r="187" spans="1:31">
      <c r="A187" s="26"/>
      <c r="B187" s="210" t="s">
        <v>400</v>
      </c>
      <c r="C187" s="211" t="s">
        <v>402</v>
      </c>
      <c r="D187" s="211" t="s">
        <v>111</v>
      </c>
      <c r="E187" s="211" t="s">
        <v>107</v>
      </c>
      <c r="F187" s="241" t="s">
        <v>103</v>
      </c>
      <c r="G187" s="357">
        <v>0.5</v>
      </c>
      <c r="H187" s="360">
        <v>9684.2520528710902</v>
      </c>
      <c r="I187" s="365">
        <v>111.62041035606889</v>
      </c>
      <c r="J187" s="332">
        <f>Table1[[#This Row],[Embellishment Area (m2)]]*Table1[[#This Row],[Construction Unit Rate ($/m)]]*Table1[[#This Row],[Embellishment Area Factor]]</f>
        <v>540480.09406653687</v>
      </c>
      <c r="K187" s="246">
        <v>19368.50410574218</v>
      </c>
      <c r="L187" s="337">
        <v>66.125722619436161</v>
      </c>
      <c r="M187" s="88">
        <f>Table1[[#This Row],[Size of land (m2)]]*Table1[[#This Row],[Land Unit Rate ($/m2)]]</f>
        <v>1280756.3300497178</v>
      </c>
      <c r="N187" s="244">
        <v>2021</v>
      </c>
      <c r="O187" s="202">
        <f>ROUND(IF(Table1[[#This Row],[Valuation Year]]=2016,(Table1[[#This Row],[Total Construction Cost ($)]]+Table1[[#This Row],[Land Value]])*('General Input Sheet'!$G$38/'General Input Sheet'!$G$43),Table1[[#This Row],[Total Construction Cost ($)]]+Table1[[#This Row],[Land Value]]),0)</f>
        <v>1821236</v>
      </c>
      <c r="P187" s="123" t="str" cm="1">
        <f t="array" ref="P187">_xlfn.IFS(Table1[[#This Row],[Asset Class]]&lt;&gt;"Local","y",P$11=$E187,"y",Table1[[#This Row],[Asset Class]]="Local","")</f>
        <v>y</v>
      </c>
      <c r="Q187" s="86" t="str" cm="1">
        <f t="array" ref="Q187">_xlfn.IFS(Table1[[#This Row],[Asset Class]]&lt;&gt;"Local","y",Q$11=$E187,"y",Table1[[#This Row],[Asset Class]]="Local","")</f>
        <v/>
      </c>
      <c r="R187" s="86" t="str" cm="1">
        <f t="array" ref="R187">_xlfn.IFS(Table1[[#This Row],[Asset Class]]&lt;&gt;"Local","y",R$11=$E187,"y",Table1[[#This Row],[Asset Class]]="Local","")</f>
        <v/>
      </c>
      <c r="S187" s="341" t="str" cm="1">
        <f t="array" ref="S187">_xlfn.IFS(Table1[[#This Row],[Asset Class]]&lt;&gt;"Local","y",S$11=$E187,"y",Table1[[#This Row],[Asset Class]]="Local","")</f>
        <v/>
      </c>
      <c r="T187" s="50"/>
      <c r="U187" s="95">
        <f>IF(Table1[[#This Row],[Asset Class]]&lt;&gt;"Local",0.25,IF(P187="y",1,""))</f>
        <v>1</v>
      </c>
      <c r="V187" s="415" t="str">
        <f>IF(Table1[[#This Row],[Asset Class]]&lt;&gt;"Local",0.25,IF(Q187="y",1,""))</f>
        <v/>
      </c>
      <c r="W187" s="415" t="str">
        <f>IF(Table1[[#This Row],[Asset Class]]&lt;&gt;"Local",0.25,IF(R187="y",1,""))</f>
        <v/>
      </c>
      <c r="X187" s="415" t="str">
        <f>IF(Table1[[#This Row],[Asset Class]]&lt;&gt;"Local",0.25,IF(S187="y",1,""))</f>
        <v/>
      </c>
      <c r="Y187" s="95">
        <f t="shared" si="12"/>
        <v>1</v>
      </c>
      <c r="Z187" s="50"/>
      <c r="AA187" s="257">
        <f t="shared" si="13"/>
        <v>1821236</v>
      </c>
      <c r="AB187" s="258" t="str">
        <f t="shared" si="14"/>
        <v/>
      </c>
      <c r="AC187" s="258" t="str">
        <f t="shared" si="15"/>
        <v/>
      </c>
      <c r="AD187" s="258" t="str">
        <f t="shared" si="16"/>
        <v/>
      </c>
      <c r="AE187" s="259">
        <f t="shared" si="17"/>
        <v>1821236</v>
      </c>
    </row>
    <row r="188" spans="1:31">
      <c r="A188" s="26"/>
      <c r="B188" s="210" t="s">
        <v>403</v>
      </c>
      <c r="C188" s="211" t="s">
        <v>404</v>
      </c>
      <c r="D188" s="211" t="s">
        <v>111</v>
      </c>
      <c r="E188" s="211" t="s">
        <v>107</v>
      </c>
      <c r="F188" s="241" t="s">
        <v>103</v>
      </c>
      <c r="G188" s="357">
        <v>0.5</v>
      </c>
      <c r="H188" s="360">
        <v>2592.1481995445706</v>
      </c>
      <c r="I188" s="365">
        <v>111.62041035606889</v>
      </c>
      <c r="J188" s="332">
        <f>Table1[[#This Row],[Embellishment Area (m2)]]*Table1[[#This Row],[Construction Unit Rate ($/m)]]*Table1[[#This Row],[Embellishment Area Factor]]</f>
        <v>144668.32286845506</v>
      </c>
      <c r="K188" s="246">
        <v>5184.2963990891412</v>
      </c>
      <c r="L188" s="337">
        <v>66.125722619436161</v>
      </c>
      <c r="M188" s="88">
        <f>Table1[[#This Row],[Size of land (m2)]]*Table1[[#This Row],[Land Unit Rate ($/m2)]]</f>
        <v>342815.34566311026</v>
      </c>
      <c r="N188" s="244">
        <v>2021</v>
      </c>
      <c r="O188" s="202">
        <f>ROUND(IF(Table1[[#This Row],[Valuation Year]]=2016,(Table1[[#This Row],[Total Construction Cost ($)]]+Table1[[#This Row],[Land Value]])*('General Input Sheet'!$G$38/'General Input Sheet'!$G$43),Table1[[#This Row],[Total Construction Cost ($)]]+Table1[[#This Row],[Land Value]]),0)</f>
        <v>487484</v>
      </c>
      <c r="P188" s="123" t="str" cm="1">
        <f t="array" ref="P188">_xlfn.IFS(Table1[[#This Row],[Asset Class]]&lt;&gt;"Local","y",P$11=$E188,"y",Table1[[#This Row],[Asset Class]]="Local","")</f>
        <v>y</v>
      </c>
      <c r="Q188" s="86" t="str" cm="1">
        <f t="array" ref="Q188">_xlfn.IFS(Table1[[#This Row],[Asset Class]]&lt;&gt;"Local","y",Q$11=$E188,"y",Table1[[#This Row],[Asset Class]]="Local","")</f>
        <v/>
      </c>
      <c r="R188" s="86" t="str" cm="1">
        <f t="array" ref="R188">_xlfn.IFS(Table1[[#This Row],[Asset Class]]&lt;&gt;"Local","y",R$11=$E188,"y",Table1[[#This Row],[Asset Class]]="Local","")</f>
        <v/>
      </c>
      <c r="S188" s="341" t="str" cm="1">
        <f t="array" ref="S188">_xlfn.IFS(Table1[[#This Row],[Asset Class]]&lt;&gt;"Local","y",S$11=$E188,"y",Table1[[#This Row],[Asset Class]]="Local","")</f>
        <v/>
      </c>
      <c r="T188" s="50"/>
      <c r="U188" s="95">
        <f>IF(Table1[[#This Row],[Asset Class]]&lt;&gt;"Local",0.25,IF(P188="y",1,""))</f>
        <v>1</v>
      </c>
      <c r="V188" s="415" t="str">
        <f>IF(Table1[[#This Row],[Asset Class]]&lt;&gt;"Local",0.25,IF(Q188="y",1,""))</f>
        <v/>
      </c>
      <c r="W188" s="415" t="str">
        <f>IF(Table1[[#This Row],[Asset Class]]&lt;&gt;"Local",0.25,IF(R188="y",1,""))</f>
        <v/>
      </c>
      <c r="X188" s="415" t="str">
        <f>IF(Table1[[#This Row],[Asset Class]]&lt;&gt;"Local",0.25,IF(S188="y",1,""))</f>
        <v/>
      </c>
      <c r="Y188" s="95">
        <f t="shared" si="12"/>
        <v>1</v>
      </c>
      <c r="Z188" s="50"/>
      <c r="AA188" s="257">
        <f t="shared" si="13"/>
        <v>487484</v>
      </c>
      <c r="AB188" s="258" t="str">
        <f t="shared" si="14"/>
        <v/>
      </c>
      <c r="AC188" s="258" t="str">
        <f t="shared" si="15"/>
        <v/>
      </c>
      <c r="AD188" s="258" t="str">
        <f t="shared" si="16"/>
        <v/>
      </c>
      <c r="AE188" s="259">
        <f t="shared" si="17"/>
        <v>487484</v>
      </c>
    </row>
    <row r="189" spans="1:31">
      <c r="A189" s="26"/>
      <c r="B189" s="210" t="s">
        <v>405</v>
      </c>
      <c r="C189" s="211" t="s">
        <v>406</v>
      </c>
      <c r="D189" s="211" t="s">
        <v>111</v>
      </c>
      <c r="E189" s="211" t="s">
        <v>107</v>
      </c>
      <c r="F189" s="241" t="s">
        <v>103</v>
      </c>
      <c r="G189" s="357">
        <v>0.5</v>
      </c>
      <c r="H189" s="360">
        <v>3679.9415817185195</v>
      </c>
      <c r="I189" s="365">
        <v>111.62041035606889</v>
      </c>
      <c r="J189" s="332">
        <f>Table1[[#This Row],[Embellishment Area (m2)]]*Table1[[#This Row],[Construction Unit Rate ($/m)]]*Table1[[#This Row],[Embellishment Area Factor]]</f>
        <v>205378.29471889118</v>
      </c>
      <c r="K189" s="246">
        <v>7359.883163437039</v>
      </c>
      <c r="L189" s="337">
        <v>66.125722619436161</v>
      </c>
      <c r="M189" s="88">
        <f>Table1[[#This Row],[Size of land (m2)]]*Table1[[#This Row],[Land Unit Rate ($/m2)]]</f>
        <v>486677.59257689596</v>
      </c>
      <c r="N189" s="244">
        <v>2021</v>
      </c>
      <c r="O189" s="202">
        <f>ROUND(IF(Table1[[#This Row],[Valuation Year]]=2016,(Table1[[#This Row],[Total Construction Cost ($)]]+Table1[[#This Row],[Land Value]])*('General Input Sheet'!$G$38/'General Input Sheet'!$G$43),Table1[[#This Row],[Total Construction Cost ($)]]+Table1[[#This Row],[Land Value]]),0)</f>
        <v>692056</v>
      </c>
      <c r="P189" s="123" t="str" cm="1">
        <f t="array" ref="P189">_xlfn.IFS(Table1[[#This Row],[Asset Class]]&lt;&gt;"Local","y",P$11=$E189,"y",Table1[[#This Row],[Asset Class]]="Local","")</f>
        <v>y</v>
      </c>
      <c r="Q189" s="86" t="str" cm="1">
        <f t="array" ref="Q189">_xlfn.IFS(Table1[[#This Row],[Asset Class]]&lt;&gt;"Local","y",Q$11=$E189,"y",Table1[[#This Row],[Asset Class]]="Local","")</f>
        <v/>
      </c>
      <c r="R189" s="86" t="str" cm="1">
        <f t="array" ref="R189">_xlfn.IFS(Table1[[#This Row],[Asset Class]]&lt;&gt;"Local","y",R$11=$E189,"y",Table1[[#This Row],[Asset Class]]="Local","")</f>
        <v/>
      </c>
      <c r="S189" s="341" t="str" cm="1">
        <f t="array" ref="S189">_xlfn.IFS(Table1[[#This Row],[Asset Class]]&lt;&gt;"Local","y",S$11=$E189,"y",Table1[[#This Row],[Asset Class]]="Local","")</f>
        <v/>
      </c>
      <c r="T189" s="50"/>
      <c r="U189" s="95">
        <f>IF(Table1[[#This Row],[Asset Class]]&lt;&gt;"Local",0.25,IF(P189="y",1,""))</f>
        <v>1</v>
      </c>
      <c r="V189" s="415" t="str">
        <f>IF(Table1[[#This Row],[Asset Class]]&lt;&gt;"Local",0.25,IF(Q189="y",1,""))</f>
        <v/>
      </c>
      <c r="W189" s="415" t="str">
        <f>IF(Table1[[#This Row],[Asset Class]]&lt;&gt;"Local",0.25,IF(R189="y",1,""))</f>
        <v/>
      </c>
      <c r="X189" s="415" t="str">
        <f>IF(Table1[[#This Row],[Asset Class]]&lt;&gt;"Local",0.25,IF(S189="y",1,""))</f>
        <v/>
      </c>
      <c r="Y189" s="95">
        <f t="shared" si="12"/>
        <v>1</v>
      </c>
      <c r="Z189" s="50"/>
      <c r="AA189" s="257">
        <f t="shared" si="13"/>
        <v>692056</v>
      </c>
      <c r="AB189" s="258" t="str">
        <f t="shared" si="14"/>
        <v/>
      </c>
      <c r="AC189" s="258" t="str">
        <f t="shared" si="15"/>
        <v/>
      </c>
      <c r="AD189" s="258" t="str">
        <f t="shared" si="16"/>
        <v/>
      </c>
      <c r="AE189" s="259">
        <f t="shared" si="17"/>
        <v>692056</v>
      </c>
    </row>
    <row r="190" spans="1:31">
      <c r="A190" s="26"/>
      <c r="B190" s="210" t="s">
        <v>407</v>
      </c>
      <c r="C190" s="211" t="s">
        <v>408</v>
      </c>
      <c r="D190" s="211" t="s">
        <v>106</v>
      </c>
      <c r="E190" s="211" t="s">
        <v>107</v>
      </c>
      <c r="F190" s="241" t="s">
        <v>131</v>
      </c>
      <c r="G190" s="357">
        <v>0.5</v>
      </c>
      <c r="H190" s="360">
        <v>5734.3953822628946</v>
      </c>
      <c r="I190" s="365">
        <v>295.91815694928124</v>
      </c>
      <c r="J190" s="332">
        <f>Table1[[#This Row],[Embellishment Area (m2)]]*Table1[[#This Row],[Construction Unit Rate ($/m)]]*Table1[[#This Row],[Embellishment Area Factor]]</f>
        <v>848455.85636885243</v>
      </c>
      <c r="K190" s="246">
        <v>11468.790764525789</v>
      </c>
      <c r="L190" s="337">
        <v>157.26221918381682</v>
      </c>
      <c r="M190" s="88">
        <f>Table1[[#This Row],[Size of land (m2)]]*Table1[[#This Row],[Land Unit Rate ($/m2)]]</f>
        <v>1803607.4869841889</v>
      </c>
      <c r="N190" s="244">
        <v>2021</v>
      </c>
      <c r="O190" s="202">
        <f>ROUND(IF(Table1[[#This Row],[Valuation Year]]=2016,(Table1[[#This Row],[Total Construction Cost ($)]]+Table1[[#This Row],[Land Value]])*('General Input Sheet'!$G$38/'General Input Sheet'!$G$43),Table1[[#This Row],[Total Construction Cost ($)]]+Table1[[#This Row],[Land Value]]),0)</f>
        <v>2652063</v>
      </c>
      <c r="P190" s="123" t="str" cm="1">
        <f t="array" ref="P190">_xlfn.IFS(Table1[[#This Row],[Asset Class]]&lt;&gt;"Local","y",P$11=$E190,"y",Table1[[#This Row],[Asset Class]]="Local","")</f>
        <v>y</v>
      </c>
      <c r="Q190" s="86" t="str" cm="1">
        <f t="array" ref="Q190">_xlfn.IFS(Table1[[#This Row],[Asset Class]]&lt;&gt;"Local","y",Q$11=$E190,"y",Table1[[#This Row],[Asset Class]]="Local","")</f>
        <v>y</v>
      </c>
      <c r="R190" s="86" t="str" cm="1">
        <f t="array" ref="R190">_xlfn.IFS(Table1[[#This Row],[Asset Class]]&lt;&gt;"Local","y",R$11=$E190,"y",Table1[[#This Row],[Asset Class]]="Local","")</f>
        <v>y</v>
      </c>
      <c r="S190" s="341" t="str" cm="1">
        <f t="array" ref="S190">_xlfn.IFS(Table1[[#This Row],[Asset Class]]&lt;&gt;"Local","y",S$11=$E190,"y",Table1[[#This Row],[Asset Class]]="Local","")</f>
        <v>y</v>
      </c>
      <c r="T190" s="50"/>
      <c r="U190" s="95">
        <f>IF(Table1[[#This Row],[Asset Class]]&lt;&gt;"Local",0.25,IF(P190="y",1,""))</f>
        <v>0.25</v>
      </c>
      <c r="V190" s="415">
        <f>IF(Table1[[#This Row],[Asset Class]]&lt;&gt;"Local",0.25,IF(Q190="y",1,""))</f>
        <v>0.25</v>
      </c>
      <c r="W190" s="415">
        <f>IF(Table1[[#This Row],[Asset Class]]&lt;&gt;"Local",0.25,IF(R190="y",1,""))</f>
        <v>0.25</v>
      </c>
      <c r="X190" s="415">
        <f>IF(Table1[[#This Row],[Asset Class]]&lt;&gt;"Local",0.25,IF(S190="y",1,""))</f>
        <v>0.25</v>
      </c>
      <c r="Y190" s="95">
        <f t="shared" si="12"/>
        <v>1</v>
      </c>
      <c r="Z190" s="50"/>
      <c r="AA190" s="257">
        <f t="shared" si="13"/>
        <v>663015.75</v>
      </c>
      <c r="AB190" s="258">
        <f t="shared" si="14"/>
        <v>663015.75</v>
      </c>
      <c r="AC190" s="258">
        <f t="shared" si="15"/>
        <v>663015.75</v>
      </c>
      <c r="AD190" s="258">
        <f t="shared" si="16"/>
        <v>663015.75</v>
      </c>
      <c r="AE190" s="259">
        <f t="shared" si="17"/>
        <v>2652063</v>
      </c>
    </row>
    <row r="191" spans="1:31">
      <c r="A191" s="26"/>
      <c r="B191" s="210" t="s">
        <v>407</v>
      </c>
      <c r="C191" s="211" t="s">
        <v>409</v>
      </c>
      <c r="D191" s="211" t="s">
        <v>106</v>
      </c>
      <c r="E191" s="211" t="s">
        <v>107</v>
      </c>
      <c r="F191" s="241" t="s">
        <v>103</v>
      </c>
      <c r="G191" s="357">
        <v>0.5</v>
      </c>
      <c r="H191" s="360">
        <v>2044.568583847722</v>
      </c>
      <c r="I191" s="365">
        <v>295.91815694928124</v>
      </c>
      <c r="J191" s="332">
        <f>Table1[[#This Row],[Embellishment Area (m2)]]*Table1[[#This Row],[Construction Unit Rate ($/m)]]*Table1[[#This Row],[Embellishment Area Factor]]</f>
        <v>302512.48354430997</v>
      </c>
      <c r="K191" s="246">
        <v>4089.1371676954441</v>
      </c>
      <c r="L191" s="337">
        <v>157.26221918381682</v>
      </c>
      <c r="M191" s="88">
        <f>Table1[[#This Row],[Size of land (m2)]]*Table1[[#This Row],[Land Unit Rate ($/m2)]]</f>
        <v>643066.78553881287</v>
      </c>
      <c r="N191" s="244">
        <v>2021</v>
      </c>
      <c r="O191" s="202">
        <f>ROUND(IF(Table1[[#This Row],[Valuation Year]]=2016,(Table1[[#This Row],[Total Construction Cost ($)]]+Table1[[#This Row],[Land Value]])*('General Input Sheet'!$G$38/'General Input Sheet'!$G$43),Table1[[#This Row],[Total Construction Cost ($)]]+Table1[[#This Row],[Land Value]]),0)</f>
        <v>945579</v>
      </c>
      <c r="P191" s="123" t="str" cm="1">
        <f t="array" ref="P191">_xlfn.IFS(Table1[[#This Row],[Asset Class]]&lt;&gt;"Local","y",P$11=$E191,"y",Table1[[#This Row],[Asset Class]]="Local","")</f>
        <v>y</v>
      </c>
      <c r="Q191" s="86" t="str" cm="1">
        <f t="array" ref="Q191">_xlfn.IFS(Table1[[#This Row],[Asset Class]]&lt;&gt;"Local","y",Q$11=$E191,"y",Table1[[#This Row],[Asset Class]]="Local","")</f>
        <v>y</v>
      </c>
      <c r="R191" s="86" t="str" cm="1">
        <f t="array" ref="R191">_xlfn.IFS(Table1[[#This Row],[Asset Class]]&lt;&gt;"Local","y",R$11=$E191,"y",Table1[[#This Row],[Asset Class]]="Local","")</f>
        <v>y</v>
      </c>
      <c r="S191" s="341" t="str" cm="1">
        <f t="array" ref="S191">_xlfn.IFS(Table1[[#This Row],[Asset Class]]&lt;&gt;"Local","y",S$11=$E191,"y",Table1[[#This Row],[Asset Class]]="Local","")</f>
        <v>y</v>
      </c>
      <c r="T191" s="50"/>
      <c r="U191" s="95">
        <f>IF(Table1[[#This Row],[Asset Class]]&lt;&gt;"Local",0.25,IF(P191="y",1,""))</f>
        <v>0.25</v>
      </c>
      <c r="V191" s="415">
        <f>IF(Table1[[#This Row],[Asset Class]]&lt;&gt;"Local",0.25,IF(Q191="y",1,""))</f>
        <v>0.25</v>
      </c>
      <c r="W191" s="415">
        <f>IF(Table1[[#This Row],[Asset Class]]&lt;&gt;"Local",0.25,IF(R191="y",1,""))</f>
        <v>0.25</v>
      </c>
      <c r="X191" s="415">
        <f>IF(Table1[[#This Row],[Asset Class]]&lt;&gt;"Local",0.25,IF(S191="y",1,""))</f>
        <v>0.25</v>
      </c>
      <c r="Y191" s="95">
        <f t="shared" si="12"/>
        <v>1</v>
      </c>
      <c r="Z191" s="50"/>
      <c r="AA191" s="257">
        <f t="shared" si="13"/>
        <v>236394.75</v>
      </c>
      <c r="AB191" s="258">
        <f t="shared" si="14"/>
        <v>236394.75</v>
      </c>
      <c r="AC191" s="258">
        <f t="shared" si="15"/>
        <v>236394.75</v>
      </c>
      <c r="AD191" s="258">
        <f t="shared" si="16"/>
        <v>236394.75</v>
      </c>
      <c r="AE191" s="259">
        <f t="shared" si="17"/>
        <v>945579</v>
      </c>
    </row>
    <row r="192" spans="1:31">
      <c r="A192" s="26"/>
      <c r="B192" s="210" t="s">
        <v>407</v>
      </c>
      <c r="C192" s="211" t="s">
        <v>410</v>
      </c>
      <c r="D192" s="211" t="s">
        <v>106</v>
      </c>
      <c r="E192" s="211" t="s">
        <v>107</v>
      </c>
      <c r="F192" s="241" t="s">
        <v>103</v>
      </c>
      <c r="G192" s="357">
        <v>0.5</v>
      </c>
      <c r="H192" s="360">
        <v>26120.666772825542</v>
      </c>
      <c r="I192" s="365">
        <v>295.91815694928124</v>
      </c>
      <c r="J192" s="332">
        <f>Table1[[#This Row],[Embellishment Area (m2)]]*Table1[[#This Row],[Construction Unit Rate ($/m)]]*Table1[[#This Row],[Embellishment Area Factor]]</f>
        <v>3864789.7848504321</v>
      </c>
      <c r="K192" s="246">
        <v>52241.333545651083</v>
      </c>
      <c r="L192" s="337">
        <v>157.26221918381682</v>
      </c>
      <c r="M192" s="88">
        <f>Table1[[#This Row],[Size of land (m2)]]*Table1[[#This Row],[Land Unit Rate ($/m2)]]</f>
        <v>8215588.0465110634</v>
      </c>
      <c r="N192" s="244">
        <v>2021</v>
      </c>
      <c r="O192" s="202">
        <f>ROUND(IF(Table1[[#This Row],[Valuation Year]]=2016,(Table1[[#This Row],[Total Construction Cost ($)]]+Table1[[#This Row],[Land Value]])*('General Input Sheet'!$G$38/'General Input Sheet'!$G$43),Table1[[#This Row],[Total Construction Cost ($)]]+Table1[[#This Row],[Land Value]]),0)</f>
        <v>12080378</v>
      </c>
      <c r="P192" s="123" t="str" cm="1">
        <f t="array" ref="P192">_xlfn.IFS(Table1[[#This Row],[Asset Class]]&lt;&gt;"Local","y",P$11=$E192,"y",Table1[[#This Row],[Asset Class]]="Local","")</f>
        <v>y</v>
      </c>
      <c r="Q192" s="86" t="str" cm="1">
        <f t="array" ref="Q192">_xlfn.IFS(Table1[[#This Row],[Asset Class]]&lt;&gt;"Local","y",Q$11=$E192,"y",Table1[[#This Row],[Asset Class]]="Local","")</f>
        <v>y</v>
      </c>
      <c r="R192" s="86" t="str" cm="1">
        <f t="array" ref="R192">_xlfn.IFS(Table1[[#This Row],[Asset Class]]&lt;&gt;"Local","y",R$11=$E192,"y",Table1[[#This Row],[Asset Class]]="Local","")</f>
        <v>y</v>
      </c>
      <c r="S192" s="341" t="str" cm="1">
        <f t="array" ref="S192">_xlfn.IFS(Table1[[#This Row],[Asset Class]]&lt;&gt;"Local","y",S$11=$E192,"y",Table1[[#This Row],[Asset Class]]="Local","")</f>
        <v>y</v>
      </c>
      <c r="T192" s="50"/>
      <c r="U192" s="95">
        <f>IF(Table1[[#This Row],[Asset Class]]&lt;&gt;"Local",0.25,IF(P192="y",1,""))</f>
        <v>0.25</v>
      </c>
      <c r="V192" s="415">
        <f>IF(Table1[[#This Row],[Asset Class]]&lt;&gt;"Local",0.25,IF(Q192="y",1,""))</f>
        <v>0.25</v>
      </c>
      <c r="W192" s="415">
        <f>IF(Table1[[#This Row],[Asset Class]]&lt;&gt;"Local",0.25,IF(R192="y",1,""))</f>
        <v>0.25</v>
      </c>
      <c r="X192" s="415">
        <f>IF(Table1[[#This Row],[Asset Class]]&lt;&gt;"Local",0.25,IF(S192="y",1,""))</f>
        <v>0.25</v>
      </c>
      <c r="Y192" s="95">
        <f t="shared" si="12"/>
        <v>1</v>
      </c>
      <c r="Z192" s="50"/>
      <c r="AA192" s="257">
        <f t="shared" si="13"/>
        <v>3020094.5</v>
      </c>
      <c r="AB192" s="258">
        <f t="shared" si="14"/>
        <v>3020094.5</v>
      </c>
      <c r="AC192" s="258">
        <f t="shared" si="15"/>
        <v>3020094.5</v>
      </c>
      <c r="AD192" s="258">
        <f t="shared" si="16"/>
        <v>3020094.5</v>
      </c>
      <c r="AE192" s="259">
        <f t="shared" si="17"/>
        <v>12080378</v>
      </c>
    </row>
    <row r="193" spans="1:31">
      <c r="A193" s="26"/>
      <c r="B193" s="210" t="s">
        <v>411</v>
      </c>
      <c r="C193" s="211" t="s">
        <v>412</v>
      </c>
      <c r="D193" s="211" t="s">
        <v>111</v>
      </c>
      <c r="E193" s="211" t="s">
        <v>107</v>
      </c>
      <c r="F193" s="241" t="s">
        <v>103</v>
      </c>
      <c r="G193" s="357">
        <v>0.5</v>
      </c>
      <c r="H193" s="360">
        <v>5799.6236653691449</v>
      </c>
      <c r="I193" s="365">
        <v>111.62041035606889</v>
      </c>
      <c r="J193" s="332">
        <f>Table1[[#This Row],[Embellishment Area (m2)]]*Table1[[#This Row],[Construction Unit Rate ($/m)]]*Table1[[#This Row],[Embellishment Area Factor]]</f>
        <v>323678.18671963614</v>
      </c>
      <c r="K193" s="246">
        <v>0</v>
      </c>
      <c r="L193" s="337">
        <v>66.125722619436161</v>
      </c>
      <c r="M193" s="88">
        <f>Table1[[#This Row],[Size of land (m2)]]*Table1[[#This Row],[Land Unit Rate ($/m2)]]</f>
        <v>0</v>
      </c>
      <c r="N193" s="244">
        <v>2021</v>
      </c>
      <c r="O193" s="202">
        <f>ROUND(IF(Table1[[#This Row],[Valuation Year]]=2016,(Table1[[#This Row],[Total Construction Cost ($)]]+Table1[[#This Row],[Land Value]])*('General Input Sheet'!$G$38/'General Input Sheet'!$G$43),Table1[[#This Row],[Total Construction Cost ($)]]+Table1[[#This Row],[Land Value]]),0)</f>
        <v>323678</v>
      </c>
      <c r="P193" s="123" t="str" cm="1">
        <f t="array" ref="P193">_xlfn.IFS(Table1[[#This Row],[Asset Class]]&lt;&gt;"Local","y",P$11=$E193,"y",Table1[[#This Row],[Asset Class]]="Local","")</f>
        <v>y</v>
      </c>
      <c r="Q193" s="86" t="str" cm="1">
        <f t="array" ref="Q193">_xlfn.IFS(Table1[[#This Row],[Asset Class]]&lt;&gt;"Local","y",Q$11=$E193,"y",Table1[[#This Row],[Asset Class]]="Local","")</f>
        <v/>
      </c>
      <c r="R193" s="86" t="str" cm="1">
        <f t="array" ref="R193">_xlfn.IFS(Table1[[#This Row],[Asset Class]]&lt;&gt;"Local","y",R$11=$E193,"y",Table1[[#This Row],[Asset Class]]="Local","")</f>
        <v/>
      </c>
      <c r="S193" s="341" t="str" cm="1">
        <f t="array" ref="S193">_xlfn.IFS(Table1[[#This Row],[Asset Class]]&lt;&gt;"Local","y",S$11=$E193,"y",Table1[[#This Row],[Asset Class]]="Local","")</f>
        <v/>
      </c>
      <c r="T193" s="50"/>
      <c r="U193" s="95">
        <f>IF(Table1[[#This Row],[Asset Class]]&lt;&gt;"Local",0.25,IF(P193="y",1,""))</f>
        <v>1</v>
      </c>
      <c r="V193" s="415" t="str">
        <f>IF(Table1[[#This Row],[Asset Class]]&lt;&gt;"Local",0.25,IF(Q193="y",1,""))</f>
        <v/>
      </c>
      <c r="W193" s="415" t="str">
        <f>IF(Table1[[#This Row],[Asset Class]]&lt;&gt;"Local",0.25,IF(R193="y",1,""))</f>
        <v/>
      </c>
      <c r="X193" s="415" t="str">
        <f>IF(Table1[[#This Row],[Asset Class]]&lt;&gt;"Local",0.25,IF(S193="y",1,""))</f>
        <v/>
      </c>
      <c r="Y193" s="95">
        <f t="shared" si="12"/>
        <v>1</v>
      </c>
      <c r="Z193" s="50"/>
      <c r="AA193" s="257">
        <f t="shared" si="13"/>
        <v>323678</v>
      </c>
      <c r="AB193" s="258" t="str">
        <f t="shared" si="14"/>
        <v/>
      </c>
      <c r="AC193" s="258" t="str">
        <f t="shared" si="15"/>
        <v/>
      </c>
      <c r="AD193" s="258" t="str">
        <f t="shared" si="16"/>
        <v/>
      </c>
      <c r="AE193" s="259">
        <f t="shared" si="17"/>
        <v>323678</v>
      </c>
    </row>
    <row r="194" spans="1:31">
      <c r="A194" s="26"/>
      <c r="B194" s="210" t="s">
        <v>413</v>
      </c>
      <c r="C194" s="211" t="s">
        <v>414</v>
      </c>
      <c r="D194" s="211" t="s">
        <v>111</v>
      </c>
      <c r="E194" s="211" t="s">
        <v>107</v>
      </c>
      <c r="F194" s="241" t="s">
        <v>103</v>
      </c>
      <c r="G194" s="357">
        <v>0.5</v>
      </c>
      <c r="H194" s="360">
        <v>2774.9972476364301</v>
      </c>
      <c r="I194" s="365">
        <v>111.62041035606889</v>
      </c>
      <c r="J194" s="332">
        <f>Table1[[#This Row],[Embellishment Area (m2)]]*Table1[[#This Row],[Construction Unit Rate ($/m)]]*Table1[[#This Row],[Embellishment Area Factor]]</f>
        <v>154873.16575907002</v>
      </c>
      <c r="K194" s="246">
        <v>5549.9944952728601</v>
      </c>
      <c r="L194" s="337">
        <v>66.125722619436161</v>
      </c>
      <c r="M194" s="88">
        <f>Table1[[#This Row],[Size of land (m2)]]*Table1[[#This Row],[Land Unit Rate ($/m2)]]</f>
        <v>366997.39653381077</v>
      </c>
      <c r="N194" s="244">
        <v>2021</v>
      </c>
      <c r="O194" s="202">
        <f>ROUND(IF(Table1[[#This Row],[Valuation Year]]=2016,(Table1[[#This Row],[Total Construction Cost ($)]]+Table1[[#This Row],[Land Value]])*('General Input Sheet'!$G$38/'General Input Sheet'!$G$43),Table1[[#This Row],[Total Construction Cost ($)]]+Table1[[#This Row],[Land Value]]),0)</f>
        <v>521871</v>
      </c>
      <c r="P194" s="123" t="str" cm="1">
        <f t="array" ref="P194">_xlfn.IFS(Table1[[#This Row],[Asset Class]]&lt;&gt;"Local","y",P$11=$E194,"y",Table1[[#This Row],[Asset Class]]="Local","")</f>
        <v>y</v>
      </c>
      <c r="Q194" s="86" t="str" cm="1">
        <f t="array" ref="Q194">_xlfn.IFS(Table1[[#This Row],[Asset Class]]&lt;&gt;"Local","y",Q$11=$E194,"y",Table1[[#This Row],[Asset Class]]="Local","")</f>
        <v/>
      </c>
      <c r="R194" s="86" t="str" cm="1">
        <f t="array" ref="R194">_xlfn.IFS(Table1[[#This Row],[Asset Class]]&lt;&gt;"Local","y",R$11=$E194,"y",Table1[[#This Row],[Asset Class]]="Local","")</f>
        <v/>
      </c>
      <c r="S194" s="341" t="str" cm="1">
        <f t="array" ref="S194">_xlfn.IFS(Table1[[#This Row],[Asset Class]]&lt;&gt;"Local","y",S$11=$E194,"y",Table1[[#This Row],[Asset Class]]="Local","")</f>
        <v/>
      </c>
      <c r="T194" s="50"/>
      <c r="U194" s="95">
        <f>IF(Table1[[#This Row],[Asset Class]]&lt;&gt;"Local",0.25,IF(P194="y",1,""))</f>
        <v>1</v>
      </c>
      <c r="V194" s="415" t="str">
        <f>IF(Table1[[#This Row],[Asset Class]]&lt;&gt;"Local",0.25,IF(Q194="y",1,""))</f>
        <v/>
      </c>
      <c r="W194" s="415" t="str">
        <f>IF(Table1[[#This Row],[Asset Class]]&lt;&gt;"Local",0.25,IF(R194="y",1,""))</f>
        <v/>
      </c>
      <c r="X194" s="415" t="str">
        <f>IF(Table1[[#This Row],[Asset Class]]&lt;&gt;"Local",0.25,IF(S194="y",1,""))</f>
        <v/>
      </c>
      <c r="Y194" s="95">
        <f t="shared" si="12"/>
        <v>1</v>
      </c>
      <c r="Z194" s="50"/>
      <c r="AA194" s="257">
        <f t="shared" si="13"/>
        <v>521871</v>
      </c>
      <c r="AB194" s="258" t="str">
        <f t="shared" si="14"/>
        <v/>
      </c>
      <c r="AC194" s="258" t="str">
        <f t="shared" si="15"/>
        <v/>
      </c>
      <c r="AD194" s="258" t="str">
        <f t="shared" si="16"/>
        <v/>
      </c>
      <c r="AE194" s="259">
        <f t="shared" si="17"/>
        <v>521871</v>
      </c>
    </row>
    <row r="195" spans="1:31">
      <c r="A195" s="26"/>
      <c r="B195" s="210" t="s">
        <v>415</v>
      </c>
      <c r="C195" s="211" t="s">
        <v>416</v>
      </c>
      <c r="D195" s="211" t="s">
        <v>111</v>
      </c>
      <c r="E195" s="211" t="s">
        <v>107</v>
      </c>
      <c r="F195" s="241" t="s">
        <v>103</v>
      </c>
      <c r="G195" s="357">
        <v>0.5</v>
      </c>
      <c r="H195" s="360">
        <v>2667.3915031651341</v>
      </c>
      <c r="I195" s="365">
        <v>111.62041035606889</v>
      </c>
      <c r="J195" s="332">
        <f>Table1[[#This Row],[Embellishment Area (m2)]]*Table1[[#This Row],[Construction Unit Rate ($/m)]]*Table1[[#This Row],[Embellishment Area Factor]]</f>
        <v>148867.66708179185</v>
      </c>
      <c r="K195" s="246">
        <v>5334.7830063302681</v>
      </c>
      <c r="L195" s="337">
        <v>66.125722619436161</v>
      </c>
      <c r="M195" s="88">
        <f>Table1[[#This Row],[Size of land (m2)]]*Table1[[#This Row],[Land Unit Rate ($/m2)]]</f>
        <v>352766.38131147705</v>
      </c>
      <c r="N195" s="244">
        <v>2021</v>
      </c>
      <c r="O195" s="202">
        <f>ROUND(IF(Table1[[#This Row],[Valuation Year]]=2016,(Table1[[#This Row],[Total Construction Cost ($)]]+Table1[[#This Row],[Land Value]])*('General Input Sheet'!$G$38/'General Input Sheet'!$G$43),Table1[[#This Row],[Total Construction Cost ($)]]+Table1[[#This Row],[Land Value]]),0)</f>
        <v>501634</v>
      </c>
      <c r="P195" s="123" t="str" cm="1">
        <f t="array" ref="P195">_xlfn.IFS(Table1[[#This Row],[Asset Class]]&lt;&gt;"Local","y",P$11=$E195,"y",Table1[[#This Row],[Asset Class]]="Local","")</f>
        <v>y</v>
      </c>
      <c r="Q195" s="86" t="str" cm="1">
        <f t="array" ref="Q195">_xlfn.IFS(Table1[[#This Row],[Asset Class]]&lt;&gt;"Local","y",Q$11=$E195,"y",Table1[[#This Row],[Asset Class]]="Local","")</f>
        <v/>
      </c>
      <c r="R195" s="86" t="str" cm="1">
        <f t="array" ref="R195">_xlfn.IFS(Table1[[#This Row],[Asset Class]]&lt;&gt;"Local","y",R$11=$E195,"y",Table1[[#This Row],[Asset Class]]="Local","")</f>
        <v/>
      </c>
      <c r="S195" s="341" t="str" cm="1">
        <f t="array" ref="S195">_xlfn.IFS(Table1[[#This Row],[Asset Class]]&lt;&gt;"Local","y",S$11=$E195,"y",Table1[[#This Row],[Asset Class]]="Local","")</f>
        <v/>
      </c>
      <c r="T195" s="50"/>
      <c r="U195" s="95">
        <f>IF(Table1[[#This Row],[Asset Class]]&lt;&gt;"Local",0.25,IF(P195="y",1,""))</f>
        <v>1</v>
      </c>
      <c r="V195" s="415" t="str">
        <f>IF(Table1[[#This Row],[Asset Class]]&lt;&gt;"Local",0.25,IF(Q195="y",1,""))</f>
        <v/>
      </c>
      <c r="W195" s="415" t="str">
        <f>IF(Table1[[#This Row],[Asset Class]]&lt;&gt;"Local",0.25,IF(R195="y",1,""))</f>
        <v/>
      </c>
      <c r="X195" s="415" t="str">
        <f>IF(Table1[[#This Row],[Asset Class]]&lt;&gt;"Local",0.25,IF(S195="y",1,""))</f>
        <v/>
      </c>
      <c r="Y195" s="95">
        <f t="shared" si="12"/>
        <v>1</v>
      </c>
      <c r="Z195" s="50"/>
      <c r="AA195" s="257">
        <f t="shared" si="13"/>
        <v>501634</v>
      </c>
      <c r="AB195" s="258" t="str">
        <f t="shared" si="14"/>
        <v/>
      </c>
      <c r="AC195" s="258" t="str">
        <f t="shared" si="15"/>
        <v/>
      </c>
      <c r="AD195" s="258" t="str">
        <f t="shared" si="16"/>
        <v/>
      </c>
      <c r="AE195" s="259">
        <f t="shared" si="17"/>
        <v>501634</v>
      </c>
    </row>
    <row r="196" spans="1:31">
      <c r="A196" s="26"/>
      <c r="B196" s="210" t="s">
        <v>417</v>
      </c>
      <c r="C196" s="211" t="s">
        <v>418</v>
      </c>
      <c r="D196" s="211" t="s">
        <v>106</v>
      </c>
      <c r="E196" s="211" t="s">
        <v>107</v>
      </c>
      <c r="F196" s="241" t="s">
        <v>103</v>
      </c>
      <c r="G196" s="357">
        <v>0.5</v>
      </c>
      <c r="H196" s="360">
        <v>2158.8369626231715</v>
      </c>
      <c r="I196" s="365">
        <v>295.91815694928124</v>
      </c>
      <c r="J196" s="332">
        <f>Table1[[#This Row],[Embellishment Area (m2)]]*Table1[[#This Row],[Construction Unit Rate ($/m)]]*Table1[[#This Row],[Embellishment Area Factor]]</f>
        <v>319419.52756671666</v>
      </c>
      <c r="K196" s="246">
        <v>0</v>
      </c>
      <c r="L196" s="337">
        <v>157.26221918381682</v>
      </c>
      <c r="M196" s="88">
        <f>Table1[[#This Row],[Size of land (m2)]]*Table1[[#This Row],[Land Unit Rate ($/m2)]]</f>
        <v>0</v>
      </c>
      <c r="N196" s="244">
        <v>2021</v>
      </c>
      <c r="O196" s="202">
        <f>ROUND(IF(Table1[[#This Row],[Valuation Year]]=2016,(Table1[[#This Row],[Total Construction Cost ($)]]+Table1[[#This Row],[Land Value]])*('General Input Sheet'!$G$38/'General Input Sheet'!$G$43),Table1[[#This Row],[Total Construction Cost ($)]]+Table1[[#This Row],[Land Value]]),0)</f>
        <v>319420</v>
      </c>
      <c r="P196" s="123" t="str" cm="1">
        <f t="array" ref="P196">_xlfn.IFS(Table1[[#This Row],[Asset Class]]&lt;&gt;"Local","y",P$11=$E196,"y",Table1[[#This Row],[Asset Class]]="Local","")</f>
        <v>y</v>
      </c>
      <c r="Q196" s="86" t="str" cm="1">
        <f t="array" ref="Q196">_xlfn.IFS(Table1[[#This Row],[Asset Class]]&lt;&gt;"Local","y",Q$11=$E196,"y",Table1[[#This Row],[Asset Class]]="Local","")</f>
        <v>y</v>
      </c>
      <c r="R196" s="86" t="str" cm="1">
        <f t="array" ref="R196">_xlfn.IFS(Table1[[#This Row],[Asset Class]]&lt;&gt;"Local","y",R$11=$E196,"y",Table1[[#This Row],[Asset Class]]="Local","")</f>
        <v>y</v>
      </c>
      <c r="S196" s="341" t="str" cm="1">
        <f t="array" ref="S196">_xlfn.IFS(Table1[[#This Row],[Asset Class]]&lt;&gt;"Local","y",S$11=$E196,"y",Table1[[#This Row],[Asset Class]]="Local","")</f>
        <v>y</v>
      </c>
      <c r="T196" s="50"/>
      <c r="U196" s="95">
        <f>IF(Table1[[#This Row],[Asset Class]]&lt;&gt;"Local",0.25,IF(P196="y",1,""))</f>
        <v>0.25</v>
      </c>
      <c r="V196" s="415">
        <f>IF(Table1[[#This Row],[Asset Class]]&lt;&gt;"Local",0.25,IF(Q196="y",1,""))</f>
        <v>0.25</v>
      </c>
      <c r="W196" s="415">
        <f>IF(Table1[[#This Row],[Asset Class]]&lt;&gt;"Local",0.25,IF(R196="y",1,""))</f>
        <v>0.25</v>
      </c>
      <c r="X196" s="415">
        <f>IF(Table1[[#This Row],[Asset Class]]&lt;&gt;"Local",0.25,IF(S196="y",1,""))</f>
        <v>0.25</v>
      </c>
      <c r="Y196" s="95">
        <f t="shared" si="12"/>
        <v>1</v>
      </c>
      <c r="Z196" s="50"/>
      <c r="AA196" s="257">
        <f t="shared" si="13"/>
        <v>79855</v>
      </c>
      <c r="AB196" s="258">
        <f t="shared" si="14"/>
        <v>79855</v>
      </c>
      <c r="AC196" s="258">
        <f t="shared" si="15"/>
        <v>79855</v>
      </c>
      <c r="AD196" s="258">
        <f t="shared" si="16"/>
        <v>79855</v>
      </c>
      <c r="AE196" s="259">
        <f t="shared" si="17"/>
        <v>319420</v>
      </c>
    </row>
    <row r="197" spans="1:31">
      <c r="A197" s="26"/>
      <c r="B197" s="210" t="s">
        <v>417</v>
      </c>
      <c r="C197" s="211" t="s">
        <v>419</v>
      </c>
      <c r="D197" s="211" t="s">
        <v>106</v>
      </c>
      <c r="E197" s="211" t="s">
        <v>107</v>
      </c>
      <c r="F197" s="241" t="s">
        <v>136</v>
      </c>
      <c r="G197" s="357">
        <v>0.5</v>
      </c>
      <c r="H197" s="360">
        <v>657.53002883093347</v>
      </c>
      <c r="I197" s="365">
        <v>295.91815694928124</v>
      </c>
      <c r="J197" s="332">
        <f>Table1[[#This Row],[Embellishment Area (m2)]]*Table1[[#This Row],[Construction Unit Rate ($/m)]]*Table1[[#This Row],[Embellishment Area Factor]]</f>
        <v>97287.537135228791</v>
      </c>
      <c r="K197" s="246">
        <v>0</v>
      </c>
      <c r="L197" s="337">
        <v>157.26221918381682</v>
      </c>
      <c r="M197" s="88">
        <f>Table1[[#This Row],[Size of land (m2)]]*Table1[[#This Row],[Land Unit Rate ($/m2)]]</f>
        <v>0</v>
      </c>
      <c r="N197" s="244">
        <v>2021</v>
      </c>
      <c r="O197" s="202">
        <f>ROUND(IF(Table1[[#This Row],[Valuation Year]]=2016,(Table1[[#This Row],[Total Construction Cost ($)]]+Table1[[#This Row],[Land Value]])*('General Input Sheet'!$G$38/'General Input Sheet'!$G$43),Table1[[#This Row],[Total Construction Cost ($)]]+Table1[[#This Row],[Land Value]]),0)</f>
        <v>97288</v>
      </c>
      <c r="P197" s="123" t="str" cm="1">
        <f t="array" ref="P197">_xlfn.IFS(Table1[[#This Row],[Asset Class]]&lt;&gt;"Local","y",P$11=$E197,"y",Table1[[#This Row],[Asset Class]]="Local","")</f>
        <v>y</v>
      </c>
      <c r="Q197" s="86" t="str" cm="1">
        <f t="array" ref="Q197">_xlfn.IFS(Table1[[#This Row],[Asset Class]]&lt;&gt;"Local","y",Q$11=$E197,"y",Table1[[#This Row],[Asset Class]]="Local","")</f>
        <v>y</v>
      </c>
      <c r="R197" s="86" t="str" cm="1">
        <f t="array" ref="R197">_xlfn.IFS(Table1[[#This Row],[Asset Class]]&lt;&gt;"Local","y",R$11=$E197,"y",Table1[[#This Row],[Asset Class]]="Local","")</f>
        <v>y</v>
      </c>
      <c r="S197" s="341" t="str" cm="1">
        <f t="array" ref="S197">_xlfn.IFS(Table1[[#This Row],[Asset Class]]&lt;&gt;"Local","y",S$11=$E197,"y",Table1[[#This Row],[Asset Class]]="Local","")</f>
        <v>y</v>
      </c>
      <c r="T197" s="50"/>
      <c r="U197" s="95">
        <f>IF(Table1[[#This Row],[Asset Class]]&lt;&gt;"Local",0.25,IF(P197="y",1,""))</f>
        <v>0.25</v>
      </c>
      <c r="V197" s="415">
        <f>IF(Table1[[#This Row],[Asset Class]]&lt;&gt;"Local",0.25,IF(Q197="y",1,""))</f>
        <v>0.25</v>
      </c>
      <c r="W197" s="415">
        <f>IF(Table1[[#This Row],[Asset Class]]&lt;&gt;"Local",0.25,IF(R197="y",1,""))</f>
        <v>0.25</v>
      </c>
      <c r="X197" s="415">
        <f>IF(Table1[[#This Row],[Asset Class]]&lt;&gt;"Local",0.25,IF(S197="y",1,""))</f>
        <v>0.25</v>
      </c>
      <c r="Y197" s="95">
        <f t="shared" si="12"/>
        <v>1</v>
      </c>
      <c r="Z197" s="50"/>
      <c r="AA197" s="257">
        <f t="shared" si="13"/>
        <v>24322</v>
      </c>
      <c r="AB197" s="258">
        <f t="shared" si="14"/>
        <v>24322</v>
      </c>
      <c r="AC197" s="258">
        <f t="shared" si="15"/>
        <v>24322</v>
      </c>
      <c r="AD197" s="258">
        <f t="shared" si="16"/>
        <v>24322</v>
      </c>
      <c r="AE197" s="259">
        <f t="shared" si="17"/>
        <v>97288</v>
      </c>
    </row>
    <row r="198" spans="1:31">
      <c r="A198" s="26"/>
      <c r="B198" s="210" t="s">
        <v>417</v>
      </c>
      <c r="C198" s="211" t="s">
        <v>420</v>
      </c>
      <c r="D198" s="211" t="s">
        <v>106</v>
      </c>
      <c r="E198" s="211" t="s">
        <v>107</v>
      </c>
      <c r="F198" s="241" t="s">
        <v>131</v>
      </c>
      <c r="G198" s="357">
        <v>0.5</v>
      </c>
      <c r="H198" s="360">
        <v>18277.724695761419</v>
      </c>
      <c r="I198" s="365">
        <v>295.91815694928124</v>
      </c>
      <c r="J198" s="332">
        <f>Table1[[#This Row],[Embellishment Area (m2)]]*Table1[[#This Row],[Construction Unit Rate ($/m)]]*Table1[[#This Row],[Embellishment Area Factor]]</f>
        <v>2704355.3025980406</v>
      </c>
      <c r="K198" s="246">
        <v>0</v>
      </c>
      <c r="L198" s="337">
        <v>157.26221918381682</v>
      </c>
      <c r="M198" s="88">
        <f>Table1[[#This Row],[Size of land (m2)]]*Table1[[#This Row],[Land Unit Rate ($/m2)]]</f>
        <v>0</v>
      </c>
      <c r="N198" s="244">
        <v>2021</v>
      </c>
      <c r="O198" s="202">
        <f>ROUND(IF(Table1[[#This Row],[Valuation Year]]=2016,(Table1[[#This Row],[Total Construction Cost ($)]]+Table1[[#This Row],[Land Value]])*('General Input Sheet'!$G$38/'General Input Sheet'!$G$43),Table1[[#This Row],[Total Construction Cost ($)]]+Table1[[#This Row],[Land Value]]),0)</f>
        <v>2704355</v>
      </c>
      <c r="P198" s="123" t="str" cm="1">
        <f t="array" ref="P198">_xlfn.IFS(Table1[[#This Row],[Asset Class]]&lt;&gt;"Local","y",P$11=$E198,"y",Table1[[#This Row],[Asset Class]]="Local","")</f>
        <v>y</v>
      </c>
      <c r="Q198" s="86" t="str" cm="1">
        <f t="array" ref="Q198">_xlfn.IFS(Table1[[#This Row],[Asset Class]]&lt;&gt;"Local","y",Q$11=$E198,"y",Table1[[#This Row],[Asset Class]]="Local","")</f>
        <v>y</v>
      </c>
      <c r="R198" s="86" t="str" cm="1">
        <f t="array" ref="R198">_xlfn.IFS(Table1[[#This Row],[Asset Class]]&lt;&gt;"Local","y",R$11=$E198,"y",Table1[[#This Row],[Asset Class]]="Local","")</f>
        <v>y</v>
      </c>
      <c r="S198" s="341" t="str" cm="1">
        <f t="array" ref="S198">_xlfn.IFS(Table1[[#This Row],[Asset Class]]&lt;&gt;"Local","y",S$11=$E198,"y",Table1[[#This Row],[Asset Class]]="Local","")</f>
        <v>y</v>
      </c>
      <c r="T198" s="50"/>
      <c r="U198" s="95">
        <f>IF(Table1[[#This Row],[Asset Class]]&lt;&gt;"Local",0.25,IF(P198="y",1,""))</f>
        <v>0.25</v>
      </c>
      <c r="V198" s="415">
        <f>IF(Table1[[#This Row],[Asset Class]]&lt;&gt;"Local",0.25,IF(Q198="y",1,""))</f>
        <v>0.25</v>
      </c>
      <c r="W198" s="415">
        <f>IF(Table1[[#This Row],[Asset Class]]&lt;&gt;"Local",0.25,IF(R198="y",1,""))</f>
        <v>0.25</v>
      </c>
      <c r="X198" s="415">
        <f>IF(Table1[[#This Row],[Asset Class]]&lt;&gt;"Local",0.25,IF(S198="y",1,""))</f>
        <v>0.25</v>
      </c>
      <c r="Y198" s="95">
        <f t="shared" si="12"/>
        <v>1</v>
      </c>
      <c r="Z198" s="50"/>
      <c r="AA198" s="257">
        <f t="shared" si="13"/>
        <v>676088.75</v>
      </c>
      <c r="AB198" s="258">
        <f t="shared" si="14"/>
        <v>676088.75</v>
      </c>
      <c r="AC198" s="258">
        <f t="shared" si="15"/>
        <v>676088.75</v>
      </c>
      <c r="AD198" s="258">
        <f t="shared" si="16"/>
        <v>676088.75</v>
      </c>
      <c r="AE198" s="259">
        <f t="shared" si="17"/>
        <v>2704355</v>
      </c>
    </row>
    <row r="199" spans="1:31">
      <c r="A199" s="26"/>
      <c r="B199" s="210" t="s">
        <v>417</v>
      </c>
      <c r="C199" s="211" t="s">
        <v>421</v>
      </c>
      <c r="D199" s="211" t="s">
        <v>106</v>
      </c>
      <c r="E199" s="211" t="s">
        <v>107</v>
      </c>
      <c r="F199" s="241" t="s">
        <v>108</v>
      </c>
      <c r="G199" s="357">
        <v>0.5</v>
      </c>
      <c r="H199" s="360">
        <v>3960.7381385169328</v>
      </c>
      <c r="I199" s="365">
        <v>295.91815694928124</v>
      </c>
      <c r="J199" s="332">
        <f>Table1[[#This Row],[Embellishment Area (m2)]]*Table1[[#This Row],[Construction Unit Rate ($/m)]]*Table1[[#This Row],[Embellishment Area Factor]]</f>
        <v>586027.16505432886</v>
      </c>
      <c r="K199" s="246">
        <v>0</v>
      </c>
      <c r="L199" s="337">
        <v>157.26221918381682</v>
      </c>
      <c r="M199" s="88">
        <f>Table1[[#This Row],[Size of land (m2)]]*Table1[[#This Row],[Land Unit Rate ($/m2)]]</f>
        <v>0</v>
      </c>
      <c r="N199" s="244">
        <v>2021</v>
      </c>
      <c r="O199" s="202">
        <f>ROUND(IF(Table1[[#This Row],[Valuation Year]]=2016,(Table1[[#This Row],[Total Construction Cost ($)]]+Table1[[#This Row],[Land Value]])*('General Input Sheet'!$G$38/'General Input Sheet'!$G$43),Table1[[#This Row],[Total Construction Cost ($)]]+Table1[[#This Row],[Land Value]]),0)</f>
        <v>586027</v>
      </c>
      <c r="P199" s="123" t="str" cm="1">
        <f t="array" ref="P199">_xlfn.IFS(Table1[[#This Row],[Asset Class]]&lt;&gt;"Local","y",P$11=$E199,"y",Table1[[#This Row],[Asset Class]]="Local","")</f>
        <v>y</v>
      </c>
      <c r="Q199" s="86" t="str" cm="1">
        <f t="array" ref="Q199">_xlfn.IFS(Table1[[#This Row],[Asset Class]]&lt;&gt;"Local","y",Q$11=$E199,"y",Table1[[#This Row],[Asset Class]]="Local","")</f>
        <v>y</v>
      </c>
      <c r="R199" s="86" t="str" cm="1">
        <f t="array" ref="R199">_xlfn.IFS(Table1[[#This Row],[Asset Class]]&lt;&gt;"Local","y",R$11=$E199,"y",Table1[[#This Row],[Asset Class]]="Local","")</f>
        <v>y</v>
      </c>
      <c r="S199" s="341" t="str" cm="1">
        <f t="array" ref="S199">_xlfn.IFS(Table1[[#This Row],[Asset Class]]&lt;&gt;"Local","y",S$11=$E199,"y",Table1[[#This Row],[Asset Class]]="Local","")</f>
        <v>y</v>
      </c>
      <c r="T199" s="50"/>
      <c r="U199" s="95">
        <f>IF(Table1[[#This Row],[Asset Class]]&lt;&gt;"Local",0.25,IF(P199="y",1,""))</f>
        <v>0.25</v>
      </c>
      <c r="V199" s="415">
        <f>IF(Table1[[#This Row],[Asset Class]]&lt;&gt;"Local",0.25,IF(Q199="y",1,""))</f>
        <v>0.25</v>
      </c>
      <c r="W199" s="415">
        <f>IF(Table1[[#This Row],[Asset Class]]&lt;&gt;"Local",0.25,IF(R199="y",1,""))</f>
        <v>0.25</v>
      </c>
      <c r="X199" s="415">
        <f>IF(Table1[[#This Row],[Asset Class]]&lt;&gt;"Local",0.25,IF(S199="y",1,""))</f>
        <v>0.25</v>
      </c>
      <c r="Y199" s="95">
        <f t="shared" si="12"/>
        <v>1</v>
      </c>
      <c r="Z199" s="50"/>
      <c r="AA199" s="257">
        <f t="shared" si="13"/>
        <v>146506.75</v>
      </c>
      <c r="AB199" s="258">
        <f t="shared" si="14"/>
        <v>146506.75</v>
      </c>
      <c r="AC199" s="258">
        <f t="shared" si="15"/>
        <v>146506.75</v>
      </c>
      <c r="AD199" s="258">
        <f t="shared" si="16"/>
        <v>146506.75</v>
      </c>
      <c r="AE199" s="259">
        <f t="shared" si="17"/>
        <v>586027</v>
      </c>
    </row>
    <row r="200" spans="1:31">
      <c r="A200" s="26"/>
      <c r="B200" s="210" t="s">
        <v>417</v>
      </c>
      <c r="C200" s="211" t="s">
        <v>422</v>
      </c>
      <c r="D200" s="211" t="s">
        <v>106</v>
      </c>
      <c r="E200" s="211" t="s">
        <v>107</v>
      </c>
      <c r="F200" s="241" t="s">
        <v>136</v>
      </c>
      <c r="G200" s="357">
        <v>0.5</v>
      </c>
      <c r="H200" s="360">
        <v>6567.4490104378547</v>
      </c>
      <c r="I200" s="365">
        <v>295.91815694928124</v>
      </c>
      <c r="J200" s="332">
        <f>Table1[[#This Row],[Embellishment Area (m2)]]*Table1[[#This Row],[Construction Unit Rate ($/m)]]*Table1[[#This Row],[Embellishment Area Factor]]</f>
        <v>971713.70351357537</v>
      </c>
      <c r="K200" s="246">
        <v>0</v>
      </c>
      <c r="L200" s="337">
        <v>157.26221918381682</v>
      </c>
      <c r="M200" s="88">
        <f>Table1[[#This Row],[Size of land (m2)]]*Table1[[#This Row],[Land Unit Rate ($/m2)]]</f>
        <v>0</v>
      </c>
      <c r="N200" s="244">
        <v>2021</v>
      </c>
      <c r="O200" s="202">
        <f>ROUND(IF(Table1[[#This Row],[Valuation Year]]=2016,(Table1[[#This Row],[Total Construction Cost ($)]]+Table1[[#This Row],[Land Value]])*('General Input Sheet'!$G$38/'General Input Sheet'!$G$43),Table1[[#This Row],[Total Construction Cost ($)]]+Table1[[#This Row],[Land Value]]),0)</f>
        <v>971714</v>
      </c>
      <c r="P200" s="123" t="str" cm="1">
        <f t="array" ref="P200">_xlfn.IFS(Table1[[#This Row],[Asset Class]]&lt;&gt;"Local","y",P$11=$E200,"y",Table1[[#This Row],[Asset Class]]="Local","")</f>
        <v>y</v>
      </c>
      <c r="Q200" s="86" t="str" cm="1">
        <f t="array" ref="Q200">_xlfn.IFS(Table1[[#This Row],[Asset Class]]&lt;&gt;"Local","y",Q$11=$E200,"y",Table1[[#This Row],[Asset Class]]="Local","")</f>
        <v>y</v>
      </c>
      <c r="R200" s="86" t="str" cm="1">
        <f t="array" ref="R200">_xlfn.IFS(Table1[[#This Row],[Asset Class]]&lt;&gt;"Local","y",R$11=$E200,"y",Table1[[#This Row],[Asset Class]]="Local","")</f>
        <v>y</v>
      </c>
      <c r="S200" s="341" t="str" cm="1">
        <f t="array" ref="S200">_xlfn.IFS(Table1[[#This Row],[Asset Class]]&lt;&gt;"Local","y",S$11=$E200,"y",Table1[[#This Row],[Asset Class]]="Local","")</f>
        <v>y</v>
      </c>
      <c r="T200" s="50"/>
      <c r="U200" s="95">
        <f>IF(Table1[[#This Row],[Asset Class]]&lt;&gt;"Local",0.25,IF(P200="y",1,""))</f>
        <v>0.25</v>
      </c>
      <c r="V200" s="415">
        <f>IF(Table1[[#This Row],[Asset Class]]&lt;&gt;"Local",0.25,IF(Q200="y",1,""))</f>
        <v>0.25</v>
      </c>
      <c r="W200" s="415">
        <f>IF(Table1[[#This Row],[Asset Class]]&lt;&gt;"Local",0.25,IF(R200="y",1,""))</f>
        <v>0.25</v>
      </c>
      <c r="X200" s="415">
        <f>IF(Table1[[#This Row],[Asset Class]]&lt;&gt;"Local",0.25,IF(S200="y",1,""))</f>
        <v>0.25</v>
      </c>
      <c r="Y200" s="95">
        <f t="shared" si="12"/>
        <v>1</v>
      </c>
      <c r="Z200" s="50"/>
      <c r="AA200" s="257">
        <f t="shared" si="13"/>
        <v>242928.5</v>
      </c>
      <c r="AB200" s="258">
        <f t="shared" si="14"/>
        <v>242928.5</v>
      </c>
      <c r="AC200" s="258">
        <f t="shared" si="15"/>
        <v>242928.5</v>
      </c>
      <c r="AD200" s="258">
        <f t="shared" si="16"/>
        <v>242928.5</v>
      </c>
      <c r="AE200" s="259">
        <f t="shared" si="17"/>
        <v>971714</v>
      </c>
    </row>
    <row r="201" spans="1:31">
      <c r="A201" s="26"/>
      <c r="B201" s="210" t="s">
        <v>423</v>
      </c>
      <c r="C201" s="211" t="s">
        <v>424</v>
      </c>
      <c r="D201" s="211" t="s">
        <v>111</v>
      </c>
      <c r="E201" s="211" t="s">
        <v>107</v>
      </c>
      <c r="F201" s="241" t="s">
        <v>136</v>
      </c>
      <c r="G201" s="357">
        <v>0.5</v>
      </c>
      <c r="H201" s="360">
        <v>4206.6182986995091</v>
      </c>
      <c r="I201" s="365">
        <v>111.62041035606889</v>
      </c>
      <c r="J201" s="332">
        <f>Table1[[#This Row],[Embellishment Area (m2)]]*Table1[[#This Row],[Construction Unit Rate ($/m)]]*Table1[[#This Row],[Embellishment Area Factor]]</f>
        <v>234772.23035609379</v>
      </c>
      <c r="K201" s="246">
        <v>8413.2365973990181</v>
      </c>
      <c r="L201" s="337">
        <v>66.125722619436161</v>
      </c>
      <c r="M201" s="88">
        <f>Table1[[#This Row],[Size of land (m2)]]*Table1[[#This Row],[Land Unit Rate ($/m2)]]</f>
        <v>556331.34957129636</v>
      </c>
      <c r="N201" s="244">
        <v>2021</v>
      </c>
      <c r="O201" s="202">
        <f>ROUND(IF(Table1[[#This Row],[Valuation Year]]=2016,(Table1[[#This Row],[Total Construction Cost ($)]]+Table1[[#This Row],[Land Value]])*('General Input Sheet'!$G$38/'General Input Sheet'!$G$43),Table1[[#This Row],[Total Construction Cost ($)]]+Table1[[#This Row],[Land Value]]),0)</f>
        <v>791104</v>
      </c>
      <c r="P201" s="123" t="str" cm="1">
        <f t="array" ref="P201">_xlfn.IFS(Table1[[#This Row],[Asset Class]]&lt;&gt;"Local","y",P$11=$E201,"y",Table1[[#This Row],[Asset Class]]="Local","")</f>
        <v>y</v>
      </c>
      <c r="Q201" s="86" t="str" cm="1">
        <f t="array" ref="Q201">_xlfn.IFS(Table1[[#This Row],[Asset Class]]&lt;&gt;"Local","y",Q$11=$E201,"y",Table1[[#This Row],[Asset Class]]="Local","")</f>
        <v/>
      </c>
      <c r="R201" s="86" t="str" cm="1">
        <f t="array" ref="R201">_xlfn.IFS(Table1[[#This Row],[Asset Class]]&lt;&gt;"Local","y",R$11=$E201,"y",Table1[[#This Row],[Asset Class]]="Local","")</f>
        <v/>
      </c>
      <c r="S201" s="341" t="str" cm="1">
        <f t="array" ref="S201">_xlfn.IFS(Table1[[#This Row],[Asset Class]]&lt;&gt;"Local","y",S$11=$E201,"y",Table1[[#This Row],[Asset Class]]="Local","")</f>
        <v/>
      </c>
      <c r="T201" s="50"/>
      <c r="U201" s="95">
        <f>IF(Table1[[#This Row],[Asset Class]]&lt;&gt;"Local",0.25,IF(P201="y",1,""))</f>
        <v>1</v>
      </c>
      <c r="V201" s="415" t="str">
        <f>IF(Table1[[#This Row],[Asset Class]]&lt;&gt;"Local",0.25,IF(Q201="y",1,""))</f>
        <v/>
      </c>
      <c r="W201" s="415" t="str">
        <f>IF(Table1[[#This Row],[Asset Class]]&lt;&gt;"Local",0.25,IF(R201="y",1,""))</f>
        <v/>
      </c>
      <c r="X201" s="415" t="str">
        <f>IF(Table1[[#This Row],[Asset Class]]&lt;&gt;"Local",0.25,IF(S201="y",1,""))</f>
        <v/>
      </c>
      <c r="Y201" s="95">
        <f t="shared" si="12"/>
        <v>1</v>
      </c>
      <c r="Z201" s="50"/>
      <c r="AA201" s="257">
        <f t="shared" si="13"/>
        <v>791104</v>
      </c>
      <c r="AB201" s="258" t="str">
        <f t="shared" si="14"/>
        <v/>
      </c>
      <c r="AC201" s="258" t="str">
        <f t="shared" si="15"/>
        <v/>
      </c>
      <c r="AD201" s="258" t="str">
        <f t="shared" si="16"/>
        <v/>
      </c>
      <c r="AE201" s="259">
        <f t="shared" si="17"/>
        <v>791104</v>
      </c>
    </row>
    <row r="202" spans="1:31">
      <c r="A202" s="26"/>
      <c r="B202" s="210" t="s">
        <v>423</v>
      </c>
      <c r="C202" s="211" t="s">
        <v>425</v>
      </c>
      <c r="D202" s="211" t="s">
        <v>111</v>
      </c>
      <c r="E202" s="211" t="s">
        <v>107</v>
      </c>
      <c r="F202" s="241" t="s">
        <v>103</v>
      </c>
      <c r="G202" s="357">
        <v>0.5</v>
      </c>
      <c r="H202" s="360">
        <v>5000.5558621717846</v>
      </c>
      <c r="I202" s="365">
        <v>111.62041035606889</v>
      </c>
      <c r="J202" s="332">
        <f>Table1[[#This Row],[Embellishment Area (m2)]]*Table1[[#This Row],[Construction Unit Rate ($/m)]]*Table1[[#This Row],[Embellishment Area Factor]]</f>
        <v>279082.04867203021</v>
      </c>
      <c r="K202" s="246">
        <v>10001.111724343569</v>
      </c>
      <c r="L202" s="337">
        <v>66.125722619436161</v>
      </c>
      <c r="M202" s="88">
        <f>Table1[[#This Row],[Size of land (m2)]]*Table1[[#This Row],[Land Unit Rate ($/m2)]]</f>
        <v>661330.73976993375</v>
      </c>
      <c r="N202" s="244">
        <v>2021</v>
      </c>
      <c r="O202" s="202">
        <f>ROUND(IF(Table1[[#This Row],[Valuation Year]]=2016,(Table1[[#This Row],[Total Construction Cost ($)]]+Table1[[#This Row],[Land Value]])*('General Input Sheet'!$G$38/'General Input Sheet'!$G$43),Table1[[#This Row],[Total Construction Cost ($)]]+Table1[[#This Row],[Land Value]]),0)</f>
        <v>940413</v>
      </c>
      <c r="P202" s="123" t="str" cm="1">
        <f t="array" ref="P202">_xlfn.IFS(Table1[[#This Row],[Asset Class]]&lt;&gt;"Local","y",P$11=$E202,"y",Table1[[#This Row],[Asset Class]]="Local","")</f>
        <v>y</v>
      </c>
      <c r="Q202" s="86" t="str" cm="1">
        <f t="array" ref="Q202">_xlfn.IFS(Table1[[#This Row],[Asset Class]]&lt;&gt;"Local","y",Q$11=$E202,"y",Table1[[#This Row],[Asset Class]]="Local","")</f>
        <v/>
      </c>
      <c r="R202" s="86" t="str" cm="1">
        <f t="array" ref="R202">_xlfn.IFS(Table1[[#This Row],[Asset Class]]&lt;&gt;"Local","y",R$11=$E202,"y",Table1[[#This Row],[Asset Class]]="Local","")</f>
        <v/>
      </c>
      <c r="S202" s="341" t="str" cm="1">
        <f t="array" ref="S202">_xlfn.IFS(Table1[[#This Row],[Asset Class]]&lt;&gt;"Local","y",S$11=$E202,"y",Table1[[#This Row],[Asset Class]]="Local","")</f>
        <v/>
      </c>
      <c r="T202" s="50"/>
      <c r="U202" s="95">
        <f>IF(Table1[[#This Row],[Asset Class]]&lt;&gt;"Local",0.25,IF(P202="y",1,""))</f>
        <v>1</v>
      </c>
      <c r="V202" s="415" t="str">
        <f>IF(Table1[[#This Row],[Asset Class]]&lt;&gt;"Local",0.25,IF(Q202="y",1,""))</f>
        <v/>
      </c>
      <c r="W202" s="415" t="str">
        <f>IF(Table1[[#This Row],[Asset Class]]&lt;&gt;"Local",0.25,IF(R202="y",1,""))</f>
        <v/>
      </c>
      <c r="X202" s="415" t="str">
        <f>IF(Table1[[#This Row],[Asset Class]]&lt;&gt;"Local",0.25,IF(S202="y",1,""))</f>
        <v/>
      </c>
      <c r="Y202" s="95">
        <f t="shared" si="12"/>
        <v>1</v>
      </c>
      <c r="Z202" s="50"/>
      <c r="AA202" s="257">
        <f t="shared" si="13"/>
        <v>940413</v>
      </c>
      <c r="AB202" s="258" t="str">
        <f t="shared" si="14"/>
        <v/>
      </c>
      <c r="AC202" s="258" t="str">
        <f t="shared" si="15"/>
        <v/>
      </c>
      <c r="AD202" s="258" t="str">
        <f t="shared" si="16"/>
        <v/>
      </c>
      <c r="AE202" s="259">
        <f t="shared" si="17"/>
        <v>940413</v>
      </c>
    </row>
    <row r="203" spans="1:31">
      <c r="A203" s="26"/>
      <c r="B203" s="210" t="s">
        <v>426</v>
      </c>
      <c r="C203" s="211" t="s">
        <v>427</v>
      </c>
      <c r="D203" s="211" t="s">
        <v>106</v>
      </c>
      <c r="E203" s="211" t="s">
        <v>107</v>
      </c>
      <c r="F203" s="241" t="s">
        <v>131</v>
      </c>
      <c r="G203" s="357">
        <v>0.5</v>
      </c>
      <c r="H203" s="360">
        <v>6088.2241969145298</v>
      </c>
      <c r="I203" s="365">
        <v>295.91815694928124</v>
      </c>
      <c r="J203" s="332">
        <f>Table1[[#This Row],[Embellishment Area (m2)]]*Table1[[#This Row],[Construction Unit Rate ($/m)]]*Table1[[#This Row],[Embellishment Area Factor]]</f>
        <v>900808.04172248277</v>
      </c>
      <c r="K203" s="246">
        <v>12176.44839382906</v>
      </c>
      <c r="L203" s="337">
        <v>157.26221918381682</v>
      </c>
      <c r="M203" s="88">
        <f>Table1[[#This Row],[Size of land (m2)]]*Table1[[#This Row],[Land Unit Rate ($/m2)]]</f>
        <v>1914895.2961907799</v>
      </c>
      <c r="N203" s="244">
        <v>2021</v>
      </c>
      <c r="O203" s="202">
        <f>ROUND(IF(Table1[[#This Row],[Valuation Year]]=2016,(Table1[[#This Row],[Total Construction Cost ($)]]+Table1[[#This Row],[Land Value]])*('General Input Sheet'!$G$38/'General Input Sheet'!$G$43),Table1[[#This Row],[Total Construction Cost ($)]]+Table1[[#This Row],[Land Value]]),0)</f>
        <v>2815703</v>
      </c>
      <c r="P203" s="123" t="str" cm="1">
        <f t="array" ref="P203">_xlfn.IFS(Table1[[#This Row],[Asset Class]]&lt;&gt;"Local","y",P$11=$E203,"y",Table1[[#This Row],[Asset Class]]="Local","")</f>
        <v>y</v>
      </c>
      <c r="Q203" s="86" t="str" cm="1">
        <f t="array" ref="Q203">_xlfn.IFS(Table1[[#This Row],[Asset Class]]&lt;&gt;"Local","y",Q$11=$E203,"y",Table1[[#This Row],[Asset Class]]="Local","")</f>
        <v>y</v>
      </c>
      <c r="R203" s="86" t="str" cm="1">
        <f t="array" ref="R203">_xlfn.IFS(Table1[[#This Row],[Asset Class]]&lt;&gt;"Local","y",R$11=$E203,"y",Table1[[#This Row],[Asset Class]]="Local","")</f>
        <v>y</v>
      </c>
      <c r="S203" s="341" t="str" cm="1">
        <f t="array" ref="S203">_xlfn.IFS(Table1[[#This Row],[Asset Class]]&lt;&gt;"Local","y",S$11=$E203,"y",Table1[[#This Row],[Asset Class]]="Local","")</f>
        <v>y</v>
      </c>
      <c r="T203" s="50"/>
      <c r="U203" s="95">
        <f>IF(Table1[[#This Row],[Asset Class]]&lt;&gt;"Local",0.25,IF(P203="y",1,""))</f>
        <v>0.25</v>
      </c>
      <c r="V203" s="415">
        <f>IF(Table1[[#This Row],[Asset Class]]&lt;&gt;"Local",0.25,IF(Q203="y",1,""))</f>
        <v>0.25</v>
      </c>
      <c r="W203" s="415">
        <f>IF(Table1[[#This Row],[Asset Class]]&lt;&gt;"Local",0.25,IF(R203="y",1,""))</f>
        <v>0.25</v>
      </c>
      <c r="X203" s="415">
        <f>IF(Table1[[#This Row],[Asset Class]]&lt;&gt;"Local",0.25,IF(S203="y",1,""))</f>
        <v>0.25</v>
      </c>
      <c r="Y203" s="95">
        <f t="shared" si="12"/>
        <v>1</v>
      </c>
      <c r="Z203" s="50"/>
      <c r="AA203" s="257">
        <f t="shared" si="13"/>
        <v>703925.75</v>
      </c>
      <c r="AB203" s="258">
        <f t="shared" si="14"/>
        <v>703925.75</v>
      </c>
      <c r="AC203" s="258">
        <f t="shared" si="15"/>
        <v>703925.75</v>
      </c>
      <c r="AD203" s="258">
        <f t="shared" si="16"/>
        <v>703925.75</v>
      </c>
      <c r="AE203" s="259">
        <f t="shared" si="17"/>
        <v>2815703</v>
      </c>
    </row>
    <row r="204" spans="1:31">
      <c r="A204" s="26"/>
      <c r="B204" s="210" t="s">
        <v>426</v>
      </c>
      <c r="C204" s="211" t="s">
        <v>428</v>
      </c>
      <c r="D204" s="211" t="s">
        <v>106</v>
      </c>
      <c r="E204" s="211" t="s">
        <v>107</v>
      </c>
      <c r="F204" s="241" t="s">
        <v>103</v>
      </c>
      <c r="G204" s="357">
        <v>0.5</v>
      </c>
      <c r="H204" s="360">
        <v>26859.811248756221</v>
      </c>
      <c r="I204" s="365">
        <v>295.91815694928124</v>
      </c>
      <c r="J204" s="332">
        <f>Table1[[#This Row],[Embellishment Area (m2)]]*Table1[[#This Row],[Construction Unit Rate ($/m)]]*Table1[[#This Row],[Embellishment Area Factor]]</f>
        <v>3974152.9203687566</v>
      </c>
      <c r="K204" s="246">
        <v>53719.622497512442</v>
      </c>
      <c r="L204" s="337">
        <v>157.26221918381682</v>
      </c>
      <c r="M204" s="88">
        <f>Table1[[#This Row],[Size of land (m2)]]*Table1[[#This Row],[Land Unit Rate ($/m2)]]</f>
        <v>8448067.047675699</v>
      </c>
      <c r="N204" s="244">
        <v>2021</v>
      </c>
      <c r="O204" s="202">
        <f>ROUND(IF(Table1[[#This Row],[Valuation Year]]=2016,(Table1[[#This Row],[Total Construction Cost ($)]]+Table1[[#This Row],[Land Value]])*('General Input Sheet'!$G$38/'General Input Sheet'!$G$43),Table1[[#This Row],[Total Construction Cost ($)]]+Table1[[#This Row],[Land Value]]),0)</f>
        <v>12422220</v>
      </c>
      <c r="P204" s="123" t="str" cm="1">
        <f t="array" ref="P204">_xlfn.IFS(Table1[[#This Row],[Asset Class]]&lt;&gt;"Local","y",P$11=$E204,"y",Table1[[#This Row],[Asset Class]]="Local","")</f>
        <v>y</v>
      </c>
      <c r="Q204" s="86" t="str" cm="1">
        <f t="array" ref="Q204">_xlfn.IFS(Table1[[#This Row],[Asset Class]]&lt;&gt;"Local","y",Q$11=$E204,"y",Table1[[#This Row],[Asset Class]]="Local","")</f>
        <v>y</v>
      </c>
      <c r="R204" s="86" t="str" cm="1">
        <f t="array" ref="R204">_xlfn.IFS(Table1[[#This Row],[Asset Class]]&lt;&gt;"Local","y",R$11=$E204,"y",Table1[[#This Row],[Asset Class]]="Local","")</f>
        <v>y</v>
      </c>
      <c r="S204" s="341" t="str" cm="1">
        <f t="array" ref="S204">_xlfn.IFS(Table1[[#This Row],[Asset Class]]&lt;&gt;"Local","y",S$11=$E204,"y",Table1[[#This Row],[Asset Class]]="Local","")</f>
        <v>y</v>
      </c>
      <c r="T204" s="50"/>
      <c r="U204" s="95">
        <f>IF(Table1[[#This Row],[Asset Class]]&lt;&gt;"Local",0.25,IF(P204="y",1,""))</f>
        <v>0.25</v>
      </c>
      <c r="V204" s="415">
        <f>IF(Table1[[#This Row],[Asset Class]]&lt;&gt;"Local",0.25,IF(Q204="y",1,""))</f>
        <v>0.25</v>
      </c>
      <c r="W204" s="415">
        <f>IF(Table1[[#This Row],[Asset Class]]&lt;&gt;"Local",0.25,IF(R204="y",1,""))</f>
        <v>0.25</v>
      </c>
      <c r="X204" s="415">
        <f>IF(Table1[[#This Row],[Asset Class]]&lt;&gt;"Local",0.25,IF(S204="y",1,""))</f>
        <v>0.25</v>
      </c>
      <c r="Y204" s="95">
        <f t="shared" si="12"/>
        <v>1</v>
      </c>
      <c r="Z204" s="50"/>
      <c r="AA204" s="257">
        <f t="shared" si="13"/>
        <v>3105555</v>
      </c>
      <c r="AB204" s="258">
        <f t="shared" si="14"/>
        <v>3105555</v>
      </c>
      <c r="AC204" s="258">
        <f t="shared" si="15"/>
        <v>3105555</v>
      </c>
      <c r="AD204" s="258">
        <f t="shared" si="16"/>
        <v>3105555</v>
      </c>
      <c r="AE204" s="259">
        <f t="shared" si="17"/>
        <v>12422220</v>
      </c>
    </row>
    <row r="205" spans="1:31">
      <c r="A205" s="26"/>
      <c r="B205" s="210" t="s">
        <v>429</v>
      </c>
      <c r="C205" s="211" t="s">
        <v>430</v>
      </c>
      <c r="D205" s="211" t="s">
        <v>106</v>
      </c>
      <c r="E205" s="211" t="s">
        <v>107</v>
      </c>
      <c r="F205" s="241" t="s">
        <v>108</v>
      </c>
      <c r="G205" s="357">
        <v>0.5</v>
      </c>
      <c r="H205" s="360">
        <v>683.67317093493546</v>
      </c>
      <c r="I205" s="365">
        <v>295.91815694928124</v>
      </c>
      <c r="J205" s="332">
        <f>Table1[[#This Row],[Embellishment Area (m2)]]*Table1[[#This Row],[Construction Unit Rate ($/m)]]*Table1[[#This Row],[Embellishment Area Factor]]</f>
        <v>101155.65234936851</v>
      </c>
      <c r="K205" s="246">
        <v>0</v>
      </c>
      <c r="L205" s="337">
        <v>157.26221918381682</v>
      </c>
      <c r="M205" s="88">
        <f>Table1[[#This Row],[Size of land (m2)]]*Table1[[#This Row],[Land Unit Rate ($/m2)]]</f>
        <v>0</v>
      </c>
      <c r="N205" s="244">
        <v>2021</v>
      </c>
      <c r="O205" s="202">
        <f>ROUND(IF(Table1[[#This Row],[Valuation Year]]=2016,(Table1[[#This Row],[Total Construction Cost ($)]]+Table1[[#This Row],[Land Value]])*('General Input Sheet'!$G$38/'General Input Sheet'!$G$43),Table1[[#This Row],[Total Construction Cost ($)]]+Table1[[#This Row],[Land Value]]),0)</f>
        <v>101156</v>
      </c>
      <c r="P205" s="123" t="str" cm="1">
        <f t="array" ref="P205">_xlfn.IFS(Table1[[#This Row],[Asset Class]]&lt;&gt;"Local","y",P$11=$E205,"y",Table1[[#This Row],[Asset Class]]="Local","")</f>
        <v>y</v>
      </c>
      <c r="Q205" s="86" t="str" cm="1">
        <f t="array" ref="Q205">_xlfn.IFS(Table1[[#This Row],[Asset Class]]&lt;&gt;"Local","y",Q$11=$E205,"y",Table1[[#This Row],[Asset Class]]="Local","")</f>
        <v>y</v>
      </c>
      <c r="R205" s="86" t="str" cm="1">
        <f t="array" ref="R205">_xlfn.IFS(Table1[[#This Row],[Asset Class]]&lt;&gt;"Local","y",R$11=$E205,"y",Table1[[#This Row],[Asset Class]]="Local","")</f>
        <v>y</v>
      </c>
      <c r="S205" s="341" t="str" cm="1">
        <f t="array" ref="S205">_xlfn.IFS(Table1[[#This Row],[Asset Class]]&lt;&gt;"Local","y",S$11=$E205,"y",Table1[[#This Row],[Asset Class]]="Local","")</f>
        <v>y</v>
      </c>
      <c r="T205" s="50"/>
      <c r="U205" s="95">
        <f>IF(Table1[[#This Row],[Asset Class]]&lt;&gt;"Local",0.25,IF(P205="y",1,""))</f>
        <v>0.25</v>
      </c>
      <c r="V205" s="415">
        <f>IF(Table1[[#This Row],[Asset Class]]&lt;&gt;"Local",0.25,IF(Q205="y",1,""))</f>
        <v>0.25</v>
      </c>
      <c r="W205" s="415">
        <f>IF(Table1[[#This Row],[Asset Class]]&lt;&gt;"Local",0.25,IF(R205="y",1,""))</f>
        <v>0.25</v>
      </c>
      <c r="X205" s="415">
        <f>IF(Table1[[#This Row],[Asset Class]]&lt;&gt;"Local",0.25,IF(S205="y",1,""))</f>
        <v>0.25</v>
      </c>
      <c r="Y205" s="95">
        <f t="shared" si="12"/>
        <v>1</v>
      </c>
      <c r="Z205" s="50"/>
      <c r="AA205" s="257">
        <f t="shared" si="13"/>
        <v>25289</v>
      </c>
      <c r="AB205" s="258">
        <f t="shared" si="14"/>
        <v>25289</v>
      </c>
      <c r="AC205" s="258">
        <f t="shared" si="15"/>
        <v>25289</v>
      </c>
      <c r="AD205" s="258">
        <f t="shared" si="16"/>
        <v>25289</v>
      </c>
      <c r="AE205" s="259">
        <f t="shared" si="17"/>
        <v>101156</v>
      </c>
    </row>
    <row r="206" spans="1:31">
      <c r="A206" s="26"/>
      <c r="B206" s="210" t="s">
        <v>429</v>
      </c>
      <c r="C206" s="211" t="s">
        <v>431</v>
      </c>
      <c r="D206" s="211" t="s">
        <v>106</v>
      </c>
      <c r="E206" s="211" t="s">
        <v>107</v>
      </c>
      <c r="F206" s="241" t="s">
        <v>108</v>
      </c>
      <c r="G206" s="357">
        <v>0.5</v>
      </c>
      <c r="H206" s="360">
        <v>713.62421435918895</v>
      </c>
      <c r="I206" s="365">
        <v>295.91815694928124</v>
      </c>
      <c r="J206" s="332">
        <f>Table1[[#This Row],[Embellishment Area (m2)]]*Table1[[#This Row],[Construction Unit Rate ($/m)]]*Table1[[#This Row],[Embellishment Area Factor]]</f>
        <v>105587.181133775</v>
      </c>
      <c r="K206" s="246">
        <v>0</v>
      </c>
      <c r="L206" s="337">
        <v>157.26221918381682</v>
      </c>
      <c r="M206" s="88">
        <f>Table1[[#This Row],[Size of land (m2)]]*Table1[[#This Row],[Land Unit Rate ($/m2)]]</f>
        <v>0</v>
      </c>
      <c r="N206" s="244">
        <v>2021</v>
      </c>
      <c r="O206" s="202">
        <f>ROUND(IF(Table1[[#This Row],[Valuation Year]]=2016,(Table1[[#This Row],[Total Construction Cost ($)]]+Table1[[#This Row],[Land Value]])*('General Input Sheet'!$G$38/'General Input Sheet'!$G$43),Table1[[#This Row],[Total Construction Cost ($)]]+Table1[[#This Row],[Land Value]]),0)</f>
        <v>105587</v>
      </c>
      <c r="P206" s="123" t="str" cm="1">
        <f t="array" ref="P206">_xlfn.IFS(Table1[[#This Row],[Asset Class]]&lt;&gt;"Local","y",P$11=$E206,"y",Table1[[#This Row],[Asset Class]]="Local","")</f>
        <v>y</v>
      </c>
      <c r="Q206" s="86" t="str" cm="1">
        <f t="array" ref="Q206">_xlfn.IFS(Table1[[#This Row],[Asset Class]]&lt;&gt;"Local","y",Q$11=$E206,"y",Table1[[#This Row],[Asset Class]]="Local","")</f>
        <v>y</v>
      </c>
      <c r="R206" s="86" t="str" cm="1">
        <f t="array" ref="R206">_xlfn.IFS(Table1[[#This Row],[Asset Class]]&lt;&gt;"Local","y",R$11=$E206,"y",Table1[[#This Row],[Asset Class]]="Local","")</f>
        <v>y</v>
      </c>
      <c r="S206" s="341" t="str" cm="1">
        <f t="array" ref="S206">_xlfn.IFS(Table1[[#This Row],[Asset Class]]&lt;&gt;"Local","y",S$11=$E206,"y",Table1[[#This Row],[Asset Class]]="Local","")</f>
        <v>y</v>
      </c>
      <c r="T206" s="50"/>
      <c r="U206" s="95">
        <f>IF(Table1[[#This Row],[Asset Class]]&lt;&gt;"Local",0.25,IF(P206="y",1,""))</f>
        <v>0.25</v>
      </c>
      <c r="V206" s="415">
        <f>IF(Table1[[#This Row],[Asset Class]]&lt;&gt;"Local",0.25,IF(Q206="y",1,""))</f>
        <v>0.25</v>
      </c>
      <c r="W206" s="415">
        <f>IF(Table1[[#This Row],[Asset Class]]&lt;&gt;"Local",0.25,IF(R206="y",1,""))</f>
        <v>0.25</v>
      </c>
      <c r="X206" s="415">
        <f>IF(Table1[[#This Row],[Asset Class]]&lt;&gt;"Local",0.25,IF(S206="y",1,""))</f>
        <v>0.25</v>
      </c>
      <c r="Y206" s="95">
        <f t="shared" si="12"/>
        <v>1</v>
      </c>
      <c r="Z206" s="50"/>
      <c r="AA206" s="257">
        <f t="shared" si="13"/>
        <v>26396.75</v>
      </c>
      <c r="AB206" s="258">
        <f t="shared" si="14"/>
        <v>26396.75</v>
      </c>
      <c r="AC206" s="258">
        <f t="shared" si="15"/>
        <v>26396.75</v>
      </c>
      <c r="AD206" s="258">
        <f t="shared" si="16"/>
        <v>26396.75</v>
      </c>
      <c r="AE206" s="259">
        <f t="shared" si="17"/>
        <v>105587</v>
      </c>
    </row>
    <row r="207" spans="1:31">
      <c r="A207" s="26"/>
      <c r="B207" s="210" t="s">
        <v>432</v>
      </c>
      <c r="C207" s="211" t="s">
        <v>433</v>
      </c>
      <c r="D207" s="211" t="s">
        <v>106</v>
      </c>
      <c r="E207" s="211" t="s">
        <v>107</v>
      </c>
      <c r="F207" s="241" t="s">
        <v>136</v>
      </c>
      <c r="G207" s="357">
        <v>0.5</v>
      </c>
      <c r="H207" s="360">
        <v>12296.947593216115</v>
      </c>
      <c r="I207" s="365">
        <v>295.91815694928124</v>
      </c>
      <c r="J207" s="332">
        <f>Table1[[#This Row],[Embellishment Area (m2)]]*Table1[[#This Row],[Construction Unit Rate ($/m)]]*Table1[[#This Row],[Embellishment Area Factor]]</f>
        <v>1819445.0339432063</v>
      </c>
      <c r="K207" s="246">
        <v>24593.89518643223</v>
      </c>
      <c r="L207" s="337">
        <v>157.26221918381682</v>
      </c>
      <c r="M207" s="88">
        <f>Table1[[#This Row],[Size of land (m2)]]*Table1[[#This Row],[Land Unit Rate ($/m2)]]</f>
        <v>3867690.5353925228</v>
      </c>
      <c r="N207" s="244">
        <v>2021</v>
      </c>
      <c r="O207" s="202">
        <f>ROUND(IF(Table1[[#This Row],[Valuation Year]]=2016,(Table1[[#This Row],[Total Construction Cost ($)]]+Table1[[#This Row],[Land Value]])*('General Input Sheet'!$G$38/'General Input Sheet'!$G$43),Table1[[#This Row],[Total Construction Cost ($)]]+Table1[[#This Row],[Land Value]]),0)</f>
        <v>5687136</v>
      </c>
      <c r="P207" s="123" t="str" cm="1">
        <f t="array" ref="P207">_xlfn.IFS(Table1[[#This Row],[Asset Class]]&lt;&gt;"Local","y",P$11=$E207,"y",Table1[[#This Row],[Asset Class]]="Local","")</f>
        <v>y</v>
      </c>
      <c r="Q207" s="86" t="str" cm="1">
        <f t="array" ref="Q207">_xlfn.IFS(Table1[[#This Row],[Asset Class]]&lt;&gt;"Local","y",Q$11=$E207,"y",Table1[[#This Row],[Asset Class]]="Local","")</f>
        <v>y</v>
      </c>
      <c r="R207" s="86" t="str" cm="1">
        <f t="array" ref="R207">_xlfn.IFS(Table1[[#This Row],[Asset Class]]&lt;&gt;"Local","y",R$11=$E207,"y",Table1[[#This Row],[Asset Class]]="Local","")</f>
        <v>y</v>
      </c>
      <c r="S207" s="341" t="str" cm="1">
        <f t="array" ref="S207">_xlfn.IFS(Table1[[#This Row],[Asset Class]]&lt;&gt;"Local","y",S$11=$E207,"y",Table1[[#This Row],[Asset Class]]="Local","")</f>
        <v>y</v>
      </c>
      <c r="T207" s="50"/>
      <c r="U207" s="95">
        <f>IF(Table1[[#This Row],[Asset Class]]&lt;&gt;"Local",0.25,IF(P207="y",1,""))</f>
        <v>0.25</v>
      </c>
      <c r="V207" s="415">
        <f>IF(Table1[[#This Row],[Asset Class]]&lt;&gt;"Local",0.25,IF(Q207="y",1,""))</f>
        <v>0.25</v>
      </c>
      <c r="W207" s="415">
        <f>IF(Table1[[#This Row],[Asset Class]]&lt;&gt;"Local",0.25,IF(R207="y",1,""))</f>
        <v>0.25</v>
      </c>
      <c r="X207" s="415">
        <f>IF(Table1[[#This Row],[Asset Class]]&lt;&gt;"Local",0.25,IF(S207="y",1,""))</f>
        <v>0.25</v>
      </c>
      <c r="Y207" s="95">
        <f t="shared" ref="Y207:Y270" si="18">SUM(U207:X207)</f>
        <v>1</v>
      </c>
      <c r="Z207" s="50"/>
      <c r="AA207" s="257">
        <f t="shared" ref="AA207:AA270" si="19">IF(U207="","",(U207/$Y207)*$O207)</f>
        <v>1421784</v>
      </c>
      <c r="AB207" s="258">
        <f t="shared" ref="AB207:AB270" si="20">IF(V207="","",(V207/$Y207)*$O207)</f>
        <v>1421784</v>
      </c>
      <c r="AC207" s="258">
        <f t="shared" ref="AC207:AC270" si="21">IF(W207="","",(W207/$Y207)*$O207)</f>
        <v>1421784</v>
      </c>
      <c r="AD207" s="258">
        <f t="shared" ref="AD207:AD270" si="22">IF(X207="","",(X207/$Y207)*$O207)</f>
        <v>1421784</v>
      </c>
      <c r="AE207" s="259">
        <f t="shared" ref="AE207:AE270" si="23">SUM(AA207:AD207)</f>
        <v>5687136</v>
      </c>
    </row>
    <row r="208" spans="1:31">
      <c r="A208" s="26"/>
      <c r="B208" s="210" t="s">
        <v>434</v>
      </c>
      <c r="C208" s="211" t="s">
        <v>435</v>
      </c>
      <c r="D208" s="211" t="s">
        <v>111</v>
      </c>
      <c r="E208" s="211" t="s">
        <v>107</v>
      </c>
      <c r="F208" s="241" t="s">
        <v>103</v>
      </c>
      <c r="G208" s="357">
        <v>0.5</v>
      </c>
      <c r="H208" s="360">
        <v>6610.34517978863</v>
      </c>
      <c r="I208" s="365">
        <v>111.62041035606889</v>
      </c>
      <c r="J208" s="332">
        <f>Table1[[#This Row],[Embellishment Area (m2)]]*Table1[[#This Row],[Construction Unit Rate ($/m)]]*Table1[[#This Row],[Embellishment Area Factor]]</f>
        <v>368924.72078163445</v>
      </c>
      <c r="K208" s="246">
        <v>13220.69035957726</v>
      </c>
      <c r="L208" s="337">
        <v>66.125722619436161</v>
      </c>
      <c r="M208" s="88">
        <f>Table1[[#This Row],[Size of land (m2)]]*Table1[[#This Row],[Land Unit Rate ($/m2)]]</f>
        <v>874227.70355485962</v>
      </c>
      <c r="N208" s="244">
        <v>2021</v>
      </c>
      <c r="O208" s="202">
        <f>ROUND(IF(Table1[[#This Row],[Valuation Year]]=2016,(Table1[[#This Row],[Total Construction Cost ($)]]+Table1[[#This Row],[Land Value]])*('General Input Sheet'!$G$38/'General Input Sheet'!$G$43),Table1[[#This Row],[Total Construction Cost ($)]]+Table1[[#This Row],[Land Value]]),0)</f>
        <v>1243152</v>
      </c>
      <c r="P208" s="123" t="str" cm="1">
        <f t="array" ref="P208">_xlfn.IFS(Table1[[#This Row],[Asset Class]]&lt;&gt;"Local","y",P$11=$E208,"y",Table1[[#This Row],[Asset Class]]="Local","")</f>
        <v>y</v>
      </c>
      <c r="Q208" s="86" t="str" cm="1">
        <f t="array" ref="Q208">_xlfn.IFS(Table1[[#This Row],[Asset Class]]&lt;&gt;"Local","y",Q$11=$E208,"y",Table1[[#This Row],[Asset Class]]="Local","")</f>
        <v/>
      </c>
      <c r="R208" s="86" t="str" cm="1">
        <f t="array" ref="R208">_xlfn.IFS(Table1[[#This Row],[Asset Class]]&lt;&gt;"Local","y",R$11=$E208,"y",Table1[[#This Row],[Asset Class]]="Local","")</f>
        <v/>
      </c>
      <c r="S208" s="341" t="str" cm="1">
        <f t="array" ref="S208">_xlfn.IFS(Table1[[#This Row],[Asset Class]]&lt;&gt;"Local","y",S$11=$E208,"y",Table1[[#This Row],[Asset Class]]="Local","")</f>
        <v/>
      </c>
      <c r="T208" s="50"/>
      <c r="U208" s="95">
        <f>IF(Table1[[#This Row],[Asset Class]]&lt;&gt;"Local",0.25,IF(P208="y",1,""))</f>
        <v>1</v>
      </c>
      <c r="V208" s="415" t="str">
        <f>IF(Table1[[#This Row],[Asset Class]]&lt;&gt;"Local",0.25,IF(Q208="y",1,""))</f>
        <v/>
      </c>
      <c r="W208" s="415" t="str">
        <f>IF(Table1[[#This Row],[Asset Class]]&lt;&gt;"Local",0.25,IF(R208="y",1,""))</f>
        <v/>
      </c>
      <c r="X208" s="415" t="str">
        <f>IF(Table1[[#This Row],[Asset Class]]&lt;&gt;"Local",0.25,IF(S208="y",1,""))</f>
        <v/>
      </c>
      <c r="Y208" s="95">
        <f t="shared" si="18"/>
        <v>1</v>
      </c>
      <c r="Z208" s="50"/>
      <c r="AA208" s="257">
        <f t="shared" si="19"/>
        <v>1243152</v>
      </c>
      <c r="AB208" s="258" t="str">
        <f t="shared" si="20"/>
        <v/>
      </c>
      <c r="AC208" s="258" t="str">
        <f t="shared" si="21"/>
        <v/>
      </c>
      <c r="AD208" s="258" t="str">
        <f t="shared" si="22"/>
        <v/>
      </c>
      <c r="AE208" s="259">
        <f t="shared" si="23"/>
        <v>1243152</v>
      </c>
    </row>
    <row r="209" spans="1:31">
      <c r="A209" s="26"/>
      <c r="B209" s="210" t="s">
        <v>436</v>
      </c>
      <c r="C209" s="211" t="s">
        <v>437</v>
      </c>
      <c r="D209" s="211" t="s">
        <v>111</v>
      </c>
      <c r="E209" s="211" t="s">
        <v>107</v>
      </c>
      <c r="F209" s="241" t="s">
        <v>108</v>
      </c>
      <c r="G209" s="357">
        <v>0.5</v>
      </c>
      <c r="H209" s="360">
        <v>5973.1009707179801</v>
      </c>
      <c r="I209" s="365">
        <v>111.62041035606889</v>
      </c>
      <c r="J209" s="332">
        <f>Table1[[#This Row],[Embellishment Area (m2)]]*Table1[[#This Row],[Construction Unit Rate ($/m)]]*Table1[[#This Row],[Embellishment Area Factor]]</f>
        <v>333359.99072488718</v>
      </c>
      <c r="K209" s="246">
        <v>11946.20194143596</v>
      </c>
      <c r="L209" s="337">
        <v>66.125722619436161</v>
      </c>
      <c r="M209" s="88">
        <f>Table1[[#This Row],[Size of land (m2)]]*Table1[[#This Row],[Land Unit Rate ($/m2)]]</f>
        <v>789951.23593516403</v>
      </c>
      <c r="N209" s="244">
        <v>2021</v>
      </c>
      <c r="O209" s="202">
        <f>ROUND(IF(Table1[[#This Row],[Valuation Year]]=2016,(Table1[[#This Row],[Total Construction Cost ($)]]+Table1[[#This Row],[Land Value]])*('General Input Sheet'!$G$38/'General Input Sheet'!$G$43),Table1[[#This Row],[Total Construction Cost ($)]]+Table1[[#This Row],[Land Value]]),0)</f>
        <v>1123311</v>
      </c>
      <c r="P209" s="123" t="str" cm="1">
        <f t="array" ref="P209">_xlfn.IFS(Table1[[#This Row],[Asset Class]]&lt;&gt;"Local","y",P$11=$E209,"y",Table1[[#This Row],[Asset Class]]="Local","")</f>
        <v>y</v>
      </c>
      <c r="Q209" s="86" t="str" cm="1">
        <f t="array" ref="Q209">_xlfn.IFS(Table1[[#This Row],[Asset Class]]&lt;&gt;"Local","y",Q$11=$E209,"y",Table1[[#This Row],[Asset Class]]="Local","")</f>
        <v/>
      </c>
      <c r="R209" s="86" t="str" cm="1">
        <f t="array" ref="R209">_xlfn.IFS(Table1[[#This Row],[Asset Class]]&lt;&gt;"Local","y",R$11=$E209,"y",Table1[[#This Row],[Asset Class]]="Local","")</f>
        <v/>
      </c>
      <c r="S209" s="341" t="str" cm="1">
        <f t="array" ref="S209">_xlfn.IFS(Table1[[#This Row],[Asset Class]]&lt;&gt;"Local","y",S$11=$E209,"y",Table1[[#This Row],[Asset Class]]="Local","")</f>
        <v/>
      </c>
      <c r="T209" s="50"/>
      <c r="U209" s="95">
        <f>IF(Table1[[#This Row],[Asset Class]]&lt;&gt;"Local",0.25,IF(P209="y",1,""))</f>
        <v>1</v>
      </c>
      <c r="V209" s="415" t="str">
        <f>IF(Table1[[#This Row],[Asset Class]]&lt;&gt;"Local",0.25,IF(Q209="y",1,""))</f>
        <v/>
      </c>
      <c r="W209" s="415" t="str">
        <f>IF(Table1[[#This Row],[Asset Class]]&lt;&gt;"Local",0.25,IF(R209="y",1,""))</f>
        <v/>
      </c>
      <c r="X209" s="415" t="str">
        <f>IF(Table1[[#This Row],[Asset Class]]&lt;&gt;"Local",0.25,IF(S209="y",1,""))</f>
        <v/>
      </c>
      <c r="Y209" s="95">
        <f t="shared" si="18"/>
        <v>1</v>
      </c>
      <c r="Z209" s="50"/>
      <c r="AA209" s="257">
        <f t="shared" si="19"/>
        <v>1123311</v>
      </c>
      <c r="AB209" s="258" t="str">
        <f t="shared" si="20"/>
        <v/>
      </c>
      <c r="AC209" s="258" t="str">
        <f t="shared" si="21"/>
        <v/>
      </c>
      <c r="AD209" s="258" t="str">
        <f t="shared" si="22"/>
        <v/>
      </c>
      <c r="AE209" s="259">
        <f t="shared" si="23"/>
        <v>1123311</v>
      </c>
    </row>
    <row r="210" spans="1:31">
      <c r="A210" s="26"/>
      <c r="B210" s="210" t="s">
        <v>438</v>
      </c>
      <c r="C210" s="211" t="s">
        <v>439</v>
      </c>
      <c r="D210" s="211" t="s">
        <v>111</v>
      </c>
      <c r="E210" s="211" t="s">
        <v>107</v>
      </c>
      <c r="F210" s="241" t="s">
        <v>103</v>
      </c>
      <c r="G210" s="357">
        <v>0.5</v>
      </c>
      <c r="H210" s="360">
        <v>3126.1310491474878</v>
      </c>
      <c r="I210" s="365">
        <v>111.62041035606889</v>
      </c>
      <c r="J210" s="332">
        <f>Table1[[#This Row],[Embellishment Area (m2)]]*Table1[[#This Row],[Construction Unit Rate ($/m)]]*Table1[[#This Row],[Embellishment Area Factor]]</f>
        <v>174470.01526634538</v>
      </c>
      <c r="K210" s="246">
        <v>6252.2620982949757</v>
      </c>
      <c r="L210" s="337">
        <v>66.125722619436161</v>
      </c>
      <c r="M210" s="88">
        <f>Table1[[#This Row],[Size of land (m2)]]*Table1[[#This Row],[Land Unit Rate ($/m2)]]</f>
        <v>413435.34925586748</v>
      </c>
      <c r="N210" s="244">
        <v>2021</v>
      </c>
      <c r="O210" s="202">
        <f>ROUND(IF(Table1[[#This Row],[Valuation Year]]=2016,(Table1[[#This Row],[Total Construction Cost ($)]]+Table1[[#This Row],[Land Value]])*('General Input Sheet'!$G$38/'General Input Sheet'!$G$43),Table1[[#This Row],[Total Construction Cost ($)]]+Table1[[#This Row],[Land Value]]),0)</f>
        <v>587905</v>
      </c>
      <c r="P210" s="123" t="str" cm="1">
        <f t="array" ref="P210">_xlfn.IFS(Table1[[#This Row],[Asset Class]]&lt;&gt;"Local","y",P$11=$E210,"y",Table1[[#This Row],[Asset Class]]="Local","")</f>
        <v>y</v>
      </c>
      <c r="Q210" s="86" t="str" cm="1">
        <f t="array" ref="Q210">_xlfn.IFS(Table1[[#This Row],[Asset Class]]&lt;&gt;"Local","y",Q$11=$E210,"y",Table1[[#This Row],[Asset Class]]="Local","")</f>
        <v/>
      </c>
      <c r="R210" s="86" t="str" cm="1">
        <f t="array" ref="R210">_xlfn.IFS(Table1[[#This Row],[Asset Class]]&lt;&gt;"Local","y",R$11=$E210,"y",Table1[[#This Row],[Asset Class]]="Local","")</f>
        <v/>
      </c>
      <c r="S210" s="341" t="str" cm="1">
        <f t="array" ref="S210">_xlfn.IFS(Table1[[#This Row],[Asset Class]]&lt;&gt;"Local","y",S$11=$E210,"y",Table1[[#This Row],[Asset Class]]="Local","")</f>
        <v/>
      </c>
      <c r="T210" s="50"/>
      <c r="U210" s="95">
        <f>IF(Table1[[#This Row],[Asset Class]]&lt;&gt;"Local",0.25,IF(P210="y",1,""))</f>
        <v>1</v>
      </c>
      <c r="V210" s="415" t="str">
        <f>IF(Table1[[#This Row],[Asset Class]]&lt;&gt;"Local",0.25,IF(Q210="y",1,""))</f>
        <v/>
      </c>
      <c r="W210" s="415" t="str">
        <f>IF(Table1[[#This Row],[Asset Class]]&lt;&gt;"Local",0.25,IF(R210="y",1,""))</f>
        <v/>
      </c>
      <c r="X210" s="415" t="str">
        <f>IF(Table1[[#This Row],[Asset Class]]&lt;&gt;"Local",0.25,IF(S210="y",1,""))</f>
        <v/>
      </c>
      <c r="Y210" s="95">
        <f t="shared" si="18"/>
        <v>1</v>
      </c>
      <c r="Z210" s="50"/>
      <c r="AA210" s="257">
        <f t="shared" si="19"/>
        <v>587905</v>
      </c>
      <c r="AB210" s="258" t="str">
        <f t="shared" si="20"/>
        <v/>
      </c>
      <c r="AC210" s="258" t="str">
        <f t="shared" si="21"/>
        <v/>
      </c>
      <c r="AD210" s="258" t="str">
        <f t="shared" si="22"/>
        <v/>
      </c>
      <c r="AE210" s="259">
        <f t="shared" si="23"/>
        <v>587905</v>
      </c>
    </row>
    <row r="211" spans="1:31">
      <c r="A211" s="26"/>
      <c r="B211" s="210" t="s">
        <v>440</v>
      </c>
      <c r="C211" s="211" t="s">
        <v>441</v>
      </c>
      <c r="D211" s="211" t="s">
        <v>106</v>
      </c>
      <c r="E211" s="211" t="s">
        <v>107</v>
      </c>
      <c r="F211" s="241" t="s">
        <v>136</v>
      </c>
      <c r="G211" s="357">
        <v>0.5</v>
      </c>
      <c r="H211" s="360">
        <v>38182.894802408526</v>
      </c>
      <c r="I211" s="365">
        <v>295.91815694928124</v>
      </c>
      <c r="J211" s="332">
        <f>Table1[[#This Row],[Embellishment Area (m2)]]*Table1[[#This Row],[Construction Unit Rate ($/m)]]*Table1[[#This Row],[Embellishment Area Factor]]</f>
        <v>5649505.9284585109</v>
      </c>
      <c r="K211" s="246">
        <v>0</v>
      </c>
      <c r="L211" s="337">
        <v>157.26221918381682</v>
      </c>
      <c r="M211" s="88">
        <f>Table1[[#This Row],[Size of land (m2)]]*Table1[[#This Row],[Land Unit Rate ($/m2)]]</f>
        <v>0</v>
      </c>
      <c r="N211" s="244">
        <v>2021</v>
      </c>
      <c r="O211" s="202">
        <f>ROUND(IF(Table1[[#This Row],[Valuation Year]]=2016,(Table1[[#This Row],[Total Construction Cost ($)]]+Table1[[#This Row],[Land Value]])*('General Input Sheet'!$G$38/'General Input Sheet'!$G$43),Table1[[#This Row],[Total Construction Cost ($)]]+Table1[[#This Row],[Land Value]]),0)</f>
        <v>5649506</v>
      </c>
      <c r="P211" s="123" t="str" cm="1">
        <f t="array" ref="P211">_xlfn.IFS(Table1[[#This Row],[Asset Class]]&lt;&gt;"Local","y",P$11=$E211,"y",Table1[[#This Row],[Asset Class]]="Local","")</f>
        <v>y</v>
      </c>
      <c r="Q211" s="86" t="str" cm="1">
        <f t="array" ref="Q211">_xlfn.IFS(Table1[[#This Row],[Asset Class]]&lt;&gt;"Local","y",Q$11=$E211,"y",Table1[[#This Row],[Asset Class]]="Local","")</f>
        <v>y</v>
      </c>
      <c r="R211" s="86" t="str" cm="1">
        <f t="array" ref="R211">_xlfn.IFS(Table1[[#This Row],[Asset Class]]&lt;&gt;"Local","y",R$11=$E211,"y",Table1[[#This Row],[Asset Class]]="Local","")</f>
        <v>y</v>
      </c>
      <c r="S211" s="341" t="str" cm="1">
        <f t="array" ref="S211">_xlfn.IFS(Table1[[#This Row],[Asset Class]]&lt;&gt;"Local","y",S$11=$E211,"y",Table1[[#This Row],[Asset Class]]="Local","")</f>
        <v>y</v>
      </c>
      <c r="T211" s="50"/>
      <c r="U211" s="95">
        <f>IF(Table1[[#This Row],[Asset Class]]&lt;&gt;"Local",0.25,IF(P211="y",1,""))</f>
        <v>0.25</v>
      </c>
      <c r="V211" s="415">
        <f>IF(Table1[[#This Row],[Asset Class]]&lt;&gt;"Local",0.25,IF(Q211="y",1,""))</f>
        <v>0.25</v>
      </c>
      <c r="W211" s="415">
        <f>IF(Table1[[#This Row],[Asset Class]]&lt;&gt;"Local",0.25,IF(R211="y",1,""))</f>
        <v>0.25</v>
      </c>
      <c r="X211" s="415">
        <f>IF(Table1[[#This Row],[Asset Class]]&lt;&gt;"Local",0.25,IF(S211="y",1,""))</f>
        <v>0.25</v>
      </c>
      <c r="Y211" s="95">
        <f t="shared" si="18"/>
        <v>1</v>
      </c>
      <c r="Z211" s="50"/>
      <c r="AA211" s="257">
        <f t="shared" si="19"/>
        <v>1412376.5</v>
      </c>
      <c r="AB211" s="258">
        <f t="shared" si="20"/>
        <v>1412376.5</v>
      </c>
      <c r="AC211" s="258">
        <f t="shared" si="21"/>
        <v>1412376.5</v>
      </c>
      <c r="AD211" s="258">
        <f t="shared" si="22"/>
        <v>1412376.5</v>
      </c>
      <c r="AE211" s="259">
        <f t="shared" si="23"/>
        <v>5649506</v>
      </c>
    </row>
    <row r="212" spans="1:31">
      <c r="A212" s="26"/>
      <c r="B212" s="210" t="s">
        <v>442</v>
      </c>
      <c r="C212" s="211" t="s">
        <v>443</v>
      </c>
      <c r="D212" s="211" t="s">
        <v>111</v>
      </c>
      <c r="E212" s="211" t="s">
        <v>107</v>
      </c>
      <c r="F212" s="241" t="s">
        <v>103</v>
      </c>
      <c r="G212" s="357">
        <v>0.5</v>
      </c>
      <c r="H212" s="360">
        <v>9225.1858008948293</v>
      </c>
      <c r="I212" s="365">
        <v>111.62041035606889</v>
      </c>
      <c r="J212" s="332">
        <f>Table1[[#This Row],[Embellishment Area (m2)]]*Table1[[#This Row],[Construction Unit Rate ($/m)]]*Table1[[#This Row],[Embellishment Area Factor]]</f>
        <v>514859.51235343044</v>
      </c>
      <c r="K212" s="246">
        <v>0</v>
      </c>
      <c r="L212" s="337">
        <v>66.125722619436161</v>
      </c>
      <c r="M212" s="88">
        <f>Table1[[#This Row],[Size of land (m2)]]*Table1[[#This Row],[Land Unit Rate ($/m2)]]</f>
        <v>0</v>
      </c>
      <c r="N212" s="244">
        <v>2021</v>
      </c>
      <c r="O212" s="202">
        <f>ROUND(IF(Table1[[#This Row],[Valuation Year]]=2016,(Table1[[#This Row],[Total Construction Cost ($)]]+Table1[[#This Row],[Land Value]])*('General Input Sheet'!$G$38/'General Input Sheet'!$G$43),Table1[[#This Row],[Total Construction Cost ($)]]+Table1[[#This Row],[Land Value]]),0)</f>
        <v>514860</v>
      </c>
      <c r="P212" s="123" t="str" cm="1">
        <f t="array" ref="P212">_xlfn.IFS(Table1[[#This Row],[Asset Class]]&lt;&gt;"Local","y",P$11=$E212,"y",Table1[[#This Row],[Asset Class]]="Local","")</f>
        <v>y</v>
      </c>
      <c r="Q212" s="86" t="str" cm="1">
        <f t="array" ref="Q212">_xlfn.IFS(Table1[[#This Row],[Asset Class]]&lt;&gt;"Local","y",Q$11=$E212,"y",Table1[[#This Row],[Asset Class]]="Local","")</f>
        <v/>
      </c>
      <c r="R212" s="86" t="str" cm="1">
        <f t="array" ref="R212">_xlfn.IFS(Table1[[#This Row],[Asset Class]]&lt;&gt;"Local","y",R$11=$E212,"y",Table1[[#This Row],[Asset Class]]="Local","")</f>
        <v/>
      </c>
      <c r="S212" s="341" t="str" cm="1">
        <f t="array" ref="S212">_xlfn.IFS(Table1[[#This Row],[Asset Class]]&lt;&gt;"Local","y",S$11=$E212,"y",Table1[[#This Row],[Asset Class]]="Local","")</f>
        <v/>
      </c>
      <c r="T212" s="50"/>
      <c r="U212" s="95">
        <f>IF(Table1[[#This Row],[Asset Class]]&lt;&gt;"Local",0.25,IF(P212="y",1,""))</f>
        <v>1</v>
      </c>
      <c r="V212" s="415" t="str">
        <f>IF(Table1[[#This Row],[Asset Class]]&lt;&gt;"Local",0.25,IF(Q212="y",1,""))</f>
        <v/>
      </c>
      <c r="W212" s="415" t="str">
        <f>IF(Table1[[#This Row],[Asset Class]]&lt;&gt;"Local",0.25,IF(R212="y",1,""))</f>
        <v/>
      </c>
      <c r="X212" s="415" t="str">
        <f>IF(Table1[[#This Row],[Asset Class]]&lt;&gt;"Local",0.25,IF(S212="y",1,""))</f>
        <v/>
      </c>
      <c r="Y212" s="95">
        <f t="shared" si="18"/>
        <v>1</v>
      </c>
      <c r="Z212" s="50"/>
      <c r="AA212" s="257">
        <f t="shared" si="19"/>
        <v>514860</v>
      </c>
      <c r="AB212" s="258" t="str">
        <f t="shared" si="20"/>
        <v/>
      </c>
      <c r="AC212" s="258" t="str">
        <f t="shared" si="21"/>
        <v/>
      </c>
      <c r="AD212" s="258" t="str">
        <f t="shared" si="22"/>
        <v/>
      </c>
      <c r="AE212" s="259">
        <f t="shared" si="23"/>
        <v>514860</v>
      </c>
    </row>
    <row r="213" spans="1:31">
      <c r="A213" s="26"/>
      <c r="B213" s="210" t="s">
        <v>442</v>
      </c>
      <c r="C213" s="211" t="s">
        <v>444</v>
      </c>
      <c r="D213" s="211" t="s">
        <v>111</v>
      </c>
      <c r="E213" s="211" t="s">
        <v>107</v>
      </c>
      <c r="F213" s="241" t="s">
        <v>103</v>
      </c>
      <c r="G213" s="357">
        <v>0.5</v>
      </c>
      <c r="H213" s="360">
        <v>1851.0484838044431</v>
      </c>
      <c r="I213" s="365">
        <v>111.62041035606889</v>
      </c>
      <c r="J213" s="332">
        <f>Table1[[#This Row],[Embellishment Area (m2)]]*Table1[[#This Row],[Construction Unit Rate ($/m)]]*Table1[[#This Row],[Embellishment Area Factor]]</f>
        <v>103307.39567561554</v>
      </c>
      <c r="K213" s="246">
        <v>0</v>
      </c>
      <c r="L213" s="337">
        <v>66.125722619436161</v>
      </c>
      <c r="M213" s="88">
        <f>Table1[[#This Row],[Size of land (m2)]]*Table1[[#This Row],[Land Unit Rate ($/m2)]]</f>
        <v>0</v>
      </c>
      <c r="N213" s="244">
        <v>2021</v>
      </c>
      <c r="O213" s="202">
        <f>ROUND(IF(Table1[[#This Row],[Valuation Year]]=2016,(Table1[[#This Row],[Total Construction Cost ($)]]+Table1[[#This Row],[Land Value]])*('General Input Sheet'!$G$38/'General Input Sheet'!$G$43),Table1[[#This Row],[Total Construction Cost ($)]]+Table1[[#This Row],[Land Value]]),0)</f>
        <v>103307</v>
      </c>
      <c r="P213" s="123" t="str" cm="1">
        <f t="array" ref="P213">_xlfn.IFS(Table1[[#This Row],[Asset Class]]&lt;&gt;"Local","y",P$11=$E213,"y",Table1[[#This Row],[Asset Class]]="Local","")</f>
        <v>y</v>
      </c>
      <c r="Q213" s="86" t="str" cm="1">
        <f t="array" ref="Q213">_xlfn.IFS(Table1[[#This Row],[Asset Class]]&lt;&gt;"Local","y",Q$11=$E213,"y",Table1[[#This Row],[Asset Class]]="Local","")</f>
        <v/>
      </c>
      <c r="R213" s="86" t="str" cm="1">
        <f t="array" ref="R213">_xlfn.IFS(Table1[[#This Row],[Asset Class]]&lt;&gt;"Local","y",R$11=$E213,"y",Table1[[#This Row],[Asset Class]]="Local","")</f>
        <v/>
      </c>
      <c r="S213" s="341" t="str" cm="1">
        <f t="array" ref="S213">_xlfn.IFS(Table1[[#This Row],[Asset Class]]&lt;&gt;"Local","y",S$11=$E213,"y",Table1[[#This Row],[Asset Class]]="Local","")</f>
        <v/>
      </c>
      <c r="T213" s="50"/>
      <c r="U213" s="95">
        <f>IF(Table1[[#This Row],[Asset Class]]&lt;&gt;"Local",0.25,IF(P213="y",1,""))</f>
        <v>1</v>
      </c>
      <c r="V213" s="415" t="str">
        <f>IF(Table1[[#This Row],[Asset Class]]&lt;&gt;"Local",0.25,IF(Q213="y",1,""))</f>
        <v/>
      </c>
      <c r="W213" s="415" t="str">
        <f>IF(Table1[[#This Row],[Asset Class]]&lt;&gt;"Local",0.25,IF(R213="y",1,""))</f>
        <v/>
      </c>
      <c r="X213" s="415" t="str">
        <f>IF(Table1[[#This Row],[Asset Class]]&lt;&gt;"Local",0.25,IF(S213="y",1,""))</f>
        <v/>
      </c>
      <c r="Y213" s="95">
        <f t="shared" si="18"/>
        <v>1</v>
      </c>
      <c r="Z213" s="50"/>
      <c r="AA213" s="257">
        <f t="shared" si="19"/>
        <v>103307</v>
      </c>
      <c r="AB213" s="258" t="str">
        <f t="shared" si="20"/>
        <v/>
      </c>
      <c r="AC213" s="258" t="str">
        <f t="shared" si="21"/>
        <v/>
      </c>
      <c r="AD213" s="258" t="str">
        <f t="shared" si="22"/>
        <v/>
      </c>
      <c r="AE213" s="259">
        <f t="shared" si="23"/>
        <v>103307</v>
      </c>
    </row>
    <row r="214" spans="1:31">
      <c r="A214" s="26"/>
      <c r="B214" s="210" t="s">
        <v>445</v>
      </c>
      <c r="C214" s="211" t="s">
        <v>446</v>
      </c>
      <c r="D214" s="211" t="s">
        <v>106</v>
      </c>
      <c r="E214" s="211" t="s">
        <v>114</v>
      </c>
      <c r="F214" s="241" t="s">
        <v>103</v>
      </c>
      <c r="G214" s="357">
        <v>0.5</v>
      </c>
      <c r="H214" s="360">
        <v>3428.762397061053</v>
      </c>
      <c r="I214" s="365">
        <v>566.28724924743767</v>
      </c>
      <c r="J214" s="332">
        <f>Table1[[#This Row],[Embellishment Area (m2)]]*Table1[[#This Row],[Construction Unit Rate ($/m)]]*Table1[[#This Row],[Embellishment Area Factor]]</f>
        <v>970832.21307737718</v>
      </c>
      <c r="K214" s="246">
        <v>6857.524794122106</v>
      </c>
      <c r="L214" s="337">
        <v>75.676903388107434</v>
      </c>
      <c r="M214" s="88">
        <f>Table1[[#This Row],[Size of land (m2)]]*Table1[[#This Row],[Land Unit Rate ($/m2)]]</f>
        <v>518956.24132632994</v>
      </c>
      <c r="N214" s="244">
        <v>2021</v>
      </c>
      <c r="O214" s="202">
        <f>ROUND(IF(Table1[[#This Row],[Valuation Year]]=2016,(Table1[[#This Row],[Total Construction Cost ($)]]+Table1[[#This Row],[Land Value]])*('General Input Sheet'!$G$38/'General Input Sheet'!$G$43),Table1[[#This Row],[Total Construction Cost ($)]]+Table1[[#This Row],[Land Value]]),0)</f>
        <v>1489788</v>
      </c>
      <c r="P214" s="123" t="str" cm="1">
        <f t="array" ref="P214">_xlfn.IFS(Table1[[#This Row],[Asset Class]]&lt;&gt;"Local","y",P$11=$E214,"y",Table1[[#This Row],[Asset Class]]="Local","")</f>
        <v>y</v>
      </c>
      <c r="Q214" s="86" t="str" cm="1">
        <f t="array" ref="Q214">_xlfn.IFS(Table1[[#This Row],[Asset Class]]&lt;&gt;"Local","y",Q$11=$E214,"y",Table1[[#This Row],[Asset Class]]="Local","")</f>
        <v>y</v>
      </c>
      <c r="R214" s="86" t="str" cm="1">
        <f t="array" ref="R214">_xlfn.IFS(Table1[[#This Row],[Asset Class]]&lt;&gt;"Local","y",R$11=$E214,"y",Table1[[#This Row],[Asset Class]]="Local","")</f>
        <v>y</v>
      </c>
      <c r="S214" s="341" t="str" cm="1">
        <f t="array" ref="S214">_xlfn.IFS(Table1[[#This Row],[Asset Class]]&lt;&gt;"Local","y",S$11=$E214,"y",Table1[[#This Row],[Asset Class]]="Local","")</f>
        <v>y</v>
      </c>
      <c r="T214" s="50"/>
      <c r="U214" s="95">
        <f>IF(Table1[[#This Row],[Asset Class]]&lt;&gt;"Local",0.25,IF(P214="y",1,""))</f>
        <v>0.25</v>
      </c>
      <c r="V214" s="415">
        <f>IF(Table1[[#This Row],[Asset Class]]&lt;&gt;"Local",0.25,IF(Q214="y",1,""))</f>
        <v>0.25</v>
      </c>
      <c r="W214" s="415">
        <f>IF(Table1[[#This Row],[Asset Class]]&lt;&gt;"Local",0.25,IF(R214="y",1,""))</f>
        <v>0.25</v>
      </c>
      <c r="X214" s="415">
        <f>IF(Table1[[#This Row],[Asset Class]]&lt;&gt;"Local",0.25,IF(S214="y",1,""))</f>
        <v>0.25</v>
      </c>
      <c r="Y214" s="95">
        <f t="shared" si="18"/>
        <v>1</v>
      </c>
      <c r="Z214" s="50"/>
      <c r="AA214" s="257">
        <f t="shared" si="19"/>
        <v>372447</v>
      </c>
      <c r="AB214" s="258">
        <f t="shared" si="20"/>
        <v>372447</v>
      </c>
      <c r="AC214" s="258">
        <f t="shared" si="21"/>
        <v>372447</v>
      </c>
      <c r="AD214" s="258">
        <f t="shared" si="22"/>
        <v>372447</v>
      </c>
      <c r="AE214" s="259">
        <f t="shared" si="23"/>
        <v>1489788</v>
      </c>
    </row>
    <row r="215" spans="1:31">
      <c r="A215" s="26"/>
      <c r="B215" s="210" t="s">
        <v>445</v>
      </c>
      <c r="C215" s="211" t="s">
        <v>447</v>
      </c>
      <c r="D215" s="211" t="s">
        <v>106</v>
      </c>
      <c r="E215" s="211" t="s">
        <v>114</v>
      </c>
      <c r="F215" s="241" t="s">
        <v>131</v>
      </c>
      <c r="G215" s="357">
        <v>0.5</v>
      </c>
      <c r="H215" s="360">
        <v>1709.8211401199601</v>
      </c>
      <c r="I215" s="365">
        <v>566.28724924743767</v>
      </c>
      <c r="J215" s="332">
        <f>Table1[[#This Row],[Embellishment Area (m2)]]*Table1[[#This Row],[Construction Unit Rate ($/m)]]*Table1[[#This Row],[Embellishment Area Factor]]</f>
        <v>484124.95507182495</v>
      </c>
      <c r="K215" s="246">
        <v>3419.6422802399202</v>
      </c>
      <c r="L215" s="337">
        <v>75.676903388107434</v>
      </c>
      <c r="M215" s="88">
        <f>Table1[[#This Row],[Size of land (m2)]]*Table1[[#This Row],[Land Unit Rate ($/m2)]]</f>
        <v>258787.93846360384</v>
      </c>
      <c r="N215" s="244">
        <v>2021</v>
      </c>
      <c r="O215" s="202">
        <f>ROUND(IF(Table1[[#This Row],[Valuation Year]]=2016,(Table1[[#This Row],[Total Construction Cost ($)]]+Table1[[#This Row],[Land Value]])*('General Input Sheet'!$G$38/'General Input Sheet'!$G$43),Table1[[#This Row],[Total Construction Cost ($)]]+Table1[[#This Row],[Land Value]]),0)</f>
        <v>742913</v>
      </c>
      <c r="P215" s="123" t="str" cm="1">
        <f t="array" ref="P215">_xlfn.IFS(Table1[[#This Row],[Asset Class]]&lt;&gt;"Local","y",P$11=$E215,"y",Table1[[#This Row],[Asset Class]]="Local","")</f>
        <v>y</v>
      </c>
      <c r="Q215" s="86" t="str" cm="1">
        <f t="array" ref="Q215">_xlfn.IFS(Table1[[#This Row],[Asset Class]]&lt;&gt;"Local","y",Q$11=$E215,"y",Table1[[#This Row],[Asset Class]]="Local","")</f>
        <v>y</v>
      </c>
      <c r="R215" s="86" t="str" cm="1">
        <f t="array" ref="R215">_xlfn.IFS(Table1[[#This Row],[Asset Class]]&lt;&gt;"Local","y",R$11=$E215,"y",Table1[[#This Row],[Asset Class]]="Local","")</f>
        <v>y</v>
      </c>
      <c r="S215" s="341" t="str" cm="1">
        <f t="array" ref="S215">_xlfn.IFS(Table1[[#This Row],[Asset Class]]&lt;&gt;"Local","y",S$11=$E215,"y",Table1[[#This Row],[Asset Class]]="Local","")</f>
        <v>y</v>
      </c>
      <c r="T215" s="50"/>
      <c r="U215" s="95">
        <f>IF(Table1[[#This Row],[Asset Class]]&lt;&gt;"Local",0.25,IF(P215="y",1,""))</f>
        <v>0.25</v>
      </c>
      <c r="V215" s="415">
        <f>IF(Table1[[#This Row],[Asset Class]]&lt;&gt;"Local",0.25,IF(Q215="y",1,""))</f>
        <v>0.25</v>
      </c>
      <c r="W215" s="415">
        <f>IF(Table1[[#This Row],[Asset Class]]&lt;&gt;"Local",0.25,IF(R215="y",1,""))</f>
        <v>0.25</v>
      </c>
      <c r="X215" s="415">
        <f>IF(Table1[[#This Row],[Asset Class]]&lt;&gt;"Local",0.25,IF(S215="y",1,""))</f>
        <v>0.25</v>
      </c>
      <c r="Y215" s="95">
        <f t="shared" si="18"/>
        <v>1</v>
      </c>
      <c r="Z215" s="50"/>
      <c r="AA215" s="257">
        <f t="shared" si="19"/>
        <v>185728.25</v>
      </c>
      <c r="AB215" s="258">
        <f t="shared" si="20"/>
        <v>185728.25</v>
      </c>
      <c r="AC215" s="258">
        <f t="shared" si="21"/>
        <v>185728.25</v>
      </c>
      <c r="AD215" s="258">
        <f t="shared" si="22"/>
        <v>185728.25</v>
      </c>
      <c r="AE215" s="259">
        <f t="shared" si="23"/>
        <v>742913</v>
      </c>
    </row>
    <row r="216" spans="1:31">
      <c r="A216" s="26"/>
      <c r="B216" s="210" t="s">
        <v>448</v>
      </c>
      <c r="C216" s="211" t="s">
        <v>449</v>
      </c>
      <c r="D216" s="211" t="s">
        <v>106</v>
      </c>
      <c r="E216" s="211" t="s">
        <v>114</v>
      </c>
      <c r="F216" s="241" t="s">
        <v>103</v>
      </c>
      <c r="G216" s="357">
        <v>0.5</v>
      </c>
      <c r="H216" s="360">
        <v>22317.80141843178</v>
      </c>
      <c r="I216" s="365">
        <v>566.28724924743767</v>
      </c>
      <c r="J216" s="332">
        <f>Table1[[#This Row],[Embellishment Area (m2)]]*Table1[[#This Row],[Construction Unit Rate ($/m)]]*Table1[[#This Row],[Embellishment Area Factor]]</f>
        <v>6319143.1872471478</v>
      </c>
      <c r="K216" s="246">
        <v>44635.60283686356</v>
      </c>
      <c r="L216" s="337">
        <v>75.676903388107434</v>
      </c>
      <c r="M216" s="88">
        <f>Table1[[#This Row],[Size of land (m2)]]*Table1[[#This Row],[Land Unit Rate ($/m2)]]</f>
        <v>3377884.2035552575</v>
      </c>
      <c r="N216" s="244">
        <v>2021</v>
      </c>
      <c r="O216" s="202">
        <f>ROUND(IF(Table1[[#This Row],[Valuation Year]]=2016,(Table1[[#This Row],[Total Construction Cost ($)]]+Table1[[#This Row],[Land Value]])*('General Input Sheet'!$G$38/'General Input Sheet'!$G$43),Table1[[#This Row],[Total Construction Cost ($)]]+Table1[[#This Row],[Land Value]]),0)</f>
        <v>9697027</v>
      </c>
      <c r="P216" s="123" t="str" cm="1">
        <f t="array" ref="P216">_xlfn.IFS(Table1[[#This Row],[Asset Class]]&lt;&gt;"Local","y",P$11=$E216,"y",Table1[[#This Row],[Asset Class]]="Local","")</f>
        <v>y</v>
      </c>
      <c r="Q216" s="86" t="str" cm="1">
        <f t="array" ref="Q216">_xlfn.IFS(Table1[[#This Row],[Asset Class]]&lt;&gt;"Local","y",Q$11=$E216,"y",Table1[[#This Row],[Asset Class]]="Local","")</f>
        <v>y</v>
      </c>
      <c r="R216" s="86" t="str" cm="1">
        <f t="array" ref="R216">_xlfn.IFS(Table1[[#This Row],[Asset Class]]&lt;&gt;"Local","y",R$11=$E216,"y",Table1[[#This Row],[Asset Class]]="Local","")</f>
        <v>y</v>
      </c>
      <c r="S216" s="341" t="str" cm="1">
        <f t="array" ref="S216">_xlfn.IFS(Table1[[#This Row],[Asset Class]]&lt;&gt;"Local","y",S$11=$E216,"y",Table1[[#This Row],[Asset Class]]="Local","")</f>
        <v>y</v>
      </c>
      <c r="T216" s="50"/>
      <c r="U216" s="95">
        <f>IF(Table1[[#This Row],[Asset Class]]&lt;&gt;"Local",0.25,IF(P216="y",1,""))</f>
        <v>0.25</v>
      </c>
      <c r="V216" s="415">
        <f>IF(Table1[[#This Row],[Asset Class]]&lt;&gt;"Local",0.25,IF(Q216="y",1,""))</f>
        <v>0.25</v>
      </c>
      <c r="W216" s="415">
        <f>IF(Table1[[#This Row],[Asset Class]]&lt;&gt;"Local",0.25,IF(R216="y",1,""))</f>
        <v>0.25</v>
      </c>
      <c r="X216" s="415">
        <f>IF(Table1[[#This Row],[Asset Class]]&lt;&gt;"Local",0.25,IF(S216="y",1,""))</f>
        <v>0.25</v>
      </c>
      <c r="Y216" s="95">
        <f t="shared" si="18"/>
        <v>1</v>
      </c>
      <c r="Z216" s="50"/>
      <c r="AA216" s="257">
        <f t="shared" si="19"/>
        <v>2424256.75</v>
      </c>
      <c r="AB216" s="258">
        <f t="shared" si="20"/>
        <v>2424256.75</v>
      </c>
      <c r="AC216" s="258">
        <f t="shared" si="21"/>
        <v>2424256.75</v>
      </c>
      <c r="AD216" s="258">
        <f t="shared" si="22"/>
        <v>2424256.75</v>
      </c>
      <c r="AE216" s="259">
        <f t="shared" si="23"/>
        <v>9697027</v>
      </c>
    </row>
    <row r="217" spans="1:31">
      <c r="A217" s="26"/>
      <c r="B217" s="210" t="s">
        <v>450</v>
      </c>
      <c r="C217" s="211" t="s">
        <v>451</v>
      </c>
      <c r="D217" s="211" t="s">
        <v>111</v>
      </c>
      <c r="E217" s="211" t="s">
        <v>114</v>
      </c>
      <c r="F217" s="241" t="s">
        <v>103</v>
      </c>
      <c r="G217" s="357">
        <v>0.5</v>
      </c>
      <c r="H217" s="360">
        <v>2705.3207255665757</v>
      </c>
      <c r="I217" s="365">
        <v>77.371645491830151</v>
      </c>
      <c r="J217" s="332">
        <f>Table1[[#This Row],[Embellishment Area (m2)]]*Table1[[#This Row],[Construction Unit Rate ($/m)]]*Table1[[#This Row],[Embellishment Area Factor]]</f>
        <v>104657.55806011891</v>
      </c>
      <c r="K217" s="246">
        <v>5410.6414511331513</v>
      </c>
      <c r="L217" s="337">
        <v>51.919695325664051</v>
      </c>
      <c r="M217" s="88">
        <f>Table1[[#This Row],[Size of land (m2)]]*Table1[[#This Row],[Land Unit Rate ($/m2)]]</f>
        <v>280918.85565924202</v>
      </c>
      <c r="N217" s="244">
        <v>2021</v>
      </c>
      <c r="O217" s="202">
        <f>ROUND(IF(Table1[[#This Row],[Valuation Year]]=2016,(Table1[[#This Row],[Total Construction Cost ($)]]+Table1[[#This Row],[Land Value]])*('General Input Sheet'!$G$38/'General Input Sheet'!$G$43),Table1[[#This Row],[Total Construction Cost ($)]]+Table1[[#This Row],[Land Value]]),0)</f>
        <v>385576</v>
      </c>
      <c r="P217" s="123" t="str" cm="1">
        <f t="array" ref="P217">_xlfn.IFS(Table1[[#This Row],[Asset Class]]&lt;&gt;"Local","y",P$11=$E217,"y",Table1[[#This Row],[Asset Class]]="Local","")</f>
        <v/>
      </c>
      <c r="Q217" s="86" t="str" cm="1">
        <f t="array" ref="Q217">_xlfn.IFS(Table1[[#This Row],[Asset Class]]&lt;&gt;"Local","y",Q$11=$E217,"y",Table1[[#This Row],[Asset Class]]="Local","")</f>
        <v/>
      </c>
      <c r="R217" s="86" t="str" cm="1">
        <f t="array" ref="R217">_xlfn.IFS(Table1[[#This Row],[Asset Class]]&lt;&gt;"Local","y",R$11=$E217,"y",Table1[[#This Row],[Asset Class]]="Local","")</f>
        <v/>
      </c>
      <c r="S217" s="341" t="str" cm="1">
        <f t="array" ref="S217">_xlfn.IFS(Table1[[#This Row],[Asset Class]]&lt;&gt;"Local","y",S$11=$E217,"y",Table1[[#This Row],[Asset Class]]="Local","")</f>
        <v>y</v>
      </c>
      <c r="T217" s="50"/>
      <c r="U217" s="95" t="str">
        <f>IF(Table1[[#This Row],[Asset Class]]&lt;&gt;"Local",0.25,IF(P217="y",1,""))</f>
        <v/>
      </c>
      <c r="V217" s="415" t="str">
        <f>IF(Table1[[#This Row],[Asset Class]]&lt;&gt;"Local",0.25,IF(Q217="y",1,""))</f>
        <v/>
      </c>
      <c r="W217" s="415" t="str">
        <f>IF(Table1[[#This Row],[Asset Class]]&lt;&gt;"Local",0.25,IF(R217="y",1,""))</f>
        <v/>
      </c>
      <c r="X217" s="415">
        <f>IF(Table1[[#This Row],[Asset Class]]&lt;&gt;"Local",0.25,IF(S217="y",1,""))</f>
        <v>1</v>
      </c>
      <c r="Y217" s="95">
        <f t="shared" si="18"/>
        <v>1</v>
      </c>
      <c r="Z217" s="50"/>
      <c r="AA217" s="257" t="str">
        <f t="shared" si="19"/>
        <v/>
      </c>
      <c r="AB217" s="258" t="str">
        <f t="shared" si="20"/>
        <v/>
      </c>
      <c r="AC217" s="258" t="str">
        <f t="shared" si="21"/>
        <v/>
      </c>
      <c r="AD217" s="258">
        <f t="shared" si="22"/>
        <v>385576</v>
      </c>
      <c r="AE217" s="259">
        <f t="shared" si="23"/>
        <v>385576</v>
      </c>
    </row>
    <row r="218" spans="1:31">
      <c r="A218" s="26"/>
      <c r="B218" s="210" t="s">
        <v>452</v>
      </c>
      <c r="C218" s="211" t="s">
        <v>453</v>
      </c>
      <c r="D218" s="211" t="s">
        <v>106</v>
      </c>
      <c r="E218" s="211" t="s">
        <v>114</v>
      </c>
      <c r="F218" s="241" t="s">
        <v>136</v>
      </c>
      <c r="G218" s="357">
        <v>0.5</v>
      </c>
      <c r="H218" s="360">
        <v>44796.076366596812</v>
      </c>
      <c r="I218" s="365">
        <v>566.28724924743767</v>
      </c>
      <c r="J218" s="332">
        <f>Table1[[#This Row],[Embellishment Area (m2)]]*Table1[[#This Row],[Construction Unit Rate ($/m)]]*Table1[[#This Row],[Embellishment Area Factor]]</f>
        <v>12683723.431359131</v>
      </c>
      <c r="K218" s="246">
        <v>89592.152733193623</v>
      </c>
      <c r="L218" s="337">
        <v>75.676903388107434</v>
      </c>
      <c r="M218" s="88">
        <f>Table1[[#This Row],[Size of land (m2)]]*Table1[[#This Row],[Land Unit Rate ($/m2)]]</f>
        <v>6780056.6867224593</v>
      </c>
      <c r="N218" s="244">
        <v>2021</v>
      </c>
      <c r="O218" s="202">
        <f>ROUND(IF(Table1[[#This Row],[Valuation Year]]=2016,(Table1[[#This Row],[Total Construction Cost ($)]]+Table1[[#This Row],[Land Value]])*('General Input Sheet'!$G$38/'General Input Sheet'!$G$43),Table1[[#This Row],[Total Construction Cost ($)]]+Table1[[#This Row],[Land Value]]),0)</f>
        <v>19463780</v>
      </c>
      <c r="P218" s="123" t="str" cm="1">
        <f t="array" ref="P218">_xlfn.IFS(Table1[[#This Row],[Asset Class]]&lt;&gt;"Local","y",P$11=$E218,"y",Table1[[#This Row],[Asset Class]]="Local","")</f>
        <v>y</v>
      </c>
      <c r="Q218" s="86" t="str" cm="1">
        <f t="array" ref="Q218">_xlfn.IFS(Table1[[#This Row],[Asset Class]]&lt;&gt;"Local","y",Q$11=$E218,"y",Table1[[#This Row],[Asset Class]]="Local","")</f>
        <v>y</v>
      </c>
      <c r="R218" s="86" t="str" cm="1">
        <f t="array" ref="R218">_xlfn.IFS(Table1[[#This Row],[Asset Class]]&lt;&gt;"Local","y",R$11=$E218,"y",Table1[[#This Row],[Asset Class]]="Local","")</f>
        <v>y</v>
      </c>
      <c r="S218" s="341" t="str" cm="1">
        <f t="array" ref="S218">_xlfn.IFS(Table1[[#This Row],[Asset Class]]&lt;&gt;"Local","y",S$11=$E218,"y",Table1[[#This Row],[Asset Class]]="Local","")</f>
        <v>y</v>
      </c>
      <c r="T218" s="50"/>
      <c r="U218" s="95">
        <f>IF(Table1[[#This Row],[Asset Class]]&lt;&gt;"Local",0.25,IF(P218="y",1,""))</f>
        <v>0.25</v>
      </c>
      <c r="V218" s="415">
        <f>IF(Table1[[#This Row],[Asset Class]]&lt;&gt;"Local",0.25,IF(Q218="y",1,""))</f>
        <v>0.25</v>
      </c>
      <c r="W218" s="415">
        <f>IF(Table1[[#This Row],[Asset Class]]&lt;&gt;"Local",0.25,IF(R218="y",1,""))</f>
        <v>0.25</v>
      </c>
      <c r="X218" s="415">
        <f>IF(Table1[[#This Row],[Asset Class]]&lt;&gt;"Local",0.25,IF(S218="y",1,""))</f>
        <v>0.25</v>
      </c>
      <c r="Y218" s="95">
        <f t="shared" si="18"/>
        <v>1</v>
      </c>
      <c r="Z218" s="50"/>
      <c r="AA218" s="257">
        <f t="shared" si="19"/>
        <v>4865945</v>
      </c>
      <c r="AB218" s="258">
        <f t="shared" si="20"/>
        <v>4865945</v>
      </c>
      <c r="AC218" s="258">
        <f t="shared" si="21"/>
        <v>4865945</v>
      </c>
      <c r="AD218" s="258">
        <f t="shared" si="22"/>
        <v>4865945</v>
      </c>
      <c r="AE218" s="259">
        <f t="shared" si="23"/>
        <v>19463780</v>
      </c>
    </row>
    <row r="219" spans="1:31">
      <c r="A219" s="26"/>
      <c r="B219" s="210" t="s">
        <v>454</v>
      </c>
      <c r="C219" s="211" t="s">
        <v>455</v>
      </c>
      <c r="D219" s="211" t="s">
        <v>106</v>
      </c>
      <c r="E219" s="211" t="s">
        <v>114</v>
      </c>
      <c r="F219" s="241" t="s">
        <v>136</v>
      </c>
      <c r="G219" s="357">
        <v>0.5</v>
      </c>
      <c r="H219" s="360">
        <v>49506.69793850791</v>
      </c>
      <c r="I219" s="365">
        <v>566.28724924743767</v>
      </c>
      <c r="J219" s="332">
        <f>Table1[[#This Row],[Embellishment Area (m2)]]*Table1[[#This Row],[Construction Unit Rate ($/m)]]*Table1[[#This Row],[Embellishment Area Factor]]</f>
        <v>14017505.89746072</v>
      </c>
      <c r="K219" s="246">
        <v>99013.395877015821</v>
      </c>
      <c r="L219" s="337">
        <v>75.676903388107434</v>
      </c>
      <c r="M219" s="88">
        <f>Table1[[#This Row],[Size of land (m2)]]*Table1[[#This Row],[Land Unit Rate ($/m2)]]</f>
        <v>7493027.1939133611</v>
      </c>
      <c r="N219" s="244">
        <v>2021</v>
      </c>
      <c r="O219" s="202">
        <f>ROUND(IF(Table1[[#This Row],[Valuation Year]]=2016,(Table1[[#This Row],[Total Construction Cost ($)]]+Table1[[#This Row],[Land Value]])*('General Input Sheet'!$G$38/'General Input Sheet'!$G$43),Table1[[#This Row],[Total Construction Cost ($)]]+Table1[[#This Row],[Land Value]]),0)</f>
        <v>21510533</v>
      </c>
      <c r="P219" s="123" t="str" cm="1">
        <f t="array" ref="P219">_xlfn.IFS(Table1[[#This Row],[Asset Class]]&lt;&gt;"Local","y",P$11=$E219,"y",Table1[[#This Row],[Asset Class]]="Local","")</f>
        <v>y</v>
      </c>
      <c r="Q219" s="86" t="str" cm="1">
        <f t="array" ref="Q219">_xlfn.IFS(Table1[[#This Row],[Asset Class]]&lt;&gt;"Local","y",Q$11=$E219,"y",Table1[[#This Row],[Asset Class]]="Local","")</f>
        <v>y</v>
      </c>
      <c r="R219" s="86" t="str" cm="1">
        <f t="array" ref="R219">_xlfn.IFS(Table1[[#This Row],[Asset Class]]&lt;&gt;"Local","y",R$11=$E219,"y",Table1[[#This Row],[Asset Class]]="Local","")</f>
        <v>y</v>
      </c>
      <c r="S219" s="341" t="str" cm="1">
        <f t="array" ref="S219">_xlfn.IFS(Table1[[#This Row],[Asset Class]]&lt;&gt;"Local","y",S$11=$E219,"y",Table1[[#This Row],[Asset Class]]="Local","")</f>
        <v>y</v>
      </c>
      <c r="T219" s="50"/>
      <c r="U219" s="95">
        <f>IF(Table1[[#This Row],[Asset Class]]&lt;&gt;"Local",0.25,IF(P219="y",1,""))</f>
        <v>0.25</v>
      </c>
      <c r="V219" s="415">
        <f>IF(Table1[[#This Row],[Asset Class]]&lt;&gt;"Local",0.25,IF(Q219="y",1,""))</f>
        <v>0.25</v>
      </c>
      <c r="W219" s="415">
        <f>IF(Table1[[#This Row],[Asset Class]]&lt;&gt;"Local",0.25,IF(R219="y",1,""))</f>
        <v>0.25</v>
      </c>
      <c r="X219" s="415">
        <f>IF(Table1[[#This Row],[Asset Class]]&lt;&gt;"Local",0.25,IF(S219="y",1,""))</f>
        <v>0.25</v>
      </c>
      <c r="Y219" s="95">
        <f t="shared" si="18"/>
        <v>1</v>
      </c>
      <c r="Z219" s="50"/>
      <c r="AA219" s="257">
        <f t="shared" si="19"/>
        <v>5377633.25</v>
      </c>
      <c r="AB219" s="258">
        <f t="shared" si="20"/>
        <v>5377633.25</v>
      </c>
      <c r="AC219" s="258">
        <f t="shared" si="21"/>
        <v>5377633.25</v>
      </c>
      <c r="AD219" s="258">
        <f t="shared" si="22"/>
        <v>5377633.25</v>
      </c>
      <c r="AE219" s="259">
        <f t="shared" si="23"/>
        <v>21510533</v>
      </c>
    </row>
    <row r="220" spans="1:31">
      <c r="A220" s="26"/>
      <c r="B220" s="210" t="s">
        <v>454</v>
      </c>
      <c r="C220" s="211" t="s">
        <v>456</v>
      </c>
      <c r="D220" s="211" t="s">
        <v>106</v>
      </c>
      <c r="E220" s="211" t="s">
        <v>114</v>
      </c>
      <c r="F220" s="241" t="s">
        <v>103</v>
      </c>
      <c r="G220" s="357">
        <v>0.5</v>
      </c>
      <c r="H220" s="360">
        <v>6555.6760082163646</v>
      </c>
      <c r="I220" s="365">
        <v>566.28724924743767</v>
      </c>
      <c r="J220" s="332">
        <f>Table1[[#This Row],[Embellishment Area (m2)]]*Table1[[#This Row],[Construction Unit Rate ($/m)]]*Table1[[#This Row],[Embellishment Area Factor]]</f>
        <v>1856197.8668251338</v>
      </c>
      <c r="K220" s="246">
        <v>13111.352016432729</v>
      </c>
      <c r="L220" s="337">
        <v>75.676903388107434</v>
      </c>
      <c r="M220" s="88">
        <f>Table1[[#This Row],[Size of land (m2)]]*Table1[[#This Row],[Land Unit Rate ($/m2)]]</f>
        <v>992226.51983504719</v>
      </c>
      <c r="N220" s="244">
        <v>2021</v>
      </c>
      <c r="O220" s="202">
        <f>ROUND(IF(Table1[[#This Row],[Valuation Year]]=2016,(Table1[[#This Row],[Total Construction Cost ($)]]+Table1[[#This Row],[Land Value]])*('General Input Sheet'!$G$38/'General Input Sheet'!$G$43),Table1[[#This Row],[Total Construction Cost ($)]]+Table1[[#This Row],[Land Value]]),0)</f>
        <v>2848424</v>
      </c>
      <c r="P220" s="123" t="str" cm="1">
        <f t="array" ref="P220">_xlfn.IFS(Table1[[#This Row],[Asset Class]]&lt;&gt;"Local","y",P$11=$E220,"y",Table1[[#This Row],[Asset Class]]="Local","")</f>
        <v>y</v>
      </c>
      <c r="Q220" s="86" t="str" cm="1">
        <f t="array" ref="Q220">_xlfn.IFS(Table1[[#This Row],[Asset Class]]&lt;&gt;"Local","y",Q$11=$E220,"y",Table1[[#This Row],[Asset Class]]="Local","")</f>
        <v>y</v>
      </c>
      <c r="R220" s="86" t="str" cm="1">
        <f t="array" ref="R220">_xlfn.IFS(Table1[[#This Row],[Asset Class]]&lt;&gt;"Local","y",R$11=$E220,"y",Table1[[#This Row],[Asset Class]]="Local","")</f>
        <v>y</v>
      </c>
      <c r="S220" s="341" t="str" cm="1">
        <f t="array" ref="S220">_xlfn.IFS(Table1[[#This Row],[Asset Class]]&lt;&gt;"Local","y",S$11=$E220,"y",Table1[[#This Row],[Asset Class]]="Local","")</f>
        <v>y</v>
      </c>
      <c r="T220" s="50"/>
      <c r="U220" s="95">
        <f>IF(Table1[[#This Row],[Asset Class]]&lt;&gt;"Local",0.25,IF(P220="y",1,""))</f>
        <v>0.25</v>
      </c>
      <c r="V220" s="415">
        <f>IF(Table1[[#This Row],[Asset Class]]&lt;&gt;"Local",0.25,IF(Q220="y",1,""))</f>
        <v>0.25</v>
      </c>
      <c r="W220" s="415">
        <f>IF(Table1[[#This Row],[Asset Class]]&lt;&gt;"Local",0.25,IF(R220="y",1,""))</f>
        <v>0.25</v>
      </c>
      <c r="X220" s="415">
        <f>IF(Table1[[#This Row],[Asset Class]]&lt;&gt;"Local",0.25,IF(S220="y",1,""))</f>
        <v>0.25</v>
      </c>
      <c r="Y220" s="95">
        <f t="shared" si="18"/>
        <v>1</v>
      </c>
      <c r="Z220" s="50"/>
      <c r="AA220" s="257">
        <f t="shared" si="19"/>
        <v>712106</v>
      </c>
      <c r="AB220" s="258">
        <f t="shared" si="20"/>
        <v>712106</v>
      </c>
      <c r="AC220" s="258">
        <f t="shared" si="21"/>
        <v>712106</v>
      </c>
      <c r="AD220" s="258">
        <f t="shared" si="22"/>
        <v>712106</v>
      </c>
      <c r="AE220" s="259">
        <f t="shared" si="23"/>
        <v>2848424</v>
      </c>
    </row>
    <row r="221" spans="1:31">
      <c r="A221" s="26"/>
      <c r="B221" s="210" t="s">
        <v>454</v>
      </c>
      <c r="C221" s="211" t="s">
        <v>457</v>
      </c>
      <c r="D221" s="211" t="s">
        <v>106</v>
      </c>
      <c r="E221" s="211" t="s">
        <v>114</v>
      </c>
      <c r="F221" s="241" t="s">
        <v>108</v>
      </c>
      <c r="G221" s="357">
        <v>0.5</v>
      </c>
      <c r="H221" s="360">
        <v>10579.141653392955</v>
      </c>
      <c r="I221" s="365">
        <v>566.28724924743767</v>
      </c>
      <c r="J221" s="332">
        <f>Table1[[#This Row],[Embellishment Area (m2)]]*Table1[[#This Row],[Construction Unit Rate ($/m)]]*Table1[[#This Row],[Embellishment Area Factor]]</f>
        <v>2995416.5131494431</v>
      </c>
      <c r="K221" s="246">
        <v>21158.28330678591</v>
      </c>
      <c r="L221" s="337">
        <v>75.676903388107434</v>
      </c>
      <c r="M221" s="88">
        <f>Table1[[#This Row],[Size of land (m2)]]*Table1[[#This Row],[Land Unit Rate ($/m2)]]</f>
        <v>1601193.3616658435</v>
      </c>
      <c r="N221" s="244">
        <v>2021</v>
      </c>
      <c r="O221" s="202">
        <f>ROUND(IF(Table1[[#This Row],[Valuation Year]]=2016,(Table1[[#This Row],[Total Construction Cost ($)]]+Table1[[#This Row],[Land Value]])*('General Input Sheet'!$G$38/'General Input Sheet'!$G$43),Table1[[#This Row],[Total Construction Cost ($)]]+Table1[[#This Row],[Land Value]]),0)</f>
        <v>4596610</v>
      </c>
      <c r="P221" s="123" t="str" cm="1">
        <f t="array" ref="P221">_xlfn.IFS(Table1[[#This Row],[Asset Class]]&lt;&gt;"Local","y",P$11=$E221,"y",Table1[[#This Row],[Asset Class]]="Local","")</f>
        <v>y</v>
      </c>
      <c r="Q221" s="86" t="str" cm="1">
        <f t="array" ref="Q221">_xlfn.IFS(Table1[[#This Row],[Asset Class]]&lt;&gt;"Local","y",Q$11=$E221,"y",Table1[[#This Row],[Asset Class]]="Local","")</f>
        <v>y</v>
      </c>
      <c r="R221" s="86" t="str" cm="1">
        <f t="array" ref="R221">_xlfn.IFS(Table1[[#This Row],[Asset Class]]&lt;&gt;"Local","y",R$11=$E221,"y",Table1[[#This Row],[Asset Class]]="Local","")</f>
        <v>y</v>
      </c>
      <c r="S221" s="341" t="str" cm="1">
        <f t="array" ref="S221">_xlfn.IFS(Table1[[#This Row],[Asset Class]]&lt;&gt;"Local","y",S$11=$E221,"y",Table1[[#This Row],[Asset Class]]="Local","")</f>
        <v>y</v>
      </c>
      <c r="T221" s="50"/>
      <c r="U221" s="95">
        <f>IF(Table1[[#This Row],[Asset Class]]&lt;&gt;"Local",0.25,IF(P221="y",1,""))</f>
        <v>0.25</v>
      </c>
      <c r="V221" s="415">
        <f>IF(Table1[[#This Row],[Asset Class]]&lt;&gt;"Local",0.25,IF(Q221="y",1,""))</f>
        <v>0.25</v>
      </c>
      <c r="W221" s="415">
        <f>IF(Table1[[#This Row],[Asset Class]]&lt;&gt;"Local",0.25,IF(R221="y",1,""))</f>
        <v>0.25</v>
      </c>
      <c r="X221" s="415">
        <f>IF(Table1[[#This Row],[Asset Class]]&lt;&gt;"Local",0.25,IF(S221="y",1,""))</f>
        <v>0.25</v>
      </c>
      <c r="Y221" s="95">
        <f t="shared" si="18"/>
        <v>1</v>
      </c>
      <c r="Z221" s="50"/>
      <c r="AA221" s="257">
        <f t="shared" si="19"/>
        <v>1149152.5</v>
      </c>
      <c r="AB221" s="258">
        <f t="shared" si="20"/>
        <v>1149152.5</v>
      </c>
      <c r="AC221" s="258">
        <f t="shared" si="21"/>
        <v>1149152.5</v>
      </c>
      <c r="AD221" s="258">
        <f t="shared" si="22"/>
        <v>1149152.5</v>
      </c>
      <c r="AE221" s="259">
        <f t="shared" si="23"/>
        <v>4596610</v>
      </c>
    </row>
    <row r="222" spans="1:31">
      <c r="A222" s="26"/>
      <c r="B222" s="210" t="s">
        <v>458</v>
      </c>
      <c r="C222" s="211" t="s">
        <v>459</v>
      </c>
      <c r="D222" s="211" t="s">
        <v>111</v>
      </c>
      <c r="E222" s="211" t="s">
        <v>114</v>
      </c>
      <c r="F222" s="241" t="s">
        <v>103</v>
      </c>
      <c r="G222" s="357">
        <v>0.5</v>
      </c>
      <c r="H222" s="360">
        <v>4467.090085384245</v>
      </c>
      <c r="I222" s="365">
        <v>77.371645491830151</v>
      </c>
      <c r="J222" s="332">
        <f>Table1[[#This Row],[Embellishment Area (m2)]]*Table1[[#This Row],[Construction Unit Rate ($/m)]]*Table1[[#This Row],[Embellishment Area Factor]]</f>
        <v>172813.05523320954</v>
      </c>
      <c r="K222" s="246">
        <v>8934.1801707684899</v>
      </c>
      <c r="L222" s="337">
        <v>51.919695325664051</v>
      </c>
      <c r="M222" s="88">
        <f>Table1[[#This Row],[Size of land (m2)]]*Table1[[#This Row],[Land Unit Rate ($/m2)]]</f>
        <v>463859.91245088924</v>
      </c>
      <c r="N222" s="244">
        <v>2021</v>
      </c>
      <c r="O222" s="202">
        <f>ROUND(IF(Table1[[#This Row],[Valuation Year]]=2016,(Table1[[#This Row],[Total Construction Cost ($)]]+Table1[[#This Row],[Land Value]])*('General Input Sheet'!$G$38/'General Input Sheet'!$G$43),Table1[[#This Row],[Total Construction Cost ($)]]+Table1[[#This Row],[Land Value]]),0)</f>
        <v>636673</v>
      </c>
      <c r="P222" s="123" t="str" cm="1">
        <f t="array" ref="P222">_xlfn.IFS(Table1[[#This Row],[Asset Class]]&lt;&gt;"Local","y",P$11=$E222,"y",Table1[[#This Row],[Asset Class]]="Local","")</f>
        <v/>
      </c>
      <c r="Q222" s="86" t="str" cm="1">
        <f t="array" ref="Q222">_xlfn.IFS(Table1[[#This Row],[Asset Class]]&lt;&gt;"Local","y",Q$11=$E222,"y",Table1[[#This Row],[Asset Class]]="Local","")</f>
        <v/>
      </c>
      <c r="R222" s="86" t="str" cm="1">
        <f t="array" ref="R222">_xlfn.IFS(Table1[[#This Row],[Asset Class]]&lt;&gt;"Local","y",R$11=$E222,"y",Table1[[#This Row],[Asset Class]]="Local","")</f>
        <v/>
      </c>
      <c r="S222" s="341" t="str" cm="1">
        <f t="array" ref="S222">_xlfn.IFS(Table1[[#This Row],[Asset Class]]&lt;&gt;"Local","y",S$11=$E222,"y",Table1[[#This Row],[Asset Class]]="Local","")</f>
        <v>y</v>
      </c>
      <c r="T222" s="50"/>
      <c r="U222" s="95" t="str">
        <f>IF(Table1[[#This Row],[Asset Class]]&lt;&gt;"Local",0.25,IF(P222="y",1,""))</f>
        <v/>
      </c>
      <c r="V222" s="415" t="str">
        <f>IF(Table1[[#This Row],[Asset Class]]&lt;&gt;"Local",0.25,IF(Q222="y",1,""))</f>
        <v/>
      </c>
      <c r="W222" s="415" t="str">
        <f>IF(Table1[[#This Row],[Asset Class]]&lt;&gt;"Local",0.25,IF(R222="y",1,""))</f>
        <v/>
      </c>
      <c r="X222" s="415">
        <f>IF(Table1[[#This Row],[Asset Class]]&lt;&gt;"Local",0.25,IF(S222="y",1,""))</f>
        <v>1</v>
      </c>
      <c r="Y222" s="95">
        <f t="shared" si="18"/>
        <v>1</v>
      </c>
      <c r="Z222" s="50"/>
      <c r="AA222" s="257" t="str">
        <f t="shared" si="19"/>
        <v/>
      </c>
      <c r="AB222" s="258" t="str">
        <f t="shared" si="20"/>
        <v/>
      </c>
      <c r="AC222" s="258" t="str">
        <f t="shared" si="21"/>
        <v/>
      </c>
      <c r="AD222" s="258">
        <f t="shared" si="22"/>
        <v>636673</v>
      </c>
      <c r="AE222" s="259">
        <f t="shared" si="23"/>
        <v>636673</v>
      </c>
    </row>
    <row r="223" spans="1:31">
      <c r="A223" s="26"/>
      <c r="B223" s="210" t="s">
        <v>458</v>
      </c>
      <c r="C223" s="211" t="s">
        <v>460</v>
      </c>
      <c r="D223" s="211" t="s">
        <v>111</v>
      </c>
      <c r="E223" s="211" t="s">
        <v>114</v>
      </c>
      <c r="F223" s="241" t="s">
        <v>108</v>
      </c>
      <c r="G223" s="357">
        <v>0.5</v>
      </c>
      <c r="H223" s="360">
        <v>2352.893485210273</v>
      </c>
      <c r="I223" s="365">
        <v>77.371645491830151</v>
      </c>
      <c r="J223" s="332">
        <f>Table1[[#This Row],[Embellishment Area (m2)]]*Table1[[#This Row],[Construction Unit Rate ($/m)]]*Table1[[#This Row],[Embellishment Area Factor]]</f>
        <v>91023.62030886297</v>
      </c>
      <c r="K223" s="246">
        <v>4705.7869704205459</v>
      </c>
      <c r="L223" s="337">
        <v>51.919695325664051</v>
      </c>
      <c r="M223" s="88">
        <f>Table1[[#This Row],[Size of land (m2)]]*Table1[[#This Row],[Land Unit Rate ($/m2)]]</f>
        <v>244323.02577171443</v>
      </c>
      <c r="N223" s="244">
        <v>2021</v>
      </c>
      <c r="O223" s="202">
        <f>ROUND(IF(Table1[[#This Row],[Valuation Year]]=2016,(Table1[[#This Row],[Total Construction Cost ($)]]+Table1[[#This Row],[Land Value]])*('General Input Sheet'!$G$38/'General Input Sheet'!$G$43),Table1[[#This Row],[Total Construction Cost ($)]]+Table1[[#This Row],[Land Value]]),0)</f>
        <v>335347</v>
      </c>
      <c r="P223" s="123" t="str" cm="1">
        <f t="array" ref="P223">_xlfn.IFS(Table1[[#This Row],[Asset Class]]&lt;&gt;"Local","y",P$11=$E223,"y",Table1[[#This Row],[Asset Class]]="Local","")</f>
        <v/>
      </c>
      <c r="Q223" s="86" t="str" cm="1">
        <f t="array" ref="Q223">_xlfn.IFS(Table1[[#This Row],[Asset Class]]&lt;&gt;"Local","y",Q$11=$E223,"y",Table1[[#This Row],[Asset Class]]="Local","")</f>
        <v/>
      </c>
      <c r="R223" s="86" t="str" cm="1">
        <f t="array" ref="R223">_xlfn.IFS(Table1[[#This Row],[Asset Class]]&lt;&gt;"Local","y",R$11=$E223,"y",Table1[[#This Row],[Asset Class]]="Local","")</f>
        <v/>
      </c>
      <c r="S223" s="341" t="str" cm="1">
        <f t="array" ref="S223">_xlfn.IFS(Table1[[#This Row],[Asset Class]]&lt;&gt;"Local","y",S$11=$E223,"y",Table1[[#This Row],[Asset Class]]="Local","")</f>
        <v>y</v>
      </c>
      <c r="T223" s="50"/>
      <c r="U223" s="95" t="str">
        <f>IF(Table1[[#This Row],[Asset Class]]&lt;&gt;"Local",0.25,IF(P223="y",1,""))</f>
        <v/>
      </c>
      <c r="V223" s="415" t="str">
        <f>IF(Table1[[#This Row],[Asset Class]]&lt;&gt;"Local",0.25,IF(Q223="y",1,""))</f>
        <v/>
      </c>
      <c r="W223" s="415" t="str">
        <f>IF(Table1[[#This Row],[Asset Class]]&lt;&gt;"Local",0.25,IF(R223="y",1,""))</f>
        <v/>
      </c>
      <c r="X223" s="415">
        <f>IF(Table1[[#This Row],[Asset Class]]&lt;&gt;"Local",0.25,IF(S223="y",1,""))</f>
        <v>1</v>
      </c>
      <c r="Y223" s="95">
        <f t="shared" si="18"/>
        <v>1</v>
      </c>
      <c r="Z223" s="50"/>
      <c r="AA223" s="257" t="str">
        <f t="shared" si="19"/>
        <v/>
      </c>
      <c r="AB223" s="258" t="str">
        <f t="shared" si="20"/>
        <v/>
      </c>
      <c r="AC223" s="258" t="str">
        <f t="shared" si="21"/>
        <v/>
      </c>
      <c r="AD223" s="258">
        <f t="shared" si="22"/>
        <v>335347</v>
      </c>
      <c r="AE223" s="259">
        <f t="shared" si="23"/>
        <v>335347</v>
      </c>
    </row>
    <row r="224" spans="1:31">
      <c r="A224" s="26"/>
      <c r="B224" s="210" t="s">
        <v>458</v>
      </c>
      <c r="C224" s="211" t="s">
        <v>461</v>
      </c>
      <c r="D224" s="211" t="s">
        <v>111</v>
      </c>
      <c r="E224" s="211" t="s">
        <v>114</v>
      </c>
      <c r="F224" s="241" t="s">
        <v>103</v>
      </c>
      <c r="G224" s="357">
        <v>0.5</v>
      </c>
      <c r="H224" s="360">
        <v>712.63070305887152</v>
      </c>
      <c r="I224" s="365">
        <v>77.371645491830151</v>
      </c>
      <c r="J224" s="332">
        <f>Table1[[#This Row],[Embellishment Area (m2)]]*Table1[[#This Row],[Construction Unit Rate ($/m)]]*Table1[[#This Row],[Embellishment Area Factor]]</f>
        <v>27568.705061832345</v>
      </c>
      <c r="K224" s="246">
        <v>1425.261406117743</v>
      </c>
      <c r="L224" s="337">
        <v>51.919695325664051</v>
      </c>
      <c r="M224" s="88">
        <f>Table1[[#This Row],[Size of land (m2)]]*Table1[[#This Row],[Land Unit Rate ($/m2)]]</f>
        <v>73999.137965060756</v>
      </c>
      <c r="N224" s="244">
        <v>2021</v>
      </c>
      <c r="O224" s="202">
        <f>ROUND(IF(Table1[[#This Row],[Valuation Year]]=2016,(Table1[[#This Row],[Total Construction Cost ($)]]+Table1[[#This Row],[Land Value]])*('General Input Sheet'!$G$38/'General Input Sheet'!$G$43),Table1[[#This Row],[Total Construction Cost ($)]]+Table1[[#This Row],[Land Value]]),0)</f>
        <v>101568</v>
      </c>
      <c r="P224" s="123" t="str" cm="1">
        <f t="array" ref="P224">_xlfn.IFS(Table1[[#This Row],[Asset Class]]&lt;&gt;"Local","y",P$11=$E224,"y",Table1[[#This Row],[Asset Class]]="Local","")</f>
        <v/>
      </c>
      <c r="Q224" s="86" t="str" cm="1">
        <f t="array" ref="Q224">_xlfn.IFS(Table1[[#This Row],[Asset Class]]&lt;&gt;"Local","y",Q$11=$E224,"y",Table1[[#This Row],[Asset Class]]="Local","")</f>
        <v/>
      </c>
      <c r="R224" s="86" t="str" cm="1">
        <f t="array" ref="R224">_xlfn.IFS(Table1[[#This Row],[Asset Class]]&lt;&gt;"Local","y",R$11=$E224,"y",Table1[[#This Row],[Asset Class]]="Local","")</f>
        <v/>
      </c>
      <c r="S224" s="341" t="str" cm="1">
        <f t="array" ref="S224">_xlfn.IFS(Table1[[#This Row],[Asset Class]]&lt;&gt;"Local","y",S$11=$E224,"y",Table1[[#This Row],[Asset Class]]="Local","")</f>
        <v>y</v>
      </c>
      <c r="T224" s="50"/>
      <c r="U224" s="95" t="str">
        <f>IF(Table1[[#This Row],[Asset Class]]&lt;&gt;"Local",0.25,IF(P224="y",1,""))</f>
        <v/>
      </c>
      <c r="V224" s="415" t="str">
        <f>IF(Table1[[#This Row],[Asset Class]]&lt;&gt;"Local",0.25,IF(Q224="y",1,""))</f>
        <v/>
      </c>
      <c r="W224" s="415" t="str">
        <f>IF(Table1[[#This Row],[Asset Class]]&lt;&gt;"Local",0.25,IF(R224="y",1,""))</f>
        <v/>
      </c>
      <c r="X224" s="415">
        <f>IF(Table1[[#This Row],[Asset Class]]&lt;&gt;"Local",0.25,IF(S224="y",1,""))</f>
        <v>1</v>
      </c>
      <c r="Y224" s="95">
        <f t="shared" si="18"/>
        <v>1</v>
      </c>
      <c r="Z224" s="50"/>
      <c r="AA224" s="257" t="str">
        <f t="shared" si="19"/>
        <v/>
      </c>
      <c r="AB224" s="258" t="str">
        <f t="shared" si="20"/>
        <v/>
      </c>
      <c r="AC224" s="258" t="str">
        <f t="shared" si="21"/>
        <v/>
      </c>
      <c r="AD224" s="258">
        <f t="shared" si="22"/>
        <v>101568</v>
      </c>
      <c r="AE224" s="259">
        <f t="shared" si="23"/>
        <v>101568</v>
      </c>
    </row>
    <row r="225" spans="1:31">
      <c r="A225" s="26"/>
      <c r="B225" s="210" t="s">
        <v>462</v>
      </c>
      <c r="C225" s="211" t="s">
        <v>463</v>
      </c>
      <c r="D225" s="211" t="s">
        <v>111</v>
      </c>
      <c r="E225" s="211" t="s">
        <v>114</v>
      </c>
      <c r="F225" s="241" t="s">
        <v>108</v>
      </c>
      <c r="G225" s="357">
        <v>0.5</v>
      </c>
      <c r="H225" s="360">
        <v>3519.1493129046626</v>
      </c>
      <c r="I225" s="365">
        <v>77.371645491830151</v>
      </c>
      <c r="J225" s="332">
        <f>Table1[[#This Row],[Embellishment Area (m2)]]*Table1[[#This Row],[Construction Unit Rate ($/m)]]*Table1[[#This Row],[Embellishment Area Factor]]</f>
        <v>136141.18653543861</v>
      </c>
      <c r="K225" s="246">
        <v>7038.2986258093251</v>
      </c>
      <c r="L225" s="337">
        <v>51.919695325664051</v>
      </c>
      <c r="M225" s="88">
        <f>Table1[[#This Row],[Size of land (m2)]]*Table1[[#This Row],[Land Unit Rate ($/m2)]]</f>
        <v>365426.32026306016</v>
      </c>
      <c r="N225" s="244">
        <v>2021</v>
      </c>
      <c r="O225" s="202">
        <f>ROUND(IF(Table1[[#This Row],[Valuation Year]]=2016,(Table1[[#This Row],[Total Construction Cost ($)]]+Table1[[#This Row],[Land Value]])*('General Input Sheet'!$G$38/'General Input Sheet'!$G$43),Table1[[#This Row],[Total Construction Cost ($)]]+Table1[[#This Row],[Land Value]]),0)</f>
        <v>501568</v>
      </c>
      <c r="P225" s="123" t="str" cm="1">
        <f t="array" ref="P225">_xlfn.IFS(Table1[[#This Row],[Asset Class]]&lt;&gt;"Local","y",P$11=$E225,"y",Table1[[#This Row],[Asset Class]]="Local","")</f>
        <v/>
      </c>
      <c r="Q225" s="86" t="str" cm="1">
        <f t="array" ref="Q225">_xlfn.IFS(Table1[[#This Row],[Asset Class]]&lt;&gt;"Local","y",Q$11=$E225,"y",Table1[[#This Row],[Asset Class]]="Local","")</f>
        <v/>
      </c>
      <c r="R225" s="86" t="str" cm="1">
        <f t="array" ref="R225">_xlfn.IFS(Table1[[#This Row],[Asset Class]]&lt;&gt;"Local","y",R$11=$E225,"y",Table1[[#This Row],[Asset Class]]="Local","")</f>
        <v/>
      </c>
      <c r="S225" s="341" t="str" cm="1">
        <f t="array" ref="S225">_xlfn.IFS(Table1[[#This Row],[Asset Class]]&lt;&gt;"Local","y",S$11=$E225,"y",Table1[[#This Row],[Asset Class]]="Local","")</f>
        <v>y</v>
      </c>
      <c r="T225" s="50"/>
      <c r="U225" s="95" t="str">
        <f>IF(Table1[[#This Row],[Asset Class]]&lt;&gt;"Local",0.25,IF(P225="y",1,""))</f>
        <v/>
      </c>
      <c r="V225" s="415" t="str">
        <f>IF(Table1[[#This Row],[Asset Class]]&lt;&gt;"Local",0.25,IF(Q225="y",1,""))</f>
        <v/>
      </c>
      <c r="W225" s="415" t="str">
        <f>IF(Table1[[#This Row],[Asset Class]]&lt;&gt;"Local",0.25,IF(R225="y",1,""))</f>
        <v/>
      </c>
      <c r="X225" s="415">
        <f>IF(Table1[[#This Row],[Asset Class]]&lt;&gt;"Local",0.25,IF(S225="y",1,""))</f>
        <v>1</v>
      </c>
      <c r="Y225" s="95">
        <f t="shared" si="18"/>
        <v>1</v>
      </c>
      <c r="Z225" s="50"/>
      <c r="AA225" s="257" t="str">
        <f t="shared" si="19"/>
        <v/>
      </c>
      <c r="AB225" s="258" t="str">
        <f t="shared" si="20"/>
        <v/>
      </c>
      <c r="AC225" s="258" t="str">
        <f t="shared" si="21"/>
        <v/>
      </c>
      <c r="AD225" s="258">
        <f t="shared" si="22"/>
        <v>501568</v>
      </c>
      <c r="AE225" s="259">
        <f t="shared" si="23"/>
        <v>501568</v>
      </c>
    </row>
    <row r="226" spans="1:31">
      <c r="A226" s="26"/>
      <c r="B226" s="210" t="s">
        <v>464</v>
      </c>
      <c r="C226" s="211" t="s">
        <v>465</v>
      </c>
      <c r="D226" s="211" t="s">
        <v>111</v>
      </c>
      <c r="E226" s="211" t="s">
        <v>114</v>
      </c>
      <c r="F226" s="241" t="s">
        <v>108</v>
      </c>
      <c r="G226" s="357">
        <v>0.5</v>
      </c>
      <c r="H226" s="360">
        <v>19092.503987912783</v>
      </c>
      <c r="I226" s="365">
        <v>77.371645491830151</v>
      </c>
      <c r="J226" s="332">
        <f>Table1[[#This Row],[Embellishment Area (m2)]]*Table1[[#This Row],[Construction Unit Rate ($/m)]]*Table1[[#This Row],[Embellishment Area Factor]]</f>
        <v>738609.22505207069</v>
      </c>
      <c r="K226" s="246">
        <v>38185.007975825567</v>
      </c>
      <c r="L226" s="337">
        <v>51.919695325664051</v>
      </c>
      <c r="M226" s="88">
        <f>Table1[[#This Row],[Size of land (m2)]]*Table1[[#This Row],[Land Unit Rate ($/m2)]]</f>
        <v>1982553.9801129152</v>
      </c>
      <c r="N226" s="244">
        <v>2021</v>
      </c>
      <c r="O226" s="202">
        <f>ROUND(IF(Table1[[#This Row],[Valuation Year]]=2016,(Table1[[#This Row],[Total Construction Cost ($)]]+Table1[[#This Row],[Land Value]])*('General Input Sheet'!$G$38/'General Input Sheet'!$G$43),Table1[[#This Row],[Total Construction Cost ($)]]+Table1[[#This Row],[Land Value]]),0)</f>
        <v>2721163</v>
      </c>
      <c r="P226" s="123" t="str" cm="1">
        <f t="array" ref="P226">_xlfn.IFS(Table1[[#This Row],[Asset Class]]&lt;&gt;"Local","y",P$11=$E226,"y",Table1[[#This Row],[Asset Class]]="Local","")</f>
        <v/>
      </c>
      <c r="Q226" s="86" t="str" cm="1">
        <f t="array" ref="Q226">_xlfn.IFS(Table1[[#This Row],[Asset Class]]&lt;&gt;"Local","y",Q$11=$E226,"y",Table1[[#This Row],[Asset Class]]="Local","")</f>
        <v/>
      </c>
      <c r="R226" s="86" t="str" cm="1">
        <f t="array" ref="R226">_xlfn.IFS(Table1[[#This Row],[Asset Class]]&lt;&gt;"Local","y",R$11=$E226,"y",Table1[[#This Row],[Asset Class]]="Local","")</f>
        <v/>
      </c>
      <c r="S226" s="341" t="str" cm="1">
        <f t="array" ref="S226">_xlfn.IFS(Table1[[#This Row],[Asset Class]]&lt;&gt;"Local","y",S$11=$E226,"y",Table1[[#This Row],[Asset Class]]="Local","")</f>
        <v>y</v>
      </c>
      <c r="T226" s="50"/>
      <c r="U226" s="95" t="str">
        <f>IF(Table1[[#This Row],[Asset Class]]&lt;&gt;"Local",0.25,IF(P226="y",1,""))</f>
        <v/>
      </c>
      <c r="V226" s="415" t="str">
        <f>IF(Table1[[#This Row],[Asset Class]]&lt;&gt;"Local",0.25,IF(Q226="y",1,""))</f>
        <v/>
      </c>
      <c r="W226" s="415" t="str">
        <f>IF(Table1[[#This Row],[Asset Class]]&lt;&gt;"Local",0.25,IF(R226="y",1,""))</f>
        <v/>
      </c>
      <c r="X226" s="415">
        <f>IF(Table1[[#This Row],[Asset Class]]&lt;&gt;"Local",0.25,IF(S226="y",1,""))</f>
        <v>1</v>
      </c>
      <c r="Y226" s="95">
        <f t="shared" si="18"/>
        <v>1</v>
      </c>
      <c r="Z226" s="50"/>
      <c r="AA226" s="257" t="str">
        <f t="shared" si="19"/>
        <v/>
      </c>
      <c r="AB226" s="258" t="str">
        <f t="shared" si="20"/>
        <v/>
      </c>
      <c r="AC226" s="258" t="str">
        <f t="shared" si="21"/>
        <v/>
      </c>
      <c r="AD226" s="258">
        <f t="shared" si="22"/>
        <v>2721163</v>
      </c>
      <c r="AE226" s="259">
        <f t="shared" si="23"/>
        <v>2721163</v>
      </c>
    </row>
    <row r="227" spans="1:31">
      <c r="A227" s="26"/>
      <c r="B227" s="210" t="s">
        <v>464</v>
      </c>
      <c r="C227" s="211" t="s">
        <v>466</v>
      </c>
      <c r="D227" s="211" t="s">
        <v>111</v>
      </c>
      <c r="E227" s="211" t="s">
        <v>114</v>
      </c>
      <c r="F227" s="241" t="s">
        <v>103</v>
      </c>
      <c r="G227" s="357">
        <v>0.5</v>
      </c>
      <c r="H227" s="360">
        <v>1131.2839262856305</v>
      </c>
      <c r="I227" s="365">
        <v>77.371645491830151</v>
      </c>
      <c r="J227" s="332">
        <f>Table1[[#This Row],[Embellishment Area (m2)]]*Table1[[#This Row],[Construction Unit Rate ($/m)]]*Table1[[#This Row],[Embellishment Area Factor]]</f>
        <v>43764.649447588759</v>
      </c>
      <c r="K227" s="246">
        <v>2262.567852571261</v>
      </c>
      <c r="L227" s="337">
        <v>51.919695325664051</v>
      </c>
      <c r="M227" s="88">
        <f>Table1[[#This Row],[Size of land (m2)]]*Table1[[#This Row],[Land Unit Rate ($/m2)]]</f>
        <v>117471.83355914186</v>
      </c>
      <c r="N227" s="244">
        <v>2021</v>
      </c>
      <c r="O227" s="202">
        <f>ROUND(IF(Table1[[#This Row],[Valuation Year]]=2016,(Table1[[#This Row],[Total Construction Cost ($)]]+Table1[[#This Row],[Land Value]])*('General Input Sheet'!$G$38/'General Input Sheet'!$G$43),Table1[[#This Row],[Total Construction Cost ($)]]+Table1[[#This Row],[Land Value]]),0)</f>
        <v>161236</v>
      </c>
      <c r="P227" s="123" t="str" cm="1">
        <f t="array" ref="P227">_xlfn.IFS(Table1[[#This Row],[Asset Class]]&lt;&gt;"Local","y",P$11=$E227,"y",Table1[[#This Row],[Asset Class]]="Local","")</f>
        <v/>
      </c>
      <c r="Q227" s="86" t="str" cm="1">
        <f t="array" ref="Q227">_xlfn.IFS(Table1[[#This Row],[Asset Class]]&lt;&gt;"Local","y",Q$11=$E227,"y",Table1[[#This Row],[Asset Class]]="Local","")</f>
        <v/>
      </c>
      <c r="R227" s="86" t="str" cm="1">
        <f t="array" ref="R227">_xlfn.IFS(Table1[[#This Row],[Asset Class]]&lt;&gt;"Local","y",R$11=$E227,"y",Table1[[#This Row],[Asset Class]]="Local","")</f>
        <v/>
      </c>
      <c r="S227" s="341" t="str" cm="1">
        <f t="array" ref="S227">_xlfn.IFS(Table1[[#This Row],[Asset Class]]&lt;&gt;"Local","y",S$11=$E227,"y",Table1[[#This Row],[Asset Class]]="Local","")</f>
        <v>y</v>
      </c>
      <c r="T227" s="50"/>
      <c r="U227" s="95" t="str">
        <f>IF(Table1[[#This Row],[Asset Class]]&lt;&gt;"Local",0.25,IF(P227="y",1,""))</f>
        <v/>
      </c>
      <c r="V227" s="415" t="str">
        <f>IF(Table1[[#This Row],[Asset Class]]&lt;&gt;"Local",0.25,IF(Q227="y",1,""))</f>
        <v/>
      </c>
      <c r="W227" s="415" t="str">
        <f>IF(Table1[[#This Row],[Asset Class]]&lt;&gt;"Local",0.25,IF(R227="y",1,""))</f>
        <v/>
      </c>
      <c r="X227" s="415">
        <f>IF(Table1[[#This Row],[Asset Class]]&lt;&gt;"Local",0.25,IF(S227="y",1,""))</f>
        <v>1</v>
      </c>
      <c r="Y227" s="95">
        <f t="shared" si="18"/>
        <v>1</v>
      </c>
      <c r="Z227" s="50"/>
      <c r="AA227" s="257" t="str">
        <f t="shared" si="19"/>
        <v/>
      </c>
      <c r="AB227" s="258" t="str">
        <f t="shared" si="20"/>
        <v/>
      </c>
      <c r="AC227" s="258" t="str">
        <f t="shared" si="21"/>
        <v/>
      </c>
      <c r="AD227" s="258">
        <f t="shared" si="22"/>
        <v>161236</v>
      </c>
      <c r="AE227" s="259">
        <f t="shared" si="23"/>
        <v>161236</v>
      </c>
    </row>
    <row r="228" spans="1:31">
      <c r="A228" s="26"/>
      <c r="B228" s="210" t="s">
        <v>464</v>
      </c>
      <c r="C228" s="211" t="s">
        <v>467</v>
      </c>
      <c r="D228" s="211" t="s">
        <v>111</v>
      </c>
      <c r="E228" s="211" t="s">
        <v>114</v>
      </c>
      <c r="F228" s="241" t="s">
        <v>103</v>
      </c>
      <c r="G228" s="357">
        <v>0.5</v>
      </c>
      <c r="H228" s="360">
        <v>6043.2556477788348</v>
      </c>
      <c r="I228" s="365">
        <v>77.371645491830151</v>
      </c>
      <c r="J228" s="332">
        <f>Table1[[#This Row],[Embellishment Area (m2)]]*Table1[[#This Row],[Construction Unit Rate ($/m)]]*Table1[[#This Row],[Embellishment Area Factor]]</f>
        <v>233788.31679822219</v>
      </c>
      <c r="K228" s="246">
        <v>12086.51129555767</v>
      </c>
      <c r="L228" s="337">
        <v>51.919695325664051</v>
      </c>
      <c r="M228" s="88">
        <f>Table1[[#This Row],[Size of land (m2)]]*Table1[[#This Row],[Land Unit Rate ($/m2)]]</f>
        <v>627527.98401555128</v>
      </c>
      <c r="N228" s="244">
        <v>2021</v>
      </c>
      <c r="O228" s="202">
        <f>ROUND(IF(Table1[[#This Row],[Valuation Year]]=2016,(Table1[[#This Row],[Total Construction Cost ($)]]+Table1[[#This Row],[Land Value]])*('General Input Sheet'!$G$38/'General Input Sheet'!$G$43),Table1[[#This Row],[Total Construction Cost ($)]]+Table1[[#This Row],[Land Value]]),0)</f>
        <v>861316</v>
      </c>
      <c r="P228" s="123" t="str" cm="1">
        <f t="array" ref="P228">_xlfn.IFS(Table1[[#This Row],[Asset Class]]&lt;&gt;"Local","y",P$11=$E228,"y",Table1[[#This Row],[Asset Class]]="Local","")</f>
        <v/>
      </c>
      <c r="Q228" s="86" t="str" cm="1">
        <f t="array" ref="Q228">_xlfn.IFS(Table1[[#This Row],[Asset Class]]&lt;&gt;"Local","y",Q$11=$E228,"y",Table1[[#This Row],[Asset Class]]="Local","")</f>
        <v/>
      </c>
      <c r="R228" s="86" t="str" cm="1">
        <f t="array" ref="R228">_xlfn.IFS(Table1[[#This Row],[Asset Class]]&lt;&gt;"Local","y",R$11=$E228,"y",Table1[[#This Row],[Asset Class]]="Local","")</f>
        <v/>
      </c>
      <c r="S228" s="341" t="str" cm="1">
        <f t="array" ref="S228">_xlfn.IFS(Table1[[#This Row],[Asset Class]]&lt;&gt;"Local","y",S$11=$E228,"y",Table1[[#This Row],[Asset Class]]="Local","")</f>
        <v>y</v>
      </c>
      <c r="T228" s="50"/>
      <c r="U228" s="95" t="str">
        <f>IF(Table1[[#This Row],[Asset Class]]&lt;&gt;"Local",0.25,IF(P228="y",1,""))</f>
        <v/>
      </c>
      <c r="V228" s="415" t="str">
        <f>IF(Table1[[#This Row],[Asset Class]]&lt;&gt;"Local",0.25,IF(Q228="y",1,""))</f>
        <v/>
      </c>
      <c r="W228" s="415" t="str">
        <f>IF(Table1[[#This Row],[Asset Class]]&lt;&gt;"Local",0.25,IF(R228="y",1,""))</f>
        <v/>
      </c>
      <c r="X228" s="415">
        <f>IF(Table1[[#This Row],[Asset Class]]&lt;&gt;"Local",0.25,IF(S228="y",1,""))</f>
        <v>1</v>
      </c>
      <c r="Y228" s="95">
        <f t="shared" si="18"/>
        <v>1</v>
      </c>
      <c r="Z228" s="50"/>
      <c r="AA228" s="257" t="str">
        <f t="shared" si="19"/>
        <v/>
      </c>
      <c r="AB228" s="258" t="str">
        <f t="shared" si="20"/>
        <v/>
      </c>
      <c r="AC228" s="258" t="str">
        <f t="shared" si="21"/>
        <v/>
      </c>
      <c r="AD228" s="258">
        <f t="shared" si="22"/>
        <v>861316</v>
      </c>
      <c r="AE228" s="259">
        <f t="shared" si="23"/>
        <v>861316</v>
      </c>
    </row>
    <row r="229" spans="1:31">
      <c r="A229" s="26"/>
      <c r="B229" s="210" t="s">
        <v>468</v>
      </c>
      <c r="C229" s="211" t="s">
        <v>469</v>
      </c>
      <c r="D229" s="211" t="s">
        <v>111</v>
      </c>
      <c r="E229" s="211" t="s">
        <v>114</v>
      </c>
      <c r="F229" s="241" t="s">
        <v>103</v>
      </c>
      <c r="G229" s="357">
        <v>0.5</v>
      </c>
      <c r="H229" s="360">
        <v>16896.2600087555</v>
      </c>
      <c r="I229" s="365">
        <v>77.371645491830151</v>
      </c>
      <c r="J229" s="332">
        <f>Table1[[#This Row],[Embellishment Area (m2)]]*Table1[[#This Row],[Construction Unit Rate ($/m)]]*Table1[[#This Row],[Embellishment Area Factor]]</f>
        <v>653645.7197676088</v>
      </c>
      <c r="K229" s="246">
        <v>33792.520017511</v>
      </c>
      <c r="L229" s="337">
        <v>51.919695325664051</v>
      </c>
      <c r="M229" s="88">
        <f>Table1[[#This Row],[Size of land (m2)]]*Table1[[#This Row],[Land Unit Rate ($/m2)]]</f>
        <v>1754497.3435955748</v>
      </c>
      <c r="N229" s="244">
        <v>2021</v>
      </c>
      <c r="O229" s="202">
        <f>ROUND(IF(Table1[[#This Row],[Valuation Year]]=2016,(Table1[[#This Row],[Total Construction Cost ($)]]+Table1[[#This Row],[Land Value]])*('General Input Sheet'!$G$38/'General Input Sheet'!$G$43),Table1[[#This Row],[Total Construction Cost ($)]]+Table1[[#This Row],[Land Value]]),0)</f>
        <v>2408143</v>
      </c>
      <c r="P229" s="123" t="str" cm="1">
        <f t="array" ref="P229">_xlfn.IFS(Table1[[#This Row],[Asset Class]]&lt;&gt;"Local","y",P$11=$E229,"y",Table1[[#This Row],[Asset Class]]="Local","")</f>
        <v/>
      </c>
      <c r="Q229" s="86" t="str" cm="1">
        <f t="array" ref="Q229">_xlfn.IFS(Table1[[#This Row],[Asset Class]]&lt;&gt;"Local","y",Q$11=$E229,"y",Table1[[#This Row],[Asset Class]]="Local","")</f>
        <v/>
      </c>
      <c r="R229" s="86" t="str" cm="1">
        <f t="array" ref="R229">_xlfn.IFS(Table1[[#This Row],[Asset Class]]&lt;&gt;"Local","y",R$11=$E229,"y",Table1[[#This Row],[Asset Class]]="Local","")</f>
        <v/>
      </c>
      <c r="S229" s="341" t="str" cm="1">
        <f t="array" ref="S229">_xlfn.IFS(Table1[[#This Row],[Asset Class]]&lt;&gt;"Local","y",S$11=$E229,"y",Table1[[#This Row],[Asset Class]]="Local","")</f>
        <v>y</v>
      </c>
      <c r="T229" s="50"/>
      <c r="U229" s="95" t="str">
        <f>IF(Table1[[#This Row],[Asset Class]]&lt;&gt;"Local",0.25,IF(P229="y",1,""))</f>
        <v/>
      </c>
      <c r="V229" s="415" t="str">
        <f>IF(Table1[[#This Row],[Asset Class]]&lt;&gt;"Local",0.25,IF(Q229="y",1,""))</f>
        <v/>
      </c>
      <c r="W229" s="415" t="str">
        <f>IF(Table1[[#This Row],[Asset Class]]&lt;&gt;"Local",0.25,IF(R229="y",1,""))</f>
        <v/>
      </c>
      <c r="X229" s="415">
        <f>IF(Table1[[#This Row],[Asset Class]]&lt;&gt;"Local",0.25,IF(S229="y",1,""))</f>
        <v>1</v>
      </c>
      <c r="Y229" s="95">
        <f t="shared" si="18"/>
        <v>1</v>
      </c>
      <c r="Z229" s="50"/>
      <c r="AA229" s="257" t="str">
        <f t="shared" si="19"/>
        <v/>
      </c>
      <c r="AB229" s="258" t="str">
        <f t="shared" si="20"/>
        <v/>
      </c>
      <c r="AC229" s="258" t="str">
        <f t="shared" si="21"/>
        <v/>
      </c>
      <c r="AD229" s="258">
        <f t="shared" si="22"/>
        <v>2408143</v>
      </c>
      <c r="AE229" s="259">
        <f t="shared" si="23"/>
        <v>2408143</v>
      </c>
    </row>
    <row r="230" spans="1:31">
      <c r="A230" s="26"/>
      <c r="B230" s="210" t="s">
        <v>468</v>
      </c>
      <c r="C230" s="211" t="s">
        <v>470</v>
      </c>
      <c r="D230" s="211" t="s">
        <v>111</v>
      </c>
      <c r="E230" s="211" t="s">
        <v>114</v>
      </c>
      <c r="F230" s="241" t="s">
        <v>108</v>
      </c>
      <c r="G230" s="357">
        <v>0.5</v>
      </c>
      <c r="H230" s="360">
        <v>3571.1501034637386</v>
      </c>
      <c r="I230" s="365">
        <v>77.371645491830151</v>
      </c>
      <c r="J230" s="332">
        <f>Table1[[#This Row],[Embellishment Area (m2)]]*Table1[[#This Row],[Construction Unit Rate ($/m)]]*Table1[[#This Row],[Embellishment Area Factor]]</f>
        <v>138152.87990165447</v>
      </c>
      <c r="K230" s="246">
        <v>7142.3002069274771</v>
      </c>
      <c r="L230" s="337">
        <v>51.919695325664051</v>
      </c>
      <c r="M230" s="88">
        <f>Table1[[#This Row],[Size of land (m2)]]*Table1[[#This Row],[Land Unit Rate ($/m2)]]</f>
        <v>370826.05066810193</v>
      </c>
      <c r="N230" s="244">
        <v>2021</v>
      </c>
      <c r="O230" s="202">
        <f>ROUND(IF(Table1[[#This Row],[Valuation Year]]=2016,(Table1[[#This Row],[Total Construction Cost ($)]]+Table1[[#This Row],[Land Value]])*('General Input Sheet'!$G$38/'General Input Sheet'!$G$43),Table1[[#This Row],[Total Construction Cost ($)]]+Table1[[#This Row],[Land Value]]),0)</f>
        <v>508979</v>
      </c>
      <c r="P230" s="123" t="str" cm="1">
        <f t="array" ref="P230">_xlfn.IFS(Table1[[#This Row],[Asset Class]]&lt;&gt;"Local","y",P$11=$E230,"y",Table1[[#This Row],[Asset Class]]="Local","")</f>
        <v/>
      </c>
      <c r="Q230" s="86" t="str" cm="1">
        <f t="array" ref="Q230">_xlfn.IFS(Table1[[#This Row],[Asset Class]]&lt;&gt;"Local","y",Q$11=$E230,"y",Table1[[#This Row],[Asset Class]]="Local","")</f>
        <v/>
      </c>
      <c r="R230" s="86" t="str" cm="1">
        <f t="array" ref="R230">_xlfn.IFS(Table1[[#This Row],[Asset Class]]&lt;&gt;"Local","y",R$11=$E230,"y",Table1[[#This Row],[Asset Class]]="Local","")</f>
        <v/>
      </c>
      <c r="S230" s="341" t="str" cm="1">
        <f t="array" ref="S230">_xlfn.IFS(Table1[[#This Row],[Asset Class]]&lt;&gt;"Local","y",S$11=$E230,"y",Table1[[#This Row],[Asset Class]]="Local","")</f>
        <v>y</v>
      </c>
      <c r="T230" s="50"/>
      <c r="U230" s="95" t="str">
        <f>IF(Table1[[#This Row],[Asset Class]]&lt;&gt;"Local",0.25,IF(P230="y",1,""))</f>
        <v/>
      </c>
      <c r="V230" s="415" t="str">
        <f>IF(Table1[[#This Row],[Asset Class]]&lt;&gt;"Local",0.25,IF(Q230="y",1,""))</f>
        <v/>
      </c>
      <c r="W230" s="415" t="str">
        <f>IF(Table1[[#This Row],[Asset Class]]&lt;&gt;"Local",0.25,IF(R230="y",1,""))</f>
        <v/>
      </c>
      <c r="X230" s="415">
        <f>IF(Table1[[#This Row],[Asset Class]]&lt;&gt;"Local",0.25,IF(S230="y",1,""))</f>
        <v>1</v>
      </c>
      <c r="Y230" s="95">
        <f t="shared" si="18"/>
        <v>1</v>
      </c>
      <c r="Z230" s="50"/>
      <c r="AA230" s="257" t="str">
        <f t="shared" si="19"/>
        <v/>
      </c>
      <c r="AB230" s="258" t="str">
        <f t="shared" si="20"/>
        <v/>
      </c>
      <c r="AC230" s="258" t="str">
        <f t="shared" si="21"/>
        <v/>
      </c>
      <c r="AD230" s="258">
        <f t="shared" si="22"/>
        <v>508979</v>
      </c>
      <c r="AE230" s="259">
        <f t="shared" si="23"/>
        <v>508979</v>
      </c>
    </row>
    <row r="231" spans="1:31">
      <c r="A231" s="26"/>
      <c r="B231" s="210" t="s">
        <v>468</v>
      </c>
      <c r="C231" s="211" t="s">
        <v>471</v>
      </c>
      <c r="D231" s="211" t="s">
        <v>111</v>
      </c>
      <c r="E231" s="211" t="s">
        <v>114</v>
      </c>
      <c r="F231" s="241" t="s">
        <v>108</v>
      </c>
      <c r="G231" s="357">
        <v>0.5</v>
      </c>
      <c r="H231" s="360">
        <v>2120.7209501332063</v>
      </c>
      <c r="I231" s="365">
        <v>77.371645491830151</v>
      </c>
      <c r="J231" s="332">
        <f>Table1[[#This Row],[Embellishment Area (m2)]]*Table1[[#This Row],[Construction Unit Rate ($/m)]]*Table1[[#This Row],[Embellishment Area Factor]]</f>
        <v>82041.834770401823</v>
      </c>
      <c r="K231" s="246">
        <v>4241.4419002664126</v>
      </c>
      <c r="L231" s="337">
        <v>51.919695325664051</v>
      </c>
      <c r="M231" s="88">
        <f>Table1[[#This Row],[Size of land (m2)]]*Table1[[#This Row],[Land Unit Rate ($/m2)]]</f>
        <v>220214.37120333771</v>
      </c>
      <c r="N231" s="244">
        <v>2021</v>
      </c>
      <c r="O231" s="202">
        <f>ROUND(IF(Table1[[#This Row],[Valuation Year]]=2016,(Table1[[#This Row],[Total Construction Cost ($)]]+Table1[[#This Row],[Land Value]])*('General Input Sheet'!$G$38/'General Input Sheet'!$G$43),Table1[[#This Row],[Total Construction Cost ($)]]+Table1[[#This Row],[Land Value]]),0)</f>
        <v>302256</v>
      </c>
      <c r="P231" s="123" t="str" cm="1">
        <f t="array" ref="P231">_xlfn.IFS(Table1[[#This Row],[Asset Class]]&lt;&gt;"Local","y",P$11=$E231,"y",Table1[[#This Row],[Asset Class]]="Local","")</f>
        <v/>
      </c>
      <c r="Q231" s="86" t="str" cm="1">
        <f t="array" ref="Q231">_xlfn.IFS(Table1[[#This Row],[Asset Class]]&lt;&gt;"Local","y",Q$11=$E231,"y",Table1[[#This Row],[Asset Class]]="Local","")</f>
        <v/>
      </c>
      <c r="R231" s="86" t="str" cm="1">
        <f t="array" ref="R231">_xlfn.IFS(Table1[[#This Row],[Asset Class]]&lt;&gt;"Local","y",R$11=$E231,"y",Table1[[#This Row],[Asset Class]]="Local","")</f>
        <v/>
      </c>
      <c r="S231" s="341" t="str" cm="1">
        <f t="array" ref="S231">_xlfn.IFS(Table1[[#This Row],[Asset Class]]&lt;&gt;"Local","y",S$11=$E231,"y",Table1[[#This Row],[Asset Class]]="Local","")</f>
        <v>y</v>
      </c>
      <c r="T231" s="50"/>
      <c r="U231" s="95" t="str">
        <f>IF(Table1[[#This Row],[Asset Class]]&lt;&gt;"Local",0.25,IF(P231="y",1,""))</f>
        <v/>
      </c>
      <c r="V231" s="415" t="str">
        <f>IF(Table1[[#This Row],[Asset Class]]&lt;&gt;"Local",0.25,IF(Q231="y",1,""))</f>
        <v/>
      </c>
      <c r="W231" s="415" t="str">
        <f>IF(Table1[[#This Row],[Asset Class]]&lt;&gt;"Local",0.25,IF(R231="y",1,""))</f>
        <v/>
      </c>
      <c r="X231" s="415">
        <f>IF(Table1[[#This Row],[Asset Class]]&lt;&gt;"Local",0.25,IF(S231="y",1,""))</f>
        <v>1</v>
      </c>
      <c r="Y231" s="95">
        <f t="shared" si="18"/>
        <v>1</v>
      </c>
      <c r="Z231" s="50"/>
      <c r="AA231" s="257" t="str">
        <f t="shared" si="19"/>
        <v/>
      </c>
      <c r="AB231" s="258" t="str">
        <f t="shared" si="20"/>
        <v/>
      </c>
      <c r="AC231" s="258" t="str">
        <f t="shared" si="21"/>
        <v/>
      </c>
      <c r="AD231" s="258">
        <f t="shared" si="22"/>
        <v>302256</v>
      </c>
      <c r="AE231" s="259">
        <f t="shared" si="23"/>
        <v>302256</v>
      </c>
    </row>
    <row r="232" spans="1:31">
      <c r="A232" s="26"/>
      <c r="B232" s="210" t="s">
        <v>472</v>
      </c>
      <c r="C232" s="211" t="s">
        <v>473</v>
      </c>
      <c r="D232" s="211" t="s">
        <v>111</v>
      </c>
      <c r="E232" s="211" t="s">
        <v>114</v>
      </c>
      <c r="F232" s="241" t="s">
        <v>103</v>
      </c>
      <c r="G232" s="357">
        <v>0.5</v>
      </c>
      <c r="H232" s="360">
        <v>4400.4327384221779</v>
      </c>
      <c r="I232" s="365">
        <v>77.371645491830151</v>
      </c>
      <c r="J232" s="332">
        <f>Table1[[#This Row],[Embellishment Area (m2)]]*Table1[[#This Row],[Construction Unit Rate ($/m)]]*Table1[[#This Row],[Embellishment Area Factor]]</f>
        <v>170234.36092392204</v>
      </c>
      <c r="K232" s="246">
        <v>0</v>
      </c>
      <c r="L232" s="337">
        <v>51.919695325664051</v>
      </c>
      <c r="M232" s="88">
        <f>Table1[[#This Row],[Size of land (m2)]]*Table1[[#This Row],[Land Unit Rate ($/m2)]]</f>
        <v>0</v>
      </c>
      <c r="N232" s="244">
        <v>2021</v>
      </c>
      <c r="O232" s="202">
        <f>ROUND(IF(Table1[[#This Row],[Valuation Year]]=2016,(Table1[[#This Row],[Total Construction Cost ($)]]+Table1[[#This Row],[Land Value]])*('General Input Sheet'!$G$38/'General Input Sheet'!$G$43),Table1[[#This Row],[Total Construction Cost ($)]]+Table1[[#This Row],[Land Value]]),0)</f>
        <v>170234</v>
      </c>
      <c r="P232" s="123" t="str" cm="1">
        <f t="array" ref="P232">_xlfn.IFS(Table1[[#This Row],[Asset Class]]&lt;&gt;"Local","y",P$11=$E232,"y",Table1[[#This Row],[Asset Class]]="Local","")</f>
        <v/>
      </c>
      <c r="Q232" s="86" t="str" cm="1">
        <f t="array" ref="Q232">_xlfn.IFS(Table1[[#This Row],[Asset Class]]&lt;&gt;"Local","y",Q$11=$E232,"y",Table1[[#This Row],[Asset Class]]="Local","")</f>
        <v/>
      </c>
      <c r="R232" s="86" t="str" cm="1">
        <f t="array" ref="R232">_xlfn.IFS(Table1[[#This Row],[Asset Class]]&lt;&gt;"Local","y",R$11=$E232,"y",Table1[[#This Row],[Asset Class]]="Local","")</f>
        <v/>
      </c>
      <c r="S232" s="341" t="str" cm="1">
        <f t="array" ref="S232">_xlfn.IFS(Table1[[#This Row],[Asset Class]]&lt;&gt;"Local","y",S$11=$E232,"y",Table1[[#This Row],[Asset Class]]="Local","")</f>
        <v>y</v>
      </c>
      <c r="T232" s="50"/>
      <c r="U232" s="95" t="str">
        <f>IF(Table1[[#This Row],[Asset Class]]&lt;&gt;"Local",0.25,IF(P232="y",1,""))</f>
        <v/>
      </c>
      <c r="V232" s="415" t="str">
        <f>IF(Table1[[#This Row],[Asset Class]]&lt;&gt;"Local",0.25,IF(Q232="y",1,""))</f>
        <v/>
      </c>
      <c r="W232" s="415" t="str">
        <f>IF(Table1[[#This Row],[Asset Class]]&lt;&gt;"Local",0.25,IF(R232="y",1,""))</f>
        <v/>
      </c>
      <c r="X232" s="415">
        <f>IF(Table1[[#This Row],[Asset Class]]&lt;&gt;"Local",0.25,IF(S232="y",1,""))</f>
        <v>1</v>
      </c>
      <c r="Y232" s="95">
        <f t="shared" si="18"/>
        <v>1</v>
      </c>
      <c r="Z232" s="50"/>
      <c r="AA232" s="257" t="str">
        <f t="shared" si="19"/>
        <v/>
      </c>
      <c r="AB232" s="258" t="str">
        <f t="shared" si="20"/>
        <v/>
      </c>
      <c r="AC232" s="258" t="str">
        <f t="shared" si="21"/>
        <v/>
      </c>
      <c r="AD232" s="258">
        <f t="shared" si="22"/>
        <v>170234</v>
      </c>
      <c r="AE232" s="259">
        <f t="shared" si="23"/>
        <v>170234</v>
      </c>
    </row>
    <row r="233" spans="1:31">
      <c r="A233" s="26"/>
      <c r="B233" s="210" t="s">
        <v>474</v>
      </c>
      <c r="C233" s="211" t="s">
        <v>475</v>
      </c>
      <c r="D233" s="211" t="s">
        <v>111</v>
      </c>
      <c r="E233" s="211" t="s">
        <v>114</v>
      </c>
      <c r="F233" s="241" t="s">
        <v>103</v>
      </c>
      <c r="G233" s="357">
        <v>0.5</v>
      </c>
      <c r="H233" s="360">
        <v>3938.2738183095698</v>
      </c>
      <c r="I233" s="365">
        <v>77.371645491830151</v>
      </c>
      <c r="J233" s="332">
        <f>Table1[[#This Row],[Embellishment Area (m2)]]*Table1[[#This Row],[Construction Unit Rate ($/m)]]*Table1[[#This Row],[Embellishment Area Factor]]</f>
        <v>152355.36286000218</v>
      </c>
      <c r="K233" s="246">
        <v>7876.5476366191397</v>
      </c>
      <c r="L233" s="337">
        <v>51.919695325664051</v>
      </c>
      <c r="M233" s="88">
        <f>Table1[[#This Row],[Size of land (m2)]]*Table1[[#This Row],[Land Unit Rate ($/m2)]]</f>
        <v>408947.95351134497</v>
      </c>
      <c r="N233" s="244">
        <v>2021</v>
      </c>
      <c r="O233" s="202">
        <f>ROUND(IF(Table1[[#This Row],[Valuation Year]]=2016,(Table1[[#This Row],[Total Construction Cost ($)]]+Table1[[#This Row],[Land Value]])*('General Input Sheet'!$G$38/'General Input Sheet'!$G$43),Table1[[#This Row],[Total Construction Cost ($)]]+Table1[[#This Row],[Land Value]]),0)</f>
        <v>561303</v>
      </c>
      <c r="P233" s="123" t="str" cm="1">
        <f t="array" ref="P233">_xlfn.IFS(Table1[[#This Row],[Asset Class]]&lt;&gt;"Local","y",P$11=$E233,"y",Table1[[#This Row],[Asset Class]]="Local","")</f>
        <v/>
      </c>
      <c r="Q233" s="86" t="str" cm="1">
        <f t="array" ref="Q233">_xlfn.IFS(Table1[[#This Row],[Asset Class]]&lt;&gt;"Local","y",Q$11=$E233,"y",Table1[[#This Row],[Asset Class]]="Local","")</f>
        <v/>
      </c>
      <c r="R233" s="86" t="str" cm="1">
        <f t="array" ref="R233">_xlfn.IFS(Table1[[#This Row],[Asset Class]]&lt;&gt;"Local","y",R$11=$E233,"y",Table1[[#This Row],[Asset Class]]="Local","")</f>
        <v/>
      </c>
      <c r="S233" s="341" t="str" cm="1">
        <f t="array" ref="S233">_xlfn.IFS(Table1[[#This Row],[Asset Class]]&lt;&gt;"Local","y",S$11=$E233,"y",Table1[[#This Row],[Asset Class]]="Local","")</f>
        <v>y</v>
      </c>
      <c r="T233" s="50"/>
      <c r="U233" s="95" t="str">
        <f>IF(Table1[[#This Row],[Asset Class]]&lt;&gt;"Local",0.25,IF(P233="y",1,""))</f>
        <v/>
      </c>
      <c r="V233" s="415" t="str">
        <f>IF(Table1[[#This Row],[Asset Class]]&lt;&gt;"Local",0.25,IF(Q233="y",1,""))</f>
        <v/>
      </c>
      <c r="W233" s="415" t="str">
        <f>IF(Table1[[#This Row],[Asset Class]]&lt;&gt;"Local",0.25,IF(R233="y",1,""))</f>
        <v/>
      </c>
      <c r="X233" s="415">
        <f>IF(Table1[[#This Row],[Asset Class]]&lt;&gt;"Local",0.25,IF(S233="y",1,""))</f>
        <v>1</v>
      </c>
      <c r="Y233" s="95">
        <f t="shared" si="18"/>
        <v>1</v>
      </c>
      <c r="Z233" s="50"/>
      <c r="AA233" s="257" t="str">
        <f t="shared" si="19"/>
        <v/>
      </c>
      <c r="AB233" s="258" t="str">
        <f t="shared" si="20"/>
        <v/>
      </c>
      <c r="AC233" s="258" t="str">
        <f t="shared" si="21"/>
        <v/>
      </c>
      <c r="AD233" s="258">
        <f t="shared" si="22"/>
        <v>561303</v>
      </c>
      <c r="AE233" s="259">
        <f t="shared" si="23"/>
        <v>561303</v>
      </c>
    </row>
    <row r="234" spans="1:31">
      <c r="A234" s="26"/>
      <c r="B234" s="210" t="s">
        <v>476</v>
      </c>
      <c r="C234" s="211" t="s">
        <v>477</v>
      </c>
      <c r="D234" s="211" t="s">
        <v>111</v>
      </c>
      <c r="E234" s="211" t="s">
        <v>114</v>
      </c>
      <c r="F234" s="241" t="s">
        <v>103</v>
      </c>
      <c r="G234" s="357">
        <v>0.5</v>
      </c>
      <c r="H234" s="360">
        <v>2380.4726118142612</v>
      </c>
      <c r="I234" s="365">
        <v>77.371645491830151</v>
      </c>
      <c r="J234" s="332">
        <f>Table1[[#This Row],[Embellishment Area (m2)]]*Table1[[#This Row],[Construction Unit Rate ($/m)]]*Table1[[#This Row],[Embellishment Area Factor]]</f>
        <v>92090.54151215202</v>
      </c>
      <c r="K234" s="246">
        <v>4760.9452236285224</v>
      </c>
      <c r="L234" s="337">
        <v>51.919695325664051</v>
      </c>
      <c r="M234" s="88">
        <f>Table1[[#This Row],[Size of land (m2)]]*Table1[[#This Row],[Land Unit Rate ($/m2)]]</f>
        <v>247186.8254729684</v>
      </c>
      <c r="N234" s="244">
        <v>2021</v>
      </c>
      <c r="O234" s="202">
        <f>ROUND(IF(Table1[[#This Row],[Valuation Year]]=2016,(Table1[[#This Row],[Total Construction Cost ($)]]+Table1[[#This Row],[Land Value]])*('General Input Sheet'!$G$38/'General Input Sheet'!$G$43),Table1[[#This Row],[Total Construction Cost ($)]]+Table1[[#This Row],[Land Value]]),0)</f>
        <v>339277</v>
      </c>
      <c r="P234" s="123" t="str" cm="1">
        <f t="array" ref="P234">_xlfn.IFS(Table1[[#This Row],[Asset Class]]&lt;&gt;"Local","y",P$11=$E234,"y",Table1[[#This Row],[Asset Class]]="Local","")</f>
        <v/>
      </c>
      <c r="Q234" s="86" t="str" cm="1">
        <f t="array" ref="Q234">_xlfn.IFS(Table1[[#This Row],[Asset Class]]&lt;&gt;"Local","y",Q$11=$E234,"y",Table1[[#This Row],[Asset Class]]="Local","")</f>
        <v/>
      </c>
      <c r="R234" s="86" t="str" cm="1">
        <f t="array" ref="R234">_xlfn.IFS(Table1[[#This Row],[Asset Class]]&lt;&gt;"Local","y",R$11=$E234,"y",Table1[[#This Row],[Asset Class]]="Local","")</f>
        <v/>
      </c>
      <c r="S234" s="341" t="str" cm="1">
        <f t="array" ref="S234">_xlfn.IFS(Table1[[#This Row],[Asset Class]]&lt;&gt;"Local","y",S$11=$E234,"y",Table1[[#This Row],[Asset Class]]="Local","")</f>
        <v>y</v>
      </c>
      <c r="T234" s="50"/>
      <c r="U234" s="95" t="str">
        <f>IF(Table1[[#This Row],[Asset Class]]&lt;&gt;"Local",0.25,IF(P234="y",1,""))</f>
        <v/>
      </c>
      <c r="V234" s="415" t="str">
        <f>IF(Table1[[#This Row],[Asset Class]]&lt;&gt;"Local",0.25,IF(Q234="y",1,""))</f>
        <v/>
      </c>
      <c r="W234" s="415" t="str">
        <f>IF(Table1[[#This Row],[Asset Class]]&lt;&gt;"Local",0.25,IF(R234="y",1,""))</f>
        <v/>
      </c>
      <c r="X234" s="415">
        <f>IF(Table1[[#This Row],[Asset Class]]&lt;&gt;"Local",0.25,IF(S234="y",1,""))</f>
        <v>1</v>
      </c>
      <c r="Y234" s="95">
        <f t="shared" si="18"/>
        <v>1</v>
      </c>
      <c r="Z234" s="50"/>
      <c r="AA234" s="257" t="str">
        <f t="shared" si="19"/>
        <v/>
      </c>
      <c r="AB234" s="258" t="str">
        <f t="shared" si="20"/>
        <v/>
      </c>
      <c r="AC234" s="258" t="str">
        <f t="shared" si="21"/>
        <v/>
      </c>
      <c r="AD234" s="258">
        <f t="shared" si="22"/>
        <v>339277</v>
      </c>
      <c r="AE234" s="259">
        <f t="shared" si="23"/>
        <v>339277</v>
      </c>
    </row>
    <row r="235" spans="1:31">
      <c r="A235" s="26"/>
      <c r="B235" s="210" t="s">
        <v>478</v>
      </c>
      <c r="C235" s="211" t="s">
        <v>479</v>
      </c>
      <c r="D235" s="211" t="s">
        <v>106</v>
      </c>
      <c r="E235" s="211" t="s">
        <v>114</v>
      </c>
      <c r="F235" s="241" t="s">
        <v>136</v>
      </c>
      <c r="G235" s="357">
        <v>0.5</v>
      </c>
      <c r="H235" s="360">
        <v>30814.7854000425</v>
      </c>
      <c r="I235" s="365">
        <v>566.28724924743767</v>
      </c>
      <c r="J235" s="332">
        <f>Table1[[#This Row],[Embellishment Area (m2)]]*Table1[[#This Row],[Construction Unit Rate ($/m)]]*Table1[[#This Row],[Embellishment Area Factor]]</f>
        <v>8725010.0301700849</v>
      </c>
      <c r="K235" s="246">
        <v>0</v>
      </c>
      <c r="L235" s="337">
        <v>75.676903388107434</v>
      </c>
      <c r="M235" s="88">
        <f>Table1[[#This Row],[Size of land (m2)]]*Table1[[#This Row],[Land Unit Rate ($/m2)]]</f>
        <v>0</v>
      </c>
      <c r="N235" s="244">
        <v>2021</v>
      </c>
      <c r="O235" s="202">
        <f>ROUND(IF(Table1[[#This Row],[Valuation Year]]=2016,(Table1[[#This Row],[Total Construction Cost ($)]]+Table1[[#This Row],[Land Value]])*('General Input Sheet'!$G$38/'General Input Sheet'!$G$43),Table1[[#This Row],[Total Construction Cost ($)]]+Table1[[#This Row],[Land Value]]),0)</f>
        <v>8725010</v>
      </c>
      <c r="P235" s="123" t="str" cm="1">
        <f t="array" ref="P235">_xlfn.IFS(Table1[[#This Row],[Asset Class]]&lt;&gt;"Local","y",P$11=$E235,"y",Table1[[#This Row],[Asset Class]]="Local","")</f>
        <v>y</v>
      </c>
      <c r="Q235" s="86" t="str" cm="1">
        <f t="array" ref="Q235">_xlfn.IFS(Table1[[#This Row],[Asset Class]]&lt;&gt;"Local","y",Q$11=$E235,"y",Table1[[#This Row],[Asset Class]]="Local","")</f>
        <v>y</v>
      </c>
      <c r="R235" s="86" t="str" cm="1">
        <f t="array" ref="R235">_xlfn.IFS(Table1[[#This Row],[Asset Class]]&lt;&gt;"Local","y",R$11=$E235,"y",Table1[[#This Row],[Asset Class]]="Local","")</f>
        <v>y</v>
      </c>
      <c r="S235" s="341" t="str" cm="1">
        <f t="array" ref="S235">_xlfn.IFS(Table1[[#This Row],[Asset Class]]&lt;&gt;"Local","y",S$11=$E235,"y",Table1[[#This Row],[Asset Class]]="Local","")</f>
        <v>y</v>
      </c>
      <c r="T235" s="50"/>
      <c r="U235" s="95">
        <f>IF(Table1[[#This Row],[Asset Class]]&lt;&gt;"Local",0.25,IF(P235="y",1,""))</f>
        <v>0.25</v>
      </c>
      <c r="V235" s="415">
        <f>IF(Table1[[#This Row],[Asset Class]]&lt;&gt;"Local",0.25,IF(Q235="y",1,""))</f>
        <v>0.25</v>
      </c>
      <c r="W235" s="415">
        <f>IF(Table1[[#This Row],[Asset Class]]&lt;&gt;"Local",0.25,IF(R235="y",1,""))</f>
        <v>0.25</v>
      </c>
      <c r="X235" s="415">
        <f>IF(Table1[[#This Row],[Asset Class]]&lt;&gt;"Local",0.25,IF(S235="y",1,""))</f>
        <v>0.25</v>
      </c>
      <c r="Y235" s="95">
        <f t="shared" si="18"/>
        <v>1</v>
      </c>
      <c r="Z235" s="50"/>
      <c r="AA235" s="257">
        <f t="shared" si="19"/>
        <v>2181252.5</v>
      </c>
      <c r="AB235" s="258">
        <f t="shared" si="20"/>
        <v>2181252.5</v>
      </c>
      <c r="AC235" s="258">
        <f t="shared" si="21"/>
        <v>2181252.5</v>
      </c>
      <c r="AD235" s="258">
        <f t="shared" si="22"/>
        <v>2181252.5</v>
      </c>
      <c r="AE235" s="259">
        <f t="shared" si="23"/>
        <v>8725010</v>
      </c>
    </row>
    <row r="236" spans="1:31">
      <c r="A236" s="26"/>
      <c r="B236" s="210" t="s">
        <v>480</v>
      </c>
      <c r="C236" s="211" t="s">
        <v>481</v>
      </c>
      <c r="D236" s="211" t="s">
        <v>111</v>
      </c>
      <c r="E236" s="211" t="s">
        <v>114</v>
      </c>
      <c r="F236" s="241" t="s">
        <v>108</v>
      </c>
      <c r="G236" s="357">
        <v>0.5</v>
      </c>
      <c r="H236" s="360">
        <v>25601.813327611424</v>
      </c>
      <c r="I236" s="365">
        <v>77.371645491830151</v>
      </c>
      <c r="J236" s="332">
        <f>Table1[[#This Row],[Embellishment Area (m2)]]*Table1[[#This Row],[Construction Unit Rate ($/m)]]*Table1[[#This Row],[Embellishment Area Factor]]</f>
        <v>990427.21236598177</v>
      </c>
      <c r="K236" s="246">
        <v>0</v>
      </c>
      <c r="L236" s="337">
        <v>51.919695325664051</v>
      </c>
      <c r="M236" s="88">
        <f>Table1[[#This Row],[Size of land (m2)]]*Table1[[#This Row],[Land Unit Rate ($/m2)]]</f>
        <v>0</v>
      </c>
      <c r="N236" s="244">
        <v>2021</v>
      </c>
      <c r="O236" s="202">
        <f>ROUND(IF(Table1[[#This Row],[Valuation Year]]=2016,(Table1[[#This Row],[Total Construction Cost ($)]]+Table1[[#This Row],[Land Value]])*('General Input Sheet'!$G$38/'General Input Sheet'!$G$43),Table1[[#This Row],[Total Construction Cost ($)]]+Table1[[#This Row],[Land Value]]),0)</f>
        <v>990427</v>
      </c>
      <c r="P236" s="123" t="str" cm="1">
        <f t="array" ref="P236">_xlfn.IFS(Table1[[#This Row],[Asset Class]]&lt;&gt;"Local","y",P$11=$E236,"y",Table1[[#This Row],[Asset Class]]="Local","")</f>
        <v/>
      </c>
      <c r="Q236" s="86" t="str" cm="1">
        <f t="array" ref="Q236">_xlfn.IFS(Table1[[#This Row],[Asset Class]]&lt;&gt;"Local","y",Q$11=$E236,"y",Table1[[#This Row],[Asset Class]]="Local","")</f>
        <v/>
      </c>
      <c r="R236" s="86" t="str" cm="1">
        <f t="array" ref="R236">_xlfn.IFS(Table1[[#This Row],[Asset Class]]&lt;&gt;"Local","y",R$11=$E236,"y",Table1[[#This Row],[Asset Class]]="Local","")</f>
        <v/>
      </c>
      <c r="S236" s="341" t="str" cm="1">
        <f t="array" ref="S236">_xlfn.IFS(Table1[[#This Row],[Asset Class]]&lt;&gt;"Local","y",S$11=$E236,"y",Table1[[#This Row],[Asset Class]]="Local","")</f>
        <v>y</v>
      </c>
      <c r="T236" s="50"/>
      <c r="U236" s="95" t="str">
        <f>IF(Table1[[#This Row],[Asset Class]]&lt;&gt;"Local",0.25,IF(P236="y",1,""))</f>
        <v/>
      </c>
      <c r="V236" s="415" t="str">
        <f>IF(Table1[[#This Row],[Asset Class]]&lt;&gt;"Local",0.25,IF(Q236="y",1,""))</f>
        <v/>
      </c>
      <c r="W236" s="415" t="str">
        <f>IF(Table1[[#This Row],[Asset Class]]&lt;&gt;"Local",0.25,IF(R236="y",1,""))</f>
        <v/>
      </c>
      <c r="X236" s="415">
        <f>IF(Table1[[#This Row],[Asset Class]]&lt;&gt;"Local",0.25,IF(S236="y",1,""))</f>
        <v>1</v>
      </c>
      <c r="Y236" s="95">
        <f t="shared" si="18"/>
        <v>1</v>
      </c>
      <c r="Z236" s="50"/>
      <c r="AA236" s="257" t="str">
        <f t="shared" si="19"/>
        <v/>
      </c>
      <c r="AB236" s="258" t="str">
        <f t="shared" si="20"/>
        <v/>
      </c>
      <c r="AC236" s="258" t="str">
        <f t="shared" si="21"/>
        <v/>
      </c>
      <c r="AD236" s="258">
        <f t="shared" si="22"/>
        <v>990427</v>
      </c>
      <c r="AE236" s="259">
        <f t="shared" si="23"/>
        <v>990427</v>
      </c>
    </row>
    <row r="237" spans="1:31">
      <c r="A237" s="26"/>
      <c r="B237" s="210" t="s">
        <v>480</v>
      </c>
      <c r="C237" s="211" t="s">
        <v>482</v>
      </c>
      <c r="D237" s="211" t="s">
        <v>111</v>
      </c>
      <c r="E237" s="211" t="s">
        <v>114</v>
      </c>
      <c r="F237" s="241" t="s">
        <v>108</v>
      </c>
      <c r="G237" s="357">
        <v>0.5</v>
      </c>
      <c r="H237" s="360">
        <v>13036.815790311755</v>
      </c>
      <c r="I237" s="365">
        <v>77.371645491830151</v>
      </c>
      <c r="J237" s="332">
        <f>Table1[[#This Row],[Embellishment Area (m2)]]*Table1[[#This Row],[Construction Unit Rate ($/m)]]*Table1[[#This Row],[Embellishment Area Factor]]</f>
        <v>504339.9448351473</v>
      </c>
      <c r="K237" s="246">
        <v>0</v>
      </c>
      <c r="L237" s="337">
        <v>51.919695325664051</v>
      </c>
      <c r="M237" s="88">
        <f>Table1[[#This Row],[Size of land (m2)]]*Table1[[#This Row],[Land Unit Rate ($/m2)]]</f>
        <v>0</v>
      </c>
      <c r="N237" s="244">
        <v>2021</v>
      </c>
      <c r="O237" s="202">
        <f>ROUND(IF(Table1[[#This Row],[Valuation Year]]=2016,(Table1[[#This Row],[Total Construction Cost ($)]]+Table1[[#This Row],[Land Value]])*('General Input Sheet'!$G$38/'General Input Sheet'!$G$43),Table1[[#This Row],[Total Construction Cost ($)]]+Table1[[#This Row],[Land Value]]),0)</f>
        <v>504340</v>
      </c>
      <c r="P237" s="123" t="str" cm="1">
        <f t="array" ref="P237">_xlfn.IFS(Table1[[#This Row],[Asset Class]]&lt;&gt;"Local","y",P$11=$E237,"y",Table1[[#This Row],[Asset Class]]="Local","")</f>
        <v/>
      </c>
      <c r="Q237" s="86" t="str" cm="1">
        <f t="array" ref="Q237">_xlfn.IFS(Table1[[#This Row],[Asset Class]]&lt;&gt;"Local","y",Q$11=$E237,"y",Table1[[#This Row],[Asset Class]]="Local","")</f>
        <v/>
      </c>
      <c r="R237" s="86" t="str" cm="1">
        <f t="array" ref="R237">_xlfn.IFS(Table1[[#This Row],[Asset Class]]&lt;&gt;"Local","y",R$11=$E237,"y",Table1[[#This Row],[Asset Class]]="Local","")</f>
        <v/>
      </c>
      <c r="S237" s="341" t="str" cm="1">
        <f t="array" ref="S237">_xlfn.IFS(Table1[[#This Row],[Asset Class]]&lt;&gt;"Local","y",S$11=$E237,"y",Table1[[#This Row],[Asset Class]]="Local","")</f>
        <v>y</v>
      </c>
      <c r="T237" s="50"/>
      <c r="U237" s="95" t="str">
        <f>IF(Table1[[#This Row],[Asset Class]]&lt;&gt;"Local",0.25,IF(P237="y",1,""))</f>
        <v/>
      </c>
      <c r="V237" s="415" t="str">
        <f>IF(Table1[[#This Row],[Asset Class]]&lt;&gt;"Local",0.25,IF(Q237="y",1,""))</f>
        <v/>
      </c>
      <c r="W237" s="415" t="str">
        <f>IF(Table1[[#This Row],[Asset Class]]&lt;&gt;"Local",0.25,IF(R237="y",1,""))</f>
        <v/>
      </c>
      <c r="X237" s="415">
        <f>IF(Table1[[#This Row],[Asset Class]]&lt;&gt;"Local",0.25,IF(S237="y",1,""))</f>
        <v>1</v>
      </c>
      <c r="Y237" s="95">
        <f t="shared" si="18"/>
        <v>1</v>
      </c>
      <c r="Z237" s="50"/>
      <c r="AA237" s="257" t="str">
        <f t="shared" si="19"/>
        <v/>
      </c>
      <c r="AB237" s="258" t="str">
        <f t="shared" si="20"/>
        <v/>
      </c>
      <c r="AC237" s="258" t="str">
        <f t="shared" si="21"/>
        <v/>
      </c>
      <c r="AD237" s="258">
        <f t="shared" si="22"/>
        <v>504340</v>
      </c>
      <c r="AE237" s="259">
        <f t="shared" si="23"/>
        <v>504340</v>
      </c>
    </row>
    <row r="238" spans="1:31">
      <c r="A238" s="26"/>
      <c r="B238" s="210" t="s">
        <v>483</v>
      </c>
      <c r="C238" s="211" t="s">
        <v>484</v>
      </c>
      <c r="D238" s="211" t="s">
        <v>111</v>
      </c>
      <c r="E238" s="211" t="s">
        <v>114</v>
      </c>
      <c r="F238" s="241" t="s">
        <v>108</v>
      </c>
      <c r="G238" s="357">
        <v>0.5</v>
      </c>
      <c r="H238" s="360">
        <v>1637.0697904384649</v>
      </c>
      <c r="I238" s="365">
        <v>77.371645491830151</v>
      </c>
      <c r="J238" s="332">
        <f>Table1[[#This Row],[Embellishment Area (m2)]]*Table1[[#This Row],[Construction Unit Rate ($/m)]]*Table1[[#This Row],[Embellishment Area Factor]]</f>
        <v>63331.391735594792</v>
      </c>
      <c r="K238" s="246">
        <v>3274.1395808769298</v>
      </c>
      <c r="L238" s="337">
        <v>51.919695325664051</v>
      </c>
      <c r="M238" s="88">
        <f>Table1[[#This Row],[Size of land (m2)]]*Table1[[#This Row],[Land Unit Rate ($/m2)]]</f>
        <v>169992.32949282759</v>
      </c>
      <c r="N238" s="244">
        <v>2021</v>
      </c>
      <c r="O238" s="202">
        <f>ROUND(IF(Table1[[#This Row],[Valuation Year]]=2016,(Table1[[#This Row],[Total Construction Cost ($)]]+Table1[[#This Row],[Land Value]])*('General Input Sheet'!$G$38/'General Input Sheet'!$G$43),Table1[[#This Row],[Total Construction Cost ($)]]+Table1[[#This Row],[Land Value]]),0)</f>
        <v>233324</v>
      </c>
      <c r="P238" s="123" t="str" cm="1">
        <f t="array" ref="P238">_xlfn.IFS(Table1[[#This Row],[Asset Class]]&lt;&gt;"Local","y",P$11=$E238,"y",Table1[[#This Row],[Asset Class]]="Local","")</f>
        <v/>
      </c>
      <c r="Q238" s="86" t="str" cm="1">
        <f t="array" ref="Q238">_xlfn.IFS(Table1[[#This Row],[Asset Class]]&lt;&gt;"Local","y",Q$11=$E238,"y",Table1[[#This Row],[Asset Class]]="Local","")</f>
        <v/>
      </c>
      <c r="R238" s="86" t="str" cm="1">
        <f t="array" ref="R238">_xlfn.IFS(Table1[[#This Row],[Asset Class]]&lt;&gt;"Local","y",R$11=$E238,"y",Table1[[#This Row],[Asset Class]]="Local","")</f>
        <v/>
      </c>
      <c r="S238" s="341" t="str" cm="1">
        <f t="array" ref="S238">_xlfn.IFS(Table1[[#This Row],[Asset Class]]&lt;&gt;"Local","y",S$11=$E238,"y",Table1[[#This Row],[Asset Class]]="Local","")</f>
        <v>y</v>
      </c>
      <c r="T238" s="50"/>
      <c r="U238" s="95" t="str">
        <f>IF(Table1[[#This Row],[Asset Class]]&lt;&gt;"Local",0.25,IF(P238="y",1,""))</f>
        <v/>
      </c>
      <c r="V238" s="415" t="str">
        <f>IF(Table1[[#This Row],[Asset Class]]&lt;&gt;"Local",0.25,IF(Q238="y",1,""))</f>
        <v/>
      </c>
      <c r="W238" s="415" t="str">
        <f>IF(Table1[[#This Row],[Asset Class]]&lt;&gt;"Local",0.25,IF(R238="y",1,""))</f>
        <v/>
      </c>
      <c r="X238" s="415">
        <f>IF(Table1[[#This Row],[Asset Class]]&lt;&gt;"Local",0.25,IF(S238="y",1,""))</f>
        <v>1</v>
      </c>
      <c r="Y238" s="95">
        <f t="shared" si="18"/>
        <v>1</v>
      </c>
      <c r="Z238" s="50"/>
      <c r="AA238" s="257" t="str">
        <f t="shared" si="19"/>
        <v/>
      </c>
      <c r="AB238" s="258" t="str">
        <f t="shared" si="20"/>
        <v/>
      </c>
      <c r="AC238" s="258" t="str">
        <f t="shared" si="21"/>
        <v/>
      </c>
      <c r="AD238" s="258">
        <f t="shared" si="22"/>
        <v>233324</v>
      </c>
      <c r="AE238" s="259">
        <f t="shared" si="23"/>
        <v>233324</v>
      </c>
    </row>
    <row r="239" spans="1:31">
      <c r="A239" s="26"/>
      <c r="B239" s="210" t="s">
        <v>485</v>
      </c>
      <c r="C239" s="211" t="s">
        <v>486</v>
      </c>
      <c r="D239" s="211" t="s">
        <v>106</v>
      </c>
      <c r="E239" s="211" t="s">
        <v>114</v>
      </c>
      <c r="F239" s="241" t="s">
        <v>131</v>
      </c>
      <c r="G239" s="357">
        <v>0.5</v>
      </c>
      <c r="H239" s="360">
        <v>6655.0700874890699</v>
      </c>
      <c r="I239" s="365">
        <v>566.28724924743767</v>
      </c>
      <c r="J239" s="332">
        <f>Table1[[#This Row],[Embellishment Area (m2)]]*Table1[[#This Row],[Construction Unit Rate ($/m)]]*Table1[[#This Row],[Embellishment Area Factor]]</f>
        <v>1884340.666696545</v>
      </c>
      <c r="K239" s="246">
        <v>13310.14017497814</v>
      </c>
      <c r="L239" s="337">
        <v>75.676903388107434</v>
      </c>
      <c r="M239" s="88">
        <f>Table1[[#This Row],[Size of land (m2)]]*Table1[[#This Row],[Land Unit Rate ($/m2)]]</f>
        <v>1007270.192103988</v>
      </c>
      <c r="N239" s="244">
        <v>2021</v>
      </c>
      <c r="O239" s="202">
        <f>ROUND(IF(Table1[[#This Row],[Valuation Year]]=2016,(Table1[[#This Row],[Total Construction Cost ($)]]+Table1[[#This Row],[Land Value]])*('General Input Sheet'!$G$38/'General Input Sheet'!$G$43),Table1[[#This Row],[Total Construction Cost ($)]]+Table1[[#This Row],[Land Value]]),0)</f>
        <v>2891611</v>
      </c>
      <c r="P239" s="123" t="str" cm="1">
        <f t="array" ref="P239">_xlfn.IFS(Table1[[#This Row],[Asset Class]]&lt;&gt;"Local","y",P$11=$E239,"y",Table1[[#This Row],[Asset Class]]="Local","")</f>
        <v>y</v>
      </c>
      <c r="Q239" s="86" t="str" cm="1">
        <f t="array" ref="Q239">_xlfn.IFS(Table1[[#This Row],[Asset Class]]&lt;&gt;"Local","y",Q$11=$E239,"y",Table1[[#This Row],[Asset Class]]="Local","")</f>
        <v>y</v>
      </c>
      <c r="R239" s="86" t="str" cm="1">
        <f t="array" ref="R239">_xlfn.IFS(Table1[[#This Row],[Asset Class]]&lt;&gt;"Local","y",R$11=$E239,"y",Table1[[#This Row],[Asset Class]]="Local","")</f>
        <v>y</v>
      </c>
      <c r="S239" s="341" t="str" cm="1">
        <f t="array" ref="S239">_xlfn.IFS(Table1[[#This Row],[Asset Class]]&lt;&gt;"Local","y",S$11=$E239,"y",Table1[[#This Row],[Asset Class]]="Local","")</f>
        <v>y</v>
      </c>
      <c r="T239" s="50"/>
      <c r="U239" s="95">
        <f>IF(Table1[[#This Row],[Asset Class]]&lt;&gt;"Local",0.25,IF(P239="y",1,""))</f>
        <v>0.25</v>
      </c>
      <c r="V239" s="415">
        <f>IF(Table1[[#This Row],[Asset Class]]&lt;&gt;"Local",0.25,IF(Q239="y",1,""))</f>
        <v>0.25</v>
      </c>
      <c r="W239" s="415">
        <f>IF(Table1[[#This Row],[Asset Class]]&lt;&gt;"Local",0.25,IF(R239="y",1,""))</f>
        <v>0.25</v>
      </c>
      <c r="X239" s="415">
        <f>IF(Table1[[#This Row],[Asset Class]]&lt;&gt;"Local",0.25,IF(S239="y",1,""))</f>
        <v>0.25</v>
      </c>
      <c r="Y239" s="95">
        <f t="shared" si="18"/>
        <v>1</v>
      </c>
      <c r="Z239" s="50"/>
      <c r="AA239" s="257">
        <f t="shared" si="19"/>
        <v>722902.75</v>
      </c>
      <c r="AB239" s="258">
        <f t="shared" si="20"/>
        <v>722902.75</v>
      </c>
      <c r="AC239" s="258">
        <f t="shared" si="21"/>
        <v>722902.75</v>
      </c>
      <c r="AD239" s="258">
        <f t="shared" si="22"/>
        <v>722902.75</v>
      </c>
      <c r="AE239" s="259">
        <f t="shared" si="23"/>
        <v>2891611</v>
      </c>
    </row>
    <row r="240" spans="1:31">
      <c r="A240" s="26"/>
      <c r="B240" s="210" t="s">
        <v>487</v>
      </c>
      <c r="C240" s="211" t="s">
        <v>488</v>
      </c>
      <c r="D240" s="211" t="s">
        <v>106</v>
      </c>
      <c r="E240" s="211" t="s">
        <v>114</v>
      </c>
      <c r="F240" s="241" t="s">
        <v>108</v>
      </c>
      <c r="G240" s="357">
        <v>0.5</v>
      </c>
      <c r="H240" s="360">
        <v>5741.3976669265603</v>
      </c>
      <c r="I240" s="365">
        <v>566.28724924743767</v>
      </c>
      <c r="J240" s="332">
        <f>Table1[[#This Row],[Embellishment Area (m2)]]*Table1[[#This Row],[Construction Unit Rate ($/m)]]*Table1[[#This Row],[Embellishment Area Factor]]</f>
        <v>1625640.145819749</v>
      </c>
      <c r="K240" s="246">
        <v>11482.795333853121</v>
      </c>
      <c r="L240" s="337">
        <v>75.676903388107434</v>
      </c>
      <c r="M240" s="88">
        <f>Table1[[#This Row],[Size of land (m2)]]*Table1[[#This Row],[Land Unit Rate ($/m2)]]</f>
        <v>868982.39310541342</v>
      </c>
      <c r="N240" s="244">
        <v>2021</v>
      </c>
      <c r="O240" s="202">
        <f>ROUND(IF(Table1[[#This Row],[Valuation Year]]=2016,(Table1[[#This Row],[Total Construction Cost ($)]]+Table1[[#This Row],[Land Value]])*('General Input Sheet'!$G$38/'General Input Sheet'!$G$43),Table1[[#This Row],[Total Construction Cost ($)]]+Table1[[#This Row],[Land Value]]),0)</f>
        <v>2494623</v>
      </c>
      <c r="P240" s="123" t="str" cm="1">
        <f t="array" ref="P240">_xlfn.IFS(Table1[[#This Row],[Asset Class]]&lt;&gt;"Local","y",P$11=$E240,"y",Table1[[#This Row],[Asset Class]]="Local","")</f>
        <v>y</v>
      </c>
      <c r="Q240" s="86" t="str" cm="1">
        <f t="array" ref="Q240">_xlfn.IFS(Table1[[#This Row],[Asset Class]]&lt;&gt;"Local","y",Q$11=$E240,"y",Table1[[#This Row],[Asset Class]]="Local","")</f>
        <v>y</v>
      </c>
      <c r="R240" s="86" t="str" cm="1">
        <f t="array" ref="R240">_xlfn.IFS(Table1[[#This Row],[Asset Class]]&lt;&gt;"Local","y",R$11=$E240,"y",Table1[[#This Row],[Asset Class]]="Local","")</f>
        <v>y</v>
      </c>
      <c r="S240" s="341" t="str" cm="1">
        <f t="array" ref="S240">_xlfn.IFS(Table1[[#This Row],[Asset Class]]&lt;&gt;"Local","y",S$11=$E240,"y",Table1[[#This Row],[Asset Class]]="Local","")</f>
        <v>y</v>
      </c>
      <c r="T240" s="50"/>
      <c r="U240" s="95">
        <f>IF(Table1[[#This Row],[Asset Class]]&lt;&gt;"Local",0.25,IF(P240="y",1,""))</f>
        <v>0.25</v>
      </c>
      <c r="V240" s="415">
        <f>IF(Table1[[#This Row],[Asset Class]]&lt;&gt;"Local",0.25,IF(Q240="y",1,""))</f>
        <v>0.25</v>
      </c>
      <c r="W240" s="415">
        <f>IF(Table1[[#This Row],[Asset Class]]&lt;&gt;"Local",0.25,IF(R240="y",1,""))</f>
        <v>0.25</v>
      </c>
      <c r="X240" s="415">
        <f>IF(Table1[[#This Row],[Asset Class]]&lt;&gt;"Local",0.25,IF(S240="y",1,""))</f>
        <v>0.25</v>
      </c>
      <c r="Y240" s="95">
        <f t="shared" si="18"/>
        <v>1</v>
      </c>
      <c r="Z240" s="50"/>
      <c r="AA240" s="257">
        <f t="shared" si="19"/>
        <v>623655.75</v>
      </c>
      <c r="AB240" s="258">
        <f t="shared" si="20"/>
        <v>623655.75</v>
      </c>
      <c r="AC240" s="258">
        <f t="shared" si="21"/>
        <v>623655.75</v>
      </c>
      <c r="AD240" s="258">
        <f t="shared" si="22"/>
        <v>623655.75</v>
      </c>
      <c r="AE240" s="259">
        <f t="shared" si="23"/>
        <v>2494623</v>
      </c>
    </row>
    <row r="241" spans="1:31">
      <c r="A241" s="26"/>
      <c r="B241" s="210" t="s">
        <v>487</v>
      </c>
      <c r="C241" s="211" t="s">
        <v>489</v>
      </c>
      <c r="D241" s="211" t="s">
        <v>106</v>
      </c>
      <c r="E241" s="211" t="s">
        <v>114</v>
      </c>
      <c r="F241" s="241" t="s">
        <v>136</v>
      </c>
      <c r="G241" s="357">
        <v>0.5</v>
      </c>
      <c r="H241" s="360">
        <v>7340.4929410559453</v>
      </c>
      <c r="I241" s="365">
        <v>566.28724924743767</v>
      </c>
      <c r="J241" s="332">
        <f>Table1[[#This Row],[Embellishment Area (m2)]]*Table1[[#This Row],[Construction Unit Rate ($/m)]]*Table1[[#This Row],[Embellishment Area Factor]]</f>
        <v>2078413.7778554023</v>
      </c>
      <c r="K241" s="246">
        <v>14680.985882111891</v>
      </c>
      <c r="L241" s="337">
        <v>75.676903388107434</v>
      </c>
      <c r="M241" s="88">
        <f>Table1[[#This Row],[Size of land (m2)]]*Table1[[#This Row],[Land Unit Rate ($/m2)]]</f>
        <v>1111011.5502427507</v>
      </c>
      <c r="N241" s="244">
        <v>2021</v>
      </c>
      <c r="O241" s="202">
        <f>ROUND(IF(Table1[[#This Row],[Valuation Year]]=2016,(Table1[[#This Row],[Total Construction Cost ($)]]+Table1[[#This Row],[Land Value]])*('General Input Sheet'!$G$38/'General Input Sheet'!$G$43),Table1[[#This Row],[Total Construction Cost ($)]]+Table1[[#This Row],[Land Value]]),0)</f>
        <v>3189425</v>
      </c>
      <c r="P241" s="123" t="str" cm="1">
        <f t="array" ref="P241">_xlfn.IFS(Table1[[#This Row],[Asset Class]]&lt;&gt;"Local","y",P$11=$E241,"y",Table1[[#This Row],[Asset Class]]="Local","")</f>
        <v>y</v>
      </c>
      <c r="Q241" s="86" t="str" cm="1">
        <f t="array" ref="Q241">_xlfn.IFS(Table1[[#This Row],[Asset Class]]&lt;&gt;"Local","y",Q$11=$E241,"y",Table1[[#This Row],[Asset Class]]="Local","")</f>
        <v>y</v>
      </c>
      <c r="R241" s="86" t="str" cm="1">
        <f t="array" ref="R241">_xlfn.IFS(Table1[[#This Row],[Asset Class]]&lt;&gt;"Local","y",R$11=$E241,"y",Table1[[#This Row],[Asset Class]]="Local","")</f>
        <v>y</v>
      </c>
      <c r="S241" s="341" t="str" cm="1">
        <f t="array" ref="S241">_xlfn.IFS(Table1[[#This Row],[Asset Class]]&lt;&gt;"Local","y",S$11=$E241,"y",Table1[[#This Row],[Asset Class]]="Local","")</f>
        <v>y</v>
      </c>
      <c r="T241" s="50"/>
      <c r="U241" s="95">
        <f>IF(Table1[[#This Row],[Asset Class]]&lt;&gt;"Local",0.25,IF(P241="y",1,""))</f>
        <v>0.25</v>
      </c>
      <c r="V241" s="415">
        <f>IF(Table1[[#This Row],[Asset Class]]&lt;&gt;"Local",0.25,IF(Q241="y",1,""))</f>
        <v>0.25</v>
      </c>
      <c r="W241" s="415">
        <f>IF(Table1[[#This Row],[Asset Class]]&lt;&gt;"Local",0.25,IF(R241="y",1,""))</f>
        <v>0.25</v>
      </c>
      <c r="X241" s="415">
        <f>IF(Table1[[#This Row],[Asset Class]]&lt;&gt;"Local",0.25,IF(S241="y",1,""))</f>
        <v>0.25</v>
      </c>
      <c r="Y241" s="95">
        <f t="shared" si="18"/>
        <v>1</v>
      </c>
      <c r="Z241" s="50"/>
      <c r="AA241" s="257">
        <f t="shared" si="19"/>
        <v>797356.25</v>
      </c>
      <c r="AB241" s="258">
        <f t="shared" si="20"/>
        <v>797356.25</v>
      </c>
      <c r="AC241" s="258">
        <f t="shared" si="21"/>
        <v>797356.25</v>
      </c>
      <c r="AD241" s="258">
        <f t="shared" si="22"/>
        <v>797356.25</v>
      </c>
      <c r="AE241" s="259">
        <f t="shared" si="23"/>
        <v>3189425</v>
      </c>
    </row>
    <row r="242" spans="1:31">
      <c r="A242" s="26"/>
      <c r="B242" s="210" t="s">
        <v>490</v>
      </c>
      <c r="C242" s="211" t="s">
        <v>491</v>
      </c>
      <c r="D242" s="211" t="s">
        <v>106</v>
      </c>
      <c r="E242" s="211" t="s">
        <v>114</v>
      </c>
      <c r="F242" s="241" t="s">
        <v>103</v>
      </c>
      <c r="G242" s="357">
        <v>0.5</v>
      </c>
      <c r="H242" s="360">
        <v>32413.945757156576</v>
      </c>
      <c r="I242" s="365">
        <v>566.28724924743767</v>
      </c>
      <c r="J242" s="332">
        <f>Table1[[#This Row],[Embellishment Area (m2)]]*Table1[[#This Row],[Construction Unit Rate ($/m)]]*Table1[[#This Row],[Embellishment Area Factor]]</f>
        <v>9177802.0900379252</v>
      </c>
      <c r="K242" s="246">
        <v>64827.891514313153</v>
      </c>
      <c r="L242" s="337">
        <v>75.676903388107434</v>
      </c>
      <c r="M242" s="88">
        <f>Table1[[#This Row],[Size of land (m2)]]*Table1[[#This Row],[Land Unit Rate ($/m2)]]</f>
        <v>4905974.0829833858</v>
      </c>
      <c r="N242" s="244">
        <v>2021</v>
      </c>
      <c r="O242" s="202">
        <f>ROUND(IF(Table1[[#This Row],[Valuation Year]]=2016,(Table1[[#This Row],[Total Construction Cost ($)]]+Table1[[#This Row],[Land Value]])*('General Input Sheet'!$G$38/'General Input Sheet'!$G$43),Table1[[#This Row],[Total Construction Cost ($)]]+Table1[[#This Row],[Land Value]]),0)</f>
        <v>14083776</v>
      </c>
      <c r="P242" s="123" t="str" cm="1">
        <f t="array" ref="P242">_xlfn.IFS(Table1[[#This Row],[Asset Class]]&lt;&gt;"Local","y",P$11=$E242,"y",Table1[[#This Row],[Asset Class]]="Local","")</f>
        <v>y</v>
      </c>
      <c r="Q242" s="86" t="str" cm="1">
        <f t="array" ref="Q242">_xlfn.IFS(Table1[[#This Row],[Asset Class]]&lt;&gt;"Local","y",Q$11=$E242,"y",Table1[[#This Row],[Asset Class]]="Local","")</f>
        <v>y</v>
      </c>
      <c r="R242" s="86" t="str" cm="1">
        <f t="array" ref="R242">_xlfn.IFS(Table1[[#This Row],[Asset Class]]&lt;&gt;"Local","y",R$11=$E242,"y",Table1[[#This Row],[Asset Class]]="Local","")</f>
        <v>y</v>
      </c>
      <c r="S242" s="341" t="str" cm="1">
        <f t="array" ref="S242">_xlfn.IFS(Table1[[#This Row],[Asset Class]]&lt;&gt;"Local","y",S$11=$E242,"y",Table1[[#This Row],[Asset Class]]="Local","")</f>
        <v>y</v>
      </c>
      <c r="T242" s="50"/>
      <c r="U242" s="95">
        <f>IF(Table1[[#This Row],[Asset Class]]&lt;&gt;"Local",0.25,IF(P242="y",1,""))</f>
        <v>0.25</v>
      </c>
      <c r="V242" s="415">
        <f>IF(Table1[[#This Row],[Asset Class]]&lt;&gt;"Local",0.25,IF(Q242="y",1,""))</f>
        <v>0.25</v>
      </c>
      <c r="W242" s="415">
        <f>IF(Table1[[#This Row],[Asset Class]]&lt;&gt;"Local",0.25,IF(R242="y",1,""))</f>
        <v>0.25</v>
      </c>
      <c r="X242" s="415">
        <f>IF(Table1[[#This Row],[Asset Class]]&lt;&gt;"Local",0.25,IF(S242="y",1,""))</f>
        <v>0.25</v>
      </c>
      <c r="Y242" s="95">
        <f t="shared" si="18"/>
        <v>1</v>
      </c>
      <c r="Z242" s="50"/>
      <c r="AA242" s="257">
        <f t="shared" si="19"/>
        <v>3520944</v>
      </c>
      <c r="AB242" s="258">
        <f t="shared" si="20"/>
        <v>3520944</v>
      </c>
      <c r="AC242" s="258">
        <f t="shared" si="21"/>
        <v>3520944</v>
      </c>
      <c r="AD242" s="258">
        <f t="shared" si="22"/>
        <v>3520944</v>
      </c>
      <c r="AE242" s="259">
        <f t="shared" si="23"/>
        <v>14083776</v>
      </c>
    </row>
    <row r="243" spans="1:31">
      <c r="A243" s="26"/>
      <c r="B243" s="210" t="s">
        <v>492</v>
      </c>
      <c r="C243" s="211" t="s">
        <v>493</v>
      </c>
      <c r="D243" s="211" t="s">
        <v>106</v>
      </c>
      <c r="E243" s="211" t="s">
        <v>114</v>
      </c>
      <c r="F243" s="241" t="s">
        <v>103</v>
      </c>
      <c r="G243" s="357">
        <v>0.5</v>
      </c>
      <c r="H243" s="360">
        <v>5811.4391127593899</v>
      </c>
      <c r="I243" s="365">
        <v>566.28724924743767</v>
      </c>
      <c r="J243" s="332">
        <f>Table1[[#This Row],[Embellishment Area (m2)]]*Table1[[#This Row],[Construction Unit Rate ($/m)]]*Table1[[#This Row],[Embellishment Area Factor]]</f>
        <v>1645471.9346667423</v>
      </c>
      <c r="K243" s="246">
        <v>11622.87822551878</v>
      </c>
      <c r="L243" s="337">
        <v>75.676903388107434</v>
      </c>
      <c r="M243" s="88">
        <f>Table1[[#This Row],[Size of land (m2)]]*Table1[[#This Row],[Land Unit Rate ($/m2)]]</f>
        <v>879583.43256432225</v>
      </c>
      <c r="N243" s="244">
        <v>2021</v>
      </c>
      <c r="O243" s="202">
        <f>ROUND(IF(Table1[[#This Row],[Valuation Year]]=2016,(Table1[[#This Row],[Total Construction Cost ($)]]+Table1[[#This Row],[Land Value]])*('General Input Sheet'!$G$38/'General Input Sheet'!$G$43),Table1[[#This Row],[Total Construction Cost ($)]]+Table1[[#This Row],[Land Value]]),0)</f>
        <v>2525055</v>
      </c>
      <c r="P243" s="123" t="str" cm="1">
        <f t="array" ref="P243">_xlfn.IFS(Table1[[#This Row],[Asset Class]]&lt;&gt;"Local","y",P$11=$E243,"y",Table1[[#This Row],[Asset Class]]="Local","")</f>
        <v>y</v>
      </c>
      <c r="Q243" s="86" t="str" cm="1">
        <f t="array" ref="Q243">_xlfn.IFS(Table1[[#This Row],[Asset Class]]&lt;&gt;"Local","y",Q$11=$E243,"y",Table1[[#This Row],[Asset Class]]="Local","")</f>
        <v>y</v>
      </c>
      <c r="R243" s="86" t="str" cm="1">
        <f t="array" ref="R243">_xlfn.IFS(Table1[[#This Row],[Asset Class]]&lt;&gt;"Local","y",R$11=$E243,"y",Table1[[#This Row],[Asset Class]]="Local","")</f>
        <v>y</v>
      </c>
      <c r="S243" s="341" t="str" cm="1">
        <f t="array" ref="S243">_xlfn.IFS(Table1[[#This Row],[Asset Class]]&lt;&gt;"Local","y",S$11=$E243,"y",Table1[[#This Row],[Asset Class]]="Local","")</f>
        <v>y</v>
      </c>
      <c r="T243" s="50"/>
      <c r="U243" s="95">
        <f>IF(Table1[[#This Row],[Asset Class]]&lt;&gt;"Local",0.25,IF(P243="y",1,""))</f>
        <v>0.25</v>
      </c>
      <c r="V243" s="415">
        <f>IF(Table1[[#This Row],[Asset Class]]&lt;&gt;"Local",0.25,IF(Q243="y",1,""))</f>
        <v>0.25</v>
      </c>
      <c r="W243" s="415">
        <f>IF(Table1[[#This Row],[Asset Class]]&lt;&gt;"Local",0.25,IF(R243="y",1,""))</f>
        <v>0.25</v>
      </c>
      <c r="X243" s="415">
        <f>IF(Table1[[#This Row],[Asset Class]]&lt;&gt;"Local",0.25,IF(S243="y",1,""))</f>
        <v>0.25</v>
      </c>
      <c r="Y243" s="95">
        <f t="shared" si="18"/>
        <v>1</v>
      </c>
      <c r="Z243" s="50"/>
      <c r="AA243" s="257">
        <f t="shared" si="19"/>
        <v>631263.75</v>
      </c>
      <c r="AB243" s="258">
        <f t="shared" si="20"/>
        <v>631263.75</v>
      </c>
      <c r="AC243" s="258">
        <f t="shared" si="21"/>
        <v>631263.75</v>
      </c>
      <c r="AD243" s="258">
        <f t="shared" si="22"/>
        <v>631263.75</v>
      </c>
      <c r="AE243" s="259">
        <f t="shared" si="23"/>
        <v>2525055</v>
      </c>
    </row>
    <row r="244" spans="1:31">
      <c r="A244" s="26"/>
      <c r="B244" s="210" t="s">
        <v>492</v>
      </c>
      <c r="C244" s="211" t="s">
        <v>494</v>
      </c>
      <c r="D244" s="211" t="s">
        <v>106</v>
      </c>
      <c r="E244" s="211" t="s">
        <v>114</v>
      </c>
      <c r="F244" s="241" t="s">
        <v>108</v>
      </c>
      <c r="G244" s="357">
        <v>0.5</v>
      </c>
      <c r="H244" s="360">
        <v>13191.656656902011</v>
      </c>
      <c r="I244" s="365">
        <v>566.28724924743767</v>
      </c>
      <c r="J244" s="332">
        <f>Table1[[#This Row],[Embellishment Area (m2)]]*Table1[[#This Row],[Construction Unit Rate ($/m)]]*Table1[[#This Row],[Embellishment Area Factor]]</f>
        <v>3735133.4806268448</v>
      </c>
      <c r="K244" s="246">
        <v>26383.313313804021</v>
      </c>
      <c r="L244" s="337">
        <v>75.676903388107434</v>
      </c>
      <c r="M244" s="88">
        <f>Table1[[#This Row],[Size of land (m2)]]*Table1[[#This Row],[Land Unit Rate ($/m2)]]</f>
        <v>1996607.4527069156</v>
      </c>
      <c r="N244" s="244">
        <v>2021</v>
      </c>
      <c r="O244" s="202">
        <f>ROUND(IF(Table1[[#This Row],[Valuation Year]]=2016,(Table1[[#This Row],[Total Construction Cost ($)]]+Table1[[#This Row],[Land Value]])*('General Input Sheet'!$G$38/'General Input Sheet'!$G$43),Table1[[#This Row],[Total Construction Cost ($)]]+Table1[[#This Row],[Land Value]]),0)</f>
        <v>5731741</v>
      </c>
      <c r="P244" s="123" t="str" cm="1">
        <f t="array" ref="P244">_xlfn.IFS(Table1[[#This Row],[Asset Class]]&lt;&gt;"Local","y",P$11=$E244,"y",Table1[[#This Row],[Asset Class]]="Local","")</f>
        <v>y</v>
      </c>
      <c r="Q244" s="86" t="str" cm="1">
        <f t="array" ref="Q244">_xlfn.IFS(Table1[[#This Row],[Asset Class]]&lt;&gt;"Local","y",Q$11=$E244,"y",Table1[[#This Row],[Asset Class]]="Local","")</f>
        <v>y</v>
      </c>
      <c r="R244" s="86" t="str" cm="1">
        <f t="array" ref="R244">_xlfn.IFS(Table1[[#This Row],[Asset Class]]&lt;&gt;"Local","y",R$11=$E244,"y",Table1[[#This Row],[Asset Class]]="Local","")</f>
        <v>y</v>
      </c>
      <c r="S244" s="341" t="str" cm="1">
        <f t="array" ref="S244">_xlfn.IFS(Table1[[#This Row],[Asset Class]]&lt;&gt;"Local","y",S$11=$E244,"y",Table1[[#This Row],[Asset Class]]="Local","")</f>
        <v>y</v>
      </c>
      <c r="T244" s="50"/>
      <c r="U244" s="95">
        <f>IF(Table1[[#This Row],[Asset Class]]&lt;&gt;"Local",0.25,IF(P244="y",1,""))</f>
        <v>0.25</v>
      </c>
      <c r="V244" s="415">
        <f>IF(Table1[[#This Row],[Asset Class]]&lt;&gt;"Local",0.25,IF(Q244="y",1,""))</f>
        <v>0.25</v>
      </c>
      <c r="W244" s="415">
        <f>IF(Table1[[#This Row],[Asset Class]]&lt;&gt;"Local",0.25,IF(R244="y",1,""))</f>
        <v>0.25</v>
      </c>
      <c r="X244" s="415">
        <f>IF(Table1[[#This Row],[Asset Class]]&lt;&gt;"Local",0.25,IF(S244="y",1,""))</f>
        <v>0.25</v>
      </c>
      <c r="Y244" s="95">
        <f t="shared" si="18"/>
        <v>1</v>
      </c>
      <c r="Z244" s="50"/>
      <c r="AA244" s="257">
        <f t="shared" si="19"/>
        <v>1432935.25</v>
      </c>
      <c r="AB244" s="258">
        <f t="shared" si="20"/>
        <v>1432935.25</v>
      </c>
      <c r="AC244" s="258">
        <f t="shared" si="21"/>
        <v>1432935.25</v>
      </c>
      <c r="AD244" s="258">
        <f t="shared" si="22"/>
        <v>1432935.25</v>
      </c>
      <c r="AE244" s="259">
        <f t="shared" si="23"/>
        <v>5731741</v>
      </c>
    </row>
    <row r="245" spans="1:31">
      <c r="A245" s="26"/>
      <c r="B245" s="210" t="s">
        <v>495</v>
      </c>
      <c r="C245" s="211" t="s">
        <v>496</v>
      </c>
      <c r="D245" s="211" t="s">
        <v>111</v>
      </c>
      <c r="E245" s="211" t="s">
        <v>114</v>
      </c>
      <c r="F245" s="241" t="s">
        <v>103</v>
      </c>
      <c r="G245" s="357">
        <v>0.5</v>
      </c>
      <c r="H245" s="360">
        <v>3442.2981923807051</v>
      </c>
      <c r="I245" s="365">
        <v>77.371645491830151</v>
      </c>
      <c r="J245" s="332">
        <f>Table1[[#This Row],[Embellishment Area (m2)]]*Table1[[#This Row],[Construction Unit Rate ($/m)]]*Table1[[#This Row],[Embellishment Area Factor]]</f>
        <v>133168.13770902384</v>
      </c>
      <c r="K245" s="246">
        <v>6884.5963847614103</v>
      </c>
      <c r="L245" s="337">
        <v>51.919695325664051</v>
      </c>
      <c r="M245" s="88">
        <f>Table1[[#This Row],[Size of land (m2)]]*Table1[[#This Row],[Land Unit Rate ($/m2)]]</f>
        <v>357446.14673698059</v>
      </c>
      <c r="N245" s="244">
        <v>2021</v>
      </c>
      <c r="O245" s="202">
        <f>ROUND(IF(Table1[[#This Row],[Valuation Year]]=2016,(Table1[[#This Row],[Total Construction Cost ($)]]+Table1[[#This Row],[Land Value]])*('General Input Sheet'!$G$38/'General Input Sheet'!$G$43),Table1[[#This Row],[Total Construction Cost ($)]]+Table1[[#This Row],[Land Value]]),0)</f>
        <v>490614</v>
      </c>
      <c r="P245" s="123" t="str" cm="1">
        <f t="array" ref="P245">_xlfn.IFS(Table1[[#This Row],[Asset Class]]&lt;&gt;"Local","y",P$11=$E245,"y",Table1[[#This Row],[Asset Class]]="Local","")</f>
        <v/>
      </c>
      <c r="Q245" s="86" t="str" cm="1">
        <f t="array" ref="Q245">_xlfn.IFS(Table1[[#This Row],[Asset Class]]&lt;&gt;"Local","y",Q$11=$E245,"y",Table1[[#This Row],[Asset Class]]="Local","")</f>
        <v/>
      </c>
      <c r="R245" s="86" t="str" cm="1">
        <f t="array" ref="R245">_xlfn.IFS(Table1[[#This Row],[Asset Class]]&lt;&gt;"Local","y",R$11=$E245,"y",Table1[[#This Row],[Asset Class]]="Local","")</f>
        <v/>
      </c>
      <c r="S245" s="341" t="str" cm="1">
        <f t="array" ref="S245">_xlfn.IFS(Table1[[#This Row],[Asset Class]]&lt;&gt;"Local","y",S$11=$E245,"y",Table1[[#This Row],[Asset Class]]="Local","")</f>
        <v>y</v>
      </c>
      <c r="T245" s="50"/>
      <c r="U245" s="95" t="str">
        <f>IF(Table1[[#This Row],[Asset Class]]&lt;&gt;"Local",0.25,IF(P245="y",1,""))</f>
        <v/>
      </c>
      <c r="V245" s="415" t="str">
        <f>IF(Table1[[#This Row],[Asset Class]]&lt;&gt;"Local",0.25,IF(Q245="y",1,""))</f>
        <v/>
      </c>
      <c r="W245" s="415" t="str">
        <f>IF(Table1[[#This Row],[Asset Class]]&lt;&gt;"Local",0.25,IF(R245="y",1,""))</f>
        <v/>
      </c>
      <c r="X245" s="415">
        <f>IF(Table1[[#This Row],[Asset Class]]&lt;&gt;"Local",0.25,IF(S245="y",1,""))</f>
        <v>1</v>
      </c>
      <c r="Y245" s="95">
        <f t="shared" si="18"/>
        <v>1</v>
      </c>
      <c r="Z245" s="50"/>
      <c r="AA245" s="257" t="str">
        <f t="shared" si="19"/>
        <v/>
      </c>
      <c r="AB245" s="258" t="str">
        <f t="shared" si="20"/>
        <v/>
      </c>
      <c r="AC245" s="258" t="str">
        <f t="shared" si="21"/>
        <v/>
      </c>
      <c r="AD245" s="258">
        <f t="shared" si="22"/>
        <v>490614</v>
      </c>
      <c r="AE245" s="259">
        <f t="shared" si="23"/>
        <v>490614</v>
      </c>
    </row>
    <row r="246" spans="1:31">
      <c r="A246" s="26"/>
      <c r="B246" s="210" t="s">
        <v>497</v>
      </c>
      <c r="C246" s="211" t="s">
        <v>498</v>
      </c>
      <c r="D246" s="211" t="s">
        <v>106</v>
      </c>
      <c r="E246" s="211" t="s">
        <v>114</v>
      </c>
      <c r="F246" s="241" t="s">
        <v>108</v>
      </c>
      <c r="G246" s="357">
        <v>0.5</v>
      </c>
      <c r="H246" s="360">
        <v>14512.63593455861</v>
      </c>
      <c r="I246" s="365">
        <v>566.28724924743767</v>
      </c>
      <c r="J246" s="332">
        <f>Table1[[#This Row],[Embellishment Area (m2)]]*Table1[[#This Row],[Construction Unit Rate ($/m)]]*Table1[[#This Row],[Embellishment Area Factor]]</f>
        <v>4109160.3413553559</v>
      </c>
      <c r="K246" s="246">
        <v>29025.271869117219</v>
      </c>
      <c r="L246" s="337">
        <v>75.676903388107434</v>
      </c>
      <c r="M246" s="88">
        <f>Table1[[#This Row],[Size of land (m2)]]*Table1[[#This Row],[Land Unit Rate ($/m2)]]</f>
        <v>2196542.6950527364</v>
      </c>
      <c r="N246" s="244">
        <v>2021</v>
      </c>
      <c r="O246" s="202">
        <f>ROUND(IF(Table1[[#This Row],[Valuation Year]]=2016,(Table1[[#This Row],[Total Construction Cost ($)]]+Table1[[#This Row],[Land Value]])*('General Input Sheet'!$G$38/'General Input Sheet'!$G$43),Table1[[#This Row],[Total Construction Cost ($)]]+Table1[[#This Row],[Land Value]]),0)</f>
        <v>6305703</v>
      </c>
      <c r="P246" s="123" t="str" cm="1">
        <f t="array" ref="P246">_xlfn.IFS(Table1[[#This Row],[Asset Class]]&lt;&gt;"Local","y",P$11=$E246,"y",Table1[[#This Row],[Asset Class]]="Local","")</f>
        <v>y</v>
      </c>
      <c r="Q246" s="86" t="str" cm="1">
        <f t="array" ref="Q246">_xlfn.IFS(Table1[[#This Row],[Asset Class]]&lt;&gt;"Local","y",Q$11=$E246,"y",Table1[[#This Row],[Asset Class]]="Local","")</f>
        <v>y</v>
      </c>
      <c r="R246" s="86" t="str" cm="1">
        <f t="array" ref="R246">_xlfn.IFS(Table1[[#This Row],[Asset Class]]&lt;&gt;"Local","y",R$11=$E246,"y",Table1[[#This Row],[Asset Class]]="Local","")</f>
        <v>y</v>
      </c>
      <c r="S246" s="341" t="str" cm="1">
        <f t="array" ref="S246">_xlfn.IFS(Table1[[#This Row],[Asset Class]]&lt;&gt;"Local","y",S$11=$E246,"y",Table1[[#This Row],[Asset Class]]="Local","")</f>
        <v>y</v>
      </c>
      <c r="T246" s="50"/>
      <c r="U246" s="95">
        <f>IF(Table1[[#This Row],[Asset Class]]&lt;&gt;"Local",0.25,IF(P246="y",1,""))</f>
        <v>0.25</v>
      </c>
      <c r="V246" s="415">
        <f>IF(Table1[[#This Row],[Asset Class]]&lt;&gt;"Local",0.25,IF(Q246="y",1,""))</f>
        <v>0.25</v>
      </c>
      <c r="W246" s="415">
        <f>IF(Table1[[#This Row],[Asset Class]]&lt;&gt;"Local",0.25,IF(R246="y",1,""))</f>
        <v>0.25</v>
      </c>
      <c r="X246" s="415">
        <f>IF(Table1[[#This Row],[Asset Class]]&lt;&gt;"Local",0.25,IF(S246="y",1,""))</f>
        <v>0.25</v>
      </c>
      <c r="Y246" s="95">
        <f t="shared" si="18"/>
        <v>1</v>
      </c>
      <c r="Z246" s="50"/>
      <c r="AA246" s="257">
        <f t="shared" si="19"/>
        <v>1576425.75</v>
      </c>
      <c r="AB246" s="258">
        <f t="shared" si="20"/>
        <v>1576425.75</v>
      </c>
      <c r="AC246" s="258">
        <f t="shared" si="21"/>
        <v>1576425.75</v>
      </c>
      <c r="AD246" s="258">
        <f t="shared" si="22"/>
        <v>1576425.75</v>
      </c>
      <c r="AE246" s="259">
        <f t="shared" si="23"/>
        <v>6305703</v>
      </c>
    </row>
    <row r="247" spans="1:31">
      <c r="A247" s="26"/>
      <c r="B247" s="210" t="s">
        <v>499</v>
      </c>
      <c r="C247" s="211" t="s">
        <v>500</v>
      </c>
      <c r="D247" s="211" t="s">
        <v>111</v>
      </c>
      <c r="E247" s="211" t="s">
        <v>114</v>
      </c>
      <c r="F247" s="241" t="s">
        <v>103</v>
      </c>
      <c r="G247" s="357">
        <v>0.5</v>
      </c>
      <c r="H247" s="360">
        <v>1864.049709562197</v>
      </c>
      <c r="I247" s="365">
        <v>77.371645491830151</v>
      </c>
      <c r="J247" s="332">
        <f>Table1[[#This Row],[Embellishment Area (m2)]]*Table1[[#This Row],[Construction Unit Rate ($/m)]]*Table1[[#This Row],[Embellishment Area Factor]]</f>
        <v>72112.296653697631</v>
      </c>
      <c r="K247" s="246">
        <v>3728.099419124394</v>
      </c>
      <c r="L247" s="337">
        <v>51.919695325664051</v>
      </c>
      <c r="M247" s="88">
        <f>Table1[[#This Row],[Size of land (m2)]]*Table1[[#This Row],[Land Unit Rate ($/m2)]]</f>
        <v>193561.78598472365</v>
      </c>
      <c r="N247" s="244">
        <v>2021</v>
      </c>
      <c r="O247" s="202">
        <f>ROUND(IF(Table1[[#This Row],[Valuation Year]]=2016,(Table1[[#This Row],[Total Construction Cost ($)]]+Table1[[#This Row],[Land Value]])*('General Input Sheet'!$G$38/'General Input Sheet'!$G$43),Table1[[#This Row],[Total Construction Cost ($)]]+Table1[[#This Row],[Land Value]]),0)</f>
        <v>265674</v>
      </c>
      <c r="P247" s="123" t="str" cm="1">
        <f t="array" ref="P247">_xlfn.IFS(Table1[[#This Row],[Asset Class]]&lt;&gt;"Local","y",P$11=$E247,"y",Table1[[#This Row],[Asset Class]]="Local","")</f>
        <v/>
      </c>
      <c r="Q247" s="86" t="str" cm="1">
        <f t="array" ref="Q247">_xlfn.IFS(Table1[[#This Row],[Asset Class]]&lt;&gt;"Local","y",Q$11=$E247,"y",Table1[[#This Row],[Asset Class]]="Local","")</f>
        <v/>
      </c>
      <c r="R247" s="86" t="str" cm="1">
        <f t="array" ref="R247">_xlfn.IFS(Table1[[#This Row],[Asset Class]]&lt;&gt;"Local","y",R$11=$E247,"y",Table1[[#This Row],[Asset Class]]="Local","")</f>
        <v/>
      </c>
      <c r="S247" s="341" t="str" cm="1">
        <f t="array" ref="S247">_xlfn.IFS(Table1[[#This Row],[Asset Class]]&lt;&gt;"Local","y",S$11=$E247,"y",Table1[[#This Row],[Asset Class]]="Local","")</f>
        <v>y</v>
      </c>
      <c r="T247" s="50"/>
      <c r="U247" s="95" t="str">
        <f>IF(Table1[[#This Row],[Asset Class]]&lt;&gt;"Local",0.25,IF(P247="y",1,""))</f>
        <v/>
      </c>
      <c r="V247" s="415" t="str">
        <f>IF(Table1[[#This Row],[Asset Class]]&lt;&gt;"Local",0.25,IF(Q247="y",1,""))</f>
        <v/>
      </c>
      <c r="W247" s="415" t="str">
        <f>IF(Table1[[#This Row],[Asset Class]]&lt;&gt;"Local",0.25,IF(R247="y",1,""))</f>
        <v/>
      </c>
      <c r="X247" s="415">
        <f>IF(Table1[[#This Row],[Asset Class]]&lt;&gt;"Local",0.25,IF(S247="y",1,""))</f>
        <v>1</v>
      </c>
      <c r="Y247" s="95">
        <f t="shared" si="18"/>
        <v>1</v>
      </c>
      <c r="Z247" s="50"/>
      <c r="AA247" s="257" t="str">
        <f t="shared" si="19"/>
        <v/>
      </c>
      <c r="AB247" s="258" t="str">
        <f t="shared" si="20"/>
        <v/>
      </c>
      <c r="AC247" s="258" t="str">
        <f t="shared" si="21"/>
        <v/>
      </c>
      <c r="AD247" s="258">
        <f t="shared" si="22"/>
        <v>265674</v>
      </c>
      <c r="AE247" s="259">
        <f t="shared" si="23"/>
        <v>265674</v>
      </c>
    </row>
    <row r="248" spans="1:31">
      <c r="A248" s="26"/>
      <c r="B248" s="210" t="s">
        <v>501</v>
      </c>
      <c r="C248" s="211" t="s">
        <v>502</v>
      </c>
      <c r="D248" s="211" t="s">
        <v>111</v>
      </c>
      <c r="E248" s="211" t="s">
        <v>114</v>
      </c>
      <c r="F248" s="241" t="s">
        <v>103</v>
      </c>
      <c r="G248" s="357">
        <v>0.5</v>
      </c>
      <c r="H248" s="360">
        <v>5199.2516194459104</v>
      </c>
      <c r="I248" s="365">
        <v>77.371645491830151</v>
      </c>
      <c r="J248" s="332">
        <f>Table1[[#This Row],[Embellishment Area (m2)]]*Table1[[#This Row],[Construction Unit Rate ($/m)]]*Table1[[#This Row],[Embellishment Area Factor]]</f>
        <v>201137.32656129639</v>
      </c>
      <c r="K248" s="246">
        <v>10398.503238891821</v>
      </c>
      <c r="L248" s="337">
        <v>51.919695325664051</v>
      </c>
      <c r="M248" s="88">
        <f>Table1[[#This Row],[Size of land (m2)]]*Table1[[#This Row],[Land Unit Rate ($/m2)]]</f>
        <v>539887.12000619411</v>
      </c>
      <c r="N248" s="244">
        <v>2021</v>
      </c>
      <c r="O248" s="202">
        <f>ROUND(IF(Table1[[#This Row],[Valuation Year]]=2016,(Table1[[#This Row],[Total Construction Cost ($)]]+Table1[[#This Row],[Land Value]])*('General Input Sheet'!$G$38/'General Input Sheet'!$G$43),Table1[[#This Row],[Total Construction Cost ($)]]+Table1[[#This Row],[Land Value]]),0)</f>
        <v>741024</v>
      </c>
      <c r="P248" s="123" t="str" cm="1">
        <f t="array" ref="P248">_xlfn.IFS(Table1[[#This Row],[Asset Class]]&lt;&gt;"Local","y",P$11=$E248,"y",Table1[[#This Row],[Asset Class]]="Local","")</f>
        <v/>
      </c>
      <c r="Q248" s="86" t="str" cm="1">
        <f t="array" ref="Q248">_xlfn.IFS(Table1[[#This Row],[Asset Class]]&lt;&gt;"Local","y",Q$11=$E248,"y",Table1[[#This Row],[Asset Class]]="Local","")</f>
        <v/>
      </c>
      <c r="R248" s="86" t="str" cm="1">
        <f t="array" ref="R248">_xlfn.IFS(Table1[[#This Row],[Asset Class]]&lt;&gt;"Local","y",R$11=$E248,"y",Table1[[#This Row],[Asset Class]]="Local","")</f>
        <v/>
      </c>
      <c r="S248" s="341" t="str" cm="1">
        <f t="array" ref="S248">_xlfn.IFS(Table1[[#This Row],[Asset Class]]&lt;&gt;"Local","y",S$11=$E248,"y",Table1[[#This Row],[Asset Class]]="Local","")</f>
        <v>y</v>
      </c>
      <c r="T248" s="50"/>
      <c r="U248" s="95" t="str">
        <f>IF(Table1[[#This Row],[Asset Class]]&lt;&gt;"Local",0.25,IF(P248="y",1,""))</f>
        <v/>
      </c>
      <c r="V248" s="415" t="str">
        <f>IF(Table1[[#This Row],[Asset Class]]&lt;&gt;"Local",0.25,IF(Q248="y",1,""))</f>
        <v/>
      </c>
      <c r="W248" s="415" t="str">
        <f>IF(Table1[[#This Row],[Asset Class]]&lt;&gt;"Local",0.25,IF(R248="y",1,""))</f>
        <v/>
      </c>
      <c r="X248" s="415">
        <f>IF(Table1[[#This Row],[Asset Class]]&lt;&gt;"Local",0.25,IF(S248="y",1,""))</f>
        <v>1</v>
      </c>
      <c r="Y248" s="95">
        <f t="shared" si="18"/>
        <v>1</v>
      </c>
      <c r="Z248" s="50"/>
      <c r="AA248" s="257" t="str">
        <f t="shared" si="19"/>
        <v/>
      </c>
      <c r="AB248" s="258" t="str">
        <f t="shared" si="20"/>
        <v/>
      </c>
      <c r="AC248" s="258" t="str">
        <f t="shared" si="21"/>
        <v/>
      </c>
      <c r="AD248" s="258">
        <f t="shared" si="22"/>
        <v>741024</v>
      </c>
      <c r="AE248" s="259">
        <f t="shared" si="23"/>
        <v>741024</v>
      </c>
    </row>
    <row r="249" spans="1:31">
      <c r="A249" s="26"/>
      <c r="B249" s="210" t="s">
        <v>503</v>
      </c>
      <c r="C249" s="211" t="s">
        <v>504</v>
      </c>
      <c r="D249" s="211" t="s">
        <v>111</v>
      </c>
      <c r="E249" s="211" t="s">
        <v>114</v>
      </c>
      <c r="F249" s="241" t="s">
        <v>103</v>
      </c>
      <c r="G249" s="357">
        <v>0.5</v>
      </c>
      <c r="H249" s="360">
        <v>10078.407884201915</v>
      </c>
      <c r="I249" s="365">
        <v>77.371645491830151</v>
      </c>
      <c r="J249" s="332">
        <f>Table1[[#This Row],[Embellishment Area (m2)]]*Table1[[#This Row],[Construction Unit Rate ($/m)]]*Table1[[#This Row],[Embellishment Area Factor]]</f>
        <v>389891.50096926827</v>
      </c>
      <c r="K249" s="246">
        <v>20156.815768403831</v>
      </c>
      <c r="L249" s="337">
        <v>51.919695325664051</v>
      </c>
      <c r="M249" s="88">
        <f>Table1[[#This Row],[Size of land (m2)]]*Table1[[#This Row],[Land Unit Rate ($/m2)]]</f>
        <v>1046535.7334310678</v>
      </c>
      <c r="N249" s="244">
        <v>2021</v>
      </c>
      <c r="O249" s="202">
        <f>ROUND(IF(Table1[[#This Row],[Valuation Year]]=2016,(Table1[[#This Row],[Total Construction Cost ($)]]+Table1[[#This Row],[Land Value]])*('General Input Sheet'!$G$38/'General Input Sheet'!$G$43),Table1[[#This Row],[Total Construction Cost ($)]]+Table1[[#This Row],[Land Value]]),0)</f>
        <v>1436427</v>
      </c>
      <c r="P249" s="123" t="str" cm="1">
        <f t="array" ref="P249">_xlfn.IFS(Table1[[#This Row],[Asset Class]]&lt;&gt;"Local","y",P$11=$E249,"y",Table1[[#This Row],[Asset Class]]="Local","")</f>
        <v/>
      </c>
      <c r="Q249" s="86" t="str" cm="1">
        <f t="array" ref="Q249">_xlfn.IFS(Table1[[#This Row],[Asset Class]]&lt;&gt;"Local","y",Q$11=$E249,"y",Table1[[#This Row],[Asset Class]]="Local","")</f>
        <v/>
      </c>
      <c r="R249" s="86" t="str" cm="1">
        <f t="array" ref="R249">_xlfn.IFS(Table1[[#This Row],[Asset Class]]&lt;&gt;"Local","y",R$11=$E249,"y",Table1[[#This Row],[Asset Class]]="Local","")</f>
        <v/>
      </c>
      <c r="S249" s="341" t="str" cm="1">
        <f t="array" ref="S249">_xlfn.IFS(Table1[[#This Row],[Asset Class]]&lt;&gt;"Local","y",S$11=$E249,"y",Table1[[#This Row],[Asset Class]]="Local","")</f>
        <v>y</v>
      </c>
      <c r="T249" s="50"/>
      <c r="U249" s="95" t="str">
        <f>IF(Table1[[#This Row],[Asset Class]]&lt;&gt;"Local",0.25,IF(P249="y",1,""))</f>
        <v/>
      </c>
      <c r="V249" s="415" t="str">
        <f>IF(Table1[[#This Row],[Asset Class]]&lt;&gt;"Local",0.25,IF(Q249="y",1,""))</f>
        <v/>
      </c>
      <c r="W249" s="415" t="str">
        <f>IF(Table1[[#This Row],[Asset Class]]&lt;&gt;"Local",0.25,IF(R249="y",1,""))</f>
        <v/>
      </c>
      <c r="X249" s="415">
        <f>IF(Table1[[#This Row],[Asset Class]]&lt;&gt;"Local",0.25,IF(S249="y",1,""))</f>
        <v>1</v>
      </c>
      <c r="Y249" s="95">
        <f t="shared" si="18"/>
        <v>1</v>
      </c>
      <c r="Z249" s="50"/>
      <c r="AA249" s="257" t="str">
        <f t="shared" si="19"/>
        <v/>
      </c>
      <c r="AB249" s="258" t="str">
        <f t="shared" si="20"/>
        <v/>
      </c>
      <c r="AC249" s="258" t="str">
        <f t="shared" si="21"/>
        <v/>
      </c>
      <c r="AD249" s="258">
        <f t="shared" si="22"/>
        <v>1436427</v>
      </c>
      <c r="AE249" s="259">
        <f t="shared" si="23"/>
        <v>1436427</v>
      </c>
    </row>
    <row r="250" spans="1:31">
      <c r="A250" s="26"/>
      <c r="B250" s="210" t="s">
        <v>503</v>
      </c>
      <c r="C250" s="211" t="s">
        <v>505</v>
      </c>
      <c r="D250" s="211" t="s">
        <v>111</v>
      </c>
      <c r="E250" s="211" t="s">
        <v>114</v>
      </c>
      <c r="F250" s="241" t="s">
        <v>108</v>
      </c>
      <c r="G250" s="357">
        <v>0.5</v>
      </c>
      <c r="H250" s="360">
        <v>6201.1954200557702</v>
      </c>
      <c r="I250" s="365">
        <v>77.371645491830151</v>
      </c>
      <c r="J250" s="332">
        <f>Table1[[#This Row],[Embellishment Area (m2)]]*Table1[[#This Row],[Construction Unit Rate ($/m)]]*Table1[[#This Row],[Embellishment Area Factor]]</f>
        <v>239898.34683305791</v>
      </c>
      <c r="K250" s="246">
        <v>12402.39084011154</v>
      </c>
      <c r="L250" s="337">
        <v>51.919695325664051</v>
      </c>
      <c r="M250" s="88">
        <f>Table1[[#This Row],[Size of land (m2)]]*Table1[[#This Row],[Land Unit Rate ($/m2)]]</f>
        <v>643928.35372839775</v>
      </c>
      <c r="N250" s="244">
        <v>2021</v>
      </c>
      <c r="O250" s="202">
        <f>ROUND(IF(Table1[[#This Row],[Valuation Year]]=2016,(Table1[[#This Row],[Total Construction Cost ($)]]+Table1[[#This Row],[Land Value]])*('General Input Sheet'!$G$38/'General Input Sheet'!$G$43),Table1[[#This Row],[Total Construction Cost ($)]]+Table1[[#This Row],[Land Value]]),0)</f>
        <v>883827</v>
      </c>
      <c r="P250" s="123" t="str" cm="1">
        <f t="array" ref="P250">_xlfn.IFS(Table1[[#This Row],[Asset Class]]&lt;&gt;"Local","y",P$11=$E250,"y",Table1[[#This Row],[Asset Class]]="Local","")</f>
        <v/>
      </c>
      <c r="Q250" s="86" t="str" cm="1">
        <f t="array" ref="Q250">_xlfn.IFS(Table1[[#This Row],[Asset Class]]&lt;&gt;"Local","y",Q$11=$E250,"y",Table1[[#This Row],[Asset Class]]="Local","")</f>
        <v/>
      </c>
      <c r="R250" s="86" t="str" cm="1">
        <f t="array" ref="R250">_xlfn.IFS(Table1[[#This Row],[Asset Class]]&lt;&gt;"Local","y",R$11=$E250,"y",Table1[[#This Row],[Asset Class]]="Local","")</f>
        <v/>
      </c>
      <c r="S250" s="341" t="str" cm="1">
        <f t="array" ref="S250">_xlfn.IFS(Table1[[#This Row],[Asset Class]]&lt;&gt;"Local","y",S$11=$E250,"y",Table1[[#This Row],[Asset Class]]="Local","")</f>
        <v>y</v>
      </c>
      <c r="T250" s="50"/>
      <c r="U250" s="95" t="str">
        <f>IF(Table1[[#This Row],[Asset Class]]&lt;&gt;"Local",0.25,IF(P250="y",1,""))</f>
        <v/>
      </c>
      <c r="V250" s="415" t="str">
        <f>IF(Table1[[#This Row],[Asset Class]]&lt;&gt;"Local",0.25,IF(Q250="y",1,""))</f>
        <v/>
      </c>
      <c r="W250" s="415" t="str">
        <f>IF(Table1[[#This Row],[Asset Class]]&lt;&gt;"Local",0.25,IF(R250="y",1,""))</f>
        <v/>
      </c>
      <c r="X250" s="415">
        <f>IF(Table1[[#This Row],[Asset Class]]&lt;&gt;"Local",0.25,IF(S250="y",1,""))</f>
        <v>1</v>
      </c>
      <c r="Y250" s="95">
        <f t="shared" si="18"/>
        <v>1</v>
      </c>
      <c r="Z250" s="50"/>
      <c r="AA250" s="257" t="str">
        <f t="shared" si="19"/>
        <v/>
      </c>
      <c r="AB250" s="258" t="str">
        <f t="shared" si="20"/>
        <v/>
      </c>
      <c r="AC250" s="258" t="str">
        <f t="shared" si="21"/>
        <v/>
      </c>
      <c r="AD250" s="258">
        <f t="shared" si="22"/>
        <v>883827</v>
      </c>
      <c r="AE250" s="259">
        <f t="shared" si="23"/>
        <v>883827</v>
      </c>
    </row>
    <row r="251" spans="1:31">
      <c r="A251" s="26"/>
      <c r="B251" s="210" t="s">
        <v>503</v>
      </c>
      <c r="C251" s="211" t="s">
        <v>506</v>
      </c>
      <c r="D251" s="211" t="s">
        <v>111</v>
      </c>
      <c r="E251" s="211" t="s">
        <v>114</v>
      </c>
      <c r="F251" s="241" t="s">
        <v>108</v>
      </c>
      <c r="G251" s="357">
        <v>0.5</v>
      </c>
      <c r="H251" s="360">
        <v>6237.1195615099996</v>
      </c>
      <c r="I251" s="365">
        <v>77.371645491830151</v>
      </c>
      <c r="J251" s="332">
        <f>Table1[[#This Row],[Embellishment Area (m2)]]*Table1[[#This Row],[Construction Unit Rate ($/m)]]*Table1[[#This Row],[Embellishment Area Factor]]</f>
        <v>241288.1018016554</v>
      </c>
      <c r="K251" s="246">
        <v>12474.239123019999</v>
      </c>
      <c r="L251" s="337">
        <v>51.919695325664051</v>
      </c>
      <c r="M251" s="88">
        <f>Table1[[#This Row],[Size of land (m2)]]*Table1[[#This Row],[Land Unit Rate ($/m2)]]</f>
        <v>647658.69468667707</v>
      </c>
      <c r="N251" s="244">
        <v>2021</v>
      </c>
      <c r="O251" s="202">
        <f>ROUND(IF(Table1[[#This Row],[Valuation Year]]=2016,(Table1[[#This Row],[Total Construction Cost ($)]]+Table1[[#This Row],[Land Value]])*('General Input Sheet'!$G$38/'General Input Sheet'!$G$43),Table1[[#This Row],[Total Construction Cost ($)]]+Table1[[#This Row],[Land Value]]),0)</f>
        <v>888947</v>
      </c>
      <c r="P251" s="123" t="str" cm="1">
        <f t="array" ref="P251">_xlfn.IFS(Table1[[#This Row],[Asset Class]]&lt;&gt;"Local","y",P$11=$E251,"y",Table1[[#This Row],[Asset Class]]="Local","")</f>
        <v/>
      </c>
      <c r="Q251" s="86" t="str" cm="1">
        <f t="array" ref="Q251">_xlfn.IFS(Table1[[#This Row],[Asset Class]]&lt;&gt;"Local","y",Q$11=$E251,"y",Table1[[#This Row],[Asset Class]]="Local","")</f>
        <v/>
      </c>
      <c r="R251" s="86" t="str" cm="1">
        <f t="array" ref="R251">_xlfn.IFS(Table1[[#This Row],[Asset Class]]&lt;&gt;"Local","y",R$11=$E251,"y",Table1[[#This Row],[Asset Class]]="Local","")</f>
        <v/>
      </c>
      <c r="S251" s="341" t="str" cm="1">
        <f t="array" ref="S251">_xlfn.IFS(Table1[[#This Row],[Asset Class]]&lt;&gt;"Local","y",S$11=$E251,"y",Table1[[#This Row],[Asset Class]]="Local","")</f>
        <v>y</v>
      </c>
      <c r="T251" s="50"/>
      <c r="U251" s="95" t="str">
        <f>IF(Table1[[#This Row],[Asset Class]]&lt;&gt;"Local",0.25,IF(P251="y",1,""))</f>
        <v/>
      </c>
      <c r="V251" s="415" t="str">
        <f>IF(Table1[[#This Row],[Asset Class]]&lt;&gt;"Local",0.25,IF(Q251="y",1,""))</f>
        <v/>
      </c>
      <c r="W251" s="415" t="str">
        <f>IF(Table1[[#This Row],[Asset Class]]&lt;&gt;"Local",0.25,IF(R251="y",1,""))</f>
        <v/>
      </c>
      <c r="X251" s="415">
        <f>IF(Table1[[#This Row],[Asset Class]]&lt;&gt;"Local",0.25,IF(S251="y",1,""))</f>
        <v>1</v>
      </c>
      <c r="Y251" s="95">
        <f t="shared" si="18"/>
        <v>1</v>
      </c>
      <c r="Z251" s="50"/>
      <c r="AA251" s="257" t="str">
        <f t="shared" si="19"/>
        <v/>
      </c>
      <c r="AB251" s="258" t="str">
        <f t="shared" si="20"/>
        <v/>
      </c>
      <c r="AC251" s="258" t="str">
        <f t="shared" si="21"/>
        <v/>
      </c>
      <c r="AD251" s="258">
        <f t="shared" si="22"/>
        <v>888947</v>
      </c>
      <c r="AE251" s="259">
        <f t="shared" si="23"/>
        <v>888947</v>
      </c>
    </row>
    <row r="252" spans="1:31">
      <c r="A252" s="26"/>
      <c r="B252" s="210" t="s">
        <v>507</v>
      </c>
      <c r="C252" s="211" t="s">
        <v>508</v>
      </c>
      <c r="D252" s="211" t="s">
        <v>106</v>
      </c>
      <c r="E252" s="211" t="s">
        <v>114</v>
      </c>
      <c r="F252" s="241" t="s">
        <v>108</v>
      </c>
      <c r="G252" s="357">
        <v>0.5</v>
      </c>
      <c r="H252" s="360">
        <v>7927.6144511223201</v>
      </c>
      <c r="I252" s="365">
        <v>566.28724924743767</v>
      </c>
      <c r="J252" s="332">
        <f>Table1[[#This Row],[Embellishment Area (m2)]]*Table1[[#This Row],[Construction Unit Rate ($/m)]]*Table1[[#This Row],[Embellishment Area Factor]]</f>
        <v>2244653.4903101469</v>
      </c>
      <c r="K252" s="246">
        <v>0</v>
      </c>
      <c r="L252" s="337">
        <v>75.676903388107434</v>
      </c>
      <c r="M252" s="88">
        <f>Table1[[#This Row],[Size of land (m2)]]*Table1[[#This Row],[Land Unit Rate ($/m2)]]</f>
        <v>0</v>
      </c>
      <c r="N252" s="244">
        <v>2021</v>
      </c>
      <c r="O252" s="202">
        <f>ROUND(IF(Table1[[#This Row],[Valuation Year]]=2016,(Table1[[#This Row],[Total Construction Cost ($)]]+Table1[[#This Row],[Land Value]])*('General Input Sheet'!$G$38/'General Input Sheet'!$G$43),Table1[[#This Row],[Total Construction Cost ($)]]+Table1[[#This Row],[Land Value]]),0)</f>
        <v>2244653</v>
      </c>
      <c r="P252" s="123" t="str" cm="1">
        <f t="array" ref="P252">_xlfn.IFS(Table1[[#This Row],[Asset Class]]&lt;&gt;"Local","y",P$11=$E252,"y",Table1[[#This Row],[Asset Class]]="Local","")</f>
        <v>y</v>
      </c>
      <c r="Q252" s="86" t="str" cm="1">
        <f t="array" ref="Q252">_xlfn.IFS(Table1[[#This Row],[Asset Class]]&lt;&gt;"Local","y",Q$11=$E252,"y",Table1[[#This Row],[Asset Class]]="Local","")</f>
        <v>y</v>
      </c>
      <c r="R252" s="86" t="str" cm="1">
        <f t="array" ref="R252">_xlfn.IFS(Table1[[#This Row],[Asset Class]]&lt;&gt;"Local","y",R$11=$E252,"y",Table1[[#This Row],[Asset Class]]="Local","")</f>
        <v>y</v>
      </c>
      <c r="S252" s="341" t="str" cm="1">
        <f t="array" ref="S252">_xlfn.IFS(Table1[[#This Row],[Asset Class]]&lt;&gt;"Local","y",S$11=$E252,"y",Table1[[#This Row],[Asset Class]]="Local","")</f>
        <v>y</v>
      </c>
      <c r="T252" s="50"/>
      <c r="U252" s="95">
        <f>IF(Table1[[#This Row],[Asset Class]]&lt;&gt;"Local",0.25,IF(P252="y",1,""))</f>
        <v>0.25</v>
      </c>
      <c r="V252" s="415">
        <f>IF(Table1[[#This Row],[Asset Class]]&lt;&gt;"Local",0.25,IF(Q252="y",1,""))</f>
        <v>0.25</v>
      </c>
      <c r="W252" s="415">
        <f>IF(Table1[[#This Row],[Asset Class]]&lt;&gt;"Local",0.25,IF(R252="y",1,""))</f>
        <v>0.25</v>
      </c>
      <c r="X252" s="415">
        <f>IF(Table1[[#This Row],[Asset Class]]&lt;&gt;"Local",0.25,IF(S252="y",1,""))</f>
        <v>0.25</v>
      </c>
      <c r="Y252" s="95">
        <f t="shared" si="18"/>
        <v>1</v>
      </c>
      <c r="Z252" s="50"/>
      <c r="AA252" s="257">
        <f t="shared" si="19"/>
        <v>561163.25</v>
      </c>
      <c r="AB252" s="258">
        <f t="shared" si="20"/>
        <v>561163.25</v>
      </c>
      <c r="AC252" s="258">
        <f t="shared" si="21"/>
        <v>561163.25</v>
      </c>
      <c r="AD252" s="258">
        <f t="shared" si="22"/>
        <v>561163.25</v>
      </c>
      <c r="AE252" s="259">
        <f t="shared" si="23"/>
        <v>2244653</v>
      </c>
    </row>
    <row r="253" spans="1:31">
      <c r="A253" s="26"/>
      <c r="B253" s="210" t="s">
        <v>507</v>
      </c>
      <c r="C253" s="211" t="s">
        <v>509</v>
      </c>
      <c r="D253" s="211" t="s">
        <v>106</v>
      </c>
      <c r="E253" s="211" t="s">
        <v>114</v>
      </c>
      <c r="F253" s="241" t="s">
        <v>103</v>
      </c>
      <c r="G253" s="357">
        <v>0.5</v>
      </c>
      <c r="H253" s="360">
        <v>15445.745209166866</v>
      </c>
      <c r="I253" s="365">
        <v>566.28724924743767</v>
      </c>
      <c r="J253" s="332">
        <f>Table1[[#This Row],[Embellishment Area (m2)]]*Table1[[#This Row],[Construction Unit Rate ($/m)]]*Table1[[#This Row],[Embellishment Area Factor]]</f>
        <v>4373364.2835379466</v>
      </c>
      <c r="K253" s="246">
        <v>0</v>
      </c>
      <c r="L253" s="337">
        <v>75.676903388107434</v>
      </c>
      <c r="M253" s="88">
        <f>Table1[[#This Row],[Size of land (m2)]]*Table1[[#This Row],[Land Unit Rate ($/m2)]]</f>
        <v>0</v>
      </c>
      <c r="N253" s="244">
        <v>2021</v>
      </c>
      <c r="O253" s="202">
        <f>ROUND(IF(Table1[[#This Row],[Valuation Year]]=2016,(Table1[[#This Row],[Total Construction Cost ($)]]+Table1[[#This Row],[Land Value]])*('General Input Sheet'!$G$38/'General Input Sheet'!$G$43),Table1[[#This Row],[Total Construction Cost ($)]]+Table1[[#This Row],[Land Value]]),0)</f>
        <v>4373364</v>
      </c>
      <c r="P253" s="123" t="str" cm="1">
        <f t="array" ref="P253">_xlfn.IFS(Table1[[#This Row],[Asset Class]]&lt;&gt;"Local","y",P$11=$E253,"y",Table1[[#This Row],[Asset Class]]="Local","")</f>
        <v>y</v>
      </c>
      <c r="Q253" s="86" t="str" cm="1">
        <f t="array" ref="Q253">_xlfn.IFS(Table1[[#This Row],[Asset Class]]&lt;&gt;"Local","y",Q$11=$E253,"y",Table1[[#This Row],[Asset Class]]="Local","")</f>
        <v>y</v>
      </c>
      <c r="R253" s="86" t="str" cm="1">
        <f t="array" ref="R253">_xlfn.IFS(Table1[[#This Row],[Asset Class]]&lt;&gt;"Local","y",R$11=$E253,"y",Table1[[#This Row],[Asset Class]]="Local","")</f>
        <v>y</v>
      </c>
      <c r="S253" s="341" t="str" cm="1">
        <f t="array" ref="S253">_xlfn.IFS(Table1[[#This Row],[Asset Class]]&lt;&gt;"Local","y",S$11=$E253,"y",Table1[[#This Row],[Asset Class]]="Local","")</f>
        <v>y</v>
      </c>
      <c r="T253" s="50"/>
      <c r="U253" s="95">
        <f>IF(Table1[[#This Row],[Asset Class]]&lt;&gt;"Local",0.25,IF(P253="y",1,""))</f>
        <v>0.25</v>
      </c>
      <c r="V253" s="415">
        <f>IF(Table1[[#This Row],[Asset Class]]&lt;&gt;"Local",0.25,IF(Q253="y",1,""))</f>
        <v>0.25</v>
      </c>
      <c r="W253" s="415">
        <f>IF(Table1[[#This Row],[Asset Class]]&lt;&gt;"Local",0.25,IF(R253="y",1,""))</f>
        <v>0.25</v>
      </c>
      <c r="X253" s="415">
        <f>IF(Table1[[#This Row],[Asset Class]]&lt;&gt;"Local",0.25,IF(S253="y",1,""))</f>
        <v>0.25</v>
      </c>
      <c r="Y253" s="95">
        <f t="shared" si="18"/>
        <v>1</v>
      </c>
      <c r="Z253" s="50"/>
      <c r="AA253" s="257">
        <f t="shared" si="19"/>
        <v>1093341</v>
      </c>
      <c r="AB253" s="258">
        <f t="shared" si="20"/>
        <v>1093341</v>
      </c>
      <c r="AC253" s="258">
        <f t="shared" si="21"/>
        <v>1093341</v>
      </c>
      <c r="AD253" s="258">
        <f t="shared" si="22"/>
        <v>1093341</v>
      </c>
      <c r="AE253" s="259">
        <f t="shared" si="23"/>
        <v>4373364</v>
      </c>
    </row>
    <row r="254" spans="1:31">
      <c r="A254" s="26"/>
      <c r="B254" s="210" t="s">
        <v>507</v>
      </c>
      <c r="C254" s="211" t="s">
        <v>510</v>
      </c>
      <c r="D254" s="211" t="s">
        <v>106</v>
      </c>
      <c r="E254" s="211" t="s">
        <v>114</v>
      </c>
      <c r="F254" s="241" t="s">
        <v>103</v>
      </c>
      <c r="G254" s="357">
        <v>0.5</v>
      </c>
      <c r="H254" s="360">
        <v>3491.6221402839187</v>
      </c>
      <c r="I254" s="365">
        <v>566.28724924743767</v>
      </c>
      <c r="J254" s="332">
        <f>Table1[[#This Row],[Embellishment Area (m2)]]*Table1[[#This Row],[Construction Unit Rate ($/m)]]*Table1[[#This Row],[Embellishment Area Factor]]</f>
        <v>988630.54861641559</v>
      </c>
      <c r="K254" s="246">
        <v>0</v>
      </c>
      <c r="L254" s="337">
        <v>75.676903388107434</v>
      </c>
      <c r="M254" s="88">
        <f>Table1[[#This Row],[Size of land (m2)]]*Table1[[#This Row],[Land Unit Rate ($/m2)]]</f>
        <v>0</v>
      </c>
      <c r="N254" s="244">
        <v>2021</v>
      </c>
      <c r="O254" s="202">
        <f>ROUND(IF(Table1[[#This Row],[Valuation Year]]=2016,(Table1[[#This Row],[Total Construction Cost ($)]]+Table1[[#This Row],[Land Value]])*('General Input Sheet'!$G$38/'General Input Sheet'!$G$43),Table1[[#This Row],[Total Construction Cost ($)]]+Table1[[#This Row],[Land Value]]),0)</f>
        <v>988631</v>
      </c>
      <c r="P254" s="123" t="str" cm="1">
        <f t="array" ref="P254">_xlfn.IFS(Table1[[#This Row],[Asset Class]]&lt;&gt;"Local","y",P$11=$E254,"y",Table1[[#This Row],[Asset Class]]="Local","")</f>
        <v>y</v>
      </c>
      <c r="Q254" s="86" t="str" cm="1">
        <f t="array" ref="Q254">_xlfn.IFS(Table1[[#This Row],[Asset Class]]&lt;&gt;"Local","y",Q$11=$E254,"y",Table1[[#This Row],[Asset Class]]="Local","")</f>
        <v>y</v>
      </c>
      <c r="R254" s="86" t="str" cm="1">
        <f t="array" ref="R254">_xlfn.IFS(Table1[[#This Row],[Asset Class]]&lt;&gt;"Local","y",R$11=$E254,"y",Table1[[#This Row],[Asset Class]]="Local","")</f>
        <v>y</v>
      </c>
      <c r="S254" s="341" t="str" cm="1">
        <f t="array" ref="S254">_xlfn.IFS(Table1[[#This Row],[Asset Class]]&lt;&gt;"Local","y",S$11=$E254,"y",Table1[[#This Row],[Asset Class]]="Local","")</f>
        <v>y</v>
      </c>
      <c r="T254" s="50"/>
      <c r="U254" s="95">
        <f>IF(Table1[[#This Row],[Asset Class]]&lt;&gt;"Local",0.25,IF(P254="y",1,""))</f>
        <v>0.25</v>
      </c>
      <c r="V254" s="415">
        <f>IF(Table1[[#This Row],[Asset Class]]&lt;&gt;"Local",0.25,IF(Q254="y",1,""))</f>
        <v>0.25</v>
      </c>
      <c r="W254" s="415">
        <f>IF(Table1[[#This Row],[Asset Class]]&lt;&gt;"Local",0.25,IF(R254="y",1,""))</f>
        <v>0.25</v>
      </c>
      <c r="X254" s="415">
        <f>IF(Table1[[#This Row],[Asset Class]]&lt;&gt;"Local",0.25,IF(S254="y",1,""))</f>
        <v>0.25</v>
      </c>
      <c r="Y254" s="95">
        <f t="shared" si="18"/>
        <v>1</v>
      </c>
      <c r="Z254" s="50"/>
      <c r="AA254" s="257">
        <f t="shared" si="19"/>
        <v>247157.75</v>
      </c>
      <c r="AB254" s="258">
        <f t="shared" si="20"/>
        <v>247157.75</v>
      </c>
      <c r="AC254" s="258">
        <f t="shared" si="21"/>
        <v>247157.75</v>
      </c>
      <c r="AD254" s="258">
        <f t="shared" si="22"/>
        <v>247157.75</v>
      </c>
      <c r="AE254" s="259">
        <f t="shared" si="23"/>
        <v>988631</v>
      </c>
    </row>
    <row r="255" spans="1:31">
      <c r="A255" s="26"/>
      <c r="B255" s="210" t="s">
        <v>511</v>
      </c>
      <c r="C255" s="211" t="s">
        <v>512</v>
      </c>
      <c r="D255" s="211" t="s">
        <v>111</v>
      </c>
      <c r="E255" s="211" t="s">
        <v>114</v>
      </c>
      <c r="F255" s="241" t="s">
        <v>103</v>
      </c>
      <c r="G255" s="357">
        <v>0.5</v>
      </c>
      <c r="H255" s="360">
        <v>13960.09039304078</v>
      </c>
      <c r="I255" s="365">
        <v>77.371645491830151</v>
      </c>
      <c r="J255" s="332">
        <f>Table1[[#This Row],[Embellishment Area (m2)]]*Table1[[#This Row],[Construction Unit Rate ($/m)]]*Table1[[#This Row],[Embellishment Area Factor]]</f>
        <v>540057.58246212755</v>
      </c>
      <c r="K255" s="246">
        <v>27920.180786081561</v>
      </c>
      <c r="L255" s="337">
        <v>51.919695325664051</v>
      </c>
      <c r="M255" s="88">
        <f>Table1[[#This Row],[Size of land (m2)]]*Table1[[#This Row],[Land Unit Rate ($/m2)]]</f>
        <v>1449607.279850814</v>
      </c>
      <c r="N255" s="244">
        <v>2021</v>
      </c>
      <c r="O255" s="202">
        <f>ROUND(IF(Table1[[#This Row],[Valuation Year]]=2016,(Table1[[#This Row],[Total Construction Cost ($)]]+Table1[[#This Row],[Land Value]])*('General Input Sheet'!$G$38/'General Input Sheet'!$G$43),Table1[[#This Row],[Total Construction Cost ($)]]+Table1[[#This Row],[Land Value]]),0)</f>
        <v>1989665</v>
      </c>
      <c r="P255" s="123" t="str" cm="1">
        <f t="array" ref="P255">_xlfn.IFS(Table1[[#This Row],[Asset Class]]&lt;&gt;"Local","y",P$11=$E255,"y",Table1[[#This Row],[Asset Class]]="Local","")</f>
        <v/>
      </c>
      <c r="Q255" s="86" t="str" cm="1">
        <f t="array" ref="Q255">_xlfn.IFS(Table1[[#This Row],[Asset Class]]&lt;&gt;"Local","y",Q$11=$E255,"y",Table1[[#This Row],[Asset Class]]="Local","")</f>
        <v/>
      </c>
      <c r="R255" s="86" t="str" cm="1">
        <f t="array" ref="R255">_xlfn.IFS(Table1[[#This Row],[Asset Class]]&lt;&gt;"Local","y",R$11=$E255,"y",Table1[[#This Row],[Asset Class]]="Local","")</f>
        <v/>
      </c>
      <c r="S255" s="341" t="str" cm="1">
        <f t="array" ref="S255">_xlfn.IFS(Table1[[#This Row],[Asset Class]]&lt;&gt;"Local","y",S$11=$E255,"y",Table1[[#This Row],[Asset Class]]="Local","")</f>
        <v>y</v>
      </c>
      <c r="T255" s="50"/>
      <c r="U255" s="95" t="str">
        <f>IF(Table1[[#This Row],[Asset Class]]&lt;&gt;"Local",0.25,IF(P255="y",1,""))</f>
        <v/>
      </c>
      <c r="V255" s="415" t="str">
        <f>IF(Table1[[#This Row],[Asset Class]]&lt;&gt;"Local",0.25,IF(Q255="y",1,""))</f>
        <v/>
      </c>
      <c r="W255" s="415" t="str">
        <f>IF(Table1[[#This Row],[Asset Class]]&lt;&gt;"Local",0.25,IF(R255="y",1,""))</f>
        <v/>
      </c>
      <c r="X255" s="415">
        <f>IF(Table1[[#This Row],[Asset Class]]&lt;&gt;"Local",0.25,IF(S255="y",1,""))</f>
        <v>1</v>
      </c>
      <c r="Y255" s="95">
        <f t="shared" si="18"/>
        <v>1</v>
      </c>
      <c r="Z255" s="50"/>
      <c r="AA255" s="257" t="str">
        <f t="shared" si="19"/>
        <v/>
      </c>
      <c r="AB255" s="258" t="str">
        <f t="shared" si="20"/>
        <v/>
      </c>
      <c r="AC255" s="258" t="str">
        <f t="shared" si="21"/>
        <v/>
      </c>
      <c r="AD255" s="258">
        <f t="shared" si="22"/>
        <v>1989665</v>
      </c>
      <c r="AE255" s="259">
        <f t="shared" si="23"/>
        <v>1989665</v>
      </c>
    </row>
    <row r="256" spans="1:31">
      <c r="A256" s="26"/>
      <c r="B256" s="210" t="s">
        <v>511</v>
      </c>
      <c r="C256" s="211" t="s">
        <v>513</v>
      </c>
      <c r="D256" s="211" t="s">
        <v>111</v>
      </c>
      <c r="E256" s="211" t="s">
        <v>114</v>
      </c>
      <c r="F256" s="241" t="s">
        <v>136</v>
      </c>
      <c r="G256" s="357">
        <v>0.5</v>
      </c>
      <c r="H256" s="360">
        <v>10946.518825103811</v>
      </c>
      <c r="I256" s="365">
        <v>77.371645491830151</v>
      </c>
      <c r="J256" s="332">
        <f>Table1[[#This Row],[Embellishment Area (m2)]]*Table1[[#This Row],[Construction Unit Rate ($/m)]]*Table1[[#This Row],[Embellishment Area Factor]]</f>
        <v>423475.08695278858</v>
      </c>
      <c r="K256" s="246">
        <v>21893.037650207621</v>
      </c>
      <c r="L256" s="337">
        <v>51.919695325664051</v>
      </c>
      <c r="M256" s="88">
        <f>Table1[[#This Row],[Size of land (m2)]]*Table1[[#This Row],[Land Unit Rate ($/m2)]]</f>
        <v>1136679.8445520718</v>
      </c>
      <c r="N256" s="244">
        <v>2021</v>
      </c>
      <c r="O256" s="202">
        <f>ROUND(IF(Table1[[#This Row],[Valuation Year]]=2016,(Table1[[#This Row],[Total Construction Cost ($)]]+Table1[[#This Row],[Land Value]])*('General Input Sheet'!$G$38/'General Input Sheet'!$G$43),Table1[[#This Row],[Total Construction Cost ($)]]+Table1[[#This Row],[Land Value]]),0)</f>
        <v>1560155</v>
      </c>
      <c r="P256" s="123" t="str" cm="1">
        <f t="array" ref="P256">_xlfn.IFS(Table1[[#This Row],[Asset Class]]&lt;&gt;"Local","y",P$11=$E256,"y",Table1[[#This Row],[Asset Class]]="Local","")</f>
        <v/>
      </c>
      <c r="Q256" s="86" t="str" cm="1">
        <f t="array" ref="Q256">_xlfn.IFS(Table1[[#This Row],[Asset Class]]&lt;&gt;"Local","y",Q$11=$E256,"y",Table1[[#This Row],[Asset Class]]="Local","")</f>
        <v/>
      </c>
      <c r="R256" s="86" t="str" cm="1">
        <f t="array" ref="R256">_xlfn.IFS(Table1[[#This Row],[Asset Class]]&lt;&gt;"Local","y",R$11=$E256,"y",Table1[[#This Row],[Asset Class]]="Local","")</f>
        <v/>
      </c>
      <c r="S256" s="341" t="str" cm="1">
        <f t="array" ref="S256">_xlfn.IFS(Table1[[#This Row],[Asset Class]]&lt;&gt;"Local","y",S$11=$E256,"y",Table1[[#This Row],[Asset Class]]="Local","")</f>
        <v>y</v>
      </c>
      <c r="T256" s="50"/>
      <c r="U256" s="95" t="str">
        <f>IF(Table1[[#This Row],[Asset Class]]&lt;&gt;"Local",0.25,IF(P256="y",1,""))</f>
        <v/>
      </c>
      <c r="V256" s="415" t="str">
        <f>IF(Table1[[#This Row],[Asset Class]]&lt;&gt;"Local",0.25,IF(Q256="y",1,""))</f>
        <v/>
      </c>
      <c r="W256" s="415" t="str">
        <f>IF(Table1[[#This Row],[Asset Class]]&lt;&gt;"Local",0.25,IF(R256="y",1,""))</f>
        <v/>
      </c>
      <c r="X256" s="415">
        <f>IF(Table1[[#This Row],[Asset Class]]&lt;&gt;"Local",0.25,IF(S256="y",1,""))</f>
        <v>1</v>
      </c>
      <c r="Y256" s="95">
        <f t="shared" si="18"/>
        <v>1</v>
      </c>
      <c r="Z256" s="50"/>
      <c r="AA256" s="257" t="str">
        <f t="shared" si="19"/>
        <v/>
      </c>
      <c r="AB256" s="258" t="str">
        <f t="shared" si="20"/>
        <v/>
      </c>
      <c r="AC256" s="258" t="str">
        <f t="shared" si="21"/>
        <v/>
      </c>
      <c r="AD256" s="258">
        <f t="shared" si="22"/>
        <v>1560155</v>
      </c>
      <c r="AE256" s="259">
        <f t="shared" si="23"/>
        <v>1560155</v>
      </c>
    </row>
    <row r="257" spans="1:31">
      <c r="A257" s="26"/>
      <c r="B257" s="210" t="s">
        <v>514</v>
      </c>
      <c r="C257" s="211" t="s">
        <v>515</v>
      </c>
      <c r="D257" s="211" t="s">
        <v>106</v>
      </c>
      <c r="E257" s="211" t="s">
        <v>114</v>
      </c>
      <c r="F257" s="241" t="s">
        <v>103</v>
      </c>
      <c r="G257" s="357">
        <v>0.5</v>
      </c>
      <c r="H257" s="360">
        <v>50836.1780833722</v>
      </c>
      <c r="I257" s="365">
        <v>566.28724924743767</v>
      </c>
      <c r="J257" s="332">
        <f>Table1[[#This Row],[Embellishment Area (m2)]]*Table1[[#This Row],[Construction Unit Rate ($/m)]]*Table1[[#This Row],[Embellishment Area Factor]]</f>
        <v>14393939.72454286</v>
      </c>
      <c r="K257" s="246">
        <v>0</v>
      </c>
      <c r="L257" s="337">
        <v>75.676903388107434</v>
      </c>
      <c r="M257" s="88">
        <f>Table1[[#This Row],[Size of land (m2)]]*Table1[[#This Row],[Land Unit Rate ($/m2)]]</f>
        <v>0</v>
      </c>
      <c r="N257" s="244">
        <v>2021</v>
      </c>
      <c r="O257" s="202">
        <f>ROUND(IF(Table1[[#This Row],[Valuation Year]]=2016,(Table1[[#This Row],[Total Construction Cost ($)]]+Table1[[#This Row],[Land Value]])*('General Input Sheet'!$G$38/'General Input Sheet'!$G$43),Table1[[#This Row],[Total Construction Cost ($)]]+Table1[[#This Row],[Land Value]]),0)</f>
        <v>14393940</v>
      </c>
      <c r="P257" s="123" t="str" cm="1">
        <f t="array" ref="P257">_xlfn.IFS(Table1[[#This Row],[Asset Class]]&lt;&gt;"Local","y",P$11=$E257,"y",Table1[[#This Row],[Asset Class]]="Local","")</f>
        <v>y</v>
      </c>
      <c r="Q257" s="86" t="str" cm="1">
        <f t="array" ref="Q257">_xlfn.IFS(Table1[[#This Row],[Asset Class]]&lt;&gt;"Local","y",Q$11=$E257,"y",Table1[[#This Row],[Asset Class]]="Local","")</f>
        <v>y</v>
      </c>
      <c r="R257" s="86" t="str" cm="1">
        <f t="array" ref="R257">_xlfn.IFS(Table1[[#This Row],[Asset Class]]&lt;&gt;"Local","y",R$11=$E257,"y",Table1[[#This Row],[Asset Class]]="Local","")</f>
        <v>y</v>
      </c>
      <c r="S257" s="341" t="str" cm="1">
        <f t="array" ref="S257">_xlfn.IFS(Table1[[#This Row],[Asset Class]]&lt;&gt;"Local","y",S$11=$E257,"y",Table1[[#This Row],[Asset Class]]="Local","")</f>
        <v>y</v>
      </c>
      <c r="T257" s="50"/>
      <c r="U257" s="95">
        <f>IF(Table1[[#This Row],[Asset Class]]&lt;&gt;"Local",0.25,IF(P257="y",1,""))</f>
        <v>0.25</v>
      </c>
      <c r="V257" s="415">
        <f>IF(Table1[[#This Row],[Asset Class]]&lt;&gt;"Local",0.25,IF(Q257="y",1,""))</f>
        <v>0.25</v>
      </c>
      <c r="W257" s="415">
        <f>IF(Table1[[#This Row],[Asset Class]]&lt;&gt;"Local",0.25,IF(R257="y",1,""))</f>
        <v>0.25</v>
      </c>
      <c r="X257" s="415">
        <f>IF(Table1[[#This Row],[Asset Class]]&lt;&gt;"Local",0.25,IF(S257="y",1,""))</f>
        <v>0.25</v>
      </c>
      <c r="Y257" s="95">
        <f t="shared" si="18"/>
        <v>1</v>
      </c>
      <c r="Z257" s="50"/>
      <c r="AA257" s="257">
        <f t="shared" si="19"/>
        <v>3598485</v>
      </c>
      <c r="AB257" s="258">
        <f t="shared" si="20"/>
        <v>3598485</v>
      </c>
      <c r="AC257" s="258">
        <f t="shared" si="21"/>
        <v>3598485</v>
      </c>
      <c r="AD257" s="258">
        <f t="shared" si="22"/>
        <v>3598485</v>
      </c>
      <c r="AE257" s="259">
        <f t="shared" si="23"/>
        <v>14393940</v>
      </c>
    </row>
    <row r="258" spans="1:31">
      <c r="A258" s="26"/>
      <c r="B258" s="210" t="s">
        <v>516</v>
      </c>
      <c r="C258" s="211" t="s">
        <v>517</v>
      </c>
      <c r="D258" s="211" t="s">
        <v>111</v>
      </c>
      <c r="E258" s="211" t="s">
        <v>114</v>
      </c>
      <c r="F258" s="241" t="s">
        <v>103</v>
      </c>
      <c r="G258" s="357">
        <v>0.5</v>
      </c>
      <c r="H258" s="360">
        <v>10114.433424690105</v>
      </c>
      <c r="I258" s="365">
        <v>77.371645491830151</v>
      </c>
      <c r="J258" s="332">
        <f>Table1[[#This Row],[Embellishment Area (m2)]]*Table1[[#This Row],[Construction Unit Rate ($/m)]]*Table1[[#This Row],[Embellishment Area Factor]]</f>
        <v>391285.17864292022</v>
      </c>
      <c r="K258" s="246">
        <v>20228.866849380211</v>
      </c>
      <c r="L258" s="337">
        <v>51.919695325664051</v>
      </c>
      <c r="M258" s="88">
        <f>Table1[[#This Row],[Size of land (m2)]]*Table1[[#This Row],[Land Unit Rate ($/m2)]]</f>
        <v>1050276.6036032462</v>
      </c>
      <c r="N258" s="244">
        <v>2021</v>
      </c>
      <c r="O258" s="202">
        <f>ROUND(IF(Table1[[#This Row],[Valuation Year]]=2016,(Table1[[#This Row],[Total Construction Cost ($)]]+Table1[[#This Row],[Land Value]])*('General Input Sheet'!$G$38/'General Input Sheet'!$G$43),Table1[[#This Row],[Total Construction Cost ($)]]+Table1[[#This Row],[Land Value]]),0)</f>
        <v>1441562</v>
      </c>
      <c r="P258" s="123" t="str" cm="1">
        <f t="array" ref="P258">_xlfn.IFS(Table1[[#This Row],[Asset Class]]&lt;&gt;"Local","y",P$11=$E258,"y",Table1[[#This Row],[Asset Class]]="Local","")</f>
        <v/>
      </c>
      <c r="Q258" s="86" t="str" cm="1">
        <f t="array" ref="Q258">_xlfn.IFS(Table1[[#This Row],[Asset Class]]&lt;&gt;"Local","y",Q$11=$E258,"y",Table1[[#This Row],[Asset Class]]="Local","")</f>
        <v/>
      </c>
      <c r="R258" s="86" t="str" cm="1">
        <f t="array" ref="R258">_xlfn.IFS(Table1[[#This Row],[Asset Class]]&lt;&gt;"Local","y",R$11=$E258,"y",Table1[[#This Row],[Asset Class]]="Local","")</f>
        <v/>
      </c>
      <c r="S258" s="341" t="str" cm="1">
        <f t="array" ref="S258">_xlfn.IFS(Table1[[#This Row],[Asset Class]]&lt;&gt;"Local","y",S$11=$E258,"y",Table1[[#This Row],[Asset Class]]="Local","")</f>
        <v>y</v>
      </c>
      <c r="T258" s="50"/>
      <c r="U258" s="95" t="str">
        <f>IF(Table1[[#This Row],[Asset Class]]&lt;&gt;"Local",0.25,IF(P258="y",1,""))</f>
        <v/>
      </c>
      <c r="V258" s="415" t="str">
        <f>IF(Table1[[#This Row],[Asset Class]]&lt;&gt;"Local",0.25,IF(Q258="y",1,""))</f>
        <v/>
      </c>
      <c r="W258" s="415" t="str">
        <f>IF(Table1[[#This Row],[Asset Class]]&lt;&gt;"Local",0.25,IF(R258="y",1,""))</f>
        <v/>
      </c>
      <c r="X258" s="415">
        <f>IF(Table1[[#This Row],[Asset Class]]&lt;&gt;"Local",0.25,IF(S258="y",1,""))</f>
        <v>1</v>
      </c>
      <c r="Y258" s="95">
        <f t="shared" si="18"/>
        <v>1</v>
      </c>
      <c r="Z258" s="50"/>
      <c r="AA258" s="257" t="str">
        <f t="shared" si="19"/>
        <v/>
      </c>
      <c r="AB258" s="258" t="str">
        <f t="shared" si="20"/>
        <v/>
      </c>
      <c r="AC258" s="258" t="str">
        <f t="shared" si="21"/>
        <v/>
      </c>
      <c r="AD258" s="258">
        <f t="shared" si="22"/>
        <v>1441562</v>
      </c>
      <c r="AE258" s="259">
        <f t="shared" si="23"/>
        <v>1441562</v>
      </c>
    </row>
    <row r="259" spans="1:31">
      <c r="A259" s="26"/>
      <c r="B259" s="210" t="s">
        <v>518</v>
      </c>
      <c r="C259" s="211" t="s">
        <v>519</v>
      </c>
      <c r="D259" s="211" t="s">
        <v>106</v>
      </c>
      <c r="E259" s="211" t="s">
        <v>114</v>
      </c>
      <c r="F259" s="241" t="s">
        <v>131</v>
      </c>
      <c r="G259" s="357">
        <v>0.5</v>
      </c>
      <c r="H259" s="360">
        <v>15777.00808826528</v>
      </c>
      <c r="I259" s="365">
        <v>566.28724924743767</v>
      </c>
      <c r="J259" s="332">
        <f>Table1[[#This Row],[Embellishment Area (m2)]]*Table1[[#This Row],[Construction Unit Rate ($/m)]]*Table1[[#This Row],[Embellishment Area Factor]]</f>
        <v>4467159.2558291601</v>
      </c>
      <c r="K259" s="246">
        <v>31554.01617653056</v>
      </c>
      <c r="L259" s="337">
        <v>75.676903388107434</v>
      </c>
      <c r="M259" s="88">
        <f>Table1[[#This Row],[Size of land (m2)]]*Table1[[#This Row],[Land Unit Rate ($/m2)]]</f>
        <v>2387910.2336980822</v>
      </c>
      <c r="N259" s="244">
        <v>2021</v>
      </c>
      <c r="O259" s="202">
        <f>ROUND(IF(Table1[[#This Row],[Valuation Year]]=2016,(Table1[[#This Row],[Total Construction Cost ($)]]+Table1[[#This Row],[Land Value]])*('General Input Sheet'!$G$38/'General Input Sheet'!$G$43),Table1[[#This Row],[Total Construction Cost ($)]]+Table1[[#This Row],[Land Value]]),0)</f>
        <v>6855069</v>
      </c>
      <c r="P259" s="123" t="str" cm="1">
        <f t="array" ref="P259">_xlfn.IFS(Table1[[#This Row],[Asset Class]]&lt;&gt;"Local","y",P$11=$E259,"y",Table1[[#This Row],[Asset Class]]="Local","")</f>
        <v>y</v>
      </c>
      <c r="Q259" s="86" t="str" cm="1">
        <f t="array" ref="Q259">_xlfn.IFS(Table1[[#This Row],[Asset Class]]&lt;&gt;"Local","y",Q$11=$E259,"y",Table1[[#This Row],[Asset Class]]="Local","")</f>
        <v>y</v>
      </c>
      <c r="R259" s="86" t="str" cm="1">
        <f t="array" ref="R259">_xlfn.IFS(Table1[[#This Row],[Asset Class]]&lt;&gt;"Local","y",R$11=$E259,"y",Table1[[#This Row],[Asset Class]]="Local","")</f>
        <v>y</v>
      </c>
      <c r="S259" s="341" t="str" cm="1">
        <f t="array" ref="S259">_xlfn.IFS(Table1[[#This Row],[Asset Class]]&lt;&gt;"Local","y",S$11=$E259,"y",Table1[[#This Row],[Asset Class]]="Local","")</f>
        <v>y</v>
      </c>
      <c r="T259" s="50"/>
      <c r="U259" s="95">
        <f>IF(Table1[[#This Row],[Asset Class]]&lt;&gt;"Local",0.25,IF(P259="y",1,""))</f>
        <v>0.25</v>
      </c>
      <c r="V259" s="415">
        <f>IF(Table1[[#This Row],[Asset Class]]&lt;&gt;"Local",0.25,IF(Q259="y",1,""))</f>
        <v>0.25</v>
      </c>
      <c r="W259" s="415">
        <f>IF(Table1[[#This Row],[Asset Class]]&lt;&gt;"Local",0.25,IF(R259="y",1,""))</f>
        <v>0.25</v>
      </c>
      <c r="X259" s="415">
        <f>IF(Table1[[#This Row],[Asset Class]]&lt;&gt;"Local",0.25,IF(S259="y",1,""))</f>
        <v>0.25</v>
      </c>
      <c r="Y259" s="95">
        <f t="shared" si="18"/>
        <v>1</v>
      </c>
      <c r="Z259" s="50"/>
      <c r="AA259" s="257">
        <f t="shared" si="19"/>
        <v>1713767.25</v>
      </c>
      <c r="AB259" s="258">
        <f t="shared" si="20"/>
        <v>1713767.25</v>
      </c>
      <c r="AC259" s="258">
        <f t="shared" si="21"/>
        <v>1713767.25</v>
      </c>
      <c r="AD259" s="258">
        <f t="shared" si="22"/>
        <v>1713767.25</v>
      </c>
      <c r="AE259" s="259">
        <f t="shared" si="23"/>
        <v>6855069</v>
      </c>
    </row>
    <row r="260" spans="1:31">
      <c r="A260" s="26"/>
      <c r="B260" s="210" t="s">
        <v>518</v>
      </c>
      <c r="C260" s="211" t="s">
        <v>520</v>
      </c>
      <c r="D260" s="211" t="s">
        <v>106</v>
      </c>
      <c r="E260" s="211" t="s">
        <v>114</v>
      </c>
      <c r="F260" s="241" t="s">
        <v>108</v>
      </c>
      <c r="G260" s="357">
        <v>0.5</v>
      </c>
      <c r="H260" s="360">
        <v>8370.7455690267052</v>
      </c>
      <c r="I260" s="365">
        <v>566.28724924743767</v>
      </c>
      <c r="J260" s="332">
        <f>Table1[[#This Row],[Embellishment Area (m2)]]*Table1[[#This Row],[Construction Unit Rate ($/m)]]*Table1[[#This Row],[Embellishment Area Factor]]</f>
        <v>2370123.241217155</v>
      </c>
      <c r="K260" s="246">
        <v>16741.49113805341</v>
      </c>
      <c r="L260" s="337">
        <v>75.676903388107434</v>
      </c>
      <c r="M260" s="88">
        <f>Table1[[#This Row],[Size of land (m2)]]*Table1[[#This Row],[Land Unit Rate ($/m2)]]</f>
        <v>1266944.2074273247</v>
      </c>
      <c r="N260" s="244">
        <v>2021</v>
      </c>
      <c r="O260" s="202">
        <f>ROUND(IF(Table1[[#This Row],[Valuation Year]]=2016,(Table1[[#This Row],[Total Construction Cost ($)]]+Table1[[#This Row],[Land Value]])*('General Input Sheet'!$G$38/'General Input Sheet'!$G$43),Table1[[#This Row],[Total Construction Cost ($)]]+Table1[[#This Row],[Land Value]]),0)</f>
        <v>3637067</v>
      </c>
      <c r="P260" s="123" t="str" cm="1">
        <f t="array" ref="P260">_xlfn.IFS(Table1[[#This Row],[Asset Class]]&lt;&gt;"Local","y",P$11=$E260,"y",Table1[[#This Row],[Asset Class]]="Local","")</f>
        <v>y</v>
      </c>
      <c r="Q260" s="86" t="str" cm="1">
        <f t="array" ref="Q260">_xlfn.IFS(Table1[[#This Row],[Asset Class]]&lt;&gt;"Local","y",Q$11=$E260,"y",Table1[[#This Row],[Asset Class]]="Local","")</f>
        <v>y</v>
      </c>
      <c r="R260" s="86" t="str" cm="1">
        <f t="array" ref="R260">_xlfn.IFS(Table1[[#This Row],[Asset Class]]&lt;&gt;"Local","y",R$11=$E260,"y",Table1[[#This Row],[Asset Class]]="Local","")</f>
        <v>y</v>
      </c>
      <c r="S260" s="341" t="str" cm="1">
        <f t="array" ref="S260">_xlfn.IFS(Table1[[#This Row],[Asset Class]]&lt;&gt;"Local","y",S$11=$E260,"y",Table1[[#This Row],[Asset Class]]="Local","")</f>
        <v>y</v>
      </c>
      <c r="T260" s="50"/>
      <c r="U260" s="95">
        <f>IF(Table1[[#This Row],[Asset Class]]&lt;&gt;"Local",0.25,IF(P260="y",1,""))</f>
        <v>0.25</v>
      </c>
      <c r="V260" s="415">
        <f>IF(Table1[[#This Row],[Asset Class]]&lt;&gt;"Local",0.25,IF(Q260="y",1,""))</f>
        <v>0.25</v>
      </c>
      <c r="W260" s="415">
        <f>IF(Table1[[#This Row],[Asset Class]]&lt;&gt;"Local",0.25,IF(R260="y",1,""))</f>
        <v>0.25</v>
      </c>
      <c r="X260" s="415">
        <f>IF(Table1[[#This Row],[Asset Class]]&lt;&gt;"Local",0.25,IF(S260="y",1,""))</f>
        <v>0.25</v>
      </c>
      <c r="Y260" s="95">
        <f t="shared" si="18"/>
        <v>1</v>
      </c>
      <c r="Z260" s="50"/>
      <c r="AA260" s="257">
        <f t="shared" si="19"/>
        <v>909266.75</v>
      </c>
      <c r="AB260" s="258">
        <f t="shared" si="20"/>
        <v>909266.75</v>
      </c>
      <c r="AC260" s="258">
        <f t="shared" si="21"/>
        <v>909266.75</v>
      </c>
      <c r="AD260" s="258">
        <f t="shared" si="22"/>
        <v>909266.75</v>
      </c>
      <c r="AE260" s="259">
        <f t="shared" si="23"/>
        <v>3637067</v>
      </c>
    </row>
    <row r="261" spans="1:31">
      <c r="A261" s="26"/>
      <c r="B261" s="210" t="s">
        <v>521</v>
      </c>
      <c r="C261" s="211" t="s">
        <v>522</v>
      </c>
      <c r="D261" s="211" t="s">
        <v>111</v>
      </c>
      <c r="E261" s="211" t="s">
        <v>114</v>
      </c>
      <c r="F261" s="241" t="s">
        <v>103</v>
      </c>
      <c r="G261" s="357">
        <v>0.5</v>
      </c>
      <c r="H261" s="360">
        <v>1624.2857770807</v>
      </c>
      <c r="I261" s="365">
        <v>77.371645491830151</v>
      </c>
      <c r="J261" s="332">
        <f>Table1[[#This Row],[Embellishment Area (m2)]]*Table1[[#This Row],[Construction Unit Rate ($/m)]]*Table1[[#This Row],[Embellishment Area Factor]]</f>
        <v>62836.831660854885</v>
      </c>
      <c r="K261" s="246">
        <v>3248.5715541613999</v>
      </c>
      <c r="L261" s="337">
        <v>51.919695325664051</v>
      </c>
      <c r="M261" s="88">
        <f>Table1[[#This Row],[Size of land (m2)]]*Table1[[#This Row],[Land Unit Rate ($/m2)]]</f>
        <v>168664.84533567884</v>
      </c>
      <c r="N261" s="244">
        <v>2021</v>
      </c>
      <c r="O261" s="202">
        <f>ROUND(IF(Table1[[#This Row],[Valuation Year]]=2016,(Table1[[#This Row],[Total Construction Cost ($)]]+Table1[[#This Row],[Land Value]])*('General Input Sheet'!$G$38/'General Input Sheet'!$G$43),Table1[[#This Row],[Total Construction Cost ($)]]+Table1[[#This Row],[Land Value]]),0)</f>
        <v>231502</v>
      </c>
      <c r="P261" s="123" t="str" cm="1">
        <f t="array" ref="P261">_xlfn.IFS(Table1[[#This Row],[Asset Class]]&lt;&gt;"Local","y",P$11=$E261,"y",Table1[[#This Row],[Asset Class]]="Local","")</f>
        <v/>
      </c>
      <c r="Q261" s="86" t="str" cm="1">
        <f t="array" ref="Q261">_xlfn.IFS(Table1[[#This Row],[Asset Class]]&lt;&gt;"Local","y",Q$11=$E261,"y",Table1[[#This Row],[Asset Class]]="Local","")</f>
        <v/>
      </c>
      <c r="R261" s="86" t="str" cm="1">
        <f t="array" ref="R261">_xlfn.IFS(Table1[[#This Row],[Asset Class]]&lt;&gt;"Local","y",R$11=$E261,"y",Table1[[#This Row],[Asset Class]]="Local","")</f>
        <v/>
      </c>
      <c r="S261" s="341" t="str" cm="1">
        <f t="array" ref="S261">_xlfn.IFS(Table1[[#This Row],[Asset Class]]&lt;&gt;"Local","y",S$11=$E261,"y",Table1[[#This Row],[Asset Class]]="Local","")</f>
        <v>y</v>
      </c>
      <c r="T261" s="50"/>
      <c r="U261" s="95" t="str">
        <f>IF(Table1[[#This Row],[Asset Class]]&lt;&gt;"Local",0.25,IF(P261="y",1,""))</f>
        <v/>
      </c>
      <c r="V261" s="415" t="str">
        <f>IF(Table1[[#This Row],[Asset Class]]&lt;&gt;"Local",0.25,IF(Q261="y",1,""))</f>
        <v/>
      </c>
      <c r="W261" s="415" t="str">
        <f>IF(Table1[[#This Row],[Asset Class]]&lt;&gt;"Local",0.25,IF(R261="y",1,""))</f>
        <v/>
      </c>
      <c r="X261" s="415">
        <f>IF(Table1[[#This Row],[Asset Class]]&lt;&gt;"Local",0.25,IF(S261="y",1,""))</f>
        <v>1</v>
      </c>
      <c r="Y261" s="95">
        <f t="shared" si="18"/>
        <v>1</v>
      </c>
      <c r="Z261" s="50"/>
      <c r="AA261" s="257" t="str">
        <f t="shared" si="19"/>
        <v/>
      </c>
      <c r="AB261" s="258" t="str">
        <f t="shared" si="20"/>
        <v/>
      </c>
      <c r="AC261" s="258" t="str">
        <f t="shared" si="21"/>
        <v/>
      </c>
      <c r="AD261" s="258">
        <f t="shared" si="22"/>
        <v>231502</v>
      </c>
      <c r="AE261" s="259">
        <f t="shared" si="23"/>
        <v>231502</v>
      </c>
    </row>
    <row r="262" spans="1:31">
      <c r="A262" s="26"/>
      <c r="B262" s="210" t="s">
        <v>523</v>
      </c>
      <c r="C262" s="211" t="s">
        <v>524</v>
      </c>
      <c r="D262" s="211" t="s">
        <v>106</v>
      </c>
      <c r="E262" s="211" t="s">
        <v>114</v>
      </c>
      <c r="F262" s="241" t="s">
        <v>108</v>
      </c>
      <c r="G262" s="357">
        <v>0.5</v>
      </c>
      <c r="H262" s="361">
        <v>9102.8338076137243</v>
      </c>
      <c r="I262" s="365">
        <v>566.28724924743767</v>
      </c>
      <c r="J262" s="332">
        <f>Table1[[#This Row],[Embellishment Area (m2)]]*Table1[[#This Row],[Construction Unit Rate ($/m)]]*Table1[[#This Row],[Embellishment Area Factor]]</f>
        <v>2577409.3586350777</v>
      </c>
      <c r="K262" s="246">
        <v>18205.667615227449</v>
      </c>
      <c r="L262" s="337">
        <v>75.676903388107434</v>
      </c>
      <c r="M262" s="88">
        <f>Table1[[#This Row],[Size of land (m2)]]*Table1[[#This Row],[Land Unit Rate ($/m2)]]</f>
        <v>1377748.5492335639</v>
      </c>
      <c r="N262" s="244">
        <v>2021</v>
      </c>
      <c r="O262" s="88">
        <f>ROUND(IF(Table1[[#This Row],[Valuation Year]]=2016,(Table1[[#This Row],[Total Construction Cost ($)]]+Table1[[#This Row],[Land Value]])*('General Input Sheet'!$G$38/'General Input Sheet'!$G$43),Table1[[#This Row],[Total Construction Cost ($)]]+Table1[[#This Row],[Land Value]]),0)</f>
        <v>3955158</v>
      </c>
      <c r="P262" s="123" t="str" cm="1">
        <f t="array" ref="P262">_xlfn.IFS(Table1[[#This Row],[Asset Class]]&lt;&gt;"Local","y",P$11=$E262,"y",Table1[[#This Row],[Asset Class]]="Local","")</f>
        <v>y</v>
      </c>
      <c r="Q262" s="86" t="str" cm="1">
        <f t="array" ref="Q262">_xlfn.IFS(Table1[[#This Row],[Asset Class]]&lt;&gt;"Local","y",Q$11=$E262,"y",Table1[[#This Row],[Asset Class]]="Local","")</f>
        <v>y</v>
      </c>
      <c r="R262" s="86" t="str" cm="1">
        <f t="array" ref="R262">_xlfn.IFS(Table1[[#This Row],[Asset Class]]&lt;&gt;"Local","y",R$11=$E262,"y",Table1[[#This Row],[Asset Class]]="Local","")</f>
        <v>y</v>
      </c>
      <c r="S262" s="341" t="str" cm="1">
        <f t="array" ref="S262">_xlfn.IFS(Table1[[#This Row],[Asset Class]]&lt;&gt;"Local","y",S$11=$E262,"y",Table1[[#This Row],[Asset Class]]="Local","")</f>
        <v>y</v>
      </c>
      <c r="T262" s="50"/>
      <c r="U262" s="95">
        <f>IF(Table1[[#This Row],[Asset Class]]&lt;&gt;"Local",0.25,IF(P262="y",1,""))</f>
        <v>0.25</v>
      </c>
      <c r="V262" s="415">
        <f>IF(Table1[[#This Row],[Asset Class]]&lt;&gt;"Local",0.25,IF(Q262="y",1,""))</f>
        <v>0.25</v>
      </c>
      <c r="W262" s="415">
        <f>IF(Table1[[#This Row],[Asset Class]]&lt;&gt;"Local",0.25,IF(R262="y",1,""))</f>
        <v>0.25</v>
      </c>
      <c r="X262" s="415">
        <f>IF(Table1[[#This Row],[Asset Class]]&lt;&gt;"Local",0.25,IF(S262="y",1,""))</f>
        <v>0.25</v>
      </c>
      <c r="Y262" s="95">
        <f t="shared" si="18"/>
        <v>1</v>
      </c>
      <c r="Z262" s="50"/>
      <c r="AA262" s="257">
        <f t="shared" si="19"/>
        <v>988789.5</v>
      </c>
      <c r="AB262" s="258">
        <f t="shared" si="20"/>
        <v>988789.5</v>
      </c>
      <c r="AC262" s="258">
        <f t="shared" si="21"/>
        <v>988789.5</v>
      </c>
      <c r="AD262" s="258">
        <f t="shared" si="22"/>
        <v>988789.5</v>
      </c>
      <c r="AE262" s="259">
        <f t="shared" si="23"/>
        <v>3955158</v>
      </c>
    </row>
    <row r="263" spans="1:31">
      <c r="A263" s="26"/>
      <c r="B263" s="210" t="s">
        <v>525</v>
      </c>
      <c r="C263" s="211" t="s">
        <v>526</v>
      </c>
      <c r="D263" s="211" t="s">
        <v>106</v>
      </c>
      <c r="E263" s="211" t="s">
        <v>114</v>
      </c>
      <c r="F263" s="241" t="s">
        <v>108</v>
      </c>
      <c r="G263" s="357">
        <v>0.5</v>
      </c>
      <c r="H263" s="360">
        <v>12497.42275124114</v>
      </c>
      <c r="I263" s="365">
        <v>566.28724924743767</v>
      </c>
      <c r="J263" s="332">
        <f>Table1[[#This Row],[Embellishment Area (m2)]]*Table1[[#This Row],[Construction Unit Rate ($/m)]]*Table1[[#This Row],[Embellishment Area Factor]]</f>
        <v>3538565.5762413447</v>
      </c>
      <c r="K263" s="246">
        <v>24994.84550248228</v>
      </c>
      <c r="L263" s="337">
        <v>75.676903388107434</v>
      </c>
      <c r="M263" s="88">
        <f>Table1[[#This Row],[Size of land (m2)]]*Table1[[#This Row],[Land Unit Rate ($/m2)]]</f>
        <v>1891532.5082920231</v>
      </c>
      <c r="N263" s="244">
        <v>2021</v>
      </c>
      <c r="O263" s="202">
        <f>ROUND(IF(Table1[[#This Row],[Valuation Year]]=2016,(Table1[[#This Row],[Total Construction Cost ($)]]+Table1[[#This Row],[Land Value]])*('General Input Sheet'!$G$38/'General Input Sheet'!$G$43),Table1[[#This Row],[Total Construction Cost ($)]]+Table1[[#This Row],[Land Value]]),0)</f>
        <v>5430098</v>
      </c>
      <c r="P263" s="123" t="str" cm="1">
        <f t="array" ref="P263">_xlfn.IFS(Table1[[#This Row],[Asset Class]]&lt;&gt;"Local","y",P$11=$E263,"y",Table1[[#This Row],[Asset Class]]="Local","")</f>
        <v>y</v>
      </c>
      <c r="Q263" s="86" t="str" cm="1">
        <f t="array" ref="Q263">_xlfn.IFS(Table1[[#This Row],[Asset Class]]&lt;&gt;"Local","y",Q$11=$E263,"y",Table1[[#This Row],[Asset Class]]="Local","")</f>
        <v>y</v>
      </c>
      <c r="R263" s="86" t="str" cm="1">
        <f t="array" ref="R263">_xlfn.IFS(Table1[[#This Row],[Asset Class]]&lt;&gt;"Local","y",R$11=$E263,"y",Table1[[#This Row],[Asset Class]]="Local","")</f>
        <v>y</v>
      </c>
      <c r="S263" s="341" t="str" cm="1">
        <f t="array" ref="S263">_xlfn.IFS(Table1[[#This Row],[Asset Class]]&lt;&gt;"Local","y",S$11=$E263,"y",Table1[[#This Row],[Asset Class]]="Local","")</f>
        <v>y</v>
      </c>
      <c r="T263" s="50"/>
      <c r="U263" s="95">
        <f>IF(Table1[[#This Row],[Asset Class]]&lt;&gt;"Local",0.25,IF(P263="y",1,""))</f>
        <v>0.25</v>
      </c>
      <c r="V263" s="415">
        <f>IF(Table1[[#This Row],[Asset Class]]&lt;&gt;"Local",0.25,IF(Q263="y",1,""))</f>
        <v>0.25</v>
      </c>
      <c r="W263" s="415">
        <f>IF(Table1[[#This Row],[Asset Class]]&lt;&gt;"Local",0.25,IF(R263="y",1,""))</f>
        <v>0.25</v>
      </c>
      <c r="X263" s="415">
        <f>IF(Table1[[#This Row],[Asset Class]]&lt;&gt;"Local",0.25,IF(S263="y",1,""))</f>
        <v>0.25</v>
      </c>
      <c r="Y263" s="95">
        <f t="shared" si="18"/>
        <v>1</v>
      </c>
      <c r="Z263" s="50"/>
      <c r="AA263" s="257">
        <f t="shared" si="19"/>
        <v>1357524.5</v>
      </c>
      <c r="AB263" s="258">
        <f t="shared" si="20"/>
        <v>1357524.5</v>
      </c>
      <c r="AC263" s="258">
        <f t="shared" si="21"/>
        <v>1357524.5</v>
      </c>
      <c r="AD263" s="258">
        <f t="shared" si="22"/>
        <v>1357524.5</v>
      </c>
      <c r="AE263" s="259">
        <f t="shared" si="23"/>
        <v>5430098</v>
      </c>
    </row>
    <row r="264" spans="1:31">
      <c r="A264" s="26"/>
      <c r="B264" s="210" t="s">
        <v>527</v>
      </c>
      <c r="C264" s="211" t="s">
        <v>528</v>
      </c>
      <c r="D264" s="211" t="s">
        <v>111</v>
      </c>
      <c r="E264" s="211" t="s">
        <v>114</v>
      </c>
      <c r="F264" s="241" t="s">
        <v>103</v>
      </c>
      <c r="G264" s="357">
        <v>0.5</v>
      </c>
      <c r="H264" s="360">
        <v>7691.8569827641904</v>
      </c>
      <c r="I264" s="365">
        <v>77.371645491830151</v>
      </c>
      <c r="J264" s="332">
        <f>Table1[[#This Row],[Embellishment Area (m2)]]*Table1[[#This Row],[Construction Unit Rate ($/m)]]*Table1[[#This Row],[Embellishment Area Factor]]</f>
        <v>297565.81582214462</v>
      </c>
      <c r="K264" s="246">
        <v>15383.713965528381</v>
      </c>
      <c r="L264" s="337">
        <v>51.919695325664051</v>
      </c>
      <c r="M264" s="88">
        <f>Table1[[#This Row],[Size of land (m2)]]*Table1[[#This Row],[Land Unit Rate ($/m2)]]</f>
        <v>798717.74206739664</v>
      </c>
      <c r="N264" s="244">
        <v>2021</v>
      </c>
      <c r="O264" s="202">
        <f>ROUND(IF(Table1[[#This Row],[Valuation Year]]=2016,(Table1[[#This Row],[Total Construction Cost ($)]]+Table1[[#This Row],[Land Value]])*('General Input Sheet'!$G$38/'General Input Sheet'!$G$43),Table1[[#This Row],[Total Construction Cost ($)]]+Table1[[#This Row],[Land Value]]),0)</f>
        <v>1096284</v>
      </c>
      <c r="P264" s="123" t="str" cm="1">
        <f t="array" ref="P264">_xlfn.IFS(Table1[[#This Row],[Asset Class]]&lt;&gt;"Local","y",P$11=$E264,"y",Table1[[#This Row],[Asset Class]]="Local","")</f>
        <v/>
      </c>
      <c r="Q264" s="86" t="str" cm="1">
        <f t="array" ref="Q264">_xlfn.IFS(Table1[[#This Row],[Asset Class]]&lt;&gt;"Local","y",Q$11=$E264,"y",Table1[[#This Row],[Asset Class]]="Local","")</f>
        <v/>
      </c>
      <c r="R264" s="86" t="str" cm="1">
        <f t="array" ref="R264">_xlfn.IFS(Table1[[#This Row],[Asset Class]]&lt;&gt;"Local","y",R$11=$E264,"y",Table1[[#This Row],[Asset Class]]="Local","")</f>
        <v/>
      </c>
      <c r="S264" s="341" t="str" cm="1">
        <f t="array" ref="S264">_xlfn.IFS(Table1[[#This Row],[Asset Class]]&lt;&gt;"Local","y",S$11=$E264,"y",Table1[[#This Row],[Asset Class]]="Local","")</f>
        <v>y</v>
      </c>
      <c r="T264" s="50"/>
      <c r="U264" s="95" t="str">
        <f>IF(Table1[[#This Row],[Asset Class]]&lt;&gt;"Local",0.25,IF(P264="y",1,""))</f>
        <v/>
      </c>
      <c r="V264" s="415" t="str">
        <f>IF(Table1[[#This Row],[Asset Class]]&lt;&gt;"Local",0.25,IF(Q264="y",1,""))</f>
        <v/>
      </c>
      <c r="W264" s="415" t="str">
        <f>IF(Table1[[#This Row],[Asset Class]]&lt;&gt;"Local",0.25,IF(R264="y",1,""))</f>
        <v/>
      </c>
      <c r="X264" s="415">
        <f>IF(Table1[[#This Row],[Asset Class]]&lt;&gt;"Local",0.25,IF(S264="y",1,""))</f>
        <v>1</v>
      </c>
      <c r="Y264" s="95">
        <f t="shared" si="18"/>
        <v>1</v>
      </c>
      <c r="Z264" s="50"/>
      <c r="AA264" s="257" t="str">
        <f t="shared" si="19"/>
        <v/>
      </c>
      <c r="AB264" s="258" t="str">
        <f t="shared" si="20"/>
        <v/>
      </c>
      <c r="AC264" s="258" t="str">
        <f t="shared" si="21"/>
        <v/>
      </c>
      <c r="AD264" s="258">
        <f t="shared" si="22"/>
        <v>1096284</v>
      </c>
      <c r="AE264" s="259">
        <f t="shared" si="23"/>
        <v>1096284</v>
      </c>
    </row>
    <row r="265" spans="1:31">
      <c r="A265" s="26"/>
      <c r="B265" s="210" t="s">
        <v>529</v>
      </c>
      <c r="C265" s="211" t="s">
        <v>530</v>
      </c>
      <c r="D265" s="211" t="s">
        <v>111</v>
      </c>
      <c r="E265" s="211" t="s">
        <v>114</v>
      </c>
      <c r="F265" s="241" t="s">
        <v>108</v>
      </c>
      <c r="G265" s="357">
        <v>0.5</v>
      </c>
      <c r="H265" s="360">
        <v>4284.7350461285359</v>
      </c>
      <c r="I265" s="365">
        <v>77.371645491830151</v>
      </c>
      <c r="J265" s="332">
        <f>Table1[[#This Row],[Embellishment Area (m2)]]*Table1[[#This Row],[Construction Unit Rate ($/m)]]*Table1[[#This Row],[Embellishment Area Factor]]</f>
        <v>165758.50050773879</v>
      </c>
      <c r="K265" s="246">
        <v>8569.4700922570719</v>
      </c>
      <c r="L265" s="337">
        <v>51.919695325664051</v>
      </c>
      <c r="M265" s="88">
        <f>Table1[[#This Row],[Size of land (m2)]]*Table1[[#This Row],[Land Unit Rate ($/m2)]]</f>
        <v>444924.27629237738</v>
      </c>
      <c r="N265" s="244">
        <v>2021</v>
      </c>
      <c r="O265" s="202">
        <f>ROUND(IF(Table1[[#This Row],[Valuation Year]]=2016,(Table1[[#This Row],[Total Construction Cost ($)]]+Table1[[#This Row],[Land Value]])*('General Input Sheet'!$G$38/'General Input Sheet'!$G$43),Table1[[#This Row],[Total Construction Cost ($)]]+Table1[[#This Row],[Land Value]]),0)</f>
        <v>610683</v>
      </c>
      <c r="P265" s="123" t="str" cm="1">
        <f t="array" ref="P265">_xlfn.IFS(Table1[[#This Row],[Asset Class]]&lt;&gt;"Local","y",P$11=$E265,"y",Table1[[#This Row],[Asset Class]]="Local","")</f>
        <v/>
      </c>
      <c r="Q265" s="86" t="str" cm="1">
        <f t="array" ref="Q265">_xlfn.IFS(Table1[[#This Row],[Asset Class]]&lt;&gt;"Local","y",Q$11=$E265,"y",Table1[[#This Row],[Asset Class]]="Local","")</f>
        <v/>
      </c>
      <c r="R265" s="86" t="str" cm="1">
        <f t="array" ref="R265">_xlfn.IFS(Table1[[#This Row],[Asset Class]]&lt;&gt;"Local","y",R$11=$E265,"y",Table1[[#This Row],[Asset Class]]="Local","")</f>
        <v/>
      </c>
      <c r="S265" s="341" t="str" cm="1">
        <f t="array" ref="S265">_xlfn.IFS(Table1[[#This Row],[Asset Class]]&lt;&gt;"Local","y",S$11=$E265,"y",Table1[[#This Row],[Asset Class]]="Local","")</f>
        <v>y</v>
      </c>
      <c r="T265" s="50"/>
      <c r="U265" s="95" t="str">
        <f>IF(Table1[[#This Row],[Asset Class]]&lt;&gt;"Local",0.25,IF(P265="y",1,""))</f>
        <v/>
      </c>
      <c r="V265" s="415" t="str">
        <f>IF(Table1[[#This Row],[Asset Class]]&lt;&gt;"Local",0.25,IF(Q265="y",1,""))</f>
        <v/>
      </c>
      <c r="W265" s="415" t="str">
        <f>IF(Table1[[#This Row],[Asset Class]]&lt;&gt;"Local",0.25,IF(R265="y",1,""))</f>
        <v/>
      </c>
      <c r="X265" s="415">
        <f>IF(Table1[[#This Row],[Asset Class]]&lt;&gt;"Local",0.25,IF(S265="y",1,""))</f>
        <v>1</v>
      </c>
      <c r="Y265" s="95">
        <f t="shared" si="18"/>
        <v>1</v>
      </c>
      <c r="Z265" s="50"/>
      <c r="AA265" s="257" t="str">
        <f t="shared" si="19"/>
        <v/>
      </c>
      <c r="AB265" s="258" t="str">
        <f t="shared" si="20"/>
        <v/>
      </c>
      <c r="AC265" s="258" t="str">
        <f t="shared" si="21"/>
        <v/>
      </c>
      <c r="AD265" s="258">
        <f t="shared" si="22"/>
        <v>610683</v>
      </c>
      <c r="AE265" s="259">
        <f t="shared" si="23"/>
        <v>610683</v>
      </c>
    </row>
    <row r="266" spans="1:31">
      <c r="A266" s="26"/>
      <c r="B266" s="210" t="s">
        <v>529</v>
      </c>
      <c r="C266" s="211" t="s">
        <v>531</v>
      </c>
      <c r="D266" s="211" t="s">
        <v>111</v>
      </c>
      <c r="E266" s="211" t="s">
        <v>114</v>
      </c>
      <c r="F266" s="241" t="s">
        <v>136</v>
      </c>
      <c r="G266" s="357">
        <v>0.5</v>
      </c>
      <c r="H266" s="360">
        <v>9369.7924658327156</v>
      </c>
      <c r="I266" s="365">
        <v>77.371645491830151</v>
      </c>
      <c r="J266" s="332">
        <f>Table1[[#This Row],[Embellishment Area (m2)]]*Table1[[#This Row],[Construction Unit Rate ($/m)]]*Table1[[#This Row],[Embellishment Area Factor]]</f>
        <v>362478.13049921498</v>
      </c>
      <c r="K266" s="246">
        <v>18739.584931665431</v>
      </c>
      <c r="L266" s="337">
        <v>51.919695325664051</v>
      </c>
      <c r="M266" s="88">
        <f>Table1[[#This Row],[Size of land (m2)]]*Table1[[#This Row],[Land Unit Rate ($/m2)]]</f>
        <v>972953.54018147418</v>
      </c>
      <c r="N266" s="244">
        <v>2021</v>
      </c>
      <c r="O266" s="202">
        <f>ROUND(IF(Table1[[#This Row],[Valuation Year]]=2016,(Table1[[#This Row],[Total Construction Cost ($)]]+Table1[[#This Row],[Land Value]])*('General Input Sheet'!$G$38/'General Input Sheet'!$G$43),Table1[[#This Row],[Total Construction Cost ($)]]+Table1[[#This Row],[Land Value]]),0)</f>
        <v>1335432</v>
      </c>
      <c r="P266" s="123" t="str" cm="1">
        <f t="array" ref="P266">_xlfn.IFS(Table1[[#This Row],[Asset Class]]&lt;&gt;"Local","y",P$11=$E266,"y",Table1[[#This Row],[Asset Class]]="Local","")</f>
        <v/>
      </c>
      <c r="Q266" s="86" t="str" cm="1">
        <f t="array" ref="Q266">_xlfn.IFS(Table1[[#This Row],[Asset Class]]&lt;&gt;"Local","y",Q$11=$E266,"y",Table1[[#This Row],[Asset Class]]="Local","")</f>
        <v/>
      </c>
      <c r="R266" s="86" t="str" cm="1">
        <f t="array" ref="R266">_xlfn.IFS(Table1[[#This Row],[Asset Class]]&lt;&gt;"Local","y",R$11=$E266,"y",Table1[[#This Row],[Asset Class]]="Local","")</f>
        <v/>
      </c>
      <c r="S266" s="341" t="str" cm="1">
        <f t="array" ref="S266">_xlfn.IFS(Table1[[#This Row],[Asset Class]]&lt;&gt;"Local","y",S$11=$E266,"y",Table1[[#This Row],[Asset Class]]="Local","")</f>
        <v>y</v>
      </c>
      <c r="T266" s="50"/>
      <c r="U266" s="95" t="str">
        <f>IF(Table1[[#This Row],[Asset Class]]&lt;&gt;"Local",0.25,IF(P266="y",1,""))</f>
        <v/>
      </c>
      <c r="V266" s="415" t="str">
        <f>IF(Table1[[#This Row],[Asset Class]]&lt;&gt;"Local",0.25,IF(Q266="y",1,""))</f>
        <v/>
      </c>
      <c r="W266" s="415" t="str">
        <f>IF(Table1[[#This Row],[Asset Class]]&lt;&gt;"Local",0.25,IF(R266="y",1,""))</f>
        <v/>
      </c>
      <c r="X266" s="415">
        <f>IF(Table1[[#This Row],[Asset Class]]&lt;&gt;"Local",0.25,IF(S266="y",1,""))</f>
        <v>1</v>
      </c>
      <c r="Y266" s="95">
        <f t="shared" si="18"/>
        <v>1</v>
      </c>
      <c r="Z266" s="50"/>
      <c r="AA266" s="257" t="str">
        <f t="shared" si="19"/>
        <v/>
      </c>
      <c r="AB266" s="258" t="str">
        <f t="shared" si="20"/>
        <v/>
      </c>
      <c r="AC266" s="258" t="str">
        <f t="shared" si="21"/>
        <v/>
      </c>
      <c r="AD266" s="258">
        <f t="shared" si="22"/>
        <v>1335432</v>
      </c>
      <c r="AE266" s="259">
        <f t="shared" si="23"/>
        <v>1335432</v>
      </c>
    </row>
    <row r="267" spans="1:31">
      <c r="A267" s="26"/>
      <c r="B267" s="210" t="s">
        <v>529</v>
      </c>
      <c r="C267" s="211" t="s">
        <v>532</v>
      </c>
      <c r="D267" s="211" t="s">
        <v>111</v>
      </c>
      <c r="E267" s="211" t="s">
        <v>114</v>
      </c>
      <c r="F267" s="241" t="s">
        <v>103</v>
      </c>
      <c r="G267" s="357">
        <v>0.5</v>
      </c>
      <c r="H267" s="360">
        <v>1964.3428356877805</v>
      </c>
      <c r="I267" s="365">
        <v>77.371645491830151</v>
      </c>
      <c r="J267" s="332">
        <f>Table1[[#This Row],[Embellishment Area (m2)]]*Table1[[#This Row],[Construction Unit Rate ($/m)]]*Table1[[#This Row],[Embellishment Area Factor]]</f>
        <v>75992.218753625653</v>
      </c>
      <c r="K267" s="246">
        <v>3928.685671375561</v>
      </c>
      <c r="L267" s="337">
        <v>51.919695325664051</v>
      </c>
      <c r="M267" s="88">
        <f>Table1[[#This Row],[Size of land (m2)]]*Table1[[#This Row],[Land Unit Rate ($/m2)]]</f>
        <v>203976.16308812104</v>
      </c>
      <c r="N267" s="244">
        <v>2021</v>
      </c>
      <c r="O267" s="202">
        <f>ROUND(IF(Table1[[#This Row],[Valuation Year]]=2016,(Table1[[#This Row],[Total Construction Cost ($)]]+Table1[[#This Row],[Land Value]])*('General Input Sheet'!$G$38/'General Input Sheet'!$G$43),Table1[[#This Row],[Total Construction Cost ($)]]+Table1[[#This Row],[Land Value]]),0)</f>
        <v>279968</v>
      </c>
      <c r="P267" s="123" t="str" cm="1">
        <f t="array" ref="P267">_xlfn.IFS(Table1[[#This Row],[Asset Class]]&lt;&gt;"Local","y",P$11=$E267,"y",Table1[[#This Row],[Asset Class]]="Local","")</f>
        <v/>
      </c>
      <c r="Q267" s="86" t="str" cm="1">
        <f t="array" ref="Q267">_xlfn.IFS(Table1[[#This Row],[Asset Class]]&lt;&gt;"Local","y",Q$11=$E267,"y",Table1[[#This Row],[Asset Class]]="Local","")</f>
        <v/>
      </c>
      <c r="R267" s="86" t="str" cm="1">
        <f t="array" ref="R267">_xlfn.IFS(Table1[[#This Row],[Asset Class]]&lt;&gt;"Local","y",R$11=$E267,"y",Table1[[#This Row],[Asset Class]]="Local","")</f>
        <v/>
      </c>
      <c r="S267" s="341" t="str" cm="1">
        <f t="array" ref="S267">_xlfn.IFS(Table1[[#This Row],[Asset Class]]&lt;&gt;"Local","y",S$11=$E267,"y",Table1[[#This Row],[Asset Class]]="Local","")</f>
        <v>y</v>
      </c>
      <c r="T267" s="50"/>
      <c r="U267" s="95" t="str">
        <f>IF(Table1[[#This Row],[Asset Class]]&lt;&gt;"Local",0.25,IF(P267="y",1,""))</f>
        <v/>
      </c>
      <c r="V267" s="415" t="str">
        <f>IF(Table1[[#This Row],[Asset Class]]&lt;&gt;"Local",0.25,IF(Q267="y",1,""))</f>
        <v/>
      </c>
      <c r="W267" s="415" t="str">
        <f>IF(Table1[[#This Row],[Asset Class]]&lt;&gt;"Local",0.25,IF(R267="y",1,""))</f>
        <v/>
      </c>
      <c r="X267" s="415">
        <f>IF(Table1[[#This Row],[Asset Class]]&lt;&gt;"Local",0.25,IF(S267="y",1,""))</f>
        <v>1</v>
      </c>
      <c r="Y267" s="95">
        <f t="shared" si="18"/>
        <v>1</v>
      </c>
      <c r="Z267" s="50"/>
      <c r="AA267" s="257" t="str">
        <f t="shared" si="19"/>
        <v/>
      </c>
      <c r="AB267" s="258" t="str">
        <f t="shared" si="20"/>
        <v/>
      </c>
      <c r="AC267" s="258" t="str">
        <f t="shared" si="21"/>
        <v/>
      </c>
      <c r="AD267" s="258">
        <f t="shared" si="22"/>
        <v>279968</v>
      </c>
      <c r="AE267" s="259">
        <f t="shared" si="23"/>
        <v>279968</v>
      </c>
    </row>
    <row r="268" spans="1:31">
      <c r="A268" s="26"/>
      <c r="B268" s="210" t="s">
        <v>529</v>
      </c>
      <c r="C268" s="211" t="s">
        <v>533</v>
      </c>
      <c r="D268" s="211" t="s">
        <v>111</v>
      </c>
      <c r="E268" s="211" t="s">
        <v>114</v>
      </c>
      <c r="F268" s="241" t="s">
        <v>103</v>
      </c>
      <c r="G268" s="357">
        <v>0.5</v>
      </c>
      <c r="H268" s="360">
        <v>2602.7488573241994</v>
      </c>
      <c r="I268" s="365">
        <v>77.371645491830151</v>
      </c>
      <c r="J268" s="332">
        <f>Table1[[#This Row],[Embellishment Area (m2)]]*Table1[[#This Row],[Construction Unit Rate ($/m)]]*Table1[[#This Row],[Embellishment Area Factor]]</f>
        <v>100689.48094657698</v>
      </c>
      <c r="K268" s="246">
        <v>5205.4977146483989</v>
      </c>
      <c r="L268" s="337">
        <v>51.919695325664051</v>
      </c>
      <c r="M268" s="88">
        <f>Table1[[#This Row],[Size of land (m2)]]*Table1[[#This Row],[Land Unit Rate ($/m2)]]</f>
        <v>270267.8553629854</v>
      </c>
      <c r="N268" s="244">
        <v>2021</v>
      </c>
      <c r="O268" s="202">
        <f>ROUND(IF(Table1[[#This Row],[Valuation Year]]=2016,(Table1[[#This Row],[Total Construction Cost ($)]]+Table1[[#This Row],[Land Value]])*('General Input Sheet'!$G$38/'General Input Sheet'!$G$43),Table1[[#This Row],[Total Construction Cost ($)]]+Table1[[#This Row],[Land Value]]),0)</f>
        <v>370957</v>
      </c>
      <c r="P268" s="123" t="str" cm="1">
        <f t="array" ref="P268">_xlfn.IFS(Table1[[#This Row],[Asset Class]]&lt;&gt;"Local","y",P$11=$E268,"y",Table1[[#This Row],[Asset Class]]="Local","")</f>
        <v/>
      </c>
      <c r="Q268" s="86" t="str" cm="1">
        <f t="array" ref="Q268">_xlfn.IFS(Table1[[#This Row],[Asset Class]]&lt;&gt;"Local","y",Q$11=$E268,"y",Table1[[#This Row],[Asset Class]]="Local","")</f>
        <v/>
      </c>
      <c r="R268" s="86" t="str" cm="1">
        <f t="array" ref="R268">_xlfn.IFS(Table1[[#This Row],[Asset Class]]&lt;&gt;"Local","y",R$11=$E268,"y",Table1[[#This Row],[Asset Class]]="Local","")</f>
        <v/>
      </c>
      <c r="S268" s="341" t="str" cm="1">
        <f t="array" ref="S268">_xlfn.IFS(Table1[[#This Row],[Asset Class]]&lt;&gt;"Local","y",S$11=$E268,"y",Table1[[#This Row],[Asset Class]]="Local","")</f>
        <v>y</v>
      </c>
      <c r="T268" s="50"/>
      <c r="U268" s="95" t="str">
        <f>IF(Table1[[#This Row],[Asset Class]]&lt;&gt;"Local",0.25,IF(P268="y",1,""))</f>
        <v/>
      </c>
      <c r="V268" s="415" t="str">
        <f>IF(Table1[[#This Row],[Asset Class]]&lt;&gt;"Local",0.25,IF(Q268="y",1,""))</f>
        <v/>
      </c>
      <c r="W268" s="415" t="str">
        <f>IF(Table1[[#This Row],[Asset Class]]&lt;&gt;"Local",0.25,IF(R268="y",1,""))</f>
        <v/>
      </c>
      <c r="X268" s="415">
        <f>IF(Table1[[#This Row],[Asset Class]]&lt;&gt;"Local",0.25,IF(S268="y",1,""))</f>
        <v>1</v>
      </c>
      <c r="Y268" s="95">
        <f t="shared" si="18"/>
        <v>1</v>
      </c>
      <c r="Z268" s="50"/>
      <c r="AA268" s="257" t="str">
        <f t="shared" si="19"/>
        <v/>
      </c>
      <c r="AB268" s="258" t="str">
        <f t="shared" si="20"/>
        <v/>
      </c>
      <c r="AC268" s="258" t="str">
        <f t="shared" si="21"/>
        <v/>
      </c>
      <c r="AD268" s="258">
        <f t="shared" si="22"/>
        <v>370957</v>
      </c>
      <c r="AE268" s="259">
        <f t="shared" si="23"/>
        <v>370957</v>
      </c>
    </row>
    <row r="269" spans="1:31">
      <c r="A269" s="26"/>
      <c r="B269" s="210" t="s">
        <v>529</v>
      </c>
      <c r="C269" s="211" t="s">
        <v>534</v>
      </c>
      <c r="D269" s="211" t="s">
        <v>111</v>
      </c>
      <c r="E269" s="211" t="s">
        <v>114</v>
      </c>
      <c r="F269" s="241" t="s">
        <v>108</v>
      </c>
      <c r="G269" s="357">
        <v>0.5</v>
      </c>
      <c r="H269" s="360">
        <v>13624.295582886039</v>
      </c>
      <c r="I269" s="365">
        <v>77.371645491830151</v>
      </c>
      <c r="J269" s="332">
        <f>Table1[[#This Row],[Embellishment Area (m2)]]*Table1[[#This Row],[Construction Unit Rate ($/m)]]*Table1[[#This Row],[Embellishment Area Factor]]</f>
        <v>527067.08395748306</v>
      </c>
      <c r="K269" s="246">
        <v>27248.591165772079</v>
      </c>
      <c r="L269" s="337">
        <v>51.919695325664051</v>
      </c>
      <c r="M269" s="88">
        <f>Table1[[#This Row],[Size of land (m2)]]*Table1[[#This Row],[Land Unit Rate ($/m2)]]</f>
        <v>1414738.5513804674</v>
      </c>
      <c r="N269" s="244">
        <v>2021</v>
      </c>
      <c r="O269" s="202">
        <f>ROUND(IF(Table1[[#This Row],[Valuation Year]]=2016,(Table1[[#This Row],[Total Construction Cost ($)]]+Table1[[#This Row],[Land Value]])*('General Input Sheet'!$G$38/'General Input Sheet'!$G$43),Table1[[#This Row],[Total Construction Cost ($)]]+Table1[[#This Row],[Land Value]]),0)</f>
        <v>1941806</v>
      </c>
      <c r="P269" s="123" t="str" cm="1">
        <f t="array" ref="P269">_xlfn.IFS(Table1[[#This Row],[Asset Class]]&lt;&gt;"Local","y",P$11=$E269,"y",Table1[[#This Row],[Asset Class]]="Local","")</f>
        <v/>
      </c>
      <c r="Q269" s="86" t="str" cm="1">
        <f t="array" ref="Q269">_xlfn.IFS(Table1[[#This Row],[Asset Class]]&lt;&gt;"Local","y",Q$11=$E269,"y",Table1[[#This Row],[Asset Class]]="Local","")</f>
        <v/>
      </c>
      <c r="R269" s="86" t="str" cm="1">
        <f t="array" ref="R269">_xlfn.IFS(Table1[[#This Row],[Asset Class]]&lt;&gt;"Local","y",R$11=$E269,"y",Table1[[#This Row],[Asset Class]]="Local","")</f>
        <v/>
      </c>
      <c r="S269" s="341" t="str" cm="1">
        <f t="array" ref="S269">_xlfn.IFS(Table1[[#This Row],[Asset Class]]&lt;&gt;"Local","y",S$11=$E269,"y",Table1[[#This Row],[Asset Class]]="Local","")</f>
        <v>y</v>
      </c>
      <c r="T269" s="50"/>
      <c r="U269" s="95" t="str">
        <f>IF(Table1[[#This Row],[Asset Class]]&lt;&gt;"Local",0.25,IF(P269="y",1,""))</f>
        <v/>
      </c>
      <c r="V269" s="415" t="str">
        <f>IF(Table1[[#This Row],[Asset Class]]&lt;&gt;"Local",0.25,IF(Q269="y",1,""))</f>
        <v/>
      </c>
      <c r="W269" s="415" t="str">
        <f>IF(Table1[[#This Row],[Asset Class]]&lt;&gt;"Local",0.25,IF(R269="y",1,""))</f>
        <v/>
      </c>
      <c r="X269" s="415">
        <f>IF(Table1[[#This Row],[Asset Class]]&lt;&gt;"Local",0.25,IF(S269="y",1,""))</f>
        <v>1</v>
      </c>
      <c r="Y269" s="95">
        <f t="shared" si="18"/>
        <v>1</v>
      </c>
      <c r="Z269" s="50"/>
      <c r="AA269" s="257" t="str">
        <f t="shared" si="19"/>
        <v/>
      </c>
      <c r="AB269" s="258" t="str">
        <f t="shared" si="20"/>
        <v/>
      </c>
      <c r="AC269" s="258" t="str">
        <f t="shared" si="21"/>
        <v/>
      </c>
      <c r="AD269" s="258">
        <f t="shared" si="22"/>
        <v>1941806</v>
      </c>
      <c r="AE269" s="259">
        <f t="shared" si="23"/>
        <v>1941806</v>
      </c>
    </row>
    <row r="270" spans="1:31">
      <c r="A270" s="26"/>
      <c r="B270" s="210" t="s">
        <v>535</v>
      </c>
      <c r="C270" s="211" t="s">
        <v>536</v>
      </c>
      <c r="D270" s="211" t="s">
        <v>106</v>
      </c>
      <c r="E270" s="211" t="s">
        <v>114</v>
      </c>
      <c r="F270" s="241" t="s">
        <v>108</v>
      </c>
      <c r="G270" s="357">
        <v>0.5</v>
      </c>
      <c r="H270" s="360">
        <v>18911.125369527595</v>
      </c>
      <c r="I270" s="365">
        <v>566.28724924743767</v>
      </c>
      <c r="J270" s="332">
        <f>Table1[[#This Row],[Embellishment Area (m2)]]*Table1[[#This Row],[Construction Unit Rate ($/m)]]*Table1[[#This Row],[Embellishment Area Factor]]</f>
        <v>5354564.5828416077</v>
      </c>
      <c r="K270" s="246">
        <v>0</v>
      </c>
      <c r="L270" s="337">
        <v>75.676903388107434</v>
      </c>
      <c r="M270" s="88">
        <f>Table1[[#This Row],[Size of land (m2)]]*Table1[[#This Row],[Land Unit Rate ($/m2)]]</f>
        <v>0</v>
      </c>
      <c r="N270" s="244">
        <v>2021</v>
      </c>
      <c r="O270" s="202">
        <f>ROUND(IF(Table1[[#This Row],[Valuation Year]]=2016,(Table1[[#This Row],[Total Construction Cost ($)]]+Table1[[#This Row],[Land Value]])*('General Input Sheet'!$G$38/'General Input Sheet'!$G$43),Table1[[#This Row],[Total Construction Cost ($)]]+Table1[[#This Row],[Land Value]]),0)</f>
        <v>5354565</v>
      </c>
      <c r="P270" s="123" t="str" cm="1">
        <f t="array" ref="P270">_xlfn.IFS(Table1[[#This Row],[Asset Class]]&lt;&gt;"Local","y",P$11=$E270,"y",Table1[[#This Row],[Asset Class]]="Local","")</f>
        <v>y</v>
      </c>
      <c r="Q270" s="86" t="str" cm="1">
        <f t="array" ref="Q270">_xlfn.IFS(Table1[[#This Row],[Asset Class]]&lt;&gt;"Local","y",Q$11=$E270,"y",Table1[[#This Row],[Asset Class]]="Local","")</f>
        <v>y</v>
      </c>
      <c r="R270" s="86" t="str" cm="1">
        <f t="array" ref="R270">_xlfn.IFS(Table1[[#This Row],[Asset Class]]&lt;&gt;"Local","y",R$11=$E270,"y",Table1[[#This Row],[Asset Class]]="Local","")</f>
        <v>y</v>
      </c>
      <c r="S270" s="341" t="str" cm="1">
        <f t="array" ref="S270">_xlfn.IFS(Table1[[#This Row],[Asset Class]]&lt;&gt;"Local","y",S$11=$E270,"y",Table1[[#This Row],[Asset Class]]="Local","")</f>
        <v>y</v>
      </c>
      <c r="T270" s="50"/>
      <c r="U270" s="95">
        <f>IF(Table1[[#This Row],[Asset Class]]&lt;&gt;"Local",0.25,IF(P270="y",1,""))</f>
        <v>0.25</v>
      </c>
      <c r="V270" s="415">
        <f>IF(Table1[[#This Row],[Asset Class]]&lt;&gt;"Local",0.25,IF(Q270="y",1,""))</f>
        <v>0.25</v>
      </c>
      <c r="W270" s="415">
        <f>IF(Table1[[#This Row],[Asset Class]]&lt;&gt;"Local",0.25,IF(R270="y",1,""))</f>
        <v>0.25</v>
      </c>
      <c r="X270" s="415">
        <f>IF(Table1[[#This Row],[Asset Class]]&lt;&gt;"Local",0.25,IF(S270="y",1,""))</f>
        <v>0.25</v>
      </c>
      <c r="Y270" s="95">
        <f t="shared" si="18"/>
        <v>1</v>
      </c>
      <c r="Z270" s="50"/>
      <c r="AA270" s="257">
        <f t="shared" si="19"/>
        <v>1338641.25</v>
      </c>
      <c r="AB270" s="258">
        <f t="shared" si="20"/>
        <v>1338641.25</v>
      </c>
      <c r="AC270" s="258">
        <f t="shared" si="21"/>
        <v>1338641.25</v>
      </c>
      <c r="AD270" s="258">
        <f t="shared" si="22"/>
        <v>1338641.25</v>
      </c>
      <c r="AE270" s="259">
        <f t="shared" si="23"/>
        <v>5354565</v>
      </c>
    </row>
    <row r="271" spans="1:31">
      <c r="A271" s="26"/>
      <c r="B271" s="210" t="s">
        <v>535</v>
      </c>
      <c r="C271" s="211" t="s">
        <v>537</v>
      </c>
      <c r="D271" s="211" t="s">
        <v>106</v>
      </c>
      <c r="E271" s="211" t="s">
        <v>114</v>
      </c>
      <c r="F271" s="241" t="s">
        <v>136</v>
      </c>
      <c r="G271" s="357">
        <v>0.5</v>
      </c>
      <c r="H271" s="360">
        <v>26149.250716088976</v>
      </c>
      <c r="I271" s="365">
        <v>566.28724924743767</v>
      </c>
      <c r="J271" s="332">
        <f>Table1[[#This Row],[Embellishment Area (m2)]]*Table1[[#This Row],[Construction Unit Rate ($/m)]]*Table1[[#This Row],[Embellishment Area Factor]]</f>
        <v>7403993.6289478084</v>
      </c>
      <c r="K271" s="246">
        <v>0</v>
      </c>
      <c r="L271" s="337">
        <v>75.676903388107434</v>
      </c>
      <c r="M271" s="88">
        <f>Table1[[#This Row],[Size of land (m2)]]*Table1[[#This Row],[Land Unit Rate ($/m2)]]</f>
        <v>0</v>
      </c>
      <c r="N271" s="244">
        <v>2021</v>
      </c>
      <c r="O271" s="202">
        <f>ROUND(IF(Table1[[#This Row],[Valuation Year]]=2016,(Table1[[#This Row],[Total Construction Cost ($)]]+Table1[[#This Row],[Land Value]])*('General Input Sheet'!$G$38/'General Input Sheet'!$G$43),Table1[[#This Row],[Total Construction Cost ($)]]+Table1[[#This Row],[Land Value]]),0)</f>
        <v>7403994</v>
      </c>
      <c r="P271" s="123" t="str" cm="1">
        <f t="array" ref="P271">_xlfn.IFS(Table1[[#This Row],[Asset Class]]&lt;&gt;"Local","y",P$11=$E271,"y",Table1[[#This Row],[Asset Class]]="Local","")</f>
        <v>y</v>
      </c>
      <c r="Q271" s="86" t="str" cm="1">
        <f t="array" ref="Q271">_xlfn.IFS(Table1[[#This Row],[Asset Class]]&lt;&gt;"Local","y",Q$11=$E271,"y",Table1[[#This Row],[Asset Class]]="Local","")</f>
        <v>y</v>
      </c>
      <c r="R271" s="86" t="str" cm="1">
        <f t="array" ref="R271">_xlfn.IFS(Table1[[#This Row],[Asset Class]]&lt;&gt;"Local","y",R$11=$E271,"y",Table1[[#This Row],[Asset Class]]="Local","")</f>
        <v>y</v>
      </c>
      <c r="S271" s="341" t="str" cm="1">
        <f t="array" ref="S271">_xlfn.IFS(Table1[[#This Row],[Asset Class]]&lt;&gt;"Local","y",S$11=$E271,"y",Table1[[#This Row],[Asset Class]]="Local","")</f>
        <v>y</v>
      </c>
      <c r="T271" s="50"/>
      <c r="U271" s="95">
        <f>IF(Table1[[#This Row],[Asset Class]]&lt;&gt;"Local",0.25,IF(P271="y",1,""))</f>
        <v>0.25</v>
      </c>
      <c r="V271" s="415">
        <f>IF(Table1[[#This Row],[Asset Class]]&lt;&gt;"Local",0.25,IF(Q271="y",1,""))</f>
        <v>0.25</v>
      </c>
      <c r="W271" s="415">
        <f>IF(Table1[[#This Row],[Asset Class]]&lt;&gt;"Local",0.25,IF(R271="y",1,""))</f>
        <v>0.25</v>
      </c>
      <c r="X271" s="415">
        <f>IF(Table1[[#This Row],[Asset Class]]&lt;&gt;"Local",0.25,IF(S271="y",1,""))</f>
        <v>0.25</v>
      </c>
      <c r="Y271" s="95">
        <f t="shared" ref="Y271:Y334" si="24">SUM(U271:X271)</f>
        <v>1</v>
      </c>
      <c r="Z271" s="50"/>
      <c r="AA271" s="257">
        <f t="shared" ref="AA271:AA334" si="25">IF(U271="","",(U271/$Y271)*$O271)</f>
        <v>1850998.5</v>
      </c>
      <c r="AB271" s="258">
        <f t="shared" ref="AB271:AB334" si="26">IF(V271="","",(V271/$Y271)*$O271)</f>
        <v>1850998.5</v>
      </c>
      <c r="AC271" s="258">
        <f t="shared" ref="AC271:AC334" si="27">IF(W271="","",(W271/$Y271)*$O271)</f>
        <v>1850998.5</v>
      </c>
      <c r="AD271" s="258">
        <f t="shared" ref="AD271:AD334" si="28">IF(X271="","",(X271/$Y271)*$O271)</f>
        <v>1850998.5</v>
      </c>
      <c r="AE271" s="259">
        <f t="shared" ref="AE271:AE334" si="29">SUM(AA271:AD271)</f>
        <v>7403994</v>
      </c>
    </row>
    <row r="272" spans="1:31">
      <c r="A272" s="26"/>
      <c r="B272" s="210" t="s">
        <v>538</v>
      </c>
      <c r="C272" s="211" t="s">
        <v>539</v>
      </c>
      <c r="D272" s="211" t="s">
        <v>111</v>
      </c>
      <c r="E272" s="211" t="s">
        <v>114</v>
      </c>
      <c r="F272" s="241" t="s">
        <v>103</v>
      </c>
      <c r="G272" s="357">
        <v>0.5</v>
      </c>
      <c r="H272" s="360">
        <v>4468.8056084069212</v>
      </c>
      <c r="I272" s="365">
        <v>77.371645491830151</v>
      </c>
      <c r="J272" s="332">
        <f>Table1[[#This Row],[Embellishment Area (m2)]]*Table1[[#This Row],[Construction Unit Rate ($/m)]]*Table1[[#This Row],[Embellishment Area Factor]]</f>
        <v>172879.42165278134</v>
      </c>
      <c r="K272" s="246">
        <v>0</v>
      </c>
      <c r="L272" s="337">
        <v>51.919695325664051</v>
      </c>
      <c r="M272" s="88">
        <f>Table1[[#This Row],[Size of land (m2)]]*Table1[[#This Row],[Land Unit Rate ($/m2)]]</f>
        <v>0</v>
      </c>
      <c r="N272" s="244">
        <v>2021</v>
      </c>
      <c r="O272" s="202">
        <f>ROUND(IF(Table1[[#This Row],[Valuation Year]]=2016,(Table1[[#This Row],[Total Construction Cost ($)]]+Table1[[#This Row],[Land Value]])*('General Input Sheet'!$G$38/'General Input Sheet'!$G$43),Table1[[#This Row],[Total Construction Cost ($)]]+Table1[[#This Row],[Land Value]]),0)</f>
        <v>172879</v>
      </c>
      <c r="P272" s="123" t="str" cm="1">
        <f t="array" ref="P272">_xlfn.IFS(Table1[[#This Row],[Asset Class]]&lt;&gt;"Local","y",P$11=$E272,"y",Table1[[#This Row],[Asset Class]]="Local","")</f>
        <v/>
      </c>
      <c r="Q272" s="86" t="str" cm="1">
        <f t="array" ref="Q272">_xlfn.IFS(Table1[[#This Row],[Asset Class]]&lt;&gt;"Local","y",Q$11=$E272,"y",Table1[[#This Row],[Asset Class]]="Local","")</f>
        <v/>
      </c>
      <c r="R272" s="86" t="str" cm="1">
        <f t="array" ref="R272">_xlfn.IFS(Table1[[#This Row],[Asset Class]]&lt;&gt;"Local","y",R$11=$E272,"y",Table1[[#This Row],[Asset Class]]="Local","")</f>
        <v/>
      </c>
      <c r="S272" s="341" t="str" cm="1">
        <f t="array" ref="S272">_xlfn.IFS(Table1[[#This Row],[Asset Class]]&lt;&gt;"Local","y",S$11=$E272,"y",Table1[[#This Row],[Asset Class]]="Local","")</f>
        <v>y</v>
      </c>
      <c r="T272" s="50"/>
      <c r="U272" s="95" t="str">
        <f>IF(Table1[[#This Row],[Asset Class]]&lt;&gt;"Local",0.25,IF(P272="y",1,""))</f>
        <v/>
      </c>
      <c r="V272" s="415" t="str">
        <f>IF(Table1[[#This Row],[Asset Class]]&lt;&gt;"Local",0.25,IF(Q272="y",1,""))</f>
        <v/>
      </c>
      <c r="W272" s="415" t="str">
        <f>IF(Table1[[#This Row],[Asset Class]]&lt;&gt;"Local",0.25,IF(R272="y",1,""))</f>
        <v/>
      </c>
      <c r="X272" s="415">
        <f>IF(Table1[[#This Row],[Asset Class]]&lt;&gt;"Local",0.25,IF(S272="y",1,""))</f>
        <v>1</v>
      </c>
      <c r="Y272" s="95">
        <f t="shared" si="24"/>
        <v>1</v>
      </c>
      <c r="Z272" s="50"/>
      <c r="AA272" s="257" t="str">
        <f t="shared" si="25"/>
        <v/>
      </c>
      <c r="AB272" s="258" t="str">
        <f t="shared" si="26"/>
        <v/>
      </c>
      <c r="AC272" s="258" t="str">
        <f t="shared" si="27"/>
        <v/>
      </c>
      <c r="AD272" s="258">
        <f t="shared" si="28"/>
        <v>172879</v>
      </c>
      <c r="AE272" s="259">
        <f t="shared" si="29"/>
        <v>172879</v>
      </c>
    </row>
    <row r="273" spans="1:31">
      <c r="A273" s="26"/>
      <c r="B273" s="210" t="s">
        <v>540</v>
      </c>
      <c r="C273" s="211" t="s">
        <v>541</v>
      </c>
      <c r="D273" s="211" t="s">
        <v>111</v>
      </c>
      <c r="E273" s="211" t="s">
        <v>114</v>
      </c>
      <c r="F273" s="241" t="s">
        <v>108</v>
      </c>
      <c r="G273" s="357">
        <v>0.5</v>
      </c>
      <c r="H273" s="360">
        <v>19633.825289015858</v>
      </c>
      <c r="I273" s="365">
        <v>77.371645491830151</v>
      </c>
      <c r="J273" s="332">
        <f>Table1[[#This Row],[Embellishment Area (m2)]]*Table1[[#This Row],[Construction Unit Rate ($/m)]]*Table1[[#This Row],[Embellishment Area Factor]]</f>
        <v>759550.68495513231</v>
      </c>
      <c r="K273" s="246">
        <v>0</v>
      </c>
      <c r="L273" s="337">
        <v>51.919695325664051</v>
      </c>
      <c r="M273" s="88">
        <f>Table1[[#This Row],[Size of land (m2)]]*Table1[[#This Row],[Land Unit Rate ($/m2)]]</f>
        <v>0</v>
      </c>
      <c r="N273" s="244">
        <v>2021</v>
      </c>
      <c r="O273" s="202">
        <f>ROUND(IF(Table1[[#This Row],[Valuation Year]]=2016,(Table1[[#This Row],[Total Construction Cost ($)]]+Table1[[#This Row],[Land Value]])*('General Input Sheet'!$G$38/'General Input Sheet'!$G$43),Table1[[#This Row],[Total Construction Cost ($)]]+Table1[[#This Row],[Land Value]]),0)</f>
        <v>759551</v>
      </c>
      <c r="P273" s="123" t="str" cm="1">
        <f t="array" ref="P273">_xlfn.IFS(Table1[[#This Row],[Asset Class]]&lt;&gt;"Local","y",P$11=$E273,"y",Table1[[#This Row],[Asset Class]]="Local","")</f>
        <v/>
      </c>
      <c r="Q273" s="86" t="str" cm="1">
        <f t="array" ref="Q273">_xlfn.IFS(Table1[[#This Row],[Asset Class]]&lt;&gt;"Local","y",Q$11=$E273,"y",Table1[[#This Row],[Asset Class]]="Local","")</f>
        <v/>
      </c>
      <c r="R273" s="86" t="str" cm="1">
        <f t="array" ref="R273">_xlfn.IFS(Table1[[#This Row],[Asset Class]]&lt;&gt;"Local","y",R$11=$E273,"y",Table1[[#This Row],[Asset Class]]="Local","")</f>
        <v/>
      </c>
      <c r="S273" s="341" t="str" cm="1">
        <f t="array" ref="S273">_xlfn.IFS(Table1[[#This Row],[Asset Class]]&lt;&gt;"Local","y",S$11=$E273,"y",Table1[[#This Row],[Asset Class]]="Local","")</f>
        <v>y</v>
      </c>
      <c r="T273" s="50"/>
      <c r="U273" s="95" t="str">
        <f>IF(Table1[[#This Row],[Asset Class]]&lt;&gt;"Local",0.25,IF(P273="y",1,""))</f>
        <v/>
      </c>
      <c r="V273" s="415" t="str">
        <f>IF(Table1[[#This Row],[Asset Class]]&lt;&gt;"Local",0.25,IF(Q273="y",1,""))</f>
        <v/>
      </c>
      <c r="W273" s="415" t="str">
        <f>IF(Table1[[#This Row],[Asset Class]]&lt;&gt;"Local",0.25,IF(R273="y",1,""))</f>
        <v/>
      </c>
      <c r="X273" s="415">
        <f>IF(Table1[[#This Row],[Asset Class]]&lt;&gt;"Local",0.25,IF(S273="y",1,""))</f>
        <v>1</v>
      </c>
      <c r="Y273" s="95">
        <f t="shared" si="24"/>
        <v>1</v>
      </c>
      <c r="Z273" s="50"/>
      <c r="AA273" s="257" t="str">
        <f t="shared" si="25"/>
        <v/>
      </c>
      <c r="AB273" s="258" t="str">
        <f t="shared" si="26"/>
        <v/>
      </c>
      <c r="AC273" s="258" t="str">
        <f t="shared" si="27"/>
        <v/>
      </c>
      <c r="AD273" s="258">
        <f t="shared" si="28"/>
        <v>759551</v>
      </c>
      <c r="AE273" s="259">
        <f t="shared" si="29"/>
        <v>759551</v>
      </c>
    </row>
    <row r="274" spans="1:31">
      <c r="A274" s="26"/>
      <c r="B274" s="210" t="s">
        <v>542</v>
      </c>
      <c r="C274" s="211" t="s">
        <v>543</v>
      </c>
      <c r="D274" s="211" t="s">
        <v>106</v>
      </c>
      <c r="E274" s="211" t="s">
        <v>114</v>
      </c>
      <c r="F274" s="241" t="s">
        <v>108</v>
      </c>
      <c r="G274" s="357">
        <v>0.5</v>
      </c>
      <c r="H274" s="360">
        <v>5511.2862153431897</v>
      </c>
      <c r="I274" s="365">
        <v>566.28724924743767</v>
      </c>
      <c r="J274" s="332">
        <f>Table1[[#This Row],[Embellishment Area (m2)]]*Table1[[#This Row],[Construction Unit Rate ($/m)]]*Table1[[#This Row],[Embellishment Area Factor]]</f>
        <v>1560485.5553510082</v>
      </c>
      <c r="K274" s="246">
        <v>11022.572430686379</v>
      </c>
      <c r="L274" s="337">
        <v>75.676903388107434</v>
      </c>
      <c r="M274" s="88">
        <f>Table1[[#This Row],[Size of land (m2)]]*Table1[[#This Row],[Land Unit Rate ($/m2)]]</f>
        <v>834154.14892546961</v>
      </c>
      <c r="N274" s="244">
        <v>2021</v>
      </c>
      <c r="O274" s="202">
        <f>ROUND(IF(Table1[[#This Row],[Valuation Year]]=2016,(Table1[[#This Row],[Total Construction Cost ($)]]+Table1[[#This Row],[Land Value]])*('General Input Sheet'!$G$38/'General Input Sheet'!$G$43),Table1[[#This Row],[Total Construction Cost ($)]]+Table1[[#This Row],[Land Value]]),0)</f>
        <v>2394640</v>
      </c>
      <c r="P274" s="123" t="str" cm="1">
        <f t="array" ref="P274">_xlfn.IFS(Table1[[#This Row],[Asset Class]]&lt;&gt;"Local","y",P$11=$E274,"y",Table1[[#This Row],[Asset Class]]="Local","")</f>
        <v>y</v>
      </c>
      <c r="Q274" s="86" t="str" cm="1">
        <f t="array" ref="Q274">_xlfn.IFS(Table1[[#This Row],[Asset Class]]&lt;&gt;"Local","y",Q$11=$E274,"y",Table1[[#This Row],[Asset Class]]="Local","")</f>
        <v>y</v>
      </c>
      <c r="R274" s="86" t="str" cm="1">
        <f t="array" ref="R274">_xlfn.IFS(Table1[[#This Row],[Asset Class]]&lt;&gt;"Local","y",R$11=$E274,"y",Table1[[#This Row],[Asset Class]]="Local","")</f>
        <v>y</v>
      </c>
      <c r="S274" s="341" t="str" cm="1">
        <f t="array" ref="S274">_xlfn.IFS(Table1[[#This Row],[Asset Class]]&lt;&gt;"Local","y",S$11=$E274,"y",Table1[[#This Row],[Asset Class]]="Local","")</f>
        <v>y</v>
      </c>
      <c r="T274" s="50"/>
      <c r="U274" s="95">
        <f>IF(Table1[[#This Row],[Asset Class]]&lt;&gt;"Local",0.25,IF(P274="y",1,""))</f>
        <v>0.25</v>
      </c>
      <c r="V274" s="415">
        <f>IF(Table1[[#This Row],[Asset Class]]&lt;&gt;"Local",0.25,IF(Q274="y",1,""))</f>
        <v>0.25</v>
      </c>
      <c r="W274" s="415">
        <f>IF(Table1[[#This Row],[Asset Class]]&lt;&gt;"Local",0.25,IF(R274="y",1,""))</f>
        <v>0.25</v>
      </c>
      <c r="X274" s="415">
        <f>IF(Table1[[#This Row],[Asset Class]]&lt;&gt;"Local",0.25,IF(S274="y",1,""))</f>
        <v>0.25</v>
      </c>
      <c r="Y274" s="95">
        <f t="shared" si="24"/>
        <v>1</v>
      </c>
      <c r="Z274" s="50"/>
      <c r="AA274" s="257">
        <f t="shared" si="25"/>
        <v>598660</v>
      </c>
      <c r="AB274" s="258">
        <f t="shared" si="26"/>
        <v>598660</v>
      </c>
      <c r="AC274" s="258">
        <f t="shared" si="27"/>
        <v>598660</v>
      </c>
      <c r="AD274" s="258">
        <f t="shared" si="28"/>
        <v>598660</v>
      </c>
      <c r="AE274" s="259">
        <f t="shared" si="29"/>
        <v>2394640</v>
      </c>
    </row>
    <row r="275" spans="1:31">
      <c r="A275" s="26"/>
      <c r="B275" s="210" t="s">
        <v>542</v>
      </c>
      <c r="C275" s="211" t="s">
        <v>544</v>
      </c>
      <c r="D275" s="211" t="s">
        <v>106</v>
      </c>
      <c r="E275" s="211" t="s">
        <v>114</v>
      </c>
      <c r="F275" s="241" t="s">
        <v>108</v>
      </c>
      <c r="G275" s="357">
        <v>0.5</v>
      </c>
      <c r="H275" s="360">
        <v>4303.3274940845595</v>
      </c>
      <c r="I275" s="365">
        <v>566.28724924743767</v>
      </c>
      <c r="J275" s="332">
        <f>Table1[[#This Row],[Embellishment Area (m2)]]*Table1[[#This Row],[Construction Unit Rate ($/m)]]*Table1[[#This Row],[Embellishment Area Factor]]</f>
        <v>1218459.7446180072</v>
      </c>
      <c r="K275" s="246">
        <v>8606.654988169119</v>
      </c>
      <c r="L275" s="337">
        <v>75.676903388107434</v>
      </c>
      <c r="M275" s="88">
        <f>Table1[[#This Row],[Size of land (m2)]]*Table1[[#This Row],[Land Unit Rate ($/m2)]]</f>
        <v>651324.99803444732</v>
      </c>
      <c r="N275" s="244">
        <v>2021</v>
      </c>
      <c r="O275" s="202">
        <f>ROUND(IF(Table1[[#This Row],[Valuation Year]]=2016,(Table1[[#This Row],[Total Construction Cost ($)]]+Table1[[#This Row],[Land Value]])*('General Input Sheet'!$G$38/'General Input Sheet'!$G$43),Table1[[#This Row],[Total Construction Cost ($)]]+Table1[[#This Row],[Land Value]]),0)</f>
        <v>1869785</v>
      </c>
      <c r="P275" s="123" t="str" cm="1">
        <f t="array" ref="P275">_xlfn.IFS(Table1[[#This Row],[Asset Class]]&lt;&gt;"Local","y",P$11=$E275,"y",Table1[[#This Row],[Asset Class]]="Local","")</f>
        <v>y</v>
      </c>
      <c r="Q275" s="86" t="str" cm="1">
        <f t="array" ref="Q275">_xlfn.IFS(Table1[[#This Row],[Asset Class]]&lt;&gt;"Local","y",Q$11=$E275,"y",Table1[[#This Row],[Asset Class]]="Local","")</f>
        <v>y</v>
      </c>
      <c r="R275" s="86" t="str" cm="1">
        <f t="array" ref="R275">_xlfn.IFS(Table1[[#This Row],[Asset Class]]&lt;&gt;"Local","y",R$11=$E275,"y",Table1[[#This Row],[Asset Class]]="Local","")</f>
        <v>y</v>
      </c>
      <c r="S275" s="341" t="str" cm="1">
        <f t="array" ref="S275">_xlfn.IFS(Table1[[#This Row],[Asset Class]]&lt;&gt;"Local","y",S$11=$E275,"y",Table1[[#This Row],[Asset Class]]="Local","")</f>
        <v>y</v>
      </c>
      <c r="T275" s="50"/>
      <c r="U275" s="95">
        <f>IF(Table1[[#This Row],[Asset Class]]&lt;&gt;"Local",0.25,IF(P275="y",1,""))</f>
        <v>0.25</v>
      </c>
      <c r="V275" s="415">
        <f>IF(Table1[[#This Row],[Asset Class]]&lt;&gt;"Local",0.25,IF(Q275="y",1,""))</f>
        <v>0.25</v>
      </c>
      <c r="W275" s="415">
        <f>IF(Table1[[#This Row],[Asset Class]]&lt;&gt;"Local",0.25,IF(R275="y",1,""))</f>
        <v>0.25</v>
      </c>
      <c r="X275" s="415">
        <f>IF(Table1[[#This Row],[Asset Class]]&lt;&gt;"Local",0.25,IF(S275="y",1,""))</f>
        <v>0.25</v>
      </c>
      <c r="Y275" s="95">
        <f t="shared" si="24"/>
        <v>1</v>
      </c>
      <c r="Z275" s="50"/>
      <c r="AA275" s="257">
        <f t="shared" si="25"/>
        <v>467446.25</v>
      </c>
      <c r="AB275" s="258">
        <f t="shared" si="26"/>
        <v>467446.25</v>
      </c>
      <c r="AC275" s="258">
        <f t="shared" si="27"/>
        <v>467446.25</v>
      </c>
      <c r="AD275" s="258">
        <f t="shared" si="28"/>
        <v>467446.25</v>
      </c>
      <c r="AE275" s="259">
        <f t="shared" si="29"/>
        <v>1869785</v>
      </c>
    </row>
    <row r="276" spans="1:31">
      <c r="A276" s="26"/>
      <c r="B276" s="210" t="s">
        <v>542</v>
      </c>
      <c r="C276" s="211" t="s">
        <v>545</v>
      </c>
      <c r="D276" s="211" t="s">
        <v>106</v>
      </c>
      <c r="E276" s="211" t="s">
        <v>114</v>
      </c>
      <c r="F276" s="241" t="s">
        <v>103</v>
      </c>
      <c r="G276" s="357">
        <v>0.5</v>
      </c>
      <c r="H276" s="360">
        <v>35359.732871966946</v>
      </c>
      <c r="I276" s="365">
        <v>566.28724924743767</v>
      </c>
      <c r="J276" s="332">
        <f>Table1[[#This Row],[Embellishment Area (m2)]]*Table1[[#This Row],[Construction Unit Rate ($/m)]]*Table1[[#This Row],[Embellishment Area Factor]]</f>
        <v>10011882.931095181</v>
      </c>
      <c r="K276" s="246">
        <v>70719.465743933892</v>
      </c>
      <c r="L276" s="337">
        <v>75.676903388107434</v>
      </c>
      <c r="M276" s="88">
        <f>Table1[[#This Row],[Size of land (m2)]]*Table1[[#This Row],[Land Unit Rate ($/m2)]]</f>
        <v>5351830.1767622586</v>
      </c>
      <c r="N276" s="244">
        <v>2021</v>
      </c>
      <c r="O276" s="202">
        <f>ROUND(IF(Table1[[#This Row],[Valuation Year]]=2016,(Table1[[#This Row],[Total Construction Cost ($)]]+Table1[[#This Row],[Land Value]])*('General Input Sheet'!$G$38/'General Input Sheet'!$G$43),Table1[[#This Row],[Total Construction Cost ($)]]+Table1[[#This Row],[Land Value]]),0)</f>
        <v>15363713</v>
      </c>
      <c r="P276" s="123" t="str" cm="1">
        <f t="array" ref="P276">_xlfn.IFS(Table1[[#This Row],[Asset Class]]&lt;&gt;"Local","y",P$11=$E276,"y",Table1[[#This Row],[Asset Class]]="Local","")</f>
        <v>y</v>
      </c>
      <c r="Q276" s="86" t="str" cm="1">
        <f t="array" ref="Q276">_xlfn.IFS(Table1[[#This Row],[Asset Class]]&lt;&gt;"Local","y",Q$11=$E276,"y",Table1[[#This Row],[Asset Class]]="Local","")</f>
        <v>y</v>
      </c>
      <c r="R276" s="86" t="str" cm="1">
        <f t="array" ref="R276">_xlfn.IFS(Table1[[#This Row],[Asset Class]]&lt;&gt;"Local","y",R$11=$E276,"y",Table1[[#This Row],[Asset Class]]="Local","")</f>
        <v>y</v>
      </c>
      <c r="S276" s="341" t="str" cm="1">
        <f t="array" ref="S276">_xlfn.IFS(Table1[[#This Row],[Asset Class]]&lt;&gt;"Local","y",S$11=$E276,"y",Table1[[#This Row],[Asset Class]]="Local","")</f>
        <v>y</v>
      </c>
      <c r="T276" s="50"/>
      <c r="U276" s="95">
        <f>IF(Table1[[#This Row],[Asset Class]]&lt;&gt;"Local",0.25,IF(P276="y",1,""))</f>
        <v>0.25</v>
      </c>
      <c r="V276" s="415">
        <f>IF(Table1[[#This Row],[Asset Class]]&lt;&gt;"Local",0.25,IF(Q276="y",1,""))</f>
        <v>0.25</v>
      </c>
      <c r="W276" s="415">
        <f>IF(Table1[[#This Row],[Asset Class]]&lt;&gt;"Local",0.25,IF(R276="y",1,""))</f>
        <v>0.25</v>
      </c>
      <c r="X276" s="415">
        <f>IF(Table1[[#This Row],[Asset Class]]&lt;&gt;"Local",0.25,IF(S276="y",1,""))</f>
        <v>0.25</v>
      </c>
      <c r="Y276" s="95">
        <f t="shared" si="24"/>
        <v>1</v>
      </c>
      <c r="Z276" s="50"/>
      <c r="AA276" s="257">
        <f t="shared" si="25"/>
        <v>3840928.25</v>
      </c>
      <c r="AB276" s="258">
        <f t="shared" si="26"/>
        <v>3840928.25</v>
      </c>
      <c r="AC276" s="258">
        <f t="shared" si="27"/>
        <v>3840928.25</v>
      </c>
      <c r="AD276" s="258">
        <f t="shared" si="28"/>
        <v>3840928.25</v>
      </c>
      <c r="AE276" s="259">
        <f t="shared" si="29"/>
        <v>15363713</v>
      </c>
    </row>
    <row r="277" spans="1:31">
      <c r="A277" s="26"/>
      <c r="B277" s="210" t="s">
        <v>546</v>
      </c>
      <c r="C277" s="211" t="s">
        <v>547</v>
      </c>
      <c r="D277" s="211" t="s">
        <v>106</v>
      </c>
      <c r="E277" s="211" t="s">
        <v>114</v>
      </c>
      <c r="F277" s="241" t="s">
        <v>108</v>
      </c>
      <c r="G277" s="357">
        <v>0.5</v>
      </c>
      <c r="H277" s="360">
        <v>4451.1107999249371</v>
      </c>
      <c r="I277" s="365">
        <v>566.28724924743767</v>
      </c>
      <c r="J277" s="332">
        <f>Table1[[#This Row],[Embellishment Area (m2)]]*Table1[[#This Row],[Construction Unit Rate ($/m)]]*Table1[[#This Row],[Embellishment Area Factor]]</f>
        <v>1260303.6454925272</v>
      </c>
      <c r="K277" s="246">
        <v>8902.2215998498741</v>
      </c>
      <c r="L277" s="337">
        <v>75.676903388107434</v>
      </c>
      <c r="M277" s="88">
        <f>Table1[[#This Row],[Size of land (m2)]]*Table1[[#This Row],[Land Unit Rate ($/m2)]]</f>
        <v>673692.56395136216</v>
      </c>
      <c r="N277" s="244">
        <v>2021</v>
      </c>
      <c r="O277" s="202">
        <f>ROUND(IF(Table1[[#This Row],[Valuation Year]]=2016,(Table1[[#This Row],[Total Construction Cost ($)]]+Table1[[#This Row],[Land Value]])*('General Input Sheet'!$G$38/'General Input Sheet'!$G$43),Table1[[#This Row],[Total Construction Cost ($)]]+Table1[[#This Row],[Land Value]]),0)</f>
        <v>1933996</v>
      </c>
      <c r="P277" s="123" t="str" cm="1">
        <f t="array" ref="P277">_xlfn.IFS(Table1[[#This Row],[Asset Class]]&lt;&gt;"Local","y",P$11=$E277,"y",Table1[[#This Row],[Asset Class]]="Local","")</f>
        <v>y</v>
      </c>
      <c r="Q277" s="86" t="str" cm="1">
        <f t="array" ref="Q277">_xlfn.IFS(Table1[[#This Row],[Asset Class]]&lt;&gt;"Local","y",Q$11=$E277,"y",Table1[[#This Row],[Asset Class]]="Local","")</f>
        <v>y</v>
      </c>
      <c r="R277" s="86" t="str" cm="1">
        <f t="array" ref="R277">_xlfn.IFS(Table1[[#This Row],[Asset Class]]&lt;&gt;"Local","y",R$11=$E277,"y",Table1[[#This Row],[Asset Class]]="Local","")</f>
        <v>y</v>
      </c>
      <c r="S277" s="341" t="str" cm="1">
        <f t="array" ref="S277">_xlfn.IFS(Table1[[#This Row],[Asset Class]]&lt;&gt;"Local","y",S$11=$E277,"y",Table1[[#This Row],[Asset Class]]="Local","")</f>
        <v>y</v>
      </c>
      <c r="T277" s="50"/>
      <c r="U277" s="95">
        <f>IF(Table1[[#This Row],[Asset Class]]&lt;&gt;"Local",0.25,IF(P277="y",1,""))</f>
        <v>0.25</v>
      </c>
      <c r="V277" s="415">
        <f>IF(Table1[[#This Row],[Asset Class]]&lt;&gt;"Local",0.25,IF(Q277="y",1,""))</f>
        <v>0.25</v>
      </c>
      <c r="W277" s="415">
        <f>IF(Table1[[#This Row],[Asset Class]]&lt;&gt;"Local",0.25,IF(R277="y",1,""))</f>
        <v>0.25</v>
      </c>
      <c r="X277" s="415">
        <f>IF(Table1[[#This Row],[Asset Class]]&lt;&gt;"Local",0.25,IF(S277="y",1,""))</f>
        <v>0.25</v>
      </c>
      <c r="Y277" s="95">
        <f t="shared" si="24"/>
        <v>1</v>
      </c>
      <c r="Z277" s="50"/>
      <c r="AA277" s="257">
        <f t="shared" si="25"/>
        <v>483499</v>
      </c>
      <c r="AB277" s="258">
        <f t="shared" si="26"/>
        <v>483499</v>
      </c>
      <c r="AC277" s="258">
        <f t="shared" si="27"/>
        <v>483499</v>
      </c>
      <c r="AD277" s="258">
        <f t="shared" si="28"/>
        <v>483499</v>
      </c>
      <c r="AE277" s="259">
        <f t="shared" si="29"/>
        <v>1933996</v>
      </c>
    </row>
    <row r="278" spans="1:31">
      <c r="A278" s="26"/>
      <c r="B278" s="210" t="s">
        <v>546</v>
      </c>
      <c r="C278" s="211" t="s">
        <v>548</v>
      </c>
      <c r="D278" s="211" t="s">
        <v>106</v>
      </c>
      <c r="E278" s="211" t="s">
        <v>114</v>
      </c>
      <c r="F278" s="241" t="s">
        <v>136</v>
      </c>
      <c r="G278" s="357">
        <v>0.5</v>
      </c>
      <c r="H278" s="360">
        <v>20697.762231179277</v>
      </c>
      <c r="I278" s="365">
        <v>566.28724924743767</v>
      </c>
      <c r="J278" s="332">
        <f>Table1[[#This Row],[Embellishment Area (m2)]]*Table1[[#This Row],[Construction Unit Rate ($/m)]]*Table1[[#This Row],[Embellishment Area Factor]]</f>
        <v>5860439.41973601</v>
      </c>
      <c r="K278" s="246">
        <v>41395.524462358553</v>
      </c>
      <c r="L278" s="337">
        <v>75.676903388107434</v>
      </c>
      <c r="M278" s="88">
        <f>Table1[[#This Row],[Size of land (m2)]]*Table1[[#This Row],[Land Unit Rate ($/m2)]]</f>
        <v>3132685.105437946</v>
      </c>
      <c r="N278" s="244">
        <v>2021</v>
      </c>
      <c r="O278" s="202">
        <f>ROUND(IF(Table1[[#This Row],[Valuation Year]]=2016,(Table1[[#This Row],[Total Construction Cost ($)]]+Table1[[#This Row],[Land Value]])*('General Input Sheet'!$G$38/'General Input Sheet'!$G$43),Table1[[#This Row],[Total Construction Cost ($)]]+Table1[[#This Row],[Land Value]]),0)</f>
        <v>8993125</v>
      </c>
      <c r="P278" s="123" t="str" cm="1">
        <f t="array" ref="P278">_xlfn.IFS(Table1[[#This Row],[Asset Class]]&lt;&gt;"Local","y",P$11=$E278,"y",Table1[[#This Row],[Asset Class]]="Local","")</f>
        <v>y</v>
      </c>
      <c r="Q278" s="86" t="str" cm="1">
        <f t="array" ref="Q278">_xlfn.IFS(Table1[[#This Row],[Asset Class]]&lt;&gt;"Local","y",Q$11=$E278,"y",Table1[[#This Row],[Asset Class]]="Local","")</f>
        <v>y</v>
      </c>
      <c r="R278" s="86" t="str" cm="1">
        <f t="array" ref="R278">_xlfn.IFS(Table1[[#This Row],[Asset Class]]&lt;&gt;"Local","y",R$11=$E278,"y",Table1[[#This Row],[Asset Class]]="Local","")</f>
        <v>y</v>
      </c>
      <c r="S278" s="341" t="str" cm="1">
        <f t="array" ref="S278">_xlfn.IFS(Table1[[#This Row],[Asset Class]]&lt;&gt;"Local","y",S$11=$E278,"y",Table1[[#This Row],[Asset Class]]="Local","")</f>
        <v>y</v>
      </c>
      <c r="T278" s="50"/>
      <c r="U278" s="95">
        <f>IF(Table1[[#This Row],[Asset Class]]&lt;&gt;"Local",0.25,IF(P278="y",1,""))</f>
        <v>0.25</v>
      </c>
      <c r="V278" s="415">
        <f>IF(Table1[[#This Row],[Asset Class]]&lt;&gt;"Local",0.25,IF(Q278="y",1,""))</f>
        <v>0.25</v>
      </c>
      <c r="W278" s="415">
        <f>IF(Table1[[#This Row],[Asset Class]]&lt;&gt;"Local",0.25,IF(R278="y",1,""))</f>
        <v>0.25</v>
      </c>
      <c r="X278" s="415">
        <f>IF(Table1[[#This Row],[Asset Class]]&lt;&gt;"Local",0.25,IF(S278="y",1,""))</f>
        <v>0.25</v>
      </c>
      <c r="Y278" s="95">
        <f t="shared" si="24"/>
        <v>1</v>
      </c>
      <c r="Z278" s="50"/>
      <c r="AA278" s="257">
        <f t="shared" si="25"/>
        <v>2248281.25</v>
      </c>
      <c r="AB278" s="258">
        <f t="shared" si="26"/>
        <v>2248281.25</v>
      </c>
      <c r="AC278" s="258">
        <f t="shared" si="27"/>
        <v>2248281.25</v>
      </c>
      <c r="AD278" s="258">
        <f t="shared" si="28"/>
        <v>2248281.25</v>
      </c>
      <c r="AE278" s="259">
        <f t="shared" si="29"/>
        <v>8993125</v>
      </c>
    </row>
    <row r="279" spans="1:31">
      <c r="A279" s="26"/>
      <c r="B279" s="210" t="s">
        <v>546</v>
      </c>
      <c r="C279" s="211" t="s">
        <v>549</v>
      </c>
      <c r="D279" s="211" t="s">
        <v>106</v>
      </c>
      <c r="E279" s="211" t="s">
        <v>114</v>
      </c>
      <c r="F279" s="241" t="s">
        <v>103</v>
      </c>
      <c r="G279" s="357">
        <v>0.5</v>
      </c>
      <c r="H279" s="360">
        <v>3973.2289644426046</v>
      </c>
      <c r="I279" s="365">
        <v>566.28724924743767</v>
      </c>
      <c r="J279" s="332">
        <f>Table1[[#This Row],[Embellishment Area (m2)]]*Table1[[#This Row],[Construction Unit Rate ($/m)]]*Table1[[#This Row],[Embellishment Area Factor]]</f>
        <v>1124994.4504522239</v>
      </c>
      <c r="K279" s="246">
        <v>7946.4579288852092</v>
      </c>
      <c r="L279" s="337">
        <v>75.676903388107434</v>
      </c>
      <c r="M279" s="88">
        <f>Table1[[#This Row],[Size of land (m2)]]*Table1[[#This Row],[Land Unit Rate ($/m2)]]</f>
        <v>601363.32896190626</v>
      </c>
      <c r="N279" s="244">
        <v>2021</v>
      </c>
      <c r="O279" s="202">
        <f>ROUND(IF(Table1[[#This Row],[Valuation Year]]=2016,(Table1[[#This Row],[Total Construction Cost ($)]]+Table1[[#This Row],[Land Value]])*('General Input Sheet'!$G$38/'General Input Sheet'!$G$43),Table1[[#This Row],[Total Construction Cost ($)]]+Table1[[#This Row],[Land Value]]),0)</f>
        <v>1726358</v>
      </c>
      <c r="P279" s="123" t="str" cm="1">
        <f t="array" ref="P279">_xlfn.IFS(Table1[[#This Row],[Asset Class]]&lt;&gt;"Local","y",P$11=$E279,"y",Table1[[#This Row],[Asset Class]]="Local","")</f>
        <v>y</v>
      </c>
      <c r="Q279" s="86" t="str" cm="1">
        <f t="array" ref="Q279">_xlfn.IFS(Table1[[#This Row],[Asset Class]]&lt;&gt;"Local","y",Q$11=$E279,"y",Table1[[#This Row],[Asset Class]]="Local","")</f>
        <v>y</v>
      </c>
      <c r="R279" s="86" t="str" cm="1">
        <f t="array" ref="R279">_xlfn.IFS(Table1[[#This Row],[Asset Class]]&lt;&gt;"Local","y",R$11=$E279,"y",Table1[[#This Row],[Asset Class]]="Local","")</f>
        <v>y</v>
      </c>
      <c r="S279" s="341" t="str" cm="1">
        <f t="array" ref="S279">_xlfn.IFS(Table1[[#This Row],[Asset Class]]&lt;&gt;"Local","y",S$11=$E279,"y",Table1[[#This Row],[Asset Class]]="Local","")</f>
        <v>y</v>
      </c>
      <c r="T279" s="50"/>
      <c r="U279" s="95">
        <f>IF(Table1[[#This Row],[Asset Class]]&lt;&gt;"Local",0.25,IF(P279="y",1,""))</f>
        <v>0.25</v>
      </c>
      <c r="V279" s="415">
        <f>IF(Table1[[#This Row],[Asset Class]]&lt;&gt;"Local",0.25,IF(Q279="y",1,""))</f>
        <v>0.25</v>
      </c>
      <c r="W279" s="415">
        <f>IF(Table1[[#This Row],[Asset Class]]&lt;&gt;"Local",0.25,IF(R279="y",1,""))</f>
        <v>0.25</v>
      </c>
      <c r="X279" s="415">
        <f>IF(Table1[[#This Row],[Asset Class]]&lt;&gt;"Local",0.25,IF(S279="y",1,""))</f>
        <v>0.25</v>
      </c>
      <c r="Y279" s="95">
        <f t="shared" si="24"/>
        <v>1</v>
      </c>
      <c r="Z279" s="50"/>
      <c r="AA279" s="257">
        <f t="shared" si="25"/>
        <v>431589.5</v>
      </c>
      <c r="AB279" s="258">
        <f t="shared" si="26"/>
        <v>431589.5</v>
      </c>
      <c r="AC279" s="258">
        <f t="shared" si="27"/>
        <v>431589.5</v>
      </c>
      <c r="AD279" s="258">
        <f t="shared" si="28"/>
        <v>431589.5</v>
      </c>
      <c r="AE279" s="259">
        <f t="shared" si="29"/>
        <v>1726358</v>
      </c>
    </row>
    <row r="280" spans="1:31">
      <c r="A280" s="26"/>
      <c r="B280" s="210" t="s">
        <v>546</v>
      </c>
      <c r="C280" s="211" t="s">
        <v>550</v>
      </c>
      <c r="D280" s="211" t="s">
        <v>106</v>
      </c>
      <c r="E280" s="211" t="s">
        <v>114</v>
      </c>
      <c r="F280" s="241" t="s">
        <v>108</v>
      </c>
      <c r="G280" s="357">
        <v>0.5</v>
      </c>
      <c r="H280" s="360">
        <v>6108.8360361373498</v>
      </c>
      <c r="I280" s="365">
        <v>566.28724924743767</v>
      </c>
      <c r="J280" s="332">
        <f>Table1[[#This Row],[Embellishment Area (m2)]]*Table1[[#This Row],[Construction Unit Rate ($/m)]]*Table1[[#This Row],[Embellishment Area Factor]]</f>
        <v>1729677.9775039202</v>
      </c>
      <c r="K280" s="246">
        <v>12217.6720722747</v>
      </c>
      <c r="L280" s="337">
        <v>75.676903388107434</v>
      </c>
      <c r="M280" s="88">
        <f>Table1[[#This Row],[Size of land (m2)]]*Table1[[#This Row],[Land Unit Rate ($/m2)]]</f>
        <v>924595.58904111083</v>
      </c>
      <c r="N280" s="244">
        <v>2021</v>
      </c>
      <c r="O280" s="202">
        <f>ROUND(IF(Table1[[#This Row],[Valuation Year]]=2016,(Table1[[#This Row],[Total Construction Cost ($)]]+Table1[[#This Row],[Land Value]])*('General Input Sheet'!$G$38/'General Input Sheet'!$G$43),Table1[[#This Row],[Total Construction Cost ($)]]+Table1[[#This Row],[Land Value]]),0)</f>
        <v>2654274</v>
      </c>
      <c r="P280" s="123" t="str" cm="1">
        <f t="array" ref="P280">_xlfn.IFS(Table1[[#This Row],[Asset Class]]&lt;&gt;"Local","y",P$11=$E280,"y",Table1[[#This Row],[Asset Class]]="Local","")</f>
        <v>y</v>
      </c>
      <c r="Q280" s="86" t="str" cm="1">
        <f t="array" ref="Q280">_xlfn.IFS(Table1[[#This Row],[Asset Class]]&lt;&gt;"Local","y",Q$11=$E280,"y",Table1[[#This Row],[Asset Class]]="Local","")</f>
        <v>y</v>
      </c>
      <c r="R280" s="86" t="str" cm="1">
        <f t="array" ref="R280">_xlfn.IFS(Table1[[#This Row],[Asset Class]]&lt;&gt;"Local","y",R$11=$E280,"y",Table1[[#This Row],[Asset Class]]="Local","")</f>
        <v>y</v>
      </c>
      <c r="S280" s="341" t="str" cm="1">
        <f t="array" ref="S280">_xlfn.IFS(Table1[[#This Row],[Asset Class]]&lt;&gt;"Local","y",S$11=$E280,"y",Table1[[#This Row],[Asset Class]]="Local","")</f>
        <v>y</v>
      </c>
      <c r="T280" s="50"/>
      <c r="U280" s="95">
        <f>IF(Table1[[#This Row],[Asset Class]]&lt;&gt;"Local",0.25,IF(P280="y",1,""))</f>
        <v>0.25</v>
      </c>
      <c r="V280" s="415">
        <f>IF(Table1[[#This Row],[Asset Class]]&lt;&gt;"Local",0.25,IF(Q280="y",1,""))</f>
        <v>0.25</v>
      </c>
      <c r="W280" s="415">
        <f>IF(Table1[[#This Row],[Asset Class]]&lt;&gt;"Local",0.25,IF(R280="y",1,""))</f>
        <v>0.25</v>
      </c>
      <c r="X280" s="415">
        <f>IF(Table1[[#This Row],[Asset Class]]&lt;&gt;"Local",0.25,IF(S280="y",1,""))</f>
        <v>0.25</v>
      </c>
      <c r="Y280" s="95">
        <f t="shared" si="24"/>
        <v>1</v>
      </c>
      <c r="Z280" s="50"/>
      <c r="AA280" s="257">
        <f t="shared" si="25"/>
        <v>663568.5</v>
      </c>
      <c r="AB280" s="258">
        <f t="shared" si="26"/>
        <v>663568.5</v>
      </c>
      <c r="AC280" s="258">
        <f t="shared" si="27"/>
        <v>663568.5</v>
      </c>
      <c r="AD280" s="258">
        <f t="shared" si="28"/>
        <v>663568.5</v>
      </c>
      <c r="AE280" s="259">
        <f t="shared" si="29"/>
        <v>2654274</v>
      </c>
    </row>
    <row r="281" spans="1:31">
      <c r="A281" s="26"/>
      <c r="B281" s="210" t="s">
        <v>546</v>
      </c>
      <c r="C281" s="211" t="s">
        <v>551</v>
      </c>
      <c r="D281" s="211" t="s">
        <v>106</v>
      </c>
      <c r="E281" s="211" t="s">
        <v>114</v>
      </c>
      <c r="F281" s="241" t="s">
        <v>103</v>
      </c>
      <c r="G281" s="357">
        <v>0.5</v>
      </c>
      <c r="H281" s="360">
        <v>4223.1174497235106</v>
      </c>
      <c r="I281" s="365">
        <v>566.28724924743767</v>
      </c>
      <c r="J281" s="332">
        <f>Table1[[#This Row],[Embellishment Area (m2)]]*Table1[[#This Row],[Construction Unit Rate ($/m)]]*Table1[[#This Row],[Embellishment Area Factor]]</f>
        <v>1195748.7819263905</v>
      </c>
      <c r="K281" s="246">
        <v>8446.2348994470212</v>
      </c>
      <c r="L281" s="337">
        <v>75.676903388107434</v>
      </c>
      <c r="M281" s="88">
        <f>Table1[[#This Row],[Size of land (m2)]]*Table1[[#This Row],[Land Unit Rate ($/m2)]]</f>
        <v>639184.90247871354</v>
      </c>
      <c r="N281" s="244">
        <v>2021</v>
      </c>
      <c r="O281" s="202">
        <f>ROUND(IF(Table1[[#This Row],[Valuation Year]]=2016,(Table1[[#This Row],[Total Construction Cost ($)]]+Table1[[#This Row],[Land Value]])*('General Input Sheet'!$G$38/'General Input Sheet'!$G$43),Table1[[#This Row],[Total Construction Cost ($)]]+Table1[[#This Row],[Land Value]]),0)</f>
        <v>1834934</v>
      </c>
      <c r="P281" s="123" t="str" cm="1">
        <f t="array" ref="P281">_xlfn.IFS(Table1[[#This Row],[Asset Class]]&lt;&gt;"Local","y",P$11=$E281,"y",Table1[[#This Row],[Asset Class]]="Local","")</f>
        <v>y</v>
      </c>
      <c r="Q281" s="86" t="str" cm="1">
        <f t="array" ref="Q281">_xlfn.IFS(Table1[[#This Row],[Asset Class]]&lt;&gt;"Local","y",Q$11=$E281,"y",Table1[[#This Row],[Asset Class]]="Local","")</f>
        <v>y</v>
      </c>
      <c r="R281" s="86" t="str" cm="1">
        <f t="array" ref="R281">_xlfn.IFS(Table1[[#This Row],[Asset Class]]&lt;&gt;"Local","y",R$11=$E281,"y",Table1[[#This Row],[Asset Class]]="Local","")</f>
        <v>y</v>
      </c>
      <c r="S281" s="341" t="str" cm="1">
        <f t="array" ref="S281">_xlfn.IFS(Table1[[#This Row],[Asset Class]]&lt;&gt;"Local","y",S$11=$E281,"y",Table1[[#This Row],[Asset Class]]="Local","")</f>
        <v>y</v>
      </c>
      <c r="T281" s="50"/>
      <c r="U281" s="95">
        <f>IF(Table1[[#This Row],[Asset Class]]&lt;&gt;"Local",0.25,IF(P281="y",1,""))</f>
        <v>0.25</v>
      </c>
      <c r="V281" s="415">
        <f>IF(Table1[[#This Row],[Asset Class]]&lt;&gt;"Local",0.25,IF(Q281="y",1,""))</f>
        <v>0.25</v>
      </c>
      <c r="W281" s="415">
        <f>IF(Table1[[#This Row],[Asset Class]]&lt;&gt;"Local",0.25,IF(R281="y",1,""))</f>
        <v>0.25</v>
      </c>
      <c r="X281" s="415">
        <f>IF(Table1[[#This Row],[Asset Class]]&lt;&gt;"Local",0.25,IF(S281="y",1,""))</f>
        <v>0.25</v>
      </c>
      <c r="Y281" s="95">
        <f t="shared" si="24"/>
        <v>1</v>
      </c>
      <c r="Z281" s="50"/>
      <c r="AA281" s="257">
        <f t="shared" si="25"/>
        <v>458733.5</v>
      </c>
      <c r="AB281" s="258">
        <f t="shared" si="26"/>
        <v>458733.5</v>
      </c>
      <c r="AC281" s="258">
        <f t="shared" si="27"/>
        <v>458733.5</v>
      </c>
      <c r="AD281" s="258">
        <f t="shared" si="28"/>
        <v>458733.5</v>
      </c>
      <c r="AE281" s="259">
        <f t="shared" si="29"/>
        <v>1834934</v>
      </c>
    </row>
    <row r="282" spans="1:31">
      <c r="A282" s="26"/>
      <c r="B282" s="210" t="s">
        <v>546</v>
      </c>
      <c r="C282" s="211" t="s">
        <v>552</v>
      </c>
      <c r="D282" s="211" t="s">
        <v>106</v>
      </c>
      <c r="E282" s="211" t="s">
        <v>114</v>
      </c>
      <c r="F282" s="241" t="s">
        <v>103</v>
      </c>
      <c r="G282" s="357">
        <v>0.5</v>
      </c>
      <c r="H282" s="360">
        <v>3581.7085959581568</v>
      </c>
      <c r="I282" s="365">
        <v>566.28724924743767</v>
      </c>
      <c r="J282" s="332">
        <f>Table1[[#This Row],[Embellishment Area (m2)]]*Table1[[#This Row],[Construction Unit Rate ($/m)]]*Table1[[#This Row],[Embellishment Area Factor]]</f>
        <v>1014137.9542055234</v>
      </c>
      <c r="K282" s="246">
        <v>7163.4171919163136</v>
      </c>
      <c r="L282" s="337">
        <v>75.676903388107434</v>
      </c>
      <c r="M282" s="88">
        <f>Table1[[#This Row],[Size of land (m2)]]*Table1[[#This Row],[Land Unit Rate ($/m2)]]</f>
        <v>542105.23076135875</v>
      </c>
      <c r="N282" s="244">
        <v>2021</v>
      </c>
      <c r="O282" s="202">
        <f>ROUND(IF(Table1[[#This Row],[Valuation Year]]=2016,(Table1[[#This Row],[Total Construction Cost ($)]]+Table1[[#This Row],[Land Value]])*('General Input Sheet'!$G$38/'General Input Sheet'!$G$43),Table1[[#This Row],[Total Construction Cost ($)]]+Table1[[#This Row],[Land Value]]),0)</f>
        <v>1556243</v>
      </c>
      <c r="P282" s="123" t="str" cm="1">
        <f t="array" ref="P282">_xlfn.IFS(Table1[[#This Row],[Asset Class]]&lt;&gt;"Local","y",P$11=$E282,"y",Table1[[#This Row],[Asset Class]]="Local","")</f>
        <v>y</v>
      </c>
      <c r="Q282" s="86" t="str" cm="1">
        <f t="array" ref="Q282">_xlfn.IFS(Table1[[#This Row],[Asset Class]]&lt;&gt;"Local","y",Q$11=$E282,"y",Table1[[#This Row],[Asset Class]]="Local","")</f>
        <v>y</v>
      </c>
      <c r="R282" s="86" t="str" cm="1">
        <f t="array" ref="R282">_xlfn.IFS(Table1[[#This Row],[Asset Class]]&lt;&gt;"Local","y",R$11=$E282,"y",Table1[[#This Row],[Asset Class]]="Local","")</f>
        <v>y</v>
      </c>
      <c r="S282" s="341" t="str" cm="1">
        <f t="array" ref="S282">_xlfn.IFS(Table1[[#This Row],[Asset Class]]&lt;&gt;"Local","y",S$11=$E282,"y",Table1[[#This Row],[Asset Class]]="Local","")</f>
        <v>y</v>
      </c>
      <c r="T282" s="50"/>
      <c r="U282" s="95">
        <f>IF(Table1[[#This Row],[Asset Class]]&lt;&gt;"Local",0.25,IF(P282="y",1,""))</f>
        <v>0.25</v>
      </c>
      <c r="V282" s="415">
        <f>IF(Table1[[#This Row],[Asset Class]]&lt;&gt;"Local",0.25,IF(Q282="y",1,""))</f>
        <v>0.25</v>
      </c>
      <c r="W282" s="415">
        <f>IF(Table1[[#This Row],[Asset Class]]&lt;&gt;"Local",0.25,IF(R282="y",1,""))</f>
        <v>0.25</v>
      </c>
      <c r="X282" s="415">
        <f>IF(Table1[[#This Row],[Asset Class]]&lt;&gt;"Local",0.25,IF(S282="y",1,""))</f>
        <v>0.25</v>
      </c>
      <c r="Y282" s="95">
        <f t="shared" si="24"/>
        <v>1</v>
      </c>
      <c r="Z282" s="50"/>
      <c r="AA282" s="257">
        <f t="shared" si="25"/>
        <v>389060.75</v>
      </c>
      <c r="AB282" s="258">
        <f t="shared" si="26"/>
        <v>389060.75</v>
      </c>
      <c r="AC282" s="258">
        <f t="shared" si="27"/>
        <v>389060.75</v>
      </c>
      <c r="AD282" s="258">
        <f t="shared" si="28"/>
        <v>389060.75</v>
      </c>
      <c r="AE282" s="259">
        <f t="shared" si="29"/>
        <v>1556243</v>
      </c>
    </row>
    <row r="283" spans="1:31">
      <c r="A283" s="26"/>
      <c r="B283" s="210" t="s">
        <v>546</v>
      </c>
      <c r="C283" s="211" t="s">
        <v>553</v>
      </c>
      <c r="D283" s="211" t="s">
        <v>106</v>
      </c>
      <c r="E283" s="211" t="s">
        <v>114</v>
      </c>
      <c r="F283" s="241" t="s">
        <v>108</v>
      </c>
      <c r="G283" s="357">
        <v>0.5</v>
      </c>
      <c r="H283" s="360">
        <v>2155.2269822457724</v>
      </c>
      <c r="I283" s="365">
        <v>566.28724924743767</v>
      </c>
      <c r="J283" s="332">
        <f>Table1[[#This Row],[Embellishment Area (m2)]]*Table1[[#This Row],[Construction Unit Rate ($/m)]]*Table1[[#This Row],[Embellishment Area Factor]]</f>
        <v>610238.7796399073</v>
      </c>
      <c r="K283" s="246">
        <v>4310.4539644915449</v>
      </c>
      <c r="L283" s="337">
        <v>75.676903388107434</v>
      </c>
      <c r="M283" s="88">
        <f>Table1[[#This Row],[Size of land (m2)]]*Table1[[#This Row],[Land Unit Rate ($/m2)]]</f>
        <v>326201.80822971131</v>
      </c>
      <c r="N283" s="244">
        <v>2021</v>
      </c>
      <c r="O283" s="202">
        <f>ROUND(IF(Table1[[#This Row],[Valuation Year]]=2016,(Table1[[#This Row],[Total Construction Cost ($)]]+Table1[[#This Row],[Land Value]])*('General Input Sheet'!$G$38/'General Input Sheet'!$G$43),Table1[[#This Row],[Total Construction Cost ($)]]+Table1[[#This Row],[Land Value]]),0)</f>
        <v>936441</v>
      </c>
      <c r="P283" s="123" t="str" cm="1">
        <f t="array" ref="P283">_xlfn.IFS(Table1[[#This Row],[Asset Class]]&lt;&gt;"Local","y",P$11=$E283,"y",Table1[[#This Row],[Asset Class]]="Local","")</f>
        <v>y</v>
      </c>
      <c r="Q283" s="86" t="str" cm="1">
        <f t="array" ref="Q283">_xlfn.IFS(Table1[[#This Row],[Asset Class]]&lt;&gt;"Local","y",Q$11=$E283,"y",Table1[[#This Row],[Asset Class]]="Local","")</f>
        <v>y</v>
      </c>
      <c r="R283" s="86" t="str" cm="1">
        <f t="array" ref="R283">_xlfn.IFS(Table1[[#This Row],[Asset Class]]&lt;&gt;"Local","y",R$11=$E283,"y",Table1[[#This Row],[Asset Class]]="Local","")</f>
        <v>y</v>
      </c>
      <c r="S283" s="341" t="str" cm="1">
        <f t="array" ref="S283">_xlfn.IFS(Table1[[#This Row],[Asset Class]]&lt;&gt;"Local","y",S$11=$E283,"y",Table1[[#This Row],[Asset Class]]="Local","")</f>
        <v>y</v>
      </c>
      <c r="T283" s="50"/>
      <c r="U283" s="95">
        <f>IF(Table1[[#This Row],[Asset Class]]&lt;&gt;"Local",0.25,IF(P283="y",1,""))</f>
        <v>0.25</v>
      </c>
      <c r="V283" s="415">
        <f>IF(Table1[[#This Row],[Asset Class]]&lt;&gt;"Local",0.25,IF(Q283="y",1,""))</f>
        <v>0.25</v>
      </c>
      <c r="W283" s="415">
        <f>IF(Table1[[#This Row],[Asset Class]]&lt;&gt;"Local",0.25,IF(R283="y",1,""))</f>
        <v>0.25</v>
      </c>
      <c r="X283" s="415">
        <f>IF(Table1[[#This Row],[Asset Class]]&lt;&gt;"Local",0.25,IF(S283="y",1,""))</f>
        <v>0.25</v>
      </c>
      <c r="Y283" s="95">
        <f t="shared" si="24"/>
        <v>1</v>
      </c>
      <c r="Z283" s="50"/>
      <c r="AA283" s="257">
        <f t="shared" si="25"/>
        <v>234110.25</v>
      </c>
      <c r="AB283" s="258">
        <f t="shared" si="26"/>
        <v>234110.25</v>
      </c>
      <c r="AC283" s="258">
        <f t="shared" si="27"/>
        <v>234110.25</v>
      </c>
      <c r="AD283" s="258">
        <f t="shared" si="28"/>
        <v>234110.25</v>
      </c>
      <c r="AE283" s="259">
        <f t="shared" si="29"/>
        <v>936441</v>
      </c>
    </row>
    <row r="284" spans="1:31">
      <c r="A284" s="26"/>
      <c r="B284" s="210" t="s">
        <v>554</v>
      </c>
      <c r="C284" s="211" t="s">
        <v>555</v>
      </c>
      <c r="D284" s="211" t="s">
        <v>106</v>
      </c>
      <c r="E284" s="211" t="s">
        <v>114</v>
      </c>
      <c r="F284" s="241" t="s">
        <v>103</v>
      </c>
      <c r="G284" s="357">
        <v>0.5</v>
      </c>
      <c r="H284" s="360">
        <v>23751.647526792683</v>
      </c>
      <c r="I284" s="365">
        <v>566.28724924743767</v>
      </c>
      <c r="J284" s="332">
        <f>Table1[[#This Row],[Embellishment Area (m2)]]*Table1[[#This Row],[Construction Unit Rate ($/m)]]*Table1[[#This Row],[Embellishment Area Factor]]</f>
        <v>6725127.5715210671</v>
      </c>
      <c r="K284" s="246">
        <v>47503.295053585367</v>
      </c>
      <c r="L284" s="337">
        <v>75.676903388107434</v>
      </c>
      <c r="M284" s="88">
        <f>Table1[[#This Row],[Size of land (m2)]]*Table1[[#This Row],[Land Unit Rate ($/m2)]]</f>
        <v>3594902.2703869417</v>
      </c>
      <c r="N284" s="244">
        <v>2021</v>
      </c>
      <c r="O284" s="202">
        <f>ROUND(IF(Table1[[#This Row],[Valuation Year]]=2016,(Table1[[#This Row],[Total Construction Cost ($)]]+Table1[[#This Row],[Land Value]])*('General Input Sheet'!$G$38/'General Input Sheet'!$G$43),Table1[[#This Row],[Total Construction Cost ($)]]+Table1[[#This Row],[Land Value]]),0)</f>
        <v>10320030</v>
      </c>
      <c r="P284" s="123" t="str" cm="1">
        <f t="array" ref="P284">_xlfn.IFS(Table1[[#This Row],[Asset Class]]&lt;&gt;"Local","y",P$11=$E284,"y",Table1[[#This Row],[Asset Class]]="Local","")</f>
        <v>y</v>
      </c>
      <c r="Q284" s="86" t="str" cm="1">
        <f t="array" ref="Q284">_xlfn.IFS(Table1[[#This Row],[Asset Class]]&lt;&gt;"Local","y",Q$11=$E284,"y",Table1[[#This Row],[Asset Class]]="Local","")</f>
        <v>y</v>
      </c>
      <c r="R284" s="86" t="str" cm="1">
        <f t="array" ref="R284">_xlfn.IFS(Table1[[#This Row],[Asset Class]]&lt;&gt;"Local","y",R$11=$E284,"y",Table1[[#This Row],[Asset Class]]="Local","")</f>
        <v>y</v>
      </c>
      <c r="S284" s="341" t="str" cm="1">
        <f t="array" ref="S284">_xlfn.IFS(Table1[[#This Row],[Asset Class]]&lt;&gt;"Local","y",S$11=$E284,"y",Table1[[#This Row],[Asset Class]]="Local","")</f>
        <v>y</v>
      </c>
      <c r="T284" s="50"/>
      <c r="U284" s="95">
        <f>IF(Table1[[#This Row],[Asset Class]]&lt;&gt;"Local",0.25,IF(P284="y",1,""))</f>
        <v>0.25</v>
      </c>
      <c r="V284" s="415">
        <f>IF(Table1[[#This Row],[Asset Class]]&lt;&gt;"Local",0.25,IF(Q284="y",1,""))</f>
        <v>0.25</v>
      </c>
      <c r="W284" s="415">
        <f>IF(Table1[[#This Row],[Asset Class]]&lt;&gt;"Local",0.25,IF(R284="y",1,""))</f>
        <v>0.25</v>
      </c>
      <c r="X284" s="415">
        <f>IF(Table1[[#This Row],[Asset Class]]&lt;&gt;"Local",0.25,IF(S284="y",1,""))</f>
        <v>0.25</v>
      </c>
      <c r="Y284" s="95">
        <f t="shared" si="24"/>
        <v>1</v>
      </c>
      <c r="Z284" s="50"/>
      <c r="AA284" s="257">
        <f t="shared" si="25"/>
        <v>2580007.5</v>
      </c>
      <c r="AB284" s="258">
        <f t="shared" si="26"/>
        <v>2580007.5</v>
      </c>
      <c r="AC284" s="258">
        <f t="shared" si="27"/>
        <v>2580007.5</v>
      </c>
      <c r="AD284" s="258">
        <f t="shared" si="28"/>
        <v>2580007.5</v>
      </c>
      <c r="AE284" s="259">
        <f t="shared" si="29"/>
        <v>10320030</v>
      </c>
    </row>
    <row r="285" spans="1:31">
      <c r="A285" s="26"/>
      <c r="B285" s="210" t="s">
        <v>554</v>
      </c>
      <c r="C285" s="211" t="s">
        <v>556</v>
      </c>
      <c r="D285" s="211" t="s">
        <v>106</v>
      </c>
      <c r="E285" s="211" t="s">
        <v>114</v>
      </c>
      <c r="F285" s="241" t="s">
        <v>136</v>
      </c>
      <c r="G285" s="357">
        <v>0.5</v>
      </c>
      <c r="H285" s="360">
        <v>20819.477844122299</v>
      </c>
      <c r="I285" s="365">
        <v>566.28724924743767</v>
      </c>
      <c r="J285" s="332">
        <f>Table1[[#This Row],[Embellishment Area (m2)]]*Table1[[#This Row],[Construction Unit Rate ($/m)]]*Table1[[#This Row],[Embellishment Area Factor]]</f>
        <v>5894902.4195579952</v>
      </c>
      <c r="K285" s="246">
        <v>41638.955688244598</v>
      </c>
      <c r="L285" s="337">
        <v>75.676903388107434</v>
      </c>
      <c r="M285" s="88">
        <f>Table1[[#This Row],[Size of land (m2)]]*Table1[[#This Row],[Land Unit Rate ($/m2)]]</f>
        <v>3151107.2268009731</v>
      </c>
      <c r="N285" s="244">
        <v>2021</v>
      </c>
      <c r="O285" s="202">
        <f>ROUND(IF(Table1[[#This Row],[Valuation Year]]=2016,(Table1[[#This Row],[Total Construction Cost ($)]]+Table1[[#This Row],[Land Value]])*('General Input Sheet'!$G$38/'General Input Sheet'!$G$43),Table1[[#This Row],[Total Construction Cost ($)]]+Table1[[#This Row],[Land Value]]),0)</f>
        <v>9046010</v>
      </c>
      <c r="P285" s="123" t="str" cm="1">
        <f t="array" ref="P285">_xlfn.IFS(Table1[[#This Row],[Asset Class]]&lt;&gt;"Local","y",P$11=$E285,"y",Table1[[#This Row],[Asset Class]]="Local","")</f>
        <v>y</v>
      </c>
      <c r="Q285" s="86" t="str" cm="1">
        <f t="array" ref="Q285">_xlfn.IFS(Table1[[#This Row],[Asset Class]]&lt;&gt;"Local","y",Q$11=$E285,"y",Table1[[#This Row],[Asset Class]]="Local","")</f>
        <v>y</v>
      </c>
      <c r="R285" s="86" t="str" cm="1">
        <f t="array" ref="R285">_xlfn.IFS(Table1[[#This Row],[Asset Class]]&lt;&gt;"Local","y",R$11=$E285,"y",Table1[[#This Row],[Asset Class]]="Local","")</f>
        <v>y</v>
      </c>
      <c r="S285" s="341" t="str" cm="1">
        <f t="array" ref="S285">_xlfn.IFS(Table1[[#This Row],[Asset Class]]&lt;&gt;"Local","y",S$11=$E285,"y",Table1[[#This Row],[Asset Class]]="Local","")</f>
        <v>y</v>
      </c>
      <c r="T285" s="50"/>
      <c r="U285" s="95">
        <f>IF(Table1[[#This Row],[Asset Class]]&lt;&gt;"Local",0.25,IF(P285="y",1,""))</f>
        <v>0.25</v>
      </c>
      <c r="V285" s="415">
        <f>IF(Table1[[#This Row],[Asset Class]]&lt;&gt;"Local",0.25,IF(Q285="y",1,""))</f>
        <v>0.25</v>
      </c>
      <c r="W285" s="415">
        <f>IF(Table1[[#This Row],[Asset Class]]&lt;&gt;"Local",0.25,IF(R285="y",1,""))</f>
        <v>0.25</v>
      </c>
      <c r="X285" s="415">
        <f>IF(Table1[[#This Row],[Asset Class]]&lt;&gt;"Local",0.25,IF(S285="y",1,""))</f>
        <v>0.25</v>
      </c>
      <c r="Y285" s="95">
        <f t="shared" si="24"/>
        <v>1</v>
      </c>
      <c r="Z285" s="50"/>
      <c r="AA285" s="257">
        <f t="shared" si="25"/>
        <v>2261502.5</v>
      </c>
      <c r="AB285" s="258">
        <f t="shared" si="26"/>
        <v>2261502.5</v>
      </c>
      <c r="AC285" s="258">
        <f t="shared" si="27"/>
        <v>2261502.5</v>
      </c>
      <c r="AD285" s="258">
        <f t="shared" si="28"/>
        <v>2261502.5</v>
      </c>
      <c r="AE285" s="259">
        <f t="shared" si="29"/>
        <v>9046010</v>
      </c>
    </row>
    <row r="286" spans="1:31">
      <c r="A286" s="26"/>
      <c r="B286" s="210" t="s">
        <v>554</v>
      </c>
      <c r="C286" s="211" t="s">
        <v>557</v>
      </c>
      <c r="D286" s="211" t="s">
        <v>106</v>
      </c>
      <c r="E286" s="211" t="s">
        <v>114</v>
      </c>
      <c r="F286" s="241" t="s">
        <v>108</v>
      </c>
      <c r="G286" s="357">
        <v>0.5</v>
      </c>
      <c r="H286" s="360">
        <v>6632.3002497122752</v>
      </c>
      <c r="I286" s="365">
        <v>566.28724924743767</v>
      </c>
      <c r="J286" s="332">
        <f>Table1[[#This Row],[Embellishment Area (m2)]]*Table1[[#This Row],[Construction Unit Rate ($/m)]]*Table1[[#This Row],[Embellishment Area Factor]]</f>
        <v>1877893.532296329</v>
      </c>
      <c r="K286" s="246">
        <v>13264.60049942455</v>
      </c>
      <c r="L286" s="337">
        <v>75.676903388107434</v>
      </c>
      <c r="M286" s="88">
        <f>Table1[[#This Row],[Size of land (m2)]]*Table1[[#This Row],[Land Unit Rate ($/m2)]]</f>
        <v>1003823.8904767933</v>
      </c>
      <c r="N286" s="244">
        <v>2021</v>
      </c>
      <c r="O286" s="202">
        <f>ROUND(IF(Table1[[#This Row],[Valuation Year]]=2016,(Table1[[#This Row],[Total Construction Cost ($)]]+Table1[[#This Row],[Land Value]])*('General Input Sheet'!$G$38/'General Input Sheet'!$G$43),Table1[[#This Row],[Total Construction Cost ($)]]+Table1[[#This Row],[Land Value]]),0)</f>
        <v>2881717</v>
      </c>
      <c r="P286" s="123" t="str" cm="1">
        <f t="array" ref="P286">_xlfn.IFS(Table1[[#This Row],[Asset Class]]&lt;&gt;"Local","y",P$11=$E286,"y",Table1[[#This Row],[Asset Class]]="Local","")</f>
        <v>y</v>
      </c>
      <c r="Q286" s="86" t="str" cm="1">
        <f t="array" ref="Q286">_xlfn.IFS(Table1[[#This Row],[Asset Class]]&lt;&gt;"Local","y",Q$11=$E286,"y",Table1[[#This Row],[Asset Class]]="Local","")</f>
        <v>y</v>
      </c>
      <c r="R286" s="86" t="str" cm="1">
        <f t="array" ref="R286">_xlfn.IFS(Table1[[#This Row],[Asset Class]]&lt;&gt;"Local","y",R$11=$E286,"y",Table1[[#This Row],[Asset Class]]="Local","")</f>
        <v>y</v>
      </c>
      <c r="S286" s="341" t="str" cm="1">
        <f t="array" ref="S286">_xlfn.IFS(Table1[[#This Row],[Asset Class]]&lt;&gt;"Local","y",S$11=$E286,"y",Table1[[#This Row],[Asset Class]]="Local","")</f>
        <v>y</v>
      </c>
      <c r="T286" s="50"/>
      <c r="U286" s="95">
        <f>IF(Table1[[#This Row],[Asset Class]]&lt;&gt;"Local",0.25,IF(P286="y",1,""))</f>
        <v>0.25</v>
      </c>
      <c r="V286" s="415">
        <f>IF(Table1[[#This Row],[Asset Class]]&lt;&gt;"Local",0.25,IF(Q286="y",1,""))</f>
        <v>0.25</v>
      </c>
      <c r="W286" s="415">
        <f>IF(Table1[[#This Row],[Asset Class]]&lt;&gt;"Local",0.25,IF(R286="y",1,""))</f>
        <v>0.25</v>
      </c>
      <c r="X286" s="415">
        <f>IF(Table1[[#This Row],[Asset Class]]&lt;&gt;"Local",0.25,IF(S286="y",1,""))</f>
        <v>0.25</v>
      </c>
      <c r="Y286" s="95">
        <f t="shared" si="24"/>
        <v>1</v>
      </c>
      <c r="Z286" s="50"/>
      <c r="AA286" s="257">
        <f t="shared" si="25"/>
        <v>720429.25</v>
      </c>
      <c r="AB286" s="258">
        <f t="shared" si="26"/>
        <v>720429.25</v>
      </c>
      <c r="AC286" s="258">
        <f t="shared" si="27"/>
        <v>720429.25</v>
      </c>
      <c r="AD286" s="258">
        <f t="shared" si="28"/>
        <v>720429.25</v>
      </c>
      <c r="AE286" s="259">
        <f t="shared" si="29"/>
        <v>2881717</v>
      </c>
    </row>
    <row r="287" spans="1:31">
      <c r="A287" s="26"/>
      <c r="B287" s="210" t="s">
        <v>558</v>
      </c>
      <c r="C287" s="211" t="s">
        <v>559</v>
      </c>
      <c r="D287" s="211" t="s">
        <v>111</v>
      </c>
      <c r="E287" s="211" t="s">
        <v>114</v>
      </c>
      <c r="F287" s="241" t="s">
        <v>103</v>
      </c>
      <c r="G287" s="357">
        <v>0.5</v>
      </c>
      <c r="H287" s="360">
        <v>8349.0414864964696</v>
      </c>
      <c r="I287" s="365">
        <v>77.371645491830151</v>
      </c>
      <c r="J287" s="332">
        <f>Table1[[#This Row],[Embellishment Area (m2)]]*Table1[[#This Row],[Construction Unit Rate ($/m)]]*Table1[[#This Row],[Embellishment Area Factor]]</f>
        <v>322989.53904489375</v>
      </c>
      <c r="K287" s="246">
        <v>16698.082972992939</v>
      </c>
      <c r="L287" s="337">
        <v>51.919695325664051</v>
      </c>
      <c r="M287" s="88">
        <f>Table1[[#This Row],[Size of land (m2)]]*Table1[[#This Row],[Land Unit Rate ($/m2)]]</f>
        <v>866959.38048045198</v>
      </c>
      <c r="N287" s="244">
        <v>2021</v>
      </c>
      <c r="O287" s="202">
        <f>ROUND(IF(Table1[[#This Row],[Valuation Year]]=2016,(Table1[[#This Row],[Total Construction Cost ($)]]+Table1[[#This Row],[Land Value]])*('General Input Sheet'!$G$38/'General Input Sheet'!$G$43),Table1[[#This Row],[Total Construction Cost ($)]]+Table1[[#This Row],[Land Value]]),0)</f>
        <v>1189949</v>
      </c>
      <c r="P287" s="123" t="str" cm="1">
        <f t="array" ref="P287">_xlfn.IFS(Table1[[#This Row],[Asset Class]]&lt;&gt;"Local","y",P$11=$E287,"y",Table1[[#This Row],[Asset Class]]="Local","")</f>
        <v/>
      </c>
      <c r="Q287" s="86" t="str" cm="1">
        <f t="array" ref="Q287">_xlfn.IFS(Table1[[#This Row],[Asset Class]]&lt;&gt;"Local","y",Q$11=$E287,"y",Table1[[#This Row],[Asset Class]]="Local","")</f>
        <v/>
      </c>
      <c r="R287" s="86" t="str" cm="1">
        <f t="array" ref="R287">_xlfn.IFS(Table1[[#This Row],[Asset Class]]&lt;&gt;"Local","y",R$11=$E287,"y",Table1[[#This Row],[Asset Class]]="Local","")</f>
        <v/>
      </c>
      <c r="S287" s="341" t="str" cm="1">
        <f t="array" ref="S287">_xlfn.IFS(Table1[[#This Row],[Asset Class]]&lt;&gt;"Local","y",S$11=$E287,"y",Table1[[#This Row],[Asset Class]]="Local","")</f>
        <v>y</v>
      </c>
      <c r="T287" s="50"/>
      <c r="U287" s="95" t="str">
        <f>IF(Table1[[#This Row],[Asset Class]]&lt;&gt;"Local",0.25,IF(P287="y",1,""))</f>
        <v/>
      </c>
      <c r="V287" s="415" t="str">
        <f>IF(Table1[[#This Row],[Asset Class]]&lt;&gt;"Local",0.25,IF(Q287="y",1,""))</f>
        <v/>
      </c>
      <c r="W287" s="415" t="str">
        <f>IF(Table1[[#This Row],[Asset Class]]&lt;&gt;"Local",0.25,IF(R287="y",1,""))</f>
        <v/>
      </c>
      <c r="X287" s="415">
        <f>IF(Table1[[#This Row],[Asset Class]]&lt;&gt;"Local",0.25,IF(S287="y",1,""))</f>
        <v>1</v>
      </c>
      <c r="Y287" s="95">
        <f t="shared" si="24"/>
        <v>1</v>
      </c>
      <c r="Z287" s="50"/>
      <c r="AA287" s="257" t="str">
        <f t="shared" si="25"/>
        <v/>
      </c>
      <c r="AB287" s="258" t="str">
        <f t="shared" si="26"/>
        <v/>
      </c>
      <c r="AC287" s="258" t="str">
        <f t="shared" si="27"/>
        <v/>
      </c>
      <c r="AD287" s="258">
        <f t="shared" si="28"/>
        <v>1189949</v>
      </c>
      <c r="AE287" s="259">
        <f t="shared" si="29"/>
        <v>1189949</v>
      </c>
    </row>
    <row r="288" spans="1:31">
      <c r="A288" s="26"/>
      <c r="B288" s="210" t="s">
        <v>558</v>
      </c>
      <c r="C288" s="211" t="s">
        <v>560</v>
      </c>
      <c r="D288" s="211" t="s">
        <v>111</v>
      </c>
      <c r="E288" s="211" t="s">
        <v>114</v>
      </c>
      <c r="F288" s="241" t="s">
        <v>108</v>
      </c>
      <c r="G288" s="357">
        <v>0.5</v>
      </c>
      <c r="H288" s="360">
        <v>8082.4583292284251</v>
      </c>
      <c r="I288" s="365">
        <v>77.371645491830151</v>
      </c>
      <c r="J288" s="332">
        <f>Table1[[#This Row],[Embellishment Area (m2)]]*Table1[[#This Row],[Construction Unit Rate ($/m)]]*Table1[[#This Row],[Embellishment Area Factor]]</f>
        <v>312676.55027577578</v>
      </c>
      <c r="K288" s="246">
        <v>16164.91665845685</v>
      </c>
      <c r="L288" s="337">
        <v>51.919695325664051</v>
      </c>
      <c r="M288" s="88">
        <f>Table1[[#This Row],[Size of land (m2)]]*Table1[[#This Row],[Land Unit Rate ($/m2)]]</f>
        <v>839277.54787183111</v>
      </c>
      <c r="N288" s="244">
        <v>2021</v>
      </c>
      <c r="O288" s="202">
        <f>ROUND(IF(Table1[[#This Row],[Valuation Year]]=2016,(Table1[[#This Row],[Total Construction Cost ($)]]+Table1[[#This Row],[Land Value]])*('General Input Sheet'!$G$38/'General Input Sheet'!$G$43),Table1[[#This Row],[Total Construction Cost ($)]]+Table1[[#This Row],[Land Value]]),0)</f>
        <v>1151954</v>
      </c>
      <c r="P288" s="123" t="str" cm="1">
        <f t="array" ref="P288">_xlfn.IFS(Table1[[#This Row],[Asset Class]]&lt;&gt;"Local","y",P$11=$E288,"y",Table1[[#This Row],[Asset Class]]="Local","")</f>
        <v/>
      </c>
      <c r="Q288" s="86" t="str" cm="1">
        <f t="array" ref="Q288">_xlfn.IFS(Table1[[#This Row],[Asset Class]]&lt;&gt;"Local","y",Q$11=$E288,"y",Table1[[#This Row],[Asset Class]]="Local","")</f>
        <v/>
      </c>
      <c r="R288" s="86" t="str" cm="1">
        <f t="array" ref="R288">_xlfn.IFS(Table1[[#This Row],[Asset Class]]&lt;&gt;"Local","y",R$11=$E288,"y",Table1[[#This Row],[Asset Class]]="Local","")</f>
        <v/>
      </c>
      <c r="S288" s="341" t="str" cm="1">
        <f t="array" ref="S288">_xlfn.IFS(Table1[[#This Row],[Asset Class]]&lt;&gt;"Local","y",S$11=$E288,"y",Table1[[#This Row],[Asset Class]]="Local","")</f>
        <v>y</v>
      </c>
      <c r="T288" s="50"/>
      <c r="U288" s="95" t="str">
        <f>IF(Table1[[#This Row],[Asset Class]]&lt;&gt;"Local",0.25,IF(P288="y",1,""))</f>
        <v/>
      </c>
      <c r="V288" s="415" t="str">
        <f>IF(Table1[[#This Row],[Asset Class]]&lt;&gt;"Local",0.25,IF(Q288="y",1,""))</f>
        <v/>
      </c>
      <c r="W288" s="415" t="str">
        <f>IF(Table1[[#This Row],[Asset Class]]&lt;&gt;"Local",0.25,IF(R288="y",1,""))</f>
        <v/>
      </c>
      <c r="X288" s="415">
        <f>IF(Table1[[#This Row],[Asset Class]]&lt;&gt;"Local",0.25,IF(S288="y",1,""))</f>
        <v>1</v>
      </c>
      <c r="Y288" s="95">
        <f t="shared" si="24"/>
        <v>1</v>
      </c>
      <c r="Z288" s="50"/>
      <c r="AA288" s="257" t="str">
        <f t="shared" si="25"/>
        <v/>
      </c>
      <c r="AB288" s="258" t="str">
        <f t="shared" si="26"/>
        <v/>
      </c>
      <c r="AC288" s="258" t="str">
        <f t="shared" si="27"/>
        <v/>
      </c>
      <c r="AD288" s="258">
        <f t="shared" si="28"/>
        <v>1151954</v>
      </c>
      <c r="AE288" s="259">
        <f t="shared" si="29"/>
        <v>1151954</v>
      </c>
    </row>
    <row r="289" spans="1:31">
      <c r="A289" s="26"/>
      <c r="B289" s="210" t="s">
        <v>561</v>
      </c>
      <c r="C289" s="211" t="s">
        <v>562</v>
      </c>
      <c r="D289" s="211" t="s">
        <v>111</v>
      </c>
      <c r="E289" s="211" t="s">
        <v>114</v>
      </c>
      <c r="F289" s="241" t="s">
        <v>103</v>
      </c>
      <c r="G289" s="357">
        <v>0.5</v>
      </c>
      <c r="H289" s="360">
        <v>9609.2484179276053</v>
      </c>
      <c r="I289" s="365">
        <v>77.371645491830151</v>
      </c>
      <c r="J289" s="332">
        <f>Table1[[#This Row],[Embellishment Area (m2)]]*Table1[[#This Row],[Construction Unit Rate ($/m)]]*Table1[[#This Row],[Embellishment Area Factor]]</f>
        <v>371741.68101741222</v>
      </c>
      <c r="K289" s="246">
        <v>19218.496835855211</v>
      </c>
      <c r="L289" s="337">
        <v>51.919695325664051</v>
      </c>
      <c r="M289" s="88">
        <f>Table1[[#This Row],[Size of land (m2)]]*Table1[[#This Row],[Land Unit Rate ($/m2)]]</f>
        <v>997818.50033484108</v>
      </c>
      <c r="N289" s="244">
        <v>2021</v>
      </c>
      <c r="O289" s="202">
        <f>ROUND(IF(Table1[[#This Row],[Valuation Year]]=2016,(Table1[[#This Row],[Total Construction Cost ($)]]+Table1[[#This Row],[Land Value]])*('General Input Sheet'!$G$38/'General Input Sheet'!$G$43),Table1[[#This Row],[Total Construction Cost ($)]]+Table1[[#This Row],[Land Value]]),0)</f>
        <v>1369560</v>
      </c>
      <c r="P289" s="123" t="str" cm="1">
        <f t="array" ref="P289">_xlfn.IFS(Table1[[#This Row],[Asset Class]]&lt;&gt;"Local","y",P$11=$E289,"y",Table1[[#This Row],[Asset Class]]="Local","")</f>
        <v/>
      </c>
      <c r="Q289" s="86" t="str" cm="1">
        <f t="array" ref="Q289">_xlfn.IFS(Table1[[#This Row],[Asset Class]]&lt;&gt;"Local","y",Q$11=$E289,"y",Table1[[#This Row],[Asset Class]]="Local","")</f>
        <v/>
      </c>
      <c r="R289" s="86" t="str" cm="1">
        <f t="array" ref="R289">_xlfn.IFS(Table1[[#This Row],[Asset Class]]&lt;&gt;"Local","y",R$11=$E289,"y",Table1[[#This Row],[Asset Class]]="Local","")</f>
        <v/>
      </c>
      <c r="S289" s="341" t="str" cm="1">
        <f t="array" ref="S289">_xlfn.IFS(Table1[[#This Row],[Asset Class]]&lt;&gt;"Local","y",S$11=$E289,"y",Table1[[#This Row],[Asset Class]]="Local","")</f>
        <v>y</v>
      </c>
      <c r="T289" s="50"/>
      <c r="U289" s="95" t="str">
        <f>IF(Table1[[#This Row],[Asset Class]]&lt;&gt;"Local",0.25,IF(P289="y",1,""))</f>
        <v/>
      </c>
      <c r="V289" s="415" t="str">
        <f>IF(Table1[[#This Row],[Asset Class]]&lt;&gt;"Local",0.25,IF(Q289="y",1,""))</f>
        <v/>
      </c>
      <c r="W289" s="415" t="str">
        <f>IF(Table1[[#This Row],[Asset Class]]&lt;&gt;"Local",0.25,IF(R289="y",1,""))</f>
        <v/>
      </c>
      <c r="X289" s="415">
        <f>IF(Table1[[#This Row],[Asset Class]]&lt;&gt;"Local",0.25,IF(S289="y",1,""))</f>
        <v>1</v>
      </c>
      <c r="Y289" s="95">
        <f t="shared" si="24"/>
        <v>1</v>
      </c>
      <c r="Z289" s="50"/>
      <c r="AA289" s="257" t="str">
        <f t="shared" si="25"/>
        <v/>
      </c>
      <c r="AB289" s="258" t="str">
        <f t="shared" si="26"/>
        <v/>
      </c>
      <c r="AC289" s="258" t="str">
        <f t="shared" si="27"/>
        <v/>
      </c>
      <c r="AD289" s="258">
        <f t="shared" si="28"/>
        <v>1369560</v>
      </c>
      <c r="AE289" s="259">
        <f t="shared" si="29"/>
        <v>1369560</v>
      </c>
    </row>
    <row r="290" spans="1:31">
      <c r="A290" s="26"/>
      <c r="B290" s="210" t="s">
        <v>563</v>
      </c>
      <c r="C290" s="211" t="s">
        <v>564</v>
      </c>
      <c r="D290" s="211" t="s">
        <v>111</v>
      </c>
      <c r="E290" s="211" t="s">
        <v>114</v>
      </c>
      <c r="F290" s="241" t="s">
        <v>108</v>
      </c>
      <c r="G290" s="357">
        <v>0.5</v>
      </c>
      <c r="H290" s="360">
        <v>2711.0038426971068</v>
      </c>
      <c r="I290" s="365">
        <v>77.371645491830151</v>
      </c>
      <c r="J290" s="332">
        <f>Table1[[#This Row],[Embellishment Area (m2)]]*Table1[[#This Row],[Construction Unit Rate ($/m)]]*Table1[[#This Row],[Embellishment Area Factor]]</f>
        <v>104877.41412207492</v>
      </c>
      <c r="K290" s="246">
        <v>5422.0076853942137</v>
      </c>
      <c r="L290" s="337">
        <v>51.919695325664051</v>
      </c>
      <c r="M290" s="88">
        <f>Table1[[#This Row],[Size of land (m2)]]*Table1[[#This Row],[Land Unit Rate ($/m2)]]</f>
        <v>281508.98707907653</v>
      </c>
      <c r="N290" s="244">
        <v>2021</v>
      </c>
      <c r="O290" s="202">
        <f>ROUND(IF(Table1[[#This Row],[Valuation Year]]=2016,(Table1[[#This Row],[Total Construction Cost ($)]]+Table1[[#This Row],[Land Value]])*('General Input Sheet'!$G$38/'General Input Sheet'!$G$43),Table1[[#This Row],[Total Construction Cost ($)]]+Table1[[#This Row],[Land Value]]),0)</f>
        <v>386386</v>
      </c>
      <c r="P290" s="123" t="str" cm="1">
        <f t="array" ref="P290">_xlfn.IFS(Table1[[#This Row],[Asset Class]]&lt;&gt;"Local","y",P$11=$E290,"y",Table1[[#This Row],[Asset Class]]="Local","")</f>
        <v/>
      </c>
      <c r="Q290" s="86" t="str" cm="1">
        <f t="array" ref="Q290">_xlfn.IFS(Table1[[#This Row],[Asset Class]]&lt;&gt;"Local","y",Q$11=$E290,"y",Table1[[#This Row],[Asset Class]]="Local","")</f>
        <v/>
      </c>
      <c r="R290" s="86" t="str" cm="1">
        <f t="array" ref="R290">_xlfn.IFS(Table1[[#This Row],[Asset Class]]&lt;&gt;"Local","y",R$11=$E290,"y",Table1[[#This Row],[Asset Class]]="Local","")</f>
        <v/>
      </c>
      <c r="S290" s="341" t="str" cm="1">
        <f t="array" ref="S290">_xlfn.IFS(Table1[[#This Row],[Asset Class]]&lt;&gt;"Local","y",S$11=$E290,"y",Table1[[#This Row],[Asset Class]]="Local","")</f>
        <v>y</v>
      </c>
      <c r="T290" s="50"/>
      <c r="U290" s="95" t="str">
        <f>IF(Table1[[#This Row],[Asset Class]]&lt;&gt;"Local",0.25,IF(P290="y",1,""))</f>
        <v/>
      </c>
      <c r="V290" s="415" t="str">
        <f>IF(Table1[[#This Row],[Asset Class]]&lt;&gt;"Local",0.25,IF(Q290="y",1,""))</f>
        <v/>
      </c>
      <c r="W290" s="415" t="str">
        <f>IF(Table1[[#This Row],[Asset Class]]&lt;&gt;"Local",0.25,IF(R290="y",1,""))</f>
        <v/>
      </c>
      <c r="X290" s="415">
        <f>IF(Table1[[#This Row],[Asset Class]]&lt;&gt;"Local",0.25,IF(S290="y",1,""))</f>
        <v>1</v>
      </c>
      <c r="Y290" s="95">
        <f t="shared" si="24"/>
        <v>1</v>
      </c>
      <c r="Z290" s="50"/>
      <c r="AA290" s="257" t="str">
        <f t="shared" si="25"/>
        <v/>
      </c>
      <c r="AB290" s="258" t="str">
        <f t="shared" si="26"/>
        <v/>
      </c>
      <c r="AC290" s="258" t="str">
        <f t="shared" si="27"/>
        <v/>
      </c>
      <c r="AD290" s="258">
        <f t="shared" si="28"/>
        <v>386386</v>
      </c>
      <c r="AE290" s="259">
        <f t="shared" si="29"/>
        <v>386386</v>
      </c>
    </row>
    <row r="291" spans="1:31">
      <c r="A291" s="26"/>
      <c r="B291" s="210" t="s">
        <v>565</v>
      </c>
      <c r="C291" s="211" t="s">
        <v>566</v>
      </c>
      <c r="D291" s="211" t="s">
        <v>111</v>
      </c>
      <c r="E291" s="211" t="s">
        <v>114</v>
      </c>
      <c r="F291" s="241" t="s">
        <v>108</v>
      </c>
      <c r="G291" s="357">
        <v>0.5</v>
      </c>
      <c r="H291" s="360">
        <v>12186.883215301315</v>
      </c>
      <c r="I291" s="365">
        <v>77.371645491830151</v>
      </c>
      <c r="J291" s="332">
        <f>Table1[[#This Row],[Embellishment Area (m2)]]*Table1[[#This Row],[Construction Unit Rate ($/m)]]*Table1[[#This Row],[Embellishment Area Factor]]</f>
        <v>471459.60389231431</v>
      </c>
      <c r="K291" s="246">
        <v>24373.766430602631</v>
      </c>
      <c r="L291" s="337">
        <v>51.919695325664051</v>
      </c>
      <c r="M291" s="88">
        <f>Table1[[#This Row],[Size of land (m2)]]*Table1[[#This Row],[Land Unit Rate ($/m2)]]</f>
        <v>1265478.5270157869</v>
      </c>
      <c r="N291" s="244">
        <v>2021</v>
      </c>
      <c r="O291" s="202">
        <f>ROUND(IF(Table1[[#This Row],[Valuation Year]]=2016,(Table1[[#This Row],[Total Construction Cost ($)]]+Table1[[#This Row],[Land Value]])*('General Input Sheet'!$G$38/'General Input Sheet'!$G$43),Table1[[#This Row],[Total Construction Cost ($)]]+Table1[[#This Row],[Land Value]]),0)</f>
        <v>1736938</v>
      </c>
      <c r="P291" s="123" t="str" cm="1">
        <f t="array" ref="P291">_xlfn.IFS(Table1[[#This Row],[Asset Class]]&lt;&gt;"Local","y",P$11=$E291,"y",Table1[[#This Row],[Asset Class]]="Local","")</f>
        <v/>
      </c>
      <c r="Q291" s="86" t="str" cm="1">
        <f t="array" ref="Q291">_xlfn.IFS(Table1[[#This Row],[Asset Class]]&lt;&gt;"Local","y",Q$11=$E291,"y",Table1[[#This Row],[Asset Class]]="Local","")</f>
        <v/>
      </c>
      <c r="R291" s="86" t="str" cm="1">
        <f t="array" ref="R291">_xlfn.IFS(Table1[[#This Row],[Asset Class]]&lt;&gt;"Local","y",R$11=$E291,"y",Table1[[#This Row],[Asset Class]]="Local","")</f>
        <v/>
      </c>
      <c r="S291" s="341" t="str" cm="1">
        <f t="array" ref="S291">_xlfn.IFS(Table1[[#This Row],[Asset Class]]&lt;&gt;"Local","y",S$11=$E291,"y",Table1[[#This Row],[Asset Class]]="Local","")</f>
        <v>y</v>
      </c>
      <c r="T291" s="50"/>
      <c r="U291" s="95" t="str">
        <f>IF(Table1[[#This Row],[Asset Class]]&lt;&gt;"Local",0.25,IF(P291="y",1,""))</f>
        <v/>
      </c>
      <c r="V291" s="415" t="str">
        <f>IF(Table1[[#This Row],[Asset Class]]&lt;&gt;"Local",0.25,IF(Q291="y",1,""))</f>
        <v/>
      </c>
      <c r="W291" s="415" t="str">
        <f>IF(Table1[[#This Row],[Asset Class]]&lt;&gt;"Local",0.25,IF(R291="y",1,""))</f>
        <v/>
      </c>
      <c r="X291" s="415">
        <f>IF(Table1[[#This Row],[Asset Class]]&lt;&gt;"Local",0.25,IF(S291="y",1,""))</f>
        <v>1</v>
      </c>
      <c r="Y291" s="95">
        <f t="shared" si="24"/>
        <v>1</v>
      </c>
      <c r="Z291" s="50"/>
      <c r="AA291" s="257" t="str">
        <f t="shared" si="25"/>
        <v/>
      </c>
      <c r="AB291" s="258" t="str">
        <f t="shared" si="26"/>
        <v/>
      </c>
      <c r="AC291" s="258" t="str">
        <f t="shared" si="27"/>
        <v/>
      </c>
      <c r="AD291" s="258">
        <f t="shared" si="28"/>
        <v>1736938</v>
      </c>
      <c r="AE291" s="259">
        <f t="shared" si="29"/>
        <v>1736938</v>
      </c>
    </row>
    <row r="292" spans="1:31">
      <c r="A292" s="26"/>
      <c r="B292" s="210" t="s">
        <v>567</v>
      </c>
      <c r="C292" s="211" t="s">
        <v>568</v>
      </c>
      <c r="D292" s="211" t="s">
        <v>106</v>
      </c>
      <c r="E292" s="211" t="s">
        <v>143</v>
      </c>
      <c r="F292" s="241" t="s">
        <v>103</v>
      </c>
      <c r="G292" s="357">
        <v>0.5</v>
      </c>
      <c r="H292" s="360">
        <v>11653.31976343956</v>
      </c>
      <c r="I292" s="365">
        <v>406.79298511948269</v>
      </c>
      <c r="J292" s="332">
        <f>Table1[[#This Row],[Embellishment Area (m2)]]*Table1[[#This Row],[Construction Unit Rate ($/m)]]*Table1[[#This Row],[Embellishment Area Factor]]</f>
        <v>2370244.3665607213</v>
      </c>
      <c r="K292" s="246">
        <v>23306.63952687912</v>
      </c>
      <c r="L292" s="337">
        <v>77.249060510664719</v>
      </c>
      <c r="M292" s="88">
        <f>Table1[[#This Row],[Size of land (m2)]]*Table1[[#This Row],[Land Unit Rate ($/m2)]]</f>
        <v>1800416.0071121354</v>
      </c>
      <c r="N292" s="244">
        <v>2021</v>
      </c>
      <c r="O292" s="202">
        <f>ROUND(IF(Table1[[#This Row],[Valuation Year]]=2016,(Table1[[#This Row],[Total Construction Cost ($)]]+Table1[[#This Row],[Land Value]])*('General Input Sheet'!$G$38/'General Input Sheet'!$G$43),Table1[[#This Row],[Total Construction Cost ($)]]+Table1[[#This Row],[Land Value]]),0)</f>
        <v>4170660</v>
      </c>
      <c r="P292" s="123" t="str" cm="1">
        <f t="array" ref="P292">_xlfn.IFS(Table1[[#This Row],[Asset Class]]&lt;&gt;"Local","y",P$11=$E292,"y",Table1[[#This Row],[Asset Class]]="Local","")</f>
        <v>y</v>
      </c>
      <c r="Q292" s="86" t="str" cm="1">
        <f t="array" ref="Q292">_xlfn.IFS(Table1[[#This Row],[Asset Class]]&lt;&gt;"Local","y",Q$11=$E292,"y",Table1[[#This Row],[Asset Class]]="Local","")</f>
        <v>y</v>
      </c>
      <c r="R292" s="86" t="str" cm="1">
        <f t="array" ref="R292">_xlfn.IFS(Table1[[#This Row],[Asset Class]]&lt;&gt;"Local","y",R$11=$E292,"y",Table1[[#This Row],[Asset Class]]="Local","")</f>
        <v>y</v>
      </c>
      <c r="S292" s="341" t="str" cm="1">
        <f t="array" ref="S292">_xlfn.IFS(Table1[[#This Row],[Asset Class]]&lt;&gt;"Local","y",S$11=$E292,"y",Table1[[#This Row],[Asset Class]]="Local","")</f>
        <v>y</v>
      </c>
      <c r="T292" s="50"/>
      <c r="U292" s="95">
        <f>IF(Table1[[#This Row],[Asset Class]]&lt;&gt;"Local",0.25,IF(P292="y",1,""))</f>
        <v>0.25</v>
      </c>
      <c r="V292" s="415">
        <f>IF(Table1[[#This Row],[Asset Class]]&lt;&gt;"Local",0.25,IF(Q292="y",1,""))</f>
        <v>0.25</v>
      </c>
      <c r="W292" s="415">
        <f>IF(Table1[[#This Row],[Asset Class]]&lt;&gt;"Local",0.25,IF(R292="y",1,""))</f>
        <v>0.25</v>
      </c>
      <c r="X292" s="415">
        <f>IF(Table1[[#This Row],[Asset Class]]&lt;&gt;"Local",0.25,IF(S292="y",1,""))</f>
        <v>0.25</v>
      </c>
      <c r="Y292" s="95">
        <f t="shared" si="24"/>
        <v>1</v>
      </c>
      <c r="Z292" s="50"/>
      <c r="AA292" s="257">
        <f t="shared" si="25"/>
        <v>1042665</v>
      </c>
      <c r="AB292" s="258">
        <f t="shared" si="26"/>
        <v>1042665</v>
      </c>
      <c r="AC292" s="258">
        <f t="shared" si="27"/>
        <v>1042665</v>
      </c>
      <c r="AD292" s="258">
        <f t="shared" si="28"/>
        <v>1042665</v>
      </c>
      <c r="AE292" s="259">
        <f t="shared" si="29"/>
        <v>4170660</v>
      </c>
    </row>
    <row r="293" spans="1:31">
      <c r="A293" s="26"/>
      <c r="B293" s="210" t="s">
        <v>569</v>
      </c>
      <c r="C293" s="211" t="s">
        <v>570</v>
      </c>
      <c r="D293" s="211" t="s">
        <v>111</v>
      </c>
      <c r="E293" s="211" t="s">
        <v>143</v>
      </c>
      <c r="F293" s="241" t="s">
        <v>103</v>
      </c>
      <c r="G293" s="357">
        <v>0.5</v>
      </c>
      <c r="H293" s="360">
        <v>2084.8530946329602</v>
      </c>
      <c r="I293" s="365">
        <v>115.6419902144599</v>
      </c>
      <c r="J293" s="332">
        <f>Table1[[#This Row],[Embellishment Area (m2)]]*Table1[[#This Row],[Construction Unit Rate ($/m)]]*Table1[[#This Row],[Embellishment Area Factor]]</f>
        <v>120548.28058406561</v>
      </c>
      <c r="K293" s="246">
        <v>0</v>
      </c>
      <c r="L293" s="337">
        <v>85.331826959272703</v>
      </c>
      <c r="M293" s="88">
        <f>Table1[[#This Row],[Size of land (m2)]]*Table1[[#This Row],[Land Unit Rate ($/m2)]]</f>
        <v>0</v>
      </c>
      <c r="N293" s="244">
        <v>2021</v>
      </c>
      <c r="O293" s="202">
        <f>ROUND(IF(Table1[[#This Row],[Valuation Year]]=2016,(Table1[[#This Row],[Total Construction Cost ($)]]+Table1[[#This Row],[Land Value]])*('General Input Sheet'!$G$38/'General Input Sheet'!$G$43),Table1[[#This Row],[Total Construction Cost ($)]]+Table1[[#This Row],[Land Value]]),0)</f>
        <v>120548</v>
      </c>
      <c r="P293" s="123" t="str" cm="1">
        <f t="array" ref="P293">_xlfn.IFS(Table1[[#This Row],[Asset Class]]&lt;&gt;"Local","y",P$11=$E293,"y",Table1[[#This Row],[Asset Class]]="Local","")</f>
        <v/>
      </c>
      <c r="Q293" s="86" t="str" cm="1">
        <f t="array" ref="Q293">_xlfn.IFS(Table1[[#This Row],[Asset Class]]&lt;&gt;"Local","y",Q$11=$E293,"y",Table1[[#This Row],[Asset Class]]="Local","")</f>
        <v>y</v>
      </c>
      <c r="R293" s="86" t="str" cm="1">
        <f t="array" ref="R293">_xlfn.IFS(Table1[[#This Row],[Asset Class]]&lt;&gt;"Local","y",R$11=$E293,"y",Table1[[#This Row],[Asset Class]]="Local","")</f>
        <v/>
      </c>
      <c r="S293" s="341" t="str" cm="1">
        <f t="array" ref="S293">_xlfn.IFS(Table1[[#This Row],[Asset Class]]&lt;&gt;"Local","y",S$11=$E293,"y",Table1[[#This Row],[Asset Class]]="Local","")</f>
        <v/>
      </c>
      <c r="T293" s="50"/>
      <c r="U293" s="95" t="str">
        <f>IF(Table1[[#This Row],[Asset Class]]&lt;&gt;"Local",0.25,IF(P293="y",1,""))</f>
        <v/>
      </c>
      <c r="V293" s="415">
        <f>IF(Table1[[#This Row],[Asset Class]]&lt;&gt;"Local",0.25,IF(Q293="y",1,""))</f>
        <v>1</v>
      </c>
      <c r="W293" s="415" t="str">
        <f>IF(Table1[[#This Row],[Asset Class]]&lt;&gt;"Local",0.25,IF(R293="y",1,""))</f>
        <v/>
      </c>
      <c r="X293" s="415" t="str">
        <f>IF(Table1[[#This Row],[Asset Class]]&lt;&gt;"Local",0.25,IF(S293="y",1,""))</f>
        <v/>
      </c>
      <c r="Y293" s="95">
        <f t="shared" si="24"/>
        <v>1</v>
      </c>
      <c r="Z293" s="50"/>
      <c r="AA293" s="257" t="str">
        <f t="shared" si="25"/>
        <v/>
      </c>
      <c r="AB293" s="258">
        <f t="shared" si="26"/>
        <v>120548</v>
      </c>
      <c r="AC293" s="258" t="str">
        <f t="shared" si="27"/>
        <v/>
      </c>
      <c r="AD293" s="258" t="str">
        <f t="shared" si="28"/>
        <v/>
      </c>
      <c r="AE293" s="259">
        <f t="shared" si="29"/>
        <v>120548</v>
      </c>
    </row>
    <row r="294" spans="1:31">
      <c r="A294" s="26"/>
      <c r="B294" s="210" t="s">
        <v>571</v>
      </c>
      <c r="C294" s="211" t="s">
        <v>572</v>
      </c>
      <c r="D294" s="211" t="s">
        <v>111</v>
      </c>
      <c r="E294" s="211" t="s">
        <v>143</v>
      </c>
      <c r="F294" s="241" t="s">
        <v>103</v>
      </c>
      <c r="G294" s="357">
        <v>0.5</v>
      </c>
      <c r="H294" s="360">
        <v>26160.396433534424</v>
      </c>
      <c r="I294" s="365">
        <v>115.6419902144599</v>
      </c>
      <c r="J294" s="332">
        <f>Table1[[#This Row],[Embellishment Area (m2)]]*Table1[[#This Row],[Construction Unit Rate ($/m)]]*Table1[[#This Row],[Embellishment Area Factor]]</f>
        <v>1512620.1541865896</v>
      </c>
      <c r="K294" s="246">
        <v>0</v>
      </c>
      <c r="L294" s="337">
        <v>85.331826959272703</v>
      </c>
      <c r="M294" s="88">
        <f>Table1[[#This Row],[Size of land (m2)]]*Table1[[#This Row],[Land Unit Rate ($/m2)]]</f>
        <v>0</v>
      </c>
      <c r="N294" s="244">
        <v>2021</v>
      </c>
      <c r="O294" s="202">
        <f>ROUND(IF(Table1[[#This Row],[Valuation Year]]=2016,(Table1[[#This Row],[Total Construction Cost ($)]]+Table1[[#This Row],[Land Value]])*('General Input Sheet'!$G$38/'General Input Sheet'!$G$43),Table1[[#This Row],[Total Construction Cost ($)]]+Table1[[#This Row],[Land Value]]),0)</f>
        <v>1512620</v>
      </c>
      <c r="P294" s="123" t="str" cm="1">
        <f t="array" ref="P294">_xlfn.IFS(Table1[[#This Row],[Asset Class]]&lt;&gt;"Local","y",P$11=$E294,"y",Table1[[#This Row],[Asset Class]]="Local","")</f>
        <v/>
      </c>
      <c r="Q294" s="86" t="str" cm="1">
        <f t="array" ref="Q294">_xlfn.IFS(Table1[[#This Row],[Asset Class]]&lt;&gt;"Local","y",Q$11=$E294,"y",Table1[[#This Row],[Asset Class]]="Local","")</f>
        <v>y</v>
      </c>
      <c r="R294" s="86" t="str" cm="1">
        <f t="array" ref="R294">_xlfn.IFS(Table1[[#This Row],[Asset Class]]&lt;&gt;"Local","y",R$11=$E294,"y",Table1[[#This Row],[Asset Class]]="Local","")</f>
        <v/>
      </c>
      <c r="S294" s="341" t="str" cm="1">
        <f t="array" ref="S294">_xlfn.IFS(Table1[[#This Row],[Asset Class]]&lt;&gt;"Local","y",S$11=$E294,"y",Table1[[#This Row],[Asset Class]]="Local","")</f>
        <v/>
      </c>
      <c r="T294" s="50"/>
      <c r="U294" s="95" t="str">
        <f>IF(Table1[[#This Row],[Asset Class]]&lt;&gt;"Local",0.25,IF(P294="y",1,""))</f>
        <v/>
      </c>
      <c r="V294" s="415">
        <f>IF(Table1[[#This Row],[Asset Class]]&lt;&gt;"Local",0.25,IF(Q294="y",1,""))</f>
        <v>1</v>
      </c>
      <c r="W294" s="415" t="str">
        <f>IF(Table1[[#This Row],[Asset Class]]&lt;&gt;"Local",0.25,IF(R294="y",1,""))</f>
        <v/>
      </c>
      <c r="X294" s="415" t="str">
        <f>IF(Table1[[#This Row],[Asset Class]]&lt;&gt;"Local",0.25,IF(S294="y",1,""))</f>
        <v/>
      </c>
      <c r="Y294" s="95">
        <f t="shared" si="24"/>
        <v>1</v>
      </c>
      <c r="Z294" s="50"/>
      <c r="AA294" s="257" t="str">
        <f t="shared" si="25"/>
        <v/>
      </c>
      <c r="AB294" s="258">
        <f t="shared" si="26"/>
        <v>1512620</v>
      </c>
      <c r="AC294" s="258" t="str">
        <f t="shared" si="27"/>
        <v/>
      </c>
      <c r="AD294" s="258" t="str">
        <f t="shared" si="28"/>
        <v/>
      </c>
      <c r="AE294" s="259">
        <f t="shared" si="29"/>
        <v>1512620</v>
      </c>
    </row>
    <row r="295" spans="1:31">
      <c r="A295" s="26"/>
      <c r="B295" s="210" t="s">
        <v>573</v>
      </c>
      <c r="C295" s="211" t="s">
        <v>574</v>
      </c>
      <c r="D295" s="211" t="s">
        <v>101</v>
      </c>
      <c r="E295" s="211" t="s">
        <v>143</v>
      </c>
      <c r="F295" s="241" t="s">
        <v>131</v>
      </c>
      <c r="G295" s="357">
        <v>0.5</v>
      </c>
      <c r="H295" s="360">
        <v>28603.306344863406</v>
      </c>
      <c r="I295" s="365">
        <v>236.89696198394208</v>
      </c>
      <c r="J295" s="332">
        <f>Table1[[#This Row],[Embellishment Area (m2)]]*Table1[[#This Row],[Construction Unit Rate ($/m)]]*Table1[[#This Row],[Embellishment Area Factor]]</f>
        <v>3388018.1878970778</v>
      </c>
      <c r="K295" s="246">
        <v>0</v>
      </c>
      <c r="L295" s="337">
        <v>76.269268802397988</v>
      </c>
      <c r="M295" s="88">
        <f>Table1[[#This Row],[Size of land (m2)]]*Table1[[#This Row],[Land Unit Rate ($/m2)]]</f>
        <v>0</v>
      </c>
      <c r="N295" s="244">
        <v>2021</v>
      </c>
      <c r="O295" s="202">
        <f>ROUND(IF(Table1[[#This Row],[Valuation Year]]=2016,(Table1[[#This Row],[Total Construction Cost ($)]]+Table1[[#This Row],[Land Value]])*('General Input Sheet'!$G$38/'General Input Sheet'!$G$43),Table1[[#This Row],[Total Construction Cost ($)]]+Table1[[#This Row],[Land Value]]),0)</f>
        <v>3388018</v>
      </c>
      <c r="P295" s="123" t="str" cm="1">
        <f t="array" ref="P295">_xlfn.IFS(Table1[[#This Row],[Asset Class]]&lt;&gt;"Local","y",P$11=$E295,"y",Table1[[#This Row],[Asset Class]]="Local","")</f>
        <v>y</v>
      </c>
      <c r="Q295" s="86" t="str" cm="1">
        <f t="array" ref="Q295">_xlfn.IFS(Table1[[#This Row],[Asset Class]]&lt;&gt;"Local","y",Q$11=$E295,"y",Table1[[#This Row],[Asset Class]]="Local","")</f>
        <v>y</v>
      </c>
      <c r="R295" s="86" t="str" cm="1">
        <f t="array" ref="R295">_xlfn.IFS(Table1[[#This Row],[Asset Class]]&lt;&gt;"Local","y",R$11=$E295,"y",Table1[[#This Row],[Asset Class]]="Local","")</f>
        <v>y</v>
      </c>
      <c r="S295" s="341" t="str" cm="1">
        <f t="array" ref="S295">_xlfn.IFS(Table1[[#This Row],[Asset Class]]&lt;&gt;"Local","y",S$11=$E295,"y",Table1[[#This Row],[Asset Class]]="Local","")</f>
        <v>y</v>
      </c>
      <c r="T295" s="50"/>
      <c r="U295" s="95">
        <f>IF(Table1[[#This Row],[Asset Class]]&lt;&gt;"Local",0.25,IF(P295="y",1,""))</f>
        <v>0.25</v>
      </c>
      <c r="V295" s="415">
        <f>IF(Table1[[#This Row],[Asset Class]]&lt;&gt;"Local",0.25,IF(Q295="y",1,""))</f>
        <v>0.25</v>
      </c>
      <c r="W295" s="415">
        <f>IF(Table1[[#This Row],[Asset Class]]&lt;&gt;"Local",0.25,IF(R295="y",1,""))</f>
        <v>0.25</v>
      </c>
      <c r="X295" s="415">
        <f>IF(Table1[[#This Row],[Asset Class]]&lt;&gt;"Local",0.25,IF(S295="y",1,""))</f>
        <v>0.25</v>
      </c>
      <c r="Y295" s="95">
        <f t="shared" si="24"/>
        <v>1</v>
      </c>
      <c r="Z295" s="50"/>
      <c r="AA295" s="257">
        <f t="shared" si="25"/>
        <v>847004.5</v>
      </c>
      <c r="AB295" s="258">
        <f t="shared" si="26"/>
        <v>847004.5</v>
      </c>
      <c r="AC295" s="258">
        <f t="shared" si="27"/>
        <v>847004.5</v>
      </c>
      <c r="AD295" s="258">
        <f t="shared" si="28"/>
        <v>847004.5</v>
      </c>
      <c r="AE295" s="259">
        <f t="shared" si="29"/>
        <v>3388018</v>
      </c>
    </row>
    <row r="296" spans="1:31">
      <c r="A296" s="26"/>
      <c r="B296" s="210" t="s">
        <v>575</v>
      </c>
      <c r="C296" s="211" t="s">
        <v>576</v>
      </c>
      <c r="D296" s="211" t="s">
        <v>106</v>
      </c>
      <c r="E296" s="211" t="s">
        <v>143</v>
      </c>
      <c r="F296" s="241" t="s">
        <v>136</v>
      </c>
      <c r="G296" s="357">
        <v>0.5</v>
      </c>
      <c r="H296" s="360">
        <v>21775.125736642345</v>
      </c>
      <c r="I296" s="365">
        <v>406.79298511948269</v>
      </c>
      <c r="J296" s="332">
        <f>Table1[[#This Row],[Embellishment Area (m2)]]*Table1[[#This Row],[Construction Unit Rate ($/m)]]*Table1[[#This Row],[Embellishment Area Factor]]</f>
        <v>4428984.1998804072</v>
      </c>
      <c r="K296" s="246">
        <v>0</v>
      </c>
      <c r="L296" s="337">
        <v>77.249060510664719</v>
      </c>
      <c r="M296" s="88">
        <f>Table1[[#This Row],[Size of land (m2)]]*Table1[[#This Row],[Land Unit Rate ($/m2)]]</f>
        <v>0</v>
      </c>
      <c r="N296" s="244">
        <v>2021</v>
      </c>
      <c r="O296" s="202">
        <f>ROUND(IF(Table1[[#This Row],[Valuation Year]]=2016,(Table1[[#This Row],[Total Construction Cost ($)]]+Table1[[#This Row],[Land Value]])*('General Input Sheet'!$G$38/'General Input Sheet'!$G$43),Table1[[#This Row],[Total Construction Cost ($)]]+Table1[[#This Row],[Land Value]]),0)</f>
        <v>4428984</v>
      </c>
      <c r="P296" s="123" t="str" cm="1">
        <f t="array" ref="P296">_xlfn.IFS(Table1[[#This Row],[Asset Class]]&lt;&gt;"Local","y",P$11=$E296,"y",Table1[[#This Row],[Asset Class]]="Local","")</f>
        <v>y</v>
      </c>
      <c r="Q296" s="86" t="str" cm="1">
        <f t="array" ref="Q296">_xlfn.IFS(Table1[[#This Row],[Asset Class]]&lt;&gt;"Local","y",Q$11=$E296,"y",Table1[[#This Row],[Asset Class]]="Local","")</f>
        <v>y</v>
      </c>
      <c r="R296" s="86" t="str" cm="1">
        <f t="array" ref="R296">_xlfn.IFS(Table1[[#This Row],[Asset Class]]&lt;&gt;"Local","y",R$11=$E296,"y",Table1[[#This Row],[Asset Class]]="Local","")</f>
        <v>y</v>
      </c>
      <c r="S296" s="341" t="str" cm="1">
        <f t="array" ref="S296">_xlfn.IFS(Table1[[#This Row],[Asset Class]]&lt;&gt;"Local","y",S$11=$E296,"y",Table1[[#This Row],[Asset Class]]="Local","")</f>
        <v>y</v>
      </c>
      <c r="T296" s="50"/>
      <c r="U296" s="95">
        <f>IF(Table1[[#This Row],[Asset Class]]&lt;&gt;"Local",0.25,IF(P296="y",1,""))</f>
        <v>0.25</v>
      </c>
      <c r="V296" s="415">
        <f>IF(Table1[[#This Row],[Asset Class]]&lt;&gt;"Local",0.25,IF(Q296="y",1,""))</f>
        <v>0.25</v>
      </c>
      <c r="W296" s="415">
        <f>IF(Table1[[#This Row],[Asset Class]]&lt;&gt;"Local",0.25,IF(R296="y",1,""))</f>
        <v>0.25</v>
      </c>
      <c r="X296" s="415">
        <f>IF(Table1[[#This Row],[Asset Class]]&lt;&gt;"Local",0.25,IF(S296="y",1,""))</f>
        <v>0.25</v>
      </c>
      <c r="Y296" s="95">
        <f t="shared" si="24"/>
        <v>1</v>
      </c>
      <c r="Z296" s="50"/>
      <c r="AA296" s="257">
        <f t="shared" si="25"/>
        <v>1107246</v>
      </c>
      <c r="AB296" s="258">
        <f t="shared" si="26"/>
        <v>1107246</v>
      </c>
      <c r="AC296" s="258">
        <f t="shared" si="27"/>
        <v>1107246</v>
      </c>
      <c r="AD296" s="258">
        <f t="shared" si="28"/>
        <v>1107246</v>
      </c>
      <c r="AE296" s="259">
        <f t="shared" si="29"/>
        <v>4428984</v>
      </c>
    </row>
    <row r="297" spans="1:31">
      <c r="A297" s="26"/>
      <c r="B297" s="210" t="s">
        <v>571</v>
      </c>
      <c r="C297" s="211" t="s">
        <v>577</v>
      </c>
      <c r="D297" s="211" t="s">
        <v>111</v>
      </c>
      <c r="E297" s="211" t="s">
        <v>143</v>
      </c>
      <c r="F297" s="241" t="s">
        <v>136</v>
      </c>
      <c r="G297" s="357">
        <v>0.5</v>
      </c>
      <c r="H297" s="360">
        <v>1849.2767360382495</v>
      </c>
      <c r="I297" s="365">
        <v>115.6419902144599</v>
      </c>
      <c r="J297" s="332">
        <f>Table1[[#This Row],[Embellishment Area (m2)]]*Table1[[#This Row],[Construction Unit Rate ($/m)]]*Table1[[#This Row],[Embellishment Area Factor]]</f>
        <v>106927.0211063818</v>
      </c>
      <c r="K297" s="246">
        <v>0</v>
      </c>
      <c r="L297" s="337">
        <v>85.331826959272703</v>
      </c>
      <c r="M297" s="88">
        <f>Table1[[#This Row],[Size of land (m2)]]*Table1[[#This Row],[Land Unit Rate ($/m2)]]</f>
        <v>0</v>
      </c>
      <c r="N297" s="244">
        <v>2021</v>
      </c>
      <c r="O297" s="202">
        <f>ROUND(IF(Table1[[#This Row],[Valuation Year]]=2016,(Table1[[#This Row],[Total Construction Cost ($)]]+Table1[[#This Row],[Land Value]])*('General Input Sheet'!$G$38/'General Input Sheet'!$G$43),Table1[[#This Row],[Total Construction Cost ($)]]+Table1[[#This Row],[Land Value]]),0)</f>
        <v>106927</v>
      </c>
      <c r="P297" s="123" t="str" cm="1">
        <f t="array" ref="P297">_xlfn.IFS(Table1[[#This Row],[Asset Class]]&lt;&gt;"Local","y",P$11=$E297,"y",Table1[[#This Row],[Asset Class]]="Local","")</f>
        <v/>
      </c>
      <c r="Q297" s="86" t="str" cm="1">
        <f t="array" ref="Q297">_xlfn.IFS(Table1[[#This Row],[Asset Class]]&lt;&gt;"Local","y",Q$11=$E297,"y",Table1[[#This Row],[Asset Class]]="Local","")</f>
        <v>y</v>
      </c>
      <c r="R297" s="86" t="str" cm="1">
        <f t="array" ref="R297">_xlfn.IFS(Table1[[#This Row],[Asset Class]]&lt;&gt;"Local","y",R$11=$E297,"y",Table1[[#This Row],[Asset Class]]="Local","")</f>
        <v/>
      </c>
      <c r="S297" s="341" t="str" cm="1">
        <f t="array" ref="S297">_xlfn.IFS(Table1[[#This Row],[Asset Class]]&lt;&gt;"Local","y",S$11=$E297,"y",Table1[[#This Row],[Asset Class]]="Local","")</f>
        <v/>
      </c>
      <c r="T297" s="50"/>
      <c r="U297" s="95" t="str">
        <f>IF(Table1[[#This Row],[Asset Class]]&lt;&gt;"Local",0.25,IF(P297="y",1,""))</f>
        <v/>
      </c>
      <c r="V297" s="415">
        <f>IF(Table1[[#This Row],[Asset Class]]&lt;&gt;"Local",0.25,IF(Q297="y",1,""))</f>
        <v>1</v>
      </c>
      <c r="W297" s="415" t="str">
        <f>IF(Table1[[#This Row],[Asset Class]]&lt;&gt;"Local",0.25,IF(R297="y",1,""))</f>
        <v/>
      </c>
      <c r="X297" s="415" t="str">
        <f>IF(Table1[[#This Row],[Asset Class]]&lt;&gt;"Local",0.25,IF(S297="y",1,""))</f>
        <v/>
      </c>
      <c r="Y297" s="95">
        <f t="shared" si="24"/>
        <v>1</v>
      </c>
      <c r="Z297" s="50"/>
      <c r="AA297" s="257" t="str">
        <f t="shared" si="25"/>
        <v/>
      </c>
      <c r="AB297" s="258">
        <f t="shared" si="26"/>
        <v>106927</v>
      </c>
      <c r="AC297" s="258" t="str">
        <f t="shared" si="27"/>
        <v/>
      </c>
      <c r="AD297" s="258" t="str">
        <f t="shared" si="28"/>
        <v/>
      </c>
      <c r="AE297" s="259">
        <f t="shared" si="29"/>
        <v>106927</v>
      </c>
    </row>
    <row r="298" spans="1:31">
      <c r="A298" s="26"/>
      <c r="B298" s="210" t="s">
        <v>578</v>
      </c>
      <c r="C298" s="211" t="s">
        <v>579</v>
      </c>
      <c r="D298" s="211" t="s">
        <v>106</v>
      </c>
      <c r="E298" s="211" t="s">
        <v>143</v>
      </c>
      <c r="F298" s="241" t="s">
        <v>131</v>
      </c>
      <c r="G298" s="357">
        <v>0.5</v>
      </c>
      <c r="H298" s="360">
        <v>565.8355635024235</v>
      </c>
      <c r="I298" s="365">
        <v>406.79298511948269</v>
      </c>
      <c r="J298" s="332">
        <f>Table1[[#This Row],[Embellishment Area (m2)]]*Table1[[#This Row],[Construction Unit Rate ($/m)]]*Table1[[#This Row],[Embellishment Area Factor]]</f>
        <v>115088.96898195773</v>
      </c>
      <c r="K298" s="246">
        <v>1131.671127004847</v>
      </c>
      <c r="L298" s="337">
        <v>77.249060510664719</v>
      </c>
      <c r="M298" s="88">
        <f>Table1[[#This Row],[Size of land (m2)]]*Table1[[#This Row],[Land Unit Rate ($/m2)]]</f>
        <v>87420.53136816957</v>
      </c>
      <c r="N298" s="244">
        <v>2021</v>
      </c>
      <c r="O298" s="202">
        <f>ROUND(IF(Table1[[#This Row],[Valuation Year]]=2016,(Table1[[#This Row],[Total Construction Cost ($)]]+Table1[[#This Row],[Land Value]])*('General Input Sheet'!$G$38/'General Input Sheet'!$G$43),Table1[[#This Row],[Total Construction Cost ($)]]+Table1[[#This Row],[Land Value]]),0)</f>
        <v>202510</v>
      </c>
      <c r="P298" s="123" t="str" cm="1">
        <f t="array" ref="P298">_xlfn.IFS(Table1[[#This Row],[Asset Class]]&lt;&gt;"Local","y",P$11=$E298,"y",Table1[[#This Row],[Asset Class]]="Local","")</f>
        <v>y</v>
      </c>
      <c r="Q298" s="86" t="str" cm="1">
        <f t="array" ref="Q298">_xlfn.IFS(Table1[[#This Row],[Asset Class]]&lt;&gt;"Local","y",Q$11=$E298,"y",Table1[[#This Row],[Asset Class]]="Local","")</f>
        <v>y</v>
      </c>
      <c r="R298" s="86" t="str" cm="1">
        <f t="array" ref="R298">_xlfn.IFS(Table1[[#This Row],[Asset Class]]&lt;&gt;"Local","y",R$11=$E298,"y",Table1[[#This Row],[Asset Class]]="Local","")</f>
        <v>y</v>
      </c>
      <c r="S298" s="341" t="str" cm="1">
        <f t="array" ref="S298">_xlfn.IFS(Table1[[#This Row],[Asset Class]]&lt;&gt;"Local","y",S$11=$E298,"y",Table1[[#This Row],[Asset Class]]="Local","")</f>
        <v>y</v>
      </c>
      <c r="T298" s="50"/>
      <c r="U298" s="95">
        <f>IF(Table1[[#This Row],[Asset Class]]&lt;&gt;"Local",0.25,IF(P298="y",1,""))</f>
        <v>0.25</v>
      </c>
      <c r="V298" s="415">
        <f>IF(Table1[[#This Row],[Asset Class]]&lt;&gt;"Local",0.25,IF(Q298="y",1,""))</f>
        <v>0.25</v>
      </c>
      <c r="W298" s="415">
        <f>IF(Table1[[#This Row],[Asset Class]]&lt;&gt;"Local",0.25,IF(R298="y",1,""))</f>
        <v>0.25</v>
      </c>
      <c r="X298" s="415">
        <f>IF(Table1[[#This Row],[Asset Class]]&lt;&gt;"Local",0.25,IF(S298="y",1,""))</f>
        <v>0.25</v>
      </c>
      <c r="Y298" s="95">
        <f t="shared" si="24"/>
        <v>1</v>
      </c>
      <c r="Z298" s="50"/>
      <c r="AA298" s="257">
        <f t="shared" si="25"/>
        <v>50627.5</v>
      </c>
      <c r="AB298" s="258">
        <f t="shared" si="26"/>
        <v>50627.5</v>
      </c>
      <c r="AC298" s="258">
        <f t="shared" si="27"/>
        <v>50627.5</v>
      </c>
      <c r="AD298" s="258">
        <f t="shared" si="28"/>
        <v>50627.5</v>
      </c>
      <c r="AE298" s="259">
        <f t="shared" si="29"/>
        <v>202510</v>
      </c>
    </row>
    <row r="299" spans="1:31">
      <c r="A299" s="26"/>
      <c r="B299" s="210" t="s">
        <v>578</v>
      </c>
      <c r="C299" s="211" t="s">
        <v>580</v>
      </c>
      <c r="D299" s="211" t="s">
        <v>106</v>
      </c>
      <c r="E299" s="211" t="s">
        <v>143</v>
      </c>
      <c r="F299" s="241" t="s">
        <v>103</v>
      </c>
      <c r="G299" s="357">
        <v>0.5</v>
      </c>
      <c r="H299" s="360">
        <v>6197.4286004395499</v>
      </c>
      <c r="I299" s="365">
        <v>406.79298511948269</v>
      </c>
      <c r="J299" s="332">
        <f>Table1[[#This Row],[Embellishment Area (m2)]]*Table1[[#This Row],[Construction Unit Rate ($/m)]]*Table1[[#This Row],[Embellishment Area Factor]]</f>
        <v>1260535.2402188312</v>
      </c>
      <c r="K299" s="246">
        <v>12394.8572008791</v>
      </c>
      <c r="L299" s="337">
        <v>77.249060510664719</v>
      </c>
      <c r="M299" s="88">
        <f>Table1[[#This Row],[Size of land (m2)]]*Table1[[#This Row],[Land Unit Rate ($/m2)]]</f>
        <v>957491.07393175794</v>
      </c>
      <c r="N299" s="244">
        <v>2021</v>
      </c>
      <c r="O299" s="202">
        <f>ROUND(IF(Table1[[#This Row],[Valuation Year]]=2016,(Table1[[#This Row],[Total Construction Cost ($)]]+Table1[[#This Row],[Land Value]])*('General Input Sheet'!$G$38/'General Input Sheet'!$G$43),Table1[[#This Row],[Total Construction Cost ($)]]+Table1[[#This Row],[Land Value]]),0)</f>
        <v>2218026</v>
      </c>
      <c r="P299" s="123" t="str" cm="1">
        <f t="array" ref="P299">_xlfn.IFS(Table1[[#This Row],[Asset Class]]&lt;&gt;"Local","y",P$11=$E299,"y",Table1[[#This Row],[Asset Class]]="Local","")</f>
        <v>y</v>
      </c>
      <c r="Q299" s="86" t="str" cm="1">
        <f t="array" ref="Q299">_xlfn.IFS(Table1[[#This Row],[Asset Class]]&lt;&gt;"Local","y",Q$11=$E299,"y",Table1[[#This Row],[Asset Class]]="Local","")</f>
        <v>y</v>
      </c>
      <c r="R299" s="86" t="str" cm="1">
        <f t="array" ref="R299">_xlfn.IFS(Table1[[#This Row],[Asset Class]]&lt;&gt;"Local","y",R$11=$E299,"y",Table1[[#This Row],[Asset Class]]="Local","")</f>
        <v>y</v>
      </c>
      <c r="S299" s="341" t="str" cm="1">
        <f t="array" ref="S299">_xlfn.IFS(Table1[[#This Row],[Asset Class]]&lt;&gt;"Local","y",S$11=$E299,"y",Table1[[#This Row],[Asset Class]]="Local","")</f>
        <v>y</v>
      </c>
      <c r="T299" s="50"/>
      <c r="U299" s="95">
        <f>IF(Table1[[#This Row],[Asset Class]]&lt;&gt;"Local",0.25,IF(P299="y",1,""))</f>
        <v>0.25</v>
      </c>
      <c r="V299" s="415">
        <f>IF(Table1[[#This Row],[Asset Class]]&lt;&gt;"Local",0.25,IF(Q299="y",1,""))</f>
        <v>0.25</v>
      </c>
      <c r="W299" s="415">
        <f>IF(Table1[[#This Row],[Asset Class]]&lt;&gt;"Local",0.25,IF(R299="y",1,""))</f>
        <v>0.25</v>
      </c>
      <c r="X299" s="415">
        <f>IF(Table1[[#This Row],[Asset Class]]&lt;&gt;"Local",0.25,IF(S299="y",1,""))</f>
        <v>0.25</v>
      </c>
      <c r="Y299" s="95">
        <f t="shared" si="24"/>
        <v>1</v>
      </c>
      <c r="Z299" s="50"/>
      <c r="AA299" s="257">
        <f t="shared" si="25"/>
        <v>554506.5</v>
      </c>
      <c r="AB299" s="258">
        <f t="shared" si="26"/>
        <v>554506.5</v>
      </c>
      <c r="AC299" s="258">
        <f t="shared" si="27"/>
        <v>554506.5</v>
      </c>
      <c r="AD299" s="258">
        <f t="shared" si="28"/>
        <v>554506.5</v>
      </c>
      <c r="AE299" s="259">
        <f t="shared" si="29"/>
        <v>2218026</v>
      </c>
    </row>
    <row r="300" spans="1:31">
      <c r="A300" s="26"/>
      <c r="B300" s="210" t="s">
        <v>578</v>
      </c>
      <c r="C300" s="211" t="s">
        <v>581</v>
      </c>
      <c r="D300" s="211" t="s">
        <v>106</v>
      </c>
      <c r="E300" s="211" t="s">
        <v>143</v>
      </c>
      <c r="F300" s="241" t="s">
        <v>131</v>
      </c>
      <c r="G300" s="357">
        <v>0.5</v>
      </c>
      <c r="H300" s="360">
        <v>1915.3108346842789</v>
      </c>
      <c r="I300" s="365">
        <v>406.79298511948269</v>
      </c>
      <c r="J300" s="332">
        <f>Table1[[#This Row],[Embellishment Area (m2)]]*Table1[[#This Row],[Construction Unit Rate ($/m)]]*Table1[[#This Row],[Embellishment Area Factor]]</f>
        <v>389567.50593645294</v>
      </c>
      <c r="K300" s="246">
        <v>3830.6216693685578</v>
      </c>
      <c r="L300" s="337">
        <v>77.249060510664719</v>
      </c>
      <c r="M300" s="88">
        <f>Table1[[#This Row],[Size of land (m2)]]*Table1[[#This Row],[Land Unit Rate ($/m2)]]</f>
        <v>295911.92513051524</v>
      </c>
      <c r="N300" s="244">
        <v>2021</v>
      </c>
      <c r="O300" s="202">
        <f>ROUND(IF(Table1[[#This Row],[Valuation Year]]=2016,(Table1[[#This Row],[Total Construction Cost ($)]]+Table1[[#This Row],[Land Value]])*('General Input Sheet'!$G$38/'General Input Sheet'!$G$43),Table1[[#This Row],[Total Construction Cost ($)]]+Table1[[#This Row],[Land Value]]),0)</f>
        <v>685479</v>
      </c>
      <c r="P300" s="123" t="str" cm="1">
        <f t="array" ref="P300">_xlfn.IFS(Table1[[#This Row],[Asset Class]]&lt;&gt;"Local","y",P$11=$E300,"y",Table1[[#This Row],[Asset Class]]="Local","")</f>
        <v>y</v>
      </c>
      <c r="Q300" s="86" t="str" cm="1">
        <f t="array" ref="Q300">_xlfn.IFS(Table1[[#This Row],[Asset Class]]&lt;&gt;"Local","y",Q$11=$E300,"y",Table1[[#This Row],[Asset Class]]="Local","")</f>
        <v>y</v>
      </c>
      <c r="R300" s="86" t="str" cm="1">
        <f t="array" ref="R300">_xlfn.IFS(Table1[[#This Row],[Asset Class]]&lt;&gt;"Local","y",R$11=$E300,"y",Table1[[#This Row],[Asset Class]]="Local","")</f>
        <v>y</v>
      </c>
      <c r="S300" s="341" t="str" cm="1">
        <f t="array" ref="S300">_xlfn.IFS(Table1[[#This Row],[Asset Class]]&lt;&gt;"Local","y",S$11=$E300,"y",Table1[[#This Row],[Asset Class]]="Local","")</f>
        <v>y</v>
      </c>
      <c r="T300" s="50"/>
      <c r="U300" s="95">
        <f>IF(Table1[[#This Row],[Asset Class]]&lt;&gt;"Local",0.25,IF(P300="y",1,""))</f>
        <v>0.25</v>
      </c>
      <c r="V300" s="415">
        <f>IF(Table1[[#This Row],[Asset Class]]&lt;&gt;"Local",0.25,IF(Q300="y",1,""))</f>
        <v>0.25</v>
      </c>
      <c r="W300" s="415">
        <f>IF(Table1[[#This Row],[Asset Class]]&lt;&gt;"Local",0.25,IF(R300="y",1,""))</f>
        <v>0.25</v>
      </c>
      <c r="X300" s="415">
        <f>IF(Table1[[#This Row],[Asset Class]]&lt;&gt;"Local",0.25,IF(S300="y",1,""))</f>
        <v>0.25</v>
      </c>
      <c r="Y300" s="95">
        <f t="shared" si="24"/>
        <v>1</v>
      </c>
      <c r="Z300" s="50"/>
      <c r="AA300" s="257">
        <f t="shared" si="25"/>
        <v>171369.75</v>
      </c>
      <c r="AB300" s="258">
        <f t="shared" si="26"/>
        <v>171369.75</v>
      </c>
      <c r="AC300" s="258">
        <f t="shared" si="27"/>
        <v>171369.75</v>
      </c>
      <c r="AD300" s="258">
        <f t="shared" si="28"/>
        <v>171369.75</v>
      </c>
      <c r="AE300" s="259">
        <f t="shared" si="29"/>
        <v>685479</v>
      </c>
    </row>
    <row r="301" spans="1:31">
      <c r="A301" s="26"/>
      <c r="B301" s="210" t="s">
        <v>582</v>
      </c>
      <c r="C301" s="211" t="s">
        <v>583</v>
      </c>
      <c r="D301" s="211" t="s">
        <v>106</v>
      </c>
      <c r="E301" s="211" t="s">
        <v>143</v>
      </c>
      <c r="F301" s="241" t="s">
        <v>103</v>
      </c>
      <c r="G301" s="357">
        <v>0.5</v>
      </c>
      <c r="H301" s="360">
        <v>4005.9792886954033</v>
      </c>
      <c r="I301" s="365">
        <v>406.79298511948269</v>
      </c>
      <c r="J301" s="332">
        <f>Table1[[#This Row],[Embellishment Area (m2)]]*Table1[[#This Row],[Construction Unit Rate ($/m)]]*Table1[[#This Row],[Embellishment Area Factor]]</f>
        <v>814802.13658761256</v>
      </c>
      <c r="K301" s="246">
        <v>8011.9585773908066</v>
      </c>
      <c r="L301" s="337">
        <v>77.249060510664719</v>
      </c>
      <c r="M301" s="88">
        <f>Table1[[#This Row],[Size of land (m2)]]*Table1[[#This Row],[Land Unit Rate ($/m2)]]</f>
        <v>618916.27295380167</v>
      </c>
      <c r="N301" s="244">
        <v>2021</v>
      </c>
      <c r="O301" s="202">
        <f>ROUND(IF(Table1[[#This Row],[Valuation Year]]=2016,(Table1[[#This Row],[Total Construction Cost ($)]]+Table1[[#This Row],[Land Value]])*('General Input Sheet'!$G$38/'General Input Sheet'!$G$43),Table1[[#This Row],[Total Construction Cost ($)]]+Table1[[#This Row],[Land Value]]),0)</f>
        <v>1433718</v>
      </c>
      <c r="P301" s="123" t="str" cm="1">
        <f t="array" ref="P301">_xlfn.IFS(Table1[[#This Row],[Asset Class]]&lt;&gt;"Local","y",P$11=$E301,"y",Table1[[#This Row],[Asset Class]]="Local","")</f>
        <v>y</v>
      </c>
      <c r="Q301" s="86" t="str" cm="1">
        <f t="array" ref="Q301">_xlfn.IFS(Table1[[#This Row],[Asset Class]]&lt;&gt;"Local","y",Q$11=$E301,"y",Table1[[#This Row],[Asset Class]]="Local","")</f>
        <v>y</v>
      </c>
      <c r="R301" s="86" t="str" cm="1">
        <f t="array" ref="R301">_xlfn.IFS(Table1[[#This Row],[Asset Class]]&lt;&gt;"Local","y",R$11=$E301,"y",Table1[[#This Row],[Asset Class]]="Local","")</f>
        <v>y</v>
      </c>
      <c r="S301" s="341" t="str" cm="1">
        <f t="array" ref="S301">_xlfn.IFS(Table1[[#This Row],[Asset Class]]&lt;&gt;"Local","y",S$11=$E301,"y",Table1[[#This Row],[Asset Class]]="Local","")</f>
        <v>y</v>
      </c>
      <c r="T301" s="50"/>
      <c r="U301" s="95">
        <f>IF(Table1[[#This Row],[Asset Class]]&lt;&gt;"Local",0.25,IF(P301="y",1,""))</f>
        <v>0.25</v>
      </c>
      <c r="V301" s="415">
        <f>IF(Table1[[#This Row],[Asset Class]]&lt;&gt;"Local",0.25,IF(Q301="y",1,""))</f>
        <v>0.25</v>
      </c>
      <c r="W301" s="415">
        <f>IF(Table1[[#This Row],[Asset Class]]&lt;&gt;"Local",0.25,IF(R301="y",1,""))</f>
        <v>0.25</v>
      </c>
      <c r="X301" s="415">
        <f>IF(Table1[[#This Row],[Asset Class]]&lt;&gt;"Local",0.25,IF(S301="y",1,""))</f>
        <v>0.25</v>
      </c>
      <c r="Y301" s="95">
        <f t="shared" si="24"/>
        <v>1</v>
      </c>
      <c r="Z301" s="50"/>
      <c r="AA301" s="257">
        <f t="shared" si="25"/>
        <v>358429.5</v>
      </c>
      <c r="AB301" s="258">
        <f t="shared" si="26"/>
        <v>358429.5</v>
      </c>
      <c r="AC301" s="258">
        <f t="shared" si="27"/>
        <v>358429.5</v>
      </c>
      <c r="AD301" s="258">
        <f t="shared" si="28"/>
        <v>358429.5</v>
      </c>
      <c r="AE301" s="259">
        <f t="shared" si="29"/>
        <v>1433718</v>
      </c>
    </row>
    <row r="302" spans="1:31">
      <c r="A302" s="26"/>
      <c r="B302" s="210" t="s">
        <v>582</v>
      </c>
      <c r="C302" s="211" t="s">
        <v>584</v>
      </c>
      <c r="D302" s="211" t="s">
        <v>106</v>
      </c>
      <c r="E302" s="211" t="s">
        <v>143</v>
      </c>
      <c r="F302" s="241" t="s">
        <v>103</v>
      </c>
      <c r="G302" s="357">
        <v>0.5</v>
      </c>
      <c r="H302" s="360">
        <v>424.09678351457461</v>
      </c>
      <c r="I302" s="365">
        <v>406.79298511948269</v>
      </c>
      <c r="J302" s="332">
        <f>Table1[[#This Row],[Embellishment Area (m2)]]*Table1[[#This Row],[Construction Unit Rate ($/m)]]*Table1[[#This Row],[Embellishment Area Factor]]</f>
        <v>86259.798272732412</v>
      </c>
      <c r="K302" s="246">
        <v>848.19356702914922</v>
      </c>
      <c r="L302" s="337">
        <v>77.249060510664719</v>
      </c>
      <c r="M302" s="88">
        <f>Table1[[#This Row],[Size of land (m2)]]*Table1[[#This Row],[Land Unit Rate ($/m2)]]</f>
        <v>65522.156184191299</v>
      </c>
      <c r="N302" s="244">
        <v>2021</v>
      </c>
      <c r="O302" s="202">
        <f>ROUND(IF(Table1[[#This Row],[Valuation Year]]=2016,(Table1[[#This Row],[Total Construction Cost ($)]]+Table1[[#This Row],[Land Value]])*('General Input Sheet'!$G$38/'General Input Sheet'!$G$43),Table1[[#This Row],[Total Construction Cost ($)]]+Table1[[#This Row],[Land Value]]),0)</f>
        <v>151782</v>
      </c>
      <c r="P302" s="123" t="str" cm="1">
        <f t="array" ref="P302">_xlfn.IFS(Table1[[#This Row],[Asset Class]]&lt;&gt;"Local","y",P$11=$E302,"y",Table1[[#This Row],[Asset Class]]="Local","")</f>
        <v>y</v>
      </c>
      <c r="Q302" s="86" t="str" cm="1">
        <f t="array" ref="Q302">_xlfn.IFS(Table1[[#This Row],[Asset Class]]&lt;&gt;"Local","y",Q$11=$E302,"y",Table1[[#This Row],[Asset Class]]="Local","")</f>
        <v>y</v>
      </c>
      <c r="R302" s="86" t="str" cm="1">
        <f t="array" ref="R302">_xlfn.IFS(Table1[[#This Row],[Asset Class]]&lt;&gt;"Local","y",R$11=$E302,"y",Table1[[#This Row],[Asset Class]]="Local","")</f>
        <v>y</v>
      </c>
      <c r="S302" s="341" t="str" cm="1">
        <f t="array" ref="S302">_xlfn.IFS(Table1[[#This Row],[Asset Class]]&lt;&gt;"Local","y",S$11=$E302,"y",Table1[[#This Row],[Asset Class]]="Local","")</f>
        <v>y</v>
      </c>
      <c r="T302" s="50"/>
      <c r="U302" s="95">
        <f>IF(Table1[[#This Row],[Asset Class]]&lt;&gt;"Local",0.25,IF(P302="y",1,""))</f>
        <v>0.25</v>
      </c>
      <c r="V302" s="415">
        <f>IF(Table1[[#This Row],[Asset Class]]&lt;&gt;"Local",0.25,IF(Q302="y",1,""))</f>
        <v>0.25</v>
      </c>
      <c r="W302" s="415">
        <f>IF(Table1[[#This Row],[Asset Class]]&lt;&gt;"Local",0.25,IF(R302="y",1,""))</f>
        <v>0.25</v>
      </c>
      <c r="X302" s="415">
        <f>IF(Table1[[#This Row],[Asset Class]]&lt;&gt;"Local",0.25,IF(S302="y",1,""))</f>
        <v>0.25</v>
      </c>
      <c r="Y302" s="95">
        <f t="shared" si="24"/>
        <v>1</v>
      </c>
      <c r="Z302" s="50"/>
      <c r="AA302" s="257">
        <f t="shared" si="25"/>
        <v>37945.5</v>
      </c>
      <c r="AB302" s="258">
        <f t="shared" si="26"/>
        <v>37945.5</v>
      </c>
      <c r="AC302" s="258">
        <f t="shared" si="27"/>
        <v>37945.5</v>
      </c>
      <c r="AD302" s="258">
        <f t="shared" si="28"/>
        <v>37945.5</v>
      </c>
      <c r="AE302" s="259">
        <f t="shared" si="29"/>
        <v>151782</v>
      </c>
    </row>
    <row r="303" spans="1:31">
      <c r="A303" s="26"/>
      <c r="B303" s="210" t="s">
        <v>585</v>
      </c>
      <c r="C303" s="211" t="s">
        <v>586</v>
      </c>
      <c r="D303" s="211" t="s">
        <v>106</v>
      </c>
      <c r="E303" s="211" t="s">
        <v>143</v>
      </c>
      <c r="F303" s="241" t="s">
        <v>103</v>
      </c>
      <c r="G303" s="357">
        <v>0.5</v>
      </c>
      <c r="H303" s="360">
        <v>8367.6706305778043</v>
      </c>
      <c r="I303" s="365">
        <v>406.79298511948269</v>
      </c>
      <c r="J303" s="332">
        <f>Table1[[#This Row],[Embellishment Area (m2)]]*Table1[[#This Row],[Construction Unit Rate ($/m)]]*Table1[[#This Row],[Embellishment Area Factor]]</f>
        <v>1701954.8571546846</v>
      </c>
      <c r="K303" s="246">
        <v>16735.341261155609</v>
      </c>
      <c r="L303" s="337">
        <v>77.249060510664719</v>
      </c>
      <c r="M303" s="88">
        <f>Table1[[#This Row],[Size of land (m2)]]*Table1[[#This Row],[Land Unit Rate ($/m2)]]</f>
        <v>1292789.3897496336</v>
      </c>
      <c r="N303" s="244">
        <v>2021</v>
      </c>
      <c r="O303" s="202">
        <f>ROUND(IF(Table1[[#This Row],[Valuation Year]]=2016,(Table1[[#This Row],[Total Construction Cost ($)]]+Table1[[#This Row],[Land Value]])*('General Input Sheet'!$G$38/'General Input Sheet'!$G$43),Table1[[#This Row],[Total Construction Cost ($)]]+Table1[[#This Row],[Land Value]]),0)</f>
        <v>2994744</v>
      </c>
      <c r="P303" s="123" t="str" cm="1">
        <f t="array" ref="P303">_xlfn.IFS(Table1[[#This Row],[Asset Class]]&lt;&gt;"Local","y",P$11=$E303,"y",Table1[[#This Row],[Asset Class]]="Local","")</f>
        <v>y</v>
      </c>
      <c r="Q303" s="86" t="str" cm="1">
        <f t="array" ref="Q303">_xlfn.IFS(Table1[[#This Row],[Asset Class]]&lt;&gt;"Local","y",Q$11=$E303,"y",Table1[[#This Row],[Asset Class]]="Local","")</f>
        <v>y</v>
      </c>
      <c r="R303" s="86" t="str" cm="1">
        <f t="array" ref="R303">_xlfn.IFS(Table1[[#This Row],[Asset Class]]&lt;&gt;"Local","y",R$11=$E303,"y",Table1[[#This Row],[Asset Class]]="Local","")</f>
        <v>y</v>
      </c>
      <c r="S303" s="341" t="str" cm="1">
        <f t="array" ref="S303">_xlfn.IFS(Table1[[#This Row],[Asset Class]]&lt;&gt;"Local","y",S$11=$E303,"y",Table1[[#This Row],[Asset Class]]="Local","")</f>
        <v>y</v>
      </c>
      <c r="T303" s="50"/>
      <c r="U303" s="95">
        <f>IF(Table1[[#This Row],[Asset Class]]&lt;&gt;"Local",0.25,IF(P303="y",1,""))</f>
        <v>0.25</v>
      </c>
      <c r="V303" s="415">
        <f>IF(Table1[[#This Row],[Asset Class]]&lt;&gt;"Local",0.25,IF(Q303="y",1,""))</f>
        <v>0.25</v>
      </c>
      <c r="W303" s="415">
        <f>IF(Table1[[#This Row],[Asset Class]]&lt;&gt;"Local",0.25,IF(R303="y",1,""))</f>
        <v>0.25</v>
      </c>
      <c r="X303" s="415">
        <f>IF(Table1[[#This Row],[Asset Class]]&lt;&gt;"Local",0.25,IF(S303="y",1,""))</f>
        <v>0.25</v>
      </c>
      <c r="Y303" s="95">
        <f t="shared" si="24"/>
        <v>1</v>
      </c>
      <c r="Z303" s="50"/>
      <c r="AA303" s="257">
        <f t="shared" si="25"/>
        <v>748686</v>
      </c>
      <c r="AB303" s="258">
        <f t="shared" si="26"/>
        <v>748686</v>
      </c>
      <c r="AC303" s="258">
        <f t="shared" si="27"/>
        <v>748686</v>
      </c>
      <c r="AD303" s="258">
        <f t="shared" si="28"/>
        <v>748686</v>
      </c>
      <c r="AE303" s="259">
        <f t="shared" si="29"/>
        <v>2994744</v>
      </c>
    </row>
    <row r="304" spans="1:31">
      <c r="A304" s="26"/>
      <c r="B304" s="210" t="s">
        <v>587</v>
      </c>
      <c r="C304" s="211" t="s">
        <v>588</v>
      </c>
      <c r="D304" s="211" t="s">
        <v>106</v>
      </c>
      <c r="E304" s="211" t="s">
        <v>114</v>
      </c>
      <c r="F304" s="241" t="s">
        <v>103</v>
      </c>
      <c r="G304" s="357">
        <v>0.5</v>
      </c>
      <c r="H304" s="360">
        <v>8375.6856235416399</v>
      </c>
      <c r="I304" s="365">
        <v>566.28724924743767</v>
      </c>
      <c r="J304" s="332">
        <f>Table1[[#This Row],[Embellishment Area (m2)]]*Table1[[#This Row],[Construction Unit Rate ($/m)]]*Table1[[#This Row],[Embellishment Area Factor]]</f>
        <v>2371521.9861583523</v>
      </c>
      <c r="K304" s="246">
        <v>0</v>
      </c>
      <c r="L304" s="337">
        <v>75.676903388107434</v>
      </c>
      <c r="M304" s="88">
        <f>Table1[[#This Row],[Size of land (m2)]]*Table1[[#This Row],[Land Unit Rate ($/m2)]]</f>
        <v>0</v>
      </c>
      <c r="N304" s="244">
        <v>2021</v>
      </c>
      <c r="O304" s="202">
        <f>ROUND(IF(Table1[[#This Row],[Valuation Year]]=2016,(Table1[[#This Row],[Total Construction Cost ($)]]+Table1[[#This Row],[Land Value]])*('General Input Sheet'!$G$38/'General Input Sheet'!$G$43),Table1[[#This Row],[Total Construction Cost ($)]]+Table1[[#This Row],[Land Value]]),0)</f>
        <v>2371522</v>
      </c>
      <c r="P304" s="123" t="str" cm="1">
        <f t="array" ref="P304">_xlfn.IFS(Table1[[#This Row],[Asset Class]]&lt;&gt;"Local","y",P$11=$E304,"y",Table1[[#This Row],[Asset Class]]="Local","")</f>
        <v>y</v>
      </c>
      <c r="Q304" s="86" t="str" cm="1">
        <f t="array" ref="Q304">_xlfn.IFS(Table1[[#This Row],[Asset Class]]&lt;&gt;"Local","y",Q$11=$E304,"y",Table1[[#This Row],[Asset Class]]="Local","")</f>
        <v>y</v>
      </c>
      <c r="R304" s="86" t="str" cm="1">
        <f t="array" ref="R304">_xlfn.IFS(Table1[[#This Row],[Asset Class]]&lt;&gt;"Local","y",R$11=$E304,"y",Table1[[#This Row],[Asset Class]]="Local","")</f>
        <v>y</v>
      </c>
      <c r="S304" s="341" t="str" cm="1">
        <f t="array" ref="S304">_xlfn.IFS(Table1[[#This Row],[Asset Class]]&lt;&gt;"Local","y",S$11=$E304,"y",Table1[[#This Row],[Asset Class]]="Local","")</f>
        <v>y</v>
      </c>
      <c r="T304" s="50"/>
      <c r="U304" s="95">
        <f>IF(Table1[[#This Row],[Asset Class]]&lt;&gt;"Local",0.25,IF(P304="y",1,""))</f>
        <v>0.25</v>
      </c>
      <c r="V304" s="415">
        <f>IF(Table1[[#This Row],[Asset Class]]&lt;&gt;"Local",0.25,IF(Q304="y",1,""))</f>
        <v>0.25</v>
      </c>
      <c r="W304" s="415">
        <f>IF(Table1[[#This Row],[Asset Class]]&lt;&gt;"Local",0.25,IF(R304="y",1,""))</f>
        <v>0.25</v>
      </c>
      <c r="X304" s="415">
        <f>IF(Table1[[#This Row],[Asset Class]]&lt;&gt;"Local",0.25,IF(S304="y",1,""))</f>
        <v>0.25</v>
      </c>
      <c r="Y304" s="95">
        <f t="shared" si="24"/>
        <v>1</v>
      </c>
      <c r="Z304" s="50"/>
      <c r="AA304" s="257">
        <f t="shared" si="25"/>
        <v>592880.5</v>
      </c>
      <c r="AB304" s="258">
        <f t="shared" si="26"/>
        <v>592880.5</v>
      </c>
      <c r="AC304" s="258">
        <f t="shared" si="27"/>
        <v>592880.5</v>
      </c>
      <c r="AD304" s="258">
        <f t="shared" si="28"/>
        <v>592880.5</v>
      </c>
      <c r="AE304" s="259">
        <f t="shared" si="29"/>
        <v>2371522</v>
      </c>
    </row>
    <row r="305" spans="1:31">
      <c r="A305" s="26"/>
      <c r="B305" s="210" t="s">
        <v>589</v>
      </c>
      <c r="C305" s="211" t="s">
        <v>590</v>
      </c>
      <c r="D305" s="211" t="s">
        <v>106</v>
      </c>
      <c r="E305" s="211" t="s">
        <v>114</v>
      </c>
      <c r="F305" s="241" t="s">
        <v>103</v>
      </c>
      <c r="G305" s="357">
        <v>0.5</v>
      </c>
      <c r="H305" s="360">
        <v>8904.2942107467607</v>
      </c>
      <c r="I305" s="365">
        <v>566.28724924743767</v>
      </c>
      <c r="J305" s="332">
        <f>Table1[[#This Row],[Embellishment Area (m2)]]*Table1[[#This Row],[Construction Unit Rate ($/m)]]*Table1[[#This Row],[Embellishment Area Factor]]</f>
        <v>2521194.1375468336</v>
      </c>
      <c r="K305" s="246">
        <v>0</v>
      </c>
      <c r="L305" s="337">
        <v>75.676903388107434</v>
      </c>
      <c r="M305" s="88">
        <f>Table1[[#This Row],[Size of land (m2)]]*Table1[[#This Row],[Land Unit Rate ($/m2)]]</f>
        <v>0</v>
      </c>
      <c r="N305" s="244">
        <v>2021</v>
      </c>
      <c r="O305" s="202">
        <f>ROUND(IF(Table1[[#This Row],[Valuation Year]]=2016,(Table1[[#This Row],[Total Construction Cost ($)]]+Table1[[#This Row],[Land Value]])*('General Input Sheet'!$G$38/'General Input Sheet'!$G$43),Table1[[#This Row],[Total Construction Cost ($)]]+Table1[[#This Row],[Land Value]]),0)</f>
        <v>2521194</v>
      </c>
      <c r="P305" s="123" t="str" cm="1">
        <f t="array" ref="P305">_xlfn.IFS(Table1[[#This Row],[Asset Class]]&lt;&gt;"Local","y",P$11=$E305,"y",Table1[[#This Row],[Asset Class]]="Local","")</f>
        <v>y</v>
      </c>
      <c r="Q305" s="86" t="str" cm="1">
        <f t="array" ref="Q305">_xlfn.IFS(Table1[[#This Row],[Asset Class]]&lt;&gt;"Local","y",Q$11=$E305,"y",Table1[[#This Row],[Asset Class]]="Local","")</f>
        <v>y</v>
      </c>
      <c r="R305" s="86" t="str" cm="1">
        <f t="array" ref="R305">_xlfn.IFS(Table1[[#This Row],[Asset Class]]&lt;&gt;"Local","y",R$11=$E305,"y",Table1[[#This Row],[Asset Class]]="Local","")</f>
        <v>y</v>
      </c>
      <c r="S305" s="341" t="str" cm="1">
        <f t="array" ref="S305">_xlfn.IFS(Table1[[#This Row],[Asset Class]]&lt;&gt;"Local","y",S$11=$E305,"y",Table1[[#This Row],[Asset Class]]="Local","")</f>
        <v>y</v>
      </c>
      <c r="T305" s="50"/>
      <c r="U305" s="95">
        <f>IF(Table1[[#This Row],[Asset Class]]&lt;&gt;"Local",0.25,IF(P305="y",1,""))</f>
        <v>0.25</v>
      </c>
      <c r="V305" s="415">
        <f>IF(Table1[[#This Row],[Asset Class]]&lt;&gt;"Local",0.25,IF(Q305="y",1,""))</f>
        <v>0.25</v>
      </c>
      <c r="W305" s="415">
        <f>IF(Table1[[#This Row],[Asset Class]]&lt;&gt;"Local",0.25,IF(R305="y",1,""))</f>
        <v>0.25</v>
      </c>
      <c r="X305" s="415">
        <f>IF(Table1[[#This Row],[Asset Class]]&lt;&gt;"Local",0.25,IF(S305="y",1,""))</f>
        <v>0.25</v>
      </c>
      <c r="Y305" s="95">
        <f t="shared" si="24"/>
        <v>1</v>
      </c>
      <c r="Z305" s="50"/>
      <c r="AA305" s="257">
        <f t="shared" si="25"/>
        <v>630298.5</v>
      </c>
      <c r="AB305" s="258">
        <f t="shared" si="26"/>
        <v>630298.5</v>
      </c>
      <c r="AC305" s="258">
        <f t="shared" si="27"/>
        <v>630298.5</v>
      </c>
      <c r="AD305" s="258">
        <f t="shared" si="28"/>
        <v>630298.5</v>
      </c>
      <c r="AE305" s="259">
        <f t="shared" si="29"/>
        <v>2521194</v>
      </c>
    </row>
    <row r="306" spans="1:31">
      <c r="A306" s="26"/>
      <c r="B306" s="210" t="s">
        <v>591</v>
      </c>
      <c r="C306" s="211" t="s">
        <v>592</v>
      </c>
      <c r="D306" s="211" t="s">
        <v>106</v>
      </c>
      <c r="E306" s="211" t="s">
        <v>114</v>
      </c>
      <c r="F306" s="241" t="s">
        <v>103</v>
      </c>
      <c r="G306" s="357">
        <v>0.5</v>
      </c>
      <c r="H306" s="360">
        <v>26255.273385164426</v>
      </c>
      <c r="I306" s="365">
        <v>566.28724924743767</v>
      </c>
      <c r="J306" s="332">
        <f>Table1[[#This Row],[Embellishment Area (m2)]]*Table1[[#This Row],[Construction Unit Rate ($/m)]]*Table1[[#This Row],[Embellishment Area Factor]]</f>
        <v>7434013.2717621122</v>
      </c>
      <c r="K306" s="246">
        <v>0</v>
      </c>
      <c r="L306" s="337">
        <v>75.676903388107434</v>
      </c>
      <c r="M306" s="88">
        <f>Table1[[#This Row],[Size of land (m2)]]*Table1[[#This Row],[Land Unit Rate ($/m2)]]</f>
        <v>0</v>
      </c>
      <c r="N306" s="244">
        <v>2021</v>
      </c>
      <c r="O306" s="202">
        <f>ROUND(IF(Table1[[#This Row],[Valuation Year]]=2016,(Table1[[#This Row],[Total Construction Cost ($)]]+Table1[[#This Row],[Land Value]])*('General Input Sheet'!$G$38/'General Input Sheet'!$G$43),Table1[[#This Row],[Total Construction Cost ($)]]+Table1[[#This Row],[Land Value]]),0)</f>
        <v>7434013</v>
      </c>
      <c r="P306" s="123" t="str" cm="1">
        <f t="array" ref="P306">_xlfn.IFS(Table1[[#This Row],[Asset Class]]&lt;&gt;"Local","y",P$11=$E306,"y",Table1[[#This Row],[Asset Class]]="Local","")</f>
        <v>y</v>
      </c>
      <c r="Q306" s="86" t="str" cm="1">
        <f t="array" ref="Q306">_xlfn.IFS(Table1[[#This Row],[Asset Class]]&lt;&gt;"Local","y",Q$11=$E306,"y",Table1[[#This Row],[Asset Class]]="Local","")</f>
        <v>y</v>
      </c>
      <c r="R306" s="86" t="str" cm="1">
        <f t="array" ref="R306">_xlfn.IFS(Table1[[#This Row],[Asset Class]]&lt;&gt;"Local","y",R$11=$E306,"y",Table1[[#This Row],[Asset Class]]="Local","")</f>
        <v>y</v>
      </c>
      <c r="S306" s="341" t="str" cm="1">
        <f t="array" ref="S306">_xlfn.IFS(Table1[[#This Row],[Asset Class]]&lt;&gt;"Local","y",S$11=$E306,"y",Table1[[#This Row],[Asset Class]]="Local","")</f>
        <v>y</v>
      </c>
      <c r="T306" s="50"/>
      <c r="U306" s="95">
        <f>IF(Table1[[#This Row],[Asset Class]]&lt;&gt;"Local",0.25,IF(P306="y",1,""))</f>
        <v>0.25</v>
      </c>
      <c r="V306" s="415">
        <f>IF(Table1[[#This Row],[Asset Class]]&lt;&gt;"Local",0.25,IF(Q306="y",1,""))</f>
        <v>0.25</v>
      </c>
      <c r="W306" s="415">
        <f>IF(Table1[[#This Row],[Asset Class]]&lt;&gt;"Local",0.25,IF(R306="y",1,""))</f>
        <v>0.25</v>
      </c>
      <c r="X306" s="415">
        <f>IF(Table1[[#This Row],[Asset Class]]&lt;&gt;"Local",0.25,IF(S306="y",1,""))</f>
        <v>0.25</v>
      </c>
      <c r="Y306" s="95">
        <f t="shared" si="24"/>
        <v>1</v>
      </c>
      <c r="Z306" s="50"/>
      <c r="AA306" s="257">
        <f t="shared" si="25"/>
        <v>1858503.25</v>
      </c>
      <c r="AB306" s="258">
        <f t="shared" si="26"/>
        <v>1858503.25</v>
      </c>
      <c r="AC306" s="258">
        <f t="shared" si="27"/>
        <v>1858503.25</v>
      </c>
      <c r="AD306" s="258">
        <f t="shared" si="28"/>
        <v>1858503.25</v>
      </c>
      <c r="AE306" s="259">
        <f t="shared" si="29"/>
        <v>7434013</v>
      </c>
    </row>
    <row r="307" spans="1:31">
      <c r="A307" s="26"/>
      <c r="B307" s="210" t="s">
        <v>591</v>
      </c>
      <c r="C307" s="211" t="s">
        <v>593</v>
      </c>
      <c r="D307" s="211" t="s">
        <v>106</v>
      </c>
      <c r="E307" s="211" t="s">
        <v>114</v>
      </c>
      <c r="F307" s="241" t="s">
        <v>136</v>
      </c>
      <c r="G307" s="357">
        <v>0.5</v>
      </c>
      <c r="H307" s="360">
        <v>14216.018362185645</v>
      </c>
      <c r="I307" s="365">
        <v>566.28724924743767</v>
      </c>
      <c r="J307" s="332">
        <f>Table1[[#This Row],[Embellishment Area (m2)]]*Table1[[#This Row],[Construction Unit Rate ($/m)]]*Table1[[#This Row],[Embellishment Area Factor]]</f>
        <v>4025174.9667865867</v>
      </c>
      <c r="K307" s="246">
        <v>0</v>
      </c>
      <c r="L307" s="337">
        <v>75.676903388107434</v>
      </c>
      <c r="M307" s="88">
        <f>Table1[[#This Row],[Size of land (m2)]]*Table1[[#This Row],[Land Unit Rate ($/m2)]]</f>
        <v>0</v>
      </c>
      <c r="N307" s="244">
        <v>2021</v>
      </c>
      <c r="O307" s="202">
        <f>ROUND(IF(Table1[[#This Row],[Valuation Year]]=2016,(Table1[[#This Row],[Total Construction Cost ($)]]+Table1[[#This Row],[Land Value]])*('General Input Sheet'!$G$38/'General Input Sheet'!$G$43),Table1[[#This Row],[Total Construction Cost ($)]]+Table1[[#This Row],[Land Value]]),0)</f>
        <v>4025175</v>
      </c>
      <c r="P307" s="123" t="str" cm="1">
        <f t="array" ref="P307">_xlfn.IFS(Table1[[#This Row],[Asset Class]]&lt;&gt;"Local","y",P$11=$E307,"y",Table1[[#This Row],[Asset Class]]="Local","")</f>
        <v>y</v>
      </c>
      <c r="Q307" s="86" t="str" cm="1">
        <f t="array" ref="Q307">_xlfn.IFS(Table1[[#This Row],[Asset Class]]&lt;&gt;"Local","y",Q$11=$E307,"y",Table1[[#This Row],[Asset Class]]="Local","")</f>
        <v>y</v>
      </c>
      <c r="R307" s="86" t="str" cm="1">
        <f t="array" ref="R307">_xlfn.IFS(Table1[[#This Row],[Asset Class]]&lt;&gt;"Local","y",R$11=$E307,"y",Table1[[#This Row],[Asset Class]]="Local","")</f>
        <v>y</v>
      </c>
      <c r="S307" s="341" t="str" cm="1">
        <f t="array" ref="S307">_xlfn.IFS(Table1[[#This Row],[Asset Class]]&lt;&gt;"Local","y",S$11=$E307,"y",Table1[[#This Row],[Asset Class]]="Local","")</f>
        <v>y</v>
      </c>
      <c r="T307" s="50"/>
      <c r="U307" s="95">
        <f>IF(Table1[[#This Row],[Asset Class]]&lt;&gt;"Local",0.25,IF(P307="y",1,""))</f>
        <v>0.25</v>
      </c>
      <c r="V307" s="415">
        <f>IF(Table1[[#This Row],[Asset Class]]&lt;&gt;"Local",0.25,IF(Q307="y",1,""))</f>
        <v>0.25</v>
      </c>
      <c r="W307" s="415">
        <f>IF(Table1[[#This Row],[Asset Class]]&lt;&gt;"Local",0.25,IF(R307="y",1,""))</f>
        <v>0.25</v>
      </c>
      <c r="X307" s="415">
        <f>IF(Table1[[#This Row],[Asset Class]]&lt;&gt;"Local",0.25,IF(S307="y",1,""))</f>
        <v>0.25</v>
      </c>
      <c r="Y307" s="95">
        <f t="shared" si="24"/>
        <v>1</v>
      </c>
      <c r="Z307" s="50"/>
      <c r="AA307" s="257">
        <f t="shared" si="25"/>
        <v>1006293.75</v>
      </c>
      <c r="AB307" s="258">
        <f t="shared" si="26"/>
        <v>1006293.75</v>
      </c>
      <c r="AC307" s="258">
        <f t="shared" si="27"/>
        <v>1006293.75</v>
      </c>
      <c r="AD307" s="258">
        <f t="shared" si="28"/>
        <v>1006293.75</v>
      </c>
      <c r="AE307" s="259">
        <f t="shared" si="29"/>
        <v>4025175</v>
      </c>
    </row>
    <row r="308" spans="1:31">
      <c r="A308" s="26"/>
      <c r="B308" s="210" t="s">
        <v>594</v>
      </c>
      <c r="C308" s="211" t="s">
        <v>595</v>
      </c>
      <c r="D308" s="211" t="s">
        <v>111</v>
      </c>
      <c r="E308" s="211" t="s">
        <v>114</v>
      </c>
      <c r="F308" s="241" t="s">
        <v>108</v>
      </c>
      <c r="G308" s="357">
        <v>0.5</v>
      </c>
      <c r="H308" s="360">
        <v>6312.7888245507302</v>
      </c>
      <c r="I308" s="365">
        <v>77.371645491830151</v>
      </c>
      <c r="J308" s="332">
        <f>Table1[[#This Row],[Embellishment Area (m2)]]*Table1[[#This Row],[Construction Unit Rate ($/m)]]*Table1[[#This Row],[Embellishment Area Factor]]</f>
        <v>244215.42949896312</v>
      </c>
      <c r="K308" s="246">
        <v>12625.57764910146</v>
      </c>
      <c r="L308" s="337">
        <v>51.919695325664051</v>
      </c>
      <c r="M308" s="88">
        <f>Table1[[#This Row],[Size of land (m2)]]*Table1[[#This Row],[Land Unit Rate ($/m2)]]</f>
        <v>655516.14485186164</v>
      </c>
      <c r="N308" s="244">
        <v>2021</v>
      </c>
      <c r="O308" s="202">
        <f>ROUND(IF(Table1[[#This Row],[Valuation Year]]=2016,(Table1[[#This Row],[Total Construction Cost ($)]]+Table1[[#This Row],[Land Value]])*('General Input Sheet'!$G$38/'General Input Sheet'!$G$43),Table1[[#This Row],[Total Construction Cost ($)]]+Table1[[#This Row],[Land Value]]),0)</f>
        <v>899732</v>
      </c>
      <c r="P308" s="123" t="str" cm="1">
        <f t="array" ref="P308">_xlfn.IFS(Table1[[#This Row],[Asset Class]]&lt;&gt;"Local","y",P$11=$E308,"y",Table1[[#This Row],[Asset Class]]="Local","")</f>
        <v/>
      </c>
      <c r="Q308" s="86" t="str" cm="1">
        <f t="array" ref="Q308">_xlfn.IFS(Table1[[#This Row],[Asset Class]]&lt;&gt;"Local","y",Q$11=$E308,"y",Table1[[#This Row],[Asset Class]]="Local","")</f>
        <v/>
      </c>
      <c r="R308" s="86" t="str" cm="1">
        <f t="array" ref="R308">_xlfn.IFS(Table1[[#This Row],[Asset Class]]&lt;&gt;"Local","y",R$11=$E308,"y",Table1[[#This Row],[Asset Class]]="Local","")</f>
        <v/>
      </c>
      <c r="S308" s="341" t="str" cm="1">
        <f t="array" ref="S308">_xlfn.IFS(Table1[[#This Row],[Asset Class]]&lt;&gt;"Local","y",S$11=$E308,"y",Table1[[#This Row],[Asset Class]]="Local","")</f>
        <v>y</v>
      </c>
      <c r="T308" s="50"/>
      <c r="U308" s="95" t="str">
        <f>IF(Table1[[#This Row],[Asset Class]]&lt;&gt;"Local",0.25,IF(P308="y",1,""))</f>
        <v/>
      </c>
      <c r="V308" s="415" t="str">
        <f>IF(Table1[[#This Row],[Asset Class]]&lt;&gt;"Local",0.25,IF(Q308="y",1,""))</f>
        <v/>
      </c>
      <c r="W308" s="415" t="str">
        <f>IF(Table1[[#This Row],[Asset Class]]&lt;&gt;"Local",0.25,IF(R308="y",1,""))</f>
        <v/>
      </c>
      <c r="X308" s="415">
        <f>IF(Table1[[#This Row],[Asset Class]]&lt;&gt;"Local",0.25,IF(S308="y",1,""))</f>
        <v>1</v>
      </c>
      <c r="Y308" s="95">
        <f t="shared" si="24"/>
        <v>1</v>
      </c>
      <c r="Z308" s="50"/>
      <c r="AA308" s="257" t="str">
        <f t="shared" si="25"/>
        <v/>
      </c>
      <c r="AB308" s="258" t="str">
        <f t="shared" si="26"/>
        <v/>
      </c>
      <c r="AC308" s="258" t="str">
        <f t="shared" si="27"/>
        <v/>
      </c>
      <c r="AD308" s="258">
        <f t="shared" si="28"/>
        <v>899732</v>
      </c>
      <c r="AE308" s="259">
        <f t="shared" si="29"/>
        <v>899732</v>
      </c>
    </row>
    <row r="309" spans="1:31">
      <c r="A309" s="26"/>
      <c r="B309" s="210" t="s">
        <v>596</v>
      </c>
      <c r="C309" s="211" t="s">
        <v>597</v>
      </c>
      <c r="D309" s="211" t="s">
        <v>111</v>
      </c>
      <c r="E309" s="211" t="s">
        <v>114</v>
      </c>
      <c r="F309" s="241" t="s">
        <v>103</v>
      </c>
      <c r="G309" s="357">
        <v>0.5</v>
      </c>
      <c r="H309" s="360">
        <v>3896.3473944732509</v>
      </c>
      <c r="I309" s="365">
        <v>77.371645491830151</v>
      </c>
      <c r="J309" s="332">
        <f>Table1[[#This Row],[Embellishment Area (m2)]]*Table1[[#This Row],[Construction Unit Rate ($/m)]]*Table1[[#This Row],[Embellishment Area Factor]]</f>
        <v>150733.40465910023</v>
      </c>
      <c r="K309" s="246">
        <v>7792.6947889465018</v>
      </c>
      <c r="L309" s="337">
        <v>51.919695325664051</v>
      </c>
      <c r="M309" s="88">
        <f>Table1[[#This Row],[Size of land (m2)]]*Table1[[#This Row],[Land Unit Rate ($/m2)]]</f>
        <v>404594.33920799231</v>
      </c>
      <c r="N309" s="244">
        <v>2021</v>
      </c>
      <c r="O309" s="202">
        <f>ROUND(IF(Table1[[#This Row],[Valuation Year]]=2016,(Table1[[#This Row],[Total Construction Cost ($)]]+Table1[[#This Row],[Land Value]])*('General Input Sheet'!$G$38/'General Input Sheet'!$G$43),Table1[[#This Row],[Total Construction Cost ($)]]+Table1[[#This Row],[Land Value]]),0)</f>
        <v>555328</v>
      </c>
      <c r="P309" s="123" t="str" cm="1">
        <f t="array" ref="P309">_xlfn.IFS(Table1[[#This Row],[Asset Class]]&lt;&gt;"Local","y",P$11=$E309,"y",Table1[[#This Row],[Asset Class]]="Local","")</f>
        <v/>
      </c>
      <c r="Q309" s="86" t="str" cm="1">
        <f t="array" ref="Q309">_xlfn.IFS(Table1[[#This Row],[Asset Class]]&lt;&gt;"Local","y",Q$11=$E309,"y",Table1[[#This Row],[Asset Class]]="Local","")</f>
        <v/>
      </c>
      <c r="R309" s="86" t="str" cm="1">
        <f t="array" ref="R309">_xlfn.IFS(Table1[[#This Row],[Asset Class]]&lt;&gt;"Local","y",R$11=$E309,"y",Table1[[#This Row],[Asset Class]]="Local","")</f>
        <v/>
      </c>
      <c r="S309" s="341" t="str" cm="1">
        <f t="array" ref="S309">_xlfn.IFS(Table1[[#This Row],[Asset Class]]&lt;&gt;"Local","y",S$11=$E309,"y",Table1[[#This Row],[Asset Class]]="Local","")</f>
        <v>y</v>
      </c>
      <c r="T309" s="50"/>
      <c r="U309" s="95" t="str">
        <f>IF(Table1[[#This Row],[Asset Class]]&lt;&gt;"Local",0.25,IF(P309="y",1,""))</f>
        <v/>
      </c>
      <c r="V309" s="415" t="str">
        <f>IF(Table1[[#This Row],[Asset Class]]&lt;&gt;"Local",0.25,IF(Q309="y",1,""))</f>
        <v/>
      </c>
      <c r="W309" s="415" t="str">
        <f>IF(Table1[[#This Row],[Asset Class]]&lt;&gt;"Local",0.25,IF(R309="y",1,""))</f>
        <v/>
      </c>
      <c r="X309" s="415">
        <f>IF(Table1[[#This Row],[Asset Class]]&lt;&gt;"Local",0.25,IF(S309="y",1,""))</f>
        <v>1</v>
      </c>
      <c r="Y309" s="95">
        <f t="shared" si="24"/>
        <v>1</v>
      </c>
      <c r="Z309" s="50"/>
      <c r="AA309" s="257" t="str">
        <f t="shared" si="25"/>
        <v/>
      </c>
      <c r="AB309" s="258" t="str">
        <f t="shared" si="26"/>
        <v/>
      </c>
      <c r="AC309" s="258" t="str">
        <f t="shared" si="27"/>
        <v/>
      </c>
      <c r="AD309" s="258">
        <f t="shared" si="28"/>
        <v>555328</v>
      </c>
      <c r="AE309" s="259">
        <f t="shared" si="29"/>
        <v>555328</v>
      </c>
    </row>
    <row r="310" spans="1:31">
      <c r="A310" s="26"/>
      <c r="B310" s="210" t="s">
        <v>598</v>
      </c>
      <c r="C310" s="211" t="s">
        <v>599</v>
      </c>
      <c r="D310" s="211" t="s">
        <v>111</v>
      </c>
      <c r="E310" s="211" t="s">
        <v>114</v>
      </c>
      <c r="F310" s="241" t="s">
        <v>103</v>
      </c>
      <c r="G310" s="357">
        <v>0.5</v>
      </c>
      <c r="H310" s="360">
        <v>8468.33616370661</v>
      </c>
      <c r="I310" s="365">
        <v>77.371645491830151</v>
      </c>
      <c r="J310" s="332">
        <f>Table1[[#This Row],[Embellishment Area (m2)]]*Table1[[#This Row],[Construction Unit Rate ($/m)]]*Table1[[#This Row],[Embellishment Area Factor]]</f>
        <v>327604.55178197636</v>
      </c>
      <c r="K310" s="246">
        <v>16936.67232741322</v>
      </c>
      <c r="L310" s="337">
        <v>51.919695325664051</v>
      </c>
      <c r="M310" s="88">
        <f>Table1[[#This Row],[Size of land (m2)]]*Table1[[#This Row],[Land Unit Rate ($/m2)]]</f>
        <v>879346.8670698998</v>
      </c>
      <c r="N310" s="244">
        <v>2021</v>
      </c>
      <c r="O310" s="202">
        <f>ROUND(IF(Table1[[#This Row],[Valuation Year]]=2016,(Table1[[#This Row],[Total Construction Cost ($)]]+Table1[[#This Row],[Land Value]])*('General Input Sheet'!$G$38/'General Input Sheet'!$G$43),Table1[[#This Row],[Total Construction Cost ($)]]+Table1[[#This Row],[Land Value]]),0)</f>
        <v>1206951</v>
      </c>
      <c r="P310" s="123" t="str" cm="1">
        <f t="array" ref="P310">_xlfn.IFS(Table1[[#This Row],[Asset Class]]&lt;&gt;"Local","y",P$11=$E310,"y",Table1[[#This Row],[Asset Class]]="Local","")</f>
        <v/>
      </c>
      <c r="Q310" s="86" t="str" cm="1">
        <f t="array" ref="Q310">_xlfn.IFS(Table1[[#This Row],[Asset Class]]&lt;&gt;"Local","y",Q$11=$E310,"y",Table1[[#This Row],[Asset Class]]="Local","")</f>
        <v/>
      </c>
      <c r="R310" s="86" t="str" cm="1">
        <f t="array" ref="R310">_xlfn.IFS(Table1[[#This Row],[Asset Class]]&lt;&gt;"Local","y",R$11=$E310,"y",Table1[[#This Row],[Asset Class]]="Local","")</f>
        <v/>
      </c>
      <c r="S310" s="341" t="str" cm="1">
        <f t="array" ref="S310">_xlfn.IFS(Table1[[#This Row],[Asset Class]]&lt;&gt;"Local","y",S$11=$E310,"y",Table1[[#This Row],[Asset Class]]="Local","")</f>
        <v>y</v>
      </c>
      <c r="T310" s="50"/>
      <c r="U310" s="95" t="str">
        <f>IF(Table1[[#This Row],[Asset Class]]&lt;&gt;"Local",0.25,IF(P310="y",1,""))</f>
        <v/>
      </c>
      <c r="V310" s="415" t="str">
        <f>IF(Table1[[#This Row],[Asset Class]]&lt;&gt;"Local",0.25,IF(Q310="y",1,""))</f>
        <v/>
      </c>
      <c r="W310" s="415" t="str">
        <f>IF(Table1[[#This Row],[Asset Class]]&lt;&gt;"Local",0.25,IF(R310="y",1,""))</f>
        <v/>
      </c>
      <c r="X310" s="415">
        <f>IF(Table1[[#This Row],[Asset Class]]&lt;&gt;"Local",0.25,IF(S310="y",1,""))</f>
        <v>1</v>
      </c>
      <c r="Y310" s="95">
        <f t="shared" si="24"/>
        <v>1</v>
      </c>
      <c r="Z310" s="50"/>
      <c r="AA310" s="257" t="str">
        <f t="shared" si="25"/>
        <v/>
      </c>
      <c r="AB310" s="258" t="str">
        <f t="shared" si="26"/>
        <v/>
      </c>
      <c r="AC310" s="258" t="str">
        <f t="shared" si="27"/>
        <v/>
      </c>
      <c r="AD310" s="258">
        <f t="shared" si="28"/>
        <v>1206951</v>
      </c>
      <c r="AE310" s="259">
        <f t="shared" si="29"/>
        <v>1206951</v>
      </c>
    </row>
    <row r="311" spans="1:31">
      <c r="A311" s="26"/>
      <c r="B311" s="210" t="s">
        <v>598</v>
      </c>
      <c r="C311" s="211" t="s">
        <v>600</v>
      </c>
      <c r="D311" s="211" t="s">
        <v>111</v>
      </c>
      <c r="E311" s="211" t="s">
        <v>114</v>
      </c>
      <c r="F311" s="241" t="s">
        <v>136</v>
      </c>
      <c r="G311" s="357">
        <v>0.5</v>
      </c>
      <c r="H311" s="360">
        <v>6001.0426113457852</v>
      </c>
      <c r="I311" s="365">
        <v>77.371645491830151</v>
      </c>
      <c r="J311" s="332">
        <f>Table1[[#This Row],[Embellishment Area (m2)]]*Table1[[#This Row],[Construction Unit Rate ($/m)]]*Table1[[#This Row],[Embellishment Area Factor]]</f>
        <v>232155.27075320637</v>
      </c>
      <c r="K311" s="246">
        <v>12002.08522269157</v>
      </c>
      <c r="L311" s="337">
        <v>51.919695325664051</v>
      </c>
      <c r="M311" s="88">
        <f>Table1[[#This Row],[Size of land (m2)]]*Table1[[#This Row],[Land Unit Rate ($/m2)]]</f>
        <v>623144.60803480109</v>
      </c>
      <c r="N311" s="244">
        <v>2021</v>
      </c>
      <c r="O311" s="202">
        <f>ROUND(IF(Table1[[#This Row],[Valuation Year]]=2016,(Table1[[#This Row],[Total Construction Cost ($)]]+Table1[[#This Row],[Land Value]])*('General Input Sheet'!$G$38/'General Input Sheet'!$G$43),Table1[[#This Row],[Total Construction Cost ($)]]+Table1[[#This Row],[Land Value]]),0)</f>
        <v>855300</v>
      </c>
      <c r="P311" s="123" t="str" cm="1">
        <f t="array" ref="P311">_xlfn.IFS(Table1[[#This Row],[Asset Class]]&lt;&gt;"Local","y",P$11=$E311,"y",Table1[[#This Row],[Asset Class]]="Local","")</f>
        <v/>
      </c>
      <c r="Q311" s="86" t="str" cm="1">
        <f t="array" ref="Q311">_xlfn.IFS(Table1[[#This Row],[Asset Class]]&lt;&gt;"Local","y",Q$11=$E311,"y",Table1[[#This Row],[Asset Class]]="Local","")</f>
        <v/>
      </c>
      <c r="R311" s="86" t="str" cm="1">
        <f t="array" ref="R311">_xlfn.IFS(Table1[[#This Row],[Asset Class]]&lt;&gt;"Local","y",R$11=$E311,"y",Table1[[#This Row],[Asset Class]]="Local","")</f>
        <v/>
      </c>
      <c r="S311" s="341" t="str" cm="1">
        <f t="array" ref="S311">_xlfn.IFS(Table1[[#This Row],[Asset Class]]&lt;&gt;"Local","y",S$11=$E311,"y",Table1[[#This Row],[Asset Class]]="Local","")</f>
        <v>y</v>
      </c>
      <c r="T311" s="50"/>
      <c r="U311" s="95" t="str">
        <f>IF(Table1[[#This Row],[Asset Class]]&lt;&gt;"Local",0.25,IF(P311="y",1,""))</f>
        <v/>
      </c>
      <c r="V311" s="415" t="str">
        <f>IF(Table1[[#This Row],[Asset Class]]&lt;&gt;"Local",0.25,IF(Q311="y",1,""))</f>
        <v/>
      </c>
      <c r="W311" s="415" t="str">
        <f>IF(Table1[[#This Row],[Asset Class]]&lt;&gt;"Local",0.25,IF(R311="y",1,""))</f>
        <v/>
      </c>
      <c r="X311" s="415">
        <f>IF(Table1[[#This Row],[Asset Class]]&lt;&gt;"Local",0.25,IF(S311="y",1,""))</f>
        <v>1</v>
      </c>
      <c r="Y311" s="95">
        <f t="shared" si="24"/>
        <v>1</v>
      </c>
      <c r="Z311" s="50"/>
      <c r="AA311" s="257" t="str">
        <f t="shared" si="25"/>
        <v/>
      </c>
      <c r="AB311" s="258" t="str">
        <f t="shared" si="26"/>
        <v/>
      </c>
      <c r="AC311" s="258" t="str">
        <f t="shared" si="27"/>
        <v/>
      </c>
      <c r="AD311" s="258">
        <f t="shared" si="28"/>
        <v>855300</v>
      </c>
      <c r="AE311" s="259">
        <f t="shared" si="29"/>
        <v>855300</v>
      </c>
    </row>
    <row r="312" spans="1:31">
      <c r="A312" s="26"/>
      <c r="B312" s="210" t="s">
        <v>601</v>
      </c>
      <c r="C312" s="211" t="s">
        <v>602</v>
      </c>
      <c r="D312" s="211" t="s">
        <v>111</v>
      </c>
      <c r="E312" s="211" t="s">
        <v>114</v>
      </c>
      <c r="F312" s="241" t="s">
        <v>103</v>
      </c>
      <c r="G312" s="357">
        <v>0.5</v>
      </c>
      <c r="H312" s="360">
        <v>1348.5603869072236</v>
      </c>
      <c r="I312" s="365">
        <v>77.371645491830151</v>
      </c>
      <c r="J312" s="332">
        <f>Table1[[#This Row],[Embellishment Area (m2)]]*Table1[[#This Row],[Construction Unit Rate ($/m)]]*Table1[[#This Row],[Embellishment Area Factor]]</f>
        <v>52170.168090055507</v>
      </c>
      <c r="K312" s="246">
        <v>2697.1207738144471</v>
      </c>
      <c r="L312" s="337">
        <v>51.919695325664051</v>
      </c>
      <c r="M312" s="88">
        <f>Table1[[#This Row],[Size of land (m2)]]*Table1[[#This Row],[Land Unit Rate ($/m2)]]</f>
        <v>140033.68883296536</v>
      </c>
      <c r="N312" s="244">
        <v>2021</v>
      </c>
      <c r="O312" s="202">
        <f>ROUND(IF(Table1[[#This Row],[Valuation Year]]=2016,(Table1[[#This Row],[Total Construction Cost ($)]]+Table1[[#This Row],[Land Value]])*('General Input Sheet'!$G$38/'General Input Sheet'!$G$43),Table1[[#This Row],[Total Construction Cost ($)]]+Table1[[#This Row],[Land Value]]),0)</f>
        <v>192204</v>
      </c>
      <c r="P312" s="123" t="str" cm="1">
        <f t="array" ref="P312">_xlfn.IFS(Table1[[#This Row],[Asset Class]]&lt;&gt;"Local","y",P$11=$E312,"y",Table1[[#This Row],[Asset Class]]="Local","")</f>
        <v/>
      </c>
      <c r="Q312" s="86" t="str" cm="1">
        <f t="array" ref="Q312">_xlfn.IFS(Table1[[#This Row],[Asset Class]]&lt;&gt;"Local","y",Q$11=$E312,"y",Table1[[#This Row],[Asset Class]]="Local","")</f>
        <v/>
      </c>
      <c r="R312" s="86" t="str" cm="1">
        <f t="array" ref="R312">_xlfn.IFS(Table1[[#This Row],[Asset Class]]&lt;&gt;"Local","y",R$11=$E312,"y",Table1[[#This Row],[Asset Class]]="Local","")</f>
        <v/>
      </c>
      <c r="S312" s="341" t="str" cm="1">
        <f t="array" ref="S312">_xlfn.IFS(Table1[[#This Row],[Asset Class]]&lt;&gt;"Local","y",S$11=$E312,"y",Table1[[#This Row],[Asset Class]]="Local","")</f>
        <v>y</v>
      </c>
      <c r="T312" s="50"/>
      <c r="U312" s="95" t="str">
        <f>IF(Table1[[#This Row],[Asset Class]]&lt;&gt;"Local",0.25,IF(P312="y",1,""))</f>
        <v/>
      </c>
      <c r="V312" s="415" t="str">
        <f>IF(Table1[[#This Row],[Asset Class]]&lt;&gt;"Local",0.25,IF(Q312="y",1,""))</f>
        <v/>
      </c>
      <c r="W312" s="415" t="str">
        <f>IF(Table1[[#This Row],[Asset Class]]&lt;&gt;"Local",0.25,IF(R312="y",1,""))</f>
        <v/>
      </c>
      <c r="X312" s="415">
        <f>IF(Table1[[#This Row],[Asset Class]]&lt;&gt;"Local",0.25,IF(S312="y",1,""))</f>
        <v>1</v>
      </c>
      <c r="Y312" s="95">
        <f t="shared" si="24"/>
        <v>1</v>
      </c>
      <c r="Z312" s="50"/>
      <c r="AA312" s="257" t="str">
        <f t="shared" si="25"/>
        <v/>
      </c>
      <c r="AB312" s="258" t="str">
        <f t="shared" si="26"/>
        <v/>
      </c>
      <c r="AC312" s="258" t="str">
        <f t="shared" si="27"/>
        <v/>
      </c>
      <c r="AD312" s="258">
        <f t="shared" si="28"/>
        <v>192204</v>
      </c>
      <c r="AE312" s="259">
        <f t="shared" si="29"/>
        <v>192204</v>
      </c>
    </row>
    <row r="313" spans="1:31">
      <c r="A313" s="26"/>
      <c r="B313" s="210" t="s">
        <v>601</v>
      </c>
      <c r="C313" s="211" t="s">
        <v>603</v>
      </c>
      <c r="D313" s="211" t="s">
        <v>111</v>
      </c>
      <c r="E313" s="211" t="s">
        <v>114</v>
      </c>
      <c r="F313" s="241" t="s">
        <v>103</v>
      </c>
      <c r="G313" s="357">
        <v>0.5</v>
      </c>
      <c r="H313" s="360">
        <v>986.43447403107098</v>
      </c>
      <c r="I313" s="365">
        <v>77.371645491830151</v>
      </c>
      <c r="J313" s="332">
        <f>Table1[[#This Row],[Embellishment Area (m2)]]*Table1[[#This Row],[Construction Unit Rate ($/m)]]*Table1[[#This Row],[Embellishment Area Factor]]</f>
        <v>38161.029212825983</v>
      </c>
      <c r="K313" s="246">
        <v>1972.868948062142</v>
      </c>
      <c r="L313" s="337">
        <v>51.919695325664051</v>
      </c>
      <c r="M313" s="88">
        <f>Table1[[#This Row],[Size of land (m2)]]*Table1[[#This Row],[Land Unit Rate ($/m2)]]</f>
        <v>102430.75470084975</v>
      </c>
      <c r="N313" s="244">
        <v>2021</v>
      </c>
      <c r="O313" s="202">
        <f>ROUND(IF(Table1[[#This Row],[Valuation Year]]=2016,(Table1[[#This Row],[Total Construction Cost ($)]]+Table1[[#This Row],[Land Value]])*('General Input Sheet'!$G$38/'General Input Sheet'!$G$43),Table1[[#This Row],[Total Construction Cost ($)]]+Table1[[#This Row],[Land Value]]),0)</f>
        <v>140592</v>
      </c>
      <c r="P313" s="123" t="str" cm="1">
        <f t="array" ref="P313">_xlfn.IFS(Table1[[#This Row],[Asset Class]]&lt;&gt;"Local","y",P$11=$E313,"y",Table1[[#This Row],[Asset Class]]="Local","")</f>
        <v/>
      </c>
      <c r="Q313" s="86" t="str" cm="1">
        <f t="array" ref="Q313">_xlfn.IFS(Table1[[#This Row],[Asset Class]]&lt;&gt;"Local","y",Q$11=$E313,"y",Table1[[#This Row],[Asset Class]]="Local","")</f>
        <v/>
      </c>
      <c r="R313" s="86" t="str" cm="1">
        <f t="array" ref="R313">_xlfn.IFS(Table1[[#This Row],[Asset Class]]&lt;&gt;"Local","y",R$11=$E313,"y",Table1[[#This Row],[Asset Class]]="Local","")</f>
        <v/>
      </c>
      <c r="S313" s="341" t="str" cm="1">
        <f t="array" ref="S313">_xlfn.IFS(Table1[[#This Row],[Asset Class]]&lt;&gt;"Local","y",S$11=$E313,"y",Table1[[#This Row],[Asset Class]]="Local","")</f>
        <v>y</v>
      </c>
      <c r="T313" s="50"/>
      <c r="U313" s="95" t="str">
        <f>IF(Table1[[#This Row],[Asset Class]]&lt;&gt;"Local",0.25,IF(P313="y",1,""))</f>
        <v/>
      </c>
      <c r="V313" s="415" t="str">
        <f>IF(Table1[[#This Row],[Asset Class]]&lt;&gt;"Local",0.25,IF(Q313="y",1,""))</f>
        <v/>
      </c>
      <c r="W313" s="415" t="str">
        <f>IF(Table1[[#This Row],[Asset Class]]&lt;&gt;"Local",0.25,IF(R313="y",1,""))</f>
        <v/>
      </c>
      <c r="X313" s="415">
        <f>IF(Table1[[#This Row],[Asset Class]]&lt;&gt;"Local",0.25,IF(S313="y",1,""))</f>
        <v>1</v>
      </c>
      <c r="Y313" s="95">
        <f t="shared" si="24"/>
        <v>1</v>
      </c>
      <c r="Z313" s="50"/>
      <c r="AA313" s="257" t="str">
        <f t="shared" si="25"/>
        <v/>
      </c>
      <c r="AB313" s="258" t="str">
        <f t="shared" si="26"/>
        <v/>
      </c>
      <c r="AC313" s="258" t="str">
        <f t="shared" si="27"/>
        <v/>
      </c>
      <c r="AD313" s="258">
        <f t="shared" si="28"/>
        <v>140592</v>
      </c>
      <c r="AE313" s="259">
        <f t="shared" si="29"/>
        <v>140592</v>
      </c>
    </row>
    <row r="314" spans="1:31">
      <c r="A314" s="26"/>
      <c r="B314" s="210" t="s">
        <v>601</v>
      </c>
      <c r="C314" s="211" t="s">
        <v>604</v>
      </c>
      <c r="D314" s="211" t="s">
        <v>111</v>
      </c>
      <c r="E314" s="211" t="s">
        <v>114</v>
      </c>
      <c r="F314" s="241" t="s">
        <v>108</v>
      </c>
      <c r="G314" s="357">
        <v>0.5</v>
      </c>
      <c r="H314" s="360">
        <v>8272.7271220880848</v>
      </c>
      <c r="I314" s="365">
        <v>77.371645491830151</v>
      </c>
      <c r="J314" s="332">
        <f>Table1[[#This Row],[Embellishment Area (m2)]]*Table1[[#This Row],[Construction Unit Rate ($/m)]]*Table1[[#This Row],[Embellishment Area Factor]]</f>
        <v>320037.25507042377</v>
      </c>
      <c r="K314" s="246">
        <v>16545.45424417617</v>
      </c>
      <c r="L314" s="337">
        <v>51.919695325664051</v>
      </c>
      <c r="M314" s="88">
        <f>Table1[[#This Row],[Size of land (m2)]]*Table1[[#This Row],[Land Unit Rate ($/m2)]]</f>
        <v>859034.94338234188</v>
      </c>
      <c r="N314" s="244">
        <v>2021</v>
      </c>
      <c r="O314" s="202">
        <f>ROUND(IF(Table1[[#This Row],[Valuation Year]]=2016,(Table1[[#This Row],[Total Construction Cost ($)]]+Table1[[#This Row],[Land Value]])*('General Input Sheet'!$G$38/'General Input Sheet'!$G$43),Table1[[#This Row],[Total Construction Cost ($)]]+Table1[[#This Row],[Land Value]]),0)</f>
        <v>1179072</v>
      </c>
      <c r="P314" s="123" t="str" cm="1">
        <f t="array" ref="P314">_xlfn.IFS(Table1[[#This Row],[Asset Class]]&lt;&gt;"Local","y",P$11=$E314,"y",Table1[[#This Row],[Asset Class]]="Local","")</f>
        <v/>
      </c>
      <c r="Q314" s="86" t="str" cm="1">
        <f t="array" ref="Q314">_xlfn.IFS(Table1[[#This Row],[Asset Class]]&lt;&gt;"Local","y",Q$11=$E314,"y",Table1[[#This Row],[Asset Class]]="Local","")</f>
        <v/>
      </c>
      <c r="R314" s="86" t="str" cm="1">
        <f t="array" ref="R314">_xlfn.IFS(Table1[[#This Row],[Asset Class]]&lt;&gt;"Local","y",R$11=$E314,"y",Table1[[#This Row],[Asset Class]]="Local","")</f>
        <v/>
      </c>
      <c r="S314" s="341" t="str" cm="1">
        <f t="array" ref="S314">_xlfn.IFS(Table1[[#This Row],[Asset Class]]&lt;&gt;"Local","y",S$11=$E314,"y",Table1[[#This Row],[Asset Class]]="Local","")</f>
        <v>y</v>
      </c>
      <c r="T314" s="50"/>
      <c r="U314" s="95" t="str">
        <f>IF(Table1[[#This Row],[Asset Class]]&lt;&gt;"Local",0.25,IF(P314="y",1,""))</f>
        <v/>
      </c>
      <c r="V314" s="415" t="str">
        <f>IF(Table1[[#This Row],[Asset Class]]&lt;&gt;"Local",0.25,IF(Q314="y",1,""))</f>
        <v/>
      </c>
      <c r="W314" s="415" t="str">
        <f>IF(Table1[[#This Row],[Asset Class]]&lt;&gt;"Local",0.25,IF(R314="y",1,""))</f>
        <v/>
      </c>
      <c r="X314" s="415">
        <f>IF(Table1[[#This Row],[Asset Class]]&lt;&gt;"Local",0.25,IF(S314="y",1,""))</f>
        <v>1</v>
      </c>
      <c r="Y314" s="95">
        <f t="shared" si="24"/>
        <v>1</v>
      </c>
      <c r="Z314" s="50"/>
      <c r="AA314" s="257" t="str">
        <f t="shared" si="25"/>
        <v/>
      </c>
      <c r="AB314" s="258" t="str">
        <f t="shared" si="26"/>
        <v/>
      </c>
      <c r="AC314" s="258" t="str">
        <f t="shared" si="27"/>
        <v/>
      </c>
      <c r="AD314" s="258">
        <f t="shared" si="28"/>
        <v>1179072</v>
      </c>
      <c r="AE314" s="259">
        <f t="shared" si="29"/>
        <v>1179072</v>
      </c>
    </row>
    <row r="315" spans="1:31">
      <c r="A315" s="26"/>
      <c r="B315" s="210" t="s">
        <v>605</v>
      </c>
      <c r="C315" s="211" t="s">
        <v>606</v>
      </c>
      <c r="D315" s="211" t="s">
        <v>111</v>
      </c>
      <c r="E315" s="211" t="s">
        <v>114</v>
      </c>
      <c r="F315" s="241" t="s">
        <v>103</v>
      </c>
      <c r="G315" s="357">
        <v>0.5</v>
      </c>
      <c r="H315" s="360">
        <v>2730.4854852537228</v>
      </c>
      <c r="I315" s="365">
        <v>77.371645491830151</v>
      </c>
      <c r="J315" s="332">
        <f>Table1[[#This Row],[Embellishment Area (m2)]]*Table1[[#This Row],[Construction Unit Rate ($/m)]]*Table1[[#This Row],[Embellishment Area Factor]]</f>
        <v>105631.07749281943</v>
      </c>
      <c r="K315" s="246">
        <v>5460.9709705074456</v>
      </c>
      <c r="L315" s="337">
        <v>51.919695325664051</v>
      </c>
      <c r="M315" s="88">
        <f>Table1[[#This Row],[Size of land (m2)]]*Table1[[#This Row],[Land Unit Rate ($/m2)]]</f>
        <v>283531.94897104253</v>
      </c>
      <c r="N315" s="244">
        <v>2021</v>
      </c>
      <c r="O315" s="202">
        <f>ROUND(IF(Table1[[#This Row],[Valuation Year]]=2016,(Table1[[#This Row],[Total Construction Cost ($)]]+Table1[[#This Row],[Land Value]])*('General Input Sheet'!$G$38/'General Input Sheet'!$G$43),Table1[[#This Row],[Total Construction Cost ($)]]+Table1[[#This Row],[Land Value]]),0)</f>
        <v>389163</v>
      </c>
      <c r="P315" s="123" t="str" cm="1">
        <f t="array" ref="P315">_xlfn.IFS(Table1[[#This Row],[Asset Class]]&lt;&gt;"Local","y",P$11=$E315,"y",Table1[[#This Row],[Asset Class]]="Local","")</f>
        <v/>
      </c>
      <c r="Q315" s="86" t="str" cm="1">
        <f t="array" ref="Q315">_xlfn.IFS(Table1[[#This Row],[Asset Class]]&lt;&gt;"Local","y",Q$11=$E315,"y",Table1[[#This Row],[Asset Class]]="Local","")</f>
        <v/>
      </c>
      <c r="R315" s="86" t="str" cm="1">
        <f t="array" ref="R315">_xlfn.IFS(Table1[[#This Row],[Asset Class]]&lt;&gt;"Local","y",R$11=$E315,"y",Table1[[#This Row],[Asset Class]]="Local","")</f>
        <v/>
      </c>
      <c r="S315" s="341" t="str" cm="1">
        <f t="array" ref="S315">_xlfn.IFS(Table1[[#This Row],[Asset Class]]&lt;&gt;"Local","y",S$11=$E315,"y",Table1[[#This Row],[Asset Class]]="Local","")</f>
        <v>y</v>
      </c>
      <c r="T315" s="50"/>
      <c r="U315" s="95" t="str">
        <f>IF(Table1[[#This Row],[Asset Class]]&lt;&gt;"Local",0.25,IF(P315="y",1,""))</f>
        <v/>
      </c>
      <c r="V315" s="415" t="str">
        <f>IF(Table1[[#This Row],[Asset Class]]&lt;&gt;"Local",0.25,IF(Q315="y",1,""))</f>
        <v/>
      </c>
      <c r="W315" s="415" t="str">
        <f>IF(Table1[[#This Row],[Asset Class]]&lt;&gt;"Local",0.25,IF(R315="y",1,""))</f>
        <v/>
      </c>
      <c r="X315" s="415">
        <f>IF(Table1[[#This Row],[Asset Class]]&lt;&gt;"Local",0.25,IF(S315="y",1,""))</f>
        <v>1</v>
      </c>
      <c r="Y315" s="95">
        <f t="shared" si="24"/>
        <v>1</v>
      </c>
      <c r="Z315" s="50"/>
      <c r="AA315" s="257" t="str">
        <f t="shared" si="25"/>
        <v/>
      </c>
      <c r="AB315" s="258" t="str">
        <f t="shared" si="26"/>
        <v/>
      </c>
      <c r="AC315" s="258" t="str">
        <f t="shared" si="27"/>
        <v/>
      </c>
      <c r="AD315" s="258">
        <f t="shared" si="28"/>
        <v>389163</v>
      </c>
      <c r="AE315" s="259">
        <f t="shared" si="29"/>
        <v>389163</v>
      </c>
    </row>
    <row r="316" spans="1:31">
      <c r="A316" s="26"/>
      <c r="B316" s="210" t="s">
        <v>607</v>
      </c>
      <c r="C316" s="211" t="s">
        <v>608</v>
      </c>
      <c r="D316" s="211" t="s">
        <v>106</v>
      </c>
      <c r="E316" s="211" t="s">
        <v>114</v>
      </c>
      <c r="F316" s="241" t="s">
        <v>108</v>
      </c>
      <c r="G316" s="357">
        <v>0.5</v>
      </c>
      <c r="H316" s="360">
        <v>27733.231879809751</v>
      </c>
      <c r="I316" s="365">
        <v>566.28724924743767</v>
      </c>
      <c r="J316" s="332">
        <f>Table1[[#This Row],[Embellishment Area (m2)]]*Table1[[#This Row],[Construction Unit Rate ($/m)]]*Table1[[#This Row],[Embellishment Area Factor]]</f>
        <v>7852487.7969794041</v>
      </c>
      <c r="K316" s="246">
        <v>55466.463759619503</v>
      </c>
      <c r="L316" s="337">
        <v>75.676903388107434</v>
      </c>
      <c r="M316" s="88">
        <f>Table1[[#This Row],[Size of land (m2)]]*Table1[[#This Row],[Land Unit Rate ($/m2)]]</f>
        <v>4197530.2192166876</v>
      </c>
      <c r="N316" s="244">
        <v>2021</v>
      </c>
      <c r="O316" s="202">
        <f>ROUND(IF(Table1[[#This Row],[Valuation Year]]=2016,(Table1[[#This Row],[Total Construction Cost ($)]]+Table1[[#This Row],[Land Value]])*('General Input Sheet'!$G$38/'General Input Sheet'!$G$43),Table1[[#This Row],[Total Construction Cost ($)]]+Table1[[#This Row],[Land Value]]),0)</f>
        <v>12050018</v>
      </c>
      <c r="P316" s="123" t="str" cm="1">
        <f t="array" ref="P316">_xlfn.IFS(Table1[[#This Row],[Asset Class]]&lt;&gt;"Local","y",P$11=$E316,"y",Table1[[#This Row],[Asset Class]]="Local","")</f>
        <v>y</v>
      </c>
      <c r="Q316" s="86" t="str" cm="1">
        <f t="array" ref="Q316">_xlfn.IFS(Table1[[#This Row],[Asset Class]]&lt;&gt;"Local","y",Q$11=$E316,"y",Table1[[#This Row],[Asset Class]]="Local","")</f>
        <v>y</v>
      </c>
      <c r="R316" s="86" t="str" cm="1">
        <f t="array" ref="R316">_xlfn.IFS(Table1[[#This Row],[Asset Class]]&lt;&gt;"Local","y",R$11=$E316,"y",Table1[[#This Row],[Asset Class]]="Local","")</f>
        <v>y</v>
      </c>
      <c r="S316" s="341" t="str" cm="1">
        <f t="array" ref="S316">_xlfn.IFS(Table1[[#This Row],[Asset Class]]&lt;&gt;"Local","y",S$11=$E316,"y",Table1[[#This Row],[Asset Class]]="Local","")</f>
        <v>y</v>
      </c>
      <c r="T316" s="50"/>
      <c r="U316" s="95">
        <f>IF(Table1[[#This Row],[Asset Class]]&lt;&gt;"Local",0.25,IF(P316="y",1,""))</f>
        <v>0.25</v>
      </c>
      <c r="V316" s="415">
        <f>IF(Table1[[#This Row],[Asset Class]]&lt;&gt;"Local",0.25,IF(Q316="y",1,""))</f>
        <v>0.25</v>
      </c>
      <c r="W316" s="415">
        <f>IF(Table1[[#This Row],[Asset Class]]&lt;&gt;"Local",0.25,IF(R316="y",1,""))</f>
        <v>0.25</v>
      </c>
      <c r="X316" s="415">
        <f>IF(Table1[[#This Row],[Asset Class]]&lt;&gt;"Local",0.25,IF(S316="y",1,""))</f>
        <v>0.25</v>
      </c>
      <c r="Y316" s="95">
        <f t="shared" si="24"/>
        <v>1</v>
      </c>
      <c r="Z316" s="50"/>
      <c r="AA316" s="257">
        <f t="shared" si="25"/>
        <v>3012504.5</v>
      </c>
      <c r="AB316" s="258">
        <f t="shared" si="26"/>
        <v>3012504.5</v>
      </c>
      <c r="AC316" s="258">
        <f t="shared" si="27"/>
        <v>3012504.5</v>
      </c>
      <c r="AD316" s="258">
        <f t="shared" si="28"/>
        <v>3012504.5</v>
      </c>
      <c r="AE316" s="259">
        <f t="shared" si="29"/>
        <v>12050018</v>
      </c>
    </row>
    <row r="317" spans="1:31">
      <c r="A317" s="26"/>
      <c r="B317" s="210" t="s">
        <v>609</v>
      </c>
      <c r="C317" s="211" t="s">
        <v>610</v>
      </c>
      <c r="D317" s="211" t="s">
        <v>106</v>
      </c>
      <c r="E317" s="211" t="s">
        <v>114</v>
      </c>
      <c r="F317" s="241" t="s">
        <v>108</v>
      </c>
      <c r="G317" s="357">
        <v>0.5</v>
      </c>
      <c r="H317" s="360">
        <v>20153.462097652959</v>
      </c>
      <c r="I317" s="365">
        <v>566.28724924743767</v>
      </c>
      <c r="J317" s="332">
        <f>Table1[[#This Row],[Embellishment Area (m2)]]*Table1[[#This Row],[Construction Unit Rate ($/m)]]*Table1[[#This Row],[Embellishment Area Factor]]</f>
        <v>5706324.3070461946</v>
      </c>
      <c r="K317" s="246">
        <v>40306.924195305917</v>
      </c>
      <c r="L317" s="337">
        <v>75.676903388107434</v>
      </c>
      <c r="M317" s="88">
        <f>Table1[[#This Row],[Size of land (m2)]]*Table1[[#This Row],[Land Unit Rate ($/m2)]]</f>
        <v>3050303.208199936</v>
      </c>
      <c r="N317" s="244">
        <v>2021</v>
      </c>
      <c r="O317" s="202">
        <f>ROUND(IF(Table1[[#This Row],[Valuation Year]]=2016,(Table1[[#This Row],[Total Construction Cost ($)]]+Table1[[#This Row],[Land Value]])*('General Input Sheet'!$G$38/'General Input Sheet'!$G$43),Table1[[#This Row],[Total Construction Cost ($)]]+Table1[[#This Row],[Land Value]]),0)</f>
        <v>8756628</v>
      </c>
      <c r="P317" s="123" t="str" cm="1">
        <f t="array" ref="P317">_xlfn.IFS(Table1[[#This Row],[Asset Class]]&lt;&gt;"Local","y",P$11=$E317,"y",Table1[[#This Row],[Asset Class]]="Local","")</f>
        <v>y</v>
      </c>
      <c r="Q317" s="86" t="str" cm="1">
        <f t="array" ref="Q317">_xlfn.IFS(Table1[[#This Row],[Asset Class]]&lt;&gt;"Local","y",Q$11=$E317,"y",Table1[[#This Row],[Asset Class]]="Local","")</f>
        <v>y</v>
      </c>
      <c r="R317" s="86" t="str" cm="1">
        <f t="array" ref="R317">_xlfn.IFS(Table1[[#This Row],[Asset Class]]&lt;&gt;"Local","y",R$11=$E317,"y",Table1[[#This Row],[Asset Class]]="Local","")</f>
        <v>y</v>
      </c>
      <c r="S317" s="341" t="str" cm="1">
        <f t="array" ref="S317">_xlfn.IFS(Table1[[#This Row],[Asset Class]]&lt;&gt;"Local","y",S$11=$E317,"y",Table1[[#This Row],[Asset Class]]="Local","")</f>
        <v>y</v>
      </c>
      <c r="T317" s="50"/>
      <c r="U317" s="95">
        <f>IF(Table1[[#This Row],[Asset Class]]&lt;&gt;"Local",0.25,IF(P317="y",1,""))</f>
        <v>0.25</v>
      </c>
      <c r="V317" s="415">
        <f>IF(Table1[[#This Row],[Asset Class]]&lt;&gt;"Local",0.25,IF(Q317="y",1,""))</f>
        <v>0.25</v>
      </c>
      <c r="W317" s="415">
        <f>IF(Table1[[#This Row],[Asset Class]]&lt;&gt;"Local",0.25,IF(R317="y",1,""))</f>
        <v>0.25</v>
      </c>
      <c r="X317" s="415">
        <f>IF(Table1[[#This Row],[Asset Class]]&lt;&gt;"Local",0.25,IF(S317="y",1,""))</f>
        <v>0.25</v>
      </c>
      <c r="Y317" s="95">
        <f t="shared" si="24"/>
        <v>1</v>
      </c>
      <c r="Z317" s="50"/>
      <c r="AA317" s="257">
        <f t="shared" si="25"/>
        <v>2189157</v>
      </c>
      <c r="AB317" s="258">
        <f t="shared" si="26"/>
        <v>2189157</v>
      </c>
      <c r="AC317" s="258">
        <f t="shared" si="27"/>
        <v>2189157</v>
      </c>
      <c r="AD317" s="258">
        <f t="shared" si="28"/>
        <v>2189157</v>
      </c>
      <c r="AE317" s="259">
        <f t="shared" si="29"/>
        <v>8756628</v>
      </c>
    </row>
    <row r="318" spans="1:31">
      <c r="A318" s="26"/>
      <c r="B318" s="210" t="s">
        <v>609</v>
      </c>
      <c r="C318" s="211" t="s">
        <v>611</v>
      </c>
      <c r="D318" s="211" t="s">
        <v>106</v>
      </c>
      <c r="E318" s="211" t="s">
        <v>114</v>
      </c>
      <c r="F318" s="241" t="s">
        <v>136</v>
      </c>
      <c r="G318" s="357">
        <v>0.5</v>
      </c>
      <c r="H318" s="360">
        <v>44122.113364129786</v>
      </c>
      <c r="I318" s="365">
        <v>566.28724924743767</v>
      </c>
      <c r="J318" s="332">
        <f>Table1[[#This Row],[Embellishment Area (m2)]]*Table1[[#This Row],[Construction Unit Rate ($/m)]]*Table1[[#This Row],[Embellishment Area Factor]]</f>
        <v>12492895.103978332</v>
      </c>
      <c r="K318" s="246">
        <v>88244.226728259571</v>
      </c>
      <c r="L318" s="337">
        <v>75.676903388107434</v>
      </c>
      <c r="M318" s="88">
        <f>Table1[[#This Row],[Size of land (m2)]]*Table1[[#This Row],[Land Unit Rate ($/m2)]]</f>
        <v>6678049.8206727477</v>
      </c>
      <c r="N318" s="244">
        <v>2021</v>
      </c>
      <c r="O318" s="202">
        <f>ROUND(IF(Table1[[#This Row],[Valuation Year]]=2016,(Table1[[#This Row],[Total Construction Cost ($)]]+Table1[[#This Row],[Land Value]])*('General Input Sheet'!$G$38/'General Input Sheet'!$G$43),Table1[[#This Row],[Total Construction Cost ($)]]+Table1[[#This Row],[Land Value]]),0)</f>
        <v>19170945</v>
      </c>
      <c r="P318" s="123" t="str" cm="1">
        <f t="array" ref="P318">_xlfn.IFS(Table1[[#This Row],[Asset Class]]&lt;&gt;"Local","y",P$11=$E318,"y",Table1[[#This Row],[Asset Class]]="Local","")</f>
        <v>y</v>
      </c>
      <c r="Q318" s="86" t="str" cm="1">
        <f t="array" ref="Q318">_xlfn.IFS(Table1[[#This Row],[Asset Class]]&lt;&gt;"Local","y",Q$11=$E318,"y",Table1[[#This Row],[Asset Class]]="Local","")</f>
        <v>y</v>
      </c>
      <c r="R318" s="86" t="str" cm="1">
        <f t="array" ref="R318">_xlfn.IFS(Table1[[#This Row],[Asset Class]]&lt;&gt;"Local","y",R$11=$E318,"y",Table1[[#This Row],[Asset Class]]="Local","")</f>
        <v>y</v>
      </c>
      <c r="S318" s="341" t="str" cm="1">
        <f t="array" ref="S318">_xlfn.IFS(Table1[[#This Row],[Asset Class]]&lt;&gt;"Local","y",S$11=$E318,"y",Table1[[#This Row],[Asset Class]]="Local","")</f>
        <v>y</v>
      </c>
      <c r="T318" s="50"/>
      <c r="U318" s="95">
        <f>IF(Table1[[#This Row],[Asset Class]]&lt;&gt;"Local",0.25,IF(P318="y",1,""))</f>
        <v>0.25</v>
      </c>
      <c r="V318" s="415">
        <f>IF(Table1[[#This Row],[Asset Class]]&lt;&gt;"Local",0.25,IF(Q318="y",1,""))</f>
        <v>0.25</v>
      </c>
      <c r="W318" s="415">
        <f>IF(Table1[[#This Row],[Asset Class]]&lt;&gt;"Local",0.25,IF(R318="y",1,""))</f>
        <v>0.25</v>
      </c>
      <c r="X318" s="415">
        <f>IF(Table1[[#This Row],[Asset Class]]&lt;&gt;"Local",0.25,IF(S318="y",1,""))</f>
        <v>0.25</v>
      </c>
      <c r="Y318" s="95">
        <f t="shared" si="24"/>
        <v>1</v>
      </c>
      <c r="Z318" s="50"/>
      <c r="AA318" s="257">
        <f t="shared" si="25"/>
        <v>4792736.25</v>
      </c>
      <c r="AB318" s="258">
        <f t="shared" si="26"/>
        <v>4792736.25</v>
      </c>
      <c r="AC318" s="258">
        <f t="shared" si="27"/>
        <v>4792736.25</v>
      </c>
      <c r="AD318" s="258">
        <f t="shared" si="28"/>
        <v>4792736.25</v>
      </c>
      <c r="AE318" s="259">
        <f t="shared" si="29"/>
        <v>19170945</v>
      </c>
    </row>
    <row r="319" spans="1:31">
      <c r="A319" s="26"/>
      <c r="B319" s="210" t="s">
        <v>609</v>
      </c>
      <c r="C319" s="211" t="s">
        <v>612</v>
      </c>
      <c r="D319" s="211" t="s">
        <v>106</v>
      </c>
      <c r="E319" s="211" t="s">
        <v>114</v>
      </c>
      <c r="F319" s="241" t="s">
        <v>131</v>
      </c>
      <c r="G319" s="357">
        <v>0.5</v>
      </c>
      <c r="H319" s="360">
        <v>4969.1202911231312</v>
      </c>
      <c r="I319" s="365">
        <v>566.28724924743767</v>
      </c>
      <c r="J319" s="332">
        <f>Table1[[#This Row],[Embellishment Area (m2)]]*Table1[[#This Row],[Construction Unit Rate ($/m)]]*Table1[[#This Row],[Embellishment Area Factor]]</f>
        <v>1406974.7304198723</v>
      </c>
      <c r="K319" s="246">
        <v>9938.2405822462624</v>
      </c>
      <c r="L319" s="337">
        <v>75.676903388107434</v>
      </c>
      <c r="M319" s="88">
        <f>Table1[[#This Row],[Size of land (m2)]]*Table1[[#This Row],[Land Unit Rate ($/m2)]]</f>
        <v>752095.27239041892</v>
      </c>
      <c r="N319" s="244">
        <v>2021</v>
      </c>
      <c r="O319" s="202">
        <f>ROUND(IF(Table1[[#This Row],[Valuation Year]]=2016,(Table1[[#This Row],[Total Construction Cost ($)]]+Table1[[#This Row],[Land Value]])*('General Input Sheet'!$G$38/'General Input Sheet'!$G$43),Table1[[#This Row],[Total Construction Cost ($)]]+Table1[[#This Row],[Land Value]]),0)</f>
        <v>2159070</v>
      </c>
      <c r="P319" s="123" t="str" cm="1">
        <f t="array" ref="P319">_xlfn.IFS(Table1[[#This Row],[Asset Class]]&lt;&gt;"Local","y",P$11=$E319,"y",Table1[[#This Row],[Asset Class]]="Local","")</f>
        <v>y</v>
      </c>
      <c r="Q319" s="86" t="str" cm="1">
        <f t="array" ref="Q319">_xlfn.IFS(Table1[[#This Row],[Asset Class]]&lt;&gt;"Local","y",Q$11=$E319,"y",Table1[[#This Row],[Asset Class]]="Local","")</f>
        <v>y</v>
      </c>
      <c r="R319" s="86" t="str" cm="1">
        <f t="array" ref="R319">_xlfn.IFS(Table1[[#This Row],[Asset Class]]&lt;&gt;"Local","y",R$11=$E319,"y",Table1[[#This Row],[Asset Class]]="Local","")</f>
        <v>y</v>
      </c>
      <c r="S319" s="341" t="str" cm="1">
        <f t="array" ref="S319">_xlfn.IFS(Table1[[#This Row],[Asset Class]]&lt;&gt;"Local","y",S$11=$E319,"y",Table1[[#This Row],[Asset Class]]="Local","")</f>
        <v>y</v>
      </c>
      <c r="T319" s="50"/>
      <c r="U319" s="95">
        <f>IF(Table1[[#This Row],[Asset Class]]&lt;&gt;"Local",0.25,IF(P319="y",1,""))</f>
        <v>0.25</v>
      </c>
      <c r="V319" s="415">
        <f>IF(Table1[[#This Row],[Asset Class]]&lt;&gt;"Local",0.25,IF(Q319="y",1,""))</f>
        <v>0.25</v>
      </c>
      <c r="W319" s="415">
        <f>IF(Table1[[#This Row],[Asset Class]]&lt;&gt;"Local",0.25,IF(R319="y",1,""))</f>
        <v>0.25</v>
      </c>
      <c r="X319" s="415">
        <f>IF(Table1[[#This Row],[Asset Class]]&lt;&gt;"Local",0.25,IF(S319="y",1,""))</f>
        <v>0.25</v>
      </c>
      <c r="Y319" s="95">
        <f t="shared" si="24"/>
        <v>1</v>
      </c>
      <c r="Z319" s="50"/>
      <c r="AA319" s="257">
        <f t="shared" si="25"/>
        <v>539767.5</v>
      </c>
      <c r="AB319" s="258">
        <f t="shared" si="26"/>
        <v>539767.5</v>
      </c>
      <c r="AC319" s="258">
        <f t="shared" si="27"/>
        <v>539767.5</v>
      </c>
      <c r="AD319" s="258">
        <f t="shared" si="28"/>
        <v>539767.5</v>
      </c>
      <c r="AE319" s="259">
        <f t="shared" si="29"/>
        <v>2159070</v>
      </c>
    </row>
    <row r="320" spans="1:31">
      <c r="A320" s="26"/>
      <c r="B320" s="210" t="s">
        <v>613</v>
      </c>
      <c r="C320" s="211" t="s">
        <v>614</v>
      </c>
      <c r="D320" s="211" t="s">
        <v>111</v>
      </c>
      <c r="E320" s="211" t="s">
        <v>114</v>
      </c>
      <c r="F320" s="241" t="s">
        <v>103</v>
      </c>
      <c r="G320" s="357">
        <v>0.5</v>
      </c>
      <c r="H320" s="360">
        <v>1508.2348103045081</v>
      </c>
      <c r="I320" s="365">
        <v>77.371645491830151</v>
      </c>
      <c r="J320" s="332">
        <f>Table1[[#This Row],[Embellishment Area (m2)]]*Table1[[#This Row],[Construction Unit Rate ($/m)]]*Table1[[#This Row],[Embellishment Area Factor]]</f>
        <v>58347.30453065905</v>
      </c>
      <c r="K320" s="246">
        <v>3016.4696206090161</v>
      </c>
      <c r="L320" s="337">
        <v>51.919695325664051</v>
      </c>
      <c r="M320" s="88">
        <f>Table1[[#This Row],[Size of land (m2)]]*Table1[[#This Row],[Land Unit Rate ($/m2)]]</f>
        <v>156614.18366114155</v>
      </c>
      <c r="N320" s="244">
        <v>2021</v>
      </c>
      <c r="O320" s="202">
        <f>ROUND(IF(Table1[[#This Row],[Valuation Year]]=2016,(Table1[[#This Row],[Total Construction Cost ($)]]+Table1[[#This Row],[Land Value]])*('General Input Sheet'!$G$38/'General Input Sheet'!$G$43),Table1[[#This Row],[Total Construction Cost ($)]]+Table1[[#This Row],[Land Value]]),0)</f>
        <v>214961</v>
      </c>
      <c r="P320" s="123" t="str" cm="1">
        <f t="array" ref="P320">_xlfn.IFS(Table1[[#This Row],[Asset Class]]&lt;&gt;"Local","y",P$11=$E320,"y",Table1[[#This Row],[Asset Class]]="Local","")</f>
        <v/>
      </c>
      <c r="Q320" s="86" t="str" cm="1">
        <f t="array" ref="Q320">_xlfn.IFS(Table1[[#This Row],[Asset Class]]&lt;&gt;"Local","y",Q$11=$E320,"y",Table1[[#This Row],[Asset Class]]="Local","")</f>
        <v/>
      </c>
      <c r="R320" s="86" t="str" cm="1">
        <f t="array" ref="R320">_xlfn.IFS(Table1[[#This Row],[Asset Class]]&lt;&gt;"Local","y",R$11=$E320,"y",Table1[[#This Row],[Asset Class]]="Local","")</f>
        <v/>
      </c>
      <c r="S320" s="341" t="str" cm="1">
        <f t="array" ref="S320">_xlfn.IFS(Table1[[#This Row],[Asset Class]]&lt;&gt;"Local","y",S$11=$E320,"y",Table1[[#This Row],[Asset Class]]="Local","")</f>
        <v>y</v>
      </c>
      <c r="T320" s="50"/>
      <c r="U320" s="95" t="str">
        <f>IF(Table1[[#This Row],[Asset Class]]&lt;&gt;"Local",0.25,IF(P320="y",1,""))</f>
        <v/>
      </c>
      <c r="V320" s="415" t="str">
        <f>IF(Table1[[#This Row],[Asset Class]]&lt;&gt;"Local",0.25,IF(Q320="y",1,""))</f>
        <v/>
      </c>
      <c r="W320" s="415" t="str">
        <f>IF(Table1[[#This Row],[Asset Class]]&lt;&gt;"Local",0.25,IF(R320="y",1,""))</f>
        <v/>
      </c>
      <c r="X320" s="415">
        <f>IF(Table1[[#This Row],[Asset Class]]&lt;&gt;"Local",0.25,IF(S320="y",1,""))</f>
        <v>1</v>
      </c>
      <c r="Y320" s="95">
        <f t="shared" si="24"/>
        <v>1</v>
      </c>
      <c r="Z320" s="50"/>
      <c r="AA320" s="257" t="str">
        <f t="shared" si="25"/>
        <v/>
      </c>
      <c r="AB320" s="258" t="str">
        <f t="shared" si="26"/>
        <v/>
      </c>
      <c r="AC320" s="258" t="str">
        <f t="shared" si="27"/>
        <v/>
      </c>
      <c r="AD320" s="258">
        <f t="shared" si="28"/>
        <v>214961</v>
      </c>
      <c r="AE320" s="259">
        <f t="shared" si="29"/>
        <v>214961</v>
      </c>
    </row>
    <row r="321" spans="1:31">
      <c r="A321" s="26"/>
      <c r="B321" s="210" t="s">
        <v>615</v>
      </c>
      <c r="C321" s="211" t="s">
        <v>616</v>
      </c>
      <c r="D321" s="211" t="s">
        <v>111</v>
      </c>
      <c r="E321" s="211" t="s">
        <v>114</v>
      </c>
      <c r="F321" s="241" t="s">
        <v>103</v>
      </c>
      <c r="G321" s="357">
        <v>0.5</v>
      </c>
      <c r="H321" s="360">
        <v>2547.0119334466945</v>
      </c>
      <c r="I321" s="365">
        <v>77.371645491830151</v>
      </c>
      <c r="J321" s="332">
        <f>Table1[[#This Row],[Embellishment Area (m2)]]*Table1[[#This Row],[Construction Unit Rate ($/m)]]*Table1[[#This Row],[Embellishment Area Factor]]</f>
        <v>98533.252189049264</v>
      </c>
      <c r="K321" s="246">
        <v>5094.0238668933889</v>
      </c>
      <c r="L321" s="337">
        <v>51.919695325664051</v>
      </c>
      <c r="M321" s="88">
        <f>Table1[[#This Row],[Size of land (m2)]]*Table1[[#This Row],[Land Unit Rate ($/m2)]]</f>
        <v>264480.16715076577</v>
      </c>
      <c r="N321" s="244">
        <v>2021</v>
      </c>
      <c r="O321" s="202">
        <f>ROUND(IF(Table1[[#This Row],[Valuation Year]]=2016,(Table1[[#This Row],[Total Construction Cost ($)]]+Table1[[#This Row],[Land Value]])*('General Input Sheet'!$G$38/'General Input Sheet'!$G$43),Table1[[#This Row],[Total Construction Cost ($)]]+Table1[[#This Row],[Land Value]]),0)</f>
        <v>363013</v>
      </c>
      <c r="P321" s="123" t="str" cm="1">
        <f t="array" ref="P321">_xlfn.IFS(Table1[[#This Row],[Asset Class]]&lt;&gt;"Local","y",P$11=$E321,"y",Table1[[#This Row],[Asset Class]]="Local","")</f>
        <v/>
      </c>
      <c r="Q321" s="86" t="str" cm="1">
        <f t="array" ref="Q321">_xlfn.IFS(Table1[[#This Row],[Asset Class]]&lt;&gt;"Local","y",Q$11=$E321,"y",Table1[[#This Row],[Asset Class]]="Local","")</f>
        <v/>
      </c>
      <c r="R321" s="86" t="str" cm="1">
        <f t="array" ref="R321">_xlfn.IFS(Table1[[#This Row],[Asset Class]]&lt;&gt;"Local","y",R$11=$E321,"y",Table1[[#This Row],[Asset Class]]="Local","")</f>
        <v/>
      </c>
      <c r="S321" s="341" t="str" cm="1">
        <f t="array" ref="S321">_xlfn.IFS(Table1[[#This Row],[Asset Class]]&lt;&gt;"Local","y",S$11=$E321,"y",Table1[[#This Row],[Asset Class]]="Local","")</f>
        <v>y</v>
      </c>
      <c r="T321" s="50"/>
      <c r="U321" s="95" t="str">
        <f>IF(Table1[[#This Row],[Asset Class]]&lt;&gt;"Local",0.25,IF(P321="y",1,""))</f>
        <v/>
      </c>
      <c r="V321" s="415" t="str">
        <f>IF(Table1[[#This Row],[Asset Class]]&lt;&gt;"Local",0.25,IF(Q321="y",1,""))</f>
        <v/>
      </c>
      <c r="W321" s="415" t="str">
        <f>IF(Table1[[#This Row],[Asset Class]]&lt;&gt;"Local",0.25,IF(R321="y",1,""))</f>
        <v/>
      </c>
      <c r="X321" s="415">
        <f>IF(Table1[[#This Row],[Asset Class]]&lt;&gt;"Local",0.25,IF(S321="y",1,""))</f>
        <v>1</v>
      </c>
      <c r="Y321" s="95">
        <f t="shared" si="24"/>
        <v>1</v>
      </c>
      <c r="Z321" s="50"/>
      <c r="AA321" s="257" t="str">
        <f t="shared" si="25"/>
        <v/>
      </c>
      <c r="AB321" s="258" t="str">
        <f t="shared" si="26"/>
        <v/>
      </c>
      <c r="AC321" s="258" t="str">
        <f t="shared" si="27"/>
        <v/>
      </c>
      <c r="AD321" s="258">
        <f t="shared" si="28"/>
        <v>363013</v>
      </c>
      <c r="AE321" s="259">
        <f t="shared" si="29"/>
        <v>363013</v>
      </c>
    </row>
    <row r="322" spans="1:31">
      <c r="A322" s="26"/>
      <c r="B322" s="210" t="s">
        <v>617</v>
      </c>
      <c r="C322" s="211" t="s">
        <v>618</v>
      </c>
      <c r="D322" s="211" t="s">
        <v>111</v>
      </c>
      <c r="E322" s="211" t="s">
        <v>114</v>
      </c>
      <c r="F322" s="241" t="s">
        <v>103</v>
      </c>
      <c r="G322" s="357">
        <v>0.5</v>
      </c>
      <c r="H322" s="360">
        <v>2963.4911317698284</v>
      </c>
      <c r="I322" s="365">
        <v>77.371645491830151</v>
      </c>
      <c r="J322" s="332">
        <f>Table1[[#This Row],[Embellishment Area (m2)]]*Table1[[#This Row],[Construction Unit Rate ($/m)]]*Table1[[#This Row],[Embellishment Area Factor]]</f>
        <v>114645.09263273883</v>
      </c>
      <c r="K322" s="246">
        <v>5926.9822635396567</v>
      </c>
      <c r="L322" s="337">
        <v>51.919695325664051</v>
      </c>
      <c r="M322" s="88">
        <f>Table1[[#This Row],[Size of land (m2)]]*Table1[[#This Row],[Land Unit Rate ($/m2)]]</f>
        <v>307727.11332359363</v>
      </c>
      <c r="N322" s="244">
        <v>2021</v>
      </c>
      <c r="O322" s="202">
        <f>ROUND(IF(Table1[[#This Row],[Valuation Year]]=2016,(Table1[[#This Row],[Total Construction Cost ($)]]+Table1[[#This Row],[Land Value]])*('General Input Sheet'!$G$38/'General Input Sheet'!$G$43),Table1[[#This Row],[Total Construction Cost ($)]]+Table1[[#This Row],[Land Value]]),0)</f>
        <v>422372</v>
      </c>
      <c r="P322" s="123" t="str" cm="1">
        <f t="array" ref="P322">_xlfn.IFS(Table1[[#This Row],[Asset Class]]&lt;&gt;"Local","y",P$11=$E322,"y",Table1[[#This Row],[Asset Class]]="Local","")</f>
        <v/>
      </c>
      <c r="Q322" s="86" t="str" cm="1">
        <f t="array" ref="Q322">_xlfn.IFS(Table1[[#This Row],[Asset Class]]&lt;&gt;"Local","y",Q$11=$E322,"y",Table1[[#This Row],[Asset Class]]="Local","")</f>
        <v/>
      </c>
      <c r="R322" s="86" t="str" cm="1">
        <f t="array" ref="R322">_xlfn.IFS(Table1[[#This Row],[Asset Class]]&lt;&gt;"Local","y",R$11=$E322,"y",Table1[[#This Row],[Asset Class]]="Local","")</f>
        <v/>
      </c>
      <c r="S322" s="341" t="str" cm="1">
        <f t="array" ref="S322">_xlfn.IFS(Table1[[#This Row],[Asset Class]]&lt;&gt;"Local","y",S$11=$E322,"y",Table1[[#This Row],[Asset Class]]="Local","")</f>
        <v>y</v>
      </c>
      <c r="T322" s="50"/>
      <c r="U322" s="95" t="str">
        <f>IF(Table1[[#This Row],[Asset Class]]&lt;&gt;"Local",0.25,IF(P322="y",1,""))</f>
        <v/>
      </c>
      <c r="V322" s="415" t="str">
        <f>IF(Table1[[#This Row],[Asset Class]]&lt;&gt;"Local",0.25,IF(Q322="y",1,""))</f>
        <v/>
      </c>
      <c r="W322" s="415" t="str">
        <f>IF(Table1[[#This Row],[Asset Class]]&lt;&gt;"Local",0.25,IF(R322="y",1,""))</f>
        <v/>
      </c>
      <c r="X322" s="415">
        <f>IF(Table1[[#This Row],[Asset Class]]&lt;&gt;"Local",0.25,IF(S322="y",1,""))</f>
        <v>1</v>
      </c>
      <c r="Y322" s="95">
        <f t="shared" si="24"/>
        <v>1</v>
      </c>
      <c r="Z322" s="50"/>
      <c r="AA322" s="257" t="str">
        <f t="shared" si="25"/>
        <v/>
      </c>
      <c r="AB322" s="258" t="str">
        <f t="shared" si="26"/>
        <v/>
      </c>
      <c r="AC322" s="258" t="str">
        <f t="shared" si="27"/>
        <v/>
      </c>
      <c r="AD322" s="258">
        <f t="shared" si="28"/>
        <v>422372</v>
      </c>
      <c r="AE322" s="259">
        <f t="shared" si="29"/>
        <v>422372</v>
      </c>
    </row>
    <row r="323" spans="1:31">
      <c r="A323" s="26"/>
      <c r="B323" s="210" t="s">
        <v>619</v>
      </c>
      <c r="C323" s="211" t="s">
        <v>620</v>
      </c>
      <c r="D323" s="211" t="s">
        <v>111</v>
      </c>
      <c r="E323" s="211" t="s">
        <v>114</v>
      </c>
      <c r="F323" s="241" t="s">
        <v>103</v>
      </c>
      <c r="G323" s="357">
        <v>0.5</v>
      </c>
      <c r="H323" s="360">
        <v>6523.5356151155447</v>
      </c>
      <c r="I323" s="365">
        <v>77.371645491830151</v>
      </c>
      <c r="J323" s="332">
        <f>Table1[[#This Row],[Embellishment Area (m2)]]*Table1[[#This Row],[Construction Unit Rate ($/m)]]*Table1[[#This Row],[Embellishment Area Factor]]</f>
        <v>252368.34248302403</v>
      </c>
      <c r="K323" s="246">
        <v>13047.071230231089</v>
      </c>
      <c r="L323" s="337">
        <v>51.919695325664051</v>
      </c>
      <c r="M323" s="88">
        <f>Table1[[#This Row],[Size of land (m2)]]*Table1[[#This Row],[Land Unit Rate ($/m2)]]</f>
        <v>677399.96316583501</v>
      </c>
      <c r="N323" s="244">
        <v>2021</v>
      </c>
      <c r="O323" s="202">
        <f>ROUND(IF(Table1[[#This Row],[Valuation Year]]=2016,(Table1[[#This Row],[Total Construction Cost ($)]]+Table1[[#This Row],[Land Value]])*('General Input Sheet'!$G$38/'General Input Sheet'!$G$43),Table1[[#This Row],[Total Construction Cost ($)]]+Table1[[#This Row],[Land Value]]),0)</f>
        <v>929768</v>
      </c>
      <c r="P323" s="123" t="str" cm="1">
        <f t="array" ref="P323">_xlfn.IFS(Table1[[#This Row],[Asset Class]]&lt;&gt;"Local","y",P$11=$E323,"y",Table1[[#This Row],[Asset Class]]="Local","")</f>
        <v/>
      </c>
      <c r="Q323" s="86" t="str" cm="1">
        <f t="array" ref="Q323">_xlfn.IFS(Table1[[#This Row],[Asset Class]]&lt;&gt;"Local","y",Q$11=$E323,"y",Table1[[#This Row],[Asset Class]]="Local","")</f>
        <v/>
      </c>
      <c r="R323" s="86" t="str" cm="1">
        <f t="array" ref="R323">_xlfn.IFS(Table1[[#This Row],[Asset Class]]&lt;&gt;"Local","y",R$11=$E323,"y",Table1[[#This Row],[Asset Class]]="Local","")</f>
        <v/>
      </c>
      <c r="S323" s="341" t="str" cm="1">
        <f t="array" ref="S323">_xlfn.IFS(Table1[[#This Row],[Asset Class]]&lt;&gt;"Local","y",S$11=$E323,"y",Table1[[#This Row],[Asset Class]]="Local","")</f>
        <v>y</v>
      </c>
      <c r="T323" s="50"/>
      <c r="U323" s="95" t="str">
        <f>IF(Table1[[#This Row],[Asset Class]]&lt;&gt;"Local",0.25,IF(P323="y",1,""))</f>
        <v/>
      </c>
      <c r="V323" s="415" t="str">
        <f>IF(Table1[[#This Row],[Asset Class]]&lt;&gt;"Local",0.25,IF(Q323="y",1,""))</f>
        <v/>
      </c>
      <c r="W323" s="415" t="str">
        <f>IF(Table1[[#This Row],[Asset Class]]&lt;&gt;"Local",0.25,IF(R323="y",1,""))</f>
        <v/>
      </c>
      <c r="X323" s="415">
        <f>IF(Table1[[#This Row],[Asset Class]]&lt;&gt;"Local",0.25,IF(S323="y",1,""))</f>
        <v>1</v>
      </c>
      <c r="Y323" s="95">
        <f t="shared" si="24"/>
        <v>1</v>
      </c>
      <c r="Z323" s="50"/>
      <c r="AA323" s="257" t="str">
        <f t="shared" si="25"/>
        <v/>
      </c>
      <c r="AB323" s="258" t="str">
        <f t="shared" si="26"/>
        <v/>
      </c>
      <c r="AC323" s="258" t="str">
        <f t="shared" si="27"/>
        <v/>
      </c>
      <c r="AD323" s="258">
        <f t="shared" si="28"/>
        <v>929768</v>
      </c>
      <c r="AE323" s="259">
        <f t="shared" si="29"/>
        <v>929768</v>
      </c>
    </row>
    <row r="324" spans="1:31">
      <c r="A324" s="26"/>
      <c r="B324" s="210" t="s">
        <v>619</v>
      </c>
      <c r="C324" s="211" t="s">
        <v>621</v>
      </c>
      <c r="D324" s="211" t="s">
        <v>111</v>
      </c>
      <c r="E324" s="211" t="s">
        <v>114</v>
      </c>
      <c r="F324" s="241" t="s">
        <v>108</v>
      </c>
      <c r="G324" s="357">
        <v>0.5</v>
      </c>
      <c r="H324" s="360">
        <v>5015.0379290647352</v>
      </c>
      <c r="I324" s="365">
        <v>77.371645491830151</v>
      </c>
      <c r="J324" s="332">
        <f>Table1[[#This Row],[Embellishment Area (m2)]]*Table1[[#This Row],[Construction Unit Rate ($/m)]]*Table1[[#This Row],[Embellishment Area Factor]]</f>
        <v>194010.86838783938</v>
      </c>
      <c r="K324" s="246">
        <v>10030.07585812947</v>
      </c>
      <c r="L324" s="337">
        <v>51.919695325664051</v>
      </c>
      <c r="M324" s="88">
        <f>Table1[[#This Row],[Size of land (m2)]]*Table1[[#This Row],[Land Unit Rate ($/m2)]]</f>
        <v>520758.4826473805</v>
      </c>
      <c r="N324" s="244">
        <v>2021</v>
      </c>
      <c r="O324" s="202">
        <f>ROUND(IF(Table1[[#This Row],[Valuation Year]]=2016,(Table1[[#This Row],[Total Construction Cost ($)]]+Table1[[#This Row],[Land Value]])*('General Input Sheet'!$G$38/'General Input Sheet'!$G$43),Table1[[#This Row],[Total Construction Cost ($)]]+Table1[[#This Row],[Land Value]]),0)</f>
        <v>714769</v>
      </c>
      <c r="P324" s="123" t="str" cm="1">
        <f t="array" ref="P324">_xlfn.IFS(Table1[[#This Row],[Asset Class]]&lt;&gt;"Local","y",P$11=$E324,"y",Table1[[#This Row],[Asset Class]]="Local","")</f>
        <v/>
      </c>
      <c r="Q324" s="86" t="str" cm="1">
        <f t="array" ref="Q324">_xlfn.IFS(Table1[[#This Row],[Asset Class]]&lt;&gt;"Local","y",Q$11=$E324,"y",Table1[[#This Row],[Asset Class]]="Local","")</f>
        <v/>
      </c>
      <c r="R324" s="86" t="str" cm="1">
        <f t="array" ref="R324">_xlfn.IFS(Table1[[#This Row],[Asset Class]]&lt;&gt;"Local","y",R$11=$E324,"y",Table1[[#This Row],[Asset Class]]="Local","")</f>
        <v/>
      </c>
      <c r="S324" s="341" t="str" cm="1">
        <f t="array" ref="S324">_xlfn.IFS(Table1[[#This Row],[Asset Class]]&lt;&gt;"Local","y",S$11=$E324,"y",Table1[[#This Row],[Asset Class]]="Local","")</f>
        <v>y</v>
      </c>
      <c r="T324" s="50"/>
      <c r="U324" s="95" t="str">
        <f>IF(Table1[[#This Row],[Asset Class]]&lt;&gt;"Local",0.25,IF(P324="y",1,""))</f>
        <v/>
      </c>
      <c r="V324" s="415" t="str">
        <f>IF(Table1[[#This Row],[Asset Class]]&lt;&gt;"Local",0.25,IF(Q324="y",1,""))</f>
        <v/>
      </c>
      <c r="W324" s="415" t="str">
        <f>IF(Table1[[#This Row],[Asset Class]]&lt;&gt;"Local",0.25,IF(R324="y",1,""))</f>
        <v/>
      </c>
      <c r="X324" s="415">
        <f>IF(Table1[[#This Row],[Asset Class]]&lt;&gt;"Local",0.25,IF(S324="y",1,""))</f>
        <v>1</v>
      </c>
      <c r="Y324" s="95">
        <f t="shared" si="24"/>
        <v>1</v>
      </c>
      <c r="Z324" s="50"/>
      <c r="AA324" s="257" t="str">
        <f t="shared" si="25"/>
        <v/>
      </c>
      <c r="AB324" s="258" t="str">
        <f t="shared" si="26"/>
        <v/>
      </c>
      <c r="AC324" s="258" t="str">
        <f t="shared" si="27"/>
        <v/>
      </c>
      <c r="AD324" s="258">
        <f t="shared" si="28"/>
        <v>714769</v>
      </c>
      <c r="AE324" s="259">
        <f t="shared" si="29"/>
        <v>714769</v>
      </c>
    </row>
    <row r="325" spans="1:31">
      <c r="A325" s="26"/>
      <c r="B325" s="210" t="s">
        <v>622</v>
      </c>
      <c r="C325" s="211" t="s">
        <v>623</v>
      </c>
      <c r="D325" s="211" t="s">
        <v>106</v>
      </c>
      <c r="E325" s="211" t="s">
        <v>114</v>
      </c>
      <c r="F325" s="241" t="s">
        <v>108</v>
      </c>
      <c r="G325" s="357">
        <v>0.5</v>
      </c>
      <c r="H325" s="360">
        <v>2790.5396504477976</v>
      </c>
      <c r="I325" s="365">
        <v>566.28724924743767</v>
      </c>
      <c r="J325" s="332">
        <f>Table1[[#This Row],[Embellishment Area (m2)]]*Table1[[#This Row],[Construction Unit Rate ($/m)]]*Table1[[#This Row],[Embellishment Area Factor]]</f>
        <v>790123.51128399477</v>
      </c>
      <c r="K325" s="246">
        <v>5581.0793008955952</v>
      </c>
      <c r="L325" s="337">
        <v>75.676903388107434</v>
      </c>
      <c r="M325" s="88">
        <f>Table1[[#This Row],[Size of land (m2)]]*Table1[[#This Row],[Land Unit Rate ($/m2)]]</f>
        <v>422358.79905524215</v>
      </c>
      <c r="N325" s="244">
        <v>2021</v>
      </c>
      <c r="O325" s="202">
        <f>ROUND(IF(Table1[[#This Row],[Valuation Year]]=2016,(Table1[[#This Row],[Total Construction Cost ($)]]+Table1[[#This Row],[Land Value]])*('General Input Sheet'!$G$38/'General Input Sheet'!$G$43),Table1[[#This Row],[Total Construction Cost ($)]]+Table1[[#This Row],[Land Value]]),0)</f>
        <v>1212482</v>
      </c>
      <c r="P325" s="123" t="str" cm="1">
        <f t="array" ref="P325">_xlfn.IFS(Table1[[#This Row],[Asset Class]]&lt;&gt;"Local","y",P$11=$E325,"y",Table1[[#This Row],[Asset Class]]="Local","")</f>
        <v>y</v>
      </c>
      <c r="Q325" s="86" t="str" cm="1">
        <f t="array" ref="Q325">_xlfn.IFS(Table1[[#This Row],[Asset Class]]&lt;&gt;"Local","y",Q$11=$E325,"y",Table1[[#This Row],[Asset Class]]="Local","")</f>
        <v>y</v>
      </c>
      <c r="R325" s="86" t="str" cm="1">
        <f t="array" ref="R325">_xlfn.IFS(Table1[[#This Row],[Asset Class]]&lt;&gt;"Local","y",R$11=$E325,"y",Table1[[#This Row],[Asset Class]]="Local","")</f>
        <v>y</v>
      </c>
      <c r="S325" s="341" t="str" cm="1">
        <f t="array" ref="S325">_xlfn.IFS(Table1[[#This Row],[Asset Class]]&lt;&gt;"Local","y",S$11=$E325,"y",Table1[[#This Row],[Asset Class]]="Local","")</f>
        <v>y</v>
      </c>
      <c r="T325" s="50"/>
      <c r="U325" s="95">
        <f>IF(Table1[[#This Row],[Asset Class]]&lt;&gt;"Local",0.25,IF(P325="y",1,""))</f>
        <v>0.25</v>
      </c>
      <c r="V325" s="415">
        <f>IF(Table1[[#This Row],[Asset Class]]&lt;&gt;"Local",0.25,IF(Q325="y",1,""))</f>
        <v>0.25</v>
      </c>
      <c r="W325" s="415">
        <f>IF(Table1[[#This Row],[Asset Class]]&lt;&gt;"Local",0.25,IF(R325="y",1,""))</f>
        <v>0.25</v>
      </c>
      <c r="X325" s="415">
        <f>IF(Table1[[#This Row],[Asset Class]]&lt;&gt;"Local",0.25,IF(S325="y",1,""))</f>
        <v>0.25</v>
      </c>
      <c r="Y325" s="95">
        <f t="shared" si="24"/>
        <v>1</v>
      </c>
      <c r="Z325" s="50"/>
      <c r="AA325" s="257">
        <f t="shared" si="25"/>
        <v>303120.5</v>
      </c>
      <c r="AB325" s="258">
        <f t="shared" si="26"/>
        <v>303120.5</v>
      </c>
      <c r="AC325" s="258">
        <f t="shared" si="27"/>
        <v>303120.5</v>
      </c>
      <c r="AD325" s="258">
        <f t="shared" si="28"/>
        <v>303120.5</v>
      </c>
      <c r="AE325" s="259">
        <f t="shared" si="29"/>
        <v>1212482</v>
      </c>
    </row>
    <row r="326" spans="1:31">
      <c r="A326" s="26"/>
      <c r="B326" s="210" t="s">
        <v>622</v>
      </c>
      <c r="C326" s="211" t="s">
        <v>624</v>
      </c>
      <c r="D326" s="211" t="s">
        <v>106</v>
      </c>
      <c r="E326" s="211" t="s">
        <v>114</v>
      </c>
      <c r="F326" s="241" t="s">
        <v>131</v>
      </c>
      <c r="G326" s="357">
        <v>0.5</v>
      </c>
      <c r="H326" s="360">
        <v>14336.203645556256</v>
      </c>
      <c r="I326" s="365">
        <v>566.28724924743767</v>
      </c>
      <c r="J326" s="332">
        <f>Table1[[#This Row],[Embellishment Area (m2)]]*Table1[[#This Row],[Construction Unit Rate ($/m)]]*Table1[[#This Row],[Embellishment Area Factor]]</f>
        <v>4059204.6635465701</v>
      </c>
      <c r="K326" s="246">
        <v>28672.407291112511</v>
      </c>
      <c r="L326" s="337">
        <v>75.676903388107434</v>
      </c>
      <c r="M326" s="88">
        <f>Table1[[#This Row],[Size of land (m2)]]*Table1[[#This Row],[Land Unit Rate ($/m2)]]</f>
        <v>2169838.9964739885</v>
      </c>
      <c r="N326" s="244">
        <v>2021</v>
      </c>
      <c r="O326" s="202">
        <f>ROUND(IF(Table1[[#This Row],[Valuation Year]]=2016,(Table1[[#This Row],[Total Construction Cost ($)]]+Table1[[#This Row],[Land Value]])*('General Input Sheet'!$G$38/'General Input Sheet'!$G$43),Table1[[#This Row],[Total Construction Cost ($)]]+Table1[[#This Row],[Land Value]]),0)</f>
        <v>6229044</v>
      </c>
      <c r="P326" s="123" t="str" cm="1">
        <f t="array" ref="P326">_xlfn.IFS(Table1[[#This Row],[Asset Class]]&lt;&gt;"Local","y",P$11=$E326,"y",Table1[[#This Row],[Asset Class]]="Local","")</f>
        <v>y</v>
      </c>
      <c r="Q326" s="86" t="str" cm="1">
        <f t="array" ref="Q326">_xlfn.IFS(Table1[[#This Row],[Asset Class]]&lt;&gt;"Local","y",Q$11=$E326,"y",Table1[[#This Row],[Asset Class]]="Local","")</f>
        <v>y</v>
      </c>
      <c r="R326" s="86" t="str" cm="1">
        <f t="array" ref="R326">_xlfn.IFS(Table1[[#This Row],[Asset Class]]&lt;&gt;"Local","y",R$11=$E326,"y",Table1[[#This Row],[Asset Class]]="Local","")</f>
        <v>y</v>
      </c>
      <c r="S326" s="341" t="str" cm="1">
        <f t="array" ref="S326">_xlfn.IFS(Table1[[#This Row],[Asset Class]]&lt;&gt;"Local","y",S$11=$E326,"y",Table1[[#This Row],[Asset Class]]="Local","")</f>
        <v>y</v>
      </c>
      <c r="T326" s="50"/>
      <c r="U326" s="95">
        <f>IF(Table1[[#This Row],[Asset Class]]&lt;&gt;"Local",0.25,IF(P326="y",1,""))</f>
        <v>0.25</v>
      </c>
      <c r="V326" s="415">
        <f>IF(Table1[[#This Row],[Asset Class]]&lt;&gt;"Local",0.25,IF(Q326="y",1,""))</f>
        <v>0.25</v>
      </c>
      <c r="W326" s="415">
        <f>IF(Table1[[#This Row],[Asset Class]]&lt;&gt;"Local",0.25,IF(R326="y",1,""))</f>
        <v>0.25</v>
      </c>
      <c r="X326" s="415">
        <f>IF(Table1[[#This Row],[Asset Class]]&lt;&gt;"Local",0.25,IF(S326="y",1,""))</f>
        <v>0.25</v>
      </c>
      <c r="Y326" s="95">
        <f t="shared" si="24"/>
        <v>1</v>
      </c>
      <c r="Z326" s="50"/>
      <c r="AA326" s="257">
        <f t="shared" si="25"/>
        <v>1557261</v>
      </c>
      <c r="AB326" s="258">
        <f t="shared" si="26"/>
        <v>1557261</v>
      </c>
      <c r="AC326" s="258">
        <f t="shared" si="27"/>
        <v>1557261</v>
      </c>
      <c r="AD326" s="258">
        <f t="shared" si="28"/>
        <v>1557261</v>
      </c>
      <c r="AE326" s="259">
        <f t="shared" si="29"/>
        <v>6229044</v>
      </c>
    </row>
    <row r="327" spans="1:31">
      <c r="A327" s="26"/>
      <c r="B327" s="210" t="s">
        <v>625</v>
      </c>
      <c r="C327" s="211" t="s">
        <v>626</v>
      </c>
      <c r="D327" s="211" t="s">
        <v>111</v>
      </c>
      <c r="E327" s="211" t="s">
        <v>114</v>
      </c>
      <c r="F327" s="241" t="s">
        <v>103</v>
      </c>
      <c r="G327" s="357">
        <v>0.5</v>
      </c>
      <c r="H327" s="360">
        <v>6078.3268091177697</v>
      </c>
      <c r="I327" s="365">
        <v>77.371645491830151</v>
      </c>
      <c r="J327" s="332">
        <f>Table1[[#This Row],[Embellishment Area (m2)]]*Table1[[#This Row],[Construction Unit Rate ($/m)]]*Table1[[#This Row],[Embellishment Area Factor]]</f>
        <v>235145.07352927362</v>
      </c>
      <c r="K327" s="246">
        <v>12156.653618235539</v>
      </c>
      <c r="L327" s="337">
        <v>51.919695325664051</v>
      </c>
      <c r="M327" s="88">
        <f>Table1[[#This Row],[Size of land (m2)]]*Table1[[#This Row],[Land Unit Rate ($/m2)]]</f>
        <v>631169.75203842076</v>
      </c>
      <c r="N327" s="244">
        <v>2021</v>
      </c>
      <c r="O327" s="202">
        <f>ROUND(IF(Table1[[#This Row],[Valuation Year]]=2016,(Table1[[#This Row],[Total Construction Cost ($)]]+Table1[[#This Row],[Land Value]])*('General Input Sheet'!$G$38/'General Input Sheet'!$G$43),Table1[[#This Row],[Total Construction Cost ($)]]+Table1[[#This Row],[Land Value]]),0)</f>
        <v>866315</v>
      </c>
      <c r="P327" s="123" t="str" cm="1">
        <f t="array" ref="P327">_xlfn.IFS(Table1[[#This Row],[Asset Class]]&lt;&gt;"Local","y",P$11=$E327,"y",Table1[[#This Row],[Asset Class]]="Local","")</f>
        <v/>
      </c>
      <c r="Q327" s="86" t="str" cm="1">
        <f t="array" ref="Q327">_xlfn.IFS(Table1[[#This Row],[Asset Class]]&lt;&gt;"Local","y",Q$11=$E327,"y",Table1[[#This Row],[Asset Class]]="Local","")</f>
        <v/>
      </c>
      <c r="R327" s="86" t="str" cm="1">
        <f t="array" ref="R327">_xlfn.IFS(Table1[[#This Row],[Asset Class]]&lt;&gt;"Local","y",R$11=$E327,"y",Table1[[#This Row],[Asset Class]]="Local","")</f>
        <v/>
      </c>
      <c r="S327" s="341" t="str" cm="1">
        <f t="array" ref="S327">_xlfn.IFS(Table1[[#This Row],[Asset Class]]&lt;&gt;"Local","y",S$11=$E327,"y",Table1[[#This Row],[Asset Class]]="Local","")</f>
        <v>y</v>
      </c>
      <c r="T327" s="50"/>
      <c r="U327" s="95" t="str">
        <f>IF(Table1[[#This Row],[Asset Class]]&lt;&gt;"Local",0.25,IF(P327="y",1,""))</f>
        <v/>
      </c>
      <c r="V327" s="415" t="str">
        <f>IF(Table1[[#This Row],[Asset Class]]&lt;&gt;"Local",0.25,IF(Q327="y",1,""))</f>
        <v/>
      </c>
      <c r="W327" s="415" t="str">
        <f>IF(Table1[[#This Row],[Asset Class]]&lt;&gt;"Local",0.25,IF(R327="y",1,""))</f>
        <v/>
      </c>
      <c r="X327" s="415">
        <f>IF(Table1[[#This Row],[Asset Class]]&lt;&gt;"Local",0.25,IF(S327="y",1,""))</f>
        <v>1</v>
      </c>
      <c r="Y327" s="95">
        <f t="shared" si="24"/>
        <v>1</v>
      </c>
      <c r="Z327" s="50"/>
      <c r="AA327" s="257" t="str">
        <f t="shared" si="25"/>
        <v/>
      </c>
      <c r="AB327" s="258" t="str">
        <f t="shared" si="26"/>
        <v/>
      </c>
      <c r="AC327" s="258" t="str">
        <f t="shared" si="27"/>
        <v/>
      </c>
      <c r="AD327" s="258">
        <f t="shared" si="28"/>
        <v>866315</v>
      </c>
      <c r="AE327" s="259">
        <f t="shared" si="29"/>
        <v>866315</v>
      </c>
    </row>
    <row r="328" spans="1:31">
      <c r="A328" s="26"/>
      <c r="B328" s="210" t="s">
        <v>627</v>
      </c>
      <c r="C328" s="211" t="s">
        <v>628</v>
      </c>
      <c r="D328" s="211" t="s">
        <v>106</v>
      </c>
      <c r="E328" s="211" t="s">
        <v>114</v>
      </c>
      <c r="F328" s="241" t="s">
        <v>108</v>
      </c>
      <c r="G328" s="357">
        <v>0.5</v>
      </c>
      <c r="H328" s="360">
        <v>1660.6774685463415</v>
      </c>
      <c r="I328" s="365">
        <v>566.28724924743767</v>
      </c>
      <c r="J328" s="332">
        <f>Table1[[#This Row],[Embellishment Area (m2)]]*Table1[[#This Row],[Construction Unit Rate ($/m)]]*Table1[[#This Row],[Embellishment Area Factor]]</f>
        <v>470210.23777515296</v>
      </c>
      <c r="K328" s="246">
        <v>3321.354937092683</v>
      </c>
      <c r="L328" s="337">
        <v>75.676903388107434</v>
      </c>
      <c r="M328" s="88">
        <f>Table1[[#This Row],[Size of land (m2)]]*Table1[[#This Row],[Land Unit Rate ($/m2)]]</f>
        <v>251349.85669197663</v>
      </c>
      <c r="N328" s="244">
        <v>2021</v>
      </c>
      <c r="O328" s="202">
        <f>ROUND(IF(Table1[[#This Row],[Valuation Year]]=2016,(Table1[[#This Row],[Total Construction Cost ($)]]+Table1[[#This Row],[Land Value]])*('General Input Sheet'!$G$38/'General Input Sheet'!$G$43),Table1[[#This Row],[Total Construction Cost ($)]]+Table1[[#This Row],[Land Value]]),0)</f>
        <v>721560</v>
      </c>
      <c r="P328" s="123" t="str" cm="1">
        <f t="array" ref="P328">_xlfn.IFS(Table1[[#This Row],[Asset Class]]&lt;&gt;"Local","y",P$11=$E328,"y",Table1[[#This Row],[Asset Class]]="Local","")</f>
        <v>y</v>
      </c>
      <c r="Q328" s="86" t="str" cm="1">
        <f t="array" ref="Q328">_xlfn.IFS(Table1[[#This Row],[Asset Class]]&lt;&gt;"Local","y",Q$11=$E328,"y",Table1[[#This Row],[Asset Class]]="Local","")</f>
        <v>y</v>
      </c>
      <c r="R328" s="86" t="str" cm="1">
        <f t="array" ref="R328">_xlfn.IFS(Table1[[#This Row],[Asset Class]]&lt;&gt;"Local","y",R$11=$E328,"y",Table1[[#This Row],[Asset Class]]="Local","")</f>
        <v>y</v>
      </c>
      <c r="S328" s="341" t="str" cm="1">
        <f t="array" ref="S328">_xlfn.IFS(Table1[[#This Row],[Asset Class]]&lt;&gt;"Local","y",S$11=$E328,"y",Table1[[#This Row],[Asset Class]]="Local","")</f>
        <v>y</v>
      </c>
      <c r="T328" s="50"/>
      <c r="U328" s="95">
        <f>IF(Table1[[#This Row],[Asset Class]]&lt;&gt;"Local",0.25,IF(P328="y",1,""))</f>
        <v>0.25</v>
      </c>
      <c r="V328" s="415">
        <f>IF(Table1[[#This Row],[Asset Class]]&lt;&gt;"Local",0.25,IF(Q328="y",1,""))</f>
        <v>0.25</v>
      </c>
      <c r="W328" s="415">
        <f>IF(Table1[[#This Row],[Asset Class]]&lt;&gt;"Local",0.25,IF(R328="y",1,""))</f>
        <v>0.25</v>
      </c>
      <c r="X328" s="415">
        <f>IF(Table1[[#This Row],[Asset Class]]&lt;&gt;"Local",0.25,IF(S328="y",1,""))</f>
        <v>0.25</v>
      </c>
      <c r="Y328" s="95">
        <f t="shared" si="24"/>
        <v>1</v>
      </c>
      <c r="Z328" s="50"/>
      <c r="AA328" s="257">
        <f t="shared" si="25"/>
        <v>180390</v>
      </c>
      <c r="AB328" s="258">
        <f t="shared" si="26"/>
        <v>180390</v>
      </c>
      <c r="AC328" s="258">
        <f t="shared" si="27"/>
        <v>180390</v>
      </c>
      <c r="AD328" s="258">
        <f t="shared" si="28"/>
        <v>180390</v>
      </c>
      <c r="AE328" s="259">
        <f t="shared" si="29"/>
        <v>721560</v>
      </c>
    </row>
    <row r="329" spans="1:31">
      <c r="A329" s="26"/>
      <c r="B329" s="210" t="s">
        <v>627</v>
      </c>
      <c r="C329" s="211" t="s">
        <v>629</v>
      </c>
      <c r="D329" s="211" t="s">
        <v>106</v>
      </c>
      <c r="E329" s="211" t="s">
        <v>114</v>
      </c>
      <c r="F329" s="241" t="s">
        <v>103</v>
      </c>
      <c r="G329" s="357">
        <v>0.5</v>
      </c>
      <c r="H329" s="360">
        <v>12609.435491892111</v>
      </c>
      <c r="I329" s="365">
        <v>566.28724924743767</v>
      </c>
      <c r="J329" s="332">
        <f>Table1[[#This Row],[Embellishment Area (m2)]]*Table1[[#This Row],[Construction Unit Rate ($/m)]]*Table1[[#This Row],[Embellishment Area Factor]]</f>
        <v>3570281.2696332973</v>
      </c>
      <c r="K329" s="246">
        <v>25218.870983784222</v>
      </c>
      <c r="L329" s="337">
        <v>75.676903388107434</v>
      </c>
      <c r="M329" s="88">
        <f>Table1[[#This Row],[Size of land (m2)]]*Table1[[#This Row],[Land Unit Rate ($/m2)]]</f>
        <v>1908486.0629969845</v>
      </c>
      <c r="N329" s="244">
        <v>2021</v>
      </c>
      <c r="O329" s="202">
        <f>ROUND(IF(Table1[[#This Row],[Valuation Year]]=2016,(Table1[[#This Row],[Total Construction Cost ($)]]+Table1[[#This Row],[Land Value]])*('General Input Sheet'!$G$38/'General Input Sheet'!$G$43),Table1[[#This Row],[Total Construction Cost ($)]]+Table1[[#This Row],[Land Value]]),0)</f>
        <v>5478767</v>
      </c>
      <c r="P329" s="123" t="str" cm="1">
        <f t="array" ref="P329">_xlfn.IFS(Table1[[#This Row],[Asset Class]]&lt;&gt;"Local","y",P$11=$E329,"y",Table1[[#This Row],[Asset Class]]="Local","")</f>
        <v>y</v>
      </c>
      <c r="Q329" s="86" t="str" cm="1">
        <f t="array" ref="Q329">_xlfn.IFS(Table1[[#This Row],[Asset Class]]&lt;&gt;"Local","y",Q$11=$E329,"y",Table1[[#This Row],[Asset Class]]="Local","")</f>
        <v>y</v>
      </c>
      <c r="R329" s="86" t="str" cm="1">
        <f t="array" ref="R329">_xlfn.IFS(Table1[[#This Row],[Asset Class]]&lt;&gt;"Local","y",R$11=$E329,"y",Table1[[#This Row],[Asset Class]]="Local","")</f>
        <v>y</v>
      </c>
      <c r="S329" s="341" t="str" cm="1">
        <f t="array" ref="S329">_xlfn.IFS(Table1[[#This Row],[Asset Class]]&lt;&gt;"Local","y",S$11=$E329,"y",Table1[[#This Row],[Asset Class]]="Local","")</f>
        <v>y</v>
      </c>
      <c r="T329" s="50"/>
      <c r="U329" s="95">
        <f>IF(Table1[[#This Row],[Asset Class]]&lt;&gt;"Local",0.25,IF(P329="y",1,""))</f>
        <v>0.25</v>
      </c>
      <c r="V329" s="415">
        <f>IF(Table1[[#This Row],[Asset Class]]&lt;&gt;"Local",0.25,IF(Q329="y",1,""))</f>
        <v>0.25</v>
      </c>
      <c r="W329" s="415">
        <f>IF(Table1[[#This Row],[Asset Class]]&lt;&gt;"Local",0.25,IF(R329="y",1,""))</f>
        <v>0.25</v>
      </c>
      <c r="X329" s="415">
        <f>IF(Table1[[#This Row],[Asset Class]]&lt;&gt;"Local",0.25,IF(S329="y",1,""))</f>
        <v>0.25</v>
      </c>
      <c r="Y329" s="95">
        <f t="shared" si="24"/>
        <v>1</v>
      </c>
      <c r="Z329" s="50"/>
      <c r="AA329" s="257">
        <f t="shared" si="25"/>
        <v>1369691.75</v>
      </c>
      <c r="AB329" s="258">
        <f t="shared" si="26"/>
        <v>1369691.75</v>
      </c>
      <c r="AC329" s="258">
        <f t="shared" si="27"/>
        <v>1369691.75</v>
      </c>
      <c r="AD329" s="258">
        <f t="shared" si="28"/>
        <v>1369691.75</v>
      </c>
      <c r="AE329" s="259">
        <f t="shared" si="29"/>
        <v>5478767</v>
      </c>
    </row>
    <row r="330" spans="1:31">
      <c r="A330" s="26"/>
      <c r="B330" s="210" t="s">
        <v>630</v>
      </c>
      <c r="C330" s="211" t="s">
        <v>631</v>
      </c>
      <c r="D330" s="211" t="s">
        <v>111</v>
      </c>
      <c r="E330" s="211" t="s">
        <v>114</v>
      </c>
      <c r="F330" s="241" t="s">
        <v>103</v>
      </c>
      <c r="G330" s="357">
        <v>0.5</v>
      </c>
      <c r="H330" s="360">
        <v>4546.3532744717641</v>
      </c>
      <c r="I330" s="365">
        <v>77.371645491830151</v>
      </c>
      <c r="J330" s="332">
        <f>Table1[[#This Row],[Embellishment Area (m2)]]*Table1[[#This Row],[Construction Unit Rate ($/m)]]*Table1[[#This Row],[Embellishment Area Factor]]</f>
        <v>175879.41691652525</v>
      </c>
      <c r="K330" s="246">
        <v>9092.7065489435281</v>
      </c>
      <c r="L330" s="337">
        <v>51.919695325664051</v>
      </c>
      <c r="M330" s="88">
        <f>Table1[[#This Row],[Size of land (m2)]]*Table1[[#This Row],[Land Unit Rate ($/m2)]]</f>
        <v>472090.5537068182</v>
      </c>
      <c r="N330" s="244">
        <v>2021</v>
      </c>
      <c r="O330" s="202">
        <f>ROUND(IF(Table1[[#This Row],[Valuation Year]]=2016,(Table1[[#This Row],[Total Construction Cost ($)]]+Table1[[#This Row],[Land Value]])*('General Input Sheet'!$G$38/'General Input Sheet'!$G$43),Table1[[#This Row],[Total Construction Cost ($)]]+Table1[[#This Row],[Land Value]]),0)</f>
        <v>647970</v>
      </c>
      <c r="P330" s="123" t="str" cm="1">
        <f t="array" ref="P330">_xlfn.IFS(Table1[[#This Row],[Asset Class]]&lt;&gt;"Local","y",P$11=$E330,"y",Table1[[#This Row],[Asset Class]]="Local","")</f>
        <v/>
      </c>
      <c r="Q330" s="86" t="str" cm="1">
        <f t="array" ref="Q330">_xlfn.IFS(Table1[[#This Row],[Asset Class]]&lt;&gt;"Local","y",Q$11=$E330,"y",Table1[[#This Row],[Asset Class]]="Local","")</f>
        <v/>
      </c>
      <c r="R330" s="86" t="str" cm="1">
        <f t="array" ref="R330">_xlfn.IFS(Table1[[#This Row],[Asset Class]]&lt;&gt;"Local","y",R$11=$E330,"y",Table1[[#This Row],[Asset Class]]="Local","")</f>
        <v/>
      </c>
      <c r="S330" s="341" t="str" cm="1">
        <f t="array" ref="S330">_xlfn.IFS(Table1[[#This Row],[Asset Class]]&lt;&gt;"Local","y",S$11=$E330,"y",Table1[[#This Row],[Asset Class]]="Local","")</f>
        <v>y</v>
      </c>
      <c r="T330" s="50"/>
      <c r="U330" s="95" t="str">
        <f>IF(Table1[[#This Row],[Asset Class]]&lt;&gt;"Local",0.25,IF(P330="y",1,""))</f>
        <v/>
      </c>
      <c r="V330" s="415" t="str">
        <f>IF(Table1[[#This Row],[Asset Class]]&lt;&gt;"Local",0.25,IF(Q330="y",1,""))</f>
        <v/>
      </c>
      <c r="W330" s="415" t="str">
        <f>IF(Table1[[#This Row],[Asset Class]]&lt;&gt;"Local",0.25,IF(R330="y",1,""))</f>
        <v/>
      </c>
      <c r="X330" s="415">
        <f>IF(Table1[[#This Row],[Asset Class]]&lt;&gt;"Local",0.25,IF(S330="y",1,""))</f>
        <v>1</v>
      </c>
      <c r="Y330" s="95">
        <f t="shared" si="24"/>
        <v>1</v>
      </c>
      <c r="Z330" s="50"/>
      <c r="AA330" s="257" t="str">
        <f t="shared" si="25"/>
        <v/>
      </c>
      <c r="AB330" s="258" t="str">
        <f t="shared" si="26"/>
        <v/>
      </c>
      <c r="AC330" s="258" t="str">
        <f t="shared" si="27"/>
        <v/>
      </c>
      <c r="AD330" s="258">
        <f t="shared" si="28"/>
        <v>647970</v>
      </c>
      <c r="AE330" s="259">
        <f t="shared" si="29"/>
        <v>647970</v>
      </c>
    </row>
    <row r="331" spans="1:31">
      <c r="A331" s="26"/>
      <c r="B331" s="210" t="s">
        <v>630</v>
      </c>
      <c r="C331" s="211" t="s">
        <v>632</v>
      </c>
      <c r="D331" s="211" t="s">
        <v>111</v>
      </c>
      <c r="E331" s="211" t="s">
        <v>114</v>
      </c>
      <c r="F331" s="241" t="s">
        <v>108</v>
      </c>
      <c r="G331" s="357">
        <v>0.5</v>
      </c>
      <c r="H331" s="360">
        <v>6886.1924323236099</v>
      </c>
      <c r="I331" s="365">
        <v>77.371645491830151</v>
      </c>
      <c r="J331" s="332">
        <f>Table1[[#This Row],[Embellishment Area (m2)]]*Table1[[#This Row],[Construction Unit Rate ($/m)]]*Table1[[#This Row],[Embellishment Area Factor]]</f>
        <v>266398.01983113296</v>
      </c>
      <c r="K331" s="246">
        <v>13772.38486464722</v>
      </c>
      <c r="L331" s="337">
        <v>51.919695325664051</v>
      </c>
      <c r="M331" s="88">
        <f>Table1[[#This Row],[Size of land (m2)]]*Table1[[#This Row],[Land Unit Rate ($/m2)]]</f>
        <v>715058.02608027053</v>
      </c>
      <c r="N331" s="244">
        <v>2021</v>
      </c>
      <c r="O331" s="202">
        <f>ROUND(IF(Table1[[#This Row],[Valuation Year]]=2016,(Table1[[#This Row],[Total Construction Cost ($)]]+Table1[[#This Row],[Land Value]])*('General Input Sheet'!$G$38/'General Input Sheet'!$G$43),Table1[[#This Row],[Total Construction Cost ($)]]+Table1[[#This Row],[Land Value]]),0)</f>
        <v>981456</v>
      </c>
      <c r="P331" s="123" t="str" cm="1">
        <f t="array" ref="P331">_xlfn.IFS(Table1[[#This Row],[Asset Class]]&lt;&gt;"Local","y",P$11=$E331,"y",Table1[[#This Row],[Asset Class]]="Local","")</f>
        <v/>
      </c>
      <c r="Q331" s="86" t="str" cm="1">
        <f t="array" ref="Q331">_xlfn.IFS(Table1[[#This Row],[Asset Class]]&lt;&gt;"Local","y",Q$11=$E331,"y",Table1[[#This Row],[Asset Class]]="Local","")</f>
        <v/>
      </c>
      <c r="R331" s="86" t="str" cm="1">
        <f t="array" ref="R331">_xlfn.IFS(Table1[[#This Row],[Asset Class]]&lt;&gt;"Local","y",R$11=$E331,"y",Table1[[#This Row],[Asset Class]]="Local","")</f>
        <v/>
      </c>
      <c r="S331" s="341" t="str" cm="1">
        <f t="array" ref="S331">_xlfn.IFS(Table1[[#This Row],[Asset Class]]&lt;&gt;"Local","y",S$11=$E331,"y",Table1[[#This Row],[Asset Class]]="Local","")</f>
        <v>y</v>
      </c>
      <c r="T331" s="50"/>
      <c r="U331" s="95" t="str">
        <f>IF(Table1[[#This Row],[Asset Class]]&lt;&gt;"Local",0.25,IF(P331="y",1,""))</f>
        <v/>
      </c>
      <c r="V331" s="415" t="str">
        <f>IF(Table1[[#This Row],[Asset Class]]&lt;&gt;"Local",0.25,IF(Q331="y",1,""))</f>
        <v/>
      </c>
      <c r="W331" s="415" t="str">
        <f>IF(Table1[[#This Row],[Asset Class]]&lt;&gt;"Local",0.25,IF(R331="y",1,""))</f>
        <v/>
      </c>
      <c r="X331" s="415">
        <f>IF(Table1[[#This Row],[Asset Class]]&lt;&gt;"Local",0.25,IF(S331="y",1,""))</f>
        <v>1</v>
      </c>
      <c r="Y331" s="95">
        <f t="shared" si="24"/>
        <v>1</v>
      </c>
      <c r="Z331" s="50"/>
      <c r="AA331" s="257" t="str">
        <f t="shared" si="25"/>
        <v/>
      </c>
      <c r="AB331" s="258" t="str">
        <f t="shared" si="26"/>
        <v/>
      </c>
      <c r="AC331" s="258" t="str">
        <f t="shared" si="27"/>
        <v/>
      </c>
      <c r="AD331" s="258">
        <f t="shared" si="28"/>
        <v>981456</v>
      </c>
      <c r="AE331" s="259">
        <f t="shared" si="29"/>
        <v>981456</v>
      </c>
    </row>
    <row r="332" spans="1:31">
      <c r="A332" s="26"/>
      <c r="B332" s="210" t="s">
        <v>633</v>
      </c>
      <c r="C332" s="211" t="s">
        <v>634</v>
      </c>
      <c r="D332" s="211" t="s">
        <v>111</v>
      </c>
      <c r="E332" s="211" t="s">
        <v>114</v>
      </c>
      <c r="F332" s="241" t="s">
        <v>103</v>
      </c>
      <c r="G332" s="357">
        <v>0.5</v>
      </c>
      <c r="H332" s="360">
        <v>15395.110400600144</v>
      </c>
      <c r="I332" s="365">
        <v>77.371645491830151</v>
      </c>
      <c r="J332" s="332">
        <f>Table1[[#This Row],[Embellishment Area (m2)]]*Table1[[#This Row],[Construction Unit Rate ($/m)]]*Table1[[#This Row],[Embellishment Area Factor]]</f>
        <v>595572.51211141085</v>
      </c>
      <c r="K332" s="246">
        <v>30790.220801200288</v>
      </c>
      <c r="L332" s="337">
        <v>51.919695325664051</v>
      </c>
      <c r="M332" s="88">
        <f>Table1[[#This Row],[Size of land (m2)]]*Table1[[#This Row],[Land Unit Rate ($/m2)]]</f>
        <v>1598618.8830082426</v>
      </c>
      <c r="N332" s="244">
        <v>2021</v>
      </c>
      <c r="O332" s="202">
        <f>ROUND(IF(Table1[[#This Row],[Valuation Year]]=2016,(Table1[[#This Row],[Total Construction Cost ($)]]+Table1[[#This Row],[Land Value]])*('General Input Sheet'!$G$38/'General Input Sheet'!$G$43),Table1[[#This Row],[Total Construction Cost ($)]]+Table1[[#This Row],[Land Value]]),0)</f>
        <v>2194191</v>
      </c>
      <c r="P332" s="123" t="str" cm="1">
        <f t="array" ref="P332">_xlfn.IFS(Table1[[#This Row],[Asset Class]]&lt;&gt;"Local","y",P$11=$E332,"y",Table1[[#This Row],[Asset Class]]="Local","")</f>
        <v/>
      </c>
      <c r="Q332" s="86" t="str" cm="1">
        <f t="array" ref="Q332">_xlfn.IFS(Table1[[#This Row],[Asset Class]]&lt;&gt;"Local","y",Q$11=$E332,"y",Table1[[#This Row],[Asset Class]]="Local","")</f>
        <v/>
      </c>
      <c r="R332" s="86" t="str" cm="1">
        <f t="array" ref="R332">_xlfn.IFS(Table1[[#This Row],[Asset Class]]&lt;&gt;"Local","y",R$11=$E332,"y",Table1[[#This Row],[Asset Class]]="Local","")</f>
        <v/>
      </c>
      <c r="S332" s="341" t="str" cm="1">
        <f t="array" ref="S332">_xlfn.IFS(Table1[[#This Row],[Asset Class]]&lt;&gt;"Local","y",S$11=$E332,"y",Table1[[#This Row],[Asset Class]]="Local","")</f>
        <v>y</v>
      </c>
      <c r="T332" s="50"/>
      <c r="U332" s="95" t="str">
        <f>IF(Table1[[#This Row],[Asset Class]]&lt;&gt;"Local",0.25,IF(P332="y",1,""))</f>
        <v/>
      </c>
      <c r="V332" s="415" t="str">
        <f>IF(Table1[[#This Row],[Asset Class]]&lt;&gt;"Local",0.25,IF(Q332="y",1,""))</f>
        <v/>
      </c>
      <c r="W332" s="415" t="str">
        <f>IF(Table1[[#This Row],[Asset Class]]&lt;&gt;"Local",0.25,IF(R332="y",1,""))</f>
        <v/>
      </c>
      <c r="X332" s="415">
        <f>IF(Table1[[#This Row],[Asset Class]]&lt;&gt;"Local",0.25,IF(S332="y",1,""))</f>
        <v>1</v>
      </c>
      <c r="Y332" s="95">
        <f t="shared" si="24"/>
        <v>1</v>
      </c>
      <c r="Z332" s="50"/>
      <c r="AA332" s="257" t="str">
        <f t="shared" si="25"/>
        <v/>
      </c>
      <c r="AB332" s="258" t="str">
        <f t="shared" si="26"/>
        <v/>
      </c>
      <c r="AC332" s="258" t="str">
        <f t="shared" si="27"/>
        <v/>
      </c>
      <c r="AD332" s="258">
        <f t="shared" si="28"/>
        <v>2194191</v>
      </c>
      <c r="AE332" s="259">
        <f t="shared" si="29"/>
        <v>2194191</v>
      </c>
    </row>
    <row r="333" spans="1:31">
      <c r="A333" s="26"/>
      <c r="B333" s="210" t="s">
        <v>633</v>
      </c>
      <c r="C333" s="211" t="s">
        <v>635</v>
      </c>
      <c r="D333" s="211" t="s">
        <v>111</v>
      </c>
      <c r="E333" s="211" t="s">
        <v>114</v>
      </c>
      <c r="F333" s="241" t="s">
        <v>108</v>
      </c>
      <c r="G333" s="357">
        <v>0.5</v>
      </c>
      <c r="H333" s="360">
        <v>6210.6926235026503</v>
      </c>
      <c r="I333" s="365">
        <v>77.371645491830151</v>
      </c>
      <c r="J333" s="332">
        <f>Table1[[#This Row],[Embellishment Area (m2)]]*Table1[[#This Row],[Construction Unit Rate ($/m)]]*Table1[[#This Row],[Embellishment Area Factor]]</f>
        <v>240265.75396218582</v>
      </c>
      <c r="K333" s="246">
        <v>12421.385247005301</v>
      </c>
      <c r="L333" s="337">
        <v>51.919695325664051</v>
      </c>
      <c r="M333" s="88">
        <f>Table1[[#This Row],[Size of land (m2)]]*Table1[[#This Row],[Land Unit Rate ($/m2)]]</f>
        <v>644914.53754721349</v>
      </c>
      <c r="N333" s="244">
        <v>2021</v>
      </c>
      <c r="O333" s="202">
        <f>ROUND(IF(Table1[[#This Row],[Valuation Year]]=2016,(Table1[[#This Row],[Total Construction Cost ($)]]+Table1[[#This Row],[Land Value]])*('General Input Sheet'!$G$38/'General Input Sheet'!$G$43),Table1[[#This Row],[Total Construction Cost ($)]]+Table1[[#This Row],[Land Value]]),0)</f>
        <v>885180</v>
      </c>
      <c r="P333" s="123" t="str" cm="1">
        <f t="array" ref="P333">_xlfn.IFS(Table1[[#This Row],[Asset Class]]&lt;&gt;"Local","y",P$11=$E333,"y",Table1[[#This Row],[Asset Class]]="Local","")</f>
        <v/>
      </c>
      <c r="Q333" s="86" t="str" cm="1">
        <f t="array" ref="Q333">_xlfn.IFS(Table1[[#This Row],[Asset Class]]&lt;&gt;"Local","y",Q$11=$E333,"y",Table1[[#This Row],[Asset Class]]="Local","")</f>
        <v/>
      </c>
      <c r="R333" s="86" t="str" cm="1">
        <f t="array" ref="R333">_xlfn.IFS(Table1[[#This Row],[Asset Class]]&lt;&gt;"Local","y",R$11=$E333,"y",Table1[[#This Row],[Asset Class]]="Local","")</f>
        <v/>
      </c>
      <c r="S333" s="341" t="str" cm="1">
        <f t="array" ref="S333">_xlfn.IFS(Table1[[#This Row],[Asset Class]]&lt;&gt;"Local","y",S$11=$E333,"y",Table1[[#This Row],[Asset Class]]="Local","")</f>
        <v>y</v>
      </c>
      <c r="T333" s="50"/>
      <c r="U333" s="95" t="str">
        <f>IF(Table1[[#This Row],[Asset Class]]&lt;&gt;"Local",0.25,IF(P333="y",1,""))</f>
        <v/>
      </c>
      <c r="V333" s="415" t="str">
        <f>IF(Table1[[#This Row],[Asset Class]]&lt;&gt;"Local",0.25,IF(Q333="y",1,""))</f>
        <v/>
      </c>
      <c r="W333" s="415" t="str">
        <f>IF(Table1[[#This Row],[Asset Class]]&lt;&gt;"Local",0.25,IF(R333="y",1,""))</f>
        <v/>
      </c>
      <c r="X333" s="415">
        <f>IF(Table1[[#This Row],[Asset Class]]&lt;&gt;"Local",0.25,IF(S333="y",1,""))</f>
        <v>1</v>
      </c>
      <c r="Y333" s="95">
        <f t="shared" si="24"/>
        <v>1</v>
      </c>
      <c r="Z333" s="50"/>
      <c r="AA333" s="257" t="str">
        <f t="shared" si="25"/>
        <v/>
      </c>
      <c r="AB333" s="258" t="str">
        <f t="shared" si="26"/>
        <v/>
      </c>
      <c r="AC333" s="258" t="str">
        <f t="shared" si="27"/>
        <v/>
      </c>
      <c r="AD333" s="258">
        <f t="shared" si="28"/>
        <v>885180</v>
      </c>
      <c r="AE333" s="259">
        <f t="shared" si="29"/>
        <v>885180</v>
      </c>
    </row>
    <row r="334" spans="1:31">
      <c r="A334" s="26"/>
      <c r="B334" s="210" t="s">
        <v>633</v>
      </c>
      <c r="C334" s="211" t="s">
        <v>636</v>
      </c>
      <c r="D334" s="211" t="s">
        <v>111</v>
      </c>
      <c r="E334" s="211" t="s">
        <v>114</v>
      </c>
      <c r="F334" s="241" t="s">
        <v>136</v>
      </c>
      <c r="G334" s="357">
        <v>0.5</v>
      </c>
      <c r="H334" s="360">
        <v>5359.9242139722001</v>
      </c>
      <c r="I334" s="365">
        <v>77.371645491830151</v>
      </c>
      <c r="J334" s="332">
        <f>Table1[[#This Row],[Embellishment Area (m2)]]*Table1[[#This Row],[Construction Unit Rate ($/m)]]*Table1[[#This Row],[Embellishment Area Factor]]</f>
        <v>207353.07807326672</v>
      </c>
      <c r="K334" s="246">
        <v>10719.8484279444</v>
      </c>
      <c r="L334" s="337">
        <v>51.919695325664051</v>
      </c>
      <c r="M334" s="88">
        <f>Table1[[#This Row],[Size of land (m2)]]*Table1[[#This Row],[Land Unit Rate ($/m2)]]</f>
        <v>556571.26431617199</v>
      </c>
      <c r="N334" s="244">
        <v>2021</v>
      </c>
      <c r="O334" s="202">
        <f>ROUND(IF(Table1[[#This Row],[Valuation Year]]=2016,(Table1[[#This Row],[Total Construction Cost ($)]]+Table1[[#This Row],[Land Value]])*('General Input Sheet'!$G$38/'General Input Sheet'!$G$43),Table1[[#This Row],[Total Construction Cost ($)]]+Table1[[#This Row],[Land Value]]),0)</f>
        <v>763924</v>
      </c>
      <c r="P334" s="123" t="str" cm="1">
        <f t="array" ref="P334">_xlfn.IFS(Table1[[#This Row],[Asset Class]]&lt;&gt;"Local","y",P$11=$E334,"y",Table1[[#This Row],[Asset Class]]="Local","")</f>
        <v/>
      </c>
      <c r="Q334" s="86" t="str" cm="1">
        <f t="array" ref="Q334">_xlfn.IFS(Table1[[#This Row],[Asset Class]]&lt;&gt;"Local","y",Q$11=$E334,"y",Table1[[#This Row],[Asset Class]]="Local","")</f>
        <v/>
      </c>
      <c r="R334" s="86" t="str" cm="1">
        <f t="array" ref="R334">_xlfn.IFS(Table1[[#This Row],[Asset Class]]&lt;&gt;"Local","y",R$11=$E334,"y",Table1[[#This Row],[Asset Class]]="Local","")</f>
        <v/>
      </c>
      <c r="S334" s="341" t="str" cm="1">
        <f t="array" ref="S334">_xlfn.IFS(Table1[[#This Row],[Asset Class]]&lt;&gt;"Local","y",S$11=$E334,"y",Table1[[#This Row],[Asset Class]]="Local","")</f>
        <v>y</v>
      </c>
      <c r="T334" s="50"/>
      <c r="U334" s="95" t="str">
        <f>IF(Table1[[#This Row],[Asset Class]]&lt;&gt;"Local",0.25,IF(P334="y",1,""))</f>
        <v/>
      </c>
      <c r="V334" s="415" t="str">
        <f>IF(Table1[[#This Row],[Asset Class]]&lt;&gt;"Local",0.25,IF(Q334="y",1,""))</f>
        <v/>
      </c>
      <c r="W334" s="415" t="str">
        <f>IF(Table1[[#This Row],[Asset Class]]&lt;&gt;"Local",0.25,IF(R334="y",1,""))</f>
        <v/>
      </c>
      <c r="X334" s="415">
        <f>IF(Table1[[#This Row],[Asset Class]]&lt;&gt;"Local",0.25,IF(S334="y",1,""))</f>
        <v>1</v>
      </c>
      <c r="Y334" s="95">
        <f t="shared" si="24"/>
        <v>1</v>
      </c>
      <c r="Z334" s="50"/>
      <c r="AA334" s="257" t="str">
        <f t="shared" si="25"/>
        <v/>
      </c>
      <c r="AB334" s="258" t="str">
        <f t="shared" si="26"/>
        <v/>
      </c>
      <c r="AC334" s="258" t="str">
        <f t="shared" si="27"/>
        <v/>
      </c>
      <c r="AD334" s="258">
        <f t="shared" si="28"/>
        <v>763924</v>
      </c>
      <c r="AE334" s="259">
        <f t="shared" si="29"/>
        <v>763924</v>
      </c>
    </row>
    <row r="335" spans="1:31">
      <c r="A335" s="26"/>
      <c r="B335" s="210" t="s">
        <v>637</v>
      </c>
      <c r="C335" s="211" t="s">
        <v>638</v>
      </c>
      <c r="D335" s="211" t="s">
        <v>111</v>
      </c>
      <c r="E335" s="211" t="s">
        <v>114</v>
      </c>
      <c r="F335" s="241" t="s">
        <v>103</v>
      </c>
      <c r="G335" s="357">
        <v>0.5</v>
      </c>
      <c r="H335" s="360">
        <v>4289.8837092462272</v>
      </c>
      <c r="I335" s="365">
        <v>77.371645491830151</v>
      </c>
      <c r="J335" s="332">
        <f>Table1[[#This Row],[Embellishment Area (m2)]]*Table1[[#This Row],[Construction Unit Rate ($/m)]]*Table1[[#This Row],[Embellishment Area Factor]]</f>
        <v>165957.68077648824</v>
      </c>
      <c r="K335" s="246">
        <v>8579.7674184924545</v>
      </c>
      <c r="L335" s="337">
        <v>51.919695325664051</v>
      </c>
      <c r="M335" s="88">
        <f>Table1[[#This Row],[Size of land (m2)]]*Table1[[#This Row],[Land Unit Rate ($/m2)]]</f>
        <v>445458.91033318744</v>
      </c>
      <c r="N335" s="244">
        <v>2021</v>
      </c>
      <c r="O335" s="202">
        <f>ROUND(IF(Table1[[#This Row],[Valuation Year]]=2016,(Table1[[#This Row],[Total Construction Cost ($)]]+Table1[[#This Row],[Land Value]])*('General Input Sheet'!$G$38/'General Input Sheet'!$G$43),Table1[[#This Row],[Total Construction Cost ($)]]+Table1[[#This Row],[Land Value]]),0)</f>
        <v>611417</v>
      </c>
      <c r="P335" s="123" t="str" cm="1">
        <f t="array" ref="P335">_xlfn.IFS(Table1[[#This Row],[Asset Class]]&lt;&gt;"Local","y",P$11=$E335,"y",Table1[[#This Row],[Asset Class]]="Local","")</f>
        <v/>
      </c>
      <c r="Q335" s="86" t="str" cm="1">
        <f t="array" ref="Q335">_xlfn.IFS(Table1[[#This Row],[Asset Class]]&lt;&gt;"Local","y",Q$11=$E335,"y",Table1[[#This Row],[Asset Class]]="Local","")</f>
        <v/>
      </c>
      <c r="R335" s="86" t="str" cm="1">
        <f t="array" ref="R335">_xlfn.IFS(Table1[[#This Row],[Asset Class]]&lt;&gt;"Local","y",R$11=$E335,"y",Table1[[#This Row],[Asset Class]]="Local","")</f>
        <v/>
      </c>
      <c r="S335" s="341" t="str" cm="1">
        <f t="array" ref="S335">_xlfn.IFS(Table1[[#This Row],[Asset Class]]&lt;&gt;"Local","y",S$11=$E335,"y",Table1[[#This Row],[Asset Class]]="Local","")</f>
        <v>y</v>
      </c>
      <c r="T335" s="50"/>
      <c r="U335" s="95" t="str">
        <f>IF(Table1[[#This Row],[Asset Class]]&lt;&gt;"Local",0.25,IF(P335="y",1,""))</f>
        <v/>
      </c>
      <c r="V335" s="415" t="str">
        <f>IF(Table1[[#This Row],[Asset Class]]&lt;&gt;"Local",0.25,IF(Q335="y",1,""))</f>
        <v/>
      </c>
      <c r="W335" s="415" t="str">
        <f>IF(Table1[[#This Row],[Asset Class]]&lt;&gt;"Local",0.25,IF(R335="y",1,""))</f>
        <v/>
      </c>
      <c r="X335" s="415">
        <f>IF(Table1[[#This Row],[Asset Class]]&lt;&gt;"Local",0.25,IF(S335="y",1,""))</f>
        <v>1</v>
      </c>
      <c r="Y335" s="95">
        <f t="shared" ref="Y335:Y398" si="30">SUM(U335:X335)</f>
        <v>1</v>
      </c>
      <c r="Z335" s="50"/>
      <c r="AA335" s="257" t="str">
        <f t="shared" ref="AA335:AA398" si="31">IF(U335="","",(U335/$Y335)*$O335)</f>
        <v/>
      </c>
      <c r="AB335" s="258" t="str">
        <f t="shared" ref="AB335:AB398" si="32">IF(V335="","",(V335/$Y335)*$O335)</f>
        <v/>
      </c>
      <c r="AC335" s="258" t="str">
        <f t="shared" ref="AC335:AC398" si="33">IF(W335="","",(W335/$Y335)*$O335)</f>
        <v/>
      </c>
      <c r="AD335" s="258">
        <f t="shared" ref="AD335:AD398" si="34">IF(X335="","",(X335/$Y335)*$O335)</f>
        <v>611417</v>
      </c>
      <c r="AE335" s="259">
        <f t="shared" ref="AE335:AE398" si="35">SUM(AA335:AD335)</f>
        <v>611417</v>
      </c>
    </row>
    <row r="336" spans="1:31">
      <c r="A336" s="26"/>
      <c r="B336" s="210" t="s">
        <v>639</v>
      </c>
      <c r="C336" s="211" t="s">
        <v>640</v>
      </c>
      <c r="D336" s="211" t="s">
        <v>106</v>
      </c>
      <c r="E336" s="211" t="s">
        <v>114</v>
      </c>
      <c r="F336" s="241" t="s">
        <v>108</v>
      </c>
      <c r="G336" s="357">
        <v>0.5</v>
      </c>
      <c r="H336" s="360">
        <v>2280.9323747189114</v>
      </c>
      <c r="I336" s="365">
        <v>566.28724924743767</v>
      </c>
      <c r="J336" s="332">
        <f>Table1[[#This Row],[Embellishment Area (m2)]]*Table1[[#This Row],[Construction Unit Rate ($/m)]]*Table1[[#This Row],[Embellishment Area Factor]]</f>
        <v>645831.46009949909</v>
      </c>
      <c r="K336" s="246">
        <v>0</v>
      </c>
      <c r="L336" s="337">
        <v>75.676903388107434</v>
      </c>
      <c r="M336" s="88">
        <f>Table1[[#This Row],[Size of land (m2)]]*Table1[[#This Row],[Land Unit Rate ($/m2)]]</f>
        <v>0</v>
      </c>
      <c r="N336" s="244">
        <v>2021</v>
      </c>
      <c r="O336" s="202">
        <f>ROUND(IF(Table1[[#This Row],[Valuation Year]]=2016,(Table1[[#This Row],[Total Construction Cost ($)]]+Table1[[#This Row],[Land Value]])*('General Input Sheet'!$G$38/'General Input Sheet'!$G$43),Table1[[#This Row],[Total Construction Cost ($)]]+Table1[[#This Row],[Land Value]]),0)</f>
        <v>645831</v>
      </c>
      <c r="P336" s="123" t="str" cm="1">
        <f t="array" ref="P336">_xlfn.IFS(Table1[[#This Row],[Asset Class]]&lt;&gt;"Local","y",P$11=$E336,"y",Table1[[#This Row],[Asset Class]]="Local","")</f>
        <v>y</v>
      </c>
      <c r="Q336" s="86" t="str" cm="1">
        <f t="array" ref="Q336">_xlfn.IFS(Table1[[#This Row],[Asset Class]]&lt;&gt;"Local","y",Q$11=$E336,"y",Table1[[#This Row],[Asset Class]]="Local","")</f>
        <v>y</v>
      </c>
      <c r="R336" s="86" t="str" cm="1">
        <f t="array" ref="R336">_xlfn.IFS(Table1[[#This Row],[Asset Class]]&lt;&gt;"Local","y",R$11=$E336,"y",Table1[[#This Row],[Asset Class]]="Local","")</f>
        <v>y</v>
      </c>
      <c r="S336" s="341" t="str" cm="1">
        <f t="array" ref="S336">_xlfn.IFS(Table1[[#This Row],[Asset Class]]&lt;&gt;"Local","y",S$11=$E336,"y",Table1[[#This Row],[Asset Class]]="Local","")</f>
        <v>y</v>
      </c>
      <c r="T336" s="50"/>
      <c r="U336" s="95">
        <f>IF(Table1[[#This Row],[Asset Class]]&lt;&gt;"Local",0.25,IF(P336="y",1,""))</f>
        <v>0.25</v>
      </c>
      <c r="V336" s="415">
        <f>IF(Table1[[#This Row],[Asset Class]]&lt;&gt;"Local",0.25,IF(Q336="y",1,""))</f>
        <v>0.25</v>
      </c>
      <c r="W336" s="415">
        <f>IF(Table1[[#This Row],[Asset Class]]&lt;&gt;"Local",0.25,IF(R336="y",1,""))</f>
        <v>0.25</v>
      </c>
      <c r="X336" s="415">
        <f>IF(Table1[[#This Row],[Asset Class]]&lt;&gt;"Local",0.25,IF(S336="y",1,""))</f>
        <v>0.25</v>
      </c>
      <c r="Y336" s="95">
        <f t="shared" si="30"/>
        <v>1</v>
      </c>
      <c r="Z336" s="50"/>
      <c r="AA336" s="257">
        <f t="shared" si="31"/>
        <v>161457.75</v>
      </c>
      <c r="AB336" s="258">
        <f t="shared" si="32"/>
        <v>161457.75</v>
      </c>
      <c r="AC336" s="258">
        <f t="shared" si="33"/>
        <v>161457.75</v>
      </c>
      <c r="AD336" s="258">
        <f t="shared" si="34"/>
        <v>161457.75</v>
      </c>
      <c r="AE336" s="259">
        <f t="shared" si="35"/>
        <v>645831</v>
      </c>
    </row>
    <row r="337" spans="1:31">
      <c r="A337" s="26"/>
      <c r="B337" s="210" t="s">
        <v>641</v>
      </c>
      <c r="C337" s="211" t="s">
        <v>642</v>
      </c>
      <c r="D337" s="211" t="s">
        <v>111</v>
      </c>
      <c r="E337" s="211" t="s">
        <v>114</v>
      </c>
      <c r="F337" s="241" t="s">
        <v>103</v>
      </c>
      <c r="G337" s="357">
        <v>0.5</v>
      </c>
      <c r="H337" s="360">
        <v>3436.5465296848374</v>
      </c>
      <c r="I337" s="365">
        <v>77.371645491830151</v>
      </c>
      <c r="J337" s="332">
        <f>Table1[[#This Row],[Embellishment Area (m2)]]*Table1[[#This Row],[Construction Unit Rate ($/m)]]*Table1[[#This Row],[Embellishment Area Factor]]</f>
        <v>132945.6299054772</v>
      </c>
      <c r="K337" s="246">
        <v>0</v>
      </c>
      <c r="L337" s="337">
        <v>51.919695325664051</v>
      </c>
      <c r="M337" s="88">
        <f>Table1[[#This Row],[Size of land (m2)]]*Table1[[#This Row],[Land Unit Rate ($/m2)]]</f>
        <v>0</v>
      </c>
      <c r="N337" s="244">
        <v>2021</v>
      </c>
      <c r="O337" s="202">
        <f>ROUND(IF(Table1[[#This Row],[Valuation Year]]=2016,(Table1[[#This Row],[Total Construction Cost ($)]]+Table1[[#This Row],[Land Value]])*('General Input Sheet'!$G$38/'General Input Sheet'!$G$43),Table1[[#This Row],[Total Construction Cost ($)]]+Table1[[#This Row],[Land Value]]),0)</f>
        <v>132946</v>
      </c>
      <c r="P337" s="123" t="str" cm="1">
        <f t="array" ref="P337">_xlfn.IFS(Table1[[#This Row],[Asset Class]]&lt;&gt;"Local","y",P$11=$E337,"y",Table1[[#This Row],[Asset Class]]="Local","")</f>
        <v/>
      </c>
      <c r="Q337" s="86" t="str" cm="1">
        <f t="array" ref="Q337">_xlfn.IFS(Table1[[#This Row],[Asset Class]]&lt;&gt;"Local","y",Q$11=$E337,"y",Table1[[#This Row],[Asset Class]]="Local","")</f>
        <v/>
      </c>
      <c r="R337" s="86" t="str" cm="1">
        <f t="array" ref="R337">_xlfn.IFS(Table1[[#This Row],[Asset Class]]&lt;&gt;"Local","y",R$11=$E337,"y",Table1[[#This Row],[Asset Class]]="Local","")</f>
        <v/>
      </c>
      <c r="S337" s="341" t="str" cm="1">
        <f t="array" ref="S337">_xlfn.IFS(Table1[[#This Row],[Asset Class]]&lt;&gt;"Local","y",S$11=$E337,"y",Table1[[#This Row],[Asset Class]]="Local","")</f>
        <v>y</v>
      </c>
      <c r="T337" s="50"/>
      <c r="U337" s="95" t="str">
        <f>IF(Table1[[#This Row],[Asset Class]]&lt;&gt;"Local",0.25,IF(P337="y",1,""))</f>
        <v/>
      </c>
      <c r="V337" s="415" t="str">
        <f>IF(Table1[[#This Row],[Asset Class]]&lt;&gt;"Local",0.25,IF(Q337="y",1,""))</f>
        <v/>
      </c>
      <c r="W337" s="415" t="str">
        <f>IF(Table1[[#This Row],[Asset Class]]&lt;&gt;"Local",0.25,IF(R337="y",1,""))</f>
        <v/>
      </c>
      <c r="X337" s="415">
        <f>IF(Table1[[#This Row],[Asset Class]]&lt;&gt;"Local",0.25,IF(S337="y",1,""))</f>
        <v>1</v>
      </c>
      <c r="Y337" s="95">
        <f t="shared" si="30"/>
        <v>1</v>
      </c>
      <c r="Z337" s="50"/>
      <c r="AA337" s="257" t="str">
        <f t="shared" si="31"/>
        <v/>
      </c>
      <c r="AB337" s="258" t="str">
        <f t="shared" si="32"/>
        <v/>
      </c>
      <c r="AC337" s="258" t="str">
        <f t="shared" si="33"/>
        <v/>
      </c>
      <c r="AD337" s="258">
        <f t="shared" si="34"/>
        <v>132946</v>
      </c>
      <c r="AE337" s="259">
        <f t="shared" si="35"/>
        <v>132946</v>
      </c>
    </row>
    <row r="338" spans="1:31">
      <c r="A338" s="26"/>
      <c r="B338" s="210" t="s">
        <v>641</v>
      </c>
      <c r="C338" s="211" t="s">
        <v>643</v>
      </c>
      <c r="D338" s="211" t="s">
        <v>111</v>
      </c>
      <c r="E338" s="211" t="s">
        <v>114</v>
      </c>
      <c r="F338" s="241" t="s">
        <v>136</v>
      </c>
      <c r="G338" s="357">
        <v>0.5</v>
      </c>
      <c r="H338" s="360">
        <v>1450.1282530623689</v>
      </c>
      <c r="I338" s="365">
        <v>77.371645491830151</v>
      </c>
      <c r="J338" s="332">
        <f>Table1[[#This Row],[Embellishment Area (m2)]]*Table1[[#This Row],[Construction Unit Rate ($/m)]]*Table1[[#This Row],[Embellishment Area Factor]]</f>
        <v>56099.404556814283</v>
      </c>
      <c r="K338" s="246">
        <v>0</v>
      </c>
      <c r="L338" s="337">
        <v>51.919695325664051</v>
      </c>
      <c r="M338" s="88">
        <f>Table1[[#This Row],[Size of land (m2)]]*Table1[[#This Row],[Land Unit Rate ($/m2)]]</f>
        <v>0</v>
      </c>
      <c r="N338" s="244">
        <v>2021</v>
      </c>
      <c r="O338" s="202">
        <f>ROUND(IF(Table1[[#This Row],[Valuation Year]]=2016,(Table1[[#This Row],[Total Construction Cost ($)]]+Table1[[#This Row],[Land Value]])*('General Input Sheet'!$G$38/'General Input Sheet'!$G$43),Table1[[#This Row],[Total Construction Cost ($)]]+Table1[[#This Row],[Land Value]]),0)</f>
        <v>56099</v>
      </c>
      <c r="P338" s="123" t="str" cm="1">
        <f t="array" ref="P338">_xlfn.IFS(Table1[[#This Row],[Asset Class]]&lt;&gt;"Local","y",P$11=$E338,"y",Table1[[#This Row],[Asset Class]]="Local","")</f>
        <v/>
      </c>
      <c r="Q338" s="86" t="str" cm="1">
        <f t="array" ref="Q338">_xlfn.IFS(Table1[[#This Row],[Asset Class]]&lt;&gt;"Local","y",Q$11=$E338,"y",Table1[[#This Row],[Asset Class]]="Local","")</f>
        <v/>
      </c>
      <c r="R338" s="86" t="str" cm="1">
        <f t="array" ref="R338">_xlfn.IFS(Table1[[#This Row],[Asset Class]]&lt;&gt;"Local","y",R$11=$E338,"y",Table1[[#This Row],[Asset Class]]="Local","")</f>
        <v/>
      </c>
      <c r="S338" s="341" t="str" cm="1">
        <f t="array" ref="S338">_xlfn.IFS(Table1[[#This Row],[Asset Class]]&lt;&gt;"Local","y",S$11=$E338,"y",Table1[[#This Row],[Asset Class]]="Local","")</f>
        <v>y</v>
      </c>
      <c r="T338" s="50"/>
      <c r="U338" s="95" t="str">
        <f>IF(Table1[[#This Row],[Asset Class]]&lt;&gt;"Local",0.25,IF(P338="y",1,""))</f>
        <v/>
      </c>
      <c r="V338" s="415" t="str">
        <f>IF(Table1[[#This Row],[Asset Class]]&lt;&gt;"Local",0.25,IF(Q338="y",1,""))</f>
        <v/>
      </c>
      <c r="W338" s="415" t="str">
        <f>IF(Table1[[#This Row],[Asset Class]]&lt;&gt;"Local",0.25,IF(R338="y",1,""))</f>
        <v/>
      </c>
      <c r="X338" s="415">
        <f>IF(Table1[[#This Row],[Asset Class]]&lt;&gt;"Local",0.25,IF(S338="y",1,""))</f>
        <v>1</v>
      </c>
      <c r="Y338" s="95">
        <f t="shared" si="30"/>
        <v>1</v>
      </c>
      <c r="Z338" s="50"/>
      <c r="AA338" s="257" t="str">
        <f t="shared" si="31"/>
        <v/>
      </c>
      <c r="AB338" s="258" t="str">
        <f t="shared" si="32"/>
        <v/>
      </c>
      <c r="AC338" s="258" t="str">
        <f t="shared" si="33"/>
        <v/>
      </c>
      <c r="AD338" s="258">
        <f t="shared" si="34"/>
        <v>56099</v>
      </c>
      <c r="AE338" s="259">
        <f t="shared" si="35"/>
        <v>56099</v>
      </c>
    </row>
    <row r="339" spans="1:31">
      <c r="A339" s="26"/>
      <c r="B339" s="210" t="s">
        <v>644</v>
      </c>
      <c r="C339" s="211" t="s">
        <v>645</v>
      </c>
      <c r="D339" s="211" t="s">
        <v>111</v>
      </c>
      <c r="E339" s="211" t="s">
        <v>114</v>
      </c>
      <c r="F339" s="241" t="s">
        <v>103</v>
      </c>
      <c r="G339" s="357">
        <v>0.5</v>
      </c>
      <c r="H339" s="360">
        <v>10249.309127362825</v>
      </c>
      <c r="I339" s="365">
        <v>77.371645491830151</v>
      </c>
      <c r="J339" s="332">
        <f>Table1[[#This Row],[Embellishment Area (m2)]]*Table1[[#This Row],[Construction Unit Rate ($/m)]]*Table1[[#This Row],[Embellishment Area Factor]]</f>
        <v>396502.9561692478</v>
      </c>
      <c r="K339" s="246">
        <v>20498.61825472565</v>
      </c>
      <c r="L339" s="337">
        <v>51.919695325664051</v>
      </c>
      <c r="M339" s="88">
        <f>Table1[[#This Row],[Size of land (m2)]]*Table1[[#This Row],[Land Unit Rate ($/m2)]]</f>
        <v>1064282.0143824511</v>
      </c>
      <c r="N339" s="244">
        <v>2021</v>
      </c>
      <c r="O339" s="202">
        <f>ROUND(IF(Table1[[#This Row],[Valuation Year]]=2016,(Table1[[#This Row],[Total Construction Cost ($)]]+Table1[[#This Row],[Land Value]])*('General Input Sheet'!$G$38/'General Input Sheet'!$G$43),Table1[[#This Row],[Total Construction Cost ($)]]+Table1[[#This Row],[Land Value]]),0)</f>
        <v>1460785</v>
      </c>
      <c r="P339" s="123" t="str" cm="1">
        <f t="array" ref="P339">_xlfn.IFS(Table1[[#This Row],[Asset Class]]&lt;&gt;"Local","y",P$11=$E339,"y",Table1[[#This Row],[Asset Class]]="Local","")</f>
        <v/>
      </c>
      <c r="Q339" s="86" t="str" cm="1">
        <f t="array" ref="Q339">_xlfn.IFS(Table1[[#This Row],[Asset Class]]&lt;&gt;"Local","y",Q$11=$E339,"y",Table1[[#This Row],[Asset Class]]="Local","")</f>
        <v/>
      </c>
      <c r="R339" s="86" t="str" cm="1">
        <f t="array" ref="R339">_xlfn.IFS(Table1[[#This Row],[Asset Class]]&lt;&gt;"Local","y",R$11=$E339,"y",Table1[[#This Row],[Asset Class]]="Local","")</f>
        <v/>
      </c>
      <c r="S339" s="341" t="str" cm="1">
        <f t="array" ref="S339">_xlfn.IFS(Table1[[#This Row],[Asset Class]]&lt;&gt;"Local","y",S$11=$E339,"y",Table1[[#This Row],[Asset Class]]="Local","")</f>
        <v>y</v>
      </c>
      <c r="T339" s="50"/>
      <c r="U339" s="95" t="str">
        <f>IF(Table1[[#This Row],[Asset Class]]&lt;&gt;"Local",0.25,IF(P339="y",1,""))</f>
        <v/>
      </c>
      <c r="V339" s="415" t="str">
        <f>IF(Table1[[#This Row],[Asset Class]]&lt;&gt;"Local",0.25,IF(Q339="y",1,""))</f>
        <v/>
      </c>
      <c r="W339" s="415" t="str">
        <f>IF(Table1[[#This Row],[Asset Class]]&lt;&gt;"Local",0.25,IF(R339="y",1,""))</f>
        <v/>
      </c>
      <c r="X339" s="415">
        <f>IF(Table1[[#This Row],[Asset Class]]&lt;&gt;"Local",0.25,IF(S339="y",1,""))</f>
        <v>1</v>
      </c>
      <c r="Y339" s="95">
        <f t="shared" si="30"/>
        <v>1</v>
      </c>
      <c r="Z339" s="50"/>
      <c r="AA339" s="257" t="str">
        <f t="shared" si="31"/>
        <v/>
      </c>
      <c r="AB339" s="258" t="str">
        <f t="shared" si="32"/>
        <v/>
      </c>
      <c r="AC339" s="258" t="str">
        <f t="shared" si="33"/>
        <v/>
      </c>
      <c r="AD339" s="258">
        <f t="shared" si="34"/>
        <v>1460785</v>
      </c>
      <c r="AE339" s="259">
        <f t="shared" si="35"/>
        <v>1460785</v>
      </c>
    </row>
    <row r="340" spans="1:31">
      <c r="A340" s="26"/>
      <c r="B340" s="210" t="s">
        <v>644</v>
      </c>
      <c r="C340" s="211" t="s">
        <v>646</v>
      </c>
      <c r="D340" s="211" t="s">
        <v>111</v>
      </c>
      <c r="E340" s="211" t="s">
        <v>114</v>
      </c>
      <c r="F340" s="241" t="s">
        <v>108</v>
      </c>
      <c r="G340" s="357">
        <v>0.5</v>
      </c>
      <c r="H340" s="360">
        <v>3883.3364183915905</v>
      </c>
      <c r="I340" s="365">
        <v>77.371645491830151</v>
      </c>
      <c r="J340" s="332">
        <f>Table1[[#This Row],[Embellishment Area (m2)]]*Table1[[#This Row],[Construction Unit Rate ($/m)]]*Table1[[#This Row],[Embellishment Area Factor]]</f>
        <v>150230.06434465377</v>
      </c>
      <c r="K340" s="246">
        <v>7766.6728367831811</v>
      </c>
      <c r="L340" s="337">
        <v>51.919695325664051</v>
      </c>
      <c r="M340" s="88">
        <f>Table1[[#This Row],[Size of land (m2)]]*Table1[[#This Row],[Land Unit Rate ($/m2)]]</f>
        <v>403243.28737989371</v>
      </c>
      <c r="N340" s="244">
        <v>2021</v>
      </c>
      <c r="O340" s="202">
        <f>ROUND(IF(Table1[[#This Row],[Valuation Year]]=2016,(Table1[[#This Row],[Total Construction Cost ($)]]+Table1[[#This Row],[Land Value]])*('General Input Sheet'!$G$38/'General Input Sheet'!$G$43),Table1[[#This Row],[Total Construction Cost ($)]]+Table1[[#This Row],[Land Value]]),0)</f>
        <v>553473</v>
      </c>
      <c r="P340" s="123" t="str" cm="1">
        <f t="array" ref="P340">_xlfn.IFS(Table1[[#This Row],[Asset Class]]&lt;&gt;"Local","y",P$11=$E340,"y",Table1[[#This Row],[Asset Class]]="Local","")</f>
        <v/>
      </c>
      <c r="Q340" s="86" t="str" cm="1">
        <f t="array" ref="Q340">_xlfn.IFS(Table1[[#This Row],[Asset Class]]&lt;&gt;"Local","y",Q$11=$E340,"y",Table1[[#This Row],[Asset Class]]="Local","")</f>
        <v/>
      </c>
      <c r="R340" s="86" t="str" cm="1">
        <f t="array" ref="R340">_xlfn.IFS(Table1[[#This Row],[Asset Class]]&lt;&gt;"Local","y",R$11=$E340,"y",Table1[[#This Row],[Asset Class]]="Local","")</f>
        <v/>
      </c>
      <c r="S340" s="341" t="str" cm="1">
        <f t="array" ref="S340">_xlfn.IFS(Table1[[#This Row],[Asset Class]]&lt;&gt;"Local","y",S$11=$E340,"y",Table1[[#This Row],[Asset Class]]="Local","")</f>
        <v>y</v>
      </c>
      <c r="T340" s="50"/>
      <c r="U340" s="95" t="str">
        <f>IF(Table1[[#This Row],[Asset Class]]&lt;&gt;"Local",0.25,IF(P340="y",1,""))</f>
        <v/>
      </c>
      <c r="V340" s="415" t="str">
        <f>IF(Table1[[#This Row],[Asset Class]]&lt;&gt;"Local",0.25,IF(Q340="y",1,""))</f>
        <v/>
      </c>
      <c r="W340" s="415" t="str">
        <f>IF(Table1[[#This Row],[Asset Class]]&lt;&gt;"Local",0.25,IF(R340="y",1,""))</f>
        <v/>
      </c>
      <c r="X340" s="415">
        <f>IF(Table1[[#This Row],[Asset Class]]&lt;&gt;"Local",0.25,IF(S340="y",1,""))</f>
        <v>1</v>
      </c>
      <c r="Y340" s="95">
        <f t="shared" si="30"/>
        <v>1</v>
      </c>
      <c r="Z340" s="50"/>
      <c r="AA340" s="257" t="str">
        <f t="shared" si="31"/>
        <v/>
      </c>
      <c r="AB340" s="258" t="str">
        <f t="shared" si="32"/>
        <v/>
      </c>
      <c r="AC340" s="258" t="str">
        <f t="shared" si="33"/>
        <v/>
      </c>
      <c r="AD340" s="258">
        <f t="shared" si="34"/>
        <v>553473</v>
      </c>
      <c r="AE340" s="259">
        <f t="shared" si="35"/>
        <v>553473</v>
      </c>
    </row>
    <row r="341" spans="1:31">
      <c r="A341" s="26"/>
      <c r="B341" s="210" t="s">
        <v>644</v>
      </c>
      <c r="C341" s="211" t="s">
        <v>647</v>
      </c>
      <c r="D341" s="211" t="s">
        <v>111</v>
      </c>
      <c r="E341" s="211" t="s">
        <v>114</v>
      </c>
      <c r="F341" s="241" t="s">
        <v>108</v>
      </c>
      <c r="G341" s="357">
        <v>0.5</v>
      </c>
      <c r="H341" s="360">
        <v>1168.163432937469</v>
      </c>
      <c r="I341" s="365">
        <v>77.371645491830151</v>
      </c>
      <c r="J341" s="332">
        <f>Table1[[#This Row],[Embellishment Area (m2)]]*Table1[[#This Row],[Construction Unit Rate ($/m)]]*Table1[[#This Row],[Embellishment Area Factor]]</f>
        <v>45191.36350487858</v>
      </c>
      <c r="K341" s="246">
        <v>2336.326865874938</v>
      </c>
      <c r="L341" s="337">
        <v>51.919695325664051</v>
      </c>
      <c r="M341" s="88">
        <f>Table1[[#This Row],[Size of land (m2)]]*Table1[[#This Row],[Land Unit Rate ($/m2)]]</f>
        <v>121301.37905739037</v>
      </c>
      <c r="N341" s="244">
        <v>2021</v>
      </c>
      <c r="O341" s="202">
        <f>ROUND(IF(Table1[[#This Row],[Valuation Year]]=2016,(Table1[[#This Row],[Total Construction Cost ($)]]+Table1[[#This Row],[Land Value]])*('General Input Sheet'!$G$38/'General Input Sheet'!$G$43),Table1[[#This Row],[Total Construction Cost ($)]]+Table1[[#This Row],[Land Value]]),0)</f>
        <v>166493</v>
      </c>
      <c r="P341" s="123" t="str" cm="1">
        <f t="array" ref="P341">_xlfn.IFS(Table1[[#This Row],[Asset Class]]&lt;&gt;"Local","y",P$11=$E341,"y",Table1[[#This Row],[Asset Class]]="Local","")</f>
        <v/>
      </c>
      <c r="Q341" s="86" t="str" cm="1">
        <f t="array" ref="Q341">_xlfn.IFS(Table1[[#This Row],[Asset Class]]&lt;&gt;"Local","y",Q$11=$E341,"y",Table1[[#This Row],[Asset Class]]="Local","")</f>
        <v/>
      </c>
      <c r="R341" s="86" t="str" cm="1">
        <f t="array" ref="R341">_xlfn.IFS(Table1[[#This Row],[Asset Class]]&lt;&gt;"Local","y",R$11=$E341,"y",Table1[[#This Row],[Asset Class]]="Local","")</f>
        <v/>
      </c>
      <c r="S341" s="341" t="str" cm="1">
        <f t="array" ref="S341">_xlfn.IFS(Table1[[#This Row],[Asset Class]]&lt;&gt;"Local","y",S$11=$E341,"y",Table1[[#This Row],[Asset Class]]="Local","")</f>
        <v>y</v>
      </c>
      <c r="T341" s="50"/>
      <c r="U341" s="95" t="str">
        <f>IF(Table1[[#This Row],[Asset Class]]&lt;&gt;"Local",0.25,IF(P341="y",1,""))</f>
        <v/>
      </c>
      <c r="V341" s="415" t="str">
        <f>IF(Table1[[#This Row],[Asset Class]]&lt;&gt;"Local",0.25,IF(Q341="y",1,""))</f>
        <v/>
      </c>
      <c r="W341" s="415" t="str">
        <f>IF(Table1[[#This Row],[Asset Class]]&lt;&gt;"Local",0.25,IF(R341="y",1,""))</f>
        <v/>
      </c>
      <c r="X341" s="415">
        <f>IF(Table1[[#This Row],[Asset Class]]&lt;&gt;"Local",0.25,IF(S341="y",1,""))</f>
        <v>1</v>
      </c>
      <c r="Y341" s="95">
        <f t="shared" si="30"/>
        <v>1</v>
      </c>
      <c r="Z341" s="50"/>
      <c r="AA341" s="257" t="str">
        <f t="shared" si="31"/>
        <v/>
      </c>
      <c r="AB341" s="258" t="str">
        <f t="shared" si="32"/>
        <v/>
      </c>
      <c r="AC341" s="258" t="str">
        <f t="shared" si="33"/>
        <v/>
      </c>
      <c r="AD341" s="258">
        <f t="shared" si="34"/>
        <v>166493</v>
      </c>
      <c r="AE341" s="259">
        <f t="shared" si="35"/>
        <v>166493</v>
      </c>
    </row>
    <row r="342" spans="1:31">
      <c r="A342" s="26"/>
      <c r="B342" s="210" t="s">
        <v>648</v>
      </c>
      <c r="C342" s="211" t="s">
        <v>649</v>
      </c>
      <c r="D342" s="211" t="s">
        <v>106</v>
      </c>
      <c r="E342" s="211" t="s">
        <v>114</v>
      </c>
      <c r="F342" s="241" t="s">
        <v>108</v>
      </c>
      <c r="G342" s="357">
        <v>0.5</v>
      </c>
      <c r="H342" s="360">
        <v>9200.2005528930258</v>
      </c>
      <c r="I342" s="365">
        <v>566.28724924743767</v>
      </c>
      <c r="J342" s="332">
        <f>Table1[[#This Row],[Embellishment Area (m2)]]*Table1[[#This Row],[Construction Unit Rate ($/m)]]*Table1[[#This Row],[Embellishment Area Factor]]</f>
        <v>2604978.1318112733</v>
      </c>
      <c r="K342" s="246">
        <v>18400.401105786052</v>
      </c>
      <c r="L342" s="337">
        <v>75.676903388107434</v>
      </c>
      <c r="M342" s="88">
        <f>Table1[[#This Row],[Size of land (m2)]]*Table1[[#This Row],[Land Unit Rate ($/m2)]]</f>
        <v>1392485.3767849961</v>
      </c>
      <c r="N342" s="244">
        <v>2021</v>
      </c>
      <c r="O342" s="202">
        <f>ROUND(IF(Table1[[#This Row],[Valuation Year]]=2016,(Table1[[#This Row],[Total Construction Cost ($)]]+Table1[[#This Row],[Land Value]])*('General Input Sheet'!$G$38/'General Input Sheet'!$G$43),Table1[[#This Row],[Total Construction Cost ($)]]+Table1[[#This Row],[Land Value]]),0)</f>
        <v>3997464</v>
      </c>
      <c r="P342" s="123" t="str" cm="1">
        <f t="array" ref="P342">_xlfn.IFS(Table1[[#This Row],[Asset Class]]&lt;&gt;"Local","y",P$11=$E342,"y",Table1[[#This Row],[Asset Class]]="Local","")</f>
        <v>y</v>
      </c>
      <c r="Q342" s="86" t="str" cm="1">
        <f t="array" ref="Q342">_xlfn.IFS(Table1[[#This Row],[Asset Class]]&lt;&gt;"Local","y",Q$11=$E342,"y",Table1[[#This Row],[Asset Class]]="Local","")</f>
        <v>y</v>
      </c>
      <c r="R342" s="86" t="str" cm="1">
        <f t="array" ref="R342">_xlfn.IFS(Table1[[#This Row],[Asset Class]]&lt;&gt;"Local","y",R$11=$E342,"y",Table1[[#This Row],[Asset Class]]="Local","")</f>
        <v>y</v>
      </c>
      <c r="S342" s="341" t="str" cm="1">
        <f t="array" ref="S342">_xlfn.IFS(Table1[[#This Row],[Asset Class]]&lt;&gt;"Local","y",S$11=$E342,"y",Table1[[#This Row],[Asset Class]]="Local","")</f>
        <v>y</v>
      </c>
      <c r="T342" s="50"/>
      <c r="U342" s="95">
        <f>IF(Table1[[#This Row],[Asset Class]]&lt;&gt;"Local",0.25,IF(P342="y",1,""))</f>
        <v>0.25</v>
      </c>
      <c r="V342" s="415">
        <f>IF(Table1[[#This Row],[Asset Class]]&lt;&gt;"Local",0.25,IF(Q342="y",1,""))</f>
        <v>0.25</v>
      </c>
      <c r="W342" s="415">
        <f>IF(Table1[[#This Row],[Asset Class]]&lt;&gt;"Local",0.25,IF(R342="y",1,""))</f>
        <v>0.25</v>
      </c>
      <c r="X342" s="415">
        <f>IF(Table1[[#This Row],[Asset Class]]&lt;&gt;"Local",0.25,IF(S342="y",1,""))</f>
        <v>0.25</v>
      </c>
      <c r="Y342" s="95">
        <f t="shared" si="30"/>
        <v>1</v>
      </c>
      <c r="Z342" s="50"/>
      <c r="AA342" s="257">
        <f t="shared" si="31"/>
        <v>999366</v>
      </c>
      <c r="AB342" s="258">
        <f t="shared" si="32"/>
        <v>999366</v>
      </c>
      <c r="AC342" s="258">
        <f t="shared" si="33"/>
        <v>999366</v>
      </c>
      <c r="AD342" s="258">
        <f t="shared" si="34"/>
        <v>999366</v>
      </c>
      <c r="AE342" s="259">
        <f t="shared" si="35"/>
        <v>3997464</v>
      </c>
    </row>
    <row r="343" spans="1:31">
      <c r="A343" s="26"/>
      <c r="B343" s="210" t="s">
        <v>650</v>
      </c>
      <c r="C343" s="211" t="s">
        <v>651</v>
      </c>
      <c r="D343" s="211" t="s">
        <v>106</v>
      </c>
      <c r="E343" s="211" t="s">
        <v>114</v>
      </c>
      <c r="F343" s="241" t="s">
        <v>108</v>
      </c>
      <c r="G343" s="357">
        <v>0.5</v>
      </c>
      <c r="H343" s="360">
        <v>6550.9236818312847</v>
      </c>
      <c r="I343" s="365">
        <v>566.28724924743767</v>
      </c>
      <c r="J343" s="332">
        <f>Table1[[#This Row],[Embellishment Area (m2)]]*Table1[[#This Row],[Construction Unit Rate ($/m)]]*Table1[[#This Row],[Embellishment Area Factor]]</f>
        <v>1854852.2759070673</v>
      </c>
      <c r="K343" s="246">
        <v>13101.847363662569</v>
      </c>
      <c r="L343" s="337">
        <v>75.676903388107434</v>
      </c>
      <c r="M343" s="88">
        <f>Table1[[#This Row],[Size of land (m2)]]*Table1[[#This Row],[Land Unit Rate ($/m2)]]</f>
        <v>991507.23714562238</v>
      </c>
      <c r="N343" s="244">
        <v>2021</v>
      </c>
      <c r="O343" s="202">
        <f>ROUND(IF(Table1[[#This Row],[Valuation Year]]=2016,(Table1[[#This Row],[Total Construction Cost ($)]]+Table1[[#This Row],[Land Value]])*('General Input Sheet'!$G$38/'General Input Sheet'!$G$43),Table1[[#This Row],[Total Construction Cost ($)]]+Table1[[#This Row],[Land Value]]),0)</f>
        <v>2846360</v>
      </c>
      <c r="P343" s="123" t="str" cm="1">
        <f t="array" ref="P343">_xlfn.IFS(Table1[[#This Row],[Asset Class]]&lt;&gt;"Local","y",P$11=$E343,"y",Table1[[#This Row],[Asset Class]]="Local","")</f>
        <v>y</v>
      </c>
      <c r="Q343" s="86" t="str" cm="1">
        <f t="array" ref="Q343">_xlfn.IFS(Table1[[#This Row],[Asset Class]]&lt;&gt;"Local","y",Q$11=$E343,"y",Table1[[#This Row],[Asset Class]]="Local","")</f>
        <v>y</v>
      </c>
      <c r="R343" s="86" t="str" cm="1">
        <f t="array" ref="R343">_xlfn.IFS(Table1[[#This Row],[Asset Class]]&lt;&gt;"Local","y",R$11=$E343,"y",Table1[[#This Row],[Asset Class]]="Local","")</f>
        <v>y</v>
      </c>
      <c r="S343" s="341" t="str" cm="1">
        <f t="array" ref="S343">_xlfn.IFS(Table1[[#This Row],[Asset Class]]&lt;&gt;"Local","y",S$11=$E343,"y",Table1[[#This Row],[Asset Class]]="Local","")</f>
        <v>y</v>
      </c>
      <c r="T343" s="50"/>
      <c r="U343" s="95">
        <f>IF(Table1[[#This Row],[Asset Class]]&lt;&gt;"Local",0.25,IF(P343="y",1,""))</f>
        <v>0.25</v>
      </c>
      <c r="V343" s="415">
        <f>IF(Table1[[#This Row],[Asset Class]]&lt;&gt;"Local",0.25,IF(Q343="y",1,""))</f>
        <v>0.25</v>
      </c>
      <c r="W343" s="415">
        <f>IF(Table1[[#This Row],[Asset Class]]&lt;&gt;"Local",0.25,IF(R343="y",1,""))</f>
        <v>0.25</v>
      </c>
      <c r="X343" s="415">
        <f>IF(Table1[[#This Row],[Asset Class]]&lt;&gt;"Local",0.25,IF(S343="y",1,""))</f>
        <v>0.25</v>
      </c>
      <c r="Y343" s="95">
        <f t="shared" si="30"/>
        <v>1</v>
      </c>
      <c r="Z343" s="50"/>
      <c r="AA343" s="257">
        <f t="shared" si="31"/>
        <v>711590</v>
      </c>
      <c r="AB343" s="258">
        <f t="shared" si="32"/>
        <v>711590</v>
      </c>
      <c r="AC343" s="258">
        <f t="shared" si="33"/>
        <v>711590</v>
      </c>
      <c r="AD343" s="258">
        <f t="shared" si="34"/>
        <v>711590</v>
      </c>
      <c r="AE343" s="259">
        <f t="shared" si="35"/>
        <v>2846360</v>
      </c>
    </row>
    <row r="344" spans="1:31">
      <c r="A344" s="26"/>
      <c r="B344" s="210" t="s">
        <v>652</v>
      </c>
      <c r="C344" s="211" t="s">
        <v>653</v>
      </c>
      <c r="D344" s="211" t="s">
        <v>111</v>
      </c>
      <c r="E344" s="211" t="s">
        <v>114</v>
      </c>
      <c r="F344" s="241" t="s">
        <v>103</v>
      </c>
      <c r="G344" s="357">
        <v>0.5</v>
      </c>
      <c r="H344" s="360">
        <v>1038.6044064278315</v>
      </c>
      <c r="I344" s="365">
        <v>77.371645491830151</v>
      </c>
      <c r="J344" s="332">
        <f>Table1[[#This Row],[Embellishment Area (m2)]]*Table1[[#This Row],[Construction Unit Rate ($/m)]]*Table1[[#This Row],[Embellishment Area Factor]]</f>
        <v>40179.265970193424</v>
      </c>
      <c r="K344" s="246">
        <v>2077.2088128556629</v>
      </c>
      <c r="L344" s="337">
        <v>51.919695325664051</v>
      </c>
      <c r="M344" s="88">
        <f>Table1[[#This Row],[Size of land (m2)]]*Table1[[#This Row],[Land Unit Rate ($/m2)]]</f>
        <v>107848.04869125034</v>
      </c>
      <c r="N344" s="244">
        <v>2021</v>
      </c>
      <c r="O344" s="202">
        <f>ROUND(IF(Table1[[#This Row],[Valuation Year]]=2016,(Table1[[#This Row],[Total Construction Cost ($)]]+Table1[[#This Row],[Land Value]])*('General Input Sheet'!$G$38/'General Input Sheet'!$G$43),Table1[[#This Row],[Total Construction Cost ($)]]+Table1[[#This Row],[Land Value]]),0)</f>
        <v>148027</v>
      </c>
      <c r="P344" s="123" t="str" cm="1">
        <f t="array" ref="P344">_xlfn.IFS(Table1[[#This Row],[Asset Class]]&lt;&gt;"Local","y",P$11=$E344,"y",Table1[[#This Row],[Asset Class]]="Local","")</f>
        <v/>
      </c>
      <c r="Q344" s="86" t="str" cm="1">
        <f t="array" ref="Q344">_xlfn.IFS(Table1[[#This Row],[Asset Class]]&lt;&gt;"Local","y",Q$11=$E344,"y",Table1[[#This Row],[Asset Class]]="Local","")</f>
        <v/>
      </c>
      <c r="R344" s="86" t="str" cm="1">
        <f t="array" ref="R344">_xlfn.IFS(Table1[[#This Row],[Asset Class]]&lt;&gt;"Local","y",R$11=$E344,"y",Table1[[#This Row],[Asset Class]]="Local","")</f>
        <v/>
      </c>
      <c r="S344" s="341" t="str" cm="1">
        <f t="array" ref="S344">_xlfn.IFS(Table1[[#This Row],[Asset Class]]&lt;&gt;"Local","y",S$11=$E344,"y",Table1[[#This Row],[Asset Class]]="Local","")</f>
        <v>y</v>
      </c>
      <c r="T344" s="50"/>
      <c r="U344" s="95" t="str">
        <f>IF(Table1[[#This Row],[Asset Class]]&lt;&gt;"Local",0.25,IF(P344="y",1,""))</f>
        <v/>
      </c>
      <c r="V344" s="415" t="str">
        <f>IF(Table1[[#This Row],[Asset Class]]&lt;&gt;"Local",0.25,IF(Q344="y",1,""))</f>
        <v/>
      </c>
      <c r="W344" s="415" t="str">
        <f>IF(Table1[[#This Row],[Asset Class]]&lt;&gt;"Local",0.25,IF(R344="y",1,""))</f>
        <v/>
      </c>
      <c r="X344" s="415">
        <f>IF(Table1[[#This Row],[Asset Class]]&lt;&gt;"Local",0.25,IF(S344="y",1,""))</f>
        <v>1</v>
      </c>
      <c r="Y344" s="95">
        <f t="shared" si="30"/>
        <v>1</v>
      </c>
      <c r="Z344" s="50"/>
      <c r="AA344" s="257" t="str">
        <f t="shared" si="31"/>
        <v/>
      </c>
      <c r="AB344" s="258" t="str">
        <f t="shared" si="32"/>
        <v/>
      </c>
      <c r="AC344" s="258" t="str">
        <f t="shared" si="33"/>
        <v/>
      </c>
      <c r="AD344" s="258">
        <f t="shared" si="34"/>
        <v>148027</v>
      </c>
      <c r="AE344" s="259">
        <f t="shared" si="35"/>
        <v>148027</v>
      </c>
    </row>
    <row r="345" spans="1:31">
      <c r="A345" s="26"/>
      <c r="B345" s="210" t="s">
        <v>654</v>
      </c>
      <c r="C345" s="211" t="s">
        <v>655</v>
      </c>
      <c r="D345" s="211" t="s">
        <v>106</v>
      </c>
      <c r="E345" s="211" t="s">
        <v>114</v>
      </c>
      <c r="F345" s="241" t="s">
        <v>108</v>
      </c>
      <c r="G345" s="357">
        <v>0.5</v>
      </c>
      <c r="H345" s="360">
        <v>1381.2871080837974</v>
      </c>
      <c r="I345" s="365">
        <v>566.28724924743767</v>
      </c>
      <c r="J345" s="332">
        <f>Table1[[#This Row],[Embellishment Area (m2)]]*Table1[[#This Row],[Construction Unit Rate ($/m)]]*Table1[[#This Row],[Embellishment Area Factor]]</f>
        <v>391102.63842886087</v>
      </c>
      <c r="K345" s="246">
        <v>2762.5742161675948</v>
      </c>
      <c r="L345" s="337">
        <v>75.676903388107434</v>
      </c>
      <c r="M345" s="88">
        <f>Table1[[#This Row],[Size of land (m2)]]*Table1[[#This Row],[Land Unit Rate ($/m2)]]</f>
        <v>209063.0620593917</v>
      </c>
      <c r="N345" s="244">
        <v>2021</v>
      </c>
      <c r="O345" s="202">
        <f>ROUND(IF(Table1[[#This Row],[Valuation Year]]=2016,(Table1[[#This Row],[Total Construction Cost ($)]]+Table1[[#This Row],[Land Value]])*('General Input Sheet'!$G$38/'General Input Sheet'!$G$43),Table1[[#This Row],[Total Construction Cost ($)]]+Table1[[#This Row],[Land Value]]),0)</f>
        <v>600166</v>
      </c>
      <c r="P345" s="123" t="str" cm="1">
        <f t="array" ref="P345">_xlfn.IFS(Table1[[#This Row],[Asset Class]]&lt;&gt;"Local","y",P$11=$E345,"y",Table1[[#This Row],[Asset Class]]="Local","")</f>
        <v>y</v>
      </c>
      <c r="Q345" s="86" t="str" cm="1">
        <f t="array" ref="Q345">_xlfn.IFS(Table1[[#This Row],[Asset Class]]&lt;&gt;"Local","y",Q$11=$E345,"y",Table1[[#This Row],[Asset Class]]="Local","")</f>
        <v>y</v>
      </c>
      <c r="R345" s="86" t="str" cm="1">
        <f t="array" ref="R345">_xlfn.IFS(Table1[[#This Row],[Asset Class]]&lt;&gt;"Local","y",R$11=$E345,"y",Table1[[#This Row],[Asset Class]]="Local","")</f>
        <v>y</v>
      </c>
      <c r="S345" s="341" t="str" cm="1">
        <f t="array" ref="S345">_xlfn.IFS(Table1[[#This Row],[Asset Class]]&lt;&gt;"Local","y",S$11=$E345,"y",Table1[[#This Row],[Asset Class]]="Local","")</f>
        <v>y</v>
      </c>
      <c r="T345" s="50"/>
      <c r="U345" s="95">
        <f>IF(Table1[[#This Row],[Asset Class]]&lt;&gt;"Local",0.25,IF(P345="y",1,""))</f>
        <v>0.25</v>
      </c>
      <c r="V345" s="415">
        <f>IF(Table1[[#This Row],[Asset Class]]&lt;&gt;"Local",0.25,IF(Q345="y",1,""))</f>
        <v>0.25</v>
      </c>
      <c r="W345" s="415">
        <f>IF(Table1[[#This Row],[Asset Class]]&lt;&gt;"Local",0.25,IF(R345="y",1,""))</f>
        <v>0.25</v>
      </c>
      <c r="X345" s="415">
        <f>IF(Table1[[#This Row],[Asset Class]]&lt;&gt;"Local",0.25,IF(S345="y",1,""))</f>
        <v>0.25</v>
      </c>
      <c r="Y345" s="95">
        <f t="shared" si="30"/>
        <v>1</v>
      </c>
      <c r="Z345" s="50"/>
      <c r="AA345" s="257">
        <f t="shared" si="31"/>
        <v>150041.5</v>
      </c>
      <c r="AB345" s="258">
        <f t="shared" si="32"/>
        <v>150041.5</v>
      </c>
      <c r="AC345" s="258">
        <f t="shared" si="33"/>
        <v>150041.5</v>
      </c>
      <c r="AD345" s="258">
        <f t="shared" si="34"/>
        <v>150041.5</v>
      </c>
      <c r="AE345" s="259">
        <f t="shared" si="35"/>
        <v>600166</v>
      </c>
    </row>
    <row r="346" spans="1:31">
      <c r="A346" s="26"/>
      <c r="B346" s="210" t="s">
        <v>656</v>
      </c>
      <c r="C346" s="211" t="s">
        <v>657</v>
      </c>
      <c r="D346" s="211" t="s">
        <v>111</v>
      </c>
      <c r="E346" s="211" t="s">
        <v>114</v>
      </c>
      <c r="F346" s="241" t="s">
        <v>103</v>
      </c>
      <c r="G346" s="357">
        <v>0.5</v>
      </c>
      <c r="H346" s="360">
        <v>4352.4618219589274</v>
      </c>
      <c r="I346" s="365">
        <v>77.371645491830151</v>
      </c>
      <c r="J346" s="332">
        <f>Table1[[#This Row],[Embellishment Area (m2)]]*Table1[[#This Row],[Construction Unit Rate ($/m)]]*Table1[[#This Row],[Embellishment Area Factor]]</f>
        <v>168378.56655266564</v>
      </c>
      <c r="K346" s="246">
        <v>8704.9236439178549</v>
      </c>
      <c r="L346" s="337">
        <v>51.919695325664051</v>
      </c>
      <c r="M346" s="88">
        <f>Table1[[#This Row],[Size of land (m2)]]*Table1[[#This Row],[Land Unit Rate ($/m2)]]</f>
        <v>451956.98342538433</v>
      </c>
      <c r="N346" s="244">
        <v>2021</v>
      </c>
      <c r="O346" s="202">
        <f>ROUND(IF(Table1[[#This Row],[Valuation Year]]=2016,(Table1[[#This Row],[Total Construction Cost ($)]]+Table1[[#This Row],[Land Value]])*('General Input Sheet'!$G$38/'General Input Sheet'!$G$43),Table1[[#This Row],[Total Construction Cost ($)]]+Table1[[#This Row],[Land Value]]),0)</f>
        <v>620336</v>
      </c>
      <c r="P346" s="123" t="str" cm="1">
        <f t="array" ref="P346">_xlfn.IFS(Table1[[#This Row],[Asset Class]]&lt;&gt;"Local","y",P$11=$E346,"y",Table1[[#This Row],[Asset Class]]="Local","")</f>
        <v/>
      </c>
      <c r="Q346" s="86" t="str" cm="1">
        <f t="array" ref="Q346">_xlfn.IFS(Table1[[#This Row],[Asset Class]]&lt;&gt;"Local","y",Q$11=$E346,"y",Table1[[#This Row],[Asset Class]]="Local","")</f>
        <v/>
      </c>
      <c r="R346" s="86" t="str" cm="1">
        <f t="array" ref="R346">_xlfn.IFS(Table1[[#This Row],[Asset Class]]&lt;&gt;"Local","y",R$11=$E346,"y",Table1[[#This Row],[Asset Class]]="Local","")</f>
        <v/>
      </c>
      <c r="S346" s="341" t="str" cm="1">
        <f t="array" ref="S346">_xlfn.IFS(Table1[[#This Row],[Asset Class]]&lt;&gt;"Local","y",S$11=$E346,"y",Table1[[#This Row],[Asset Class]]="Local","")</f>
        <v>y</v>
      </c>
      <c r="T346" s="50"/>
      <c r="U346" s="95" t="str">
        <f>IF(Table1[[#This Row],[Asset Class]]&lt;&gt;"Local",0.25,IF(P346="y",1,""))</f>
        <v/>
      </c>
      <c r="V346" s="415" t="str">
        <f>IF(Table1[[#This Row],[Asset Class]]&lt;&gt;"Local",0.25,IF(Q346="y",1,""))</f>
        <v/>
      </c>
      <c r="W346" s="415" t="str">
        <f>IF(Table1[[#This Row],[Asset Class]]&lt;&gt;"Local",0.25,IF(R346="y",1,""))</f>
        <v/>
      </c>
      <c r="X346" s="415">
        <f>IF(Table1[[#This Row],[Asset Class]]&lt;&gt;"Local",0.25,IF(S346="y",1,""))</f>
        <v>1</v>
      </c>
      <c r="Y346" s="95">
        <f t="shared" si="30"/>
        <v>1</v>
      </c>
      <c r="Z346" s="50"/>
      <c r="AA346" s="257" t="str">
        <f t="shared" si="31"/>
        <v/>
      </c>
      <c r="AB346" s="258" t="str">
        <f t="shared" si="32"/>
        <v/>
      </c>
      <c r="AC346" s="258" t="str">
        <f t="shared" si="33"/>
        <v/>
      </c>
      <c r="AD346" s="258">
        <f t="shared" si="34"/>
        <v>620336</v>
      </c>
      <c r="AE346" s="259">
        <f t="shared" si="35"/>
        <v>620336</v>
      </c>
    </row>
    <row r="347" spans="1:31">
      <c r="A347" s="26"/>
      <c r="B347" s="210" t="s">
        <v>658</v>
      </c>
      <c r="C347" s="211" t="s">
        <v>659</v>
      </c>
      <c r="D347" s="211" t="s">
        <v>111</v>
      </c>
      <c r="E347" s="211" t="s">
        <v>114</v>
      </c>
      <c r="F347" s="241" t="s">
        <v>103</v>
      </c>
      <c r="G347" s="357">
        <v>0.5</v>
      </c>
      <c r="H347" s="360">
        <v>1547.880997111545</v>
      </c>
      <c r="I347" s="365">
        <v>77.371645491830151</v>
      </c>
      <c r="J347" s="332">
        <f>Table1[[#This Row],[Embellishment Area (m2)]]*Table1[[#This Row],[Construction Unit Rate ($/m)]]*Table1[[#This Row],[Embellishment Area Factor]]</f>
        <v>59881.049886027511</v>
      </c>
      <c r="K347" s="246">
        <v>3095.7619942230899</v>
      </c>
      <c r="L347" s="337">
        <v>51.919695325664051</v>
      </c>
      <c r="M347" s="88">
        <f>Table1[[#This Row],[Size of land (m2)]]*Table1[[#This Row],[Land Unit Rate ($/m2)]]</f>
        <v>160731.01954083299</v>
      </c>
      <c r="N347" s="244">
        <v>2021</v>
      </c>
      <c r="O347" s="202">
        <f>ROUND(IF(Table1[[#This Row],[Valuation Year]]=2016,(Table1[[#This Row],[Total Construction Cost ($)]]+Table1[[#This Row],[Land Value]])*('General Input Sheet'!$G$38/'General Input Sheet'!$G$43),Table1[[#This Row],[Total Construction Cost ($)]]+Table1[[#This Row],[Land Value]]),0)</f>
        <v>220612</v>
      </c>
      <c r="P347" s="123" t="str" cm="1">
        <f t="array" ref="P347">_xlfn.IFS(Table1[[#This Row],[Asset Class]]&lt;&gt;"Local","y",P$11=$E347,"y",Table1[[#This Row],[Asset Class]]="Local","")</f>
        <v/>
      </c>
      <c r="Q347" s="86" t="str" cm="1">
        <f t="array" ref="Q347">_xlfn.IFS(Table1[[#This Row],[Asset Class]]&lt;&gt;"Local","y",Q$11=$E347,"y",Table1[[#This Row],[Asset Class]]="Local","")</f>
        <v/>
      </c>
      <c r="R347" s="86" t="str" cm="1">
        <f t="array" ref="R347">_xlfn.IFS(Table1[[#This Row],[Asset Class]]&lt;&gt;"Local","y",R$11=$E347,"y",Table1[[#This Row],[Asset Class]]="Local","")</f>
        <v/>
      </c>
      <c r="S347" s="341" t="str" cm="1">
        <f t="array" ref="S347">_xlfn.IFS(Table1[[#This Row],[Asset Class]]&lt;&gt;"Local","y",S$11=$E347,"y",Table1[[#This Row],[Asset Class]]="Local","")</f>
        <v>y</v>
      </c>
      <c r="T347" s="50"/>
      <c r="U347" s="95" t="str">
        <f>IF(Table1[[#This Row],[Asset Class]]&lt;&gt;"Local",0.25,IF(P347="y",1,""))</f>
        <v/>
      </c>
      <c r="V347" s="415" t="str">
        <f>IF(Table1[[#This Row],[Asset Class]]&lt;&gt;"Local",0.25,IF(Q347="y",1,""))</f>
        <v/>
      </c>
      <c r="W347" s="415" t="str">
        <f>IF(Table1[[#This Row],[Asset Class]]&lt;&gt;"Local",0.25,IF(R347="y",1,""))</f>
        <v/>
      </c>
      <c r="X347" s="415">
        <f>IF(Table1[[#This Row],[Asset Class]]&lt;&gt;"Local",0.25,IF(S347="y",1,""))</f>
        <v>1</v>
      </c>
      <c r="Y347" s="95">
        <f t="shared" si="30"/>
        <v>1</v>
      </c>
      <c r="Z347" s="50"/>
      <c r="AA347" s="257" t="str">
        <f t="shared" si="31"/>
        <v/>
      </c>
      <c r="AB347" s="258" t="str">
        <f t="shared" si="32"/>
        <v/>
      </c>
      <c r="AC347" s="258" t="str">
        <f t="shared" si="33"/>
        <v/>
      </c>
      <c r="AD347" s="258">
        <f t="shared" si="34"/>
        <v>220612</v>
      </c>
      <c r="AE347" s="259">
        <f t="shared" si="35"/>
        <v>220612</v>
      </c>
    </row>
    <row r="348" spans="1:31">
      <c r="A348" s="26"/>
      <c r="B348" s="210" t="s">
        <v>660</v>
      </c>
      <c r="C348" s="211" t="s">
        <v>661</v>
      </c>
      <c r="D348" s="211" t="s">
        <v>106</v>
      </c>
      <c r="E348" s="211" t="s">
        <v>114</v>
      </c>
      <c r="F348" s="241" t="s">
        <v>108</v>
      </c>
      <c r="G348" s="357">
        <v>0.5</v>
      </c>
      <c r="H348" s="360">
        <v>6479.1231367748996</v>
      </c>
      <c r="I348" s="365">
        <v>566.28724924743767</v>
      </c>
      <c r="J348" s="332">
        <f>Table1[[#This Row],[Embellishment Area (m2)]]*Table1[[#This Row],[Construction Unit Rate ($/m)]]*Table1[[#This Row],[Embellishment Area Factor]]</f>
        <v>1834522.4093298439</v>
      </c>
      <c r="K348" s="246">
        <v>0</v>
      </c>
      <c r="L348" s="337">
        <v>75.676903388107434</v>
      </c>
      <c r="M348" s="88">
        <f>Table1[[#This Row],[Size of land (m2)]]*Table1[[#This Row],[Land Unit Rate ($/m2)]]</f>
        <v>0</v>
      </c>
      <c r="N348" s="244">
        <v>2021</v>
      </c>
      <c r="O348" s="202">
        <f>ROUND(IF(Table1[[#This Row],[Valuation Year]]=2016,(Table1[[#This Row],[Total Construction Cost ($)]]+Table1[[#This Row],[Land Value]])*('General Input Sheet'!$G$38/'General Input Sheet'!$G$43),Table1[[#This Row],[Total Construction Cost ($)]]+Table1[[#This Row],[Land Value]]),0)</f>
        <v>1834522</v>
      </c>
      <c r="P348" s="123" t="str" cm="1">
        <f t="array" ref="P348">_xlfn.IFS(Table1[[#This Row],[Asset Class]]&lt;&gt;"Local","y",P$11=$E348,"y",Table1[[#This Row],[Asset Class]]="Local","")</f>
        <v>y</v>
      </c>
      <c r="Q348" s="86" t="str" cm="1">
        <f t="array" ref="Q348">_xlfn.IFS(Table1[[#This Row],[Asset Class]]&lt;&gt;"Local","y",Q$11=$E348,"y",Table1[[#This Row],[Asset Class]]="Local","")</f>
        <v>y</v>
      </c>
      <c r="R348" s="86" t="str" cm="1">
        <f t="array" ref="R348">_xlfn.IFS(Table1[[#This Row],[Asset Class]]&lt;&gt;"Local","y",R$11=$E348,"y",Table1[[#This Row],[Asset Class]]="Local","")</f>
        <v>y</v>
      </c>
      <c r="S348" s="341" t="str" cm="1">
        <f t="array" ref="S348">_xlfn.IFS(Table1[[#This Row],[Asset Class]]&lt;&gt;"Local","y",S$11=$E348,"y",Table1[[#This Row],[Asset Class]]="Local","")</f>
        <v>y</v>
      </c>
      <c r="T348" s="50"/>
      <c r="U348" s="95">
        <f>IF(Table1[[#This Row],[Asset Class]]&lt;&gt;"Local",0.25,IF(P348="y",1,""))</f>
        <v>0.25</v>
      </c>
      <c r="V348" s="415">
        <f>IF(Table1[[#This Row],[Asset Class]]&lt;&gt;"Local",0.25,IF(Q348="y",1,""))</f>
        <v>0.25</v>
      </c>
      <c r="W348" s="415">
        <f>IF(Table1[[#This Row],[Asset Class]]&lt;&gt;"Local",0.25,IF(R348="y",1,""))</f>
        <v>0.25</v>
      </c>
      <c r="X348" s="415">
        <f>IF(Table1[[#This Row],[Asset Class]]&lt;&gt;"Local",0.25,IF(S348="y",1,""))</f>
        <v>0.25</v>
      </c>
      <c r="Y348" s="95">
        <f t="shared" si="30"/>
        <v>1</v>
      </c>
      <c r="Z348" s="50"/>
      <c r="AA348" s="257">
        <f t="shared" si="31"/>
        <v>458630.5</v>
      </c>
      <c r="AB348" s="258">
        <f t="shared" si="32"/>
        <v>458630.5</v>
      </c>
      <c r="AC348" s="258">
        <f t="shared" si="33"/>
        <v>458630.5</v>
      </c>
      <c r="AD348" s="258">
        <f t="shared" si="34"/>
        <v>458630.5</v>
      </c>
      <c r="AE348" s="259">
        <f t="shared" si="35"/>
        <v>1834522</v>
      </c>
    </row>
    <row r="349" spans="1:31">
      <c r="A349" s="26"/>
      <c r="B349" s="210" t="s">
        <v>660</v>
      </c>
      <c r="C349" s="211" t="s">
        <v>662</v>
      </c>
      <c r="D349" s="211" t="s">
        <v>106</v>
      </c>
      <c r="E349" s="211" t="s">
        <v>114</v>
      </c>
      <c r="F349" s="241" t="s">
        <v>136</v>
      </c>
      <c r="G349" s="357">
        <v>0.5</v>
      </c>
      <c r="H349" s="360">
        <v>27249.10929502243</v>
      </c>
      <c r="I349" s="365">
        <v>566.28724924743767</v>
      </c>
      <c r="J349" s="332">
        <f>Table1[[#This Row],[Embellishment Area (m2)]]*Table1[[#This Row],[Construction Unit Rate ($/m)]]*Table1[[#This Row],[Embellishment Area Factor]]</f>
        <v>7715411.5735605191</v>
      </c>
      <c r="K349" s="246">
        <v>0</v>
      </c>
      <c r="L349" s="337">
        <v>75.676903388107434</v>
      </c>
      <c r="M349" s="88">
        <f>Table1[[#This Row],[Size of land (m2)]]*Table1[[#This Row],[Land Unit Rate ($/m2)]]</f>
        <v>0</v>
      </c>
      <c r="N349" s="244">
        <v>2021</v>
      </c>
      <c r="O349" s="202">
        <f>ROUND(IF(Table1[[#This Row],[Valuation Year]]=2016,(Table1[[#This Row],[Total Construction Cost ($)]]+Table1[[#This Row],[Land Value]])*('General Input Sheet'!$G$38/'General Input Sheet'!$G$43),Table1[[#This Row],[Total Construction Cost ($)]]+Table1[[#This Row],[Land Value]]),0)</f>
        <v>7715412</v>
      </c>
      <c r="P349" s="123" t="str" cm="1">
        <f t="array" ref="P349">_xlfn.IFS(Table1[[#This Row],[Asset Class]]&lt;&gt;"Local","y",P$11=$E349,"y",Table1[[#This Row],[Asset Class]]="Local","")</f>
        <v>y</v>
      </c>
      <c r="Q349" s="86" t="str" cm="1">
        <f t="array" ref="Q349">_xlfn.IFS(Table1[[#This Row],[Asset Class]]&lt;&gt;"Local","y",Q$11=$E349,"y",Table1[[#This Row],[Asset Class]]="Local","")</f>
        <v>y</v>
      </c>
      <c r="R349" s="86" t="str" cm="1">
        <f t="array" ref="R349">_xlfn.IFS(Table1[[#This Row],[Asset Class]]&lt;&gt;"Local","y",R$11=$E349,"y",Table1[[#This Row],[Asset Class]]="Local","")</f>
        <v>y</v>
      </c>
      <c r="S349" s="341" t="str" cm="1">
        <f t="array" ref="S349">_xlfn.IFS(Table1[[#This Row],[Asset Class]]&lt;&gt;"Local","y",S$11=$E349,"y",Table1[[#This Row],[Asset Class]]="Local","")</f>
        <v>y</v>
      </c>
      <c r="T349" s="50"/>
      <c r="U349" s="95">
        <f>IF(Table1[[#This Row],[Asset Class]]&lt;&gt;"Local",0.25,IF(P349="y",1,""))</f>
        <v>0.25</v>
      </c>
      <c r="V349" s="415">
        <f>IF(Table1[[#This Row],[Asset Class]]&lt;&gt;"Local",0.25,IF(Q349="y",1,""))</f>
        <v>0.25</v>
      </c>
      <c r="W349" s="415">
        <f>IF(Table1[[#This Row],[Asset Class]]&lt;&gt;"Local",0.25,IF(R349="y",1,""))</f>
        <v>0.25</v>
      </c>
      <c r="X349" s="415">
        <f>IF(Table1[[#This Row],[Asset Class]]&lt;&gt;"Local",0.25,IF(S349="y",1,""))</f>
        <v>0.25</v>
      </c>
      <c r="Y349" s="95">
        <f t="shared" si="30"/>
        <v>1</v>
      </c>
      <c r="Z349" s="50"/>
      <c r="AA349" s="257">
        <f t="shared" si="31"/>
        <v>1928853</v>
      </c>
      <c r="AB349" s="258">
        <f t="shared" si="32"/>
        <v>1928853</v>
      </c>
      <c r="AC349" s="258">
        <f t="shared" si="33"/>
        <v>1928853</v>
      </c>
      <c r="AD349" s="258">
        <f t="shared" si="34"/>
        <v>1928853</v>
      </c>
      <c r="AE349" s="259">
        <f t="shared" si="35"/>
        <v>7715412</v>
      </c>
    </row>
    <row r="350" spans="1:31">
      <c r="A350" s="26"/>
      <c r="B350" s="210" t="s">
        <v>663</v>
      </c>
      <c r="C350" s="211" t="s">
        <v>664</v>
      </c>
      <c r="D350" s="211" t="s">
        <v>111</v>
      </c>
      <c r="E350" s="211" t="s">
        <v>114</v>
      </c>
      <c r="F350" s="241" t="s">
        <v>103</v>
      </c>
      <c r="G350" s="357">
        <v>0.5</v>
      </c>
      <c r="H350" s="361">
        <v>34808.73637065199</v>
      </c>
      <c r="I350" s="365">
        <v>77.371645491830151</v>
      </c>
      <c r="J350" s="332">
        <f>Table1[[#This Row],[Embellishment Area (m2)]]*Table1[[#This Row],[Construction Unit Rate ($/m)]]*Table1[[#This Row],[Embellishment Area Factor]]</f>
        <v>1346604.6052443301</v>
      </c>
      <c r="K350" s="246">
        <v>0</v>
      </c>
      <c r="L350" s="337">
        <v>51.919695325664051</v>
      </c>
      <c r="M350" s="88">
        <f>Table1[[#This Row],[Size of land (m2)]]*Table1[[#This Row],[Land Unit Rate ($/m2)]]</f>
        <v>0</v>
      </c>
      <c r="N350" s="244">
        <v>2021</v>
      </c>
      <c r="O350" s="88">
        <f>ROUND(IF(Table1[[#This Row],[Valuation Year]]=2016,(Table1[[#This Row],[Total Construction Cost ($)]]+Table1[[#This Row],[Land Value]])*('General Input Sheet'!$G$38/'General Input Sheet'!$G$43),Table1[[#This Row],[Total Construction Cost ($)]]+Table1[[#This Row],[Land Value]]),0)</f>
        <v>1346605</v>
      </c>
      <c r="P350" s="123" t="str" cm="1">
        <f t="array" ref="P350">_xlfn.IFS(Table1[[#This Row],[Asset Class]]&lt;&gt;"Local","y",P$11=$E350,"y",Table1[[#This Row],[Asset Class]]="Local","")</f>
        <v/>
      </c>
      <c r="Q350" s="86" t="str" cm="1">
        <f t="array" ref="Q350">_xlfn.IFS(Table1[[#This Row],[Asset Class]]&lt;&gt;"Local","y",Q$11=$E350,"y",Table1[[#This Row],[Asset Class]]="Local","")</f>
        <v/>
      </c>
      <c r="R350" s="86" t="str" cm="1">
        <f t="array" ref="R350">_xlfn.IFS(Table1[[#This Row],[Asset Class]]&lt;&gt;"Local","y",R$11=$E350,"y",Table1[[#This Row],[Asset Class]]="Local","")</f>
        <v/>
      </c>
      <c r="S350" s="341" t="str" cm="1">
        <f t="array" ref="S350">_xlfn.IFS(Table1[[#This Row],[Asset Class]]&lt;&gt;"Local","y",S$11=$E350,"y",Table1[[#This Row],[Asset Class]]="Local","")</f>
        <v>y</v>
      </c>
      <c r="T350" s="50"/>
      <c r="U350" s="95" t="str">
        <f>IF(Table1[[#This Row],[Asset Class]]&lt;&gt;"Local",0.25,IF(P350="y",1,""))</f>
        <v/>
      </c>
      <c r="V350" s="415" t="str">
        <f>IF(Table1[[#This Row],[Asset Class]]&lt;&gt;"Local",0.25,IF(Q350="y",1,""))</f>
        <v/>
      </c>
      <c r="W350" s="415" t="str">
        <f>IF(Table1[[#This Row],[Asset Class]]&lt;&gt;"Local",0.25,IF(R350="y",1,""))</f>
        <v/>
      </c>
      <c r="X350" s="415">
        <f>IF(Table1[[#This Row],[Asset Class]]&lt;&gt;"Local",0.25,IF(S350="y",1,""))</f>
        <v>1</v>
      </c>
      <c r="Y350" s="95">
        <f t="shared" si="30"/>
        <v>1</v>
      </c>
      <c r="Z350" s="50"/>
      <c r="AA350" s="257" t="str">
        <f t="shared" si="31"/>
        <v/>
      </c>
      <c r="AB350" s="258" t="str">
        <f t="shared" si="32"/>
        <v/>
      </c>
      <c r="AC350" s="258" t="str">
        <f t="shared" si="33"/>
        <v/>
      </c>
      <c r="AD350" s="258">
        <f t="shared" si="34"/>
        <v>1346605</v>
      </c>
      <c r="AE350" s="259">
        <f t="shared" si="35"/>
        <v>1346605</v>
      </c>
    </row>
    <row r="351" spans="1:31">
      <c r="A351" s="26"/>
      <c r="B351" s="210" t="s">
        <v>665</v>
      </c>
      <c r="C351" s="211" t="s">
        <v>666</v>
      </c>
      <c r="D351" s="211" t="s">
        <v>106</v>
      </c>
      <c r="E351" s="211" t="s">
        <v>114</v>
      </c>
      <c r="F351" s="241" t="s">
        <v>136</v>
      </c>
      <c r="G351" s="357">
        <v>0.5</v>
      </c>
      <c r="H351" s="360">
        <v>27928.617500385317</v>
      </c>
      <c r="I351" s="365">
        <v>566.28724924743767</v>
      </c>
      <c r="J351" s="332">
        <f>Table1[[#This Row],[Embellishment Area (m2)]]*Table1[[#This Row],[Construction Unit Rate ($/m)]]*Table1[[#This Row],[Embellishment Area Factor]]</f>
        <v>7907809.9897885248</v>
      </c>
      <c r="K351" s="246">
        <v>55857.235000770634</v>
      </c>
      <c r="L351" s="337">
        <v>75.676903388107434</v>
      </c>
      <c r="M351" s="88">
        <f>Table1[[#This Row],[Size of land (m2)]]*Table1[[#This Row],[Land Unit Rate ($/m2)]]</f>
        <v>4227102.5766801322</v>
      </c>
      <c r="N351" s="244">
        <v>2021</v>
      </c>
      <c r="O351" s="202">
        <f>ROUND(IF(Table1[[#This Row],[Valuation Year]]=2016,(Table1[[#This Row],[Total Construction Cost ($)]]+Table1[[#This Row],[Land Value]])*('General Input Sheet'!$G$38/'General Input Sheet'!$G$43),Table1[[#This Row],[Total Construction Cost ($)]]+Table1[[#This Row],[Land Value]]),0)</f>
        <v>12134913</v>
      </c>
      <c r="P351" s="123" t="str" cm="1">
        <f t="array" ref="P351">_xlfn.IFS(Table1[[#This Row],[Asset Class]]&lt;&gt;"Local","y",P$11=$E351,"y",Table1[[#This Row],[Asset Class]]="Local","")</f>
        <v>y</v>
      </c>
      <c r="Q351" s="86" t="str" cm="1">
        <f t="array" ref="Q351">_xlfn.IFS(Table1[[#This Row],[Asset Class]]&lt;&gt;"Local","y",Q$11=$E351,"y",Table1[[#This Row],[Asset Class]]="Local","")</f>
        <v>y</v>
      </c>
      <c r="R351" s="86" t="str" cm="1">
        <f t="array" ref="R351">_xlfn.IFS(Table1[[#This Row],[Asset Class]]&lt;&gt;"Local","y",R$11=$E351,"y",Table1[[#This Row],[Asset Class]]="Local","")</f>
        <v>y</v>
      </c>
      <c r="S351" s="341" t="str" cm="1">
        <f t="array" ref="S351">_xlfn.IFS(Table1[[#This Row],[Asset Class]]&lt;&gt;"Local","y",S$11=$E351,"y",Table1[[#This Row],[Asset Class]]="Local","")</f>
        <v>y</v>
      </c>
      <c r="T351" s="50"/>
      <c r="U351" s="95">
        <f>IF(Table1[[#This Row],[Asset Class]]&lt;&gt;"Local",0.25,IF(P351="y",1,""))</f>
        <v>0.25</v>
      </c>
      <c r="V351" s="415">
        <f>IF(Table1[[#This Row],[Asset Class]]&lt;&gt;"Local",0.25,IF(Q351="y",1,""))</f>
        <v>0.25</v>
      </c>
      <c r="W351" s="415">
        <f>IF(Table1[[#This Row],[Asset Class]]&lt;&gt;"Local",0.25,IF(R351="y",1,""))</f>
        <v>0.25</v>
      </c>
      <c r="X351" s="415">
        <f>IF(Table1[[#This Row],[Asset Class]]&lt;&gt;"Local",0.25,IF(S351="y",1,""))</f>
        <v>0.25</v>
      </c>
      <c r="Y351" s="95">
        <f t="shared" si="30"/>
        <v>1</v>
      </c>
      <c r="Z351" s="50"/>
      <c r="AA351" s="257">
        <f t="shared" si="31"/>
        <v>3033728.25</v>
      </c>
      <c r="AB351" s="258">
        <f t="shared" si="32"/>
        <v>3033728.25</v>
      </c>
      <c r="AC351" s="258">
        <f t="shared" si="33"/>
        <v>3033728.25</v>
      </c>
      <c r="AD351" s="258">
        <f t="shared" si="34"/>
        <v>3033728.25</v>
      </c>
      <c r="AE351" s="259">
        <f t="shared" si="35"/>
        <v>12134913</v>
      </c>
    </row>
    <row r="352" spans="1:31">
      <c r="A352" s="26"/>
      <c r="B352" s="210" t="s">
        <v>665</v>
      </c>
      <c r="C352" s="211" t="s">
        <v>667</v>
      </c>
      <c r="D352" s="211" t="s">
        <v>106</v>
      </c>
      <c r="E352" s="211" t="s">
        <v>114</v>
      </c>
      <c r="F352" s="241" t="s">
        <v>103</v>
      </c>
      <c r="G352" s="357">
        <v>0.5</v>
      </c>
      <c r="H352" s="360">
        <v>3466.0049845606868</v>
      </c>
      <c r="I352" s="365">
        <v>566.28724924743767</v>
      </c>
      <c r="J352" s="332">
        <f>Table1[[#This Row],[Embellishment Area (m2)]]*Table1[[#This Row],[Construction Unit Rate ($/m)]]*Table1[[#This Row],[Embellishment Area Factor]]</f>
        <v>981377.21429238946</v>
      </c>
      <c r="K352" s="246">
        <v>6932.0099691213736</v>
      </c>
      <c r="L352" s="337">
        <v>75.676903388107434</v>
      </c>
      <c r="M352" s="88">
        <f>Table1[[#This Row],[Size of land (m2)]]*Table1[[#This Row],[Land Unit Rate ($/m2)]]</f>
        <v>524593.04871859576</v>
      </c>
      <c r="N352" s="244">
        <v>2021</v>
      </c>
      <c r="O352" s="202">
        <f>ROUND(IF(Table1[[#This Row],[Valuation Year]]=2016,(Table1[[#This Row],[Total Construction Cost ($)]]+Table1[[#This Row],[Land Value]])*('General Input Sheet'!$G$38/'General Input Sheet'!$G$43),Table1[[#This Row],[Total Construction Cost ($)]]+Table1[[#This Row],[Land Value]]),0)</f>
        <v>1505970</v>
      </c>
      <c r="P352" s="123" t="str" cm="1">
        <f t="array" ref="P352">_xlfn.IFS(Table1[[#This Row],[Asset Class]]&lt;&gt;"Local","y",P$11=$E352,"y",Table1[[#This Row],[Asset Class]]="Local","")</f>
        <v>y</v>
      </c>
      <c r="Q352" s="86" t="str" cm="1">
        <f t="array" ref="Q352">_xlfn.IFS(Table1[[#This Row],[Asset Class]]&lt;&gt;"Local","y",Q$11=$E352,"y",Table1[[#This Row],[Asset Class]]="Local","")</f>
        <v>y</v>
      </c>
      <c r="R352" s="86" t="str" cm="1">
        <f t="array" ref="R352">_xlfn.IFS(Table1[[#This Row],[Asset Class]]&lt;&gt;"Local","y",R$11=$E352,"y",Table1[[#This Row],[Asset Class]]="Local","")</f>
        <v>y</v>
      </c>
      <c r="S352" s="341" t="str" cm="1">
        <f t="array" ref="S352">_xlfn.IFS(Table1[[#This Row],[Asset Class]]&lt;&gt;"Local","y",S$11=$E352,"y",Table1[[#This Row],[Asset Class]]="Local","")</f>
        <v>y</v>
      </c>
      <c r="T352" s="50"/>
      <c r="U352" s="95">
        <f>IF(Table1[[#This Row],[Asset Class]]&lt;&gt;"Local",0.25,IF(P352="y",1,""))</f>
        <v>0.25</v>
      </c>
      <c r="V352" s="415">
        <f>IF(Table1[[#This Row],[Asset Class]]&lt;&gt;"Local",0.25,IF(Q352="y",1,""))</f>
        <v>0.25</v>
      </c>
      <c r="W352" s="415">
        <f>IF(Table1[[#This Row],[Asset Class]]&lt;&gt;"Local",0.25,IF(R352="y",1,""))</f>
        <v>0.25</v>
      </c>
      <c r="X352" s="415">
        <f>IF(Table1[[#This Row],[Asset Class]]&lt;&gt;"Local",0.25,IF(S352="y",1,""))</f>
        <v>0.25</v>
      </c>
      <c r="Y352" s="95">
        <f t="shared" si="30"/>
        <v>1</v>
      </c>
      <c r="Z352" s="50"/>
      <c r="AA352" s="257">
        <f t="shared" si="31"/>
        <v>376492.5</v>
      </c>
      <c r="AB352" s="258">
        <f t="shared" si="32"/>
        <v>376492.5</v>
      </c>
      <c r="AC352" s="258">
        <f t="shared" si="33"/>
        <v>376492.5</v>
      </c>
      <c r="AD352" s="258">
        <f t="shared" si="34"/>
        <v>376492.5</v>
      </c>
      <c r="AE352" s="259">
        <f t="shared" si="35"/>
        <v>1505970</v>
      </c>
    </row>
    <row r="353" spans="1:31">
      <c r="A353" s="26"/>
      <c r="B353" s="210" t="s">
        <v>665</v>
      </c>
      <c r="C353" s="211" t="s">
        <v>668</v>
      </c>
      <c r="D353" s="211" t="s">
        <v>106</v>
      </c>
      <c r="E353" s="211" t="s">
        <v>114</v>
      </c>
      <c r="F353" s="241" t="s">
        <v>131</v>
      </c>
      <c r="G353" s="357">
        <v>0.5</v>
      </c>
      <c r="H353" s="360">
        <v>6610.3919103535</v>
      </c>
      <c r="I353" s="365">
        <v>566.28724924743767</v>
      </c>
      <c r="J353" s="332">
        <f>Table1[[#This Row],[Embellishment Area (m2)]]*Table1[[#This Row],[Construction Unit Rate ($/m)]]*Table1[[#This Row],[Embellishment Area Factor]]</f>
        <v>1871690.3256807991</v>
      </c>
      <c r="K353" s="246">
        <v>13220.783820707</v>
      </c>
      <c r="L353" s="337">
        <v>75.676903388107434</v>
      </c>
      <c r="M353" s="88">
        <f>Table1[[#This Row],[Size of land (m2)]]*Table1[[#This Row],[Land Unit Rate ($/m2)]]</f>
        <v>1000507.9799146975</v>
      </c>
      <c r="N353" s="244">
        <v>2021</v>
      </c>
      <c r="O353" s="202">
        <f>ROUND(IF(Table1[[#This Row],[Valuation Year]]=2016,(Table1[[#This Row],[Total Construction Cost ($)]]+Table1[[#This Row],[Land Value]])*('General Input Sheet'!$G$38/'General Input Sheet'!$G$43),Table1[[#This Row],[Total Construction Cost ($)]]+Table1[[#This Row],[Land Value]]),0)</f>
        <v>2872198</v>
      </c>
      <c r="P353" s="123" t="str" cm="1">
        <f t="array" ref="P353">_xlfn.IFS(Table1[[#This Row],[Asset Class]]&lt;&gt;"Local","y",P$11=$E353,"y",Table1[[#This Row],[Asset Class]]="Local","")</f>
        <v>y</v>
      </c>
      <c r="Q353" s="86" t="str" cm="1">
        <f t="array" ref="Q353">_xlfn.IFS(Table1[[#This Row],[Asset Class]]&lt;&gt;"Local","y",Q$11=$E353,"y",Table1[[#This Row],[Asset Class]]="Local","")</f>
        <v>y</v>
      </c>
      <c r="R353" s="86" t="str" cm="1">
        <f t="array" ref="R353">_xlfn.IFS(Table1[[#This Row],[Asset Class]]&lt;&gt;"Local","y",R$11=$E353,"y",Table1[[#This Row],[Asset Class]]="Local","")</f>
        <v>y</v>
      </c>
      <c r="S353" s="341" t="str" cm="1">
        <f t="array" ref="S353">_xlfn.IFS(Table1[[#This Row],[Asset Class]]&lt;&gt;"Local","y",S$11=$E353,"y",Table1[[#This Row],[Asset Class]]="Local","")</f>
        <v>y</v>
      </c>
      <c r="T353" s="50"/>
      <c r="U353" s="95">
        <f>IF(Table1[[#This Row],[Asset Class]]&lt;&gt;"Local",0.25,IF(P353="y",1,""))</f>
        <v>0.25</v>
      </c>
      <c r="V353" s="415">
        <f>IF(Table1[[#This Row],[Asset Class]]&lt;&gt;"Local",0.25,IF(Q353="y",1,""))</f>
        <v>0.25</v>
      </c>
      <c r="W353" s="415">
        <f>IF(Table1[[#This Row],[Asset Class]]&lt;&gt;"Local",0.25,IF(R353="y",1,""))</f>
        <v>0.25</v>
      </c>
      <c r="X353" s="415">
        <f>IF(Table1[[#This Row],[Asset Class]]&lt;&gt;"Local",0.25,IF(S353="y",1,""))</f>
        <v>0.25</v>
      </c>
      <c r="Y353" s="95">
        <f t="shared" si="30"/>
        <v>1</v>
      </c>
      <c r="Z353" s="50"/>
      <c r="AA353" s="257">
        <f t="shared" si="31"/>
        <v>718049.5</v>
      </c>
      <c r="AB353" s="258">
        <f t="shared" si="32"/>
        <v>718049.5</v>
      </c>
      <c r="AC353" s="258">
        <f t="shared" si="33"/>
        <v>718049.5</v>
      </c>
      <c r="AD353" s="258">
        <f t="shared" si="34"/>
        <v>718049.5</v>
      </c>
      <c r="AE353" s="259">
        <f t="shared" si="35"/>
        <v>2872198</v>
      </c>
    </row>
    <row r="354" spans="1:31">
      <c r="A354" s="26"/>
      <c r="B354" s="210" t="s">
        <v>669</v>
      </c>
      <c r="C354" s="211" t="s">
        <v>670</v>
      </c>
      <c r="D354" s="211" t="s">
        <v>111</v>
      </c>
      <c r="E354" s="211" t="s">
        <v>114</v>
      </c>
      <c r="F354" s="241" t="s">
        <v>136</v>
      </c>
      <c r="G354" s="357">
        <v>0.5</v>
      </c>
      <c r="H354" s="360">
        <v>7816.5938061077104</v>
      </c>
      <c r="I354" s="365">
        <v>77.371645491830151</v>
      </c>
      <c r="J354" s="332">
        <f>Table1[[#This Row],[Embellishment Area (m2)]]*Table1[[#This Row],[Construction Unit Rate ($/m)]]*Table1[[#This Row],[Embellishment Area Factor]]</f>
        <v>302391.36245990056</v>
      </c>
      <c r="K354" s="246">
        <v>15633.187612215421</v>
      </c>
      <c r="L354" s="337">
        <v>51.919695325664051</v>
      </c>
      <c r="M354" s="88">
        <f>Table1[[#This Row],[Size of land (m2)]]*Table1[[#This Row],[Land Unit Rate ($/m2)]]</f>
        <v>811670.33779517014</v>
      </c>
      <c r="N354" s="244">
        <v>2021</v>
      </c>
      <c r="O354" s="202">
        <f>ROUND(IF(Table1[[#This Row],[Valuation Year]]=2016,(Table1[[#This Row],[Total Construction Cost ($)]]+Table1[[#This Row],[Land Value]])*('General Input Sheet'!$G$38/'General Input Sheet'!$G$43),Table1[[#This Row],[Total Construction Cost ($)]]+Table1[[#This Row],[Land Value]]),0)</f>
        <v>1114062</v>
      </c>
      <c r="P354" s="123" t="str" cm="1">
        <f t="array" ref="P354">_xlfn.IFS(Table1[[#This Row],[Asset Class]]&lt;&gt;"Local","y",P$11=$E354,"y",Table1[[#This Row],[Asset Class]]="Local","")</f>
        <v/>
      </c>
      <c r="Q354" s="86" t="str" cm="1">
        <f t="array" ref="Q354">_xlfn.IFS(Table1[[#This Row],[Asset Class]]&lt;&gt;"Local","y",Q$11=$E354,"y",Table1[[#This Row],[Asset Class]]="Local","")</f>
        <v/>
      </c>
      <c r="R354" s="86" t="str" cm="1">
        <f t="array" ref="R354">_xlfn.IFS(Table1[[#This Row],[Asset Class]]&lt;&gt;"Local","y",R$11=$E354,"y",Table1[[#This Row],[Asset Class]]="Local","")</f>
        <v/>
      </c>
      <c r="S354" s="341" t="str" cm="1">
        <f t="array" ref="S354">_xlfn.IFS(Table1[[#This Row],[Asset Class]]&lt;&gt;"Local","y",S$11=$E354,"y",Table1[[#This Row],[Asset Class]]="Local","")</f>
        <v>y</v>
      </c>
      <c r="T354" s="50"/>
      <c r="U354" s="95" t="str">
        <f>IF(Table1[[#This Row],[Asset Class]]&lt;&gt;"Local",0.25,IF(P354="y",1,""))</f>
        <v/>
      </c>
      <c r="V354" s="415" t="str">
        <f>IF(Table1[[#This Row],[Asset Class]]&lt;&gt;"Local",0.25,IF(Q354="y",1,""))</f>
        <v/>
      </c>
      <c r="W354" s="415" t="str">
        <f>IF(Table1[[#This Row],[Asset Class]]&lt;&gt;"Local",0.25,IF(R354="y",1,""))</f>
        <v/>
      </c>
      <c r="X354" s="415">
        <f>IF(Table1[[#This Row],[Asset Class]]&lt;&gt;"Local",0.25,IF(S354="y",1,""))</f>
        <v>1</v>
      </c>
      <c r="Y354" s="95">
        <f t="shared" si="30"/>
        <v>1</v>
      </c>
      <c r="Z354" s="50"/>
      <c r="AA354" s="257" t="str">
        <f t="shared" si="31"/>
        <v/>
      </c>
      <c r="AB354" s="258" t="str">
        <f t="shared" si="32"/>
        <v/>
      </c>
      <c r="AC354" s="258" t="str">
        <f t="shared" si="33"/>
        <v/>
      </c>
      <c r="AD354" s="258">
        <f t="shared" si="34"/>
        <v>1114062</v>
      </c>
      <c r="AE354" s="259">
        <f t="shared" si="35"/>
        <v>1114062</v>
      </c>
    </row>
    <row r="355" spans="1:31">
      <c r="A355" s="26"/>
      <c r="B355" s="210" t="s">
        <v>669</v>
      </c>
      <c r="C355" s="211" t="s">
        <v>671</v>
      </c>
      <c r="D355" s="211" t="s">
        <v>111</v>
      </c>
      <c r="E355" s="211" t="s">
        <v>114</v>
      </c>
      <c r="F355" s="241" t="s">
        <v>103</v>
      </c>
      <c r="G355" s="357">
        <v>0.5</v>
      </c>
      <c r="H355" s="361">
        <v>9360.1427359023</v>
      </c>
      <c r="I355" s="365">
        <v>77.371645491830151</v>
      </c>
      <c r="J355" s="332">
        <f>Table1[[#This Row],[Embellishment Area (m2)]]*Table1[[#This Row],[Construction Unit Rate ($/m)]]*Table1[[#This Row],[Embellishment Area Factor]]</f>
        <v>362104.82275758096</v>
      </c>
      <c r="K355" s="246">
        <v>18720.2854718046</v>
      </c>
      <c r="L355" s="337">
        <v>51.919695325664051</v>
      </c>
      <c r="M355" s="88">
        <f>Table1[[#This Row],[Size of land (m2)]]*Table1[[#This Row],[Land Unit Rate ($/m2)]]</f>
        <v>971951.51810554997</v>
      </c>
      <c r="N355" s="244">
        <v>2021</v>
      </c>
      <c r="O355" s="88">
        <f>ROUND(IF(Table1[[#This Row],[Valuation Year]]=2016,(Table1[[#This Row],[Total Construction Cost ($)]]+Table1[[#This Row],[Land Value]])*('General Input Sheet'!$G$38/'General Input Sheet'!$G$43),Table1[[#This Row],[Total Construction Cost ($)]]+Table1[[#This Row],[Land Value]]),0)</f>
        <v>1334056</v>
      </c>
      <c r="P355" s="123" t="str" cm="1">
        <f t="array" ref="P355">_xlfn.IFS(Table1[[#This Row],[Asset Class]]&lt;&gt;"Local","y",P$11=$E355,"y",Table1[[#This Row],[Asset Class]]="Local","")</f>
        <v/>
      </c>
      <c r="Q355" s="86" t="str" cm="1">
        <f t="array" ref="Q355">_xlfn.IFS(Table1[[#This Row],[Asset Class]]&lt;&gt;"Local","y",Q$11=$E355,"y",Table1[[#This Row],[Asset Class]]="Local","")</f>
        <v/>
      </c>
      <c r="R355" s="86" t="str" cm="1">
        <f t="array" ref="R355">_xlfn.IFS(Table1[[#This Row],[Asset Class]]&lt;&gt;"Local","y",R$11=$E355,"y",Table1[[#This Row],[Asset Class]]="Local","")</f>
        <v/>
      </c>
      <c r="S355" s="341" t="str" cm="1">
        <f t="array" ref="S355">_xlfn.IFS(Table1[[#This Row],[Asset Class]]&lt;&gt;"Local","y",S$11=$E355,"y",Table1[[#This Row],[Asset Class]]="Local","")</f>
        <v>y</v>
      </c>
      <c r="T355" s="50"/>
      <c r="U355" s="95" t="str">
        <f>IF(Table1[[#This Row],[Asset Class]]&lt;&gt;"Local",0.25,IF(P355="y",1,""))</f>
        <v/>
      </c>
      <c r="V355" s="415" t="str">
        <f>IF(Table1[[#This Row],[Asset Class]]&lt;&gt;"Local",0.25,IF(Q355="y",1,""))</f>
        <v/>
      </c>
      <c r="W355" s="415" t="str">
        <f>IF(Table1[[#This Row],[Asset Class]]&lt;&gt;"Local",0.25,IF(R355="y",1,""))</f>
        <v/>
      </c>
      <c r="X355" s="415">
        <f>IF(Table1[[#This Row],[Asset Class]]&lt;&gt;"Local",0.25,IF(S355="y",1,""))</f>
        <v>1</v>
      </c>
      <c r="Y355" s="95">
        <f t="shared" si="30"/>
        <v>1</v>
      </c>
      <c r="Z355" s="50"/>
      <c r="AA355" s="257" t="str">
        <f t="shared" si="31"/>
        <v/>
      </c>
      <c r="AB355" s="258" t="str">
        <f t="shared" si="32"/>
        <v/>
      </c>
      <c r="AC355" s="258" t="str">
        <f t="shared" si="33"/>
        <v/>
      </c>
      <c r="AD355" s="258">
        <f t="shared" si="34"/>
        <v>1334056</v>
      </c>
      <c r="AE355" s="259">
        <f t="shared" si="35"/>
        <v>1334056</v>
      </c>
    </row>
    <row r="356" spans="1:31">
      <c r="A356" s="26"/>
      <c r="B356" s="210" t="s">
        <v>672</v>
      </c>
      <c r="C356" s="211" t="s">
        <v>673</v>
      </c>
      <c r="D356" s="211" t="s">
        <v>111</v>
      </c>
      <c r="E356" s="211" t="s">
        <v>114</v>
      </c>
      <c r="F356" s="241" t="s">
        <v>136</v>
      </c>
      <c r="G356" s="357">
        <v>0.5</v>
      </c>
      <c r="H356" s="360">
        <v>4724.072316193874</v>
      </c>
      <c r="I356" s="365">
        <v>77.371645491830151</v>
      </c>
      <c r="J356" s="332">
        <f>Table1[[#This Row],[Embellishment Area (m2)]]*Table1[[#This Row],[Construction Unit Rate ($/m)]]*Table1[[#This Row],[Embellishment Area Factor]]</f>
        <v>182754.62426316069</v>
      </c>
      <c r="K356" s="246">
        <v>0</v>
      </c>
      <c r="L356" s="337">
        <v>51.919695325664051</v>
      </c>
      <c r="M356" s="88">
        <f>Table1[[#This Row],[Size of land (m2)]]*Table1[[#This Row],[Land Unit Rate ($/m2)]]</f>
        <v>0</v>
      </c>
      <c r="N356" s="244">
        <v>2021</v>
      </c>
      <c r="O356" s="202">
        <f>ROUND(IF(Table1[[#This Row],[Valuation Year]]=2016,(Table1[[#This Row],[Total Construction Cost ($)]]+Table1[[#This Row],[Land Value]])*('General Input Sheet'!$G$38/'General Input Sheet'!$G$43),Table1[[#This Row],[Total Construction Cost ($)]]+Table1[[#This Row],[Land Value]]),0)</f>
        <v>182755</v>
      </c>
      <c r="P356" s="123" t="str" cm="1">
        <f t="array" ref="P356">_xlfn.IFS(Table1[[#This Row],[Asset Class]]&lt;&gt;"Local","y",P$11=$E356,"y",Table1[[#This Row],[Asset Class]]="Local","")</f>
        <v/>
      </c>
      <c r="Q356" s="86" t="str" cm="1">
        <f t="array" ref="Q356">_xlfn.IFS(Table1[[#This Row],[Asset Class]]&lt;&gt;"Local","y",Q$11=$E356,"y",Table1[[#This Row],[Asset Class]]="Local","")</f>
        <v/>
      </c>
      <c r="R356" s="86" t="str" cm="1">
        <f t="array" ref="R356">_xlfn.IFS(Table1[[#This Row],[Asset Class]]&lt;&gt;"Local","y",R$11=$E356,"y",Table1[[#This Row],[Asset Class]]="Local","")</f>
        <v/>
      </c>
      <c r="S356" s="341" t="str" cm="1">
        <f t="array" ref="S356">_xlfn.IFS(Table1[[#This Row],[Asset Class]]&lt;&gt;"Local","y",S$11=$E356,"y",Table1[[#This Row],[Asset Class]]="Local","")</f>
        <v>y</v>
      </c>
      <c r="T356" s="50"/>
      <c r="U356" s="95" t="str">
        <f>IF(Table1[[#This Row],[Asset Class]]&lt;&gt;"Local",0.25,IF(P356="y",1,""))</f>
        <v/>
      </c>
      <c r="V356" s="415" t="str">
        <f>IF(Table1[[#This Row],[Asset Class]]&lt;&gt;"Local",0.25,IF(Q356="y",1,""))</f>
        <v/>
      </c>
      <c r="W356" s="415" t="str">
        <f>IF(Table1[[#This Row],[Asset Class]]&lt;&gt;"Local",0.25,IF(R356="y",1,""))</f>
        <v/>
      </c>
      <c r="X356" s="415">
        <f>IF(Table1[[#This Row],[Asset Class]]&lt;&gt;"Local",0.25,IF(S356="y",1,""))</f>
        <v>1</v>
      </c>
      <c r="Y356" s="95">
        <f t="shared" si="30"/>
        <v>1</v>
      </c>
      <c r="Z356" s="50"/>
      <c r="AA356" s="257" t="str">
        <f t="shared" si="31"/>
        <v/>
      </c>
      <c r="AB356" s="258" t="str">
        <f t="shared" si="32"/>
        <v/>
      </c>
      <c r="AC356" s="258" t="str">
        <f t="shared" si="33"/>
        <v/>
      </c>
      <c r="AD356" s="258">
        <f t="shared" si="34"/>
        <v>182755</v>
      </c>
      <c r="AE356" s="259">
        <f t="shared" si="35"/>
        <v>182755</v>
      </c>
    </row>
    <row r="357" spans="1:31">
      <c r="A357" s="26"/>
      <c r="B357" s="210" t="s">
        <v>672</v>
      </c>
      <c r="C357" s="211" t="s">
        <v>674</v>
      </c>
      <c r="D357" s="211" t="s">
        <v>111</v>
      </c>
      <c r="E357" s="211" t="s">
        <v>114</v>
      </c>
      <c r="F357" s="241" t="s">
        <v>103</v>
      </c>
      <c r="G357" s="357">
        <v>0.5</v>
      </c>
      <c r="H357" s="360">
        <v>9548.6345218808747</v>
      </c>
      <c r="I357" s="365">
        <v>77.371645491830151</v>
      </c>
      <c r="J357" s="332">
        <f>Table1[[#This Row],[Embellishment Area (m2)]]*Table1[[#This Row],[Construction Unit Rate ($/m)]]*Table1[[#This Row],[Embellishment Area Factor]]</f>
        <v>369396.78257900907</v>
      </c>
      <c r="K357" s="246">
        <v>0</v>
      </c>
      <c r="L357" s="337">
        <v>51.919695325664051</v>
      </c>
      <c r="M357" s="88">
        <f>Table1[[#This Row],[Size of land (m2)]]*Table1[[#This Row],[Land Unit Rate ($/m2)]]</f>
        <v>0</v>
      </c>
      <c r="N357" s="244">
        <v>2021</v>
      </c>
      <c r="O357" s="202">
        <f>ROUND(IF(Table1[[#This Row],[Valuation Year]]=2016,(Table1[[#This Row],[Total Construction Cost ($)]]+Table1[[#This Row],[Land Value]])*('General Input Sheet'!$G$38/'General Input Sheet'!$G$43),Table1[[#This Row],[Total Construction Cost ($)]]+Table1[[#This Row],[Land Value]]),0)</f>
        <v>369397</v>
      </c>
      <c r="P357" s="123" t="str" cm="1">
        <f t="array" ref="P357">_xlfn.IFS(Table1[[#This Row],[Asset Class]]&lt;&gt;"Local","y",P$11=$E357,"y",Table1[[#This Row],[Asset Class]]="Local","")</f>
        <v/>
      </c>
      <c r="Q357" s="86" t="str" cm="1">
        <f t="array" ref="Q357">_xlfn.IFS(Table1[[#This Row],[Asset Class]]&lt;&gt;"Local","y",Q$11=$E357,"y",Table1[[#This Row],[Asset Class]]="Local","")</f>
        <v/>
      </c>
      <c r="R357" s="86" t="str" cm="1">
        <f t="array" ref="R357">_xlfn.IFS(Table1[[#This Row],[Asset Class]]&lt;&gt;"Local","y",R$11=$E357,"y",Table1[[#This Row],[Asset Class]]="Local","")</f>
        <v/>
      </c>
      <c r="S357" s="341" t="str" cm="1">
        <f t="array" ref="S357">_xlfn.IFS(Table1[[#This Row],[Asset Class]]&lt;&gt;"Local","y",S$11=$E357,"y",Table1[[#This Row],[Asset Class]]="Local","")</f>
        <v>y</v>
      </c>
      <c r="T357" s="50"/>
      <c r="U357" s="95" t="str">
        <f>IF(Table1[[#This Row],[Asset Class]]&lt;&gt;"Local",0.25,IF(P357="y",1,""))</f>
        <v/>
      </c>
      <c r="V357" s="415" t="str">
        <f>IF(Table1[[#This Row],[Asset Class]]&lt;&gt;"Local",0.25,IF(Q357="y",1,""))</f>
        <v/>
      </c>
      <c r="W357" s="415" t="str">
        <f>IF(Table1[[#This Row],[Asset Class]]&lt;&gt;"Local",0.25,IF(R357="y",1,""))</f>
        <v/>
      </c>
      <c r="X357" s="415">
        <f>IF(Table1[[#This Row],[Asset Class]]&lt;&gt;"Local",0.25,IF(S357="y",1,""))</f>
        <v>1</v>
      </c>
      <c r="Y357" s="95">
        <f t="shared" si="30"/>
        <v>1</v>
      </c>
      <c r="Z357" s="50"/>
      <c r="AA357" s="257" t="str">
        <f t="shared" si="31"/>
        <v/>
      </c>
      <c r="AB357" s="258" t="str">
        <f t="shared" si="32"/>
        <v/>
      </c>
      <c r="AC357" s="258" t="str">
        <f t="shared" si="33"/>
        <v/>
      </c>
      <c r="AD357" s="258">
        <f t="shared" si="34"/>
        <v>369397</v>
      </c>
      <c r="AE357" s="259">
        <f t="shared" si="35"/>
        <v>369397</v>
      </c>
    </row>
    <row r="358" spans="1:31">
      <c r="A358" s="26"/>
      <c r="B358" s="210" t="s">
        <v>675</v>
      </c>
      <c r="C358" s="211" t="s">
        <v>676</v>
      </c>
      <c r="D358" s="211" t="s">
        <v>106</v>
      </c>
      <c r="E358" s="211" t="s">
        <v>114</v>
      </c>
      <c r="F358" s="241" t="s">
        <v>103</v>
      </c>
      <c r="G358" s="357">
        <v>0.5</v>
      </c>
      <c r="H358" s="360">
        <v>79867.370240834105</v>
      </c>
      <c r="I358" s="365">
        <v>566.28724924743767</v>
      </c>
      <c r="J358" s="332">
        <f>Table1[[#This Row],[Embellishment Area (m2)]]*Table1[[#This Row],[Construction Unit Rate ($/m)]]*Table1[[#This Row],[Embellishment Area Factor]]</f>
        <v>22613936.699154306</v>
      </c>
      <c r="K358" s="246">
        <v>159734.74048166821</v>
      </c>
      <c r="L358" s="337">
        <v>75.676903388107434</v>
      </c>
      <c r="M358" s="88">
        <f>Table1[[#This Row],[Size of land (m2)]]*Table1[[#This Row],[Land Unit Rate ($/m2)]]</f>
        <v>12088230.523155618</v>
      </c>
      <c r="N358" s="244">
        <v>2021</v>
      </c>
      <c r="O358" s="202">
        <f>ROUND(IF(Table1[[#This Row],[Valuation Year]]=2016,(Table1[[#This Row],[Total Construction Cost ($)]]+Table1[[#This Row],[Land Value]])*('General Input Sheet'!$G$38/'General Input Sheet'!$G$43),Table1[[#This Row],[Total Construction Cost ($)]]+Table1[[#This Row],[Land Value]]),0)</f>
        <v>34702167</v>
      </c>
      <c r="P358" s="123" t="str" cm="1">
        <f t="array" ref="P358">_xlfn.IFS(Table1[[#This Row],[Asset Class]]&lt;&gt;"Local","y",P$11=$E358,"y",Table1[[#This Row],[Asset Class]]="Local","")</f>
        <v>y</v>
      </c>
      <c r="Q358" s="86" t="str" cm="1">
        <f t="array" ref="Q358">_xlfn.IFS(Table1[[#This Row],[Asset Class]]&lt;&gt;"Local","y",Q$11=$E358,"y",Table1[[#This Row],[Asset Class]]="Local","")</f>
        <v>y</v>
      </c>
      <c r="R358" s="86" t="str" cm="1">
        <f t="array" ref="R358">_xlfn.IFS(Table1[[#This Row],[Asset Class]]&lt;&gt;"Local","y",R$11=$E358,"y",Table1[[#This Row],[Asset Class]]="Local","")</f>
        <v>y</v>
      </c>
      <c r="S358" s="341" t="str" cm="1">
        <f t="array" ref="S358">_xlfn.IFS(Table1[[#This Row],[Asset Class]]&lt;&gt;"Local","y",S$11=$E358,"y",Table1[[#This Row],[Asset Class]]="Local","")</f>
        <v>y</v>
      </c>
      <c r="T358" s="50"/>
      <c r="U358" s="95">
        <f>IF(Table1[[#This Row],[Asset Class]]&lt;&gt;"Local",0.25,IF(P358="y",1,""))</f>
        <v>0.25</v>
      </c>
      <c r="V358" s="415">
        <f>IF(Table1[[#This Row],[Asset Class]]&lt;&gt;"Local",0.25,IF(Q358="y",1,""))</f>
        <v>0.25</v>
      </c>
      <c r="W358" s="415">
        <f>IF(Table1[[#This Row],[Asset Class]]&lt;&gt;"Local",0.25,IF(R358="y",1,""))</f>
        <v>0.25</v>
      </c>
      <c r="X358" s="415">
        <f>IF(Table1[[#This Row],[Asset Class]]&lt;&gt;"Local",0.25,IF(S358="y",1,""))</f>
        <v>0.25</v>
      </c>
      <c r="Y358" s="95">
        <f t="shared" si="30"/>
        <v>1</v>
      </c>
      <c r="Z358" s="50"/>
      <c r="AA358" s="257">
        <f t="shared" si="31"/>
        <v>8675541.75</v>
      </c>
      <c r="AB358" s="258">
        <f t="shared" si="32"/>
        <v>8675541.75</v>
      </c>
      <c r="AC358" s="258">
        <f t="shared" si="33"/>
        <v>8675541.75</v>
      </c>
      <c r="AD358" s="258">
        <f t="shared" si="34"/>
        <v>8675541.75</v>
      </c>
      <c r="AE358" s="259">
        <f t="shared" si="35"/>
        <v>34702167</v>
      </c>
    </row>
    <row r="359" spans="1:31">
      <c r="A359" s="26"/>
      <c r="B359" s="210" t="s">
        <v>675</v>
      </c>
      <c r="C359" s="211" t="s">
        <v>677</v>
      </c>
      <c r="D359" s="211" t="s">
        <v>106</v>
      </c>
      <c r="E359" s="211" t="s">
        <v>114</v>
      </c>
      <c r="F359" s="241" t="s">
        <v>136</v>
      </c>
      <c r="G359" s="357">
        <v>0.5</v>
      </c>
      <c r="H359" s="360">
        <v>54877.6293584628</v>
      </c>
      <c r="I359" s="365">
        <v>566.28724924743767</v>
      </c>
      <c r="J359" s="332">
        <f>Table1[[#This Row],[Embellishment Area (m2)]]*Table1[[#This Row],[Construction Unit Rate ($/m)]]*Table1[[#This Row],[Embellishment Area Factor]]</f>
        <v>15538250.887312163</v>
      </c>
      <c r="K359" s="246">
        <v>109755.2587169256</v>
      </c>
      <c r="L359" s="337">
        <v>75.676903388107434</v>
      </c>
      <c r="M359" s="88">
        <f>Table1[[#This Row],[Size of land (m2)]]*Table1[[#This Row],[Land Unit Rate ($/m2)]]</f>
        <v>8305938.1102575148</v>
      </c>
      <c r="N359" s="244">
        <v>2021</v>
      </c>
      <c r="O359" s="202">
        <f>ROUND(IF(Table1[[#This Row],[Valuation Year]]=2016,(Table1[[#This Row],[Total Construction Cost ($)]]+Table1[[#This Row],[Land Value]])*('General Input Sheet'!$G$38/'General Input Sheet'!$G$43),Table1[[#This Row],[Total Construction Cost ($)]]+Table1[[#This Row],[Land Value]]),0)</f>
        <v>23844189</v>
      </c>
      <c r="P359" s="123" t="str" cm="1">
        <f t="array" ref="P359">_xlfn.IFS(Table1[[#This Row],[Asset Class]]&lt;&gt;"Local","y",P$11=$E359,"y",Table1[[#This Row],[Asset Class]]="Local","")</f>
        <v>y</v>
      </c>
      <c r="Q359" s="86" t="str" cm="1">
        <f t="array" ref="Q359">_xlfn.IFS(Table1[[#This Row],[Asset Class]]&lt;&gt;"Local","y",Q$11=$E359,"y",Table1[[#This Row],[Asset Class]]="Local","")</f>
        <v>y</v>
      </c>
      <c r="R359" s="86" t="str" cm="1">
        <f t="array" ref="R359">_xlfn.IFS(Table1[[#This Row],[Asset Class]]&lt;&gt;"Local","y",R$11=$E359,"y",Table1[[#This Row],[Asset Class]]="Local","")</f>
        <v>y</v>
      </c>
      <c r="S359" s="341" t="str" cm="1">
        <f t="array" ref="S359">_xlfn.IFS(Table1[[#This Row],[Asset Class]]&lt;&gt;"Local","y",S$11=$E359,"y",Table1[[#This Row],[Asset Class]]="Local","")</f>
        <v>y</v>
      </c>
      <c r="T359" s="50"/>
      <c r="U359" s="95">
        <f>IF(Table1[[#This Row],[Asset Class]]&lt;&gt;"Local",0.25,IF(P359="y",1,""))</f>
        <v>0.25</v>
      </c>
      <c r="V359" s="415">
        <f>IF(Table1[[#This Row],[Asset Class]]&lt;&gt;"Local",0.25,IF(Q359="y",1,""))</f>
        <v>0.25</v>
      </c>
      <c r="W359" s="415">
        <f>IF(Table1[[#This Row],[Asset Class]]&lt;&gt;"Local",0.25,IF(R359="y",1,""))</f>
        <v>0.25</v>
      </c>
      <c r="X359" s="415">
        <f>IF(Table1[[#This Row],[Asset Class]]&lt;&gt;"Local",0.25,IF(S359="y",1,""))</f>
        <v>0.25</v>
      </c>
      <c r="Y359" s="95">
        <f t="shared" si="30"/>
        <v>1</v>
      </c>
      <c r="Z359" s="50"/>
      <c r="AA359" s="257">
        <f t="shared" si="31"/>
        <v>5961047.25</v>
      </c>
      <c r="AB359" s="258">
        <f t="shared" si="32"/>
        <v>5961047.25</v>
      </c>
      <c r="AC359" s="258">
        <f t="shared" si="33"/>
        <v>5961047.25</v>
      </c>
      <c r="AD359" s="258">
        <f t="shared" si="34"/>
        <v>5961047.25</v>
      </c>
      <c r="AE359" s="259">
        <f t="shared" si="35"/>
        <v>23844189</v>
      </c>
    </row>
    <row r="360" spans="1:31">
      <c r="A360" s="26"/>
      <c r="B360" s="210" t="s">
        <v>675</v>
      </c>
      <c r="C360" s="211" t="s">
        <v>678</v>
      </c>
      <c r="D360" s="211" t="s">
        <v>106</v>
      </c>
      <c r="E360" s="211" t="s">
        <v>114</v>
      </c>
      <c r="F360" s="241" t="s">
        <v>108</v>
      </c>
      <c r="G360" s="357">
        <v>0.5</v>
      </c>
      <c r="H360" s="360">
        <v>21498.62895404359</v>
      </c>
      <c r="I360" s="365">
        <v>566.28724924743767</v>
      </c>
      <c r="J360" s="332">
        <f>Table1[[#This Row],[Embellishment Area (m2)]]*Table1[[#This Row],[Construction Unit Rate ($/m)]]*Table1[[#This Row],[Embellishment Area Factor]]</f>
        <v>6087199.7264883313</v>
      </c>
      <c r="K360" s="246">
        <v>42997.25790808718</v>
      </c>
      <c r="L360" s="337">
        <v>75.676903388107434</v>
      </c>
      <c r="M360" s="88">
        <f>Table1[[#This Row],[Size of land (m2)]]*Table1[[#This Row],[Land Unit Rate ($/m2)]]</f>
        <v>3253899.3326638518</v>
      </c>
      <c r="N360" s="244">
        <v>2021</v>
      </c>
      <c r="O360" s="202">
        <f>ROUND(IF(Table1[[#This Row],[Valuation Year]]=2016,(Table1[[#This Row],[Total Construction Cost ($)]]+Table1[[#This Row],[Land Value]])*('General Input Sheet'!$G$38/'General Input Sheet'!$G$43),Table1[[#This Row],[Total Construction Cost ($)]]+Table1[[#This Row],[Land Value]]),0)</f>
        <v>9341099</v>
      </c>
      <c r="P360" s="123" t="str" cm="1">
        <f t="array" ref="P360">_xlfn.IFS(Table1[[#This Row],[Asset Class]]&lt;&gt;"Local","y",P$11=$E360,"y",Table1[[#This Row],[Asset Class]]="Local","")</f>
        <v>y</v>
      </c>
      <c r="Q360" s="86" t="str" cm="1">
        <f t="array" ref="Q360">_xlfn.IFS(Table1[[#This Row],[Asset Class]]&lt;&gt;"Local","y",Q$11=$E360,"y",Table1[[#This Row],[Asset Class]]="Local","")</f>
        <v>y</v>
      </c>
      <c r="R360" s="86" t="str" cm="1">
        <f t="array" ref="R360">_xlfn.IFS(Table1[[#This Row],[Asset Class]]&lt;&gt;"Local","y",R$11=$E360,"y",Table1[[#This Row],[Asset Class]]="Local","")</f>
        <v>y</v>
      </c>
      <c r="S360" s="341" t="str" cm="1">
        <f t="array" ref="S360">_xlfn.IFS(Table1[[#This Row],[Asset Class]]&lt;&gt;"Local","y",S$11=$E360,"y",Table1[[#This Row],[Asset Class]]="Local","")</f>
        <v>y</v>
      </c>
      <c r="T360" s="50"/>
      <c r="U360" s="95">
        <f>IF(Table1[[#This Row],[Asset Class]]&lt;&gt;"Local",0.25,IF(P360="y",1,""))</f>
        <v>0.25</v>
      </c>
      <c r="V360" s="415">
        <f>IF(Table1[[#This Row],[Asset Class]]&lt;&gt;"Local",0.25,IF(Q360="y",1,""))</f>
        <v>0.25</v>
      </c>
      <c r="W360" s="415">
        <f>IF(Table1[[#This Row],[Asset Class]]&lt;&gt;"Local",0.25,IF(R360="y",1,""))</f>
        <v>0.25</v>
      </c>
      <c r="X360" s="415">
        <f>IF(Table1[[#This Row],[Asset Class]]&lt;&gt;"Local",0.25,IF(S360="y",1,""))</f>
        <v>0.25</v>
      </c>
      <c r="Y360" s="95">
        <f t="shared" si="30"/>
        <v>1</v>
      </c>
      <c r="Z360" s="50"/>
      <c r="AA360" s="257">
        <f t="shared" si="31"/>
        <v>2335274.75</v>
      </c>
      <c r="AB360" s="258">
        <f t="shared" si="32"/>
        <v>2335274.75</v>
      </c>
      <c r="AC360" s="258">
        <f t="shared" si="33"/>
        <v>2335274.75</v>
      </c>
      <c r="AD360" s="258">
        <f t="shared" si="34"/>
        <v>2335274.75</v>
      </c>
      <c r="AE360" s="259">
        <f t="shared" si="35"/>
        <v>9341099</v>
      </c>
    </row>
    <row r="361" spans="1:31">
      <c r="A361" s="26"/>
      <c r="B361" s="210" t="s">
        <v>675</v>
      </c>
      <c r="C361" s="211" t="s">
        <v>679</v>
      </c>
      <c r="D361" s="211" t="s">
        <v>106</v>
      </c>
      <c r="E361" s="211" t="s">
        <v>114</v>
      </c>
      <c r="F361" s="241" t="s">
        <v>108</v>
      </c>
      <c r="G361" s="357">
        <v>0.5</v>
      </c>
      <c r="H361" s="360">
        <v>8975.2073615520749</v>
      </c>
      <c r="I361" s="365">
        <v>566.28724924743767</v>
      </c>
      <c r="J361" s="332">
        <f>Table1[[#This Row],[Embellishment Area (m2)]]*Table1[[#This Row],[Construction Unit Rate ($/m)]]*Table1[[#This Row],[Embellishment Area Factor]]</f>
        <v>2541272.7440993385</v>
      </c>
      <c r="K361" s="246">
        <v>17950.41472310415</v>
      </c>
      <c r="L361" s="337">
        <v>75.676903388107434</v>
      </c>
      <c r="M361" s="88">
        <f>Table1[[#This Row],[Size of land (m2)]]*Table1[[#This Row],[Land Unit Rate ($/m2)]]</f>
        <v>1358431.8007768139</v>
      </c>
      <c r="N361" s="244">
        <v>2021</v>
      </c>
      <c r="O361" s="202">
        <f>ROUND(IF(Table1[[#This Row],[Valuation Year]]=2016,(Table1[[#This Row],[Total Construction Cost ($)]]+Table1[[#This Row],[Land Value]])*('General Input Sheet'!$G$38/'General Input Sheet'!$G$43),Table1[[#This Row],[Total Construction Cost ($)]]+Table1[[#This Row],[Land Value]]),0)</f>
        <v>3899705</v>
      </c>
      <c r="P361" s="123" t="str" cm="1">
        <f t="array" ref="P361">_xlfn.IFS(Table1[[#This Row],[Asset Class]]&lt;&gt;"Local","y",P$11=$E361,"y",Table1[[#This Row],[Asset Class]]="Local","")</f>
        <v>y</v>
      </c>
      <c r="Q361" s="86" t="str" cm="1">
        <f t="array" ref="Q361">_xlfn.IFS(Table1[[#This Row],[Asset Class]]&lt;&gt;"Local","y",Q$11=$E361,"y",Table1[[#This Row],[Asset Class]]="Local","")</f>
        <v>y</v>
      </c>
      <c r="R361" s="86" t="str" cm="1">
        <f t="array" ref="R361">_xlfn.IFS(Table1[[#This Row],[Asset Class]]&lt;&gt;"Local","y",R$11=$E361,"y",Table1[[#This Row],[Asset Class]]="Local","")</f>
        <v>y</v>
      </c>
      <c r="S361" s="341" t="str" cm="1">
        <f t="array" ref="S361">_xlfn.IFS(Table1[[#This Row],[Asset Class]]&lt;&gt;"Local","y",S$11=$E361,"y",Table1[[#This Row],[Asset Class]]="Local","")</f>
        <v>y</v>
      </c>
      <c r="T361" s="50"/>
      <c r="U361" s="95">
        <f>IF(Table1[[#This Row],[Asset Class]]&lt;&gt;"Local",0.25,IF(P361="y",1,""))</f>
        <v>0.25</v>
      </c>
      <c r="V361" s="415">
        <f>IF(Table1[[#This Row],[Asset Class]]&lt;&gt;"Local",0.25,IF(Q361="y",1,""))</f>
        <v>0.25</v>
      </c>
      <c r="W361" s="415">
        <f>IF(Table1[[#This Row],[Asset Class]]&lt;&gt;"Local",0.25,IF(R361="y",1,""))</f>
        <v>0.25</v>
      </c>
      <c r="X361" s="415">
        <f>IF(Table1[[#This Row],[Asset Class]]&lt;&gt;"Local",0.25,IF(S361="y",1,""))</f>
        <v>0.25</v>
      </c>
      <c r="Y361" s="95">
        <f t="shared" si="30"/>
        <v>1</v>
      </c>
      <c r="Z361" s="50"/>
      <c r="AA361" s="257">
        <f t="shared" si="31"/>
        <v>974926.25</v>
      </c>
      <c r="AB361" s="258">
        <f t="shared" si="32"/>
        <v>974926.25</v>
      </c>
      <c r="AC361" s="258">
        <f t="shared" si="33"/>
        <v>974926.25</v>
      </c>
      <c r="AD361" s="258">
        <f t="shared" si="34"/>
        <v>974926.25</v>
      </c>
      <c r="AE361" s="259">
        <f t="shared" si="35"/>
        <v>3899705</v>
      </c>
    </row>
    <row r="362" spans="1:31">
      <c r="A362" s="26"/>
      <c r="B362" s="210" t="s">
        <v>680</v>
      </c>
      <c r="C362" s="211" t="s">
        <v>681</v>
      </c>
      <c r="D362" s="211" t="s">
        <v>106</v>
      </c>
      <c r="E362" s="211" t="s">
        <v>114</v>
      </c>
      <c r="F362" s="241" t="s">
        <v>108</v>
      </c>
      <c r="G362" s="357">
        <v>0.5</v>
      </c>
      <c r="H362" s="360">
        <v>6055.116753926105</v>
      </c>
      <c r="I362" s="365">
        <v>566.28724924743767</v>
      </c>
      <c r="J362" s="332">
        <f>Table1[[#This Row],[Embellishment Area (m2)]]*Table1[[#This Row],[Construction Unit Rate ($/m)]]*Table1[[#This Row],[Embellishment Area Factor]]</f>
        <v>1714467.7052264439</v>
      </c>
      <c r="K362" s="246">
        <v>12110.23350785221</v>
      </c>
      <c r="L362" s="337">
        <v>75.676903388107434</v>
      </c>
      <c r="M362" s="88">
        <f>Table1[[#This Row],[Size of land (m2)]]*Table1[[#This Row],[Land Unit Rate ($/m2)]]</f>
        <v>916464.97118115309</v>
      </c>
      <c r="N362" s="244">
        <v>2021</v>
      </c>
      <c r="O362" s="202">
        <f>ROUND(IF(Table1[[#This Row],[Valuation Year]]=2016,(Table1[[#This Row],[Total Construction Cost ($)]]+Table1[[#This Row],[Land Value]])*('General Input Sheet'!$G$38/'General Input Sheet'!$G$43),Table1[[#This Row],[Total Construction Cost ($)]]+Table1[[#This Row],[Land Value]]),0)</f>
        <v>2630933</v>
      </c>
      <c r="P362" s="123" t="str" cm="1">
        <f t="array" ref="P362">_xlfn.IFS(Table1[[#This Row],[Asset Class]]&lt;&gt;"Local","y",P$11=$E362,"y",Table1[[#This Row],[Asset Class]]="Local","")</f>
        <v>y</v>
      </c>
      <c r="Q362" s="86" t="str" cm="1">
        <f t="array" ref="Q362">_xlfn.IFS(Table1[[#This Row],[Asset Class]]&lt;&gt;"Local","y",Q$11=$E362,"y",Table1[[#This Row],[Asset Class]]="Local","")</f>
        <v>y</v>
      </c>
      <c r="R362" s="86" t="str" cm="1">
        <f t="array" ref="R362">_xlfn.IFS(Table1[[#This Row],[Asset Class]]&lt;&gt;"Local","y",R$11=$E362,"y",Table1[[#This Row],[Asset Class]]="Local","")</f>
        <v>y</v>
      </c>
      <c r="S362" s="341" t="str" cm="1">
        <f t="array" ref="S362">_xlfn.IFS(Table1[[#This Row],[Asset Class]]&lt;&gt;"Local","y",S$11=$E362,"y",Table1[[#This Row],[Asset Class]]="Local","")</f>
        <v>y</v>
      </c>
      <c r="T362" s="50"/>
      <c r="U362" s="95">
        <f>IF(Table1[[#This Row],[Asset Class]]&lt;&gt;"Local",0.25,IF(P362="y",1,""))</f>
        <v>0.25</v>
      </c>
      <c r="V362" s="415">
        <f>IF(Table1[[#This Row],[Asset Class]]&lt;&gt;"Local",0.25,IF(Q362="y",1,""))</f>
        <v>0.25</v>
      </c>
      <c r="W362" s="415">
        <f>IF(Table1[[#This Row],[Asset Class]]&lt;&gt;"Local",0.25,IF(R362="y",1,""))</f>
        <v>0.25</v>
      </c>
      <c r="X362" s="415">
        <f>IF(Table1[[#This Row],[Asset Class]]&lt;&gt;"Local",0.25,IF(S362="y",1,""))</f>
        <v>0.25</v>
      </c>
      <c r="Y362" s="95">
        <f t="shared" si="30"/>
        <v>1</v>
      </c>
      <c r="Z362" s="50"/>
      <c r="AA362" s="257">
        <f t="shared" si="31"/>
        <v>657733.25</v>
      </c>
      <c r="AB362" s="258">
        <f t="shared" si="32"/>
        <v>657733.25</v>
      </c>
      <c r="AC362" s="258">
        <f t="shared" si="33"/>
        <v>657733.25</v>
      </c>
      <c r="AD362" s="258">
        <f t="shared" si="34"/>
        <v>657733.25</v>
      </c>
      <c r="AE362" s="259">
        <f t="shared" si="35"/>
        <v>2630933</v>
      </c>
    </row>
    <row r="363" spans="1:31">
      <c r="A363" s="26"/>
      <c r="B363" s="210" t="s">
        <v>682</v>
      </c>
      <c r="C363" s="211" t="s">
        <v>683</v>
      </c>
      <c r="D363" s="211" t="s">
        <v>111</v>
      </c>
      <c r="E363" s="211" t="s">
        <v>114</v>
      </c>
      <c r="F363" s="241" t="s">
        <v>103</v>
      </c>
      <c r="G363" s="357">
        <v>0.5</v>
      </c>
      <c r="H363" s="360">
        <v>5391.125372462895</v>
      </c>
      <c r="I363" s="365">
        <v>77.371645491830151</v>
      </c>
      <c r="J363" s="332">
        <f>Table1[[#This Row],[Embellishment Area (m2)]]*Table1[[#This Row],[Construction Unit Rate ($/m)]]*Table1[[#This Row],[Embellishment Area Factor]]</f>
        <v>208560.12056010496</v>
      </c>
      <c r="K363" s="246">
        <v>0</v>
      </c>
      <c r="L363" s="337">
        <v>51.919695325664051</v>
      </c>
      <c r="M363" s="88">
        <f>Table1[[#This Row],[Size of land (m2)]]*Table1[[#This Row],[Land Unit Rate ($/m2)]]</f>
        <v>0</v>
      </c>
      <c r="N363" s="244">
        <v>2021</v>
      </c>
      <c r="O363" s="202">
        <f>ROUND(IF(Table1[[#This Row],[Valuation Year]]=2016,(Table1[[#This Row],[Total Construction Cost ($)]]+Table1[[#This Row],[Land Value]])*('General Input Sheet'!$G$38/'General Input Sheet'!$G$43),Table1[[#This Row],[Total Construction Cost ($)]]+Table1[[#This Row],[Land Value]]),0)</f>
        <v>208560</v>
      </c>
      <c r="P363" s="123" t="str" cm="1">
        <f t="array" ref="P363">_xlfn.IFS(Table1[[#This Row],[Asset Class]]&lt;&gt;"Local","y",P$11=$E363,"y",Table1[[#This Row],[Asset Class]]="Local","")</f>
        <v/>
      </c>
      <c r="Q363" s="86" t="str" cm="1">
        <f t="array" ref="Q363">_xlfn.IFS(Table1[[#This Row],[Asset Class]]&lt;&gt;"Local","y",Q$11=$E363,"y",Table1[[#This Row],[Asset Class]]="Local","")</f>
        <v/>
      </c>
      <c r="R363" s="86" t="str" cm="1">
        <f t="array" ref="R363">_xlfn.IFS(Table1[[#This Row],[Asset Class]]&lt;&gt;"Local","y",R$11=$E363,"y",Table1[[#This Row],[Asset Class]]="Local","")</f>
        <v/>
      </c>
      <c r="S363" s="341" t="str" cm="1">
        <f t="array" ref="S363">_xlfn.IFS(Table1[[#This Row],[Asset Class]]&lt;&gt;"Local","y",S$11=$E363,"y",Table1[[#This Row],[Asset Class]]="Local","")</f>
        <v>y</v>
      </c>
      <c r="T363" s="50"/>
      <c r="U363" s="95" t="str">
        <f>IF(Table1[[#This Row],[Asset Class]]&lt;&gt;"Local",0.25,IF(P363="y",1,""))</f>
        <v/>
      </c>
      <c r="V363" s="415" t="str">
        <f>IF(Table1[[#This Row],[Asset Class]]&lt;&gt;"Local",0.25,IF(Q363="y",1,""))</f>
        <v/>
      </c>
      <c r="W363" s="415" t="str">
        <f>IF(Table1[[#This Row],[Asset Class]]&lt;&gt;"Local",0.25,IF(R363="y",1,""))</f>
        <v/>
      </c>
      <c r="X363" s="415">
        <f>IF(Table1[[#This Row],[Asset Class]]&lt;&gt;"Local",0.25,IF(S363="y",1,""))</f>
        <v>1</v>
      </c>
      <c r="Y363" s="95">
        <f t="shared" si="30"/>
        <v>1</v>
      </c>
      <c r="Z363" s="50"/>
      <c r="AA363" s="257" t="str">
        <f t="shared" si="31"/>
        <v/>
      </c>
      <c r="AB363" s="258" t="str">
        <f t="shared" si="32"/>
        <v/>
      </c>
      <c r="AC363" s="258" t="str">
        <f t="shared" si="33"/>
        <v/>
      </c>
      <c r="AD363" s="258">
        <f t="shared" si="34"/>
        <v>208560</v>
      </c>
      <c r="AE363" s="259">
        <f t="shared" si="35"/>
        <v>208560</v>
      </c>
    </row>
    <row r="364" spans="1:31">
      <c r="A364" s="26"/>
      <c r="B364" s="210" t="s">
        <v>684</v>
      </c>
      <c r="C364" s="211" t="s">
        <v>685</v>
      </c>
      <c r="D364" s="211" t="s">
        <v>111</v>
      </c>
      <c r="E364" s="211" t="s">
        <v>114</v>
      </c>
      <c r="F364" s="241" t="s">
        <v>103</v>
      </c>
      <c r="G364" s="357">
        <v>0.5</v>
      </c>
      <c r="H364" s="360">
        <v>628.81414282066805</v>
      </c>
      <c r="I364" s="365">
        <v>77.371645491830151</v>
      </c>
      <c r="J364" s="332">
        <f>Table1[[#This Row],[Embellishment Area (m2)]]*Table1[[#This Row],[Construction Unit Rate ($/m)]]*Table1[[#This Row],[Embellishment Area Factor]]</f>
        <v>24326.192469284892</v>
      </c>
      <c r="K364" s="246">
        <v>1257.6282856413361</v>
      </c>
      <c r="L364" s="337">
        <v>51.919695325664051</v>
      </c>
      <c r="M364" s="88">
        <f>Table1[[#This Row],[Size of land (m2)]]*Table1[[#This Row],[Land Unit Rate ($/m2)]]</f>
        <v>65295.677423435372</v>
      </c>
      <c r="N364" s="244">
        <v>2021</v>
      </c>
      <c r="O364" s="202">
        <f>ROUND(IF(Table1[[#This Row],[Valuation Year]]=2016,(Table1[[#This Row],[Total Construction Cost ($)]]+Table1[[#This Row],[Land Value]])*('General Input Sheet'!$G$38/'General Input Sheet'!$G$43),Table1[[#This Row],[Total Construction Cost ($)]]+Table1[[#This Row],[Land Value]]),0)</f>
        <v>89622</v>
      </c>
      <c r="P364" s="123" t="str" cm="1">
        <f t="array" ref="P364">_xlfn.IFS(Table1[[#This Row],[Asset Class]]&lt;&gt;"Local","y",P$11=$E364,"y",Table1[[#This Row],[Asset Class]]="Local","")</f>
        <v/>
      </c>
      <c r="Q364" s="86" t="str" cm="1">
        <f t="array" ref="Q364">_xlfn.IFS(Table1[[#This Row],[Asset Class]]&lt;&gt;"Local","y",Q$11=$E364,"y",Table1[[#This Row],[Asset Class]]="Local","")</f>
        <v/>
      </c>
      <c r="R364" s="86" t="str" cm="1">
        <f t="array" ref="R364">_xlfn.IFS(Table1[[#This Row],[Asset Class]]&lt;&gt;"Local","y",R$11=$E364,"y",Table1[[#This Row],[Asset Class]]="Local","")</f>
        <v/>
      </c>
      <c r="S364" s="341" t="str" cm="1">
        <f t="array" ref="S364">_xlfn.IFS(Table1[[#This Row],[Asset Class]]&lt;&gt;"Local","y",S$11=$E364,"y",Table1[[#This Row],[Asset Class]]="Local","")</f>
        <v>y</v>
      </c>
      <c r="T364" s="50"/>
      <c r="U364" s="95" t="str">
        <f>IF(Table1[[#This Row],[Asset Class]]&lt;&gt;"Local",0.25,IF(P364="y",1,""))</f>
        <v/>
      </c>
      <c r="V364" s="415" t="str">
        <f>IF(Table1[[#This Row],[Asset Class]]&lt;&gt;"Local",0.25,IF(Q364="y",1,""))</f>
        <v/>
      </c>
      <c r="W364" s="415" t="str">
        <f>IF(Table1[[#This Row],[Asset Class]]&lt;&gt;"Local",0.25,IF(R364="y",1,""))</f>
        <v/>
      </c>
      <c r="X364" s="415">
        <f>IF(Table1[[#This Row],[Asset Class]]&lt;&gt;"Local",0.25,IF(S364="y",1,""))</f>
        <v>1</v>
      </c>
      <c r="Y364" s="95">
        <f t="shared" si="30"/>
        <v>1</v>
      </c>
      <c r="Z364" s="50"/>
      <c r="AA364" s="257" t="str">
        <f t="shared" si="31"/>
        <v/>
      </c>
      <c r="AB364" s="258" t="str">
        <f t="shared" si="32"/>
        <v/>
      </c>
      <c r="AC364" s="258" t="str">
        <f t="shared" si="33"/>
        <v/>
      </c>
      <c r="AD364" s="258">
        <f t="shared" si="34"/>
        <v>89622</v>
      </c>
      <c r="AE364" s="259">
        <f t="shared" si="35"/>
        <v>89622</v>
      </c>
    </row>
    <row r="365" spans="1:31">
      <c r="A365" s="26"/>
      <c r="B365" s="210" t="s">
        <v>684</v>
      </c>
      <c r="C365" s="211" t="s">
        <v>686</v>
      </c>
      <c r="D365" s="211" t="s">
        <v>111</v>
      </c>
      <c r="E365" s="211" t="s">
        <v>114</v>
      </c>
      <c r="F365" s="241" t="s">
        <v>108</v>
      </c>
      <c r="G365" s="357">
        <v>0.5</v>
      </c>
      <c r="H365" s="360">
        <v>3240.0744708420052</v>
      </c>
      <c r="I365" s="365">
        <v>77.371645491830151</v>
      </c>
      <c r="J365" s="332">
        <f>Table1[[#This Row],[Embellishment Area (m2)]]*Table1[[#This Row],[Construction Unit Rate ($/m)]]*Table1[[#This Row],[Embellishment Area Factor]]</f>
        <v>125344.9466625584</v>
      </c>
      <c r="K365" s="246">
        <v>6480.1489416840104</v>
      </c>
      <c r="L365" s="337">
        <v>51.919695325664051</v>
      </c>
      <c r="M365" s="88">
        <f>Table1[[#This Row],[Size of land (m2)]]*Table1[[#This Row],[Land Unit Rate ($/m2)]]</f>
        <v>336447.35871715815</v>
      </c>
      <c r="N365" s="244">
        <v>2021</v>
      </c>
      <c r="O365" s="202">
        <f>ROUND(IF(Table1[[#This Row],[Valuation Year]]=2016,(Table1[[#This Row],[Total Construction Cost ($)]]+Table1[[#This Row],[Land Value]])*('General Input Sheet'!$G$38/'General Input Sheet'!$G$43),Table1[[#This Row],[Total Construction Cost ($)]]+Table1[[#This Row],[Land Value]]),0)</f>
        <v>461792</v>
      </c>
      <c r="P365" s="123" t="str" cm="1">
        <f t="array" ref="P365">_xlfn.IFS(Table1[[#This Row],[Asset Class]]&lt;&gt;"Local","y",P$11=$E365,"y",Table1[[#This Row],[Asset Class]]="Local","")</f>
        <v/>
      </c>
      <c r="Q365" s="86" t="str" cm="1">
        <f t="array" ref="Q365">_xlfn.IFS(Table1[[#This Row],[Asset Class]]&lt;&gt;"Local","y",Q$11=$E365,"y",Table1[[#This Row],[Asset Class]]="Local","")</f>
        <v/>
      </c>
      <c r="R365" s="86" t="str" cm="1">
        <f t="array" ref="R365">_xlfn.IFS(Table1[[#This Row],[Asset Class]]&lt;&gt;"Local","y",R$11=$E365,"y",Table1[[#This Row],[Asset Class]]="Local","")</f>
        <v/>
      </c>
      <c r="S365" s="341" t="str" cm="1">
        <f t="array" ref="S365">_xlfn.IFS(Table1[[#This Row],[Asset Class]]&lt;&gt;"Local","y",S$11=$E365,"y",Table1[[#This Row],[Asset Class]]="Local","")</f>
        <v>y</v>
      </c>
      <c r="T365" s="50"/>
      <c r="U365" s="95" t="str">
        <f>IF(Table1[[#This Row],[Asset Class]]&lt;&gt;"Local",0.25,IF(P365="y",1,""))</f>
        <v/>
      </c>
      <c r="V365" s="415" t="str">
        <f>IF(Table1[[#This Row],[Asset Class]]&lt;&gt;"Local",0.25,IF(Q365="y",1,""))</f>
        <v/>
      </c>
      <c r="W365" s="415" t="str">
        <f>IF(Table1[[#This Row],[Asset Class]]&lt;&gt;"Local",0.25,IF(R365="y",1,""))</f>
        <v/>
      </c>
      <c r="X365" s="415">
        <f>IF(Table1[[#This Row],[Asset Class]]&lt;&gt;"Local",0.25,IF(S365="y",1,""))</f>
        <v>1</v>
      </c>
      <c r="Y365" s="95">
        <f t="shared" si="30"/>
        <v>1</v>
      </c>
      <c r="Z365" s="50"/>
      <c r="AA365" s="257" t="str">
        <f t="shared" si="31"/>
        <v/>
      </c>
      <c r="AB365" s="258" t="str">
        <f t="shared" si="32"/>
        <v/>
      </c>
      <c r="AC365" s="258" t="str">
        <f t="shared" si="33"/>
        <v/>
      </c>
      <c r="AD365" s="258">
        <f t="shared" si="34"/>
        <v>461792</v>
      </c>
      <c r="AE365" s="259">
        <f t="shared" si="35"/>
        <v>461792</v>
      </c>
    </row>
    <row r="366" spans="1:31">
      <c r="A366" s="26"/>
      <c r="B366" s="210" t="s">
        <v>687</v>
      </c>
      <c r="C366" s="211" t="s">
        <v>688</v>
      </c>
      <c r="D366" s="211" t="s">
        <v>111</v>
      </c>
      <c r="E366" s="211" t="s">
        <v>114</v>
      </c>
      <c r="F366" s="241" t="s">
        <v>103</v>
      </c>
      <c r="G366" s="357">
        <v>0.5</v>
      </c>
      <c r="H366" s="360">
        <v>1498.8771816230269</v>
      </c>
      <c r="I366" s="365">
        <v>77.371645491830151</v>
      </c>
      <c r="J366" s="332">
        <f>Table1[[#This Row],[Embellishment Area (m2)]]*Table1[[#This Row],[Construction Unit Rate ($/m)]]*Table1[[#This Row],[Embellishment Area Factor]]</f>
        <v>57985.296966165173</v>
      </c>
      <c r="K366" s="246">
        <v>0</v>
      </c>
      <c r="L366" s="337">
        <v>51.919695325664051</v>
      </c>
      <c r="M366" s="88">
        <f>Table1[[#This Row],[Size of land (m2)]]*Table1[[#This Row],[Land Unit Rate ($/m2)]]</f>
        <v>0</v>
      </c>
      <c r="N366" s="244">
        <v>2021</v>
      </c>
      <c r="O366" s="202">
        <f>ROUND(IF(Table1[[#This Row],[Valuation Year]]=2016,(Table1[[#This Row],[Total Construction Cost ($)]]+Table1[[#This Row],[Land Value]])*('General Input Sheet'!$G$38/'General Input Sheet'!$G$43),Table1[[#This Row],[Total Construction Cost ($)]]+Table1[[#This Row],[Land Value]]),0)</f>
        <v>57985</v>
      </c>
      <c r="P366" s="123" t="str" cm="1">
        <f t="array" ref="P366">_xlfn.IFS(Table1[[#This Row],[Asset Class]]&lt;&gt;"Local","y",P$11=$E366,"y",Table1[[#This Row],[Asset Class]]="Local","")</f>
        <v/>
      </c>
      <c r="Q366" s="86" t="str" cm="1">
        <f t="array" ref="Q366">_xlfn.IFS(Table1[[#This Row],[Asset Class]]&lt;&gt;"Local","y",Q$11=$E366,"y",Table1[[#This Row],[Asset Class]]="Local","")</f>
        <v/>
      </c>
      <c r="R366" s="86" t="str" cm="1">
        <f t="array" ref="R366">_xlfn.IFS(Table1[[#This Row],[Asset Class]]&lt;&gt;"Local","y",R$11=$E366,"y",Table1[[#This Row],[Asset Class]]="Local","")</f>
        <v/>
      </c>
      <c r="S366" s="341" t="str" cm="1">
        <f t="array" ref="S366">_xlfn.IFS(Table1[[#This Row],[Asset Class]]&lt;&gt;"Local","y",S$11=$E366,"y",Table1[[#This Row],[Asset Class]]="Local","")</f>
        <v>y</v>
      </c>
      <c r="T366" s="50"/>
      <c r="U366" s="95" t="str">
        <f>IF(Table1[[#This Row],[Asset Class]]&lt;&gt;"Local",0.25,IF(P366="y",1,""))</f>
        <v/>
      </c>
      <c r="V366" s="415" t="str">
        <f>IF(Table1[[#This Row],[Asset Class]]&lt;&gt;"Local",0.25,IF(Q366="y",1,""))</f>
        <v/>
      </c>
      <c r="W366" s="415" t="str">
        <f>IF(Table1[[#This Row],[Asset Class]]&lt;&gt;"Local",0.25,IF(R366="y",1,""))</f>
        <v/>
      </c>
      <c r="X366" s="415">
        <f>IF(Table1[[#This Row],[Asset Class]]&lt;&gt;"Local",0.25,IF(S366="y",1,""))</f>
        <v>1</v>
      </c>
      <c r="Y366" s="95">
        <f t="shared" si="30"/>
        <v>1</v>
      </c>
      <c r="Z366" s="50"/>
      <c r="AA366" s="257" t="str">
        <f t="shared" si="31"/>
        <v/>
      </c>
      <c r="AB366" s="258" t="str">
        <f t="shared" si="32"/>
        <v/>
      </c>
      <c r="AC366" s="258" t="str">
        <f t="shared" si="33"/>
        <v/>
      </c>
      <c r="AD366" s="258">
        <f t="shared" si="34"/>
        <v>57985</v>
      </c>
      <c r="AE366" s="259">
        <f t="shared" si="35"/>
        <v>57985</v>
      </c>
    </row>
    <row r="367" spans="1:31">
      <c r="A367" s="26"/>
      <c r="B367" s="210" t="s">
        <v>689</v>
      </c>
      <c r="C367" s="211" t="s">
        <v>690</v>
      </c>
      <c r="D367" s="211" t="s">
        <v>106</v>
      </c>
      <c r="E367" s="211" t="s">
        <v>114</v>
      </c>
      <c r="F367" s="241" t="s">
        <v>108</v>
      </c>
      <c r="G367" s="357">
        <v>0.5</v>
      </c>
      <c r="H367" s="360">
        <v>14026.683162987771</v>
      </c>
      <c r="I367" s="365">
        <v>566.28724924743767</v>
      </c>
      <c r="J367" s="332">
        <f>Table1[[#This Row],[Embellishment Area (m2)]]*Table1[[#This Row],[Construction Unit Rate ($/m)]]*Table1[[#This Row],[Embellishment Area Factor]]</f>
        <v>3971565.9122168464</v>
      </c>
      <c r="K367" s="246">
        <v>28053.366325975541</v>
      </c>
      <c r="L367" s="337">
        <v>75.676903388107434</v>
      </c>
      <c r="M367" s="88">
        <f>Table1[[#This Row],[Size of land (m2)]]*Table1[[#This Row],[Land Unit Rate ($/m2)]]</f>
        <v>2122991.8931620372</v>
      </c>
      <c r="N367" s="244">
        <v>2021</v>
      </c>
      <c r="O367" s="202">
        <f>ROUND(IF(Table1[[#This Row],[Valuation Year]]=2016,(Table1[[#This Row],[Total Construction Cost ($)]]+Table1[[#This Row],[Land Value]])*('General Input Sheet'!$G$38/'General Input Sheet'!$G$43),Table1[[#This Row],[Total Construction Cost ($)]]+Table1[[#This Row],[Land Value]]),0)</f>
        <v>6094558</v>
      </c>
      <c r="P367" s="123" t="str" cm="1">
        <f t="array" ref="P367">_xlfn.IFS(Table1[[#This Row],[Asset Class]]&lt;&gt;"Local","y",P$11=$E367,"y",Table1[[#This Row],[Asset Class]]="Local","")</f>
        <v>y</v>
      </c>
      <c r="Q367" s="86" t="str" cm="1">
        <f t="array" ref="Q367">_xlfn.IFS(Table1[[#This Row],[Asset Class]]&lt;&gt;"Local","y",Q$11=$E367,"y",Table1[[#This Row],[Asset Class]]="Local","")</f>
        <v>y</v>
      </c>
      <c r="R367" s="86" t="str" cm="1">
        <f t="array" ref="R367">_xlfn.IFS(Table1[[#This Row],[Asset Class]]&lt;&gt;"Local","y",R$11=$E367,"y",Table1[[#This Row],[Asset Class]]="Local","")</f>
        <v>y</v>
      </c>
      <c r="S367" s="341" t="str" cm="1">
        <f t="array" ref="S367">_xlfn.IFS(Table1[[#This Row],[Asset Class]]&lt;&gt;"Local","y",S$11=$E367,"y",Table1[[#This Row],[Asset Class]]="Local","")</f>
        <v>y</v>
      </c>
      <c r="T367" s="50"/>
      <c r="U367" s="95">
        <f>IF(Table1[[#This Row],[Asset Class]]&lt;&gt;"Local",0.25,IF(P367="y",1,""))</f>
        <v>0.25</v>
      </c>
      <c r="V367" s="415">
        <f>IF(Table1[[#This Row],[Asset Class]]&lt;&gt;"Local",0.25,IF(Q367="y",1,""))</f>
        <v>0.25</v>
      </c>
      <c r="W367" s="415">
        <f>IF(Table1[[#This Row],[Asset Class]]&lt;&gt;"Local",0.25,IF(R367="y",1,""))</f>
        <v>0.25</v>
      </c>
      <c r="X367" s="415">
        <f>IF(Table1[[#This Row],[Asset Class]]&lt;&gt;"Local",0.25,IF(S367="y",1,""))</f>
        <v>0.25</v>
      </c>
      <c r="Y367" s="95">
        <f t="shared" si="30"/>
        <v>1</v>
      </c>
      <c r="Z367" s="50"/>
      <c r="AA367" s="257">
        <f t="shared" si="31"/>
        <v>1523639.5</v>
      </c>
      <c r="AB367" s="258">
        <f t="shared" si="32"/>
        <v>1523639.5</v>
      </c>
      <c r="AC367" s="258">
        <f t="shared" si="33"/>
        <v>1523639.5</v>
      </c>
      <c r="AD367" s="258">
        <f t="shared" si="34"/>
        <v>1523639.5</v>
      </c>
      <c r="AE367" s="259">
        <f t="shared" si="35"/>
        <v>6094558</v>
      </c>
    </row>
    <row r="368" spans="1:31">
      <c r="A368" s="26"/>
      <c r="B368" s="210" t="s">
        <v>689</v>
      </c>
      <c r="C368" s="211" t="s">
        <v>691</v>
      </c>
      <c r="D368" s="211" t="s">
        <v>106</v>
      </c>
      <c r="E368" s="211" t="s">
        <v>114</v>
      </c>
      <c r="F368" s="241" t="s">
        <v>692</v>
      </c>
      <c r="G368" s="357">
        <v>0.5</v>
      </c>
      <c r="H368" s="360">
        <v>244.26411852645819</v>
      </c>
      <c r="I368" s="365">
        <v>566.28724924743767</v>
      </c>
      <c r="J368" s="332">
        <f>Table1[[#This Row],[Embellishment Area (m2)]]*Table1[[#This Row],[Construction Unit Rate ($/m)]]*Table1[[#This Row],[Embellishment Area Factor]]</f>
        <v>69161.827885099046</v>
      </c>
      <c r="K368" s="246">
        <v>488.52823705291638</v>
      </c>
      <c r="L368" s="337">
        <v>75.676903388107434</v>
      </c>
      <c r="M368" s="88">
        <f>Table1[[#This Row],[Size of land (m2)]]*Table1[[#This Row],[Land Unit Rate ($/m2)]]</f>
        <v>36970.304197815996</v>
      </c>
      <c r="N368" s="244">
        <v>2021</v>
      </c>
      <c r="O368" s="202">
        <f>ROUND(IF(Table1[[#This Row],[Valuation Year]]=2016,(Table1[[#This Row],[Total Construction Cost ($)]]+Table1[[#This Row],[Land Value]])*('General Input Sheet'!$G$38/'General Input Sheet'!$G$43),Table1[[#This Row],[Total Construction Cost ($)]]+Table1[[#This Row],[Land Value]]),0)</f>
        <v>106132</v>
      </c>
      <c r="P368" s="123" t="str" cm="1">
        <f t="array" ref="P368">_xlfn.IFS(Table1[[#This Row],[Asset Class]]&lt;&gt;"Local","y",P$11=$E368,"y",Table1[[#This Row],[Asset Class]]="Local","")</f>
        <v>y</v>
      </c>
      <c r="Q368" s="86" t="str" cm="1">
        <f t="array" ref="Q368">_xlfn.IFS(Table1[[#This Row],[Asset Class]]&lt;&gt;"Local","y",Q$11=$E368,"y",Table1[[#This Row],[Asset Class]]="Local","")</f>
        <v>y</v>
      </c>
      <c r="R368" s="86" t="str" cm="1">
        <f t="array" ref="R368">_xlfn.IFS(Table1[[#This Row],[Asset Class]]&lt;&gt;"Local","y",R$11=$E368,"y",Table1[[#This Row],[Asset Class]]="Local","")</f>
        <v>y</v>
      </c>
      <c r="S368" s="341" t="str" cm="1">
        <f t="array" ref="S368">_xlfn.IFS(Table1[[#This Row],[Asset Class]]&lt;&gt;"Local","y",S$11=$E368,"y",Table1[[#This Row],[Asset Class]]="Local","")</f>
        <v>y</v>
      </c>
      <c r="T368" s="50"/>
      <c r="U368" s="95">
        <f>IF(Table1[[#This Row],[Asset Class]]&lt;&gt;"Local",0.25,IF(P368="y",1,""))</f>
        <v>0.25</v>
      </c>
      <c r="V368" s="415">
        <f>IF(Table1[[#This Row],[Asset Class]]&lt;&gt;"Local",0.25,IF(Q368="y",1,""))</f>
        <v>0.25</v>
      </c>
      <c r="W368" s="415">
        <f>IF(Table1[[#This Row],[Asset Class]]&lt;&gt;"Local",0.25,IF(R368="y",1,""))</f>
        <v>0.25</v>
      </c>
      <c r="X368" s="415">
        <f>IF(Table1[[#This Row],[Asset Class]]&lt;&gt;"Local",0.25,IF(S368="y",1,""))</f>
        <v>0.25</v>
      </c>
      <c r="Y368" s="95">
        <f t="shared" si="30"/>
        <v>1</v>
      </c>
      <c r="Z368" s="50"/>
      <c r="AA368" s="257">
        <f t="shared" si="31"/>
        <v>26533</v>
      </c>
      <c r="AB368" s="258">
        <f t="shared" si="32"/>
        <v>26533</v>
      </c>
      <c r="AC368" s="258">
        <f t="shared" si="33"/>
        <v>26533</v>
      </c>
      <c r="AD368" s="258">
        <f t="shared" si="34"/>
        <v>26533</v>
      </c>
      <c r="AE368" s="259">
        <f t="shared" si="35"/>
        <v>106132</v>
      </c>
    </row>
    <row r="369" spans="1:31">
      <c r="A369" s="26"/>
      <c r="B369" s="210" t="s">
        <v>693</v>
      </c>
      <c r="C369" s="211" t="s">
        <v>694</v>
      </c>
      <c r="D369" s="211" t="s">
        <v>111</v>
      </c>
      <c r="E369" s="211" t="s">
        <v>114</v>
      </c>
      <c r="F369" s="241" t="s">
        <v>103</v>
      </c>
      <c r="G369" s="357">
        <v>0.5</v>
      </c>
      <c r="H369" s="360">
        <v>1545.768596255027</v>
      </c>
      <c r="I369" s="365">
        <v>77.371645491830151</v>
      </c>
      <c r="J369" s="332">
        <f>Table1[[#This Row],[Embellishment Area (m2)]]*Table1[[#This Row],[Construction Unit Rate ($/m)]]*Table1[[#This Row],[Embellishment Area Factor]]</f>
        <v>59799.329920923941</v>
      </c>
      <c r="K369" s="246">
        <v>3091.537192510054</v>
      </c>
      <c r="L369" s="337">
        <v>51.919695325664051</v>
      </c>
      <c r="M369" s="88">
        <f>Table1[[#This Row],[Size of land (m2)]]*Table1[[#This Row],[Land Unit Rate ($/m2)]]</f>
        <v>160511.66912308082</v>
      </c>
      <c r="N369" s="244">
        <v>2021</v>
      </c>
      <c r="O369" s="202">
        <f>ROUND(IF(Table1[[#This Row],[Valuation Year]]=2016,(Table1[[#This Row],[Total Construction Cost ($)]]+Table1[[#This Row],[Land Value]])*('General Input Sheet'!$G$38/'General Input Sheet'!$G$43),Table1[[#This Row],[Total Construction Cost ($)]]+Table1[[#This Row],[Land Value]]),0)</f>
        <v>220311</v>
      </c>
      <c r="P369" s="123" t="str" cm="1">
        <f t="array" ref="P369">_xlfn.IFS(Table1[[#This Row],[Asset Class]]&lt;&gt;"Local","y",P$11=$E369,"y",Table1[[#This Row],[Asset Class]]="Local","")</f>
        <v/>
      </c>
      <c r="Q369" s="86" t="str" cm="1">
        <f t="array" ref="Q369">_xlfn.IFS(Table1[[#This Row],[Asset Class]]&lt;&gt;"Local","y",Q$11=$E369,"y",Table1[[#This Row],[Asset Class]]="Local","")</f>
        <v/>
      </c>
      <c r="R369" s="86" t="str" cm="1">
        <f t="array" ref="R369">_xlfn.IFS(Table1[[#This Row],[Asset Class]]&lt;&gt;"Local","y",R$11=$E369,"y",Table1[[#This Row],[Asset Class]]="Local","")</f>
        <v/>
      </c>
      <c r="S369" s="341" t="str" cm="1">
        <f t="array" ref="S369">_xlfn.IFS(Table1[[#This Row],[Asset Class]]&lt;&gt;"Local","y",S$11=$E369,"y",Table1[[#This Row],[Asset Class]]="Local","")</f>
        <v>y</v>
      </c>
      <c r="T369" s="50"/>
      <c r="U369" s="95" t="str">
        <f>IF(Table1[[#This Row],[Asset Class]]&lt;&gt;"Local",0.25,IF(P369="y",1,""))</f>
        <v/>
      </c>
      <c r="V369" s="415" t="str">
        <f>IF(Table1[[#This Row],[Asset Class]]&lt;&gt;"Local",0.25,IF(Q369="y",1,""))</f>
        <v/>
      </c>
      <c r="W369" s="415" t="str">
        <f>IF(Table1[[#This Row],[Asset Class]]&lt;&gt;"Local",0.25,IF(R369="y",1,""))</f>
        <v/>
      </c>
      <c r="X369" s="415">
        <f>IF(Table1[[#This Row],[Asset Class]]&lt;&gt;"Local",0.25,IF(S369="y",1,""))</f>
        <v>1</v>
      </c>
      <c r="Y369" s="95">
        <f t="shared" si="30"/>
        <v>1</v>
      </c>
      <c r="Z369" s="50"/>
      <c r="AA369" s="257" t="str">
        <f t="shared" si="31"/>
        <v/>
      </c>
      <c r="AB369" s="258" t="str">
        <f t="shared" si="32"/>
        <v/>
      </c>
      <c r="AC369" s="258" t="str">
        <f t="shared" si="33"/>
        <v/>
      </c>
      <c r="AD369" s="258">
        <f t="shared" si="34"/>
        <v>220311</v>
      </c>
      <c r="AE369" s="259">
        <f t="shared" si="35"/>
        <v>220311</v>
      </c>
    </row>
    <row r="370" spans="1:31">
      <c r="A370" s="26"/>
      <c r="B370" s="210" t="s">
        <v>695</v>
      </c>
      <c r="C370" s="211" t="s">
        <v>696</v>
      </c>
      <c r="D370" s="211" t="s">
        <v>106</v>
      </c>
      <c r="E370" s="211" t="s">
        <v>114</v>
      </c>
      <c r="F370" s="241" t="s">
        <v>103</v>
      </c>
      <c r="G370" s="357">
        <v>0.5</v>
      </c>
      <c r="H370" s="360">
        <v>3884.6862525292595</v>
      </c>
      <c r="I370" s="365">
        <v>566.28724924743767</v>
      </c>
      <c r="J370" s="332">
        <f>Table1[[#This Row],[Embellishment Area (m2)]]*Table1[[#This Row],[Construction Unit Rate ($/m)]]*Table1[[#This Row],[Embellishment Area Factor]]</f>
        <v>1099924.1460670657</v>
      </c>
      <c r="K370" s="246">
        <v>7769.372505058519</v>
      </c>
      <c r="L370" s="337">
        <v>75.676903388107434</v>
      </c>
      <c r="M370" s="88">
        <f>Table1[[#This Row],[Size of land (m2)]]*Table1[[#This Row],[Land Unit Rate ($/m2)]]</f>
        <v>587962.05245153175</v>
      </c>
      <c r="N370" s="244">
        <v>2021</v>
      </c>
      <c r="O370" s="202">
        <f>ROUND(IF(Table1[[#This Row],[Valuation Year]]=2016,(Table1[[#This Row],[Total Construction Cost ($)]]+Table1[[#This Row],[Land Value]])*('General Input Sheet'!$G$38/'General Input Sheet'!$G$43),Table1[[#This Row],[Total Construction Cost ($)]]+Table1[[#This Row],[Land Value]]),0)</f>
        <v>1687886</v>
      </c>
      <c r="P370" s="123" t="str" cm="1">
        <f t="array" ref="P370">_xlfn.IFS(Table1[[#This Row],[Asset Class]]&lt;&gt;"Local","y",P$11=$E370,"y",Table1[[#This Row],[Asset Class]]="Local","")</f>
        <v>y</v>
      </c>
      <c r="Q370" s="86" t="str" cm="1">
        <f t="array" ref="Q370">_xlfn.IFS(Table1[[#This Row],[Asset Class]]&lt;&gt;"Local","y",Q$11=$E370,"y",Table1[[#This Row],[Asset Class]]="Local","")</f>
        <v>y</v>
      </c>
      <c r="R370" s="86" t="str" cm="1">
        <f t="array" ref="R370">_xlfn.IFS(Table1[[#This Row],[Asset Class]]&lt;&gt;"Local","y",R$11=$E370,"y",Table1[[#This Row],[Asset Class]]="Local","")</f>
        <v>y</v>
      </c>
      <c r="S370" s="341" t="str" cm="1">
        <f t="array" ref="S370">_xlfn.IFS(Table1[[#This Row],[Asset Class]]&lt;&gt;"Local","y",S$11=$E370,"y",Table1[[#This Row],[Asset Class]]="Local","")</f>
        <v>y</v>
      </c>
      <c r="T370" s="50"/>
      <c r="U370" s="95">
        <f>IF(Table1[[#This Row],[Asset Class]]&lt;&gt;"Local",0.25,IF(P370="y",1,""))</f>
        <v>0.25</v>
      </c>
      <c r="V370" s="415">
        <f>IF(Table1[[#This Row],[Asset Class]]&lt;&gt;"Local",0.25,IF(Q370="y",1,""))</f>
        <v>0.25</v>
      </c>
      <c r="W370" s="415">
        <f>IF(Table1[[#This Row],[Asset Class]]&lt;&gt;"Local",0.25,IF(R370="y",1,""))</f>
        <v>0.25</v>
      </c>
      <c r="X370" s="415">
        <f>IF(Table1[[#This Row],[Asset Class]]&lt;&gt;"Local",0.25,IF(S370="y",1,""))</f>
        <v>0.25</v>
      </c>
      <c r="Y370" s="95">
        <f t="shared" si="30"/>
        <v>1</v>
      </c>
      <c r="Z370" s="50"/>
      <c r="AA370" s="257">
        <f t="shared" si="31"/>
        <v>421971.5</v>
      </c>
      <c r="AB370" s="258">
        <f t="shared" si="32"/>
        <v>421971.5</v>
      </c>
      <c r="AC370" s="258">
        <f t="shared" si="33"/>
        <v>421971.5</v>
      </c>
      <c r="AD370" s="258">
        <f t="shared" si="34"/>
        <v>421971.5</v>
      </c>
      <c r="AE370" s="259">
        <f t="shared" si="35"/>
        <v>1687886</v>
      </c>
    </row>
    <row r="371" spans="1:31">
      <c r="A371" s="26"/>
      <c r="B371" s="210" t="s">
        <v>695</v>
      </c>
      <c r="C371" s="211" t="s">
        <v>697</v>
      </c>
      <c r="D371" s="211" t="s">
        <v>106</v>
      </c>
      <c r="E371" s="211" t="s">
        <v>114</v>
      </c>
      <c r="F371" s="241" t="s">
        <v>108</v>
      </c>
      <c r="G371" s="357">
        <v>0.5</v>
      </c>
      <c r="H371" s="360">
        <v>60366.478804854749</v>
      </c>
      <c r="I371" s="365">
        <v>566.28724924743767</v>
      </c>
      <c r="J371" s="332">
        <f>Table1[[#This Row],[Embellishment Area (m2)]]*Table1[[#This Row],[Construction Unit Rate ($/m)]]*Table1[[#This Row],[Embellishment Area Factor]]</f>
        <v>17092383.614577472</v>
      </c>
      <c r="K371" s="246">
        <v>120732.9576097095</v>
      </c>
      <c r="L371" s="337">
        <v>75.676903388107434</v>
      </c>
      <c r="M371" s="88">
        <f>Table1[[#This Row],[Size of land (m2)]]*Table1[[#This Row],[Land Unit Rate ($/m2)]]</f>
        <v>9136696.3687904552</v>
      </c>
      <c r="N371" s="244">
        <v>2021</v>
      </c>
      <c r="O371" s="202">
        <f>ROUND(IF(Table1[[#This Row],[Valuation Year]]=2016,(Table1[[#This Row],[Total Construction Cost ($)]]+Table1[[#This Row],[Land Value]])*('General Input Sheet'!$G$38/'General Input Sheet'!$G$43),Table1[[#This Row],[Total Construction Cost ($)]]+Table1[[#This Row],[Land Value]]),0)</f>
        <v>26229080</v>
      </c>
      <c r="P371" s="123" t="str" cm="1">
        <f t="array" ref="P371">_xlfn.IFS(Table1[[#This Row],[Asset Class]]&lt;&gt;"Local","y",P$11=$E371,"y",Table1[[#This Row],[Asset Class]]="Local","")</f>
        <v>y</v>
      </c>
      <c r="Q371" s="86" t="str" cm="1">
        <f t="array" ref="Q371">_xlfn.IFS(Table1[[#This Row],[Asset Class]]&lt;&gt;"Local","y",Q$11=$E371,"y",Table1[[#This Row],[Asset Class]]="Local","")</f>
        <v>y</v>
      </c>
      <c r="R371" s="86" t="str" cm="1">
        <f t="array" ref="R371">_xlfn.IFS(Table1[[#This Row],[Asset Class]]&lt;&gt;"Local","y",R$11=$E371,"y",Table1[[#This Row],[Asset Class]]="Local","")</f>
        <v>y</v>
      </c>
      <c r="S371" s="341" t="str" cm="1">
        <f t="array" ref="S371">_xlfn.IFS(Table1[[#This Row],[Asset Class]]&lt;&gt;"Local","y",S$11=$E371,"y",Table1[[#This Row],[Asset Class]]="Local","")</f>
        <v>y</v>
      </c>
      <c r="T371" s="50"/>
      <c r="U371" s="95">
        <f>IF(Table1[[#This Row],[Asset Class]]&lt;&gt;"Local",0.25,IF(P371="y",1,""))</f>
        <v>0.25</v>
      </c>
      <c r="V371" s="415">
        <f>IF(Table1[[#This Row],[Asset Class]]&lt;&gt;"Local",0.25,IF(Q371="y",1,""))</f>
        <v>0.25</v>
      </c>
      <c r="W371" s="415">
        <f>IF(Table1[[#This Row],[Asset Class]]&lt;&gt;"Local",0.25,IF(R371="y",1,""))</f>
        <v>0.25</v>
      </c>
      <c r="X371" s="415">
        <f>IF(Table1[[#This Row],[Asset Class]]&lt;&gt;"Local",0.25,IF(S371="y",1,""))</f>
        <v>0.25</v>
      </c>
      <c r="Y371" s="95">
        <f t="shared" si="30"/>
        <v>1</v>
      </c>
      <c r="Z371" s="50"/>
      <c r="AA371" s="257">
        <f t="shared" si="31"/>
        <v>6557270</v>
      </c>
      <c r="AB371" s="258">
        <f t="shared" si="32"/>
        <v>6557270</v>
      </c>
      <c r="AC371" s="258">
        <f t="shared" si="33"/>
        <v>6557270</v>
      </c>
      <c r="AD371" s="258">
        <f t="shared" si="34"/>
        <v>6557270</v>
      </c>
      <c r="AE371" s="259">
        <f t="shared" si="35"/>
        <v>26229080</v>
      </c>
    </row>
    <row r="372" spans="1:31">
      <c r="A372" s="26"/>
      <c r="B372" s="210" t="s">
        <v>695</v>
      </c>
      <c r="C372" s="211" t="s">
        <v>698</v>
      </c>
      <c r="D372" s="211" t="s">
        <v>106</v>
      </c>
      <c r="E372" s="211" t="s">
        <v>114</v>
      </c>
      <c r="F372" s="241" t="s">
        <v>103</v>
      </c>
      <c r="G372" s="357">
        <v>0.5</v>
      </c>
      <c r="H372" s="360">
        <v>6091.7372018568904</v>
      </c>
      <c r="I372" s="365">
        <v>566.28724924743767</v>
      </c>
      <c r="J372" s="332">
        <f>Table1[[#This Row],[Embellishment Area (m2)]]*Table1[[#This Row],[Construction Unit Rate ($/m)]]*Table1[[#This Row],[Embellishment Area Factor]]</f>
        <v>1724836.5515889106</v>
      </c>
      <c r="K372" s="246">
        <v>12183.474403713781</v>
      </c>
      <c r="L372" s="337">
        <v>75.676903388107434</v>
      </c>
      <c r="M372" s="88">
        <f>Table1[[#This Row],[Size of land (m2)]]*Table1[[#This Row],[Land Unit Rate ($/m2)]]</f>
        <v>922007.61538132757</v>
      </c>
      <c r="N372" s="244">
        <v>2021</v>
      </c>
      <c r="O372" s="202">
        <f>ROUND(IF(Table1[[#This Row],[Valuation Year]]=2016,(Table1[[#This Row],[Total Construction Cost ($)]]+Table1[[#This Row],[Land Value]])*('General Input Sheet'!$G$38/'General Input Sheet'!$G$43),Table1[[#This Row],[Total Construction Cost ($)]]+Table1[[#This Row],[Land Value]]),0)</f>
        <v>2646844</v>
      </c>
      <c r="P372" s="123" t="str" cm="1">
        <f t="array" ref="P372">_xlfn.IFS(Table1[[#This Row],[Asset Class]]&lt;&gt;"Local","y",P$11=$E372,"y",Table1[[#This Row],[Asset Class]]="Local","")</f>
        <v>y</v>
      </c>
      <c r="Q372" s="86" t="str" cm="1">
        <f t="array" ref="Q372">_xlfn.IFS(Table1[[#This Row],[Asset Class]]&lt;&gt;"Local","y",Q$11=$E372,"y",Table1[[#This Row],[Asset Class]]="Local","")</f>
        <v>y</v>
      </c>
      <c r="R372" s="86" t="str" cm="1">
        <f t="array" ref="R372">_xlfn.IFS(Table1[[#This Row],[Asset Class]]&lt;&gt;"Local","y",R$11=$E372,"y",Table1[[#This Row],[Asset Class]]="Local","")</f>
        <v>y</v>
      </c>
      <c r="S372" s="341" t="str" cm="1">
        <f t="array" ref="S372">_xlfn.IFS(Table1[[#This Row],[Asset Class]]&lt;&gt;"Local","y",S$11=$E372,"y",Table1[[#This Row],[Asset Class]]="Local","")</f>
        <v>y</v>
      </c>
      <c r="T372" s="50"/>
      <c r="U372" s="95">
        <f>IF(Table1[[#This Row],[Asset Class]]&lt;&gt;"Local",0.25,IF(P372="y",1,""))</f>
        <v>0.25</v>
      </c>
      <c r="V372" s="415">
        <f>IF(Table1[[#This Row],[Asset Class]]&lt;&gt;"Local",0.25,IF(Q372="y",1,""))</f>
        <v>0.25</v>
      </c>
      <c r="W372" s="415">
        <f>IF(Table1[[#This Row],[Asset Class]]&lt;&gt;"Local",0.25,IF(R372="y",1,""))</f>
        <v>0.25</v>
      </c>
      <c r="X372" s="415">
        <f>IF(Table1[[#This Row],[Asset Class]]&lt;&gt;"Local",0.25,IF(S372="y",1,""))</f>
        <v>0.25</v>
      </c>
      <c r="Y372" s="95">
        <f t="shared" si="30"/>
        <v>1</v>
      </c>
      <c r="Z372" s="50"/>
      <c r="AA372" s="257">
        <f t="shared" si="31"/>
        <v>661711</v>
      </c>
      <c r="AB372" s="258">
        <f t="shared" si="32"/>
        <v>661711</v>
      </c>
      <c r="AC372" s="258">
        <f t="shared" si="33"/>
        <v>661711</v>
      </c>
      <c r="AD372" s="258">
        <f t="shared" si="34"/>
        <v>661711</v>
      </c>
      <c r="AE372" s="259">
        <f t="shared" si="35"/>
        <v>2646844</v>
      </c>
    </row>
    <row r="373" spans="1:31">
      <c r="A373" s="26"/>
      <c r="B373" s="210" t="s">
        <v>695</v>
      </c>
      <c r="C373" s="211" t="s">
        <v>699</v>
      </c>
      <c r="D373" s="211" t="s">
        <v>106</v>
      </c>
      <c r="E373" s="211" t="s">
        <v>114</v>
      </c>
      <c r="F373" s="241" t="s">
        <v>103</v>
      </c>
      <c r="G373" s="357">
        <v>0.5</v>
      </c>
      <c r="H373" s="360">
        <v>3263.1848997724865</v>
      </c>
      <c r="I373" s="365">
        <v>566.28724924743767</v>
      </c>
      <c r="J373" s="332">
        <f>Table1[[#This Row],[Embellishment Area (m2)]]*Table1[[#This Row],[Construction Unit Rate ($/m)]]*Table1[[#This Row],[Embellishment Area Factor]]</f>
        <v>923950.00033896847</v>
      </c>
      <c r="K373" s="246">
        <v>6526.3697995449729</v>
      </c>
      <c r="L373" s="337">
        <v>75.676903388107434</v>
      </c>
      <c r="M373" s="88">
        <f>Table1[[#This Row],[Size of land (m2)]]*Table1[[#This Row],[Land Unit Rate ($/m2)]]</f>
        <v>493895.45679522702</v>
      </c>
      <c r="N373" s="244">
        <v>2021</v>
      </c>
      <c r="O373" s="202">
        <f>ROUND(IF(Table1[[#This Row],[Valuation Year]]=2016,(Table1[[#This Row],[Total Construction Cost ($)]]+Table1[[#This Row],[Land Value]])*('General Input Sheet'!$G$38/'General Input Sheet'!$G$43),Table1[[#This Row],[Total Construction Cost ($)]]+Table1[[#This Row],[Land Value]]),0)</f>
        <v>1417845</v>
      </c>
      <c r="P373" s="123" t="str" cm="1">
        <f t="array" ref="P373">_xlfn.IFS(Table1[[#This Row],[Asset Class]]&lt;&gt;"Local","y",P$11=$E373,"y",Table1[[#This Row],[Asset Class]]="Local","")</f>
        <v>y</v>
      </c>
      <c r="Q373" s="86" t="str" cm="1">
        <f t="array" ref="Q373">_xlfn.IFS(Table1[[#This Row],[Asset Class]]&lt;&gt;"Local","y",Q$11=$E373,"y",Table1[[#This Row],[Asset Class]]="Local","")</f>
        <v>y</v>
      </c>
      <c r="R373" s="86" t="str" cm="1">
        <f t="array" ref="R373">_xlfn.IFS(Table1[[#This Row],[Asset Class]]&lt;&gt;"Local","y",R$11=$E373,"y",Table1[[#This Row],[Asset Class]]="Local","")</f>
        <v>y</v>
      </c>
      <c r="S373" s="341" t="str" cm="1">
        <f t="array" ref="S373">_xlfn.IFS(Table1[[#This Row],[Asset Class]]&lt;&gt;"Local","y",S$11=$E373,"y",Table1[[#This Row],[Asset Class]]="Local","")</f>
        <v>y</v>
      </c>
      <c r="T373" s="50"/>
      <c r="U373" s="95">
        <f>IF(Table1[[#This Row],[Asset Class]]&lt;&gt;"Local",0.25,IF(P373="y",1,""))</f>
        <v>0.25</v>
      </c>
      <c r="V373" s="415">
        <f>IF(Table1[[#This Row],[Asset Class]]&lt;&gt;"Local",0.25,IF(Q373="y",1,""))</f>
        <v>0.25</v>
      </c>
      <c r="W373" s="415">
        <f>IF(Table1[[#This Row],[Asset Class]]&lt;&gt;"Local",0.25,IF(R373="y",1,""))</f>
        <v>0.25</v>
      </c>
      <c r="X373" s="415">
        <f>IF(Table1[[#This Row],[Asset Class]]&lt;&gt;"Local",0.25,IF(S373="y",1,""))</f>
        <v>0.25</v>
      </c>
      <c r="Y373" s="95">
        <f t="shared" si="30"/>
        <v>1</v>
      </c>
      <c r="Z373" s="50"/>
      <c r="AA373" s="257">
        <f t="shared" si="31"/>
        <v>354461.25</v>
      </c>
      <c r="AB373" s="258">
        <f t="shared" si="32"/>
        <v>354461.25</v>
      </c>
      <c r="AC373" s="258">
        <f t="shared" si="33"/>
        <v>354461.25</v>
      </c>
      <c r="AD373" s="258">
        <f t="shared" si="34"/>
        <v>354461.25</v>
      </c>
      <c r="AE373" s="259">
        <f t="shared" si="35"/>
        <v>1417845</v>
      </c>
    </row>
    <row r="374" spans="1:31">
      <c r="A374" s="26"/>
      <c r="B374" s="210" t="s">
        <v>700</v>
      </c>
      <c r="C374" s="211" t="s">
        <v>701</v>
      </c>
      <c r="D374" s="211" t="s">
        <v>111</v>
      </c>
      <c r="E374" s="211" t="s">
        <v>114</v>
      </c>
      <c r="F374" s="241" t="s">
        <v>103</v>
      </c>
      <c r="G374" s="357">
        <v>0.5</v>
      </c>
      <c r="H374" s="360">
        <v>2363.0472011156526</v>
      </c>
      <c r="I374" s="365">
        <v>77.371645491830151</v>
      </c>
      <c r="J374" s="332">
        <f>Table1[[#This Row],[Embellishment Area (m2)]]*Table1[[#This Row],[Construction Unit Rate ($/m)]]*Table1[[#This Row],[Embellishment Area Factor]]</f>
        <v>91416.425162590866</v>
      </c>
      <c r="K374" s="246">
        <v>4726.0944022313051</v>
      </c>
      <c r="L374" s="337">
        <v>51.919695325664051</v>
      </c>
      <c r="M374" s="88">
        <f>Table1[[#This Row],[Size of land (m2)]]*Table1[[#This Row],[Land Unit Rate ($/m2)]]</f>
        <v>245377.38144417573</v>
      </c>
      <c r="N374" s="244">
        <v>2021</v>
      </c>
      <c r="O374" s="202">
        <f>ROUND(IF(Table1[[#This Row],[Valuation Year]]=2016,(Table1[[#This Row],[Total Construction Cost ($)]]+Table1[[#This Row],[Land Value]])*('General Input Sheet'!$G$38/'General Input Sheet'!$G$43),Table1[[#This Row],[Total Construction Cost ($)]]+Table1[[#This Row],[Land Value]]),0)</f>
        <v>336794</v>
      </c>
      <c r="P374" s="123" t="str" cm="1">
        <f t="array" ref="P374">_xlfn.IFS(Table1[[#This Row],[Asset Class]]&lt;&gt;"Local","y",P$11=$E374,"y",Table1[[#This Row],[Asset Class]]="Local","")</f>
        <v/>
      </c>
      <c r="Q374" s="86" t="str" cm="1">
        <f t="array" ref="Q374">_xlfn.IFS(Table1[[#This Row],[Asset Class]]&lt;&gt;"Local","y",Q$11=$E374,"y",Table1[[#This Row],[Asset Class]]="Local","")</f>
        <v/>
      </c>
      <c r="R374" s="86" t="str" cm="1">
        <f t="array" ref="R374">_xlfn.IFS(Table1[[#This Row],[Asset Class]]&lt;&gt;"Local","y",R$11=$E374,"y",Table1[[#This Row],[Asset Class]]="Local","")</f>
        <v/>
      </c>
      <c r="S374" s="341" t="str" cm="1">
        <f t="array" ref="S374">_xlfn.IFS(Table1[[#This Row],[Asset Class]]&lt;&gt;"Local","y",S$11=$E374,"y",Table1[[#This Row],[Asset Class]]="Local","")</f>
        <v>y</v>
      </c>
      <c r="T374" s="50"/>
      <c r="U374" s="95" t="str">
        <f>IF(Table1[[#This Row],[Asset Class]]&lt;&gt;"Local",0.25,IF(P374="y",1,""))</f>
        <v/>
      </c>
      <c r="V374" s="415" t="str">
        <f>IF(Table1[[#This Row],[Asset Class]]&lt;&gt;"Local",0.25,IF(Q374="y",1,""))</f>
        <v/>
      </c>
      <c r="W374" s="415" t="str">
        <f>IF(Table1[[#This Row],[Asset Class]]&lt;&gt;"Local",0.25,IF(R374="y",1,""))</f>
        <v/>
      </c>
      <c r="X374" s="415">
        <f>IF(Table1[[#This Row],[Asset Class]]&lt;&gt;"Local",0.25,IF(S374="y",1,""))</f>
        <v>1</v>
      </c>
      <c r="Y374" s="95">
        <f t="shared" si="30"/>
        <v>1</v>
      </c>
      <c r="Z374" s="50"/>
      <c r="AA374" s="257" t="str">
        <f t="shared" si="31"/>
        <v/>
      </c>
      <c r="AB374" s="258" t="str">
        <f t="shared" si="32"/>
        <v/>
      </c>
      <c r="AC374" s="258" t="str">
        <f t="shared" si="33"/>
        <v/>
      </c>
      <c r="AD374" s="258">
        <f t="shared" si="34"/>
        <v>336794</v>
      </c>
      <c r="AE374" s="259">
        <f t="shared" si="35"/>
        <v>336794</v>
      </c>
    </row>
    <row r="375" spans="1:31">
      <c r="A375" s="26"/>
      <c r="B375" s="210" t="s">
        <v>702</v>
      </c>
      <c r="C375" s="211" t="s">
        <v>703</v>
      </c>
      <c r="D375" s="211" t="s">
        <v>111</v>
      </c>
      <c r="E375" s="211" t="s">
        <v>114</v>
      </c>
      <c r="F375" s="241" t="s">
        <v>103</v>
      </c>
      <c r="G375" s="357">
        <v>0.5</v>
      </c>
      <c r="H375" s="360">
        <v>19296.523162566751</v>
      </c>
      <c r="I375" s="365">
        <v>77.371645491830151</v>
      </c>
      <c r="J375" s="332">
        <f>Table1[[#This Row],[Embellishment Area (m2)]]*Table1[[#This Row],[Construction Unit Rate ($/m)]]*Table1[[#This Row],[Embellishment Area Factor]]</f>
        <v>746501.87467950198</v>
      </c>
      <c r="K375" s="246">
        <v>38593.046325133502</v>
      </c>
      <c r="L375" s="337">
        <v>51.919695325664051</v>
      </c>
      <c r="M375" s="88">
        <f>Table1[[#This Row],[Size of land (m2)]]*Table1[[#This Row],[Land Unit Rate ($/m2)]]</f>
        <v>2003739.20689017</v>
      </c>
      <c r="N375" s="244">
        <v>2021</v>
      </c>
      <c r="O375" s="202">
        <f>ROUND(IF(Table1[[#This Row],[Valuation Year]]=2016,(Table1[[#This Row],[Total Construction Cost ($)]]+Table1[[#This Row],[Land Value]])*('General Input Sheet'!$G$38/'General Input Sheet'!$G$43),Table1[[#This Row],[Total Construction Cost ($)]]+Table1[[#This Row],[Land Value]]),0)</f>
        <v>2750241</v>
      </c>
      <c r="P375" s="123" t="str" cm="1">
        <f t="array" ref="P375">_xlfn.IFS(Table1[[#This Row],[Asset Class]]&lt;&gt;"Local","y",P$11=$E375,"y",Table1[[#This Row],[Asset Class]]="Local","")</f>
        <v/>
      </c>
      <c r="Q375" s="86" t="str" cm="1">
        <f t="array" ref="Q375">_xlfn.IFS(Table1[[#This Row],[Asset Class]]&lt;&gt;"Local","y",Q$11=$E375,"y",Table1[[#This Row],[Asset Class]]="Local","")</f>
        <v/>
      </c>
      <c r="R375" s="86" t="str" cm="1">
        <f t="array" ref="R375">_xlfn.IFS(Table1[[#This Row],[Asset Class]]&lt;&gt;"Local","y",R$11=$E375,"y",Table1[[#This Row],[Asset Class]]="Local","")</f>
        <v/>
      </c>
      <c r="S375" s="341" t="str" cm="1">
        <f t="array" ref="S375">_xlfn.IFS(Table1[[#This Row],[Asset Class]]&lt;&gt;"Local","y",S$11=$E375,"y",Table1[[#This Row],[Asset Class]]="Local","")</f>
        <v>y</v>
      </c>
      <c r="T375" s="50"/>
      <c r="U375" s="95" t="str">
        <f>IF(Table1[[#This Row],[Asset Class]]&lt;&gt;"Local",0.25,IF(P375="y",1,""))</f>
        <v/>
      </c>
      <c r="V375" s="415" t="str">
        <f>IF(Table1[[#This Row],[Asset Class]]&lt;&gt;"Local",0.25,IF(Q375="y",1,""))</f>
        <v/>
      </c>
      <c r="W375" s="415" t="str">
        <f>IF(Table1[[#This Row],[Asset Class]]&lt;&gt;"Local",0.25,IF(R375="y",1,""))</f>
        <v/>
      </c>
      <c r="X375" s="415">
        <f>IF(Table1[[#This Row],[Asset Class]]&lt;&gt;"Local",0.25,IF(S375="y",1,""))</f>
        <v>1</v>
      </c>
      <c r="Y375" s="95">
        <f t="shared" si="30"/>
        <v>1</v>
      </c>
      <c r="Z375" s="50"/>
      <c r="AA375" s="257" t="str">
        <f t="shared" si="31"/>
        <v/>
      </c>
      <c r="AB375" s="258" t="str">
        <f t="shared" si="32"/>
        <v/>
      </c>
      <c r="AC375" s="258" t="str">
        <f t="shared" si="33"/>
        <v/>
      </c>
      <c r="AD375" s="258">
        <f t="shared" si="34"/>
        <v>2750241</v>
      </c>
      <c r="AE375" s="259">
        <f t="shared" si="35"/>
        <v>2750241</v>
      </c>
    </row>
    <row r="376" spans="1:31">
      <c r="A376" s="26"/>
      <c r="B376" s="210" t="s">
        <v>704</v>
      </c>
      <c r="C376" s="211" t="s">
        <v>705</v>
      </c>
      <c r="D376" s="211" t="s">
        <v>106</v>
      </c>
      <c r="E376" s="211" t="s">
        <v>114</v>
      </c>
      <c r="F376" s="241" t="s">
        <v>103</v>
      </c>
      <c r="G376" s="357">
        <v>0.5</v>
      </c>
      <c r="H376" s="360">
        <v>2503.0910746654513</v>
      </c>
      <c r="I376" s="365">
        <v>566.28724924743767</v>
      </c>
      <c r="J376" s="332">
        <f>Table1[[#This Row],[Embellishment Area (m2)]]*Table1[[#This Row],[Construction Unit Rate ($/m)]]*Table1[[#This Row],[Embellishment Area Factor]]</f>
        <v>708734.27964405552</v>
      </c>
      <c r="K376" s="246">
        <v>5006.1821493309026</v>
      </c>
      <c r="L376" s="337">
        <v>75.676903388107434</v>
      </c>
      <c r="M376" s="88">
        <f>Table1[[#This Row],[Size of land (m2)]]*Table1[[#This Row],[Land Unit Rate ($/m2)]]</f>
        <v>378852.36285818275</v>
      </c>
      <c r="N376" s="244">
        <v>2021</v>
      </c>
      <c r="O376" s="202">
        <f>ROUND(IF(Table1[[#This Row],[Valuation Year]]=2016,(Table1[[#This Row],[Total Construction Cost ($)]]+Table1[[#This Row],[Land Value]])*('General Input Sheet'!$G$38/'General Input Sheet'!$G$43),Table1[[#This Row],[Total Construction Cost ($)]]+Table1[[#This Row],[Land Value]]),0)</f>
        <v>1087587</v>
      </c>
      <c r="P376" s="123" t="str" cm="1">
        <f t="array" ref="P376">_xlfn.IFS(Table1[[#This Row],[Asset Class]]&lt;&gt;"Local","y",P$11=$E376,"y",Table1[[#This Row],[Asset Class]]="Local","")</f>
        <v>y</v>
      </c>
      <c r="Q376" s="86" t="str" cm="1">
        <f t="array" ref="Q376">_xlfn.IFS(Table1[[#This Row],[Asset Class]]&lt;&gt;"Local","y",Q$11=$E376,"y",Table1[[#This Row],[Asset Class]]="Local","")</f>
        <v>y</v>
      </c>
      <c r="R376" s="86" t="str" cm="1">
        <f t="array" ref="R376">_xlfn.IFS(Table1[[#This Row],[Asset Class]]&lt;&gt;"Local","y",R$11=$E376,"y",Table1[[#This Row],[Asset Class]]="Local","")</f>
        <v>y</v>
      </c>
      <c r="S376" s="341" t="str" cm="1">
        <f t="array" ref="S376">_xlfn.IFS(Table1[[#This Row],[Asset Class]]&lt;&gt;"Local","y",S$11=$E376,"y",Table1[[#This Row],[Asset Class]]="Local","")</f>
        <v>y</v>
      </c>
      <c r="T376" s="50"/>
      <c r="U376" s="95">
        <f>IF(Table1[[#This Row],[Asset Class]]&lt;&gt;"Local",0.25,IF(P376="y",1,""))</f>
        <v>0.25</v>
      </c>
      <c r="V376" s="415">
        <f>IF(Table1[[#This Row],[Asset Class]]&lt;&gt;"Local",0.25,IF(Q376="y",1,""))</f>
        <v>0.25</v>
      </c>
      <c r="W376" s="415">
        <f>IF(Table1[[#This Row],[Asset Class]]&lt;&gt;"Local",0.25,IF(R376="y",1,""))</f>
        <v>0.25</v>
      </c>
      <c r="X376" s="415">
        <f>IF(Table1[[#This Row],[Asset Class]]&lt;&gt;"Local",0.25,IF(S376="y",1,""))</f>
        <v>0.25</v>
      </c>
      <c r="Y376" s="95">
        <f t="shared" si="30"/>
        <v>1</v>
      </c>
      <c r="Z376" s="50"/>
      <c r="AA376" s="257">
        <f t="shared" si="31"/>
        <v>271896.75</v>
      </c>
      <c r="AB376" s="258">
        <f t="shared" si="32"/>
        <v>271896.75</v>
      </c>
      <c r="AC376" s="258">
        <f t="shared" si="33"/>
        <v>271896.75</v>
      </c>
      <c r="AD376" s="258">
        <f t="shared" si="34"/>
        <v>271896.75</v>
      </c>
      <c r="AE376" s="259">
        <f t="shared" si="35"/>
        <v>1087587</v>
      </c>
    </row>
    <row r="377" spans="1:31">
      <c r="A377" s="26"/>
      <c r="B377" s="210" t="s">
        <v>704</v>
      </c>
      <c r="C377" s="211" t="s">
        <v>706</v>
      </c>
      <c r="D377" s="211" t="s">
        <v>106</v>
      </c>
      <c r="E377" s="211" t="s">
        <v>114</v>
      </c>
      <c r="F377" s="241" t="s">
        <v>108</v>
      </c>
      <c r="G377" s="357">
        <v>0.5</v>
      </c>
      <c r="H377" s="360">
        <v>9936.4846117794841</v>
      </c>
      <c r="I377" s="365">
        <v>566.28724924743767</v>
      </c>
      <c r="J377" s="332">
        <f>Table1[[#This Row],[Embellishment Area (m2)]]*Table1[[#This Row],[Construction Unit Rate ($/m)]]*Table1[[#This Row],[Embellishment Area Factor]]</f>
        <v>2813452.268997049</v>
      </c>
      <c r="K377" s="246">
        <v>19872.969223558968</v>
      </c>
      <c r="L377" s="337">
        <v>75.676903388107434</v>
      </c>
      <c r="M377" s="88">
        <f>Table1[[#This Row],[Size of land (m2)]]*Table1[[#This Row],[Land Unit Rate ($/m2)]]</f>
        <v>1503924.7719661044</v>
      </c>
      <c r="N377" s="244">
        <v>2021</v>
      </c>
      <c r="O377" s="202">
        <f>ROUND(IF(Table1[[#This Row],[Valuation Year]]=2016,(Table1[[#This Row],[Total Construction Cost ($)]]+Table1[[#This Row],[Land Value]])*('General Input Sheet'!$G$38/'General Input Sheet'!$G$43),Table1[[#This Row],[Total Construction Cost ($)]]+Table1[[#This Row],[Land Value]]),0)</f>
        <v>4317377</v>
      </c>
      <c r="P377" s="123" t="str" cm="1">
        <f t="array" ref="P377">_xlfn.IFS(Table1[[#This Row],[Asset Class]]&lt;&gt;"Local","y",P$11=$E377,"y",Table1[[#This Row],[Asset Class]]="Local","")</f>
        <v>y</v>
      </c>
      <c r="Q377" s="86" t="str" cm="1">
        <f t="array" ref="Q377">_xlfn.IFS(Table1[[#This Row],[Asset Class]]&lt;&gt;"Local","y",Q$11=$E377,"y",Table1[[#This Row],[Asset Class]]="Local","")</f>
        <v>y</v>
      </c>
      <c r="R377" s="86" t="str" cm="1">
        <f t="array" ref="R377">_xlfn.IFS(Table1[[#This Row],[Asset Class]]&lt;&gt;"Local","y",R$11=$E377,"y",Table1[[#This Row],[Asset Class]]="Local","")</f>
        <v>y</v>
      </c>
      <c r="S377" s="341" t="str" cm="1">
        <f t="array" ref="S377">_xlfn.IFS(Table1[[#This Row],[Asset Class]]&lt;&gt;"Local","y",S$11=$E377,"y",Table1[[#This Row],[Asset Class]]="Local","")</f>
        <v>y</v>
      </c>
      <c r="T377" s="50"/>
      <c r="U377" s="95">
        <f>IF(Table1[[#This Row],[Asset Class]]&lt;&gt;"Local",0.25,IF(P377="y",1,""))</f>
        <v>0.25</v>
      </c>
      <c r="V377" s="415">
        <f>IF(Table1[[#This Row],[Asset Class]]&lt;&gt;"Local",0.25,IF(Q377="y",1,""))</f>
        <v>0.25</v>
      </c>
      <c r="W377" s="415">
        <f>IF(Table1[[#This Row],[Asset Class]]&lt;&gt;"Local",0.25,IF(R377="y",1,""))</f>
        <v>0.25</v>
      </c>
      <c r="X377" s="415">
        <f>IF(Table1[[#This Row],[Asset Class]]&lt;&gt;"Local",0.25,IF(S377="y",1,""))</f>
        <v>0.25</v>
      </c>
      <c r="Y377" s="95">
        <f t="shared" si="30"/>
        <v>1</v>
      </c>
      <c r="Z377" s="50"/>
      <c r="AA377" s="257">
        <f t="shared" si="31"/>
        <v>1079344.25</v>
      </c>
      <c r="AB377" s="258">
        <f t="shared" si="32"/>
        <v>1079344.25</v>
      </c>
      <c r="AC377" s="258">
        <f t="shared" si="33"/>
        <v>1079344.25</v>
      </c>
      <c r="AD377" s="258">
        <f t="shared" si="34"/>
        <v>1079344.25</v>
      </c>
      <c r="AE377" s="259">
        <f t="shared" si="35"/>
        <v>4317377</v>
      </c>
    </row>
    <row r="378" spans="1:31">
      <c r="A378" s="26"/>
      <c r="B378" s="210" t="s">
        <v>707</v>
      </c>
      <c r="C378" s="211" t="s">
        <v>708</v>
      </c>
      <c r="D378" s="211" t="s">
        <v>111</v>
      </c>
      <c r="E378" s="211" t="s">
        <v>143</v>
      </c>
      <c r="F378" s="241" t="s">
        <v>103</v>
      </c>
      <c r="G378" s="357">
        <v>0.5</v>
      </c>
      <c r="H378" s="360">
        <v>2490.4505073956393</v>
      </c>
      <c r="I378" s="365">
        <v>115.6419902144599</v>
      </c>
      <c r="J378" s="332">
        <f>Table1[[#This Row],[Embellishment Area (m2)]]*Table1[[#This Row],[Construction Unit Rate ($/m)]]*Table1[[#This Row],[Embellishment Area Factor]]</f>
        <v>144000.32660292159</v>
      </c>
      <c r="K378" s="246">
        <v>0</v>
      </c>
      <c r="L378" s="337">
        <v>85.331826959272703</v>
      </c>
      <c r="M378" s="88">
        <f>Table1[[#This Row],[Size of land (m2)]]*Table1[[#This Row],[Land Unit Rate ($/m2)]]</f>
        <v>0</v>
      </c>
      <c r="N378" s="244">
        <v>2021</v>
      </c>
      <c r="O378" s="202">
        <f>ROUND(IF(Table1[[#This Row],[Valuation Year]]=2016,(Table1[[#This Row],[Total Construction Cost ($)]]+Table1[[#This Row],[Land Value]])*('General Input Sheet'!$G$38/'General Input Sheet'!$G$43),Table1[[#This Row],[Total Construction Cost ($)]]+Table1[[#This Row],[Land Value]]),0)</f>
        <v>144000</v>
      </c>
      <c r="P378" s="123" t="str" cm="1">
        <f t="array" ref="P378">_xlfn.IFS(Table1[[#This Row],[Asset Class]]&lt;&gt;"Local","y",P$11=$E378,"y",Table1[[#This Row],[Asset Class]]="Local","")</f>
        <v/>
      </c>
      <c r="Q378" s="86" t="str" cm="1">
        <f t="array" ref="Q378">_xlfn.IFS(Table1[[#This Row],[Asset Class]]&lt;&gt;"Local","y",Q$11=$E378,"y",Table1[[#This Row],[Asset Class]]="Local","")</f>
        <v>y</v>
      </c>
      <c r="R378" s="86" t="str" cm="1">
        <f t="array" ref="R378">_xlfn.IFS(Table1[[#This Row],[Asset Class]]&lt;&gt;"Local","y",R$11=$E378,"y",Table1[[#This Row],[Asset Class]]="Local","")</f>
        <v/>
      </c>
      <c r="S378" s="341" t="str" cm="1">
        <f t="array" ref="S378">_xlfn.IFS(Table1[[#This Row],[Asset Class]]&lt;&gt;"Local","y",S$11=$E378,"y",Table1[[#This Row],[Asset Class]]="Local","")</f>
        <v/>
      </c>
      <c r="T378" s="50"/>
      <c r="U378" s="95" t="str">
        <f>IF(Table1[[#This Row],[Asset Class]]&lt;&gt;"Local",0.25,IF(P378="y",1,""))</f>
        <v/>
      </c>
      <c r="V378" s="415">
        <f>IF(Table1[[#This Row],[Asset Class]]&lt;&gt;"Local",0.25,IF(Q378="y",1,""))</f>
        <v>1</v>
      </c>
      <c r="W378" s="415" t="str">
        <f>IF(Table1[[#This Row],[Asset Class]]&lt;&gt;"Local",0.25,IF(R378="y",1,""))</f>
        <v/>
      </c>
      <c r="X378" s="415" t="str">
        <f>IF(Table1[[#This Row],[Asset Class]]&lt;&gt;"Local",0.25,IF(S378="y",1,""))</f>
        <v/>
      </c>
      <c r="Y378" s="95">
        <f t="shared" si="30"/>
        <v>1</v>
      </c>
      <c r="Z378" s="50"/>
      <c r="AA378" s="257" t="str">
        <f t="shared" si="31"/>
        <v/>
      </c>
      <c r="AB378" s="258">
        <f t="shared" si="32"/>
        <v>144000</v>
      </c>
      <c r="AC378" s="258" t="str">
        <f t="shared" si="33"/>
        <v/>
      </c>
      <c r="AD378" s="258" t="str">
        <f t="shared" si="34"/>
        <v/>
      </c>
      <c r="AE378" s="259">
        <f t="shared" si="35"/>
        <v>144000</v>
      </c>
    </row>
    <row r="379" spans="1:31">
      <c r="A379" s="26"/>
      <c r="B379" s="210" t="s">
        <v>709</v>
      </c>
      <c r="C379" s="211" t="s">
        <v>710</v>
      </c>
      <c r="D379" s="211" t="s">
        <v>106</v>
      </c>
      <c r="E379" s="211" t="s">
        <v>143</v>
      </c>
      <c r="F379" s="241" t="s">
        <v>136</v>
      </c>
      <c r="G379" s="357">
        <v>0.5</v>
      </c>
      <c r="H379" s="360">
        <v>16350.05512240978</v>
      </c>
      <c r="I379" s="365">
        <v>406.79298511948269</v>
      </c>
      <c r="J379" s="332">
        <f>Table1[[#This Row],[Embellishment Area (m2)]]*Table1[[#This Row],[Construction Unit Rate ($/m)]]*Table1[[#This Row],[Embellishment Area Factor]]</f>
        <v>3325543.8650565818</v>
      </c>
      <c r="K379" s="246">
        <v>0</v>
      </c>
      <c r="L379" s="337">
        <v>77.249060510664719</v>
      </c>
      <c r="M379" s="88">
        <f>Table1[[#This Row],[Size of land (m2)]]*Table1[[#This Row],[Land Unit Rate ($/m2)]]</f>
        <v>0</v>
      </c>
      <c r="N379" s="244">
        <v>2021</v>
      </c>
      <c r="O379" s="202">
        <f>ROUND(IF(Table1[[#This Row],[Valuation Year]]=2016,(Table1[[#This Row],[Total Construction Cost ($)]]+Table1[[#This Row],[Land Value]])*('General Input Sheet'!$G$38/'General Input Sheet'!$G$43),Table1[[#This Row],[Total Construction Cost ($)]]+Table1[[#This Row],[Land Value]]),0)</f>
        <v>3325544</v>
      </c>
      <c r="P379" s="123" t="str" cm="1">
        <f t="array" ref="P379">_xlfn.IFS(Table1[[#This Row],[Asset Class]]&lt;&gt;"Local","y",P$11=$E379,"y",Table1[[#This Row],[Asset Class]]="Local","")</f>
        <v>y</v>
      </c>
      <c r="Q379" s="86" t="str" cm="1">
        <f t="array" ref="Q379">_xlfn.IFS(Table1[[#This Row],[Asset Class]]&lt;&gt;"Local","y",Q$11=$E379,"y",Table1[[#This Row],[Asset Class]]="Local","")</f>
        <v>y</v>
      </c>
      <c r="R379" s="86" t="str" cm="1">
        <f t="array" ref="R379">_xlfn.IFS(Table1[[#This Row],[Asset Class]]&lt;&gt;"Local","y",R$11=$E379,"y",Table1[[#This Row],[Asset Class]]="Local","")</f>
        <v>y</v>
      </c>
      <c r="S379" s="341" t="str" cm="1">
        <f t="array" ref="S379">_xlfn.IFS(Table1[[#This Row],[Asset Class]]&lt;&gt;"Local","y",S$11=$E379,"y",Table1[[#This Row],[Asset Class]]="Local","")</f>
        <v>y</v>
      </c>
      <c r="T379" s="50"/>
      <c r="U379" s="95">
        <f>IF(Table1[[#This Row],[Asset Class]]&lt;&gt;"Local",0.25,IF(P379="y",1,""))</f>
        <v>0.25</v>
      </c>
      <c r="V379" s="415">
        <f>IF(Table1[[#This Row],[Asset Class]]&lt;&gt;"Local",0.25,IF(Q379="y",1,""))</f>
        <v>0.25</v>
      </c>
      <c r="W379" s="415">
        <f>IF(Table1[[#This Row],[Asset Class]]&lt;&gt;"Local",0.25,IF(R379="y",1,""))</f>
        <v>0.25</v>
      </c>
      <c r="X379" s="415">
        <f>IF(Table1[[#This Row],[Asset Class]]&lt;&gt;"Local",0.25,IF(S379="y",1,""))</f>
        <v>0.25</v>
      </c>
      <c r="Y379" s="95">
        <f t="shared" si="30"/>
        <v>1</v>
      </c>
      <c r="Z379" s="50"/>
      <c r="AA379" s="257">
        <f t="shared" si="31"/>
        <v>831386</v>
      </c>
      <c r="AB379" s="258">
        <f t="shared" si="32"/>
        <v>831386</v>
      </c>
      <c r="AC379" s="258">
        <f t="shared" si="33"/>
        <v>831386</v>
      </c>
      <c r="AD379" s="258">
        <f t="shared" si="34"/>
        <v>831386</v>
      </c>
      <c r="AE379" s="259">
        <f t="shared" si="35"/>
        <v>3325544</v>
      </c>
    </row>
    <row r="380" spans="1:31">
      <c r="A380" s="26"/>
      <c r="B380" s="210" t="s">
        <v>709</v>
      </c>
      <c r="C380" s="211" t="s">
        <v>711</v>
      </c>
      <c r="D380" s="211" t="s">
        <v>106</v>
      </c>
      <c r="E380" s="211" t="s">
        <v>143</v>
      </c>
      <c r="F380" s="241" t="s">
        <v>108</v>
      </c>
      <c r="G380" s="357">
        <v>0.5</v>
      </c>
      <c r="H380" s="360">
        <v>18767.154971184766</v>
      </c>
      <c r="I380" s="365">
        <v>406.79298511948269</v>
      </c>
      <c r="J380" s="332">
        <f>Table1[[#This Row],[Embellishment Area (m2)]]*Table1[[#This Row],[Construction Unit Rate ($/m)]]*Table1[[#This Row],[Embellishment Area Factor]]</f>
        <v>3817173.4964640951</v>
      </c>
      <c r="K380" s="246">
        <v>0</v>
      </c>
      <c r="L380" s="337">
        <v>77.249060510664719</v>
      </c>
      <c r="M380" s="88">
        <f>Table1[[#This Row],[Size of land (m2)]]*Table1[[#This Row],[Land Unit Rate ($/m2)]]</f>
        <v>0</v>
      </c>
      <c r="N380" s="244">
        <v>2021</v>
      </c>
      <c r="O380" s="202">
        <f>ROUND(IF(Table1[[#This Row],[Valuation Year]]=2016,(Table1[[#This Row],[Total Construction Cost ($)]]+Table1[[#This Row],[Land Value]])*('General Input Sheet'!$G$38/'General Input Sheet'!$G$43),Table1[[#This Row],[Total Construction Cost ($)]]+Table1[[#This Row],[Land Value]]),0)</f>
        <v>3817173</v>
      </c>
      <c r="P380" s="123" t="str" cm="1">
        <f t="array" ref="P380">_xlfn.IFS(Table1[[#This Row],[Asset Class]]&lt;&gt;"Local","y",P$11=$E380,"y",Table1[[#This Row],[Asset Class]]="Local","")</f>
        <v>y</v>
      </c>
      <c r="Q380" s="86" t="str" cm="1">
        <f t="array" ref="Q380">_xlfn.IFS(Table1[[#This Row],[Asset Class]]&lt;&gt;"Local","y",Q$11=$E380,"y",Table1[[#This Row],[Asset Class]]="Local","")</f>
        <v>y</v>
      </c>
      <c r="R380" s="86" t="str" cm="1">
        <f t="array" ref="R380">_xlfn.IFS(Table1[[#This Row],[Asset Class]]&lt;&gt;"Local","y",R$11=$E380,"y",Table1[[#This Row],[Asset Class]]="Local","")</f>
        <v>y</v>
      </c>
      <c r="S380" s="341" t="str" cm="1">
        <f t="array" ref="S380">_xlfn.IFS(Table1[[#This Row],[Asset Class]]&lt;&gt;"Local","y",S$11=$E380,"y",Table1[[#This Row],[Asset Class]]="Local","")</f>
        <v>y</v>
      </c>
      <c r="T380" s="50"/>
      <c r="U380" s="95">
        <f>IF(Table1[[#This Row],[Asset Class]]&lt;&gt;"Local",0.25,IF(P380="y",1,""))</f>
        <v>0.25</v>
      </c>
      <c r="V380" s="415">
        <f>IF(Table1[[#This Row],[Asset Class]]&lt;&gt;"Local",0.25,IF(Q380="y",1,""))</f>
        <v>0.25</v>
      </c>
      <c r="W380" s="415">
        <f>IF(Table1[[#This Row],[Asset Class]]&lt;&gt;"Local",0.25,IF(R380="y",1,""))</f>
        <v>0.25</v>
      </c>
      <c r="X380" s="415">
        <f>IF(Table1[[#This Row],[Asset Class]]&lt;&gt;"Local",0.25,IF(S380="y",1,""))</f>
        <v>0.25</v>
      </c>
      <c r="Y380" s="95">
        <f t="shared" si="30"/>
        <v>1</v>
      </c>
      <c r="Z380" s="50"/>
      <c r="AA380" s="257">
        <f t="shared" si="31"/>
        <v>954293.25</v>
      </c>
      <c r="AB380" s="258">
        <f t="shared" si="32"/>
        <v>954293.25</v>
      </c>
      <c r="AC380" s="258">
        <f t="shared" si="33"/>
        <v>954293.25</v>
      </c>
      <c r="AD380" s="258">
        <f t="shared" si="34"/>
        <v>954293.25</v>
      </c>
      <c r="AE380" s="259">
        <f t="shared" si="35"/>
        <v>3817173</v>
      </c>
    </row>
    <row r="381" spans="1:31">
      <c r="A381" s="26"/>
      <c r="B381" s="210" t="s">
        <v>707</v>
      </c>
      <c r="C381" s="211" t="s">
        <v>712</v>
      </c>
      <c r="D381" s="211" t="s">
        <v>111</v>
      </c>
      <c r="E381" s="211" t="s">
        <v>143</v>
      </c>
      <c r="F381" s="241" t="s">
        <v>103</v>
      </c>
      <c r="G381" s="357">
        <v>0.5</v>
      </c>
      <c r="H381" s="360">
        <v>12533.468564306489</v>
      </c>
      <c r="I381" s="365">
        <v>115.6419902144599</v>
      </c>
      <c r="J381" s="332">
        <f>Table1[[#This Row],[Embellishment Area (m2)]]*Table1[[#This Row],[Construction Unit Rate ($/m)]]*Table1[[#This Row],[Embellishment Area Factor]]</f>
        <v>724697.62453338585</v>
      </c>
      <c r="K381" s="246">
        <v>0</v>
      </c>
      <c r="L381" s="337">
        <v>85.331826959272703</v>
      </c>
      <c r="M381" s="88">
        <f>Table1[[#This Row],[Size of land (m2)]]*Table1[[#This Row],[Land Unit Rate ($/m2)]]</f>
        <v>0</v>
      </c>
      <c r="N381" s="244">
        <v>2021</v>
      </c>
      <c r="O381" s="202">
        <f>ROUND(IF(Table1[[#This Row],[Valuation Year]]=2016,(Table1[[#This Row],[Total Construction Cost ($)]]+Table1[[#This Row],[Land Value]])*('General Input Sheet'!$G$38/'General Input Sheet'!$G$43),Table1[[#This Row],[Total Construction Cost ($)]]+Table1[[#This Row],[Land Value]]),0)</f>
        <v>724698</v>
      </c>
      <c r="P381" s="123" t="str" cm="1">
        <f t="array" ref="P381">_xlfn.IFS(Table1[[#This Row],[Asset Class]]&lt;&gt;"Local","y",P$11=$E381,"y",Table1[[#This Row],[Asset Class]]="Local","")</f>
        <v/>
      </c>
      <c r="Q381" s="86" t="str" cm="1">
        <f t="array" ref="Q381">_xlfn.IFS(Table1[[#This Row],[Asset Class]]&lt;&gt;"Local","y",Q$11=$E381,"y",Table1[[#This Row],[Asset Class]]="Local","")</f>
        <v>y</v>
      </c>
      <c r="R381" s="86" t="str" cm="1">
        <f t="array" ref="R381">_xlfn.IFS(Table1[[#This Row],[Asset Class]]&lt;&gt;"Local","y",R$11=$E381,"y",Table1[[#This Row],[Asset Class]]="Local","")</f>
        <v/>
      </c>
      <c r="S381" s="341" t="str" cm="1">
        <f t="array" ref="S381">_xlfn.IFS(Table1[[#This Row],[Asset Class]]&lt;&gt;"Local","y",S$11=$E381,"y",Table1[[#This Row],[Asset Class]]="Local","")</f>
        <v/>
      </c>
      <c r="T381" s="50"/>
      <c r="U381" s="95" t="str">
        <f>IF(Table1[[#This Row],[Asset Class]]&lt;&gt;"Local",0.25,IF(P381="y",1,""))</f>
        <v/>
      </c>
      <c r="V381" s="415">
        <f>IF(Table1[[#This Row],[Asset Class]]&lt;&gt;"Local",0.25,IF(Q381="y",1,""))</f>
        <v>1</v>
      </c>
      <c r="W381" s="415" t="str">
        <f>IF(Table1[[#This Row],[Asset Class]]&lt;&gt;"Local",0.25,IF(R381="y",1,""))</f>
        <v/>
      </c>
      <c r="X381" s="415" t="str">
        <f>IF(Table1[[#This Row],[Asset Class]]&lt;&gt;"Local",0.25,IF(S381="y",1,""))</f>
        <v/>
      </c>
      <c r="Y381" s="95">
        <f t="shared" si="30"/>
        <v>1</v>
      </c>
      <c r="Z381" s="50"/>
      <c r="AA381" s="257" t="str">
        <f t="shared" si="31"/>
        <v/>
      </c>
      <c r="AB381" s="258">
        <f t="shared" si="32"/>
        <v>724698</v>
      </c>
      <c r="AC381" s="258" t="str">
        <f t="shared" si="33"/>
        <v/>
      </c>
      <c r="AD381" s="258" t="str">
        <f t="shared" si="34"/>
        <v/>
      </c>
      <c r="AE381" s="259">
        <f t="shared" si="35"/>
        <v>724698</v>
      </c>
    </row>
    <row r="382" spans="1:31">
      <c r="A382" s="26"/>
      <c r="B382" s="210" t="s">
        <v>713</v>
      </c>
      <c r="C382" s="211" t="s">
        <v>714</v>
      </c>
      <c r="D382" s="211" t="s">
        <v>111</v>
      </c>
      <c r="E382" s="211" t="s">
        <v>114</v>
      </c>
      <c r="F382" s="241" t="s">
        <v>103</v>
      </c>
      <c r="G382" s="357">
        <v>0.5</v>
      </c>
      <c r="H382" s="360">
        <v>5045.659218910645</v>
      </c>
      <c r="I382" s="365">
        <v>77.371645491830151</v>
      </c>
      <c r="J382" s="332">
        <f>Table1[[#This Row],[Embellishment Area (m2)]]*Table1[[#This Row],[Construction Unit Rate ($/m)]]*Table1[[#This Row],[Embellishment Area Factor]]</f>
        <v>195195.47817906953</v>
      </c>
      <c r="K382" s="246">
        <v>10091.31843782129</v>
      </c>
      <c r="L382" s="337">
        <v>51.919695325664051</v>
      </c>
      <c r="M382" s="88">
        <f>Table1[[#This Row],[Size of land (m2)]]*Table1[[#This Row],[Land Unit Rate ($/m2)]]</f>
        <v>523938.1787259375</v>
      </c>
      <c r="N382" s="244">
        <v>2021</v>
      </c>
      <c r="O382" s="202">
        <f>ROUND(IF(Table1[[#This Row],[Valuation Year]]=2016,(Table1[[#This Row],[Total Construction Cost ($)]]+Table1[[#This Row],[Land Value]])*('General Input Sheet'!$G$38/'General Input Sheet'!$G$43),Table1[[#This Row],[Total Construction Cost ($)]]+Table1[[#This Row],[Land Value]]),0)</f>
        <v>719134</v>
      </c>
      <c r="P382" s="123" t="str" cm="1">
        <f t="array" ref="P382">_xlfn.IFS(Table1[[#This Row],[Asset Class]]&lt;&gt;"Local","y",P$11=$E382,"y",Table1[[#This Row],[Asset Class]]="Local","")</f>
        <v/>
      </c>
      <c r="Q382" s="86" t="str" cm="1">
        <f t="array" ref="Q382">_xlfn.IFS(Table1[[#This Row],[Asset Class]]&lt;&gt;"Local","y",Q$11=$E382,"y",Table1[[#This Row],[Asset Class]]="Local","")</f>
        <v/>
      </c>
      <c r="R382" s="86" t="str" cm="1">
        <f t="array" ref="R382">_xlfn.IFS(Table1[[#This Row],[Asset Class]]&lt;&gt;"Local","y",R$11=$E382,"y",Table1[[#This Row],[Asset Class]]="Local","")</f>
        <v/>
      </c>
      <c r="S382" s="341" t="str" cm="1">
        <f t="array" ref="S382">_xlfn.IFS(Table1[[#This Row],[Asset Class]]&lt;&gt;"Local","y",S$11=$E382,"y",Table1[[#This Row],[Asset Class]]="Local","")</f>
        <v>y</v>
      </c>
      <c r="T382" s="50"/>
      <c r="U382" s="95" t="str">
        <f>IF(Table1[[#This Row],[Asset Class]]&lt;&gt;"Local",0.25,IF(P382="y",1,""))</f>
        <v/>
      </c>
      <c r="V382" s="415" t="str">
        <f>IF(Table1[[#This Row],[Asset Class]]&lt;&gt;"Local",0.25,IF(Q382="y",1,""))</f>
        <v/>
      </c>
      <c r="W382" s="415" t="str">
        <f>IF(Table1[[#This Row],[Asset Class]]&lt;&gt;"Local",0.25,IF(R382="y",1,""))</f>
        <v/>
      </c>
      <c r="X382" s="415">
        <f>IF(Table1[[#This Row],[Asset Class]]&lt;&gt;"Local",0.25,IF(S382="y",1,""))</f>
        <v>1</v>
      </c>
      <c r="Y382" s="95">
        <f t="shared" si="30"/>
        <v>1</v>
      </c>
      <c r="Z382" s="50"/>
      <c r="AA382" s="257" t="str">
        <f t="shared" si="31"/>
        <v/>
      </c>
      <c r="AB382" s="258" t="str">
        <f t="shared" si="32"/>
        <v/>
      </c>
      <c r="AC382" s="258" t="str">
        <f t="shared" si="33"/>
        <v/>
      </c>
      <c r="AD382" s="258">
        <f t="shared" si="34"/>
        <v>719134</v>
      </c>
      <c r="AE382" s="259">
        <f t="shared" si="35"/>
        <v>719134</v>
      </c>
    </row>
    <row r="383" spans="1:31">
      <c r="A383" s="26"/>
      <c r="B383" s="210" t="s">
        <v>715</v>
      </c>
      <c r="C383" s="211" t="s">
        <v>716</v>
      </c>
      <c r="D383" s="211" t="s">
        <v>106</v>
      </c>
      <c r="E383" s="211" t="s">
        <v>114</v>
      </c>
      <c r="F383" s="241" t="s">
        <v>103</v>
      </c>
      <c r="G383" s="357">
        <v>0.5</v>
      </c>
      <c r="H383" s="360">
        <v>7200.6963869134797</v>
      </c>
      <c r="I383" s="365">
        <v>566.28724924743767</v>
      </c>
      <c r="J383" s="332">
        <f>Table1[[#This Row],[Embellishment Area (m2)]]*Table1[[#This Row],[Construction Unit Rate ($/m)]]*Table1[[#This Row],[Embellishment Area Factor]]</f>
        <v>2038831.2748055989</v>
      </c>
      <c r="K383" s="246">
        <v>14401.392773826959</v>
      </c>
      <c r="L383" s="337">
        <v>75.676903388107434</v>
      </c>
      <c r="M383" s="88">
        <f>Table1[[#This Row],[Size of land (m2)]]*Table1[[#This Row],[Land Unit Rate ($/m2)]]</f>
        <v>1089852.8095990913</v>
      </c>
      <c r="N383" s="244">
        <v>2021</v>
      </c>
      <c r="O383" s="202">
        <f>ROUND(IF(Table1[[#This Row],[Valuation Year]]=2016,(Table1[[#This Row],[Total Construction Cost ($)]]+Table1[[#This Row],[Land Value]])*('General Input Sheet'!$G$38/'General Input Sheet'!$G$43),Table1[[#This Row],[Total Construction Cost ($)]]+Table1[[#This Row],[Land Value]]),0)</f>
        <v>3128684</v>
      </c>
      <c r="P383" s="123" t="str" cm="1">
        <f t="array" ref="P383">_xlfn.IFS(Table1[[#This Row],[Asset Class]]&lt;&gt;"Local","y",P$11=$E383,"y",Table1[[#This Row],[Asset Class]]="Local","")</f>
        <v>y</v>
      </c>
      <c r="Q383" s="86" t="str" cm="1">
        <f t="array" ref="Q383">_xlfn.IFS(Table1[[#This Row],[Asset Class]]&lt;&gt;"Local","y",Q$11=$E383,"y",Table1[[#This Row],[Asset Class]]="Local","")</f>
        <v>y</v>
      </c>
      <c r="R383" s="86" t="str" cm="1">
        <f t="array" ref="R383">_xlfn.IFS(Table1[[#This Row],[Asset Class]]&lt;&gt;"Local","y",R$11=$E383,"y",Table1[[#This Row],[Asset Class]]="Local","")</f>
        <v>y</v>
      </c>
      <c r="S383" s="341" t="str" cm="1">
        <f t="array" ref="S383">_xlfn.IFS(Table1[[#This Row],[Asset Class]]&lt;&gt;"Local","y",S$11=$E383,"y",Table1[[#This Row],[Asset Class]]="Local","")</f>
        <v>y</v>
      </c>
      <c r="T383" s="50"/>
      <c r="U383" s="95">
        <f>IF(Table1[[#This Row],[Asset Class]]&lt;&gt;"Local",0.25,IF(P383="y",1,""))</f>
        <v>0.25</v>
      </c>
      <c r="V383" s="415">
        <f>IF(Table1[[#This Row],[Asset Class]]&lt;&gt;"Local",0.25,IF(Q383="y",1,""))</f>
        <v>0.25</v>
      </c>
      <c r="W383" s="415">
        <f>IF(Table1[[#This Row],[Asset Class]]&lt;&gt;"Local",0.25,IF(R383="y",1,""))</f>
        <v>0.25</v>
      </c>
      <c r="X383" s="415">
        <f>IF(Table1[[#This Row],[Asset Class]]&lt;&gt;"Local",0.25,IF(S383="y",1,""))</f>
        <v>0.25</v>
      </c>
      <c r="Y383" s="95">
        <f t="shared" si="30"/>
        <v>1</v>
      </c>
      <c r="Z383" s="50"/>
      <c r="AA383" s="257">
        <f t="shared" si="31"/>
        <v>782171</v>
      </c>
      <c r="AB383" s="258">
        <f t="shared" si="32"/>
        <v>782171</v>
      </c>
      <c r="AC383" s="258">
        <f t="shared" si="33"/>
        <v>782171</v>
      </c>
      <c r="AD383" s="258">
        <f t="shared" si="34"/>
        <v>782171</v>
      </c>
      <c r="AE383" s="259">
        <f t="shared" si="35"/>
        <v>3128684</v>
      </c>
    </row>
    <row r="384" spans="1:31">
      <c r="A384" s="26"/>
      <c r="B384" s="210" t="s">
        <v>717</v>
      </c>
      <c r="C384" s="211" t="s">
        <v>718</v>
      </c>
      <c r="D384" s="211" t="s">
        <v>111</v>
      </c>
      <c r="E384" s="211" t="s">
        <v>114</v>
      </c>
      <c r="F384" s="241" t="s">
        <v>108</v>
      </c>
      <c r="G384" s="357">
        <v>0.5</v>
      </c>
      <c r="H384" s="360">
        <v>17340.626937103301</v>
      </c>
      <c r="I384" s="365">
        <v>77.371645491830151</v>
      </c>
      <c r="J384" s="332">
        <f>Table1[[#This Row],[Embellishment Area (m2)]]*Table1[[#This Row],[Construction Unit Rate ($/m)]]*Table1[[#This Row],[Embellishment Area Factor]]</f>
        <v>670836.41999181861</v>
      </c>
      <c r="K384" s="246">
        <v>34681.253874206603</v>
      </c>
      <c r="L384" s="337">
        <v>51.919695325664051</v>
      </c>
      <c r="M384" s="88">
        <f>Table1[[#This Row],[Size of land (m2)]]*Table1[[#This Row],[Land Unit Rate ($/m2)]]</f>
        <v>1800640.1346608128</v>
      </c>
      <c r="N384" s="244">
        <v>2021</v>
      </c>
      <c r="O384" s="202">
        <f>ROUND(IF(Table1[[#This Row],[Valuation Year]]=2016,(Table1[[#This Row],[Total Construction Cost ($)]]+Table1[[#This Row],[Land Value]])*('General Input Sheet'!$G$38/'General Input Sheet'!$G$43),Table1[[#This Row],[Total Construction Cost ($)]]+Table1[[#This Row],[Land Value]]),0)</f>
        <v>2471477</v>
      </c>
      <c r="P384" s="123" t="str" cm="1">
        <f t="array" ref="P384">_xlfn.IFS(Table1[[#This Row],[Asset Class]]&lt;&gt;"Local","y",P$11=$E384,"y",Table1[[#This Row],[Asset Class]]="Local","")</f>
        <v/>
      </c>
      <c r="Q384" s="86" t="str" cm="1">
        <f t="array" ref="Q384">_xlfn.IFS(Table1[[#This Row],[Asset Class]]&lt;&gt;"Local","y",Q$11=$E384,"y",Table1[[#This Row],[Asset Class]]="Local","")</f>
        <v/>
      </c>
      <c r="R384" s="86" t="str" cm="1">
        <f t="array" ref="R384">_xlfn.IFS(Table1[[#This Row],[Asset Class]]&lt;&gt;"Local","y",R$11=$E384,"y",Table1[[#This Row],[Asset Class]]="Local","")</f>
        <v/>
      </c>
      <c r="S384" s="341" t="str" cm="1">
        <f t="array" ref="S384">_xlfn.IFS(Table1[[#This Row],[Asset Class]]&lt;&gt;"Local","y",S$11=$E384,"y",Table1[[#This Row],[Asset Class]]="Local","")</f>
        <v>y</v>
      </c>
      <c r="T384" s="50"/>
      <c r="U384" s="95" t="str">
        <f>IF(Table1[[#This Row],[Asset Class]]&lt;&gt;"Local",0.25,IF(P384="y",1,""))</f>
        <v/>
      </c>
      <c r="V384" s="415" t="str">
        <f>IF(Table1[[#This Row],[Asset Class]]&lt;&gt;"Local",0.25,IF(Q384="y",1,""))</f>
        <v/>
      </c>
      <c r="W384" s="415" t="str">
        <f>IF(Table1[[#This Row],[Asset Class]]&lt;&gt;"Local",0.25,IF(R384="y",1,""))</f>
        <v/>
      </c>
      <c r="X384" s="415">
        <f>IF(Table1[[#This Row],[Asset Class]]&lt;&gt;"Local",0.25,IF(S384="y",1,""))</f>
        <v>1</v>
      </c>
      <c r="Y384" s="95">
        <f t="shared" si="30"/>
        <v>1</v>
      </c>
      <c r="Z384" s="50"/>
      <c r="AA384" s="257" t="str">
        <f t="shared" si="31"/>
        <v/>
      </c>
      <c r="AB384" s="258" t="str">
        <f t="shared" si="32"/>
        <v/>
      </c>
      <c r="AC384" s="258" t="str">
        <f t="shared" si="33"/>
        <v/>
      </c>
      <c r="AD384" s="258">
        <f t="shared" si="34"/>
        <v>2471477</v>
      </c>
      <c r="AE384" s="259">
        <f t="shared" si="35"/>
        <v>2471477</v>
      </c>
    </row>
    <row r="385" spans="1:31">
      <c r="A385" s="26"/>
      <c r="B385" s="210" t="s">
        <v>719</v>
      </c>
      <c r="C385" s="211" t="s">
        <v>720</v>
      </c>
      <c r="D385" s="211" t="s">
        <v>111</v>
      </c>
      <c r="E385" s="211" t="s">
        <v>143</v>
      </c>
      <c r="F385" s="241" t="s">
        <v>108</v>
      </c>
      <c r="G385" s="357">
        <v>0.5</v>
      </c>
      <c r="H385" s="360">
        <v>7312.9639039244703</v>
      </c>
      <c r="I385" s="365">
        <v>115.6419902144599</v>
      </c>
      <c r="J385" s="332">
        <f>Table1[[#This Row],[Embellishment Area (m2)]]*Table1[[#This Row],[Construction Unit Rate ($/m)]]*Table1[[#This Row],[Embellishment Area Factor]]</f>
        <v>422842.85010816599</v>
      </c>
      <c r="K385" s="246">
        <v>14625.927807848941</v>
      </c>
      <c r="L385" s="337">
        <v>85.331826959272703</v>
      </c>
      <c r="M385" s="88">
        <f>Table1[[#This Row],[Size of land (m2)]]*Table1[[#This Row],[Land Unit Rate ($/m2)]]</f>
        <v>1248057.1408181805</v>
      </c>
      <c r="N385" s="244">
        <v>2021</v>
      </c>
      <c r="O385" s="202">
        <f>ROUND(IF(Table1[[#This Row],[Valuation Year]]=2016,(Table1[[#This Row],[Total Construction Cost ($)]]+Table1[[#This Row],[Land Value]])*('General Input Sheet'!$G$38/'General Input Sheet'!$G$43),Table1[[#This Row],[Total Construction Cost ($)]]+Table1[[#This Row],[Land Value]]),0)</f>
        <v>1670900</v>
      </c>
      <c r="P385" s="123" t="str" cm="1">
        <f t="array" ref="P385">_xlfn.IFS(Table1[[#This Row],[Asset Class]]&lt;&gt;"Local","y",P$11=$E385,"y",Table1[[#This Row],[Asset Class]]="Local","")</f>
        <v/>
      </c>
      <c r="Q385" s="86" t="str" cm="1">
        <f t="array" ref="Q385">_xlfn.IFS(Table1[[#This Row],[Asset Class]]&lt;&gt;"Local","y",Q$11=$E385,"y",Table1[[#This Row],[Asset Class]]="Local","")</f>
        <v>y</v>
      </c>
      <c r="R385" s="86" t="str" cm="1">
        <f t="array" ref="R385">_xlfn.IFS(Table1[[#This Row],[Asset Class]]&lt;&gt;"Local","y",R$11=$E385,"y",Table1[[#This Row],[Asset Class]]="Local","")</f>
        <v/>
      </c>
      <c r="S385" s="341" t="str" cm="1">
        <f t="array" ref="S385">_xlfn.IFS(Table1[[#This Row],[Asset Class]]&lt;&gt;"Local","y",S$11=$E385,"y",Table1[[#This Row],[Asset Class]]="Local","")</f>
        <v/>
      </c>
      <c r="T385" s="50"/>
      <c r="U385" s="95" t="str">
        <f>IF(Table1[[#This Row],[Asset Class]]&lt;&gt;"Local",0.25,IF(P385="y",1,""))</f>
        <v/>
      </c>
      <c r="V385" s="415">
        <f>IF(Table1[[#This Row],[Asset Class]]&lt;&gt;"Local",0.25,IF(Q385="y",1,""))</f>
        <v>1</v>
      </c>
      <c r="W385" s="415" t="str">
        <f>IF(Table1[[#This Row],[Asset Class]]&lt;&gt;"Local",0.25,IF(R385="y",1,""))</f>
        <v/>
      </c>
      <c r="X385" s="415" t="str">
        <f>IF(Table1[[#This Row],[Asset Class]]&lt;&gt;"Local",0.25,IF(S385="y",1,""))</f>
        <v/>
      </c>
      <c r="Y385" s="95">
        <f t="shared" si="30"/>
        <v>1</v>
      </c>
      <c r="Z385" s="50"/>
      <c r="AA385" s="257" t="str">
        <f t="shared" si="31"/>
        <v/>
      </c>
      <c r="AB385" s="258">
        <f t="shared" si="32"/>
        <v>1670900</v>
      </c>
      <c r="AC385" s="258" t="str">
        <f t="shared" si="33"/>
        <v/>
      </c>
      <c r="AD385" s="258" t="str">
        <f t="shared" si="34"/>
        <v/>
      </c>
      <c r="AE385" s="259">
        <f t="shared" si="35"/>
        <v>1670900</v>
      </c>
    </row>
    <row r="386" spans="1:31">
      <c r="A386" s="26"/>
      <c r="B386" s="210" t="s">
        <v>719</v>
      </c>
      <c r="C386" s="211" t="s">
        <v>721</v>
      </c>
      <c r="D386" s="211" t="s">
        <v>111</v>
      </c>
      <c r="E386" s="211" t="s">
        <v>143</v>
      </c>
      <c r="F386" s="241" t="s">
        <v>103</v>
      </c>
      <c r="G386" s="357">
        <v>0.5</v>
      </c>
      <c r="H386" s="360">
        <v>3797.7651975389822</v>
      </c>
      <c r="I386" s="365">
        <v>115.6419902144599</v>
      </c>
      <c r="J386" s="332">
        <f>Table1[[#This Row],[Embellishment Area (m2)]]*Table1[[#This Row],[Construction Unit Rate ($/m)]]*Table1[[#This Row],[Embellishment Area Factor]]</f>
        <v>219590.56290530966</v>
      </c>
      <c r="K386" s="246">
        <v>7595.5303950779644</v>
      </c>
      <c r="L386" s="337">
        <v>85.331826959272703</v>
      </c>
      <c r="M386" s="88">
        <f>Table1[[#This Row],[Size of land (m2)]]*Table1[[#This Row],[Land Unit Rate ($/m2)]]</f>
        <v>648140.48533668905</v>
      </c>
      <c r="N386" s="244">
        <v>2021</v>
      </c>
      <c r="O386" s="202">
        <f>ROUND(IF(Table1[[#This Row],[Valuation Year]]=2016,(Table1[[#This Row],[Total Construction Cost ($)]]+Table1[[#This Row],[Land Value]])*('General Input Sheet'!$G$38/'General Input Sheet'!$G$43),Table1[[#This Row],[Total Construction Cost ($)]]+Table1[[#This Row],[Land Value]]),0)</f>
        <v>867731</v>
      </c>
      <c r="P386" s="123" t="str" cm="1">
        <f t="array" ref="P386">_xlfn.IFS(Table1[[#This Row],[Asset Class]]&lt;&gt;"Local","y",P$11=$E386,"y",Table1[[#This Row],[Asset Class]]="Local","")</f>
        <v/>
      </c>
      <c r="Q386" s="86" t="str" cm="1">
        <f t="array" ref="Q386">_xlfn.IFS(Table1[[#This Row],[Asset Class]]&lt;&gt;"Local","y",Q$11=$E386,"y",Table1[[#This Row],[Asset Class]]="Local","")</f>
        <v>y</v>
      </c>
      <c r="R386" s="86" t="str" cm="1">
        <f t="array" ref="R386">_xlfn.IFS(Table1[[#This Row],[Asset Class]]&lt;&gt;"Local","y",R$11=$E386,"y",Table1[[#This Row],[Asset Class]]="Local","")</f>
        <v/>
      </c>
      <c r="S386" s="341" t="str" cm="1">
        <f t="array" ref="S386">_xlfn.IFS(Table1[[#This Row],[Asset Class]]&lt;&gt;"Local","y",S$11=$E386,"y",Table1[[#This Row],[Asset Class]]="Local","")</f>
        <v/>
      </c>
      <c r="T386" s="50"/>
      <c r="U386" s="95" t="str">
        <f>IF(Table1[[#This Row],[Asset Class]]&lt;&gt;"Local",0.25,IF(P386="y",1,""))</f>
        <v/>
      </c>
      <c r="V386" s="415">
        <f>IF(Table1[[#This Row],[Asset Class]]&lt;&gt;"Local",0.25,IF(Q386="y",1,""))</f>
        <v>1</v>
      </c>
      <c r="W386" s="415" t="str">
        <f>IF(Table1[[#This Row],[Asset Class]]&lt;&gt;"Local",0.25,IF(R386="y",1,""))</f>
        <v/>
      </c>
      <c r="X386" s="415" t="str">
        <f>IF(Table1[[#This Row],[Asset Class]]&lt;&gt;"Local",0.25,IF(S386="y",1,""))</f>
        <v/>
      </c>
      <c r="Y386" s="95">
        <f t="shared" si="30"/>
        <v>1</v>
      </c>
      <c r="Z386" s="50"/>
      <c r="AA386" s="257" t="str">
        <f t="shared" si="31"/>
        <v/>
      </c>
      <c r="AB386" s="258">
        <f t="shared" si="32"/>
        <v>867731</v>
      </c>
      <c r="AC386" s="258" t="str">
        <f t="shared" si="33"/>
        <v/>
      </c>
      <c r="AD386" s="258" t="str">
        <f t="shared" si="34"/>
        <v/>
      </c>
      <c r="AE386" s="259">
        <f t="shared" si="35"/>
        <v>867731</v>
      </c>
    </row>
    <row r="387" spans="1:31">
      <c r="A387" s="26"/>
      <c r="B387" s="210" t="s">
        <v>722</v>
      </c>
      <c r="C387" s="211" t="s">
        <v>723</v>
      </c>
      <c r="D387" s="211" t="s">
        <v>111</v>
      </c>
      <c r="E387" s="211" t="s">
        <v>143</v>
      </c>
      <c r="F387" s="241" t="s">
        <v>108</v>
      </c>
      <c r="G387" s="357">
        <v>0.5</v>
      </c>
      <c r="H387" s="360">
        <v>4195.3269119831639</v>
      </c>
      <c r="I387" s="365">
        <v>115.6419902144599</v>
      </c>
      <c r="J387" s="332">
        <f>Table1[[#This Row],[Embellishment Area (m2)]]*Table1[[#This Row],[Construction Unit Rate ($/m)]]*Table1[[#This Row],[Embellishment Area Factor]]</f>
        <v>242577.97685100866</v>
      </c>
      <c r="K387" s="246">
        <v>8390.6538239663278</v>
      </c>
      <c r="L387" s="337">
        <v>85.331826959272703</v>
      </c>
      <c r="M387" s="88">
        <f>Table1[[#This Row],[Size of land (m2)]]*Table1[[#This Row],[Land Unit Rate ($/m2)]]</f>
        <v>715989.82018185453</v>
      </c>
      <c r="N387" s="244">
        <v>2021</v>
      </c>
      <c r="O387" s="202">
        <f>ROUND(IF(Table1[[#This Row],[Valuation Year]]=2016,(Table1[[#This Row],[Total Construction Cost ($)]]+Table1[[#This Row],[Land Value]])*('General Input Sheet'!$G$38/'General Input Sheet'!$G$43),Table1[[#This Row],[Total Construction Cost ($)]]+Table1[[#This Row],[Land Value]]),0)</f>
        <v>958568</v>
      </c>
      <c r="P387" s="123" t="str" cm="1">
        <f t="array" ref="P387">_xlfn.IFS(Table1[[#This Row],[Asset Class]]&lt;&gt;"Local","y",P$11=$E387,"y",Table1[[#This Row],[Asset Class]]="Local","")</f>
        <v/>
      </c>
      <c r="Q387" s="86" t="str" cm="1">
        <f t="array" ref="Q387">_xlfn.IFS(Table1[[#This Row],[Asset Class]]&lt;&gt;"Local","y",Q$11=$E387,"y",Table1[[#This Row],[Asset Class]]="Local","")</f>
        <v>y</v>
      </c>
      <c r="R387" s="86" t="str" cm="1">
        <f t="array" ref="R387">_xlfn.IFS(Table1[[#This Row],[Asset Class]]&lt;&gt;"Local","y",R$11=$E387,"y",Table1[[#This Row],[Asset Class]]="Local","")</f>
        <v/>
      </c>
      <c r="S387" s="341" t="str" cm="1">
        <f t="array" ref="S387">_xlfn.IFS(Table1[[#This Row],[Asset Class]]&lt;&gt;"Local","y",S$11=$E387,"y",Table1[[#This Row],[Asset Class]]="Local","")</f>
        <v/>
      </c>
      <c r="T387" s="50"/>
      <c r="U387" s="95" t="str">
        <f>IF(Table1[[#This Row],[Asset Class]]&lt;&gt;"Local",0.25,IF(P387="y",1,""))</f>
        <v/>
      </c>
      <c r="V387" s="415">
        <f>IF(Table1[[#This Row],[Asset Class]]&lt;&gt;"Local",0.25,IF(Q387="y",1,""))</f>
        <v>1</v>
      </c>
      <c r="W387" s="415" t="str">
        <f>IF(Table1[[#This Row],[Asset Class]]&lt;&gt;"Local",0.25,IF(R387="y",1,""))</f>
        <v/>
      </c>
      <c r="X387" s="415" t="str">
        <f>IF(Table1[[#This Row],[Asset Class]]&lt;&gt;"Local",0.25,IF(S387="y",1,""))</f>
        <v/>
      </c>
      <c r="Y387" s="95">
        <f t="shared" si="30"/>
        <v>1</v>
      </c>
      <c r="Z387" s="50"/>
      <c r="AA387" s="257" t="str">
        <f t="shared" si="31"/>
        <v/>
      </c>
      <c r="AB387" s="258">
        <f t="shared" si="32"/>
        <v>958568</v>
      </c>
      <c r="AC387" s="258" t="str">
        <f t="shared" si="33"/>
        <v/>
      </c>
      <c r="AD387" s="258" t="str">
        <f t="shared" si="34"/>
        <v/>
      </c>
      <c r="AE387" s="259">
        <f t="shared" si="35"/>
        <v>958568</v>
      </c>
    </row>
    <row r="388" spans="1:31">
      <c r="A388" s="26"/>
      <c r="B388" s="210" t="s">
        <v>722</v>
      </c>
      <c r="C388" s="211" t="s">
        <v>724</v>
      </c>
      <c r="D388" s="211" t="s">
        <v>111</v>
      </c>
      <c r="E388" s="211" t="s">
        <v>143</v>
      </c>
      <c r="F388" s="241" t="s">
        <v>103</v>
      </c>
      <c r="G388" s="357">
        <v>0.5</v>
      </c>
      <c r="H388" s="360">
        <v>1527.9143998708439</v>
      </c>
      <c r="I388" s="365">
        <v>115.6419902144599</v>
      </c>
      <c r="J388" s="332">
        <f>Table1[[#This Row],[Embellishment Area (m2)]]*Table1[[#This Row],[Construction Unit Rate ($/m)]]*Table1[[#This Row],[Embellishment Area Factor]]</f>
        <v>88345.531039198249</v>
      </c>
      <c r="K388" s="246">
        <v>3055.8287997416878</v>
      </c>
      <c r="L388" s="337">
        <v>85.331826959272703</v>
      </c>
      <c r="M388" s="88">
        <f>Table1[[#This Row],[Size of land (m2)]]*Table1[[#This Row],[Land Unit Rate ($/m2)]]</f>
        <v>260759.45435671971</v>
      </c>
      <c r="N388" s="244">
        <v>2021</v>
      </c>
      <c r="O388" s="202">
        <f>ROUND(IF(Table1[[#This Row],[Valuation Year]]=2016,(Table1[[#This Row],[Total Construction Cost ($)]]+Table1[[#This Row],[Land Value]])*('General Input Sheet'!$G$38/'General Input Sheet'!$G$43),Table1[[#This Row],[Total Construction Cost ($)]]+Table1[[#This Row],[Land Value]]),0)</f>
        <v>349105</v>
      </c>
      <c r="P388" s="123" t="str" cm="1">
        <f t="array" ref="P388">_xlfn.IFS(Table1[[#This Row],[Asset Class]]&lt;&gt;"Local","y",P$11=$E388,"y",Table1[[#This Row],[Asset Class]]="Local","")</f>
        <v/>
      </c>
      <c r="Q388" s="86" t="str" cm="1">
        <f t="array" ref="Q388">_xlfn.IFS(Table1[[#This Row],[Asset Class]]&lt;&gt;"Local","y",Q$11=$E388,"y",Table1[[#This Row],[Asset Class]]="Local","")</f>
        <v>y</v>
      </c>
      <c r="R388" s="86" t="str" cm="1">
        <f t="array" ref="R388">_xlfn.IFS(Table1[[#This Row],[Asset Class]]&lt;&gt;"Local","y",R$11=$E388,"y",Table1[[#This Row],[Asset Class]]="Local","")</f>
        <v/>
      </c>
      <c r="S388" s="341" t="str" cm="1">
        <f t="array" ref="S388">_xlfn.IFS(Table1[[#This Row],[Asset Class]]&lt;&gt;"Local","y",S$11=$E388,"y",Table1[[#This Row],[Asset Class]]="Local","")</f>
        <v/>
      </c>
      <c r="T388" s="50"/>
      <c r="U388" s="95" t="str">
        <f>IF(Table1[[#This Row],[Asset Class]]&lt;&gt;"Local",0.25,IF(P388="y",1,""))</f>
        <v/>
      </c>
      <c r="V388" s="415">
        <f>IF(Table1[[#This Row],[Asset Class]]&lt;&gt;"Local",0.25,IF(Q388="y",1,""))</f>
        <v>1</v>
      </c>
      <c r="W388" s="415" t="str">
        <f>IF(Table1[[#This Row],[Asset Class]]&lt;&gt;"Local",0.25,IF(R388="y",1,""))</f>
        <v/>
      </c>
      <c r="X388" s="415" t="str">
        <f>IF(Table1[[#This Row],[Asset Class]]&lt;&gt;"Local",0.25,IF(S388="y",1,""))</f>
        <v/>
      </c>
      <c r="Y388" s="95">
        <f t="shared" si="30"/>
        <v>1</v>
      </c>
      <c r="Z388" s="50"/>
      <c r="AA388" s="257" t="str">
        <f t="shared" si="31"/>
        <v/>
      </c>
      <c r="AB388" s="258">
        <f t="shared" si="32"/>
        <v>349105</v>
      </c>
      <c r="AC388" s="258" t="str">
        <f t="shared" si="33"/>
        <v/>
      </c>
      <c r="AD388" s="258" t="str">
        <f t="shared" si="34"/>
        <v/>
      </c>
      <c r="AE388" s="259">
        <f t="shared" si="35"/>
        <v>349105</v>
      </c>
    </row>
    <row r="389" spans="1:31">
      <c r="A389" s="26"/>
      <c r="B389" s="210" t="s">
        <v>725</v>
      </c>
      <c r="C389" s="211" t="s">
        <v>726</v>
      </c>
      <c r="D389" s="211" t="s">
        <v>106</v>
      </c>
      <c r="E389" s="211" t="s">
        <v>143</v>
      </c>
      <c r="F389" s="241" t="s">
        <v>131</v>
      </c>
      <c r="G389" s="357">
        <v>0.5</v>
      </c>
      <c r="H389" s="360">
        <v>9691.9216020549393</v>
      </c>
      <c r="I389" s="365">
        <v>406.79298511948269</v>
      </c>
      <c r="J389" s="332">
        <f>Table1[[#This Row],[Embellishment Area (m2)]]*Table1[[#This Row],[Construction Unit Rate ($/m)]]*Table1[[#This Row],[Embellishment Area Factor]]</f>
        <v>1971302.8600219639</v>
      </c>
      <c r="K389" s="246">
        <v>19383.843204109879</v>
      </c>
      <c r="L389" s="337">
        <v>77.249060510664719</v>
      </c>
      <c r="M389" s="88">
        <f>Table1[[#This Row],[Size of land (m2)]]*Table1[[#This Row],[Land Unit Rate ($/m2)]]</f>
        <v>1497383.6766035212</v>
      </c>
      <c r="N389" s="244">
        <v>2021</v>
      </c>
      <c r="O389" s="202">
        <f>ROUND(IF(Table1[[#This Row],[Valuation Year]]=2016,(Table1[[#This Row],[Total Construction Cost ($)]]+Table1[[#This Row],[Land Value]])*('General Input Sheet'!$G$38/'General Input Sheet'!$G$43),Table1[[#This Row],[Total Construction Cost ($)]]+Table1[[#This Row],[Land Value]]),0)</f>
        <v>3468687</v>
      </c>
      <c r="P389" s="123" t="str" cm="1">
        <f t="array" ref="P389">_xlfn.IFS(Table1[[#This Row],[Asset Class]]&lt;&gt;"Local","y",P$11=$E389,"y",Table1[[#This Row],[Asset Class]]="Local","")</f>
        <v>y</v>
      </c>
      <c r="Q389" s="86" t="str" cm="1">
        <f t="array" ref="Q389">_xlfn.IFS(Table1[[#This Row],[Asset Class]]&lt;&gt;"Local","y",Q$11=$E389,"y",Table1[[#This Row],[Asset Class]]="Local","")</f>
        <v>y</v>
      </c>
      <c r="R389" s="86" t="str" cm="1">
        <f t="array" ref="R389">_xlfn.IFS(Table1[[#This Row],[Asset Class]]&lt;&gt;"Local","y",R$11=$E389,"y",Table1[[#This Row],[Asset Class]]="Local","")</f>
        <v>y</v>
      </c>
      <c r="S389" s="341" t="str" cm="1">
        <f t="array" ref="S389">_xlfn.IFS(Table1[[#This Row],[Asset Class]]&lt;&gt;"Local","y",S$11=$E389,"y",Table1[[#This Row],[Asset Class]]="Local","")</f>
        <v>y</v>
      </c>
      <c r="T389" s="50"/>
      <c r="U389" s="95">
        <f>IF(Table1[[#This Row],[Asset Class]]&lt;&gt;"Local",0.25,IF(P389="y",1,""))</f>
        <v>0.25</v>
      </c>
      <c r="V389" s="415">
        <f>IF(Table1[[#This Row],[Asset Class]]&lt;&gt;"Local",0.25,IF(Q389="y",1,""))</f>
        <v>0.25</v>
      </c>
      <c r="W389" s="415">
        <f>IF(Table1[[#This Row],[Asset Class]]&lt;&gt;"Local",0.25,IF(R389="y",1,""))</f>
        <v>0.25</v>
      </c>
      <c r="X389" s="415">
        <f>IF(Table1[[#This Row],[Asset Class]]&lt;&gt;"Local",0.25,IF(S389="y",1,""))</f>
        <v>0.25</v>
      </c>
      <c r="Y389" s="95">
        <f t="shared" si="30"/>
        <v>1</v>
      </c>
      <c r="Z389" s="50"/>
      <c r="AA389" s="257">
        <f t="shared" si="31"/>
        <v>867171.75</v>
      </c>
      <c r="AB389" s="258">
        <f t="shared" si="32"/>
        <v>867171.75</v>
      </c>
      <c r="AC389" s="258">
        <f t="shared" si="33"/>
        <v>867171.75</v>
      </c>
      <c r="AD389" s="258">
        <f t="shared" si="34"/>
        <v>867171.75</v>
      </c>
      <c r="AE389" s="259">
        <f t="shared" si="35"/>
        <v>3468687</v>
      </c>
    </row>
    <row r="390" spans="1:31">
      <c r="A390" s="26"/>
      <c r="B390" s="210" t="s">
        <v>727</v>
      </c>
      <c r="C390" s="211" t="s">
        <v>728</v>
      </c>
      <c r="D390" s="211" t="s">
        <v>111</v>
      </c>
      <c r="E390" s="211" t="s">
        <v>143</v>
      </c>
      <c r="F390" s="241" t="s">
        <v>103</v>
      </c>
      <c r="G390" s="357">
        <v>0.5</v>
      </c>
      <c r="H390" s="360">
        <v>5631.8463029378199</v>
      </c>
      <c r="I390" s="365">
        <v>115.6419902144599</v>
      </c>
      <c r="J390" s="332">
        <f>Table1[[#This Row],[Embellishment Area (m2)]]*Table1[[#This Row],[Construction Unit Rate ($/m)]]*Table1[[#This Row],[Embellishment Area Factor]]</f>
        <v>325638.95752683876</v>
      </c>
      <c r="K390" s="246">
        <v>11263.69260587564</v>
      </c>
      <c r="L390" s="337">
        <v>85.331826959272703</v>
      </c>
      <c r="M390" s="88">
        <f>Table1[[#This Row],[Size of land (m2)]]*Table1[[#This Row],[Land Unit Rate ($/m2)]]</f>
        <v>961151.46836701955</v>
      </c>
      <c r="N390" s="244">
        <v>2021</v>
      </c>
      <c r="O390" s="202">
        <f>ROUND(IF(Table1[[#This Row],[Valuation Year]]=2016,(Table1[[#This Row],[Total Construction Cost ($)]]+Table1[[#This Row],[Land Value]])*('General Input Sheet'!$G$38/'General Input Sheet'!$G$43),Table1[[#This Row],[Total Construction Cost ($)]]+Table1[[#This Row],[Land Value]]),0)</f>
        <v>1286790</v>
      </c>
      <c r="P390" s="123" t="str" cm="1">
        <f t="array" ref="P390">_xlfn.IFS(Table1[[#This Row],[Asset Class]]&lt;&gt;"Local","y",P$11=$E390,"y",Table1[[#This Row],[Asset Class]]="Local","")</f>
        <v/>
      </c>
      <c r="Q390" s="86" t="str" cm="1">
        <f t="array" ref="Q390">_xlfn.IFS(Table1[[#This Row],[Asset Class]]&lt;&gt;"Local","y",Q$11=$E390,"y",Table1[[#This Row],[Asset Class]]="Local","")</f>
        <v>y</v>
      </c>
      <c r="R390" s="86" t="str" cm="1">
        <f t="array" ref="R390">_xlfn.IFS(Table1[[#This Row],[Asset Class]]&lt;&gt;"Local","y",R$11=$E390,"y",Table1[[#This Row],[Asset Class]]="Local","")</f>
        <v/>
      </c>
      <c r="S390" s="341" t="str" cm="1">
        <f t="array" ref="S390">_xlfn.IFS(Table1[[#This Row],[Asset Class]]&lt;&gt;"Local","y",S$11=$E390,"y",Table1[[#This Row],[Asset Class]]="Local","")</f>
        <v/>
      </c>
      <c r="T390" s="50"/>
      <c r="U390" s="95" t="str">
        <f>IF(Table1[[#This Row],[Asset Class]]&lt;&gt;"Local",0.25,IF(P390="y",1,""))</f>
        <v/>
      </c>
      <c r="V390" s="415">
        <f>IF(Table1[[#This Row],[Asset Class]]&lt;&gt;"Local",0.25,IF(Q390="y",1,""))</f>
        <v>1</v>
      </c>
      <c r="W390" s="415" t="str">
        <f>IF(Table1[[#This Row],[Asset Class]]&lt;&gt;"Local",0.25,IF(R390="y",1,""))</f>
        <v/>
      </c>
      <c r="X390" s="415" t="str">
        <f>IF(Table1[[#This Row],[Asset Class]]&lt;&gt;"Local",0.25,IF(S390="y",1,""))</f>
        <v/>
      </c>
      <c r="Y390" s="95">
        <f t="shared" si="30"/>
        <v>1</v>
      </c>
      <c r="Z390" s="50"/>
      <c r="AA390" s="257" t="str">
        <f t="shared" si="31"/>
        <v/>
      </c>
      <c r="AB390" s="258">
        <f t="shared" si="32"/>
        <v>1286790</v>
      </c>
      <c r="AC390" s="258" t="str">
        <f t="shared" si="33"/>
        <v/>
      </c>
      <c r="AD390" s="258" t="str">
        <f t="shared" si="34"/>
        <v/>
      </c>
      <c r="AE390" s="259">
        <f t="shared" si="35"/>
        <v>1286790</v>
      </c>
    </row>
    <row r="391" spans="1:31">
      <c r="A391" s="26"/>
      <c r="B391" s="210" t="s">
        <v>729</v>
      </c>
      <c r="C391" s="211" t="s">
        <v>730</v>
      </c>
      <c r="D391" s="211" t="s">
        <v>106</v>
      </c>
      <c r="E391" s="211" t="s">
        <v>143</v>
      </c>
      <c r="F391" s="241" t="s">
        <v>131</v>
      </c>
      <c r="G391" s="357">
        <v>0.5</v>
      </c>
      <c r="H391" s="361">
        <v>6623.3853462997449</v>
      </c>
      <c r="I391" s="365">
        <v>406.79298511948269</v>
      </c>
      <c r="J391" s="332">
        <f>Table1[[#This Row],[Embellishment Area (m2)]]*Table1[[#This Row],[Construction Unit Rate ($/m)]]*Table1[[#This Row],[Embellishment Area Factor]]</f>
        <v>1347173.348308956</v>
      </c>
      <c r="K391" s="246">
        <v>13246.77069259949</v>
      </c>
      <c r="L391" s="337">
        <v>77.249060510664719</v>
      </c>
      <c r="M391" s="88">
        <f>Table1[[#This Row],[Size of land (m2)]]*Table1[[#This Row],[Land Unit Rate ($/m2)]]</f>
        <v>1023300.590803518</v>
      </c>
      <c r="N391" s="244">
        <v>2021</v>
      </c>
      <c r="O391" s="88">
        <f>ROUND(IF(Table1[[#This Row],[Valuation Year]]=2016,(Table1[[#This Row],[Total Construction Cost ($)]]+Table1[[#This Row],[Land Value]])*('General Input Sheet'!$G$38/'General Input Sheet'!$G$43),Table1[[#This Row],[Total Construction Cost ($)]]+Table1[[#This Row],[Land Value]]),0)</f>
        <v>2370474</v>
      </c>
      <c r="P391" s="123" t="str" cm="1">
        <f t="array" ref="P391">_xlfn.IFS(Table1[[#This Row],[Asset Class]]&lt;&gt;"Local","y",P$11=$E391,"y",Table1[[#This Row],[Asset Class]]="Local","")</f>
        <v>y</v>
      </c>
      <c r="Q391" s="86" t="str" cm="1">
        <f t="array" ref="Q391">_xlfn.IFS(Table1[[#This Row],[Asset Class]]&lt;&gt;"Local","y",Q$11=$E391,"y",Table1[[#This Row],[Asset Class]]="Local","")</f>
        <v>y</v>
      </c>
      <c r="R391" s="86" t="str" cm="1">
        <f t="array" ref="R391">_xlfn.IFS(Table1[[#This Row],[Asset Class]]&lt;&gt;"Local","y",R$11=$E391,"y",Table1[[#This Row],[Asset Class]]="Local","")</f>
        <v>y</v>
      </c>
      <c r="S391" s="341" t="str" cm="1">
        <f t="array" ref="S391">_xlfn.IFS(Table1[[#This Row],[Asset Class]]&lt;&gt;"Local","y",S$11=$E391,"y",Table1[[#This Row],[Asset Class]]="Local","")</f>
        <v>y</v>
      </c>
      <c r="T391" s="50"/>
      <c r="U391" s="95">
        <f>IF(Table1[[#This Row],[Asset Class]]&lt;&gt;"Local",0.25,IF(P391="y",1,""))</f>
        <v>0.25</v>
      </c>
      <c r="V391" s="415">
        <f>IF(Table1[[#This Row],[Asset Class]]&lt;&gt;"Local",0.25,IF(Q391="y",1,""))</f>
        <v>0.25</v>
      </c>
      <c r="W391" s="415">
        <f>IF(Table1[[#This Row],[Asset Class]]&lt;&gt;"Local",0.25,IF(R391="y",1,""))</f>
        <v>0.25</v>
      </c>
      <c r="X391" s="415">
        <f>IF(Table1[[#This Row],[Asset Class]]&lt;&gt;"Local",0.25,IF(S391="y",1,""))</f>
        <v>0.25</v>
      </c>
      <c r="Y391" s="95">
        <f t="shared" si="30"/>
        <v>1</v>
      </c>
      <c r="Z391" s="50"/>
      <c r="AA391" s="257">
        <f t="shared" si="31"/>
        <v>592618.5</v>
      </c>
      <c r="AB391" s="258">
        <f t="shared" si="32"/>
        <v>592618.5</v>
      </c>
      <c r="AC391" s="258">
        <f t="shared" si="33"/>
        <v>592618.5</v>
      </c>
      <c r="AD391" s="258">
        <f t="shared" si="34"/>
        <v>592618.5</v>
      </c>
      <c r="AE391" s="259">
        <f t="shared" si="35"/>
        <v>2370474</v>
      </c>
    </row>
    <row r="392" spans="1:31">
      <c r="A392" s="26"/>
      <c r="B392" s="210" t="s">
        <v>731</v>
      </c>
      <c r="C392" s="211" t="s">
        <v>732</v>
      </c>
      <c r="D392" s="211" t="s">
        <v>111</v>
      </c>
      <c r="E392" s="211" t="s">
        <v>143</v>
      </c>
      <c r="F392" s="241" t="s">
        <v>108</v>
      </c>
      <c r="G392" s="357">
        <v>0.5</v>
      </c>
      <c r="H392" s="361">
        <v>3683.3417024068922</v>
      </c>
      <c r="I392" s="365">
        <v>115.6419902144599</v>
      </c>
      <c r="J392" s="332">
        <f>Table1[[#This Row],[Embellishment Area (m2)]]*Table1[[#This Row],[Construction Unit Rate ($/m)]]*Table1[[#This Row],[Embellishment Area Factor]]</f>
        <v>212974.48255312495</v>
      </c>
      <c r="K392" s="246">
        <v>7366.6834048137844</v>
      </c>
      <c r="L392" s="337">
        <v>85.331826959272703</v>
      </c>
      <c r="M392" s="88">
        <f>Table1[[#This Row],[Size of land (m2)]]*Table1[[#This Row],[Land Unit Rate ($/m2)]]</f>
        <v>628612.55356331577</v>
      </c>
      <c r="N392" s="244">
        <v>2021</v>
      </c>
      <c r="O392" s="88">
        <f>ROUND(IF(Table1[[#This Row],[Valuation Year]]=2016,(Table1[[#This Row],[Total Construction Cost ($)]]+Table1[[#This Row],[Land Value]])*('General Input Sheet'!$G$38/'General Input Sheet'!$G$43),Table1[[#This Row],[Total Construction Cost ($)]]+Table1[[#This Row],[Land Value]]),0)</f>
        <v>841587</v>
      </c>
      <c r="P392" s="123" t="str" cm="1">
        <f t="array" ref="P392">_xlfn.IFS(Table1[[#This Row],[Asset Class]]&lt;&gt;"Local","y",P$11=$E392,"y",Table1[[#This Row],[Asset Class]]="Local","")</f>
        <v/>
      </c>
      <c r="Q392" s="86" t="str" cm="1">
        <f t="array" ref="Q392">_xlfn.IFS(Table1[[#This Row],[Asset Class]]&lt;&gt;"Local","y",Q$11=$E392,"y",Table1[[#This Row],[Asset Class]]="Local","")</f>
        <v>y</v>
      </c>
      <c r="R392" s="86" t="str" cm="1">
        <f t="array" ref="R392">_xlfn.IFS(Table1[[#This Row],[Asset Class]]&lt;&gt;"Local","y",R$11=$E392,"y",Table1[[#This Row],[Asset Class]]="Local","")</f>
        <v/>
      </c>
      <c r="S392" s="341" t="str" cm="1">
        <f t="array" ref="S392">_xlfn.IFS(Table1[[#This Row],[Asset Class]]&lt;&gt;"Local","y",S$11=$E392,"y",Table1[[#This Row],[Asset Class]]="Local","")</f>
        <v/>
      </c>
      <c r="T392" s="50"/>
      <c r="U392" s="95" t="str">
        <f>IF(Table1[[#This Row],[Asset Class]]&lt;&gt;"Local",0.25,IF(P392="y",1,""))</f>
        <v/>
      </c>
      <c r="V392" s="415">
        <f>IF(Table1[[#This Row],[Asset Class]]&lt;&gt;"Local",0.25,IF(Q392="y",1,""))</f>
        <v>1</v>
      </c>
      <c r="W392" s="415" t="str">
        <f>IF(Table1[[#This Row],[Asset Class]]&lt;&gt;"Local",0.25,IF(R392="y",1,""))</f>
        <v/>
      </c>
      <c r="X392" s="415" t="str">
        <f>IF(Table1[[#This Row],[Asset Class]]&lt;&gt;"Local",0.25,IF(S392="y",1,""))</f>
        <v/>
      </c>
      <c r="Y392" s="95">
        <f t="shared" si="30"/>
        <v>1</v>
      </c>
      <c r="Z392" s="50"/>
      <c r="AA392" s="257" t="str">
        <f t="shared" si="31"/>
        <v/>
      </c>
      <c r="AB392" s="258">
        <f t="shared" si="32"/>
        <v>841587</v>
      </c>
      <c r="AC392" s="258" t="str">
        <f t="shared" si="33"/>
        <v/>
      </c>
      <c r="AD392" s="258" t="str">
        <f t="shared" si="34"/>
        <v/>
      </c>
      <c r="AE392" s="259">
        <f t="shared" si="35"/>
        <v>841587</v>
      </c>
    </row>
    <row r="393" spans="1:31">
      <c r="A393" s="26"/>
      <c r="B393" s="210" t="s">
        <v>733</v>
      </c>
      <c r="C393" s="211" t="s">
        <v>734</v>
      </c>
      <c r="D393" s="211" t="s">
        <v>111</v>
      </c>
      <c r="E393" s="211" t="s">
        <v>143</v>
      </c>
      <c r="F393" s="241" t="s">
        <v>103</v>
      </c>
      <c r="G393" s="357">
        <v>0.5</v>
      </c>
      <c r="H393" s="361">
        <v>1140.2964915811031</v>
      </c>
      <c r="I393" s="365">
        <v>115.6419902144599</v>
      </c>
      <c r="J393" s="332">
        <f>Table1[[#This Row],[Embellishment Area (m2)]]*Table1[[#This Row],[Construction Unit Rate ($/m)]]*Table1[[#This Row],[Embellishment Area Factor]]</f>
        <v>65933.077860502439</v>
      </c>
      <c r="K393" s="246">
        <v>2280.5929831622061</v>
      </c>
      <c r="L393" s="337">
        <v>85.331826959272703</v>
      </c>
      <c r="M393" s="88">
        <f>Table1[[#This Row],[Size of land (m2)]]*Table1[[#This Row],[Land Unit Rate ($/m2)]]</f>
        <v>194607.16580372889</v>
      </c>
      <c r="N393" s="244">
        <v>2021</v>
      </c>
      <c r="O393" s="88">
        <f>ROUND(IF(Table1[[#This Row],[Valuation Year]]=2016,(Table1[[#This Row],[Total Construction Cost ($)]]+Table1[[#This Row],[Land Value]])*('General Input Sheet'!$G$38/'General Input Sheet'!$G$43),Table1[[#This Row],[Total Construction Cost ($)]]+Table1[[#This Row],[Land Value]]),0)</f>
        <v>260540</v>
      </c>
      <c r="P393" s="123" t="str" cm="1">
        <f t="array" ref="P393">_xlfn.IFS(Table1[[#This Row],[Asset Class]]&lt;&gt;"Local","y",P$11=$E393,"y",Table1[[#This Row],[Asset Class]]="Local","")</f>
        <v/>
      </c>
      <c r="Q393" s="86" t="str" cm="1">
        <f t="array" ref="Q393">_xlfn.IFS(Table1[[#This Row],[Asset Class]]&lt;&gt;"Local","y",Q$11=$E393,"y",Table1[[#This Row],[Asset Class]]="Local","")</f>
        <v>y</v>
      </c>
      <c r="R393" s="86" t="str" cm="1">
        <f t="array" ref="R393">_xlfn.IFS(Table1[[#This Row],[Asset Class]]&lt;&gt;"Local","y",R$11=$E393,"y",Table1[[#This Row],[Asset Class]]="Local","")</f>
        <v/>
      </c>
      <c r="S393" s="341" t="str" cm="1">
        <f t="array" ref="S393">_xlfn.IFS(Table1[[#This Row],[Asset Class]]&lt;&gt;"Local","y",S$11=$E393,"y",Table1[[#This Row],[Asset Class]]="Local","")</f>
        <v/>
      </c>
      <c r="T393" s="50"/>
      <c r="U393" s="95" t="str">
        <f>IF(Table1[[#This Row],[Asset Class]]&lt;&gt;"Local",0.25,IF(P393="y",1,""))</f>
        <v/>
      </c>
      <c r="V393" s="415">
        <f>IF(Table1[[#This Row],[Asset Class]]&lt;&gt;"Local",0.25,IF(Q393="y",1,""))</f>
        <v>1</v>
      </c>
      <c r="W393" s="415" t="str">
        <f>IF(Table1[[#This Row],[Asset Class]]&lt;&gt;"Local",0.25,IF(R393="y",1,""))</f>
        <v/>
      </c>
      <c r="X393" s="415" t="str">
        <f>IF(Table1[[#This Row],[Asset Class]]&lt;&gt;"Local",0.25,IF(S393="y",1,""))</f>
        <v/>
      </c>
      <c r="Y393" s="95">
        <f t="shared" si="30"/>
        <v>1</v>
      </c>
      <c r="Z393" s="50"/>
      <c r="AA393" s="257" t="str">
        <f t="shared" si="31"/>
        <v/>
      </c>
      <c r="AB393" s="258">
        <f t="shared" si="32"/>
        <v>260540</v>
      </c>
      <c r="AC393" s="258" t="str">
        <f t="shared" si="33"/>
        <v/>
      </c>
      <c r="AD393" s="258" t="str">
        <f t="shared" si="34"/>
        <v/>
      </c>
      <c r="AE393" s="259">
        <f t="shared" si="35"/>
        <v>260540</v>
      </c>
    </row>
    <row r="394" spans="1:31">
      <c r="A394" s="26"/>
      <c r="B394" s="210" t="s">
        <v>735</v>
      </c>
      <c r="C394" s="211" t="s">
        <v>736</v>
      </c>
      <c r="D394" s="211" t="s">
        <v>106</v>
      </c>
      <c r="E394" s="211" t="s">
        <v>143</v>
      </c>
      <c r="F394" s="241" t="s">
        <v>103</v>
      </c>
      <c r="G394" s="357">
        <v>0.5</v>
      </c>
      <c r="H394" s="361">
        <v>44298.843375113014</v>
      </c>
      <c r="I394" s="365">
        <v>406.79298511948269</v>
      </c>
      <c r="J394" s="332">
        <f>Table1[[#This Row],[Embellishment Area (m2)]]*Table1[[#This Row],[Construction Unit Rate ($/m)]]*Table1[[#This Row],[Embellishment Area Factor]]</f>
        <v>9010229.3669513222</v>
      </c>
      <c r="K394" s="246">
        <v>88597.686750226028</v>
      </c>
      <c r="L394" s="337">
        <v>77.249060510664719</v>
      </c>
      <c r="M394" s="88">
        <f>Table1[[#This Row],[Size of land (m2)]]*Table1[[#This Row],[Land Unit Rate ($/m2)]]</f>
        <v>6844088.0648731282</v>
      </c>
      <c r="N394" s="244">
        <v>2021</v>
      </c>
      <c r="O394" s="88">
        <f>ROUND(IF(Table1[[#This Row],[Valuation Year]]=2016,(Table1[[#This Row],[Total Construction Cost ($)]]+Table1[[#This Row],[Land Value]])*('General Input Sheet'!$G$38/'General Input Sheet'!$G$43),Table1[[#This Row],[Total Construction Cost ($)]]+Table1[[#This Row],[Land Value]]),0)</f>
        <v>15854317</v>
      </c>
      <c r="P394" s="123" t="str" cm="1">
        <f t="array" ref="P394">_xlfn.IFS(Table1[[#This Row],[Asset Class]]&lt;&gt;"Local","y",P$11=$E394,"y",Table1[[#This Row],[Asset Class]]="Local","")</f>
        <v>y</v>
      </c>
      <c r="Q394" s="86" t="str" cm="1">
        <f t="array" ref="Q394">_xlfn.IFS(Table1[[#This Row],[Asset Class]]&lt;&gt;"Local","y",Q$11=$E394,"y",Table1[[#This Row],[Asset Class]]="Local","")</f>
        <v>y</v>
      </c>
      <c r="R394" s="86" t="str" cm="1">
        <f t="array" ref="R394">_xlfn.IFS(Table1[[#This Row],[Asset Class]]&lt;&gt;"Local","y",R$11=$E394,"y",Table1[[#This Row],[Asset Class]]="Local","")</f>
        <v>y</v>
      </c>
      <c r="S394" s="341" t="str" cm="1">
        <f t="array" ref="S394">_xlfn.IFS(Table1[[#This Row],[Asset Class]]&lt;&gt;"Local","y",S$11=$E394,"y",Table1[[#This Row],[Asset Class]]="Local","")</f>
        <v>y</v>
      </c>
      <c r="T394" s="50"/>
      <c r="U394" s="95">
        <f>IF(Table1[[#This Row],[Asset Class]]&lt;&gt;"Local",0.25,IF(P394="y",1,""))</f>
        <v>0.25</v>
      </c>
      <c r="V394" s="415">
        <f>IF(Table1[[#This Row],[Asset Class]]&lt;&gt;"Local",0.25,IF(Q394="y",1,""))</f>
        <v>0.25</v>
      </c>
      <c r="W394" s="415">
        <f>IF(Table1[[#This Row],[Asset Class]]&lt;&gt;"Local",0.25,IF(R394="y",1,""))</f>
        <v>0.25</v>
      </c>
      <c r="X394" s="415">
        <f>IF(Table1[[#This Row],[Asset Class]]&lt;&gt;"Local",0.25,IF(S394="y",1,""))</f>
        <v>0.25</v>
      </c>
      <c r="Y394" s="95">
        <f t="shared" si="30"/>
        <v>1</v>
      </c>
      <c r="Z394" s="50"/>
      <c r="AA394" s="257">
        <f t="shared" si="31"/>
        <v>3963579.25</v>
      </c>
      <c r="AB394" s="258">
        <f t="shared" si="32"/>
        <v>3963579.25</v>
      </c>
      <c r="AC394" s="258">
        <f t="shared" si="33"/>
        <v>3963579.25</v>
      </c>
      <c r="AD394" s="258">
        <f t="shared" si="34"/>
        <v>3963579.25</v>
      </c>
      <c r="AE394" s="259">
        <f t="shared" si="35"/>
        <v>15854317</v>
      </c>
    </row>
    <row r="395" spans="1:31">
      <c r="A395" s="26"/>
      <c r="B395" s="210" t="s">
        <v>735</v>
      </c>
      <c r="C395" s="211" t="s">
        <v>737</v>
      </c>
      <c r="D395" s="211" t="s">
        <v>106</v>
      </c>
      <c r="E395" s="211" t="s">
        <v>143</v>
      </c>
      <c r="F395" s="241" t="s">
        <v>103</v>
      </c>
      <c r="G395" s="357">
        <v>0.5</v>
      </c>
      <c r="H395" s="361">
        <v>56676.250548296302</v>
      </c>
      <c r="I395" s="365">
        <v>406.79298511948269</v>
      </c>
      <c r="J395" s="332">
        <f>Table1[[#This Row],[Embellishment Area (m2)]]*Table1[[#This Row],[Construction Unit Rate ($/m)]]*Table1[[#This Row],[Embellishment Area Factor]]</f>
        <v>11527750.572960585</v>
      </c>
      <c r="K395" s="246">
        <v>113352.5010965926</v>
      </c>
      <c r="L395" s="337">
        <v>77.249060510664719</v>
      </c>
      <c r="M395" s="88">
        <f>Table1[[#This Row],[Size of land (m2)]]*Table1[[#This Row],[Land Unit Rate ($/m2)]]</f>
        <v>8756374.216245871</v>
      </c>
      <c r="N395" s="244">
        <v>2021</v>
      </c>
      <c r="O395" s="88">
        <f>ROUND(IF(Table1[[#This Row],[Valuation Year]]=2016,(Table1[[#This Row],[Total Construction Cost ($)]]+Table1[[#This Row],[Land Value]])*('General Input Sheet'!$G$38/'General Input Sheet'!$G$43),Table1[[#This Row],[Total Construction Cost ($)]]+Table1[[#This Row],[Land Value]]),0)</f>
        <v>20284125</v>
      </c>
      <c r="P395" s="123" t="str" cm="1">
        <f t="array" ref="P395">_xlfn.IFS(Table1[[#This Row],[Asset Class]]&lt;&gt;"Local","y",P$11=$E395,"y",Table1[[#This Row],[Asset Class]]="Local","")</f>
        <v>y</v>
      </c>
      <c r="Q395" s="86" t="str" cm="1">
        <f t="array" ref="Q395">_xlfn.IFS(Table1[[#This Row],[Asset Class]]&lt;&gt;"Local","y",Q$11=$E395,"y",Table1[[#This Row],[Asset Class]]="Local","")</f>
        <v>y</v>
      </c>
      <c r="R395" s="86" t="str" cm="1">
        <f t="array" ref="R395">_xlfn.IFS(Table1[[#This Row],[Asset Class]]&lt;&gt;"Local","y",R$11=$E395,"y",Table1[[#This Row],[Asset Class]]="Local","")</f>
        <v>y</v>
      </c>
      <c r="S395" s="341" t="str" cm="1">
        <f t="array" ref="S395">_xlfn.IFS(Table1[[#This Row],[Asset Class]]&lt;&gt;"Local","y",S$11=$E395,"y",Table1[[#This Row],[Asset Class]]="Local","")</f>
        <v>y</v>
      </c>
      <c r="T395" s="50"/>
      <c r="U395" s="95">
        <f>IF(Table1[[#This Row],[Asset Class]]&lt;&gt;"Local",0.25,IF(P395="y",1,""))</f>
        <v>0.25</v>
      </c>
      <c r="V395" s="415">
        <f>IF(Table1[[#This Row],[Asset Class]]&lt;&gt;"Local",0.25,IF(Q395="y",1,""))</f>
        <v>0.25</v>
      </c>
      <c r="W395" s="415">
        <f>IF(Table1[[#This Row],[Asset Class]]&lt;&gt;"Local",0.25,IF(R395="y",1,""))</f>
        <v>0.25</v>
      </c>
      <c r="X395" s="415">
        <f>IF(Table1[[#This Row],[Asset Class]]&lt;&gt;"Local",0.25,IF(S395="y",1,""))</f>
        <v>0.25</v>
      </c>
      <c r="Y395" s="95">
        <f t="shared" si="30"/>
        <v>1</v>
      </c>
      <c r="Z395" s="50"/>
      <c r="AA395" s="257">
        <f t="shared" si="31"/>
        <v>5071031.25</v>
      </c>
      <c r="AB395" s="258">
        <f t="shared" si="32"/>
        <v>5071031.25</v>
      </c>
      <c r="AC395" s="258">
        <f t="shared" si="33"/>
        <v>5071031.25</v>
      </c>
      <c r="AD395" s="258">
        <f t="shared" si="34"/>
        <v>5071031.25</v>
      </c>
      <c r="AE395" s="259">
        <f t="shared" si="35"/>
        <v>20284125</v>
      </c>
    </row>
    <row r="396" spans="1:31">
      <c r="A396" s="26"/>
      <c r="B396" s="210" t="s">
        <v>738</v>
      </c>
      <c r="C396" s="211" t="s">
        <v>739</v>
      </c>
      <c r="D396" s="211" t="s">
        <v>101</v>
      </c>
      <c r="E396" s="211" t="s">
        <v>143</v>
      </c>
      <c r="F396" s="241" t="s">
        <v>136</v>
      </c>
      <c r="G396" s="357">
        <v>0.5</v>
      </c>
      <c r="H396" s="360">
        <v>144173.3000430626</v>
      </c>
      <c r="I396" s="365">
        <v>236.89696198394208</v>
      </c>
      <c r="J396" s="332">
        <f>Table1[[#This Row],[Embellishment Area (m2)]]*Table1[[#This Row],[Construction Unit Rate ($/m)]]*Table1[[#This Row],[Embellishment Area Factor]]</f>
        <v>17077108.389700439</v>
      </c>
      <c r="K396" s="246">
        <v>288346.6000861252</v>
      </c>
      <c r="L396" s="337">
        <v>76.269268802397988</v>
      </c>
      <c r="M396" s="88">
        <f>Table1[[#This Row],[Size of land (m2)]]*Table1[[#This Row],[Land Unit Rate ($/m2)]]</f>
        <v>21991984.350226238</v>
      </c>
      <c r="N396" s="244">
        <v>2021</v>
      </c>
      <c r="O396" s="202">
        <f>ROUND(IF(Table1[[#This Row],[Valuation Year]]=2016,(Table1[[#This Row],[Total Construction Cost ($)]]+Table1[[#This Row],[Land Value]])*('General Input Sheet'!$G$38/'General Input Sheet'!$G$43),Table1[[#This Row],[Total Construction Cost ($)]]+Table1[[#This Row],[Land Value]]),0)</f>
        <v>39069093</v>
      </c>
      <c r="P396" s="123" t="str" cm="1">
        <f t="array" ref="P396">_xlfn.IFS(Table1[[#This Row],[Asset Class]]&lt;&gt;"Local","y",P$11=$E396,"y",Table1[[#This Row],[Asset Class]]="Local","")</f>
        <v>y</v>
      </c>
      <c r="Q396" s="86" t="str" cm="1">
        <f t="array" ref="Q396">_xlfn.IFS(Table1[[#This Row],[Asset Class]]&lt;&gt;"Local","y",Q$11=$E396,"y",Table1[[#This Row],[Asset Class]]="Local","")</f>
        <v>y</v>
      </c>
      <c r="R396" s="86" t="str" cm="1">
        <f t="array" ref="R396">_xlfn.IFS(Table1[[#This Row],[Asset Class]]&lt;&gt;"Local","y",R$11=$E396,"y",Table1[[#This Row],[Asset Class]]="Local","")</f>
        <v>y</v>
      </c>
      <c r="S396" s="341" t="str" cm="1">
        <f t="array" ref="S396">_xlfn.IFS(Table1[[#This Row],[Asset Class]]&lt;&gt;"Local","y",S$11=$E396,"y",Table1[[#This Row],[Asset Class]]="Local","")</f>
        <v>y</v>
      </c>
      <c r="T396" s="50"/>
      <c r="U396" s="95">
        <f>IF(Table1[[#This Row],[Asset Class]]&lt;&gt;"Local",0.25,IF(P396="y",1,""))</f>
        <v>0.25</v>
      </c>
      <c r="V396" s="415">
        <f>IF(Table1[[#This Row],[Asset Class]]&lt;&gt;"Local",0.25,IF(Q396="y",1,""))</f>
        <v>0.25</v>
      </c>
      <c r="W396" s="415">
        <f>IF(Table1[[#This Row],[Asset Class]]&lt;&gt;"Local",0.25,IF(R396="y",1,""))</f>
        <v>0.25</v>
      </c>
      <c r="X396" s="415">
        <f>IF(Table1[[#This Row],[Asset Class]]&lt;&gt;"Local",0.25,IF(S396="y",1,""))</f>
        <v>0.25</v>
      </c>
      <c r="Y396" s="95">
        <f t="shared" si="30"/>
        <v>1</v>
      </c>
      <c r="Z396" s="50"/>
      <c r="AA396" s="257">
        <f t="shared" si="31"/>
        <v>9767273.25</v>
      </c>
      <c r="AB396" s="258">
        <f t="shared" si="32"/>
        <v>9767273.25</v>
      </c>
      <c r="AC396" s="258">
        <f t="shared" si="33"/>
        <v>9767273.25</v>
      </c>
      <c r="AD396" s="258">
        <f t="shared" si="34"/>
        <v>9767273.25</v>
      </c>
      <c r="AE396" s="259">
        <f t="shared" si="35"/>
        <v>39069093</v>
      </c>
    </row>
    <row r="397" spans="1:31">
      <c r="A397" s="26"/>
      <c r="B397" s="210" t="s">
        <v>740</v>
      </c>
      <c r="C397" s="211" t="s">
        <v>741</v>
      </c>
      <c r="D397" s="211" t="s">
        <v>101</v>
      </c>
      <c r="E397" s="211" t="s">
        <v>143</v>
      </c>
      <c r="F397" s="241" t="s">
        <v>131</v>
      </c>
      <c r="G397" s="357">
        <v>0.5</v>
      </c>
      <c r="H397" s="360">
        <v>11259.114823864005</v>
      </c>
      <c r="I397" s="365">
        <v>236.89696198394208</v>
      </c>
      <c r="J397" s="332">
        <f>Table1[[#This Row],[Embellishment Area (m2)]]*Table1[[#This Row],[Construction Unit Rate ($/m)]]*Table1[[#This Row],[Embellishment Area Factor]]</f>
        <v>1333625.0482008751</v>
      </c>
      <c r="K397" s="246">
        <v>22518.229647728011</v>
      </c>
      <c r="L397" s="337">
        <v>76.269268802397988</v>
      </c>
      <c r="M397" s="88">
        <f>Table1[[#This Row],[Size of land (m2)]]*Table1[[#This Row],[Land Unit Rate ($/m2)]]</f>
        <v>1717448.9099566955</v>
      </c>
      <c r="N397" s="244">
        <v>2021</v>
      </c>
      <c r="O397" s="202">
        <f>ROUND(IF(Table1[[#This Row],[Valuation Year]]=2016,(Table1[[#This Row],[Total Construction Cost ($)]]+Table1[[#This Row],[Land Value]])*('General Input Sheet'!$G$38/'General Input Sheet'!$G$43),Table1[[#This Row],[Total Construction Cost ($)]]+Table1[[#This Row],[Land Value]]),0)</f>
        <v>3051074</v>
      </c>
      <c r="P397" s="123" t="str" cm="1">
        <f t="array" ref="P397">_xlfn.IFS(Table1[[#This Row],[Asset Class]]&lt;&gt;"Local","y",P$11=$E397,"y",Table1[[#This Row],[Asset Class]]="Local","")</f>
        <v>y</v>
      </c>
      <c r="Q397" s="86" t="str" cm="1">
        <f t="array" ref="Q397">_xlfn.IFS(Table1[[#This Row],[Asset Class]]&lt;&gt;"Local","y",Q$11=$E397,"y",Table1[[#This Row],[Asset Class]]="Local","")</f>
        <v>y</v>
      </c>
      <c r="R397" s="86" t="str" cm="1">
        <f t="array" ref="R397">_xlfn.IFS(Table1[[#This Row],[Asset Class]]&lt;&gt;"Local","y",R$11=$E397,"y",Table1[[#This Row],[Asset Class]]="Local","")</f>
        <v>y</v>
      </c>
      <c r="S397" s="341" t="str" cm="1">
        <f t="array" ref="S397">_xlfn.IFS(Table1[[#This Row],[Asset Class]]&lt;&gt;"Local","y",S$11=$E397,"y",Table1[[#This Row],[Asset Class]]="Local","")</f>
        <v>y</v>
      </c>
      <c r="T397" s="50"/>
      <c r="U397" s="95">
        <f>IF(Table1[[#This Row],[Asset Class]]&lt;&gt;"Local",0.25,IF(P397="y",1,""))</f>
        <v>0.25</v>
      </c>
      <c r="V397" s="415">
        <f>IF(Table1[[#This Row],[Asset Class]]&lt;&gt;"Local",0.25,IF(Q397="y",1,""))</f>
        <v>0.25</v>
      </c>
      <c r="W397" s="415">
        <f>IF(Table1[[#This Row],[Asset Class]]&lt;&gt;"Local",0.25,IF(R397="y",1,""))</f>
        <v>0.25</v>
      </c>
      <c r="X397" s="415">
        <f>IF(Table1[[#This Row],[Asset Class]]&lt;&gt;"Local",0.25,IF(S397="y",1,""))</f>
        <v>0.25</v>
      </c>
      <c r="Y397" s="95">
        <f t="shared" si="30"/>
        <v>1</v>
      </c>
      <c r="Z397" s="50"/>
      <c r="AA397" s="257">
        <f t="shared" si="31"/>
        <v>762768.5</v>
      </c>
      <c r="AB397" s="258">
        <f t="shared" si="32"/>
        <v>762768.5</v>
      </c>
      <c r="AC397" s="258">
        <f t="shared" si="33"/>
        <v>762768.5</v>
      </c>
      <c r="AD397" s="258">
        <f t="shared" si="34"/>
        <v>762768.5</v>
      </c>
      <c r="AE397" s="259">
        <f t="shared" si="35"/>
        <v>3051074</v>
      </c>
    </row>
    <row r="398" spans="1:31">
      <c r="A398" s="26"/>
      <c r="B398" s="210" t="s">
        <v>742</v>
      </c>
      <c r="C398" s="211" t="s">
        <v>743</v>
      </c>
      <c r="D398" s="211" t="s">
        <v>106</v>
      </c>
      <c r="E398" s="211" t="s">
        <v>143</v>
      </c>
      <c r="F398" s="241" t="s">
        <v>103</v>
      </c>
      <c r="G398" s="357">
        <v>0.5</v>
      </c>
      <c r="H398" s="360">
        <v>128740.1781459855</v>
      </c>
      <c r="I398" s="365">
        <v>406.79298511948269</v>
      </c>
      <c r="J398" s="332">
        <f>Table1[[#This Row],[Embellishment Area (m2)]]*Table1[[#This Row],[Construction Unit Rate ($/m)]]*Table1[[#This Row],[Embellishment Area Factor]]</f>
        <v>26185300.686409716</v>
      </c>
      <c r="K398" s="246">
        <v>257480.35629197099</v>
      </c>
      <c r="L398" s="337">
        <v>77.249060510664719</v>
      </c>
      <c r="M398" s="88">
        <f>Table1[[#This Row],[Size of land (m2)]]*Table1[[#This Row],[Land Unit Rate ($/m2)]]</f>
        <v>19890115.62350598</v>
      </c>
      <c r="N398" s="244">
        <v>2021</v>
      </c>
      <c r="O398" s="202">
        <f>ROUND(IF(Table1[[#This Row],[Valuation Year]]=2016,(Table1[[#This Row],[Total Construction Cost ($)]]+Table1[[#This Row],[Land Value]])*('General Input Sheet'!$G$38/'General Input Sheet'!$G$43),Table1[[#This Row],[Total Construction Cost ($)]]+Table1[[#This Row],[Land Value]]),0)</f>
        <v>46075416</v>
      </c>
      <c r="P398" s="123" t="str" cm="1">
        <f t="array" ref="P398">_xlfn.IFS(Table1[[#This Row],[Asset Class]]&lt;&gt;"Local","y",P$11=$E398,"y",Table1[[#This Row],[Asset Class]]="Local","")</f>
        <v>y</v>
      </c>
      <c r="Q398" s="86" t="str" cm="1">
        <f t="array" ref="Q398">_xlfn.IFS(Table1[[#This Row],[Asset Class]]&lt;&gt;"Local","y",Q$11=$E398,"y",Table1[[#This Row],[Asset Class]]="Local","")</f>
        <v>y</v>
      </c>
      <c r="R398" s="86" t="str" cm="1">
        <f t="array" ref="R398">_xlfn.IFS(Table1[[#This Row],[Asset Class]]&lt;&gt;"Local","y",R$11=$E398,"y",Table1[[#This Row],[Asset Class]]="Local","")</f>
        <v>y</v>
      </c>
      <c r="S398" s="341" t="str" cm="1">
        <f t="array" ref="S398">_xlfn.IFS(Table1[[#This Row],[Asset Class]]&lt;&gt;"Local","y",S$11=$E398,"y",Table1[[#This Row],[Asset Class]]="Local","")</f>
        <v>y</v>
      </c>
      <c r="T398" s="50"/>
      <c r="U398" s="95">
        <f>IF(Table1[[#This Row],[Asset Class]]&lt;&gt;"Local",0.25,IF(P398="y",1,""))</f>
        <v>0.25</v>
      </c>
      <c r="V398" s="415">
        <f>IF(Table1[[#This Row],[Asset Class]]&lt;&gt;"Local",0.25,IF(Q398="y",1,""))</f>
        <v>0.25</v>
      </c>
      <c r="W398" s="415">
        <f>IF(Table1[[#This Row],[Asset Class]]&lt;&gt;"Local",0.25,IF(R398="y",1,""))</f>
        <v>0.25</v>
      </c>
      <c r="X398" s="415">
        <f>IF(Table1[[#This Row],[Asset Class]]&lt;&gt;"Local",0.25,IF(S398="y",1,""))</f>
        <v>0.25</v>
      </c>
      <c r="Y398" s="95">
        <f t="shared" si="30"/>
        <v>1</v>
      </c>
      <c r="Z398" s="50"/>
      <c r="AA398" s="257">
        <f t="shared" si="31"/>
        <v>11518854</v>
      </c>
      <c r="AB398" s="258">
        <f t="shared" si="32"/>
        <v>11518854</v>
      </c>
      <c r="AC398" s="258">
        <f t="shared" si="33"/>
        <v>11518854</v>
      </c>
      <c r="AD398" s="258">
        <f t="shared" si="34"/>
        <v>11518854</v>
      </c>
      <c r="AE398" s="259">
        <f t="shared" si="35"/>
        <v>46075416</v>
      </c>
    </row>
    <row r="399" spans="1:31">
      <c r="A399" s="26"/>
      <c r="B399" s="210" t="s">
        <v>742</v>
      </c>
      <c r="C399" s="211" t="s">
        <v>744</v>
      </c>
      <c r="D399" s="211" t="s">
        <v>106</v>
      </c>
      <c r="E399" s="211" t="s">
        <v>143</v>
      </c>
      <c r="F399" s="241" t="s">
        <v>136</v>
      </c>
      <c r="G399" s="357">
        <v>0.5</v>
      </c>
      <c r="H399" s="360">
        <v>33392.814383908233</v>
      </c>
      <c r="I399" s="365">
        <v>406.79298511948269</v>
      </c>
      <c r="J399" s="332">
        <f>Table1[[#This Row],[Embellishment Area (m2)]]*Table1[[#This Row],[Construction Unit Rate ($/m)]]*Table1[[#This Row],[Embellishment Area Factor]]</f>
        <v>6791981.3223854145</v>
      </c>
      <c r="K399" s="246">
        <v>66785.628767816466</v>
      </c>
      <c r="L399" s="337">
        <v>77.249060510664719</v>
      </c>
      <c r="M399" s="88">
        <f>Table1[[#This Row],[Size of land (m2)]]*Table1[[#This Row],[Land Unit Rate ($/m2)]]</f>
        <v>5159127.0779278446</v>
      </c>
      <c r="N399" s="244">
        <v>2021</v>
      </c>
      <c r="O399" s="202">
        <f>ROUND(IF(Table1[[#This Row],[Valuation Year]]=2016,(Table1[[#This Row],[Total Construction Cost ($)]]+Table1[[#This Row],[Land Value]])*('General Input Sheet'!$G$38/'General Input Sheet'!$G$43),Table1[[#This Row],[Total Construction Cost ($)]]+Table1[[#This Row],[Land Value]]),0)</f>
        <v>11951108</v>
      </c>
      <c r="P399" s="123" t="str" cm="1">
        <f t="array" ref="P399">_xlfn.IFS(Table1[[#This Row],[Asset Class]]&lt;&gt;"Local","y",P$11=$E399,"y",Table1[[#This Row],[Asset Class]]="Local","")</f>
        <v>y</v>
      </c>
      <c r="Q399" s="86" t="str" cm="1">
        <f t="array" ref="Q399">_xlfn.IFS(Table1[[#This Row],[Asset Class]]&lt;&gt;"Local","y",Q$11=$E399,"y",Table1[[#This Row],[Asset Class]]="Local","")</f>
        <v>y</v>
      </c>
      <c r="R399" s="86" t="str" cm="1">
        <f t="array" ref="R399">_xlfn.IFS(Table1[[#This Row],[Asset Class]]&lt;&gt;"Local","y",R$11=$E399,"y",Table1[[#This Row],[Asset Class]]="Local","")</f>
        <v>y</v>
      </c>
      <c r="S399" s="341" t="str" cm="1">
        <f t="array" ref="S399">_xlfn.IFS(Table1[[#This Row],[Asset Class]]&lt;&gt;"Local","y",S$11=$E399,"y",Table1[[#This Row],[Asset Class]]="Local","")</f>
        <v>y</v>
      </c>
      <c r="T399" s="50"/>
      <c r="U399" s="95">
        <f>IF(Table1[[#This Row],[Asset Class]]&lt;&gt;"Local",0.25,IF(P399="y",1,""))</f>
        <v>0.25</v>
      </c>
      <c r="V399" s="415">
        <f>IF(Table1[[#This Row],[Asset Class]]&lt;&gt;"Local",0.25,IF(Q399="y",1,""))</f>
        <v>0.25</v>
      </c>
      <c r="W399" s="415">
        <f>IF(Table1[[#This Row],[Asset Class]]&lt;&gt;"Local",0.25,IF(R399="y",1,""))</f>
        <v>0.25</v>
      </c>
      <c r="X399" s="415">
        <f>IF(Table1[[#This Row],[Asset Class]]&lt;&gt;"Local",0.25,IF(S399="y",1,""))</f>
        <v>0.25</v>
      </c>
      <c r="Y399" s="95">
        <f t="shared" ref="Y399:Y462" si="36">SUM(U399:X399)</f>
        <v>1</v>
      </c>
      <c r="Z399" s="50"/>
      <c r="AA399" s="257">
        <f t="shared" ref="AA399:AA462" si="37">IF(U399="","",(U399/$Y399)*$O399)</f>
        <v>2987777</v>
      </c>
      <c r="AB399" s="258">
        <f t="shared" ref="AB399:AB462" si="38">IF(V399="","",(V399/$Y399)*$O399)</f>
        <v>2987777</v>
      </c>
      <c r="AC399" s="258">
        <f t="shared" ref="AC399:AC462" si="39">IF(W399="","",(W399/$Y399)*$O399)</f>
        <v>2987777</v>
      </c>
      <c r="AD399" s="258">
        <f t="shared" ref="AD399:AD462" si="40">IF(X399="","",(X399/$Y399)*$O399)</f>
        <v>2987777</v>
      </c>
      <c r="AE399" s="259">
        <f t="shared" ref="AE399:AE462" si="41">SUM(AA399:AD399)</f>
        <v>11951108</v>
      </c>
    </row>
    <row r="400" spans="1:31">
      <c r="A400" s="26"/>
      <c r="B400" s="210" t="s">
        <v>742</v>
      </c>
      <c r="C400" s="211" t="s">
        <v>745</v>
      </c>
      <c r="D400" s="211" t="s">
        <v>106</v>
      </c>
      <c r="E400" s="211" t="s">
        <v>143</v>
      </c>
      <c r="F400" s="241" t="s">
        <v>108</v>
      </c>
      <c r="G400" s="357">
        <v>0.5</v>
      </c>
      <c r="H400" s="360">
        <v>111637.21405773854</v>
      </c>
      <c r="I400" s="365">
        <v>406.79298511948269</v>
      </c>
      <c r="J400" s="332">
        <f>Table1[[#This Row],[Embellishment Area (m2)]]*Table1[[#This Row],[Construction Unit Rate ($/m)]]*Table1[[#This Row],[Embellishment Area Factor]]</f>
        <v>22706617.778485071</v>
      </c>
      <c r="K400" s="246">
        <v>223274.42811547709</v>
      </c>
      <c r="L400" s="337">
        <v>77.249060510664719</v>
      </c>
      <c r="M400" s="88">
        <f>Table1[[#This Row],[Size of land (m2)]]*Table1[[#This Row],[Land Unit Rate ($/m2)]]</f>
        <v>17247739.807976551</v>
      </c>
      <c r="N400" s="244">
        <v>2021</v>
      </c>
      <c r="O400" s="202">
        <f>ROUND(IF(Table1[[#This Row],[Valuation Year]]=2016,(Table1[[#This Row],[Total Construction Cost ($)]]+Table1[[#This Row],[Land Value]])*('General Input Sheet'!$G$38/'General Input Sheet'!$G$43),Table1[[#This Row],[Total Construction Cost ($)]]+Table1[[#This Row],[Land Value]]),0)</f>
        <v>39954358</v>
      </c>
      <c r="P400" s="123" t="str" cm="1">
        <f t="array" ref="P400">_xlfn.IFS(Table1[[#This Row],[Asset Class]]&lt;&gt;"Local","y",P$11=$E400,"y",Table1[[#This Row],[Asset Class]]="Local","")</f>
        <v>y</v>
      </c>
      <c r="Q400" s="86" t="str" cm="1">
        <f t="array" ref="Q400">_xlfn.IFS(Table1[[#This Row],[Asset Class]]&lt;&gt;"Local","y",Q$11=$E400,"y",Table1[[#This Row],[Asset Class]]="Local","")</f>
        <v>y</v>
      </c>
      <c r="R400" s="86" t="str" cm="1">
        <f t="array" ref="R400">_xlfn.IFS(Table1[[#This Row],[Asset Class]]&lt;&gt;"Local","y",R$11=$E400,"y",Table1[[#This Row],[Asset Class]]="Local","")</f>
        <v>y</v>
      </c>
      <c r="S400" s="341" t="str" cm="1">
        <f t="array" ref="S400">_xlfn.IFS(Table1[[#This Row],[Asset Class]]&lt;&gt;"Local","y",S$11=$E400,"y",Table1[[#This Row],[Asset Class]]="Local","")</f>
        <v>y</v>
      </c>
      <c r="T400" s="50"/>
      <c r="U400" s="95">
        <f>IF(Table1[[#This Row],[Asset Class]]&lt;&gt;"Local",0.25,IF(P400="y",1,""))</f>
        <v>0.25</v>
      </c>
      <c r="V400" s="415">
        <f>IF(Table1[[#This Row],[Asset Class]]&lt;&gt;"Local",0.25,IF(Q400="y",1,""))</f>
        <v>0.25</v>
      </c>
      <c r="W400" s="415">
        <f>IF(Table1[[#This Row],[Asset Class]]&lt;&gt;"Local",0.25,IF(R400="y",1,""))</f>
        <v>0.25</v>
      </c>
      <c r="X400" s="415">
        <f>IF(Table1[[#This Row],[Asset Class]]&lt;&gt;"Local",0.25,IF(S400="y",1,""))</f>
        <v>0.25</v>
      </c>
      <c r="Y400" s="95">
        <f t="shared" si="36"/>
        <v>1</v>
      </c>
      <c r="Z400" s="50"/>
      <c r="AA400" s="257">
        <f t="shared" si="37"/>
        <v>9988589.5</v>
      </c>
      <c r="AB400" s="258">
        <f t="shared" si="38"/>
        <v>9988589.5</v>
      </c>
      <c r="AC400" s="258">
        <f t="shared" si="39"/>
        <v>9988589.5</v>
      </c>
      <c r="AD400" s="258">
        <f t="shared" si="40"/>
        <v>9988589.5</v>
      </c>
      <c r="AE400" s="259">
        <f t="shared" si="41"/>
        <v>39954358</v>
      </c>
    </row>
    <row r="401" spans="1:31">
      <c r="A401" s="26"/>
      <c r="B401" s="210" t="s">
        <v>742</v>
      </c>
      <c r="C401" s="211" t="s">
        <v>746</v>
      </c>
      <c r="D401" s="211" t="s">
        <v>106</v>
      </c>
      <c r="E401" s="211" t="s">
        <v>143</v>
      </c>
      <c r="F401" s="241" t="s">
        <v>108</v>
      </c>
      <c r="G401" s="357">
        <v>0.5</v>
      </c>
      <c r="H401" s="360">
        <v>20927.737721734789</v>
      </c>
      <c r="I401" s="365">
        <v>406.79298511948269</v>
      </c>
      <c r="J401" s="332">
        <f>Table1[[#This Row],[Embellishment Area (m2)]]*Table1[[#This Row],[Construction Unit Rate ($/m)]]*Table1[[#This Row],[Embellishment Area Factor]]</f>
        <v>4256628.4498110488</v>
      </c>
      <c r="K401" s="246">
        <v>41855.475443469579</v>
      </c>
      <c r="L401" s="337">
        <v>77.249060510664719</v>
      </c>
      <c r="M401" s="88">
        <f>Table1[[#This Row],[Size of land (m2)]]*Table1[[#This Row],[Land Unit Rate ($/m2)]]</f>
        <v>3233296.1552352225</v>
      </c>
      <c r="N401" s="244">
        <v>2021</v>
      </c>
      <c r="O401" s="202">
        <f>ROUND(IF(Table1[[#This Row],[Valuation Year]]=2016,(Table1[[#This Row],[Total Construction Cost ($)]]+Table1[[#This Row],[Land Value]])*('General Input Sheet'!$G$38/'General Input Sheet'!$G$43),Table1[[#This Row],[Total Construction Cost ($)]]+Table1[[#This Row],[Land Value]]),0)</f>
        <v>7489925</v>
      </c>
      <c r="P401" s="123" t="str" cm="1">
        <f t="array" ref="P401">_xlfn.IFS(Table1[[#This Row],[Asset Class]]&lt;&gt;"Local","y",P$11=$E401,"y",Table1[[#This Row],[Asset Class]]="Local","")</f>
        <v>y</v>
      </c>
      <c r="Q401" s="86" t="str" cm="1">
        <f t="array" ref="Q401">_xlfn.IFS(Table1[[#This Row],[Asset Class]]&lt;&gt;"Local","y",Q$11=$E401,"y",Table1[[#This Row],[Asset Class]]="Local","")</f>
        <v>y</v>
      </c>
      <c r="R401" s="86" t="str" cm="1">
        <f t="array" ref="R401">_xlfn.IFS(Table1[[#This Row],[Asset Class]]&lt;&gt;"Local","y",R$11=$E401,"y",Table1[[#This Row],[Asset Class]]="Local","")</f>
        <v>y</v>
      </c>
      <c r="S401" s="341" t="str" cm="1">
        <f t="array" ref="S401">_xlfn.IFS(Table1[[#This Row],[Asset Class]]&lt;&gt;"Local","y",S$11=$E401,"y",Table1[[#This Row],[Asset Class]]="Local","")</f>
        <v>y</v>
      </c>
      <c r="T401" s="50"/>
      <c r="U401" s="95">
        <f>IF(Table1[[#This Row],[Asset Class]]&lt;&gt;"Local",0.25,IF(P401="y",1,""))</f>
        <v>0.25</v>
      </c>
      <c r="V401" s="415">
        <f>IF(Table1[[#This Row],[Asset Class]]&lt;&gt;"Local",0.25,IF(Q401="y",1,""))</f>
        <v>0.25</v>
      </c>
      <c r="W401" s="415">
        <f>IF(Table1[[#This Row],[Asset Class]]&lt;&gt;"Local",0.25,IF(R401="y",1,""))</f>
        <v>0.25</v>
      </c>
      <c r="X401" s="415">
        <f>IF(Table1[[#This Row],[Asset Class]]&lt;&gt;"Local",0.25,IF(S401="y",1,""))</f>
        <v>0.25</v>
      </c>
      <c r="Y401" s="95">
        <f t="shared" si="36"/>
        <v>1</v>
      </c>
      <c r="Z401" s="50"/>
      <c r="AA401" s="257">
        <f t="shared" si="37"/>
        <v>1872481.25</v>
      </c>
      <c r="AB401" s="258">
        <f t="shared" si="38"/>
        <v>1872481.25</v>
      </c>
      <c r="AC401" s="258">
        <f t="shared" si="39"/>
        <v>1872481.25</v>
      </c>
      <c r="AD401" s="258">
        <f t="shared" si="40"/>
        <v>1872481.25</v>
      </c>
      <c r="AE401" s="259">
        <f t="shared" si="41"/>
        <v>7489925</v>
      </c>
    </row>
    <row r="402" spans="1:31">
      <c r="A402" s="26"/>
      <c r="B402" s="210" t="s">
        <v>742</v>
      </c>
      <c r="C402" s="211" t="s">
        <v>747</v>
      </c>
      <c r="D402" s="211" t="s">
        <v>106</v>
      </c>
      <c r="E402" s="211" t="s">
        <v>143</v>
      </c>
      <c r="F402" s="241" t="s">
        <v>136</v>
      </c>
      <c r="G402" s="357">
        <v>0.5</v>
      </c>
      <c r="H402" s="360">
        <v>11652.420785889595</v>
      </c>
      <c r="I402" s="365">
        <v>406.79298511948269</v>
      </c>
      <c r="J402" s="332">
        <f>Table1[[#This Row],[Embellishment Area (m2)]]*Table1[[#This Row],[Construction Unit Rate ($/m)]]*Table1[[#This Row],[Embellishment Area Factor]]</f>
        <v>2370061.5176801686</v>
      </c>
      <c r="K402" s="246">
        <v>23304.84157177919</v>
      </c>
      <c r="L402" s="337">
        <v>77.249060510664719</v>
      </c>
      <c r="M402" s="88">
        <f>Table1[[#This Row],[Size of land (m2)]]*Table1[[#This Row],[Land Unit Rate ($/m2)]]</f>
        <v>1800277.1167698253</v>
      </c>
      <c r="N402" s="244">
        <v>2021</v>
      </c>
      <c r="O402" s="202">
        <f>ROUND(IF(Table1[[#This Row],[Valuation Year]]=2016,(Table1[[#This Row],[Total Construction Cost ($)]]+Table1[[#This Row],[Land Value]])*('General Input Sheet'!$G$38/'General Input Sheet'!$G$43),Table1[[#This Row],[Total Construction Cost ($)]]+Table1[[#This Row],[Land Value]]),0)</f>
        <v>4170339</v>
      </c>
      <c r="P402" s="123" t="str" cm="1">
        <f t="array" ref="P402">_xlfn.IFS(Table1[[#This Row],[Asset Class]]&lt;&gt;"Local","y",P$11=$E402,"y",Table1[[#This Row],[Asset Class]]="Local","")</f>
        <v>y</v>
      </c>
      <c r="Q402" s="86" t="str" cm="1">
        <f t="array" ref="Q402">_xlfn.IFS(Table1[[#This Row],[Asset Class]]&lt;&gt;"Local","y",Q$11=$E402,"y",Table1[[#This Row],[Asset Class]]="Local","")</f>
        <v>y</v>
      </c>
      <c r="R402" s="86" t="str" cm="1">
        <f t="array" ref="R402">_xlfn.IFS(Table1[[#This Row],[Asset Class]]&lt;&gt;"Local","y",R$11=$E402,"y",Table1[[#This Row],[Asset Class]]="Local","")</f>
        <v>y</v>
      </c>
      <c r="S402" s="341" t="str" cm="1">
        <f t="array" ref="S402">_xlfn.IFS(Table1[[#This Row],[Asset Class]]&lt;&gt;"Local","y",S$11=$E402,"y",Table1[[#This Row],[Asset Class]]="Local","")</f>
        <v>y</v>
      </c>
      <c r="T402" s="50"/>
      <c r="U402" s="95">
        <f>IF(Table1[[#This Row],[Asset Class]]&lt;&gt;"Local",0.25,IF(P402="y",1,""))</f>
        <v>0.25</v>
      </c>
      <c r="V402" s="415">
        <f>IF(Table1[[#This Row],[Asset Class]]&lt;&gt;"Local",0.25,IF(Q402="y",1,""))</f>
        <v>0.25</v>
      </c>
      <c r="W402" s="415">
        <f>IF(Table1[[#This Row],[Asset Class]]&lt;&gt;"Local",0.25,IF(R402="y",1,""))</f>
        <v>0.25</v>
      </c>
      <c r="X402" s="415">
        <f>IF(Table1[[#This Row],[Asset Class]]&lt;&gt;"Local",0.25,IF(S402="y",1,""))</f>
        <v>0.25</v>
      </c>
      <c r="Y402" s="95">
        <f t="shared" si="36"/>
        <v>1</v>
      </c>
      <c r="Z402" s="50"/>
      <c r="AA402" s="257">
        <f t="shared" si="37"/>
        <v>1042584.75</v>
      </c>
      <c r="AB402" s="258">
        <f t="shared" si="38"/>
        <v>1042584.75</v>
      </c>
      <c r="AC402" s="258">
        <f t="shared" si="39"/>
        <v>1042584.75</v>
      </c>
      <c r="AD402" s="258">
        <f t="shared" si="40"/>
        <v>1042584.75</v>
      </c>
      <c r="AE402" s="259">
        <f t="shared" si="41"/>
        <v>4170339</v>
      </c>
    </row>
    <row r="403" spans="1:31">
      <c r="A403" s="26"/>
      <c r="B403" s="210" t="s">
        <v>748</v>
      </c>
      <c r="C403" s="211" t="s">
        <v>749</v>
      </c>
      <c r="D403" s="211" t="s">
        <v>111</v>
      </c>
      <c r="E403" s="211" t="s">
        <v>143</v>
      </c>
      <c r="F403" s="241" t="s">
        <v>136</v>
      </c>
      <c r="G403" s="357">
        <v>0.5</v>
      </c>
      <c r="H403" s="360">
        <v>14426.113377877389</v>
      </c>
      <c r="I403" s="365">
        <v>115.6419902144599</v>
      </c>
      <c r="J403" s="332">
        <f>Table1[[#This Row],[Embellishment Area (m2)]]*Table1[[#This Row],[Construction Unit Rate ($/m)]]*Table1[[#This Row],[Embellishment Area Factor]]</f>
        <v>834132.23103859299</v>
      </c>
      <c r="K403" s="246">
        <v>28852.226755754778</v>
      </c>
      <c r="L403" s="337">
        <v>85.331826959272703</v>
      </c>
      <c r="M403" s="88">
        <f>Table1[[#This Row],[Size of land (m2)]]*Table1[[#This Row],[Land Unit Rate ($/m2)]]</f>
        <v>2462013.220911765</v>
      </c>
      <c r="N403" s="244">
        <v>2021</v>
      </c>
      <c r="O403" s="202">
        <f>ROUND(IF(Table1[[#This Row],[Valuation Year]]=2016,(Table1[[#This Row],[Total Construction Cost ($)]]+Table1[[#This Row],[Land Value]])*('General Input Sheet'!$G$38/'General Input Sheet'!$G$43),Table1[[#This Row],[Total Construction Cost ($)]]+Table1[[#This Row],[Land Value]]),0)</f>
        <v>3296145</v>
      </c>
      <c r="P403" s="123" t="str" cm="1">
        <f t="array" ref="P403">_xlfn.IFS(Table1[[#This Row],[Asset Class]]&lt;&gt;"Local","y",P$11=$E403,"y",Table1[[#This Row],[Asset Class]]="Local","")</f>
        <v/>
      </c>
      <c r="Q403" s="86" t="str" cm="1">
        <f t="array" ref="Q403">_xlfn.IFS(Table1[[#This Row],[Asset Class]]&lt;&gt;"Local","y",Q$11=$E403,"y",Table1[[#This Row],[Asset Class]]="Local","")</f>
        <v>y</v>
      </c>
      <c r="R403" s="86" t="str" cm="1">
        <f t="array" ref="R403">_xlfn.IFS(Table1[[#This Row],[Asset Class]]&lt;&gt;"Local","y",R$11=$E403,"y",Table1[[#This Row],[Asset Class]]="Local","")</f>
        <v/>
      </c>
      <c r="S403" s="341" t="str" cm="1">
        <f t="array" ref="S403">_xlfn.IFS(Table1[[#This Row],[Asset Class]]&lt;&gt;"Local","y",S$11=$E403,"y",Table1[[#This Row],[Asset Class]]="Local","")</f>
        <v/>
      </c>
      <c r="T403" s="50"/>
      <c r="U403" s="95" t="str">
        <f>IF(Table1[[#This Row],[Asset Class]]&lt;&gt;"Local",0.25,IF(P403="y",1,""))</f>
        <v/>
      </c>
      <c r="V403" s="415">
        <f>IF(Table1[[#This Row],[Asset Class]]&lt;&gt;"Local",0.25,IF(Q403="y",1,""))</f>
        <v>1</v>
      </c>
      <c r="W403" s="415" t="str">
        <f>IF(Table1[[#This Row],[Asset Class]]&lt;&gt;"Local",0.25,IF(R403="y",1,""))</f>
        <v/>
      </c>
      <c r="X403" s="415" t="str">
        <f>IF(Table1[[#This Row],[Asset Class]]&lt;&gt;"Local",0.25,IF(S403="y",1,""))</f>
        <v/>
      </c>
      <c r="Y403" s="95">
        <f t="shared" si="36"/>
        <v>1</v>
      </c>
      <c r="Z403" s="50"/>
      <c r="AA403" s="257" t="str">
        <f t="shared" si="37"/>
        <v/>
      </c>
      <c r="AB403" s="258">
        <f t="shared" si="38"/>
        <v>3296145</v>
      </c>
      <c r="AC403" s="258" t="str">
        <f t="shared" si="39"/>
        <v/>
      </c>
      <c r="AD403" s="258" t="str">
        <f t="shared" si="40"/>
        <v/>
      </c>
      <c r="AE403" s="259">
        <f t="shared" si="41"/>
        <v>3296145</v>
      </c>
    </row>
    <row r="404" spans="1:31">
      <c r="A404" s="26"/>
      <c r="B404" s="210" t="s">
        <v>742</v>
      </c>
      <c r="C404" s="211" t="s">
        <v>750</v>
      </c>
      <c r="D404" s="211" t="s">
        <v>106</v>
      </c>
      <c r="E404" s="211" t="s">
        <v>143</v>
      </c>
      <c r="F404" s="241" t="s">
        <v>103</v>
      </c>
      <c r="G404" s="357">
        <v>0.5</v>
      </c>
      <c r="H404" s="360">
        <v>85230.285640208604</v>
      </c>
      <c r="I404" s="365">
        <v>406.79298511948269</v>
      </c>
      <c r="J404" s="332">
        <f>Table1[[#This Row],[Embellishment Area (m2)]]*Table1[[#This Row],[Construction Unit Rate ($/m)]]*Table1[[#This Row],[Embellishment Area Factor]]</f>
        <v>17335541.159083318</v>
      </c>
      <c r="K404" s="246">
        <v>170460.57128041721</v>
      </c>
      <c r="L404" s="337">
        <v>77.249060510664719</v>
      </c>
      <c r="M404" s="88">
        <f>Table1[[#This Row],[Size of land (m2)]]*Table1[[#This Row],[Land Unit Rate ($/m2)]]</f>
        <v>13167918.985523425</v>
      </c>
      <c r="N404" s="244">
        <v>2021</v>
      </c>
      <c r="O404" s="202">
        <f>ROUND(IF(Table1[[#This Row],[Valuation Year]]=2016,(Table1[[#This Row],[Total Construction Cost ($)]]+Table1[[#This Row],[Land Value]])*('General Input Sheet'!$G$38/'General Input Sheet'!$G$43),Table1[[#This Row],[Total Construction Cost ($)]]+Table1[[#This Row],[Land Value]]),0)</f>
        <v>30503460</v>
      </c>
      <c r="P404" s="123" t="str" cm="1">
        <f t="array" ref="P404">_xlfn.IFS(Table1[[#This Row],[Asset Class]]&lt;&gt;"Local","y",P$11=$E404,"y",Table1[[#This Row],[Asset Class]]="Local","")</f>
        <v>y</v>
      </c>
      <c r="Q404" s="86" t="str" cm="1">
        <f t="array" ref="Q404">_xlfn.IFS(Table1[[#This Row],[Asset Class]]&lt;&gt;"Local","y",Q$11=$E404,"y",Table1[[#This Row],[Asset Class]]="Local","")</f>
        <v>y</v>
      </c>
      <c r="R404" s="86" t="str" cm="1">
        <f t="array" ref="R404">_xlfn.IFS(Table1[[#This Row],[Asset Class]]&lt;&gt;"Local","y",R$11=$E404,"y",Table1[[#This Row],[Asset Class]]="Local","")</f>
        <v>y</v>
      </c>
      <c r="S404" s="341" t="str" cm="1">
        <f t="array" ref="S404">_xlfn.IFS(Table1[[#This Row],[Asset Class]]&lt;&gt;"Local","y",S$11=$E404,"y",Table1[[#This Row],[Asset Class]]="Local","")</f>
        <v>y</v>
      </c>
      <c r="T404" s="50"/>
      <c r="U404" s="95">
        <f>IF(Table1[[#This Row],[Asset Class]]&lt;&gt;"Local",0.25,IF(P404="y",1,""))</f>
        <v>0.25</v>
      </c>
      <c r="V404" s="415">
        <f>IF(Table1[[#This Row],[Asset Class]]&lt;&gt;"Local",0.25,IF(Q404="y",1,""))</f>
        <v>0.25</v>
      </c>
      <c r="W404" s="415">
        <f>IF(Table1[[#This Row],[Asset Class]]&lt;&gt;"Local",0.25,IF(R404="y",1,""))</f>
        <v>0.25</v>
      </c>
      <c r="X404" s="415">
        <f>IF(Table1[[#This Row],[Asset Class]]&lt;&gt;"Local",0.25,IF(S404="y",1,""))</f>
        <v>0.25</v>
      </c>
      <c r="Y404" s="95">
        <f t="shared" si="36"/>
        <v>1</v>
      </c>
      <c r="Z404" s="50"/>
      <c r="AA404" s="257">
        <f t="shared" si="37"/>
        <v>7625865</v>
      </c>
      <c r="AB404" s="258">
        <f t="shared" si="38"/>
        <v>7625865</v>
      </c>
      <c r="AC404" s="258">
        <f t="shared" si="39"/>
        <v>7625865</v>
      </c>
      <c r="AD404" s="258">
        <f t="shared" si="40"/>
        <v>7625865</v>
      </c>
      <c r="AE404" s="259">
        <f t="shared" si="41"/>
        <v>30503460</v>
      </c>
    </row>
    <row r="405" spans="1:31">
      <c r="A405" s="26"/>
      <c r="B405" s="210" t="s">
        <v>742</v>
      </c>
      <c r="C405" s="211" t="s">
        <v>751</v>
      </c>
      <c r="D405" s="211" t="s">
        <v>106</v>
      </c>
      <c r="E405" s="211" t="s">
        <v>143</v>
      </c>
      <c r="F405" s="241" t="s">
        <v>103</v>
      </c>
      <c r="G405" s="357">
        <v>0.5</v>
      </c>
      <c r="H405" s="360">
        <v>14366.56163736559</v>
      </c>
      <c r="I405" s="365">
        <v>406.79298511948269</v>
      </c>
      <c r="J405" s="332">
        <f>Table1[[#This Row],[Embellishment Area (m2)]]*Table1[[#This Row],[Construction Unit Rate ($/m)]]*Table1[[#This Row],[Embellishment Area Factor]]</f>
        <v>2922108.2471834957</v>
      </c>
      <c r="K405" s="246">
        <v>28733.123274731181</v>
      </c>
      <c r="L405" s="337">
        <v>77.249060510664719</v>
      </c>
      <c r="M405" s="88">
        <f>Table1[[#This Row],[Size of land (m2)]]*Table1[[#This Row],[Land Unit Rate ($/m2)]]</f>
        <v>2219606.7785100979</v>
      </c>
      <c r="N405" s="244">
        <v>2021</v>
      </c>
      <c r="O405" s="202">
        <f>ROUND(IF(Table1[[#This Row],[Valuation Year]]=2016,(Table1[[#This Row],[Total Construction Cost ($)]]+Table1[[#This Row],[Land Value]])*('General Input Sheet'!$G$38/'General Input Sheet'!$G$43),Table1[[#This Row],[Total Construction Cost ($)]]+Table1[[#This Row],[Land Value]]),0)</f>
        <v>5141715</v>
      </c>
      <c r="P405" s="123" t="str" cm="1">
        <f t="array" ref="P405">_xlfn.IFS(Table1[[#This Row],[Asset Class]]&lt;&gt;"Local","y",P$11=$E405,"y",Table1[[#This Row],[Asset Class]]="Local","")</f>
        <v>y</v>
      </c>
      <c r="Q405" s="86" t="str" cm="1">
        <f t="array" ref="Q405">_xlfn.IFS(Table1[[#This Row],[Asset Class]]&lt;&gt;"Local","y",Q$11=$E405,"y",Table1[[#This Row],[Asset Class]]="Local","")</f>
        <v>y</v>
      </c>
      <c r="R405" s="86" t="str" cm="1">
        <f t="array" ref="R405">_xlfn.IFS(Table1[[#This Row],[Asset Class]]&lt;&gt;"Local","y",R$11=$E405,"y",Table1[[#This Row],[Asset Class]]="Local","")</f>
        <v>y</v>
      </c>
      <c r="S405" s="341" t="str" cm="1">
        <f t="array" ref="S405">_xlfn.IFS(Table1[[#This Row],[Asset Class]]&lt;&gt;"Local","y",S$11=$E405,"y",Table1[[#This Row],[Asset Class]]="Local","")</f>
        <v>y</v>
      </c>
      <c r="T405" s="50"/>
      <c r="U405" s="95">
        <f>IF(Table1[[#This Row],[Asset Class]]&lt;&gt;"Local",0.25,IF(P405="y",1,""))</f>
        <v>0.25</v>
      </c>
      <c r="V405" s="415">
        <f>IF(Table1[[#This Row],[Asset Class]]&lt;&gt;"Local",0.25,IF(Q405="y",1,""))</f>
        <v>0.25</v>
      </c>
      <c r="W405" s="415">
        <f>IF(Table1[[#This Row],[Asset Class]]&lt;&gt;"Local",0.25,IF(R405="y",1,""))</f>
        <v>0.25</v>
      </c>
      <c r="X405" s="415">
        <f>IF(Table1[[#This Row],[Asset Class]]&lt;&gt;"Local",0.25,IF(S405="y",1,""))</f>
        <v>0.25</v>
      </c>
      <c r="Y405" s="95">
        <f t="shared" si="36"/>
        <v>1</v>
      </c>
      <c r="Z405" s="50"/>
      <c r="AA405" s="257">
        <f t="shared" si="37"/>
        <v>1285428.75</v>
      </c>
      <c r="AB405" s="258">
        <f t="shared" si="38"/>
        <v>1285428.75</v>
      </c>
      <c r="AC405" s="258">
        <f t="shared" si="39"/>
        <v>1285428.75</v>
      </c>
      <c r="AD405" s="258">
        <f t="shared" si="40"/>
        <v>1285428.75</v>
      </c>
      <c r="AE405" s="259">
        <f t="shared" si="41"/>
        <v>5141715</v>
      </c>
    </row>
    <row r="406" spans="1:31">
      <c r="A406" s="26"/>
      <c r="B406" s="210" t="s">
        <v>752</v>
      </c>
      <c r="C406" s="211" t="s">
        <v>753</v>
      </c>
      <c r="D406" s="211" t="s">
        <v>111</v>
      </c>
      <c r="E406" s="211" t="s">
        <v>114</v>
      </c>
      <c r="F406" s="241" t="s">
        <v>103</v>
      </c>
      <c r="G406" s="357">
        <v>0.5</v>
      </c>
      <c r="H406" s="360">
        <v>2232.9889281780288</v>
      </c>
      <c r="I406" s="365">
        <v>77.371645491830151</v>
      </c>
      <c r="J406" s="332">
        <f>Table1[[#This Row],[Embellishment Area (m2)]]*Table1[[#This Row],[Construction Unit Rate ($/m)]]*Table1[[#This Row],[Embellishment Area Factor]]</f>
        <v>86385.013869086106</v>
      </c>
      <c r="K406" s="246">
        <v>4465.9778563560576</v>
      </c>
      <c r="L406" s="337">
        <v>51.919695325664051</v>
      </c>
      <c r="M406" s="88">
        <f>Table1[[#This Row],[Size of land (m2)]]*Table1[[#This Row],[Land Unit Rate ($/m2)]]</f>
        <v>231872.20963316876</v>
      </c>
      <c r="N406" s="244">
        <v>2021</v>
      </c>
      <c r="O406" s="202">
        <f>ROUND(IF(Table1[[#This Row],[Valuation Year]]=2016,(Table1[[#This Row],[Total Construction Cost ($)]]+Table1[[#This Row],[Land Value]])*('General Input Sheet'!$G$38/'General Input Sheet'!$G$43),Table1[[#This Row],[Total Construction Cost ($)]]+Table1[[#This Row],[Land Value]]),0)</f>
        <v>318257</v>
      </c>
      <c r="P406" s="123" t="str" cm="1">
        <f t="array" ref="P406">_xlfn.IFS(Table1[[#This Row],[Asset Class]]&lt;&gt;"Local","y",P$11=$E406,"y",Table1[[#This Row],[Asset Class]]="Local","")</f>
        <v/>
      </c>
      <c r="Q406" s="86" t="str" cm="1">
        <f t="array" ref="Q406">_xlfn.IFS(Table1[[#This Row],[Asset Class]]&lt;&gt;"Local","y",Q$11=$E406,"y",Table1[[#This Row],[Asset Class]]="Local","")</f>
        <v/>
      </c>
      <c r="R406" s="86" t="str" cm="1">
        <f t="array" ref="R406">_xlfn.IFS(Table1[[#This Row],[Asset Class]]&lt;&gt;"Local","y",R$11=$E406,"y",Table1[[#This Row],[Asset Class]]="Local","")</f>
        <v/>
      </c>
      <c r="S406" s="341" t="str" cm="1">
        <f t="array" ref="S406">_xlfn.IFS(Table1[[#This Row],[Asset Class]]&lt;&gt;"Local","y",S$11=$E406,"y",Table1[[#This Row],[Asset Class]]="Local","")</f>
        <v>y</v>
      </c>
      <c r="T406" s="50"/>
      <c r="U406" s="95" t="str">
        <f>IF(Table1[[#This Row],[Asset Class]]&lt;&gt;"Local",0.25,IF(P406="y",1,""))</f>
        <v/>
      </c>
      <c r="V406" s="415" t="str">
        <f>IF(Table1[[#This Row],[Asset Class]]&lt;&gt;"Local",0.25,IF(Q406="y",1,""))</f>
        <v/>
      </c>
      <c r="W406" s="415" t="str">
        <f>IF(Table1[[#This Row],[Asset Class]]&lt;&gt;"Local",0.25,IF(R406="y",1,""))</f>
        <v/>
      </c>
      <c r="X406" s="415">
        <f>IF(Table1[[#This Row],[Asset Class]]&lt;&gt;"Local",0.25,IF(S406="y",1,""))</f>
        <v>1</v>
      </c>
      <c r="Y406" s="95">
        <f t="shared" si="36"/>
        <v>1</v>
      </c>
      <c r="Z406" s="50"/>
      <c r="AA406" s="257" t="str">
        <f t="shared" si="37"/>
        <v/>
      </c>
      <c r="AB406" s="258" t="str">
        <f t="shared" si="38"/>
        <v/>
      </c>
      <c r="AC406" s="258" t="str">
        <f t="shared" si="39"/>
        <v/>
      </c>
      <c r="AD406" s="258">
        <f t="shared" si="40"/>
        <v>318257</v>
      </c>
      <c r="AE406" s="259">
        <f t="shared" si="41"/>
        <v>318257</v>
      </c>
    </row>
    <row r="407" spans="1:31">
      <c r="A407" s="26"/>
      <c r="B407" s="210" t="s">
        <v>754</v>
      </c>
      <c r="C407" s="211" t="s">
        <v>755</v>
      </c>
      <c r="D407" s="211" t="s">
        <v>106</v>
      </c>
      <c r="E407" s="211" t="s">
        <v>114</v>
      </c>
      <c r="F407" s="241" t="s">
        <v>136</v>
      </c>
      <c r="G407" s="357">
        <v>0.5</v>
      </c>
      <c r="H407" s="360">
        <v>18438.123363454593</v>
      </c>
      <c r="I407" s="365">
        <v>566.28724924743767</v>
      </c>
      <c r="J407" s="332">
        <f>Table1[[#This Row],[Embellishment Area (m2)]]*Table1[[#This Row],[Construction Unit Rate ($/m)]]*Table1[[#This Row],[Embellishment Area Factor]]</f>
        <v>5220637.0803878075</v>
      </c>
      <c r="K407" s="246">
        <v>36876.246726909187</v>
      </c>
      <c r="L407" s="337">
        <v>75.676903388107434</v>
      </c>
      <c r="M407" s="88">
        <f>Table1[[#This Row],[Size of land (m2)]]*Table1[[#This Row],[Land Unit Rate ($/m2)]]</f>
        <v>2790680.1608683197</v>
      </c>
      <c r="N407" s="244">
        <v>2021</v>
      </c>
      <c r="O407" s="202">
        <f>ROUND(IF(Table1[[#This Row],[Valuation Year]]=2016,(Table1[[#This Row],[Total Construction Cost ($)]]+Table1[[#This Row],[Land Value]])*('General Input Sheet'!$G$38/'General Input Sheet'!$G$43),Table1[[#This Row],[Total Construction Cost ($)]]+Table1[[#This Row],[Land Value]]),0)</f>
        <v>8011317</v>
      </c>
      <c r="P407" s="123" t="str" cm="1">
        <f t="array" ref="P407">_xlfn.IFS(Table1[[#This Row],[Asset Class]]&lt;&gt;"Local","y",P$11=$E407,"y",Table1[[#This Row],[Asset Class]]="Local","")</f>
        <v>y</v>
      </c>
      <c r="Q407" s="86" t="str" cm="1">
        <f t="array" ref="Q407">_xlfn.IFS(Table1[[#This Row],[Asset Class]]&lt;&gt;"Local","y",Q$11=$E407,"y",Table1[[#This Row],[Asset Class]]="Local","")</f>
        <v>y</v>
      </c>
      <c r="R407" s="86" t="str" cm="1">
        <f t="array" ref="R407">_xlfn.IFS(Table1[[#This Row],[Asset Class]]&lt;&gt;"Local","y",R$11=$E407,"y",Table1[[#This Row],[Asset Class]]="Local","")</f>
        <v>y</v>
      </c>
      <c r="S407" s="341" t="str" cm="1">
        <f t="array" ref="S407">_xlfn.IFS(Table1[[#This Row],[Asset Class]]&lt;&gt;"Local","y",S$11=$E407,"y",Table1[[#This Row],[Asset Class]]="Local","")</f>
        <v>y</v>
      </c>
      <c r="T407" s="50"/>
      <c r="U407" s="95">
        <f>IF(Table1[[#This Row],[Asset Class]]&lt;&gt;"Local",0.25,IF(P407="y",1,""))</f>
        <v>0.25</v>
      </c>
      <c r="V407" s="415">
        <f>IF(Table1[[#This Row],[Asset Class]]&lt;&gt;"Local",0.25,IF(Q407="y",1,""))</f>
        <v>0.25</v>
      </c>
      <c r="W407" s="415">
        <f>IF(Table1[[#This Row],[Asset Class]]&lt;&gt;"Local",0.25,IF(R407="y",1,""))</f>
        <v>0.25</v>
      </c>
      <c r="X407" s="415">
        <f>IF(Table1[[#This Row],[Asset Class]]&lt;&gt;"Local",0.25,IF(S407="y",1,""))</f>
        <v>0.25</v>
      </c>
      <c r="Y407" s="95">
        <f t="shared" si="36"/>
        <v>1</v>
      </c>
      <c r="Z407" s="50"/>
      <c r="AA407" s="257">
        <f t="shared" si="37"/>
        <v>2002829.25</v>
      </c>
      <c r="AB407" s="258">
        <f t="shared" si="38"/>
        <v>2002829.25</v>
      </c>
      <c r="AC407" s="258">
        <f t="shared" si="39"/>
        <v>2002829.25</v>
      </c>
      <c r="AD407" s="258">
        <f t="shared" si="40"/>
        <v>2002829.25</v>
      </c>
      <c r="AE407" s="259">
        <f t="shared" si="41"/>
        <v>8011317</v>
      </c>
    </row>
    <row r="408" spans="1:31">
      <c r="A408" s="26"/>
      <c r="B408" s="210" t="s">
        <v>754</v>
      </c>
      <c r="C408" s="211" t="s">
        <v>756</v>
      </c>
      <c r="D408" s="211" t="s">
        <v>106</v>
      </c>
      <c r="E408" s="211" t="s">
        <v>114</v>
      </c>
      <c r="F408" s="241" t="s">
        <v>103</v>
      </c>
      <c r="G408" s="357">
        <v>0.5</v>
      </c>
      <c r="H408" s="360">
        <v>41682.668838689569</v>
      </c>
      <c r="I408" s="365">
        <v>566.28724924743767</v>
      </c>
      <c r="J408" s="332">
        <f>Table1[[#This Row],[Embellishment Area (m2)]]*Table1[[#This Row],[Construction Unit Rate ($/m)]]*Table1[[#This Row],[Embellishment Area Factor]]</f>
        <v>11802181.938976701</v>
      </c>
      <c r="K408" s="246">
        <v>83365.337677379139</v>
      </c>
      <c r="L408" s="337">
        <v>75.676903388107434</v>
      </c>
      <c r="M408" s="88">
        <f>Table1[[#This Row],[Size of land (m2)]]*Table1[[#This Row],[Land Unit Rate ($/m2)]]</f>
        <v>6308830.6053279741</v>
      </c>
      <c r="N408" s="244">
        <v>2021</v>
      </c>
      <c r="O408" s="202">
        <f>ROUND(IF(Table1[[#This Row],[Valuation Year]]=2016,(Table1[[#This Row],[Total Construction Cost ($)]]+Table1[[#This Row],[Land Value]])*('General Input Sheet'!$G$38/'General Input Sheet'!$G$43),Table1[[#This Row],[Total Construction Cost ($)]]+Table1[[#This Row],[Land Value]]),0)</f>
        <v>18111013</v>
      </c>
      <c r="P408" s="123" t="str" cm="1">
        <f t="array" ref="P408">_xlfn.IFS(Table1[[#This Row],[Asset Class]]&lt;&gt;"Local","y",P$11=$E408,"y",Table1[[#This Row],[Asset Class]]="Local","")</f>
        <v>y</v>
      </c>
      <c r="Q408" s="86" t="str" cm="1">
        <f t="array" ref="Q408">_xlfn.IFS(Table1[[#This Row],[Asset Class]]&lt;&gt;"Local","y",Q$11=$E408,"y",Table1[[#This Row],[Asset Class]]="Local","")</f>
        <v>y</v>
      </c>
      <c r="R408" s="86" t="str" cm="1">
        <f t="array" ref="R408">_xlfn.IFS(Table1[[#This Row],[Asset Class]]&lt;&gt;"Local","y",R$11=$E408,"y",Table1[[#This Row],[Asset Class]]="Local","")</f>
        <v>y</v>
      </c>
      <c r="S408" s="341" t="str" cm="1">
        <f t="array" ref="S408">_xlfn.IFS(Table1[[#This Row],[Asset Class]]&lt;&gt;"Local","y",S$11=$E408,"y",Table1[[#This Row],[Asset Class]]="Local","")</f>
        <v>y</v>
      </c>
      <c r="T408" s="50"/>
      <c r="U408" s="95">
        <f>IF(Table1[[#This Row],[Asset Class]]&lt;&gt;"Local",0.25,IF(P408="y",1,""))</f>
        <v>0.25</v>
      </c>
      <c r="V408" s="415">
        <f>IF(Table1[[#This Row],[Asset Class]]&lt;&gt;"Local",0.25,IF(Q408="y",1,""))</f>
        <v>0.25</v>
      </c>
      <c r="W408" s="415">
        <f>IF(Table1[[#This Row],[Asset Class]]&lt;&gt;"Local",0.25,IF(R408="y",1,""))</f>
        <v>0.25</v>
      </c>
      <c r="X408" s="415">
        <f>IF(Table1[[#This Row],[Asset Class]]&lt;&gt;"Local",0.25,IF(S408="y",1,""))</f>
        <v>0.25</v>
      </c>
      <c r="Y408" s="95">
        <f t="shared" si="36"/>
        <v>1</v>
      </c>
      <c r="Z408" s="50"/>
      <c r="AA408" s="257">
        <f t="shared" si="37"/>
        <v>4527753.25</v>
      </c>
      <c r="AB408" s="258">
        <f t="shared" si="38"/>
        <v>4527753.25</v>
      </c>
      <c r="AC408" s="258">
        <f t="shared" si="39"/>
        <v>4527753.25</v>
      </c>
      <c r="AD408" s="258">
        <f t="shared" si="40"/>
        <v>4527753.25</v>
      </c>
      <c r="AE408" s="259">
        <f t="shared" si="41"/>
        <v>18111013</v>
      </c>
    </row>
    <row r="409" spans="1:31">
      <c r="A409" s="26"/>
      <c r="B409" s="210" t="s">
        <v>754</v>
      </c>
      <c r="C409" s="211" t="s">
        <v>757</v>
      </c>
      <c r="D409" s="211" t="s">
        <v>106</v>
      </c>
      <c r="E409" s="211" t="s">
        <v>114</v>
      </c>
      <c r="F409" s="241" t="s">
        <v>131</v>
      </c>
      <c r="G409" s="357">
        <v>0.5</v>
      </c>
      <c r="H409" s="360">
        <v>8524.1746307343001</v>
      </c>
      <c r="I409" s="365">
        <v>566.28724924743767</v>
      </c>
      <c r="J409" s="332">
        <f>Table1[[#This Row],[Embellishment Area (m2)]]*Table1[[#This Row],[Construction Unit Rate ($/m)]]*Table1[[#This Row],[Embellishment Area Factor]]</f>
        <v>2413565.7018716596</v>
      </c>
      <c r="K409" s="246">
        <v>17048.3492614686</v>
      </c>
      <c r="L409" s="337">
        <v>75.676903388107434</v>
      </c>
      <c r="M409" s="88">
        <f>Table1[[#This Row],[Size of land (m2)]]*Table1[[#This Row],[Land Unit Rate ($/m2)]]</f>
        <v>1290166.2799868719</v>
      </c>
      <c r="N409" s="244">
        <v>2021</v>
      </c>
      <c r="O409" s="202">
        <f>ROUND(IF(Table1[[#This Row],[Valuation Year]]=2016,(Table1[[#This Row],[Total Construction Cost ($)]]+Table1[[#This Row],[Land Value]])*('General Input Sheet'!$G$38/'General Input Sheet'!$G$43),Table1[[#This Row],[Total Construction Cost ($)]]+Table1[[#This Row],[Land Value]]),0)</f>
        <v>3703732</v>
      </c>
      <c r="P409" s="123" t="str" cm="1">
        <f t="array" ref="P409">_xlfn.IFS(Table1[[#This Row],[Asset Class]]&lt;&gt;"Local","y",P$11=$E409,"y",Table1[[#This Row],[Asset Class]]="Local","")</f>
        <v>y</v>
      </c>
      <c r="Q409" s="86" t="str" cm="1">
        <f t="array" ref="Q409">_xlfn.IFS(Table1[[#This Row],[Asset Class]]&lt;&gt;"Local","y",Q$11=$E409,"y",Table1[[#This Row],[Asset Class]]="Local","")</f>
        <v>y</v>
      </c>
      <c r="R409" s="86" t="str" cm="1">
        <f t="array" ref="R409">_xlfn.IFS(Table1[[#This Row],[Asset Class]]&lt;&gt;"Local","y",R$11=$E409,"y",Table1[[#This Row],[Asset Class]]="Local","")</f>
        <v>y</v>
      </c>
      <c r="S409" s="341" t="str" cm="1">
        <f t="array" ref="S409">_xlfn.IFS(Table1[[#This Row],[Asset Class]]&lt;&gt;"Local","y",S$11=$E409,"y",Table1[[#This Row],[Asset Class]]="Local","")</f>
        <v>y</v>
      </c>
      <c r="T409" s="50"/>
      <c r="U409" s="95">
        <f>IF(Table1[[#This Row],[Asset Class]]&lt;&gt;"Local",0.25,IF(P409="y",1,""))</f>
        <v>0.25</v>
      </c>
      <c r="V409" s="415">
        <f>IF(Table1[[#This Row],[Asset Class]]&lt;&gt;"Local",0.25,IF(Q409="y",1,""))</f>
        <v>0.25</v>
      </c>
      <c r="W409" s="415">
        <f>IF(Table1[[#This Row],[Asset Class]]&lt;&gt;"Local",0.25,IF(R409="y",1,""))</f>
        <v>0.25</v>
      </c>
      <c r="X409" s="415">
        <f>IF(Table1[[#This Row],[Asset Class]]&lt;&gt;"Local",0.25,IF(S409="y",1,""))</f>
        <v>0.25</v>
      </c>
      <c r="Y409" s="95">
        <f t="shared" si="36"/>
        <v>1</v>
      </c>
      <c r="Z409" s="50"/>
      <c r="AA409" s="257">
        <f t="shared" si="37"/>
        <v>925933</v>
      </c>
      <c r="AB409" s="258">
        <f t="shared" si="38"/>
        <v>925933</v>
      </c>
      <c r="AC409" s="258">
        <f t="shared" si="39"/>
        <v>925933</v>
      </c>
      <c r="AD409" s="258">
        <f t="shared" si="40"/>
        <v>925933</v>
      </c>
      <c r="AE409" s="259">
        <f t="shared" si="41"/>
        <v>3703732</v>
      </c>
    </row>
    <row r="410" spans="1:31">
      <c r="A410" s="26"/>
      <c r="B410" s="210" t="s">
        <v>758</v>
      </c>
      <c r="C410" s="211" t="s">
        <v>759</v>
      </c>
      <c r="D410" s="211" t="s">
        <v>106</v>
      </c>
      <c r="E410" s="211" t="s">
        <v>143</v>
      </c>
      <c r="F410" s="241" t="s">
        <v>103</v>
      </c>
      <c r="G410" s="357">
        <v>0.5</v>
      </c>
      <c r="H410" s="360">
        <v>20600.342815864831</v>
      </c>
      <c r="I410" s="365">
        <v>406.79298511948269</v>
      </c>
      <c r="J410" s="332">
        <f>Table1[[#This Row],[Embellishment Area (m2)]]*Table1[[#This Row],[Construction Unit Rate ($/m)]]*Table1[[#This Row],[Embellishment Area Factor]]</f>
        <v>4190037.4742751722</v>
      </c>
      <c r="K410" s="246">
        <v>41200.685631729662</v>
      </c>
      <c r="L410" s="337">
        <v>77.249060510664719</v>
      </c>
      <c r="M410" s="88">
        <f>Table1[[#This Row],[Size of land (m2)]]*Table1[[#This Row],[Land Unit Rate ($/m2)]]</f>
        <v>3182714.2574463594</v>
      </c>
      <c r="N410" s="244">
        <v>2021</v>
      </c>
      <c r="O410" s="202">
        <f>ROUND(IF(Table1[[#This Row],[Valuation Year]]=2016,(Table1[[#This Row],[Total Construction Cost ($)]]+Table1[[#This Row],[Land Value]])*('General Input Sheet'!$G$38/'General Input Sheet'!$G$43),Table1[[#This Row],[Total Construction Cost ($)]]+Table1[[#This Row],[Land Value]]),0)</f>
        <v>7372752</v>
      </c>
      <c r="P410" s="123" t="str" cm="1">
        <f t="array" ref="P410">_xlfn.IFS(Table1[[#This Row],[Asset Class]]&lt;&gt;"Local","y",P$11=$E410,"y",Table1[[#This Row],[Asset Class]]="Local","")</f>
        <v>y</v>
      </c>
      <c r="Q410" s="86" t="str" cm="1">
        <f t="array" ref="Q410">_xlfn.IFS(Table1[[#This Row],[Asset Class]]&lt;&gt;"Local","y",Q$11=$E410,"y",Table1[[#This Row],[Asset Class]]="Local","")</f>
        <v>y</v>
      </c>
      <c r="R410" s="86" t="str" cm="1">
        <f t="array" ref="R410">_xlfn.IFS(Table1[[#This Row],[Asset Class]]&lt;&gt;"Local","y",R$11=$E410,"y",Table1[[#This Row],[Asset Class]]="Local","")</f>
        <v>y</v>
      </c>
      <c r="S410" s="341" t="str" cm="1">
        <f t="array" ref="S410">_xlfn.IFS(Table1[[#This Row],[Asset Class]]&lt;&gt;"Local","y",S$11=$E410,"y",Table1[[#This Row],[Asset Class]]="Local","")</f>
        <v>y</v>
      </c>
      <c r="T410" s="50"/>
      <c r="U410" s="95">
        <f>IF(Table1[[#This Row],[Asset Class]]&lt;&gt;"Local",0.25,IF(P410="y",1,""))</f>
        <v>0.25</v>
      </c>
      <c r="V410" s="415">
        <f>IF(Table1[[#This Row],[Asset Class]]&lt;&gt;"Local",0.25,IF(Q410="y",1,""))</f>
        <v>0.25</v>
      </c>
      <c r="W410" s="415">
        <f>IF(Table1[[#This Row],[Asset Class]]&lt;&gt;"Local",0.25,IF(R410="y",1,""))</f>
        <v>0.25</v>
      </c>
      <c r="X410" s="415">
        <f>IF(Table1[[#This Row],[Asset Class]]&lt;&gt;"Local",0.25,IF(S410="y",1,""))</f>
        <v>0.25</v>
      </c>
      <c r="Y410" s="95">
        <f t="shared" si="36"/>
        <v>1</v>
      </c>
      <c r="Z410" s="50"/>
      <c r="AA410" s="257">
        <f t="shared" si="37"/>
        <v>1843188</v>
      </c>
      <c r="AB410" s="258">
        <f t="shared" si="38"/>
        <v>1843188</v>
      </c>
      <c r="AC410" s="258">
        <f t="shared" si="39"/>
        <v>1843188</v>
      </c>
      <c r="AD410" s="258">
        <f t="shared" si="40"/>
        <v>1843188</v>
      </c>
      <c r="AE410" s="259">
        <f t="shared" si="41"/>
        <v>7372752</v>
      </c>
    </row>
    <row r="411" spans="1:31">
      <c r="A411" s="26"/>
      <c r="B411" s="210" t="s">
        <v>760</v>
      </c>
      <c r="C411" s="211" t="s">
        <v>761</v>
      </c>
      <c r="D411" s="211" t="s">
        <v>111</v>
      </c>
      <c r="E411" s="211" t="s">
        <v>143</v>
      </c>
      <c r="F411" s="241" t="s">
        <v>103</v>
      </c>
      <c r="G411" s="357">
        <v>0.5</v>
      </c>
      <c r="H411" s="360">
        <v>7449.2112054668096</v>
      </c>
      <c r="I411" s="365">
        <v>115.6419902144599</v>
      </c>
      <c r="J411" s="332">
        <f>Table1[[#This Row],[Embellishment Area (m2)]]*Table1[[#This Row],[Construction Unit Rate ($/m)]]*Table1[[#This Row],[Embellishment Area Factor]]</f>
        <v>430720.80466401891</v>
      </c>
      <c r="K411" s="246">
        <v>14898.422410933619</v>
      </c>
      <c r="L411" s="337">
        <v>85.331826959272703</v>
      </c>
      <c r="M411" s="88">
        <f>Table1[[#This Row],[Size of land (m2)]]*Table1[[#This Row],[Land Unit Rate ($/m2)]]</f>
        <v>1271309.6031359381</v>
      </c>
      <c r="N411" s="244">
        <v>2021</v>
      </c>
      <c r="O411" s="202">
        <f>ROUND(IF(Table1[[#This Row],[Valuation Year]]=2016,(Table1[[#This Row],[Total Construction Cost ($)]]+Table1[[#This Row],[Land Value]])*('General Input Sheet'!$G$38/'General Input Sheet'!$G$43),Table1[[#This Row],[Total Construction Cost ($)]]+Table1[[#This Row],[Land Value]]),0)</f>
        <v>1702030</v>
      </c>
      <c r="P411" s="123" t="str" cm="1">
        <f t="array" ref="P411">_xlfn.IFS(Table1[[#This Row],[Asset Class]]&lt;&gt;"Local","y",P$11=$E411,"y",Table1[[#This Row],[Asset Class]]="Local","")</f>
        <v/>
      </c>
      <c r="Q411" s="86" t="str" cm="1">
        <f t="array" ref="Q411">_xlfn.IFS(Table1[[#This Row],[Asset Class]]&lt;&gt;"Local","y",Q$11=$E411,"y",Table1[[#This Row],[Asset Class]]="Local","")</f>
        <v>y</v>
      </c>
      <c r="R411" s="86" t="str" cm="1">
        <f t="array" ref="R411">_xlfn.IFS(Table1[[#This Row],[Asset Class]]&lt;&gt;"Local","y",R$11=$E411,"y",Table1[[#This Row],[Asset Class]]="Local","")</f>
        <v/>
      </c>
      <c r="S411" s="341" t="str" cm="1">
        <f t="array" ref="S411">_xlfn.IFS(Table1[[#This Row],[Asset Class]]&lt;&gt;"Local","y",S$11=$E411,"y",Table1[[#This Row],[Asset Class]]="Local","")</f>
        <v/>
      </c>
      <c r="T411" s="50"/>
      <c r="U411" s="95" t="str">
        <f>IF(Table1[[#This Row],[Asset Class]]&lt;&gt;"Local",0.25,IF(P411="y",1,""))</f>
        <v/>
      </c>
      <c r="V411" s="415">
        <f>IF(Table1[[#This Row],[Asset Class]]&lt;&gt;"Local",0.25,IF(Q411="y",1,""))</f>
        <v>1</v>
      </c>
      <c r="W411" s="415" t="str">
        <f>IF(Table1[[#This Row],[Asset Class]]&lt;&gt;"Local",0.25,IF(R411="y",1,""))</f>
        <v/>
      </c>
      <c r="X411" s="415" t="str">
        <f>IF(Table1[[#This Row],[Asset Class]]&lt;&gt;"Local",0.25,IF(S411="y",1,""))</f>
        <v/>
      </c>
      <c r="Y411" s="95">
        <f t="shared" si="36"/>
        <v>1</v>
      </c>
      <c r="Z411" s="50"/>
      <c r="AA411" s="257" t="str">
        <f t="shared" si="37"/>
        <v/>
      </c>
      <c r="AB411" s="258">
        <f t="shared" si="38"/>
        <v>1702030</v>
      </c>
      <c r="AC411" s="258" t="str">
        <f t="shared" si="39"/>
        <v/>
      </c>
      <c r="AD411" s="258" t="str">
        <f t="shared" si="40"/>
        <v/>
      </c>
      <c r="AE411" s="259">
        <f t="shared" si="41"/>
        <v>1702030</v>
      </c>
    </row>
    <row r="412" spans="1:31">
      <c r="A412" s="26"/>
      <c r="B412" s="210" t="s">
        <v>762</v>
      </c>
      <c r="C412" s="211" t="s">
        <v>763</v>
      </c>
      <c r="D412" s="211" t="s">
        <v>111</v>
      </c>
      <c r="E412" s="211" t="s">
        <v>143</v>
      </c>
      <c r="F412" s="241" t="s">
        <v>103</v>
      </c>
      <c r="G412" s="357">
        <v>0.5</v>
      </c>
      <c r="H412" s="360">
        <v>6344.432752822835</v>
      </c>
      <c r="I412" s="365">
        <v>115.6419902144599</v>
      </c>
      <c r="J412" s="332">
        <f>Table1[[#This Row],[Embellishment Area (m2)]]*Table1[[#This Row],[Construction Unit Rate ($/m)]]*Table1[[#This Row],[Embellishment Area Factor]]</f>
        <v>366841.41515911859</v>
      </c>
      <c r="K412" s="246">
        <v>12688.86550564567</v>
      </c>
      <c r="L412" s="337">
        <v>85.331826959272703</v>
      </c>
      <c r="M412" s="88">
        <f>Table1[[#This Row],[Size of land (m2)]]*Table1[[#This Row],[Land Unit Rate ($/m2)]]</f>
        <v>1082764.0756372407</v>
      </c>
      <c r="N412" s="244">
        <v>2021</v>
      </c>
      <c r="O412" s="202">
        <f>ROUND(IF(Table1[[#This Row],[Valuation Year]]=2016,(Table1[[#This Row],[Total Construction Cost ($)]]+Table1[[#This Row],[Land Value]])*('General Input Sheet'!$G$38/'General Input Sheet'!$G$43),Table1[[#This Row],[Total Construction Cost ($)]]+Table1[[#This Row],[Land Value]]),0)</f>
        <v>1449605</v>
      </c>
      <c r="P412" s="123" t="str" cm="1">
        <f t="array" ref="P412">_xlfn.IFS(Table1[[#This Row],[Asset Class]]&lt;&gt;"Local","y",P$11=$E412,"y",Table1[[#This Row],[Asset Class]]="Local","")</f>
        <v/>
      </c>
      <c r="Q412" s="86" t="str" cm="1">
        <f t="array" ref="Q412">_xlfn.IFS(Table1[[#This Row],[Asset Class]]&lt;&gt;"Local","y",Q$11=$E412,"y",Table1[[#This Row],[Asset Class]]="Local","")</f>
        <v>y</v>
      </c>
      <c r="R412" s="86" t="str" cm="1">
        <f t="array" ref="R412">_xlfn.IFS(Table1[[#This Row],[Asset Class]]&lt;&gt;"Local","y",R$11=$E412,"y",Table1[[#This Row],[Asset Class]]="Local","")</f>
        <v/>
      </c>
      <c r="S412" s="341" t="str" cm="1">
        <f t="array" ref="S412">_xlfn.IFS(Table1[[#This Row],[Asset Class]]&lt;&gt;"Local","y",S$11=$E412,"y",Table1[[#This Row],[Asset Class]]="Local","")</f>
        <v/>
      </c>
      <c r="T412" s="50"/>
      <c r="U412" s="95" t="str">
        <f>IF(Table1[[#This Row],[Asset Class]]&lt;&gt;"Local",0.25,IF(P412="y",1,""))</f>
        <v/>
      </c>
      <c r="V412" s="415">
        <f>IF(Table1[[#This Row],[Asset Class]]&lt;&gt;"Local",0.25,IF(Q412="y",1,""))</f>
        <v>1</v>
      </c>
      <c r="W412" s="415" t="str">
        <f>IF(Table1[[#This Row],[Asset Class]]&lt;&gt;"Local",0.25,IF(R412="y",1,""))</f>
        <v/>
      </c>
      <c r="X412" s="415" t="str">
        <f>IF(Table1[[#This Row],[Asset Class]]&lt;&gt;"Local",0.25,IF(S412="y",1,""))</f>
        <v/>
      </c>
      <c r="Y412" s="95">
        <f t="shared" si="36"/>
        <v>1</v>
      </c>
      <c r="Z412" s="50"/>
      <c r="AA412" s="257" t="str">
        <f t="shared" si="37"/>
        <v/>
      </c>
      <c r="AB412" s="258">
        <f t="shared" si="38"/>
        <v>1449605</v>
      </c>
      <c r="AC412" s="258" t="str">
        <f t="shared" si="39"/>
        <v/>
      </c>
      <c r="AD412" s="258" t="str">
        <f t="shared" si="40"/>
        <v/>
      </c>
      <c r="AE412" s="259">
        <f t="shared" si="41"/>
        <v>1449605</v>
      </c>
    </row>
    <row r="413" spans="1:31">
      <c r="A413" s="26"/>
      <c r="B413" s="210" t="s">
        <v>764</v>
      </c>
      <c r="C413" s="211" t="s">
        <v>765</v>
      </c>
      <c r="D413" s="211" t="s">
        <v>111</v>
      </c>
      <c r="E413" s="211" t="s">
        <v>143</v>
      </c>
      <c r="F413" s="241" t="s">
        <v>103</v>
      </c>
      <c r="G413" s="357">
        <v>0.5</v>
      </c>
      <c r="H413" s="360">
        <v>2610.1123221137823</v>
      </c>
      <c r="I413" s="365">
        <v>115.6419902144599</v>
      </c>
      <c r="J413" s="332">
        <f>Table1[[#This Row],[Embellishment Area (m2)]]*Table1[[#This Row],[Construction Unit Rate ($/m)]]*Table1[[#This Row],[Embellishment Area Factor]]</f>
        <v>150919.29180626161</v>
      </c>
      <c r="K413" s="246">
        <v>5220.2246442275646</v>
      </c>
      <c r="L413" s="337">
        <v>85.331826959272703</v>
      </c>
      <c r="M413" s="88">
        <f>Table1[[#This Row],[Size of land (m2)]]*Table1[[#This Row],[Land Unit Rate ($/m2)]]</f>
        <v>445451.30602975743</v>
      </c>
      <c r="N413" s="244">
        <v>2021</v>
      </c>
      <c r="O413" s="202">
        <f>ROUND(IF(Table1[[#This Row],[Valuation Year]]=2016,(Table1[[#This Row],[Total Construction Cost ($)]]+Table1[[#This Row],[Land Value]])*('General Input Sheet'!$G$38/'General Input Sheet'!$G$43),Table1[[#This Row],[Total Construction Cost ($)]]+Table1[[#This Row],[Land Value]]),0)</f>
        <v>596371</v>
      </c>
      <c r="P413" s="123" t="str" cm="1">
        <f t="array" ref="P413">_xlfn.IFS(Table1[[#This Row],[Asset Class]]&lt;&gt;"Local","y",P$11=$E413,"y",Table1[[#This Row],[Asset Class]]="Local","")</f>
        <v/>
      </c>
      <c r="Q413" s="86" t="str" cm="1">
        <f t="array" ref="Q413">_xlfn.IFS(Table1[[#This Row],[Asset Class]]&lt;&gt;"Local","y",Q$11=$E413,"y",Table1[[#This Row],[Asset Class]]="Local","")</f>
        <v>y</v>
      </c>
      <c r="R413" s="86" t="str" cm="1">
        <f t="array" ref="R413">_xlfn.IFS(Table1[[#This Row],[Asset Class]]&lt;&gt;"Local","y",R$11=$E413,"y",Table1[[#This Row],[Asset Class]]="Local","")</f>
        <v/>
      </c>
      <c r="S413" s="341" t="str" cm="1">
        <f t="array" ref="S413">_xlfn.IFS(Table1[[#This Row],[Asset Class]]&lt;&gt;"Local","y",S$11=$E413,"y",Table1[[#This Row],[Asset Class]]="Local","")</f>
        <v/>
      </c>
      <c r="T413" s="50"/>
      <c r="U413" s="95" t="str">
        <f>IF(Table1[[#This Row],[Asset Class]]&lt;&gt;"Local",0.25,IF(P413="y",1,""))</f>
        <v/>
      </c>
      <c r="V413" s="415">
        <f>IF(Table1[[#This Row],[Asset Class]]&lt;&gt;"Local",0.25,IF(Q413="y",1,""))</f>
        <v>1</v>
      </c>
      <c r="W413" s="415" t="str">
        <f>IF(Table1[[#This Row],[Asset Class]]&lt;&gt;"Local",0.25,IF(R413="y",1,""))</f>
        <v/>
      </c>
      <c r="X413" s="415" t="str">
        <f>IF(Table1[[#This Row],[Asset Class]]&lt;&gt;"Local",0.25,IF(S413="y",1,""))</f>
        <v/>
      </c>
      <c r="Y413" s="95">
        <f t="shared" si="36"/>
        <v>1</v>
      </c>
      <c r="Z413" s="50"/>
      <c r="AA413" s="257" t="str">
        <f t="shared" si="37"/>
        <v/>
      </c>
      <c r="AB413" s="258">
        <f t="shared" si="38"/>
        <v>596371</v>
      </c>
      <c r="AC413" s="258" t="str">
        <f t="shared" si="39"/>
        <v/>
      </c>
      <c r="AD413" s="258" t="str">
        <f t="shared" si="40"/>
        <v/>
      </c>
      <c r="AE413" s="259">
        <f t="shared" si="41"/>
        <v>596371</v>
      </c>
    </row>
    <row r="414" spans="1:31">
      <c r="A414" s="26"/>
      <c r="B414" s="210" t="s">
        <v>766</v>
      </c>
      <c r="C414" s="211" t="s">
        <v>767</v>
      </c>
      <c r="D414" s="211" t="s">
        <v>111</v>
      </c>
      <c r="E414" s="211" t="s">
        <v>143</v>
      </c>
      <c r="F414" s="241" t="s">
        <v>103</v>
      </c>
      <c r="G414" s="357">
        <v>0.5</v>
      </c>
      <c r="H414" s="360">
        <v>4027.7275009431619</v>
      </c>
      <c r="I414" s="365">
        <v>115.6419902144599</v>
      </c>
      <c r="J414" s="332">
        <f>Table1[[#This Row],[Embellishment Area (m2)]]*Table1[[#This Row],[Construction Unit Rate ($/m)]]*Table1[[#This Row],[Embellishment Area Factor]]</f>
        <v>232887.21212529007</v>
      </c>
      <c r="K414" s="246">
        <v>8055.4550018863238</v>
      </c>
      <c r="L414" s="337">
        <v>85.331826959272703</v>
      </c>
      <c r="M414" s="88">
        <f>Table1[[#This Row],[Size of land (m2)]]*Table1[[#This Row],[Land Unit Rate ($/m2)]]</f>
        <v>687386.69229917158</v>
      </c>
      <c r="N414" s="244">
        <v>2021</v>
      </c>
      <c r="O414" s="202">
        <f>ROUND(IF(Table1[[#This Row],[Valuation Year]]=2016,(Table1[[#This Row],[Total Construction Cost ($)]]+Table1[[#This Row],[Land Value]])*('General Input Sheet'!$G$38/'General Input Sheet'!$G$43),Table1[[#This Row],[Total Construction Cost ($)]]+Table1[[#This Row],[Land Value]]),0)</f>
        <v>920274</v>
      </c>
      <c r="P414" s="123" t="str" cm="1">
        <f t="array" ref="P414">_xlfn.IFS(Table1[[#This Row],[Asset Class]]&lt;&gt;"Local","y",P$11=$E414,"y",Table1[[#This Row],[Asset Class]]="Local","")</f>
        <v/>
      </c>
      <c r="Q414" s="86" t="str" cm="1">
        <f t="array" ref="Q414">_xlfn.IFS(Table1[[#This Row],[Asset Class]]&lt;&gt;"Local","y",Q$11=$E414,"y",Table1[[#This Row],[Asset Class]]="Local","")</f>
        <v>y</v>
      </c>
      <c r="R414" s="86" t="str" cm="1">
        <f t="array" ref="R414">_xlfn.IFS(Table1[[#This Row],[Asset Class]]&lt;&gt;"Local","y",R$11=$E414,"y",Table1[[#This Row],[Asset Class]]="Local","")</f>
        <v/>
      </c>
      <c r="S414" s="341" t="str" cm="1">
        <f t="array" ref="S414">_xlfn.IFS(Table1[[#This Row],[Asset Class]]&lt;&gt;"Local","y",S$11=$E414,"y",Table1[[#This Row],[Asset Class]]="Local","")</f>
        <v/>
      </c>
      <c r="T414" s="50"/>
      <c r="U414" s="95" t="str">
        <f>IF(Table1[[#This Row],[Asset Class]]&lt;&gt;"Local",0.25,IF(P414="y",1,""))</f>
        <v/>
      </c>
      <c r="V414" s="415">
        <f>IF(Table1[[#This Row],[Asset Class]]&lt;&gt;"Local",0.25,IF(Q414="y",1,""))</f>
        <v>1</v>
      </c>
      <c r="W414" s="415" t="str">
        <f>IF(Table1[[#This Row],[Asset Class]]&lt;&gt;"Local",0.25,IF(R414="y",1,""))</f>
        <v/>
      </c>
      <c r="X414" s="415" t="str">
        <f>IF(Table1[[#This Row],[Asset Class]]&lt;&gt;"Local",0.25,IF(S414="y",1,""))</f>
        <v/>
      </c>
      <c r="Y414" s="95">
        <f t="shared" si="36"/>
        <v>1</v>
      </c>
      <c r="Z414" s="50"/>
      <c r="AA414" s="257" t="str">
        <f t="shared" si="37"/>
        <v/>
      </c>
      <c r="AB414" s="258">
        <f t="shared" si="38"/>
        <v>920274</v>
      </c>
      <c r="AC414" s="258" t="str">
        <f t="shared" si="39"/>
        <v/>
      </c>
      <c r="AD414" s="258" t="str">
        <f t="shared" si="40"/>
        <v/>
      </c>
      <c r="AE414" s="259">
        <f t="shared" si="41"/>
        <v>920274</v>
      </c>
    </row>
    <row r="415" spans="1:31">
      <c r="A415" s="26"/>
      <c r="B415" s="210" t="s">
        <v>768</v>
      </c>
      <c r="C415" s="211" t="s">
        <v>769</v>
      </c>
      <c r="D415" s="211" t="s">
        <v>111</v>
      </c>
      <c r="E415" s="211" t="s">
        <v>143</v>
      </c>
      <c r="F415" s="241" t="s">
        <v>103</v>
      </c>
      <c r="G415" s="357">
        <v>0.5</v>
      </c>
      <c r="H415" s="360">
        <v>2846.6164468559832</v>
      </c>
      <c r="I415" s="365">
        <v>115.6419902144599</v>
      </c>
      <c r="J415" s="332">
        <f>Table1[[#This Row],[Embellishment Area (m2)]]*Table1[[#This Row],[Construction Unit Rate ($/m)]]*Table1[[#This Row],[Embellishment Area Factor]]</f>
        <v>164594.19564582012</v>
      </c>
      <c r="K415" s="246">
        <v>5693.2328937119664</v>
      </c>
      <c r="L415" s="337">
        <v>85.331826959272703</v>
      </c>
      <c r="M415" s="88">
        <f>Table1[[#This Row],[Size of land (m2)]]*Table1[[#This Row],[Land Unit Rate ($/m2)]]</f>
        <v>485813.96412506892</v>
      </c>
      <c r="N415" s="244">
        <v>2021</v>
      </c>
      <c r="O415" s="202">
        <f>ROUND(IF(Table1[[#This Row],[Valuation Year]]=2016,(Table1[[#This Row],[Total Construction Cost ($)]]+Table1[[#This Row],[Land Value]])*('General Input Sheet'!$G$38/'General Input Sheet'!$G$43),Table1[[#This Row],[Total Construction Cost ($)]]+Table1[[#This Row],[Land Value]]),0)</f>
        <v>650408</v>
      </c>
      <c r="P415" s="123" t="str" cm="1">
        <f t="array" ref="P415">_xlfn.IFS(Table1[[#This Row],[Asset Class]]&lt;&gt;"Local","y",P$11=$E415,"y",Table1[[#This Row],[Asset Class]]="Local","")</f>
        <v/>
      </c>
      <c r="Q415" s="86" t="str" cm="1">
        <f t="array" ref="Q415">_xlfn.IFS(Table1[[#This Row],[Asset Class]]&lt;&gt;"Local","y",Q$11=$E415,"y",Table1[[#This Row],[Asset Class]]="Local","")</f>
        <v>y</v>
      </c>
      <c r="R415" s="86" t="str" cm="1">
        <f t="array" ref="R415">_xlfn.IFS(Table1[[#This Row],[Asset Class]]&lt;&gt;"Local","y",R$11=$E415,"y",Table1[[#This Row],[Asset Class]]="Local","")</f>
        <v/>
      </c>
      <c r="S415" s="341" t="str" cm="1">
        <f t="array" ref="S415">_xlfn.IFS(Table1[[#This Row],[Asset Class]]&lt;&gt;"Local","y",S$11=$E415,"y",Table1[[#This Row],[Asset Class]]="Local","")</f>
        <v/>
      </c>
      <c r="T415" s="50"/>
      <c r="U415" s="95" t="str">
        <f>IF(Table1[[#This Row],[Asset Class]]&lt;&gt;"Local",0.25,IF(P415="y",1,""))</f>
        <v/>
      </c>
      <c r="V415" s="415">
        <f>IF(Table1[[#This Row],[Asset Class]]&lt;&gt;"Local",0.25,IF(Q415="y",1,""))</f>
        <v>1</v>
      </c>
      <c r="W415" s="415" t="str">
        <f>IF(Table1[[#This Row],[Asset Class]]&lt;&gt;"Local",0.25,IF(R415="y",1,""))</f>
        <v/>
      </c>
      <c r="X415" s="415" t="str">
        <f>IF(Table1[[#This Row],[Asset Class]]&lt;&gt;"Local",0.25,IF(S415="y",1,""))</f>
        <v/>
      </c>
      <c r="Y415" s="95">
        <f t="shared" si="36"/>
        <v>1</v>
      </c>
      <c r="Z415" s="50"/>
      <c r="AA415" s="257" t="str">
        <f t="shared" si="37"/>
        <v/>
      </c>
      <c r="AB415" s="258">
        <f t="shared" si="38"/>
        <v>650408</v>
      </c>
      <c r="AC415" s="258" t="str">
        <f t="shared" si="39"/>
        <v/>
      </c>
      <c r="AD415" s="258" t="str">
        <f t="shared" si="40"/>
        <v/>
      </c>
      <c r="AE415" s="259">
        <f t="shared" si="41"/>
        <v>650408</v>
      </c>
    </row>
    <row r="416" spans="1:31">
      <c r="A416" s="26"/>
      <c r="B416" s="210" t="s">
        <v>770</v>
      </c>
      <c r="C416" s="211" t="s">
        <v>771</v>
      </c>
      <c r="D416" s="211" t="s">
        <v>106</v>
      </c>
      <c r="E416" s="211" t="s">
        <v>114</v>
      </c>
      <c r="F416" s="241" t="s">
        <v>108</v>
      </c>
      <c r="G416" s="357">
        <v>0.5</v>
      </c>
      <c r="H416" s="360">
        <v>9100.2008718677043</v>
      </c>
      <c r="I416" s="365">
        <v>566.28724924743767</v>
      </c>
      <c r="J416" s="332">
        <f>Table1[[#This Row],[Embellishment Area (m2)]]*Table1[[#This Row],[Construction Unit Rate ($/m)]]*Table1[[#This Row],[Embellishment Area Factor]]</f>
        <v>2576663.8596645482</v>
      </c>
      <c r="K416" s="246">
        <v>18200.401743735409</v>
      </c>
      <c r="L416" s="337">
        <v>75.676903388107434</v>
      </c>
      <c r="M416" s="88">
        <f>Table1[[#This Row],[Size of land (m2)]]*Table1[[#This Row],[Land Unit Rate ($/m2)]]</f>
        <v>1377350.0443854067</v>
      </c>
      <c r="N416" s="244">
        <v>2021</v>
      </c>
      <c r="O416" s="202">
        <f>ROUND(IF(Table1[[#This Row],[Valuation Year]]=2016,(Table1[[#This Row],[Total Construction Cost ($)]]+Table1[[#This Row],[Land Value]])*('General Input Sheet'!$G$38/'General Input Sheet'!$G$43),Table1[[#This Row],[Total Construction Cost ($)]]+Table1[[#This Row],[Land Value]]),0)</f>
        <v>3954014</v>
      </c>
      <c r="P416" s="123" t="str" cm="1">
        <f t="array" ref="P416">_xlfn.IFS(Table1[[#This Row],[Asset Class]]&lt;&gt;"Local","y",P$11=$E416,"y",Table1[[#This Row],[Asset Class]]="Local","")</f>
        <v>y</v>
      </c>
      <c r="Q416" s="86" t="str" cm="1">
        <f t="array" ref="Q416">_xlfn.IFS(Table1[[#This Row],[Asset Class]]&lt;&gt;"Local","y",Q$11=$E416,"y",Table1[[#This Row],[Asset Class]]="Local","")</f>
        <v>y</v>
      </c>
      <c r="R416" s="86" t="str" cm="1">
        <f t="array" ref="R416">_xlfn.IFS(Table1[[#This Row],[Asset Class]]&lt;&gt;"Local","y",R$11=$E416,"y",Table1[[#This Row],[Asset Class]]="Local","")</f>
        <v>y</v>
      </c>
      <c r="S416" s="341" t="str" cm="1">
        <f t="array" ref="S416">_xlfn.IFS(Table1[[#This Row],[Asset Class]]&lt;&gt;"Local","y",S$11=$E416,"y",Table1[[#This Row],[Asset Class]]="Local","")</f>
        <v>y</v>
      </c>
      <c r="T416" s="50"/>
      <c r="U416" s="95">
        <f>IF(Table1[[#This Row],[Asset Class]]&lt;&gt;"Local",0.25,IF(P416="y",1,""))</f>
        <v>0.25</v>
      </c>
      <c r="V416" s="415">
        <f>IF(Table1[[#This Row],[Asset Class]]&lt;&gt;"Local",0.25,IF(Q416="y",1,""))</f>
        <v>0.25</v>
      </c>
      <c r="W416" s="415">
        <f>IF(Table1[[#This Row],[Asset Class]]&lt;&gt;"Local",0.25,IF(R416="y",1,""))</f>
        <v>0.25</v>
      </c>
      <c r="X416" s="415">
        <f>IF(Table1[[#This Row],[Asset Class]]&lt;&gt;"Local",0.25,IF(S416="y",1,""))</f>
        <v>0.25</v>
      </c>
      <c r="Y416" s="95">
        <f t="shared" si="36"/>
        <v>1</v>
      </c>
      <c r="Z416" s="50"/>
      <c r="AA416" s="257">
        <f t="shared" si="37"/>
        <v>988503.5</v>
      </c>
      <c r="AB416" s="258">
        <f t="shared" si="38"/>
        <v>988503.5</v>
      </c>
      <c r="AC416" s="258">
        <f t="shared" si="39"/>
        <v>988503.5</v>
      </c>
      <c r="AD416" s="258">
        <f t="shared" si="40"/>
        <v>988503.5</v>
      </c>
      <c r="AE416" s="259">
        <f t="shared" si="41"/>
        <v>3954014</v>
      </c>
    </row>
    <row r="417" spans="1:31">
      <c r="A417" s="26"/>
      <c r="B417" s="210" t="s">
        <v>770</v>
      </c>
      <c r="C417" s="211" t="s">
        <v>772</v>
      </c>
      <c r="D417" s="211" t="s">
        <v>106</v>
      </c>
      <c r="E417" s="211" t="s">
        <v>114</v>
      </c>
      <c r="F417" s="241" t="s">
        <v>108</v>
      </c>
      <c r="G417" s="357">
        <v>0.5</v>
      </c>
      <c r="H417" s="360">
        <v>17297.060153648647</v>
      </c>
      <c r="I417" s="365">
        <v>566.28724924743767</v>
      </c>
      <c r="J417" s="332">
        <f>Table1[[#This Row],[Embellishment Area (m2)]]*Table1[[#This Row],[Construction Unit Rate ($/m)]]*Table1[[#This Row],[Embellishment Area Factor]]</f>
        <v>4897552.3072385769</v>
      </c>
      <c r="K417" s="246">
        <v>34594.120307297293</v>
      </c>
      <c r="L417" s="337">
        <v>75.676903388107434</v>
      </c>
      <c r="M417" s="88">
        <f>Table1[[#This Row],[Size of land (m2)]]*Table1[[#This Row],[Land Unit Rate ($/m2)]]</f>
        <v>2617975.9002919025</v>
      </c>
      <c r="N417" s="244">
        <v>2021</v>
      </c>
      <c r="O417" s="202">
        <f>ROUND(IF(Table1[[#This Row],[Valuation Year]]=2016,(Table1[[#This Row],[Total Construction Cost ($)]]+Table1[[#This Row],[Land Value]])*('General Input Sheet'!$G$38/'General Input Sheet'!$G$43),Table1[[#This Row],[Total Construction Cost ($)]]+Table1[[#This Row],[Land Value]]),0)</f>
        <v>7515528</v>
      </c>
      <c r="P417" s="123" t="str" cm="1">
        <f t="array" ref="P417">_xlfn.IFS(Table1[[#This Row],[Asset Class]]&lt;&gt;"Local","y",P$11=$E417,"y",Table1[[#This Row],[Asset Class]]="Local","")</f>
        <v>y</v>
      </c>
      <c r="Q417" s="86" t="str" cm="1">
        <f t="array" ref="Q417">_xlfn.IFS(Table1[[#This Row],[Asset Class]]&lt;&gt;"Local","y",Q$11=$E417,"y",Table1[[#This Row],[Asset Class]]="Local","")</f>
        <v>y</v>
      </c>
      <c r="R417" s="86" t="str" cm="1">
        <f t="array" ref="R417">_xlfn.IFS(Table1[[#This Row],[Asset Class]]&lt;&gt;"Local","y",R$11=$E417,"y",Table1[[#This Row],[Asset Class]]="Local","")</f>
        <v>y</v>
      </c>
      <c r="S417" s="341" t="str" cm="1">
        <f t="array" ref="S417">_xlfn.IFS(Table1[[#This Row],[Asset Class]]&lt;&gt;"Local","y",S$11=$E417,"y",Table1[[#This Row],[Asset Class]]="Local","")</f>
        <v>y</v>
      </c>
      <c r="T417" s="50"/>
      <c r="U417" s="95">
        <f>IF(Table1[[#This Row],[Asset Class]]&lt;&gt;"Local",0.25,IF(P417="y",1,""))</f>
        <v>0.25</v>
      </c>
      <c r="V417" s="415">
        <f>IF(Table1[[#This Row],[Asset Class]]&lt;&gt;"Local",0.25,IF(Q417="y",1,""))</f>
        <v>0.25</v>
      </c>
      <c r="W417" s="415">
        <f>IF(Table1[[#This Row],[Asset Class]]&lt;&gt;"Local",0.25,IF(R417="y",1,""))</f>
        <v>0.25</v>
      </c>
      <c r="X417" s="415">
        <f>IF(Table1[[#This Row],[Asset Class]]&lt;&gt;"Local",0.25,IF(S417="y",1,""))</f>
        <v>0.25</v>
      </c>
      <c r="Y417" s="95">
        <f t="shared" si="36"/>
        <v>1</v>
      </c>
      <c r="Z417" s="50"/>
      <c r="AA417" s="257">
        <f t="shared" si="37"/>
        <v>1878882</v>
      </c>
      <c r="AB417" s="258">
        <f t="shared" si="38"/>
        <v>1878882</v>
      </c>
      <c r="AC417" s="258">
        <f t="shared" si="39"/>
        <v>1878882</v>
      </c>
      <c r="AD417" s="258">
        <f t="shared" si="40"/>
        <v>1878882</v>
      </c>
      <c r="AE417" s="259">
        <f t="shared" si="41"/>
        <v>7515528</v>
      </c>
    </row>
    <row r="418" spans="1:31">
      <c r="A418" s="26"/>
      <c r="B418" s="210" t="s">
        <v>770</v>
      </c>
      <c r="C418" s="211" t="s">
        <v>773</v>
      </c>
      <c r="D418" s="211" t="s">
        <v>106</v>
      </c>
      <c r="E418" s="211" t="s">
        <v>114</v>
      </c>
      <c r="F418" s="241" t="s">
        <v>108</v>
      </c>
      <c r="G418" s="357">
        <v>0.5</v>
      </c>
      <c r="H418" s="360">
        <v>30597.216337572965</v>
      </c>
      <c r="I418" s="365">
        <v>566.28724924743767</v>
      </c>
      <c r="J418" s="332">
        <f>Table1[[#This Row],[Embellishment Area (m2)]]*Table1[[#This Row],[Construction Unit Rate ($/m)]]*Table1[[#This Row],[Embellishment Area Factor]]</f>
        <v>8663406.7372164764</v>
      </c>
      <c r="K418" s="246">
        <v>61194.43267514593</v>
      </c>
      <c r="L418" s="337">
        <v>75.676903388107434</v>
      </c>
      <c r="M418" s="88">
        <f>Table1[[#This Row],[Size of land (m2)]]*Table1[[#This Row],[Land Unit Rate ($/m2)]]</f>
        <v>4631005.1694470635</v>
      </c>
      <c r="N418" s="244">
        <v>2021</v>
      </c>
      <c r="O418" s="202">
        <f>ROUND(IF(Table1[[#This Row],[Valuation Year]]=2016,(Table1[[#This Row],[Total Construction Cost ($)]]+Table1[[#This Row],[Land Value]])*('General Input Sheet'!$G$38/'General Input Sheet'!$G$43),Table1[[#This Row],[Total Construction Cost ($)]]+Table1[[#This Row],[Land Value]]),0)</f>
        <v>13294412</v>
      </c>
      <c r="P418" s="123" t="str" cm="1">
        <f t="array" ref="P418">_xlfn.IFS(Table1[[#This Row],[Asset Class]]&lt;&gt;"Local","y",P$11=$E418,"y",Table1[[#This Row],[Asset Class]]="Local","")</f>
        <v>y</v>
      </c>
      <c r="Q418" s="86" t="str" cm="1">
        <f t="array" ref="Q418">_xlfn.IFS(Table1[[#This Row],[Asset Class]]&lt;&gt;"Local","y",Q$11=$E418,"y",Table1[[#This Row],[Asset Class]]="Local","")</f>
        <v>y</v>
      </c>
      <c r="R418" s="86" t="str" cm="1">
        <f t="array" ref="R418">_xlfn.IFS(Table1[[#This Row],[Asset Class]]&lt;&gt;"Local","y",R$11=$E418,"y",Table1[[#This Row],[Asset Class]]="Local","")</f>
        <v>y</v>
      </c>
      <c r="S418" s="341" t="str" cm="1">
        <f t="array" ref="S418">_xlfn.IFS(Table1[[#This Row],[Asset Class]]&lt;&gt;"Local","y",S$11=$E418,"y",Table1[[#This Row],[Asset Class]]="Local","")</f>
        <v>y</v>
      </c>
      <c r="T418" s="50"/>
      <c r="U418" s="95">
        <f>IF(Table1[[#This Row],[Asset Class]]&lt;&gt;"Local",0.25,IF(P418="y",1,""))</f>
        <v>0.25</v>
      </c>
      <c r="V418" s="415">
        <f>IF(Table1[[#This Row],[Asset Class]]&lt;&gt;"Local",0.25,IF(Q418="y",1,""))</f>
        <v>0.25</v>
      </c>
      <c r="W418" s="415">
        <f>IF(Table1[[#This Row],[Asset Class]]&lt;&gt;"Local",0.25,IF(R418="y",1,""))</f>
        <v>0.25</v>
      </c>
      <c r="X418" s="415">
        <f>IF(Table1[[#This Row],[Asset Class]]&lt;&gt;"Local",0.25,IF(S418="y",1,""))</f>
        <v>0.25</v>
      </c>
      <c r="Y418" s="95">
        <f t="shared" si="36"/>
        <v>1</v>
      </c>
      <c r="Z418" s="50"/>
      <c r="AA418" s="257">
        <f t="shared" si="37"/>
        <v>3323603</v>
      </c>
      <c r="AB418" s="258">
        <f t="shared" si="38"/>
        <v>3323603</v>
      </c>
      <c r="AC418" s="258">
        <f t="shared" si="39"/>
        <v>3323603</v>
      </c>
      <c r="AD418" s="258">
        <f t="shared" si="40"/>
        <v>3323603</v>
      </c>
      <c r="AE418" s="259">
        <f t="shared" si="41"/>
        <v>13294412</v>
      </c>
    </row>
    <row r="419" spans="1:31">
      <c r="A419" s="26"/>
      <c r="B419" s="210" t="s">
        <v>774</v>
      </c>
      <c r="C419" s="211" t="s">
        <v>775</v>
      </c>
      <c r="D419" s="211" t="s">
        <v>106</v>
      </c>
      <c r="E419" s="211" t="s">
        <v>143</v>
      </c>
      <c r="F419" s="241" t="s">
        <v>103</v>
      </c>
      <c r="G419" s="357">
        <v>0.5</v>
      </c>
      <c r="H419" s="360">
        <v>31820.475859323324</v>
      </c>
      <c r="I419" s="365">
        <v>406.79298511948269</v>
      </c>
      <c r="J419" s="332">
        <f>Table1[[#This Row],[Embellishment Area (m2)]]*Table1[[#This Row],[Construction Unit Rate ($/m)]]*Table1[[#This Row],[Embellishment Area Factor]]</f>
        <v>6472173.1813682858</v>
      </c>
      <c r="K419" s="246">
        <v>63640.951718646647</v>
      </c>
      <c r="L419" s="337">
        <v>77.249060510664719</v>
      </c>
      <c r="M419" s="88">
        <f>Table1[[#This Row],[Size of land (m2)]]*Table1[[#This Row],[Land Unit Rate ($/m2)]]</f>
        <v>4916203.7302700272</v>
      </c>
      <c r="N419" s="244">
        <v>2021</v>
      </c>
      <c r="O419" s="202">
        <f>ROUND(IF(Table1[[#This Row],[Valuation Year]]=2016,(Table1[[#This Row],[Total Construction Cost ($)]]+Table1[[#This Row],[Land Value]])*('General Input Sheet'!$G$38/'General Input Sheet'!$G$43),Table1[[#This Row],[Total Construction Cost ($)]]+Table1[[#This Row],[Land Value]]),0)</f>
        <v>11388377</v>
      </c>
      <c r="P419" s="123" t="str" cm="1">
        <f t="array" ref="P419">_xlfn.IFS(Table1[[#This Row],[Asset Class]]&lt;&gt;"Local","y",P$11=$E419,"y",Table1[[#This Row],[Asset Class]]="Local","")</f>
        <v>y</v>
      </c>
      <c r="Q419" s="86" t="str" cm="1">
        <f t="array" ref="Q419">_xlfn.IFS(Table1[[#This Row],[Asset Class]]&lt;&gt;"Local","y",Q$11=$E419,"y",Table1[[#This Row],[Asset Class]]="Local","")</f>
        <v>y</v>
      </c>
      <c r="R419" s="86" t="str" cm="1">
        <f t="array" ref="R419">_xlfn.IFS(Table1[[#This Row],[Asset Class]]&lt;&gt;"Local","y",R$11=$E419,"y",Table1[[#This Row],[Asset Class]]="Local","")</f>
        <v>y</v>
      </c>
      <c r="S419" s="341" t="str" cm="1">
        <f t="array" ref="S419">_xlfn.IFS(Table1[[#This Row],[Asset Class]]&lt;&gt;"Local","y",S$11=$E419,"y",Table1[[#This Row],[Asset Class]]="Local","")</f>
        <v>y</v>
      </c>
      <c r="T419" s="50"/>
      <c r="U419" s="95">
        <f>IF(Table1[[#This Row],[Asset Class]]&lt;&gt;"Local",0.25,IF(P419="y",1,""))</f>
        <v>0.25</v>
      </c>
      <c r="V419" s="415">
        <f>IF(Table1[[#This Row],[Asset Class]]&lt;&gt;"Local",0.25,IF(Q419="y",1,""))</f>
        <v>0.25</v>
      </c>
      <c r="W419" s="415">
        <f>IF(Table1[[#This Row],[Asset Class]]&lt;&gt;"Local",0.25,IF(R419="y",1,""))</f>
        <v>0.25</v>
      </c>
      <c r="X419" s="415">
        <f>IF(Table1[[#This Row],[Asset Class]]&lt;&gt;"Local",0.25,IF(S419="y",1,""))</f>
        <v>0.25</v>
      </c>
      <c r="Y419" s="95">
        <f t="shared" si="36"/>
        <v>1</v>
      </c>
      <c r="Z419" s="50"/>
      <c r="AA419" s="257">
        <f t="shared" si="37"/>
        <v>2847094.25</v>
      </c>
      <c r="AB419" s="258">
        <f t="shared" si="38"/>
        <v>2847094.25</v>
      </c>
      <c r="AC419" s="258">
        <f t="shared" si="39"/>
        <v>2847094.25</v>
      </c>
      <c r="AD419" s="258">
        <f t="shared" si="40"/>
        <v>2847094.25</v>
      </c>
      <c r="AE419" s="259">
        <f t="shared" si="41"/>
        <v>11388377</v>
      </c>
    </row>
    <row r="420" spans="1:31">
      <c r="A420" s="26"/>
      <c r="B420" s="210" t="s">
        <v>776</v>
      </c>
      <c r="C420" s="211" t="s">
        <v>777</v>
      </c>
      <c r="D420" s="211" t="s">
        <v>111</v>
      </c>
      <c r="E420" s="211" t="s">
        <v>143</v>
      </c>
      <c r="F420" s="241" t="s">
        <v>103</v>
      </c>
      <c r="G420" s="357">
        <v>0.5</v>
      </c>
      <c r="H420" s="360">
        <v>16346.783185024555</v>
      </c>
      <c r="I420" s="365">
        <v>115.6419902144599</v>
      </c>
      <c r="J420" s="332">
        <f>Table1[[#This Row],[Embellishment Area (m2)]]*Table1[[#This Row],[Construction Unit Rate ($/m)]]*Table1[[#This Row],[Embellishment Area Factor]]</f>
        <v>945187.27056025353</v>
      </c>
      <c r="K420" s="246">
        <v>32693.56637004911</v>
      </c>
      <c r="L420" s="337">
        <v>85.331826959272703</v>
      </c>
      <c r="M420" s="88">
        <f>Table1[[#This Row],[Size of land (m2)]]*Table1[[#This Row],[Land Unit Rate ($/m2)]]</f>
        <v>2789801.7481705281</v>
      </c>
      <c r="N420" s="244">
        <v>2021</v>
      </c>
      <c r="O420" s="202">
        <f>ROUND(IF(Table1[[#This Row],[Valuation Year]]=2016,(Table1[[#This Row],[Total Construction Cost ($)]]+Table1[[#This Row],[Land Value]])*('General Input Sheet'!$G$38/'General Input Sheet'!$G$43),Table1[[#This Row],[Total Construction Cost ($)]]+Table1[[#This Row],[Land Value]]),0)</f>
        <v>3734989</v>
      </c>
      <c r="P420" s="123" t="str" cm="1">
        <f t="array" ref="P420">_xlfn.IFS(Table1[[#This Row],[Asset Class]]&lt;&gt;"Local","y",P$11=$E420,"y",Table1[[#This Row],[Asset Class]]="Local","")</f>
        <v/>
      </c>
      <c r="Q420" s="86" t="str" cm="1">
        <f t="array" ref="Q420">_xlfn.IFS(Table1[[#This Row],[Asset Class]]&lt;&gt;"Local","y",Q$11=$E420,"y",Table1[[#This Row],[Asset Class]]="Local","")</f>
        <v>y</v>
      </c>
      <c r="R420" s="86" t="str" cm="1">
        <f t="array" ref="R420">_xlfn.IFS(Table1[[#This Row],[Asset Class]]&lt;&gt;"Local","y",R$11=$E420,"y",Table1[[#This Row],[Asset Class]]="Local","")</f>
        <v/>
      </c>
      <c r="S420" s="341" t="str" cm="1">
        <f t="array" ref="S420">_xlfn.IFS(Table1[[#This Row],[Asset Class]]&lt;&gt;"Local","y",S$11=$E420,"y",Table1[[#This Row],[Asset Class]]="Local","")</f>
        <v/>
      </c>
      <c r="T420" s="50"/>
      <c r="U420" s="95" t="str">
        <f>IF(Table1[[#This Row],[Asset Class]]&lt;&gt;"Local",0.25,IF(P420="y",1,""))</f>
        <v/>
      </c>
      <c r="V420" s="415">
        <f>IF(Table1[[#This Row],[Asset Class]]&lt;&gt;"Local",0.25,IF(Q420="y",1,""))</f>
        <v>1</v>
      </c>
      <c r="W420" s="415" t="str">
        <f>IF(Table1[[#This Row],[Asset Class]]&lt;&gt;"Local",0.25,IF(R420="y",1,""))</f>
        <v/>
      </c>
      <c r="X420" s="415" t="str">
        <f>IF(Table1[[#This Row],[Asset Class]]&lt;&gt;"Local",0.25,IF(S420="y",1,""))</f>
        <v/>
      </c>
      <c r="Y420" s="95">
        <f t="shared" si="36"/>
        <v>1</v>
      </c>
      <c r="Z420" s="50"/>
      <c r="AA420" s="257" t="str">
        <f t="shared" si="37"/>
        <v/>
      </c>
      <c r="AB420" s="258">
        <f t="shared" si="38"/>
        <v>3734989</v>
      </c>
      <c r="AC420" s="258" t="str">
        <f t="shared" si="39"/>
        <v/>
      </c>
      <c r="AD420" s="258" t="str">
        <f t="shared" si="40"/>
        <v/>
      </c>
      <c r="AE420" s="259">
        <f t="shared" si="41"/>
        <v>3734989</v>
      </c>
    </row>
    <row r="421" spans="1:31">
      <c r="A421" s="26"/>
      <c r="B421" s="210" t="s">
        <v>778</v>
      </c>
      <c r="C421" s="211" t="s">
        <v>779</v>
      </c>
      <c r="D421" s="211" t="s">
        <v>111</v>
      </c>
      <c r="E421" s="211" t="s">
        <v>143</v>
      </c>
      <c r="F421" s="241" t="s">
        <v>103</v>
      </c>
      <c r="G421" s="357">
        <v>0.5</v>
      </c>
      <c r="H421" s="360">
        <v>45479.520244915388</v>
      </c>
      <c r="I421" s="365">
        <v>115.6419902144599</v>
      </c>
      <c r="J421" s="332">
        <f>Table1[[#This Row],[Embellishment Area (m2)]]*Table1[[#This Row],[Construction Unit Rate ($/m)]]*Table1[[#This Row],[Embellishment Area Factor]]</f>
        <v>2629671.1175604179</v>
      </c>
      <c r="K421" s="246">
        <v>90959.040489830775</v>
      </c>
      <c r="L421" s="337">
        <v>85.331826959272703</v>
      </c>
      <c r="M421" s="88">
        <f>Table1[[#This Row],[Size of land (m2)]]*Table1[[#This Row],[Land Unit Rate ($/m2)]]</f>
        <v>7761701.1034597196</v>
      </c>
      <c r="N421" s="244">
        <v>2021</v>
      </c>
      <c r="O421" s="202">
        <f>ROUND(IF(Table1[[#This Row],[Valuation Year]]=2016,(Table1[[#This Row],[Total Construction Cost ($)]]+Table1[[#This Row],[Land Value]])*('General Input Sheet'!$G$38/'General Input Sheet'!$G$43),Table1[[#This Row],[Total Construction Cost ($)]]+Table1[[#This Row],[Land Value]]),0)</f>
        <v>10391372</v>
      </c>
      <c r="P421" s="123" t="str" cm="1">
        <f t="array" ref="P421">_xlfn.IFS(Table1[[#This Row],[Asset Class]]&lt;&gt;"Local","y",P$11=$E421,"y",Table1[[#This Row],[Asset Class]]="Local","")</f>
        <v/>
      </c>
      <c r="Q421" s="86" t="str" cm="1">
        <f t="array" ref="Q421">_xlfn.IFS(Table1[[#This Row],[Asset Class]]&lt;&gt;"Local","y",Q$11=$E421,"y",Table1[[#This Row],[Asset Class]]="Local","")</f>
        <v>y</v>
      </c>
      <c r="R421" s="86" t="str" cm="1">
        <f t="array" ref="R421">_xlfn.IFS(Table1[[#This Row],[Asset Class]]&lt;&gt;"Local","y",R$11=$E421,"y",Table1[[#This Row],[Asset Class]]="Local","")</f>
        <v/>
      </c>
      <c r="S421" s="341" t="str" cm="1">
        <f t="array" ref="S421">_xlfn.IFS(Table1[[#This Row],[Asset Class]]&lt;&gt;"Local","y",S$11=$E421,"y",Table1[[#This Row],[Asset Class]]="Local","")</f>
        <v/>
      </c>
      <c r="T421" s="50"/>
      <c r="U421" s="95" t="str">
        <f>IF(Table1[[#This Row],[Asset Class]]&lt;&gt;"Local",0.25,IF(P421="y",1,""))</f>
        <v/>
      </c>
      <c r="V421" s="415">
        <f>IF(Table1[[#This Row],[Asset Class]]&lt;&gt;"Local",0.25,IF(Q421="y",1,""))</f>
        <v>1</v>
      </c>
      <c r="W421" s="415" t="str">
        <f>IF(Table1[[#This Row],[Asset Class]]&lt;&gt;"Local",0.25,IF(R421="y",1,""))</f>
        <v/>
      </c>
      <c r="X421" s="415" t="str">
        <f>IF(Table1[[#This Row],[Asset Class]]&lt;&gt;"Local",0.25,IF(S421="y",1,""))</f>
        <v/>
      </c>
      <c r="Y421" s="95">
        <f t="shared" si="36"/>
        <v>1</v>
      </c>
      <c r="Z421" s="50"/>
      <c r="AA421" s="257" t="str">
        <f t="shared" si="37"/>
        <v/>
      </c>
      <c r="AB421" s="258">
        <f t="shared" si="38"/>
        <v>10391372</v>
      </c>
      <c r="AC421" s="258" t="str">
        <f t="shared" si="39"/>
        <v/>
      </c>
      <c r="AD421" s="258" t="str">
        <f t="shared" si="40"/>
        <v/>
      </c>
      <c r="AE421" s="259">
        <f t="shared" si="41"/>
        <v>10391372</v>
      </c>
    </row>
    <row r="422" spans="1:31">
      <c r="A422" s="26"/>
      <c r="B422" s="210" t="s">
        <v>778</v>
      </c>
      <c r="C422" s="211" t="s">
        <v>780</v>
      </c>
      <c r="D422" s="211" t="s">
        <v>111</v>
      </c>
      <c r="E422" s="211" t="s">
        <v>143</v>
      </c>
      <c r="F422" s="241" t="s">
        <v>108</v>
      </c>
      <c r="G422" s="357">
        <v>0.5</v>
      </c>
      <c r="H422" s="360">
        <v>50541.317413717552</v>
      </c>
      <c r="I422" s="365">
        <v>115.6419902144599</v>
      </c>
      <c r="J422" s="332">
        <f>Table1[[#This Row],[Embellishment Area (m2)]]*Table1[[#This Row],[Construction Unit Rate ($/m)]]*Table1[[#This Row],[Embellishment Area Factor]]</f>
        <v>2922349.2668915181</v>
      </c>
      <c r="K422" s="246">
        <v>101082.6348274351</v>
      </c>
      <c r="L422" s="337">
        <v>85.331826959272703</v>
      </c>
      <c r="M422" s="88">
        <f>Table1[[#This Row],[Size of land (m2)]]*Table1[[#This Row],[Land Unit Rate ($/m2)]]</f>
        <v>8625565.9036820438</v>
      </c>
      <c r="N422" s="244">
        <v>2021</v>
      </c>
      <c r="O422" s="202">
        <f>ROUND(IF(Table1[[#This Row],[Valuation Year]]=2016,(Table1[[#This Row],[Total Construction Cost ($)]]+Table1[[#This Row],[Land Value]])*('General Input Sheet'!$G$38/'General Input Sheet'!$G$43),Table1[[#This Row],[Total Construction Cost ($)]]+Table1[[#This Row],[Land Value]]),0)</f>
        <v>11547915</v>
      </c>
      <c r="P422" s="123" t="str" cm="1">
        <f t="array" ref="P422">_xlfn.IFS(Table1[[#This Row],[Asset Class]]&lt;&gt;"Local","y",P$11=$E422,"y",Table1[[#This Row],[Asset Class]]="Local","")</f>
        <v/>
      </c>
      <c r="Q422" s="86" t="str" cm="1">
        <f t="array" ref="Q422">_xlfn.IFS(Table1[[#This Row],[Asset Class]]&lt;&gt;"Local","y",Q$11=$E422,"y",Table1[[#This Row],[Asset Class]]="Local","")</f>
        <v>y</v>
      </c>
      <c r="R422" s="86" t="str" cm="1">
        <f t="array" ref="R422">_xlfn.IFS(Table1[[#This Row],[Asset Class]]&lt;&gt;"Local","y",R$11=$E422,"y",Table1[[#This Row],[Asset Class]]="Local","")</f>
        <v/>
      </c>
      <c r="S422" s="341" t="str" cm="1">
        <f t="array" ref="S422">_xlfn.IFS(Table1[[#This Row],[Asset Class]]&lt;&gt;"Local","y",S$11=$E422,"y",Table1[[#This Row],[Asset Class]]="Local","")</f>
        <v/>
      </c>
      <c r="T422" s="50"/>
      <c r="U422" s="95" t="str">
        <f>IF(Table1[[#This Row],[Asset Class]]&lt;&gt;"Local",0.25,IF(P422="y",1,""))</f>
        <v/>
      </c>
      <c r="V422" s="415">
        <f>IF(Table1[[#This Row],[Asset Class]]&lt;&gt;"Local",0.25,IF(Q422="y",1,""))</f>
        <v>1</v>
      </c>
      <c r="W422" s="415" t="str">
        <f>IF(Table1[[#This Row],[Asset Class]]&lt;&gt;"Local",0.25,IF(R422="y",1,""))</f>
        <v/>
      </c>
      <c r="X422" s="415" t="str">
        <f>IF(Table1[[#This Row],[Asset Class]]&lt;&gt;"Local",0.25,IF(S422="y",1,""))</f>
        <v/>
      </c>
      <c r="Y422" s="95">
        <f t="shared" si="36"/>
        <v>1</v>
      </c>
      <c r="Z422" s="50"/>
      <c r="AA422" s="257" t="str">
        <f t="shared" si="37"/>
        <v/>
      </c>
      <c r="AB422" s="258">
        <f t="shared" si="38"/>
        <v>11547915</v>
      </c>
      <c r="AC422" s="258" t="str">
        <f t="shared" si="39"/>
        <v/>
      </c>
      <c r="AD422" s="258" t="str">
        <f t="shared" si="40"/>
        <v/>
      </c>
      <c r="AE422" s="259">
        <f t="shared" si="41"/>
        <v>11547915</v>
      </c>
    </row>
    <row r="423" spans="1:31">
      <c r="A423" s="26"/>
      <c r="B423" s="210" t="s">
        <v>781</v>
      </c>
      <c r="C423" s="211" t="s">
        <v>782</v>
      </c>
      <c r="D423" s="211" t="s">
        <v>111</v>
      </c>
      <c r="E423" s="211" t="s">
        <v>143</v>
      </c>
      <c r="F423" s="241" t="s">
        <v>103</v>
      </c>
      <c r="G423" s="357">
        <v>0.5</v>
      </c>
      <c r="H423" s="360">
        <v>5201.5563215058446</v>
      </c>
      <c r="I423" s="365">
        <v>115.6419902144599</v>
      </c>
      <c r="J423" s="332">
        <f>Table1[[#This Row],[Embellishment Area (m2)]]*Table1[[#This Row],[Construction Unit Rate ($/m)]]*Table1[[#This Row],[Embellishment Area Factor]]</f>
        <v>300759.16261577042</v>
      </c>
      <c r="K423" s="246">
        <v>0</v>
      </c>
      <c r="L423" s="337">
        <v>85.331826959272703</v>
      </c>
      <c r="M423" s="88">
        <f>Table1[[#This Row],[Size of land (m2)]]*Table1[[#This Row],[Land Unit Rate ($/m2)]]</f>
        <v>0</v>
      </c>
      <c r="N423" s="244">
        <v>2021</v>
      </c>
      <c r="O423" s="202">
        <f>ROUND(IF(Table1[[#This Row],[Valuation Year]]=2016,(Table1[[#This Row],[Total Construction Cost ($)]]+Table1[[#This Row],[Land Value]])*('General Input Sheet'!$G$38/'General Input Sheet'!$G$43),Table1[[#This Row],[Total Construction Cost ($)]]+Table1[[#This Row],[Land Value]]),0)</f>
        <v>300759</v>
      </c>
      <c r="P423" s="123" t="str" cm="1">
        <f t="array" ref="P423">_xlfn.IFS(Table1[[#This Row],[Asset Class]]&lt;&gt;"Local","y",P$11=$E423,"y",Table1[[#This Row],[Asset Class]]="Local","")</f>
        <v/>
      </c>
      <c r="Q423" s="86" t="str" cm="1">
        <f t="array" ref="Q423">_xlfn.IFS(Table1[[#This Row],[Asset Class]]&lt;&gt;"Local","y",Q$11=$E423,"y",Table1[[#This Row],[Asset Class]]="Local","")</f>
        <v>y</v>
      </c>
      <c r="R423" s="86" t="str" cm="1">
        <f t="array" ref="R423">_xlfn.IFS(Table1[[#This Row],[Asset Class]]&lt;&gt;"Local","y",R$11=$E423,"y",Table1[[#This Row],[Asset Class]]="Local","")</f>
        <v/>
      </c>
      <c r="S423" s="341" t="str" cm="1">
        <f t="array" ref="S423">_xlfn.IFS(Table1[[#This Row],[Asset Class]]&lt;&gt;"Local","y",S$11=$E423,"y",Table1[[#This Row],[Asset Class]]="Local","")</f>
        <v/>
      </c>
      <c r="T423" s="50"/>
      <c r="U423" s="95" t="str">
        <f>IF(Table1[[#This Row],[Asset Class]]&lt;&gt;"Local",0.25,IF(P423="y",1,""))</f>
        <v/>
      </c>
      <c r="V423" s="415">
        <f>IF(Table1[[#This Row],[Asset Class]]&lt;&gt;"Local",0.25,IF(Q423="y",1,""))</f>
        <v>1</v>
      </c>
      <c r="W423" s="415" t="str">
        <f>IF(Table1[[#This Row],[Asset Class]]&lt;&gt;"Local",0.25,IF(R423="y",1,""))</f>
        <v/>
      </c>
      <c r="X423" s="415" t="str">
        <f>IF(Table1[[#This Row],[Asset Class]]&lt;&gt;"Local",0.25,IF(S423="y",1,""))</f>
        <v/>
      </c>
      <c r="Y423" s="95">
        <f t="shared" si="36"/>
        <v>1</v>
      </c>
      <c r="Z423" s="50"/>
      <c r="AA423" s="257" t="str">
        <f t="shared" si="37"/>
        <v/>
      </c>
      <c r="AB423" s="258">
        <f t="shared" si="38"/>
        <v>300759</v>
      </c>
      <c r="AC423" s="258" t="str">
        <f t="shared" si="39"/>
        <v/>
      </c>
      <c r="AD423" s="258" t="str">
        <f t="shared" si="40"/>
        <v/>
      </c>
      <c r="AE423" s="259">
        <f t="shared" si="41"/>
        <v>300759</v>
      </c>
    </row>
    <row r="424" spans="1:31">
      <c r="A424" s="26"/>
      <c r="B424" s="210" t="s">
        <v>783</v>
      </c>
      <c r="C424" s="211" t="s">
        <v>784</v>
      </c>
      <c r="D424" s="211" t="s">
        <v>111</v>
      </c>
      <c r="E424" s="211" t="s">
        <v>143</v>
      </c>
      <c r="F424" s="241" t="s">
        <v>103</v>
      </c>
      <c r="G424" s="357">
        <v>0.5</v>
      </c>
      <c r="H424" s="360">
        <v>6553.9774090135252</v>
      </c>
      <c r="I424" s="365">
        <v>115.6419902144599</v>
      </c>
      <c r="J424" s="332">
        <f>Table1[[#This Row],[Embellishment Area (m2)]]*Table1[[#This Row],[Construction Unit Rate ($/m)]]*Table1[[#This Row],[Embellishment Area Factor]]</f>
        <v>378957.49569946667</v>
      </c>
      <c r="K424" s="246">
        <v>0</v>
      </c>
      <c r="L424" s="337">
        <v>85.331826959272703</v>
      </c>
      <c r="M424" s="88">
        <f>Table1[[#This Row],[Size of land (m2)]]*Table1[[#This Row],[Land Unit Rate ($/m2)]]</f>
        <v>0</v>
      </c>
      <c r="N424" s="244">
        <v>2021</v>
      </c>
      <c r="O424" s="202">
        <f>ROUND(IF(Table1[[#This Row],[Valuation Year]]=2016,(Table1[[#This Row],[Total Construction Cost ($)]]+Table1[[#This Row],[Land Value]])*('General Input Sheet'!$G$38/'General Input Sheet'!$G$43),Table1[[#This Row],[Total Construction Cost ($)]]+Table1[[#This Row],[Land Value]]),0)</f>
        <v>378957</v>
      </c>
      <c r="P424" s="123" t="str" cm="1">
        <f t="array" ref="P424">_xlfn.IFS(Table1[[#This Row],[Asset Class]]&lt;&gt;"Local","y",P$11=$E424,"y",Table1[[#This Row],[Asset Class]]="Local","")</f>
        <v/>
      </c>
      <c r="Q424" s="86" t="str" cm="1">
        <f t="array" ref="Q424">_xlfn.IFS(Table1[[#This Row],[Asset Class]]&lt;&gt;"Local","y",Q$11=$E424,"y",Table1[[#This Row],[Asset Class]]="Local","")</f>
        <v>y</v>
      </c>
      <c r="R424" s="86" t="str" cm="1">
        <f t="array" ref="R424">_xlfn.IFS(Table1[[#This Row],[Asset Class]]&lt;&gt;"Local","y",R$11=$E424,"y",Table1[[#This Row],[Asset Class]]="Local","")</f>
        <v/>
      </c>
      <c r="S424" s="341" t="str" cm="1">
        <f t="array" ref="S424">_xlfn.IFS(Table1[[#This Row],[Asset Class]]&lt;&gt;"Local","y",S$11=$E424,"y",Table1[[#This Row],[Asset Class]]="Local","")</f>
        <v/>
      </c>
      <c r="T424" s="50"/>
      <c r="U424" s="95" t="str">
        <f>IF(Table1[[#This Row],[Asset Class]]&lt;&gt;"Local",0.25,IF(P424="y",1,""))</f>
        <v/>
      </c>
      <c r="V424" s="415">
        <f>IF(Table1[[#This Row],[Asset Class]]&lt;&gt;"Local",0.25,IF(Q424="y",1,""))</f>
        <v>1</v>
      </c>
      <c r="W424" s="415" t="str">
        <f>IF(Table1[[#This Row],[Asset Class]]&lt;&gt;"Local",0.25,IF(R424="y",1,""))</f>
        <v/>
      </c>
      <c r="X424" s="415" t="str">
        <f>IF(Table1[[#This Row],[Asset Class]]&lt;&gt;"Local",0.25,IF(S424="y",1,""))</f>
        <v/>
      </c>
      <c r="Y424" s="95">
        <f t="shared" si="36"/>
        <v>1</v>
      </c>
      <c r="Z424" s="50"/>
      <c r="AA424" s="257" t="str">
        <f t="shared" si="37"/>
        <v/>
      </c>
      <c r="AB424" s="258">
        <f t="shared" si="38"/>
        <v>378957</v>
      </c>
      <c r="AC424" s="258" t="str">
        <f t="shared" si="39"/>
        <v/>
      </c>
      <c r="AD424" s="258" t="str">
        <f t="shared" si="40"/>
        <v/>
      </c>
      <c r="AE424" s="259">
        <f t="shared" si="41"/>
        <v>378957</v>
      </c>
    </row>
    <row r="425" spans="1:31">
      <c r="A425" s="26"/>
      <c r="B425" s="210" t="s">
        <v>785</v>
      </c>
      <c r="C425" s="211" t="s">
        <v>786</v>
      </c>
      <c r="D425" s="211" t="s">
        <v>106</v>
      </c>
      <c r="E425" s="211" t="s">
        <v>143</v>
      </c>
      <c r="F425" s="241" t="s">
        <v>136</v>
      </c>
      <c r="G425" s="357">
        <v>0.5</v>
      </c>
      <c r="H425" s="360">
        <v>26812.108802098504</v>
      </c>
      <c r="I425" s="365">
        <v>406.79298511948269</v>
      </c>
      <c r="J425" s="332">
        <f>Table1[[#This Row],[Embellishment Area (m2)]]*Table1[[#This Row],[Construction Unit Rate ($/m)]]*Table1[[#This Row],[Embellishment Area Factor]]</f>
        <v>5453488.8884770041</v>
      </c>
      <c r="K425" s="246">
        <v>53624.217604197009</v>
      </c>
      <c r="L425" s="337">
        <v>77.249060510664719</v>
      </c>
      <c r="M425" s="88">
        <f>Table1[[#This Row],[Size of land (m2)]]*Table1[[#This Row],[Land Unit Rate ($/m2)]]</f>
        <v>4142420.4305436672</v>
      </c>
      <c r="N425" s="244">
        <v>2021</v>
      </c>
      <c r="O425" s="202">
        <f>ROUND(IF(Table1[[#This Row],[Valuation Year]]=2016,(Table1[[#This Row],[Total Construction Cost ($)]]+Table1[[#This Row],[Land Value]])*('General Input Sheet'!$G$38/'General Input Sheet'!$G$43),Table1[[#This Row],[Total Construction Cost ($)]]+Table1[[#This Row],[Land Value]]),0)</f>
        <v>9595909</v>
      </c>
      <c r="P425" s="123" t="str" cm="1">
        <f t="array" ref="P425">_xlfn.IFS(Table1[[#This Row],[Asset Class]]&lt;&gt;"Local","y",P$11=$E425,"y",Table1[[#This Row],[Asset Class]]="Local","")</f>
        <v>y</v>
      </c>
      <c r="Q425" s="86" t="str" cm="1">
        <f t="array" ref="Q425">_xlfn.IFS(Table1[[#This Row],[Asset Class]]&lt;&gt;"Local","y",Q$11=$E425,"y",Table1[[#This Row],[Asset Class]]="Local","")</f>
        <v>y</v>
      </c>
      <c r="R425" s="86" t="str" cm="1">
        <f t="array" ref="R425">_xlfn.IFS(Table1[[#This Row],[Asset Class]]&lt;&gt;"Local","y",R$11=$E425,"y",Table1[[#This Row],[Asset Class]]="Local","")</f>
        <v>y</v>
      </c>
      <c r="S425" s="341" t="str" cm="1">
        <f t="array" ref="S425">_xlfn.IFS(Table1[[#This Row],[Asset Class]]&lt;&gt;"Local","y",S$11=$E425,"y",Table1[[#This Row],[Asset Class]]="Local","")</f>
        <v>y</v>
      </c>
      <c r="T425" s="50"/>
      <c r="U425" s="95">
        <f>IF(Table1[[#This Row],[Asset Class]]&lt;&gt;"Local",0.25,IF(P425="y",1,""))</f>
        <v>0.25</v>
      </c>
      <c r="V425" s="415">
        <f>IF(Table1[[#This Row],[Asset Class]]&lt;&gt;"Local",0.25,IF(Q425="y",1,""))</f>
        <v>0.25</v>
      </c>
      <c r="W425" s="415">
        <f>IF(Table1[[#This Row],[Asset Class]]&lt;&gt;"Local",0.25,IF(R425="y",1,""))</f>
        <v>0.25</v>
      </c>
      <c r="X425" s="415">
        <f>IF(Table1[[#This Row],[Asset Class]]&lt;&gt;"Local",0.25,IF(S425="y",1,""))</f>
        <v>0.25</v>
      </c>
      <c r="Y425" s="95">
        <f t="shared" si="36"/>
        <v>1</v>
      </c>
      <c r="Z425" s="50"/>
      <c r="AA425" s="257">
        <f t="shared" si="37"/>
        <v>2398977.25</v>
      </c>
      <c r="AB425" s="258">
        <f t="shared" si="38"/>
        <v>2398977.25</v>
      </c>
      <c r="AC425" s="258">
        <f t="shared" si="39"/>
        <v>2398977.25</v>
      </c>
      <c r="AD425" s="258">
        <f t="shared" si="40"/>
        <v>2398977.25</v>
      </c>
      <c r="AE425" s="259">
        <f t="shared" si="41"/>
        <v>9595909</v>
      </c>
    </row>
    <row r="426" spans="1:31">
      <c r="A426" s="26"/>
      <c r="B426" s="210" t="s">
        <v>785</v>
      </c>
      <c r="C426" s="211" t="s">
        <v>787</v>
      </c>
      <c r="D426" s="211" t="s">
        <v>106</v>
      </c>
      <c r="E426" s="211" t="s">
        <v>143</v>
      </c>
      <c r="F426" s="241" t="s">
        <v>108</v>
      </c>
      <c r="G426" s="357">
        <v>0.5</v>
      </c>
      <c r="H426" s="360">
        <v>37679.864772947985</v>
      </c>
      <c r="I426" s="365">
        <v>406.79298511948269</v>
      </c>
      <c r="J426" s="332">
        <f>Table1[[#This Row],[Embellishment Area (m2)]]*Table1[[#This Row],[Construction Unit Rate ($/m)]]*Table1[[#This Row],[Embellishment Area Factor]]</f>
        <v>7663952.3349429751</v>
      </c>
      <c r="K426" s="246">
        <v>75359.729545895971</v>
      </c>
      <c r="L426" s="337">
        <v>77.249060510664719</v>
      </c>
      <c r="M426" s="88">
        <f>Table1[[#This Row],[Size of land (m2)]]*Table1[[#This Row],[Land Unit Rate ($/m2)]]</f>
        <v>5821468.3077582456</v>
      </c>
      <c r="N426" s="244">
        <v>2021</v>
      </c>
      <c r="O426" s="202">
        <f>ROUND(IF(Table1[[#This Row],[Valuation Year]]=2016,(Table1[[#This Row],[Total Construction Cost ($)]]+Table1[[#This Row],[Land Value]])*('General Input Sheet'!$G$38/'General Input Sheet'!$G$43),Table1[[#This Row],[Total Construction Cost ($)]]+Table1[[#This Row],[Land Value]]),0)</f>
        <v>13485421</v>
      </c>
      <c r="P426" s="123" t="str" cm="1">
        <f t="array" ref="P426">_xlfn.IFS(Table1[[#This Row],[Asset Class]]&lt;&gt;"Local","y",P$11=$E426,"y",Table1[[#This Row],[Asset Class]]="Local","")</f>
        <v>y</v>
      </c>
      <c r="Q426" s="86" t="str" cm="1">
        <f t="array" ref="Q426">_xlfn.IFS(Table1[[#This Row],[Asset Class]]&lt;&gt;"Local","y",Q$11=$E426,"y",Table1[[#This Row],[Asset Class]]="Local","")</f>
        <v>y</v>
      </c>
      <c r="R426" s="86" t="str" cm="1">
        <f t="array" ref="R426">_xlfn.IFS(Table1[[#This Row],[Asset Class]]&lt;&gt;"Local","y",R$11=$E426,"y",Table1[[#This Row],[Asset Class]]="Local","")</f>
        <v>y</v>
      </c>
      <c r="S426" s="341" t="str" cm="1">
        <f t="array" ref="S426">_xlfn.IFS(Table1[[#This Row],[Asset Class]]&lt;&gt;"Local","y",S$11=$E426,"y",Table1[[#This Row],[Asset Class]]="Local","")</f>
        <v>y</v>
      </c>
      <c r="T426" s="50"/>
      <c r="U426" s="95">
        <f>IF(Table1[[#This Row],[Asset Class]]&lt;&gt;"Local",0.25,IF(P426="y",1,""))</f>
        <v>0.25</v>
      </c>
      <c r="V426" s="415">
        <f>IF(Table1[[#This Row],[Asset Class]]&lt;&gt;"Local",0.25,IF(Q426="y",1,""))</f>
        <v>0.25</v>
      </c>
      <c r="W426" s="415">
        <f>IF(Table1[[#This Row],[Asset Class]]&lt;&gt;"Local",0.25,IF(R426="y",1,""))</f>
        <v>0.25</v>
      </c>
      <c r="X426" s="415">
        <f>IF(Table1[[#This Row],[Asset Class]]&lt;&gt;"Local",0.25,IF(S426="y",1,""))</f>
        <v>0.25</v>
      </c>
      <c r="Y426" s="95">
        <f t="shared" si="36"/>
        <v>1</v>
      </c>
      <c r="Z426" s="50"/>
      <c r="AA426" s="257">
        <f t="shared" si="37"/>
        <v>3371355.25</v>
      </c>
      <c r="AB426" s="258">
        <f t="shared" si="38"/>
        <v>3371355.25</v>
      </c>
      <c r="AC426" s="258">
        <f t="shared" si="39"/>
        <v>3371355.25</v>
      </c>
      <c r="AD426" s="258">
        <f t="shared" si="40"/>
        <v>3371355.25</v>
      </c>
      <c r="AE426" s="259">
        <f t="shared" si="41"/>
        <v>13485421</v>
      </c>
    </row>
    <row r="427" spans="1:31">
      <c r="A427" s="26"/>
      <c r="B427" s="210" t="s">
        <v>785</v>
      </c>
      <c r="C427" s="211" t="s">
        <v>788</v>
      </c>
      <c r="D427" s="211" t="s">
        <v>106</v>
      </c>
      <c r="E427" s="211" t="s">
        <v>143</v>
      </c>
      <c r="F427" s="241" t="s">
        <v>136</v>
      </c>
      <c r="G427" s="357">
        <v>0.5</v>
      </c>
      <c r="H427" s="360">
        <v>85683.399436216903</v>
      </c>
      <c r="I427" s="365">
        <v>406.79298511948269</v>
      </c>
      <c r="J427" s="332">
        <f>Table1[[#This Row],[Embellishment Area (m2)]]*Table1[[#This Row],[Construction Unit Rate ($/m)]]*Table1[[#This Row],[Embellishment Area Factor]]</f>
        <v>17427702.915921837</v>
      </c>
      <c r="K427" s="246">
        <v>171366.79887243381</v>
      </c>
      <c r="L427" s="337">
        <v>77.249060510664719</v>
      </c>
      <c r="M427" s="88">
        <f>Table1[[#This Row],[Size of land (m2)]]*Table1[[#This Row],[Land Unit Rate ($/m2)]]</f>
        <v>13237924.21561555</v>
      </c>
      <c r="N427" s="244">
        <v>2021</v>
      </c>
      <c r="O427" s="202">
        <f>ROUND(IF(Table1[[#This Row],[Valuation Year]]=2016,(Table1[[#This Row],[Total Construction Cost ($)]]+Table1[[#This Row],[Land Value]])*('General Input Sheet'!$G$38/'General Input Sheet'!$G$43),Table1[[#This Row],[Total Construction Cost ($)]]+Table1[[#This Row],[Land Value]]),0)</f>
        <v>30665627</v>
      </c>
      <c r="P427" s="123" t="str" cm="1">
        <f t="array" ref="P427">_xlfn.IFS(Table1[[#This Row],[Asset Class]]&lt;&gt;"Local","y",P$11=$E427,"y",Table1[[#This Row],[Asset Class]]="Local","")</f>
        <v>y</v>
      </c>
      <c r="Q427" s="86" t="str" cm="1">
        <f t="array" ref="Q427">_xlfn.IFS(Table1[[#This Row],[Asset Class]]&lt;&gt;"Local","y",Q$11=$E427,"y",Table1[[#This Row],[Asset Class]]="Local","")</f>
        <v>y</v>
      </c>
      <c r="R427" s="86" t="str" cm="1">
        <f t="array" ref="R427">_xlfn.IFS(Table1[[#This Row],[Asset Class]]&lt;&gt;"Local","y",R$11=$E427,"y",Table1[[#This Row],[Asset Class]]="Local","")</f>
        <v>y</v>
      </c>
      <c r="S427" s="341" t="str" cm="1">
        <f t="array" ref="S427">_xlfn.IFS(Table1[[#This Row],[Asset Class]]&lt;&gt;"Local","y",S$11=$E427,"y",Table1[[#This Row],[Asset Class]]="Local","")</f>
        <v>y</v>
      </c>
      <c r="T427" s="50"/>
      <c r="U427" s="95">
        <f>IF(Table1[[#This Row],[Asset Class]]&lt;&gt;"Local",0.25,IF(P427="y",1,""))</f>
        <v>0.25</v>
      </c>
      <c r="V427" s="415">
        <f>IF(Table1[[#This Row],[Asset Class]]&lt;&gt;"Local",0.25,IF(Q427="y",1,""))</f>
        <v>0.25</v>
      </c>
      <c r="W427" s="415">
        <f>IF(Table1[[#This Row],[Asset Class]]&lt;&gt;"Local",0.25,IF(R427="y",1,""))</f>
        <v>0.25</v>
      </c>
      <c r="X427" s="415">
        <f>IF(Table1[[#This Row],[Asset Class]]&lt;&gt;"Local",0.25,IF(S427="y",1,""))</f>
        <v>0.25</v>
      </c>
      <c r="Y427" s="95">
        <f t="shared" si="36"/>
        <v>1</v>
      </c>
      <c r="Z427" s="50"/>
      <c r="AA427" s="257">
        <f t="shared" si="37"/>
        <v>7666406.75</v>
      </c>
      <c r="AB427" s="258">
        <f t="shared" si="38"/>
        <v>7666406.75</v>
      </c>
      <c r="AC427" s="258">
        <f t="shared" si="39"/>
        <v>7666406.75</v>
      </c>
      <c r="AD427" s="258">
        <f t="shared" si="40"/>
        <v>7666406.75</v>
      </c>
      <c r="AE427" s="259">
        <f t="shared" si="41"/>
        <v>30665627</v>
      </c>
    </row>
    <row r="428" spans="1:31">
      <c r="A428" s="26"/>
      <c r="B428" s="210" t="s">
        <v>785</v>
      </c>
      <c r="C428" s="211" t="s">
        <v>789</v>
      </c>
      <c r="D428" s="211" t="s">
        <v>106</v>
      </c>
      <c r="E428" s="211" t="s">
        <v>143</v>
      </c>
      <c r="F428" s="241" t="s">
        <v>136</v>
      </c>
      <c r="G428" s="357">
        <v>0.5</v>
      </c>
      <c r="H428" s="360">
        <v>19666.580053497346</v>
      </c>
      <c r="I428" s="365">
        <v>406.79298511948269</v>
      </c>
      <c r="J428" s="332">
        <f>Table1[[#This Row],[Embellishment Area (m2)]]*Table1[[#This Row],[Construction Unit Rate ($/m)]]*Table1[[#This Row],[Embellishment Area Factor]]</f>
        <v>4000113.4035267304</v>
      </c>
      <c r="K428" s="246">
        <v>39333.160106994692</v>
      </c>
      <c r="L428" s="337">
        <v>77.249060510664719</v>
      </c>
      <c r="M428" s="88">
        <f>Table1[[#This Row],[Size of land (m2)]]*Table1[[#This Row],[Land Unit Rate ($/m2)]]</f>
        <v>3038449.6651808964</v>
      </c>
      <c r="N428" s="244">
        <v>2021</v>
      </c>
      <c r="O428" s="202">
        <f>ROUND(IF(Table1[[#This Row],[Valuation Year]]=2016,(Table1[[#This Row],[Total Construction Cost ($)]]+Table1[[#This Row],[Land Value]])*('General Input Sheet'!$G$38/'General Input Sheet'!$G$43),Table1[[#This Row],[Total Construction Cost ($)]]+Table1[[#This Row],[Land Value]]),0)</f>
        <v>7038563</v>
      </c>
      <c r="P428" s="123" t="str" cm="1">
        <f t="array" ref="P428">_xlfn.IFS(Table1[[#This Row],[Asset Class]]&lt;&gt;"Local","y",P$11=$E428,"y",Table1[[#This Row],[Asset Class]]="Local","")</f>
        <v>y</v>
      </c>
      <c r="Q428" s="86" t="str" cm="1">
        <f t="array" ref="Q428">_xlfn.IFS(Table1[[#This Row],[Asset Class]]&lt;&gt;"Local","y",Q$11=$E428,"y",Table1[[#This Row],[Asset Class]]="Local","")</f>
        <v>y</v>
      </c>
      <c r="R428" s="86" t="str" cm="1">
        <f t="array" ref="R428">_xlfn.IFS(Table1[[#This Row],[Asset Class]]&lt;&gt;"Local","y",R$11=$E428,"y",Table1[[#This Row],[Asset Class]]="Local","")</f>
        <v>y</v>
      </c>
      <c r="S428" s="341" t="str" cm="1">
        <f t="array" ref="S428">_xlfn.IFS(Table1[[#This Row],[Asset Class]]&lt;&gt;"Local","y",S$11=$E428,"y",Table1[[#This Row],[Asset Class]]="Local","")</f>
        <v>y</v>
      </c>
      <c r="T428" s="50"/>
      <c r="U428" s="95">
        <f>IF(Table1[[#This Row],[Asset Class]]&lt;&gt;"Local",0.25,IF(P428="y",1,""))</f>
        <v>0.25</v>
      </c>
      <c r="V428" s="415">
        <f>IF(Table1[[#This Row],[Asset Class]]&lt;&gt;"Local",0.25,IF(Q428="y",1,""))</f>
        <v>0.25</v>
      </c>
      <c r="W428" s="415">
        <f>IF(Table1[[#This Row],[Asset Class]]&lt;&gt;"Local",0.25,IF(R428="y",1,""))</f>
        <v>0.25</v>
      </c>
      <c r="X428" s="415">
        <f>IF(Table1[[#This Row],[Asset Class]]&lt;&gt;"Local",0.25,IF(S428="y",1,""))</f>
        <v>0.25</v>
      </c>
      <c r="Y428" s="95">
        <f t="shared" si="36"/>
        <v>1</v>
      </c>
      <c r="Z428" s="50"/>
      <c r="AA428" s="257">
        <f t="shared" si="37"/>
        <v>1759640.75</v>
      </c>
      <c r="AB428" s="258">
        <f t="shared" si="38"/>
        <v>1759640.75</v>
      </c>
      <c r="AC428" s="258">
        <f t="shared" si="39"/>
        <v>1759640.75</v>
      </c>
      <c r="AD428" s="258">
        <f t="shared" si="40"/>
        <v>1759640.75</v>
      </c>
      <c r="AE428" s="259">
        <f t="shared" si="41"/>
        <v>7038563</v>
      </c>
    </row>
    <row r="429" spans="1:31">
      <c r="A429" s="26"/>
      <c r="B429" s="210" t="s">
        <v>785</v>
      </c>
      <c r="C429" s="211" t="s">
        <v>790</v>
      </c>
      <c r="D429" s="211" t="s">
        <v>106</v>
      </c>
      <c r="E429" s="211" t="s">
        <v>143</v>
      </c>
      <c r="F429" s="241" t="s">
        <v>103</v>
      </c>
      <c r="G429" s="357">
        <v>0.5</v>
      </c>
      <c r="H429" s="360">
        <v>3408.7687051061166</v>
      </c>
      <c r="I429" s="365">
        <v>406.79298511948269</v>
      </c>
      <c r="J429" s="332">
        <f>Table1[[#This Row],[Embellishment Area (m2)]]*Table1[[#This Row],[Construction Unit Rate ($/m)]]*Table1[[#This Row],[Embellishment Area Factor]]</f>
        <v>693331.59856599534</v>
      </c>
      <c r="K429" s="246">
        <v>6817.5374102122332</v>
      </c>
      <c r="L429" s="337">
        <v>77.249060510664719</v>
      </c>
      <c r="M429" s="88">
        <f>Table1[[#This Row],[Size of land (m2)]]*Table1[[#This Row],[Land Unit Rate ($/m2)]]</f>
        <v>526648.3599352052</v>
      </c>
      <c r="N429" s="244">
        <v>2021</v>
      </c>
      <c r="O429" s="202">
        <f>ROUND(IF(Table1[[#This Row],[Valuation Year]]=2016,(Table1[[#This Row],[Total Construction Cost ($)]]+Table1[[#This Row],[Land Value]])*('General Input Sheet'!$G$38/'General Input Sheet'!$G$43),Table1[[#This Row],[Total Construction Cost ($)]]+Table1[[#This Row],[Land Value]]),0)</f>
        <v>1219980</v>
      </c>
      <c r="P429" s="123" t="str" cm="1">
        <f t="array" ref="P429">_xlfn.IFS(Table1[[#This Row],[Asset Class]]&lt;&gt;"Local","y",P$11=$E429,"y",Table1[[#This Row],[Asset Class]]="Local","")</f>
        <v>y</v>
      </c>
      <c r="Q429" s="86" t="str" cm="1">
        <f t="array" ref="Q429">_xlfn.IFS(Table1[[#This Row],[Asset Class]]&lt;&gt;"Local","y",Q$11=$E429,"y",Table1[[#This Row],[Asset Class]]="Local","")</f>
        <v>y</v>
      </c>
      <c r="R429" s="86" t="str" cm="1">
        <f t="array" ref="R429">_xlfn.IFS(Table1[[#This Row],[Asset Class]]&lt;&gt;"Local","y",R$11=$E429,"y",Table1[[#This Row],[Asset Class]]="Local","")</f>
        <v>y</v>
      </c>
      <c r="S429" s="341" t="str" cm="1">
        <f t="array" ref="S429">_xlfn.IFS(Table1[[#This Row],[Asset Class]]&lt;&gt;"Local","y",S$11=$E429,"y",Table1[[#This Row],[Asset Class]]="Local","")</f>
        <v>y</v>
      </c>
      <c r="T429" s="50"/>
      <c r="U429" s="95">
        <f>IF(Table1[[#This Row],[Asset Class]]&lt;&gt;"Local",0.25,IF(P429="y",1,""))</f>
        <v>0.25</v>
      </c>
      <c r="V429" s="415">
        <f>IF(Table1[[#This Row],[Asset Class]]&lt;&gt;"Local",0.25,IF(Q429="y",1,""))</f>
        <v>0.25</v>
      </c>
      <c r="W429" s="415">
        <f>IF(Table1[[#This Row],[Asset Class]]&lt;&gt;"Local",0.25,IF(R429="y",1,""))</f>
        <v>0.25</v>
      </c>
      <c r="X429" s="415">
        <f>IF(Table1[[#This Row],[Asset Class]]&lt;&gt;"Local",0.25,IF(S429="y",1,""))</f>
        <v>0.25</v>
      </c>
      <c r="Y429" s="95">
        <f t="shared" si="36"/>
        <v>1</v>
      </c>
      <c r="Z429" s="50"/>
      <c r="AA429" s="257">
        <f t="shared" si="37"/>
        <v>304995</v>
      </c>
      <c r="AB429" s="258">
        <f t="shared" si="38"/>
        <v>304995</v>
      </c>
      <c r="AC429" s="258">
        <f t="shared" si="39"/>
        <v>304995</v>
      </c>
      <c r="AD429" s="258">
        <f t="shared" si="40"/>
        <v>304995</v>
      </c>
      <c r="AE429" s="259">
        <f t="shared" si="41"/>
        <v>1219980</v>
      </c>
    </row>
    <row r="430" spans="1:31">
      <c r="A430" s="26"/>
      <c r="B430" s="210" t="s">
        <v>791</v>
      </c>
      <c r="C430" s="211" t="s">
        <v>792</v>
      </c>
      <c r="D430" s="211" t="s">
        <v>111</v>
      </c>
      <c r="E430" s="211" t="s">
        <v>143</v>
      </c>
      <c r="F430" s="241" t="s">
        <v>103</v>
      </c>
      <c r="G430" s="357">
        <v>0.5</v>
      </c>
      <c r="H430" s="360">
        <v>886.43645587295646</v>
      </c>
      <c r="I430" s="365">
        <v>115.6419902144599</v>
      </c>
      <c r="J430" s="332">
        <f>Table1[[#This Row],[Embellishment Area (m2)]]*Table1[[#This Row],[Construction Unit Rate ($/m)]]*Table1[[#This Row],[Embellishment Area Factor]]</f>
        <v>51254.637977900471</v>
      </c>
      <c r="K430" s="246">
        <v>1772.8729117459129</v>
      </c>
      <c r="L430" s="337">
        <v>85.331826959272703</v>
      </c>
      <c r="M430" s="88">
        <f>Table1[[#This Row],[Size of land (m2)]]*Table1[[#This Row],[Land Unit Rate ($/m2)]]</f>
        <v>151282.48452588418</v>
      </c>
      <c r="N430" s="244">
        <v>2021</v>
      </c>
      <c r="O430" s="202">
        <f>ROUND(IF(Table1[[#This Row],[Valuation Year]]=2016,(Table1[[#This Row],[Total Construction Cost ($)]]+Table1[[#This Row],[Land Value]])*('General Input Sheet'!$G$38/'General Input Sheet'!$G$43),Table1[[#This Row],[Total Construction Cost ($)]]+Table1[[#This Row],[Land Value]]),0)</f>
        <v>202537</v>
      </c>
      <c r="P430" s="123" t="str" cm="1">
        <f t="array" ref="P430">_xlfn.IFS(Table1[[#This Row],[Asset Class]]&lt;&gt;"Local","y",P$11=$E430,"y",Table1[[#This Row],[Asset Class]]="Local","")</f>
        <v/>
      </c>
      <c r="Q430" s="86" t="str" cm="1">
        <f t="array" ref="Q430">_xlfn.IFS(Table1[[#This Row],[Asset Class]]&lt;&gt;"Local","y",Q$11=$E430,"y",Table1[[#This Row],[Asset Class]]="Local","")</f>
        <v>y</v>
      </c>
      <c r="R430" s="86" t="str" cm="1">
        <f t="array" ref="R430">_xlfn.IFS(Table1[[#This Row],[Asset Class]]&lt;&gt;"Local","y",R$11=$E430,"y",Table1[[#This Row],[Asset Class]]="Local","")</f>
        <v/>
      </c>
      <c r="S430" s="341" t="str" cm="1">
        <f t="array" ref="S430">_xlfn.IFS(Table1[[#This Row],[Asset Class]]&lt;&gt;"Local","y",S$11=$E430,"y",Table1[[#This Row],[Asset Class]]="Local","")</f>
        <v/>
      </c>
      <c r="T430" s="50"/>
      <c r="U430" s="95" t="str">
        <f>IF(Table1[[#This Row],[Asset Class]]&lt;&gt;"Local",0.25,IF(P430="y",1,""))</f>
        <v/>
      </c>
      <c r="V430" s="415">
        <f>IF(Table1[[#This Row],[Asset Class]]&lt;&gt;"Local",0.25,IF(Q430="y",1,""))</f>
        <v>1</v>
      </c>
      <c r="W430" s="415" t="str">
        <f>IF(Table1[[#This Row],[Asset Class]]&lt;&gt;"Local",0.25,IF(R430="y",1,""))</f>
        <v/>
      </c>
      <c r="X430" s="415" t="str">
        <f>IF(Table1[[#This Row],[Asset Class]]&lt;&gt;"Local",0.25,IF(S430="y",1,""))</f>
        <v/>
      </c>
      <c r="Y430" s="95">
        <f t="shared" si="36"/>
        <v>1</v>
      </c>
      <c r="Z430" s="50"/>
      <c r="AA430" s="257" t="str">
        <f t="shared" si="37"/>
        <v/>
      </c>
      <c r="AB430" s="258">
        <f t="shared" si="38"/>
        <v>202537</v>
      </c>
      <c r="AC430" s="258" t="str">
        <f t="shared" si="39"/>
        <v/>
      </c>
      <c r="AD430" s="258" t="str">
        <f t="shared" si="40"/>
        <v/>
      </c>
      <c r="AE430" s="259">
        <f t="shared" si="41"/>
        <v>202537</v>
      </c>
    </row>
    <row r="431" spans="1:31">
      <c r="A431" s="26"/>
      <c r="B431" s="210" t="s">
        <v>791</v>
      </c>
      <c r="C431" s="211" t="s">
        <v>793</v>
      </c>
      <c r="D431" s="211" t="s">
        <v>111</v>
      </c>
      <c r="E431" s="211" t="s">
        <v>143</v>
      </c>
      <c r="F431" s="241" t="s">
        <v>103</v>
      </c>
      <c r="G431" s="357">
        <v>0.5</v>
      </c>
      <c r="H431" s="361">
        <v>7535.1630360255003</v>
      </c>
      <c r="I431" s="365">
        <v>115.6419902144599</v>
      </c>
      <c r="J431" s="332">
        <f>Table1[[#This Row],[Embellishment Area (m2)]]*Table1[[#This Row],[Construction Unit Rate ($/m)]]*Table1[[#This Row],[Embellishment Area Factor]]</f>
        <v>435690.62503821042</v>
      </c>
      <c r="K431" s="246">
        <v>15070.326072051001</v>
      </c>
      <c r="L431" s="337">
        <v>85.331826959272703</v>
      </c>
      <c r="M431" s="88">
        <f>Table1[[#This Row],[Size of land (m2)]]*Table1[[#This Row],[Land Unit Rate ($/m2)]]</f>
        <v>1285978.4566000719</v>
      </c>
      <c r="N431" s="244">
        <v>2021</v>
      </c>
      <c r="O431" s="88">
        <f>ROUND(IF(Table1[[#This Row],[Valuation Year]]=2016,(Table1[[#This Row],[Total Construction Cost ($)]]+Table1[[#This Row],[Land Value]])*('General Input Sheet'!$G$38/'General Input Sheet'!$G$43),Table1[[#This Row],[Total Construction Cost ($)]]+Table1[[#This Row],[Land Value]]),0)</f>
        <v>1721669</v>
      </c>
      <c r="P431" s="123" t="str" cm="1">
        <f t="array" ref="P431">_xlfn.IFS(Table1[[#This Row],[Asset Class]]&lt;&gt;"Local","y",P$11=$E431,"y",Table1[[#This Row],[Asset Class]]="Local","")</f>
        <v/>
      </c>
      <c r="Q431" s="86" t="str" cm="1">
        <f t="array" ref="Q431">_xlfn.IFS(Table1[[#This Row],[Asset Class]]&lt;&gt;"Local","y",Q$11=$E431,"y",Table1[[#This Row],[Asset Class]]="Local","")</f>
        <v>y</v>
      </c>
      <c r="R431" s="86" t="str" cm="1">
        <f t="array" ref="R431">_xlfn.IFS(Table1[[#This Row],[Asset Class]]&lt;&gt;"Local","y",R$11=$E431,"y",Table1[[#This Row],[Asset Class]]="Local","")</f>
        <v/>
      </c>
      <c r="S431" s="341" t="str" cm="1">
        <f t="array" ref="S431">_xlfn.IFS(Table1[[#This Row],[Asset Class]]&lt;&gt;"Local","y",S$11=$E431,"y",Table1[[#This Row],[Asset Class]]="Local","")</f>
        <v/>
      </c>
      <c r="T431" s="50"/>
      <c r="U431" s="95" t="str">
        <f>IF(Table1[[#This Row],[Asset Class]]&lt;&gt;"Local",0.25,IF(P431="y",1,""))</f>
        <v/>
      </c>
      <c r="V431" s="415">
        <f>IF(Table1[[#This Row],[Asset Class]]&lt;&gt;"Local",0.25,IF(Q431="y",1,""))</f>
        <v>1</v>
      </c>
      <c r="W431" s="415" t="str">
        <f>IF(Table1[[#This Row],[Asset Class]]&lt;&gt;"Local",0.25,IF(R431="y",1,""))</f>
        <v/>
      </c>
      <c r="X431" s="415" t="str">
        <f>IF(Table1[[#This Row],[Asset Class]]&lt;&gt;"Local",0.25,IF(S431="y",1,""))</f>
        <v/>
      </c>
      <c r="Y431" s="95">
        <f t="shared" si="36"/>
        <v>1</v>
      </c>
      <c r="Z431" s="50"/>
      <c r="AA431" s="257" t="str">
        <f t="shared" si="37"/>
        <v/>
      </c>
      <c r="AB431" s="258">
        <f t="shared" si="38"/>
        <v>1721669</v>
      </c>
      <c r="AC431" s="258" t="str">
        <f t="shared" si="39"/>
        <v/>
      </c>
      <c r="AD431" s="258" t="str">
        <f t="shared" si="40"/>
        <v/>
      </c>
      <c r="AE431" s="259">
        <f t="shared" si="41"/>
        <v>1721669</v>
      </c>
    </row>
    <row r="432" spans="1:31">
      <c r="A432" s="26"/>
      <c r="B432" s="210" t="s">
        <v>794</v>
      </c>
      <c r="C432" s="211" t="s">
        <v>795</v>
      </c>
      <c r="D432" s="211" t="s">
        <v>106</v>
      </c>
      <c r="E432" s="211" t="s">
        <v>143</v>
      </c>
      <c r="F432" s="241" t="s">
        <v>136</v>
      </c>
      <c r="G432" s="357">
        <v>0.5</v>
      </c>
      <c r="H432" s="361">
        <v>15338.581279653599</v>
      </c>
      <c r="I432" s="365">
        <v>406.79298511948269</v>
      </c>
      <c r="J432" s="332">
        <f>Table1[[#This Row],[Embellishment Area (m2)]]*Table1[[#This Row],[Construction Unit Rate ($/m)]]*Table1[[#This Row],[Embellishment Area Factor]]</f>
        <v>3119813.6331240511</v>
      </c>
      <c r="K432" s="246">
        <v>30677.162559307199</v>
      </c>
      <c r="L432" s="337">
        <v>77.249060510664719</v>
      </c>
      <c r="M432" s="88">
        <f>Table1[[#This Row],[Size of land (m2)]]*Table1[[#This Row],[Land Unit Rate ($/m2)]]</f>
        <v>2369781.9868394202</v>
      </c>
      <c r="N432" s="244">
        <v>2021</v>
      </c>
      <c r="O432" s="88">
        <f>ROUND(IF(Table1[[#This Row],[Valuation Year]]=2016,(Table1[[#This Row],[Total Construction Cost ($)]]+Table1[[#This Row],[Land Value]])*('General Input Sheet'!$G$38/'General Input Sheet'!$G$43),Table1[[#This Row],[Total Construction Cost ($)]]+Table1[[#This Row],[Land Value]]),0)</f>
        <v>5489596</v>
      </c>
      <c r="P432" s="123" t="str" cm="1">
        <f t="array" ref="P432">_xlfn.IFS(Table1[[#This Row],[Asset Class]]&lt;&gt;"Local","y",P$11=$E432,"y",Table1[[#This Row],[Asset Class]]="Local","")</f>
        <v>y</v>
      </c>
      <c r="Q432" s="86" t="str" cm="1">
        <f t="array" ref="Q432">_xlfn.IFS(Table1[[#This Row],[Asset Class]]&lt;&gt;"Local","y",Q$11=$E432,"y",Table1[[#This Row],[Asset Class]]="Local","")</f>
        <v>y</v>
      </c>
      <c r="R432" s="86" t="str" cm="1">
        <f t="array" ref="R432">_xlfn.IFS(Table1[[#This Row],[Asset Class]]&lt;&gt;"Local","y",R$11=$E432,"y",Table1[[#This Row],[Asset Class]]="Local","")</f>
        <v>y</v>
      </c>
      <c r="S432" s="341" t="str" cm="1">
        <f t="array" ref="S432">_xlfn.IFS(Table1[[#This Row],[Asset Class]]&lt;&gt;"Local","y",S$11=$E432,"y",Table1[[#This Row],[Asset Class]]="Local","")</f>
        <v>y</v>
      </c>
      <c r="T432" s="50"/>
      <c r="U432" s="95">
        <f>IF(Table1[[#This Row],[Asset Class]]&lt;&gt;"Local",0.25,IF(P432="y",1,""))</f>
        <v>0.25</v>
      </c>
      <c r="V432" s="415">
        <f>IF(Table1[[#This Row],[Asset Class]]&lt;&gt;"Local",0.25,IF(Q432="y",1,""))</f>
        <v>0.25</v>
      </c>
      <c r="W432" s="415">
        <f>IF(Table1[[#This Row],[Asset Class]]&lt;&gt;"Local",0.25,IF(R432="y",1,""))</f>
        <v>0.25</v>
      </c>
      <c r="X432" s="415">
        <f>IF(Table1[[#This Row],[Asset Class]]&lt;&gt;"Local",0.25,IF(S432="y",1,""))</f>
        <v>0.25</v>
      </c>
      <c r="Y432" s="95">
        <f t="shared" si="36"/>
        <v>1</v>
      </c>
      <c r="Z432" s="50"/>
      <c r="AA432" s="257">
        <f t="shared" si="37"/>
        <v>1372399</v>
      </c>
      <c r="AB432" s="258">
        <f t="shared" si="38"/>
        <v>1372399</v>
      </c>
      <c r="AC432" s="258">
        <f t="shared" si="39"/>
        <v>1372399</v>
      </c>
      <c r="AD432" s="258">
        <f t="shared" si="40"/>
        <v>1372399</v>
      </c>
      <c r="AE432" s="259">
        <f t="shared" si="41"/>
        <v>5489596</v>
      </c>
    </row>
    <row r="433" spans="1:31">
      <c r="A433" s="26"/>
      <c r="B433" s="210" t="s">
        <v>796</v>
      </c>
      <c r="C433" s="211" t="s">
        <v>797</v>
      </c>
      <c r="D433" s="211" t="s">
        <v>106</v>
      </c>
      <c r="E433" s="211" t="s">
        <v>143</v>
      </c>
      <c r="F433" s="241" t="s">
        <v>131</v>
      </c>
      <c r="G433" s="357">
        <v>0.5</v>
      </c>
      <c r="H433" s="360">
        <v>6970.4766545225903</v>
      </c>
      <c r="I433" s="365">
        <v>406.79298511948269</v>
      </c>
      <c r="J433" s="332">
        <f>Table1[[#This Row],[Embellishment Area (m2)]]*Table1[[#This Row],[Construction Unit Rate ($/m)]]*Table1[[#This Row],[Embellishment Area Factor]]</f>
        <v>1417770.5029994547</v>
      </c>
      <c r="K433" s="246">
        <v>13940.953309045181</v>
      </c>
      <c r="L433" s="337">
        <v>77.249060510664719</v>
      </c>
      <c r="M433" s="88">
        <f>Table1[[#This Row],[Size of land (m2)]]*Table1[[#This Row],[Land Unit Rate ($/m2)]]</f>
        <v>1076925.5457467828</v>
      </c>
      <c r="N433" s="244">
        <v>2021</v>
      </c>
      <c r="O433" s="202">
        <f>ROUND(IF(Table1[[#This Row],[Valuation Year]]=2016,(Table1[[#This Row],[Total Construction Cost ($)]]+Table1[[#This Row],[Land Value]])*('General Input Sheet'!$G$38/'General Input Sheet'!$G$43),Table1[[#This Row],[Total Construction Cost ($)]]+Table1[[#This Row],[Land Value]]),0)</f>
        <v>2494696</v>
      </c>
      <c r="P433" s="123" t="str" cm="1">
        <f t="array" ref="P433">_xlfn.IFS(Table1[[#This Row],[Asset Class]]&lt;&gt;"Local","y",P$11=$E433,"y",Table1[[#This Row],[Asset Class]]="Local","")</f>
        <v>y</v>
      </c>
      <c r="Q433" s="86" t="str" cm="1">
        <f t="array" ref="Q433">_xlfn.IFS(Table1[[#This Row],[Asset Class]]&lt;&gt;"Local","y",Q$11=$E433,"y",Table1[[#This Row],[Asset Class]]="Local","")</f>
        <v>y</v>
      </c>
      <c r="R433" s="86" t="str" cm="1">
        <f t="array" ref="R433">_xlfn.IFS(Table1[[#This Row],[Asset Class]]&lt;&gt;"Local","y",R$11=$E433,"y",Table1[[#This Row],[Asset Class]]="Local","")</f>
        <v>y</v>
      </c>
      <c r="S433" s="341" t="str" cm="1">
        <f t="array" ref="S433">_xlfn.IFS(Table1[[#This Row],[Asset Class]]&lt;&gt;"Local","y",S$11=$E433,"y",Table1[[#This Row],[Asset Class]]="Local","")</f>
        <v>y</v>
      </c>
      <c r="T433" s="50"/>
      <c r="U433" s="95">
        <f>IF(Table1[[#This Row],[Asset Class]]&lt;&gt;"Local",0.25,IF(P433="y",1,""))</f>
        <v>0.25</v>
      </c>
      <c r="V433" s="415">
        <f>IF(Table1[[#This Row],[Asset Class]]&lt;&gt;"Local",0.25,IF(Q433="y",1,""))</f>
        <v>0.25</v>
      </c>
      <c r="W433" s="415">
        <f>IF(Table1[[#This Row],[Asset Class]]&lt;&gt;"Local",0.25,IF(R433="y",1,""))</f>
        <v>0.25</v>
      </c>
      <c r="X433" s="415">
        <f>IF(Table1[[#This Row],[Asset Class]]&lt;&gt;"Local",0.25,IF(S433="y",1,""))</f>
        <v>0.25</v>
      </c>
      <c r="Y433" s="95">
        <f t="shared" si="36"/>
        <v>1</v>
      </c>
      <c r="Z433" s="50"/>
      <c r="AA433" s="257">
        <f t="shared" si="37"/>
        <v>623674</v>
      </c>
      <c r="AB433" s="258">
        <f t="shared" si="38"/>
        <v>623674</v>
      </c>
      <c r="AC433" s="258">
        <f t="shared" si="39"/>
        <v>623674</v>
      </c>
      <c r="AD433" s="258">
        <f t="shared" si="40"/>
        <v>623674</v>
      </c>
      <c r="AE433" s="259">
        <f t="shared" si="41"/>
        <v>2494696</v>
      </c>
    </row>
    <row r="434" spans="1:31">
      <c r="A434" s="26"/>
      <c r="B434" s="210" t="s">
        <v>796</v>
      </c>
      <c r="C434" s="211" t="s">
        <v>798</v>
      </c>
      <c r="D434" s="211" t="s">
        <v>106</v>
      </c>
      <c r="E434" s="211" t="s">
        <v>143</v>
      </c>
      <c r="F434" s="241" t="s">
        <v>103</v>
      </c>
      <c r="G434" s="357">
        <v>0.5</v>
      </c>
      <c r="H434" s="360">
        <v>7821.9070519080497</v>
      </c>
      <c r="I434" s="365">
        <v>406.79298511948269</v>
      </c>
      <c r="J434" s="332">
        <f>Table1[[#This Row],[Embellishment Area (m2)]]*Table1[[#This Row],[Construction Unit Rate ($/m)]]*Table1[[#This Row],[Embellishment Area Factor]]</f>
        <v>1590948.459486404</v>
      </c>
      <c r="K434" s="246">
        <v>15643.814103816099</v>
      </c>
      <c r="L434" s="337">
        <v>77.249060510664719</v>
      </c>
      <c r="M434" s="88">
        <f>Table1[[#This Row],[Size of land (m2)]]*Table1[[#This Row],[Land Unit Rate ($/m2)]]</f>
        <v>1208469.94232328</v>
      </c>
      <c r="N434" s="244">
        <v>2021</v>
      </c>
      <c r="O434" s="202">
        <f>ROUND(IF(Table1[[#This Row],[Valuation Year]]=2016,(Table1[[#This Row],[Total Construction Cost ($)]]+Table1[[#This Row],[Land Value]])*('General Input Sheet'!$G$38/'General Input Sheet'!$G$43),Table1[[#This Row],[Total Construction Cost ($)]]+Table1[[#This Row],[Land Value]]),0)</f>
        <v>2799418</v>
      </c>
      <c r="P434" s="123" t="str" cm="1">
        <f t="array" ref="P434">_xlfn.IFS(Table1[[#This Row],[Asset Class]]&lt;&gt;"Local","y",P$11=$E434,"y",Table1[[#This Row],[Asset Class]]="Local","")</f>
        <v>y</v>
      </c>
      <c r="Q434" s="86" t="str" cm="1">
        <f t="array" ref="Q434">_xlfn.IFS(Table1[[#This Row],[Asset Class]]&lt;&gt;"Local","y",Q$11=$E434,"y",Table1[[#This Row],[Asset Class]]="Local","")</f>
        <v>y</v>
      </c>
      <c r="R434" s="86" t="str" cm="1">
        <f t="array" ref="R434">_xlfn.IFS(Table1[[#This Row],[Asset Class]]&lt;&gt;"Local","y",R$11=$E434,"y",Table1[[#This Row],[Asset Class]]="Local","")</f>
        <v>y</v>
      </c>
      <c r="S434" s="341" t="str" cm="1">
        <f t="array" ref="S434">_xlfn.IFS(Table1[[#This Row],[Asset Class]]&lt;&gt;"Local","y",S$11=$E434,"y",Table1[[#This Row],[Asset Class]]="Local","")</f>
        <v>y</v>
      </c>
      <c r="T434" s="50"/>
      <c r="U434" s="95">
        <f>IF(Table1[[#This Row],[Asset Class]]&lt;&gt;"Local",0.25,IF(P434="y",1,""))</f>
        <v>0.25</v>
      </c>
      <c r="V434" s="415">
        <f>IF(Table1[[#This Row],[Asset Class]]&lt;&gt;"Local",0.25,IF(Q434="y",1,""))</f>
        <v>0.25</v>
      </c>
      <c r="W434" s="415">
        <f>IF(Table1[[#This Row],[Asset Class]]&lt;&gt;"Local",0.25,IF(R434="y",1,""))</f>
        <v>0.25</v>
      </c>
      <c r="X434" s="415">
        <f>IF(Table1[[#This Row],[Asset Class]]&lt;&gt;"Local",0.25,IF(S434="y",1,""))</f>
        <v>0.25</v>
      </c>
      <c r="Y434" s="95">
        <f t="shared" si="36"/>
        <v>1</v>
      </c>
      <c r="Z434" s="50"/>
      <c r="AA434" s="257">
        <f t="shared" si="37"/>
        <v>699854.5</v>
      </c>
      <c r="AB434" s="258">
        <f t="shared" si="38"/>
        <v>699854.5</v>
      </c>
      <c r="AC434" s="258">
        <f t="shared" si="39"/>
        <v>699854.5</v>
      </c>
      <c r="AD434" s="258">
        <f t="shared" si="40"/>
        <v>699854.5</v>
      </c>
      <c r="AE434" s="259">
        <f t="shared" si="41"/>
        <v>2799418</v>
      </c>
    </row>
    <row r="435" spans="1:31">
      <c r="A435" s="26"/>
      <c r="B435" s="210" t="s">
        <v>796</v>
      </c>
      <c r="C435" s="211" t="s">
        <v>799</v>
      </c>
      <c r="D435" s="211" t="s">
        <v>106</v>
      </c>
      <c r="E435" s="211" t="s">
        <v>143</v>
      </c>
      <c r="F435" s="241" t="s">
        <v>108</v>
      </c>
      <c r="G435" s="357">
        <v>0.5</v>
      </c>
      <c r="H435" s="360">
        <v>25032.856879907311</v>
      </c>
      <c r="I435" s="365">
        <v>406.79298511948269</v>
      </c>
      <c r="J435" s="332">
        <f>Table1[[#This Row],[Embellishment Area (m2)]]*Table1[[#This Row],[Construction Unit Rate ($/m)]]*Table1[[#This Row],[Embellishment Area Factor]]</f>
        <v>5091595.2881231373</v>
      </c>
      <c r="K435" s="246">
        <v>50065.713759814622</v>
      </c>
      <c r="L435" s="337">
        <v>77.249060510664719</v>
      </c>
      <c r="M435" s="88">
        <f>Table1[[#This Row],[Size of land (m2)]]*Table1[[#This Row],[Land Unit Rate ($/m2)]]</f>
        <v>3867529.3517415388</v>
      </c>
      <c r="N435" s="244">
        <v>2021</v>
      </c>
      <c r="O435" s="202">
        <f>ROUND(IF(Table1[[#This Row],[Valuation Year]]=2016,(Table1[[#This Row],[Total Construction Cost ($)]]+Table1[[#This Row],[Land Value]])*('General Input Sheet'!$G$38/'General Input Sheet'!$G$43),Table1[[#This Row],[Total Construction Cost ($)]]+Table1[[#This Row],[Land Value]]),0)</f>
        <v>8959125</v>
      </c>
      <c r="P435" s="123" t="str" cm="1">
        <f t="array" ref="P435">_xlfn.IFS(Table1[[#This Row],[Asset Class]]&lt;&gt;"Local","y",P$11=$E435,"y",Table1[[#This Row],[Asset Class]]="Local","")</f>
        <v>y</v>
      </c>
      <c r="Q435" s="86" t="str" cm="1">
        <f t="array" ref="Q435">_xlfn.IFS(Table1[[#This Row],[Asset Class]]&lt;&gt;"Local","y",Q$11=$E435,"y",Table1[[#This Row],[Asset Class]]="Local","")</f>
        <v>y</v>
      </c>
      <c r="R435" s="86" t="str" cm="1">
        <f t="array" ref="R435">_xlfn.IFS(Table1[[#This Row],[Asset Class]]&lt;&gt;"Local","y",R$11=$E435,"y",Table1[[#This Row],[Asset Class]]="Local","")</f>
        <v>y</v>
      </c>
      <c r="S435" s="341" t="str" cm="1">
        <f t="array" ref="S435">_xlfn.IFS(Table1[[#This Row],[Asset Class]]&lt;&gt;"Local","y",S$11=$E435,"y",Table1[[#This Row],[Asset Class]]="Local","")</f>
        <v>y</v>
      </c>
      <c r="T435" s="50"/>
      <c r="U435" s="95">
        <f>IF(Table1[[#This Row],[Asset Class]]&lt;&gt;"Local",0.25,IF(P435="y",1,""))</f>
        <v>0.25</v>
      </c>
      <c r="V435" s="415">
        <f>IF(Table1[[#This Row],[Asset Class]]&lt;&gt;"Local",0.25,IF(Q435="y",1,""))</f>
        <v>0.25</v>
      </c>
      <c r="W435" s="415">
        <f>IF(Table1[[#This Row],[Asset Class]]&lt;&gt;"Local",0.25,IF(R435="y",1,""))</f>
        <v>0.25</v>
      </c>
      <c r="X435" s="415">
        <f>IF(Table1[[#This Row],[Asset Class]]&lt;&gt;"Local",0.25,IF(S435="y",1,""))</f>
        <v>0.25</v>
      </c>
      <c r="Y435" s="95">
        <f t="shared" si="36"/>
        <v>1</v>
      </c>
      <c r="Z435" s="50"/>
      <c r="AA435" s="257">
        <f t="shared" si="37"/>
        <v>2239781.25</v>
      </c>
      <c r="AB435" s="258">
        <f t="shared" si="38"/>
        <v>2239781.25</v>
      </c>
      <c r="AC435" s="258">
        <f t="shared" si="39"/>
        <v>2239781.25</v>
      </c>
      <c r="AD435" s="258">
        <f t="shared" si="40"/>
        <v>2239781.25</v>
      </c>
      <c r="AE435" s="259">
        <f t="shared" si="41"/>
        <v>8959125</v>
      </c>
    </row>
    <row r="436" spans="1:31">
      <c r="A436" s="26"/>
      <c r="B436" s="210" t="s">
        <v>796</v>
      </c>
      <c r="C436" s="211" t="s">
        <v>800</v>
      </c>
      <c r="D436" s="211" t="s">
        <v>106</v>
      </c>
      <c r="E436" s="211" t="s">
        <v>143</v>
      </c>
      <c r="F436" s="241" t="s">
        <v>131</v>
      </c>
      <c r="G436" s="357">
        <v>0.5</v>
      </c>
      <c r="H436" s="360">
        <v>7811.4629639233799</v>
      </c>
      <c r="I436" s="365">
        <v>406.79298511948269</v>
      </c>
      <c r="J436" s="332">
        <f>Table1[[#This Row],[Embellishment Area (m2)]]*Table1[[#This Row],[Construction Unit Rate ($/m)]]*Table1[[#This Row],[Embellishment Area Factor]]</f>
        <v>1588824.1686223368</v>
      </c>
      <c r="K436" s="246">
        <v>15622.92592784676</v>
      </c>
      <c r="L436" s="337">
        <v>77.249060510664719</v>
      </c>
      <c r="M436" s="88">
        <f>Table1[[#This Row],[Size of land (m2)]]*Table1[[#This Row],[Land Unit Rate ($/m2)]]</f>
        <v>1206856.350353867</v>
      </c>
      <c r="N436" s="244">
        <v>2021</v>
      </c>
      <c r="O436" s="202">
        <f>ROUND(IF(Table1[[#This Row],[Valuation Year]]=2016,(Table1[[#This Row],[Total Construction Cost ($)]]+Table1[[#This Row],[Land Value]])*('General Input Sheet'!$G$38/'General Input Sheet'!$G$43),Table1[[#This Row],[Total Construction Cost ($)]]+Table1[[#This Row],[Land Value]]),0)</f>
        <v>2795681</v>
      </c>
      <c r="P436" s="123" t="str" cm="1">
        <f t="array" ref="P436">_xlfn.IFS(Table1[[#This Row],[Asset Class]]&lt;&gt;"Local","y",P$11=$E436,"y",Table1[[#This Row],[Asset Class]]="Local","")</f>
        <v>y</v>
      </c>
      <c r="Q436" s="86" t="str" cm="1">
        <f t="array" ref="Q436">_xlfn.IFS(Table1[[#This Row],[Asset Class]]&lt;&gt;"Local","y",Q$11=$E436,"y",Table1[[#This Row],[Asset Class]]="Local","")</f>
        <v>y</v>
      </c>
      <c r="R436" s="86" t="str" cm="1">
        <f t="array" ref="R436">_xlfn.IFS(Table1[[#This Row],[Asset Class]]&lt;&gt;"Local","y",R$11=$E436,"y",Table1[[#This Row],[Asset Class]]="Local","")</f>
        <v>y</v>
      </c>
      <c r="S436" s="341" t="str" cm="1">
        <f t="array" ref="S436">_xlfn.IFS(Table1[[#This Row],[Asset Class]]&lt;&gt;"Local","y",S$11=$E436,"y",Table1[[#This Row],[Asset Class]]="Local","")</f>
        <v>y</v>
      </c>
      <c r="T436" s="50"/>
      <c r="U436" s="95">
        <f>IF(Table1[[#This Row],[Asset Class]]&lt;&gt;"Local",0.25,IF(P436="y",1,""))</f>
        <v>0.25</v>
      </c>
      <c r="V436" s="415">
        <f>IF(Table1[[#This Row],[Asset Class]]&lt;&gt;"Local",0.25,IF(Q436="y",1,""))</f>
        <v>0.25</v>
      </c>
      <c r="W436" s="415">
        <f>IF(Table1[[#This Row],[Asset Class]]&lt;&gt;"Local",0.25,IF(R436="y",1,""))</f>
        <v>0.25</v>
      </c>
      <c r="X436" s="415">
        <f>IF(Table1[[#This Row],[Asset Class]]&lt;&gt;"Local",0.25,IF(S436="y",1,""))</f>
        <v>0.25</v>
      </c>
      <c r="Y436" s="95">
        <f t="shared" si="36"/>
        <v>1</v>
      </c>
      <c r="Z436" s="50"/>
      <c r="AA436" s="257">
        <f t="shared" si="37"/>
        <v>698920.25</v>
      </c>
      <c r="AB436" s="258">
        <f t="shared" si="38"/>
        <v>698920.25</v>
      </c>
      <c r="AC436" s="258">
        <f t="shared" si="39"/>
        <v>698920.25</v>
      </c>
      <c r="AD436" s="258">
        <f t="shared" si="40"/>
        <v>698920.25</v>
      </c>
      <c r="AE436" s="259">
        <f t="shared" si="41"/>
        <v>2795681</v>
      </c>
    </row>
    <row r="437" spans="1:31">
      <c r="A437" s="26"/>
      <c r="B437" s="210" t="s">
        <v>796</v>
      </c>
      <c r="C437" s="211" t="s">
        <v>801</v>
      </c>
      <c r="D437" s="211" t="s">
        <v>106</v>
      </c>
      <c r="E437" s="211" t="s">
        <v>143</v>
      </c>
      <c r="F437" s="241" t="s">
        <v>103</v>
      </c>
      <c r="G437" s="357">
        <v>0.5</v>
      </c>
      <c r="H437" s="360">
        <v>8211.709086062765</v>
      </c>
      <c r="I437" s="365">
        <v>406.79298511948269</v>
      </c>
      <c r="J437" s="332">
        <f>Table1[[#This Row],[Embellishment Area (m2)]]*Table1[[#This Row],[Construction Unit Rate ($/m)]]*Table1[[#This Row],[Embellishment Area Factor]]</f>
        <v>1670232.8260261256</v>
      </c>
      <c r="K437" s="246">
        <v>16423.41817212553</v>
      </c>
      <c r="L437" s="337">
        <v>77.249060510664719</v>
      </c>
      <c r="M437" s="88">
        <f>Table1[[#This Row],[Size of land (m2)]]*Table1[[#This Row],[Land Unit Rate ($/m2)]]</f>
        <v>1268693.6241704756</v>
      </c>
      <c r="N437" s="244">
        <v>2021</v>
      </c>
      <c r="O437" s="202">
        <f>ROUND(IF(Table1[[#This Row],[Valuation Year]]=2016,(Table1[[#This Row],[Total Construction Cost ($)]]+Table1[[#This Row],[Land Value]])*('General Input Sheet'!$G$38/'General Input Sheet'!$G$43),Table1[[#This Row],[Total Construction Cost ($)]]+Table1[[#This Row],[Land Value]]),0)</f>
        <v>2938926</v>
      </c>
      <c r="P437" s="123" t="str" cm="1">
        <f t="array" ref="P437">_xlfn.IFS(Table1[[#This Row],[Asset Class]]&lt;&gt;"Local","y",P$11=$E437,"y",Table1[[#This Row],[Asset Class]]="Local","")</f>
        <v>y</v>
      </c>
      <c r="Q437" s="86" t="str" cm="1">
        <f t="array" ref="Q437">_xlfn.IFS(Table1[[#This Row],[Asset Class]]&lt;&gt;"Local","y",Q$11=$E437,"y",Table1[[#This Row],[Asset Class]]="Local","")</f>
        <v>y</v>
      </c>
      <c r="R437" s="86" t="str" cm="1">
        <f t="array" ref="R437">_xlfn.IFS(Table1[[#This Row],[Asset Class]]&lt;&gt;"Local","y",R$11=$E437,"y",Table1[[#This Row],[Asset Class]]="Local","")</f>
        <v>y</v>
      </c>
      <c r="S437" s="341" t="str" cm="1">
        <f t="array" ref="S437">_xlfn.IFS(Table1[[#This Row],[Asset Class]]&lt;&gt;"Local","y",S$11=$E437,"y",Table1[[#This Row],[Asset Class]]="Local","")</f>
        <v>y</v>
      </c>
      <c r="T437" s="50"/>
      <c r="U437" s="95">
        <f>IF(Table1[[#This Row],[Asset Class]]&lt;&gt;"Local",0.25,IF(P437="y",1,""))</f>
        <v>0.25</v>
      </c>
      <c r="V437" s="415">
        <f>IF(Table1[[#This Row],[Asset Class]]&lt;&gt;"Local",0.25,IF(Q437="y",1,""))</f>
        <v>0.25</v>
      </c>
      <c r="W437" s="415">
        <f>IF(Table1[[#This Row],[Asset Class]]&lt;&gt;"Local",0.25,IF(R437="y",1,""))</f>
        <v>0.25</v>
      </c>
      <c r="X437" s="415">
        <f>IF(Table1[[#This Row],[Asset Class]]&lt;&gt;"Local",0.25,IF(S437="y",1,""))</f>
        <v>0.25</v>
      </c>
      <c r="Y437" s="95">
        <f t="shared" si="36"/>
        <v>1</v>
      </c>
      <c r="Z437" s="50"/>
      <c r="AA437" s="257">
        <f t="shared" si="37"/>
        <v>734731.5</v>
      </c>
      <c r="AB437" s="258">
        <f t="shared" si="38"/>
        <v>734731.5</v>
      </c>
      <c r="AC437" s="258">
        <f t="shared" si="39"/>
        <v>734731.5</v>
      </c>
      <c r="AD437" s="258">
        <f t="shared" si="40"/>
        <v>734731.5</v>
      </c>
      <c r="AE437" s="259">
        <f t="shared" si="41"/>
        <v>2938926</v>
      </c>
    </row>
    <row r="438" spans="1:31">
      <c r="A438" s="26"/>
      <c r="B438" s="210" t="s">
        <v>796</v>
      </c>
      <c r="C438" s="211" t="s">
        <v>802</v>
      </c>
      <c r="D438" s="211" t="s">
        <v>106</v>
      </c>
      <c r="E438" s="211" t="s">
        <v>143</v>
      </c>
      <c r="F438" s="241" t="s">
        <v>108</v>
      </c>
      <c r="G438" s="357">
        <v>0.5</v>
      </c>
      <c r="H438" s="360">
        <v>40973.581940958939</v>
      </c>
      <c r="I438" s="365">
        <v>406.79298511948269</v>
      </c>
      <c r="J438" s="332">
        <f>Table1[[#This Row],[Embellishment Area (m2)]]*Table1[[#This Row],[Construction Unit Rate ($/m)]]*Table1[[#This Row],[Embellishment Area Factor]]</f>
        <v>8333882.8544002073</v>
      </c>
      <c r="K438" s="246">
        <v>81947.163881917877</v>
      </c>
      <c r="L438" s="337">
        <v>77.249060510664719</v>
      </c>
      <c r="M438" s="88">
        <f>Table1[[#This Row],[Size of land (m2)]]*Table1[[#This Row],[Land Unit Rate ($/m2)]]</f>
        <v>6330341.4213916324</v>
      </c>
      <c r="N438" s="244">
        <v>2021</v>
      </c>
      <c r="O438" s="202">
        <f>ROUND(IF(Table1[[#This Row],[Valuation Year]]=2016,(Table1[[#This Row],[Total Construction Cost ($)]]+Table1[[#This Row],[Land Value]])*('General Input Sheet'!$G$38/'General Input Sheet'!$G$43),Table1[[#This Row],[Total Construction Cost ($)]]+Table1[[#This Row],[Land Value]]),0)</f>
        <v>14664224</v>
      </c>
      <c r="P438" s="123" t="str" cm="1">
        <f t="array" ref="P438">_xlfn.IFS(Table1[[#This Row],[Asset Class]]&lt;&gt;"Local","y",P$11=$E438,"y",Table1[[#This Row],[Asset Class]]="Local","")</f>
        <v>y</v>
      </c>
      <c r="Q438" s="86" t="str" cm="1">
        <f t="array" ref="Q438">_xlfn.IFS(Table1[[#This Row],[Asset Class]]&lt;&gt;"Local","y",Q$11=$E438,"y",Table1[[#This Row],[Asset Class]]="Local","")</f>
        <v>y</v>
      </c>
      <c r="R438" s="86" t="str" cm="1">
        <f t="array" ref="R438">_xlfn.IFS(Table1[[#This Row],[Asset Class]]&lt;&gt;"Local","y",R$11=$E438,"y",Table1[[#This Row],[Asset Class]]="Local","")</f>
        <v>y</v>
      </c>
      <c r="S438" s="341" t="str" cm="1">
        <f t="array" ref="S438">_xlfn.IFS(Table1[[#This Row],[Asset Class]]&lt;&gt;"Local","y",S$11=$E438,"y",Table1[[#This Row],[Asset Class]]="Local","")</f>
        <v>y</v>
      </c>
      <c r="T438" s="50"/>
      <c r="U438" s="95">
        <f>IF(Table1[[#This Row],[Asset Class]]&lt;&gt;"Local",0.25,IF(P438="y",1,""))</f>
        <v>0.25</v>
      </c>
      <c r="V438" s="415">
        <f>IF(Table1[[#This Row],[Asset Class]]&lt;&gt;"Local",0.25,IF(Q438="y",1,""))</f>
        <v>0.25</v>
      </c>
      <c r="W438" s="415">
        <f>IF(Table1[[#This Row],[Asset Class]]&lt;&gt;"Local",0.25,IF(R438="y",1,""))</f>
        <v>0.25</v>
      </c>
      <c r="X438" s="415">
        <f>IF(Table1[[#This Row],[Asset Class]]&lt;&gt;"Local",0.25,IF(S438="y",1,""))</f>
        <v>0.25</v>
      </c>
      <c r="Y438" s="95">
        <f t="shared" si="36"/>
        <v>1</v>
      </c>
      <c r="Z438" s="50"/>
      <c r="AA438" s="257">
        <f t="shared" si="37"/>
        <v>3666056</v>
      </c>
      <c r="AB438" s="258">
        <f t="shared" si="38"/>
        <v>3666056</v>
      </c>
      <c r="AC438" s="258">
        <f t="shared" si="39"/>
        <v>3666056</v>
      </c>
      <c r="AD438" s="258">
        <f t="shared" si="40"/>
        <v>3666056</v>
      </c>
      <c r="AE438" s="259">
        <f t="shared" si="41"/>
        <v>14664224</v>
      </c>
    </row>
    <row r="439" spans="1:31">
      <c r="A439" s="26"/>
      <c r="B439" s="210" t="s">
        <v>796</v>
      </c>
      <c r="C439" s="211" t="s">
        <v>803</v>
      </c>
      <c r="D439" s="211" t="s">
        <v>106</v>
      </c>
      <c r="E439" s="211" t="s">
        <v>143</v>
      </c>
      <c r="F439" s="241" t="s">
        <v>108</v>
      </c>
      <c r="G439" s="357">
        <v>0.5</v>
      </c>
      <c r="H439" s="360">
        <v>4796.238736502637</v>
      </c>
      <c r="I439" s="365">
        <v>406.79298511948269</v>
      </c>
      <c r="J439" s="332">
        <f>Table1[[#This Row],[Embellishment Area (m2)]]*Table1[[#This Row],[Construction Unit Rate ($/m)]]*Table1[[#This Row],[Embellishment Area Factor]]</f>
        <v>975538.13648380188</v>
      </c>
      <c r="K439" s="246">
        <v>9592.4774730052741</v>
      </c>
      <c r="L439" s="337">
        <v>77.249060510664719</v>
      </c>
      <c r="M439" s="88">
        <f>Table1[[#This Row],[Size of land (m2)]]*Table1[[#This Row],[Land Unit Rate ($/m2)]]</f>
        <v>741009.87275937258</v>
      </c>
      <c r="N439" s="244">
        <v>2021</v>
      </c>
      <c r="O439" s="202">
        <f>ROUND(IF(Table1[[#This Row],[Valuation Year]]=2016,(Table1[[#This Row],[Total Construction Cost ($)]]+Table1[[#This Row],[Land Value]])*('General Input Sheet'!$G$38/'General Input Sheet'!$G$43),Table1[[#This Row],[Total Construction Cost ($)]]+Table1[[#This Row],[Land Value]]),0)</f>
        <v>1716548</v>
      </c>
      <c r="P439" s="123" t="str" cm="1">
        <f t="array" ref="P439">_xlfn.IFS(Table1[[#This Row],[Asset Class]]&lt;&gt;"Local","y",P$11=$E439,"y",Table1[[#This Row],[Asset Class]]="Local","")</f>
        <v>y</v>
      </c>
      <c r="Q439" s="86" t="str" cm="1">
        <f t="array" ref="Q439">_xlfn.IFS(Table1[[#This Row],[Asset Class]]&lt;&gt;"Local","y",Q$11=$E439,"y",Table1[[#This Row],[Asset Class]]="Local","")</f>
        <v>y</v>
      </c>
      <c r="R439" s="86" t="str" cm="1">
        <f t="array" ref="R439">_xlfn.IFS(Table1[[#This Row],[Asset Class]]&lt;&gt;"Local","y",R$11=$E439,"y",Table1[[#This Row],[Asset Class]]="Local","")</f>
        <v>y</v>
      </c>
      <c r="S439" s="341" t="str" cm="1">
        <f t="array" ref="S439">_xlfn.IFS(Table1[[#This Row],[Asset Class]]&lt;&gt;"Local","y",S$11=$E439,"y",Table1[[#This Row],[Asset Class]]="Local","")</f>
        <v>y</v>
      </c>
      <c r="T439" s="50"/>
      <c r="U439" s="95">
        <f>IF(Table1[[#This Row],[Asset Class]]&lt;&gt;"Local",0.25,IF(P439="y",1,""))</f>
        <v>0.25</v>
      </c>
      <c r="V439" s="415">
        <f>IF(Table1[[#This Row],[Asset Class]]&lt;&gt;"Local",0.25,IF(Q439="y",1,""))</f>
        <v>0.25</v>
      </c>
      <c r="W439" s="415">
        <f>IF(Table1[[#This Row],[Asset Class]]&lt;&gt;"Local",0.25,IF(R439="y",1,""))</f>
        <v>0.25</v>
      </c>
      <c r="X439" s="415">
        <f>IF(Table1[[#This Row],[Asset Class]]&lt;&gt;"Local",0.25,IF(S439="y",1,""))</f>
        <v>0.25</v>
      </c>
      <c r="Y439" s="95">
        <f t="shared" si="36"/>
        <v>1</v>
      </c>
      <c r="Z439" s="50"/>
      <c r="AA439" s="257">
        <f t="shared" si="37"/>
        <v>429137</v>
      </c>
      <c r="AB439" s="258">
        <f t="shared" si="38"/>
        <v>429137</v>
      </c>
      <c r="AC439" s="258">
        <f t="shared" si="39"/>
        <v>429137</v>
      </c>
      <c r="AD439" s="258">
        <f t="shared" si="40"/>
        <v>429137</v>
      </c>
      <c r="AE439" s="259">
        <f t="shared" si="41"/>
        <v>1716548</v>
      </c>
    </row>
    <row r="440" spans="1:31">
      <c r="A440" s="26"/>
      <c r="B440" s="210" t="s">
        <v>796</v>
      </c>
      <c r="C440" s="211" t="s">
        <v>804</v>
      </c>
      <c r="D440" s="211" t="s">
        <v>106</v>
      </c>
      <c r="E440" s="211" t="s">
        <v>143</v>
      </c>
      <c r="F440" s="241" t="s">
        <v>136</v>
      </c>
      <c r="G440" s="357">
        <v>0.5</v>
      </c>
      <c r="H440" s="360">
        <v>726.17404721172954</v>
      </c>
      <c r="I440" s="365">
        <v>406.79298511948269</v>
      </c>
      <c r="J440" s="332">
        <f>Table1[[#This Row],[Embellishment Area (m2)]]*Table1[[#This Row],[Construction Unit Rate ($/m)]]*Table1[[#This Row],[Embellishment Area Factor]]</f>
        <v>147701.25419077781</v>
      </c>
      <c r="K440" s="246">
        <v>1452.3480944234591</v>
      </c>
      <c r="L440" s="337">
        <v>77.249060510664719</v>
      </c>
      <c r="M440" s="88">
        <f>Table1[[#This Row],[Size of land (m2)]]*Table1[[#This Row],[Land Unit Rate ($/m2)]]</f>
        <v>112192.52582866639</v>
      </c>
      <c r="N440" s="244">
        <v>2021</v>
      </c>
      <c r="O440" s="202">
        <f>ROUND(IF(Table1[[#This Row],[Valuation Year]]=2016,(Table1[[#This Row],[Total Construction Cost ($)]]+Table1[[#This Row],[Land Value]])*('General Input Sheet'!$G$38/'General Input Sheet'!$G$43),Table1[[#This Row],[Total Construction Cost ($)]]+Table1[[#This Row],[Land Value]]),0)</f>
        <v>259894</v>
      </c>
      <c r="P440" s="123" t="str" cm="1">
        <f t="array" ref="P440">_xlfn.IFS(Table1[[#This Row],[Asset Class]]&lt;&gt;"Local","y",P$11=$E440,"y",Table1[[#This Row],[Asset Class]]="Local","")</f>
        <v>y</v>
      </c>
      <c r="Q440" s="86" t="str" cm="1">
        <f t="array" ref="Q440">_xlfn.IFS(Table1[[#This Row],[Asset Class]]&lt;&gt;"Local","y",Q$11=$E440,"y",Table1[[#This Row],[Asset Class]]="Local","")</f>
        <v>y</v>
      </c>
      <c r="R440" s="86" t="str" cm="1">
        <f t="array" ref="R440">_xlfn.IFS(Table1[[#This Row],[Asset Class]]&lt;&gt;"Local","y",R$11=$E440,"y",Table1[[#This Row],[Asset Class]]="Local","")</f>
        <v>y</v>
      </c>
      <c r="S440" s="341" t="str" cm="1">
        <f t="array" ref="S440">_xlfn.IFS(Table1[[#This Row],[Asset Class]]&lt;&gt;"Local","y",S$11=$E440,"y",Table1[[#This Row],[Asset Class]]="Local","")</f>
        <v>y</v>
      </c>
      <c r="T440" s="50"/>
      <c r="U440" s="95">
        <f>IF(Table1[[#This Row],[Asset Class]]&lt;&gt;"Local",0.25,IF(P440="y",1,""))</f>
        <v>0.25</v>
      </c>
      <c r="V440" s="415">
        <f>IF(Table1[[#This Row],[Asset Class]]&lt;&gt;"Local",0.25,IF(Q440="y",1,""))</f>
        <v>0.25</v>
      </c>
      <c r="W440" s="415">
        <f>IF(Table1[[#This Row],[Asset Class]]&lt;&gt;"Local",0.25,IF(R440="y",1,""))</f>
        <v>0.25</v>
      </c>
      <c r="X440" s="415">
        <f>IF(Table1[[#This Row],[Asset Class]]&lt;&gt;"Local",0.25,IF(S440="y",1,""))</f>
        <v>0.25</v>
      </c>
      <c r="Y440" s="95">
        <f t="shared" si="36"/>
        <v>1</v>
      </c>
      <c r="Z440" s="50"/>
      <c r="AA440" s="257">
        <f t="shared" si="37"/>
        <v>64973.5</v>
      </c>
      <c r="AB440" s="258">
        <f t="shared" si="38"/>
        <v>64973.5</v>
      </c>
      <c r="AC440" s="258">
        <f t="shared" si="39"/>
        <v>64973.5</v>
      </c>
      <c r="AD440" s="258">
        <f t="shared" si="40"/>
        <v>64973.5</v>
      </c>
      <c r="AE440" s="259">
        <f t="shared" si="41"/>
        <v>259894</v>
      </c>
    </row>
    <row r="441" spans="1:31">
      <c r="A441" s="26"/>
      <c r="B441" s="210" t="s">
        <v>796</v>
      </c>
      <c r="C441" s="211" t="s">
        <v>805</v>
      </c>
      <c r="D441" s="211" t="s">
        <v>106</v>
      </c>
      <c r="E441" s="211" t="s">
        <v>143</v>
      </c>
      <c r="F441" s="241" t="s">
        <v>103</v>
      </c>
      <c r="G441" s="357">
        <v>0.5</v>
      </c>
      <c r="H441" s="360">
        <v>3401.720583941827</v>
      </c>
      <c r="I441" s="365">
        <v>406.79298511948269</v>
      </c>
      <c r="J441" s="332">
        <f>Table1[[#This Row],[Embellishment Area (m2)]]*Table1[[#This Row],[Construction Unit Rate ($/m)]]*Table1[[#This Row],[Embellishment Area Factor]]</f>
        <v>691898.03544204286</v>
      </c>
      <c r="K441" s="246">
        <v>6803.4411678836541</v>
      </c>
      <c r="L441" s="337">
        <v>77.249060510664719</v>
      </c>
      <c r="M441" s="88">
        <f>Table1[[#This Row],[Size of land (m2)]]*Table1[[#This Row],[Land Unit Rate ($/m2)]]</f>
        <v>525559.43845859182</v>
      </c>
      <c r="N441" s="244">
        <v>2021</v>
      </c>
      <c r="O441" s="202">
        <f>ROUND(IF(Table1[[#This Row],[Valuation Year]]=2016,(Table1[[#This Row],[Total Construction Cost ($)]]+Table1[[#This Row],[Land Value]])*('General Input Sheet'!$G$38/'General Input Sheet'!$G$43),Table1[[#This Row],[Total Construction Cost ($)]]+Table1[[#This Row],[Land Value]]),0)</f>
        <v>1217457</v>
      </c>
      <c r="P441" s="123" t="str" cm="1">
        <f t="array" ref="P441">_xlfn.IFS(Table1[[#This Row],[Asset Class]]&lt;&gt;"Local","y",P$11=$E441,"y",Table1[[#This Row],[Asset Class]]="Local","")</f>
        <v>y</v>
      </c>
      <c r="Q441" s="86" t="str" cm="1">
        <f t="array" ref="Q441">_xlfn.IFS(Table1[[#This Row],[Asset Class]]&lt;&gt;"Local","y",Q$11=$E441,"y",Table1[[#This Row],[Asset Class]]="Local","")</f>
        <v>y</v>
      </c>
      <c r="R441" s="86" t="str" cm="1">
        <f t="array" ref="R441">_xlfn.IFS(Table1[[#This Row],[Asset Class]]&lt;&gt;"Local","y",R$11=$E441,"y",Table1[[#This Row],[Asset Class]]="Local","")</f>
        <v>y</v>
      </c>
      <c r="S441" s="341" t="str" cm="1">
        <f t="array" ref="S441">_xlfn.IFS(Table1[[#This Row],[Asset Class]]&lt;&gt;"Local","y",S$11=$E441,"y",Table1[[#This Row],[Asset Class]]="Local","")</f>
        <v>y</v>
      </c>
      <c r="T441" s="50"/>
      <c r="U441" s="95">
        <f>IF(Table1[[#This Row],[Asset Class]]&lt;&gt;"Local",0.25,IF(P441="y",1,""))</f>
        <v>0.25</v>
      </c>
      <c r="V441" s="415">
        <f>IF(Table1[[#This Row],[Asset Class]]&lt;&gt;"Local",0.25,IF(Q441="y",1,""))</f>
        <v>0.25</v>
      </c>
      <c r="W441" s="415">
        <f>IF(Table1[[#This Row],[Asset Class]]&lt;&gt;"Local",0.25,IF(R441="y",1,""))</f>
        <v>0.25</v>
      </c>
      <c r="X441" s="415">
        <f>IF(Table1[[#This Row],[Asset Class]]&lt;&gt;"Local",0.25,IF(S441="y",1,""))</f>
        <v>0.25</v>
      </c>
      <c r="Y441" s="95">
        <f t="shared" si="36"/>
        <v>1</v>
      </c>
      <c r="Z441" s="50"/>
      <c r="AA441" s="257">
        <f t="shared" si="37"/>
        <v>304364.25</v>
      </c>
      <c r="AB441" s="258">
        <f t="shared" si="38"/>
        <v>304364.25</v>
      </c>
      <c r="AC441" s="258">
        <f t="shared" si="39"/>
        <v>304364.25</v>
      </c>
      <c r="AD441" s="258">
        <f t="shared" si="40"/>
        <v>304364.25</v>
      </c>
      <c r="AE441" s="259">
        <f t="shared" si="41"/>
        <v>1217457</v>
      </c>
    </row>
    <row r="442" spans="1:31">
      <c r="A442" s="26"/>
      <c r="B442" s="210" t="s">
        <v>796</v>
      </c>
      <c r="C442" s="211" t="s">
        <v>806</v>
      </c>
      <c r="D442" s="211" t="s">
        <v>106</v>
      </c>
      <c r="E442" s="211" t="s">
        <v>143</v>
      </c>
      <c r="F442" s="241" t="s">
        <v>103</v>
      </c>
      <c r="G442" s="357">
        <v>0.5</v>
      </c>
      <c r="H442" s="360">
        <v>83506.613199258645</v>
      </c>
      <c r="I442" s="365">
        <v>406.79298511948269</v>
      </c>
      <c r="J442" s="332">
        <f>Table1[[#This Row],[Embellishment Area (m2)]]*Table1[[#This Row],[Construction Unit Rate ($/m)]]*Table1[[#This Row],[Embellishment Area Factor]]</f>
        <v>16984952.230272211</v>
      </c>
      <c r="K442" s="246">
        <v>167013.22639851729</v>
      </c>
      <c r="L442" s="337">
        <v>77.249060510664719</v>
      </c>
      <c r="M442" s="88">
        <f>Table1[[#This Row],[Size of land (m2)]]*Table1[[#This Row],[Land Unit Rate ($/m2)]]</f>
        <v>12901614.832140408</v>
      </c>
      <c r="N442" s="244">
        <v>2021</v>
      </c>
      <c r="O442" s="202">
        <f>ROUND(IF(Table1[[#This Row],[Valuation Year]]=2016,(Table1[[#This Row],[Total Construction Cost ($)]]+Table1[[#This Row],[Land Value]])*('General Input Sheet'!$G$38/'General Input Sheet'!$G$43),Table1[[#This Row],[Total Construction Cost ($)]]+Table1[[#This Row],[Land Value]]),0)</f>
        <v>29886567</v>
      </c>
      <c r="P442" s="123" t="str" cm="1">
        <f t="array" ref="P442">_xlfn.IFS(Table1[[#This Row],[Asset Class]]&lt;&gt;"Local","y",P$11=$E442,"y",Table1[[#This Row],[Asset Class]]="Local","")</f>
        <v>y</v>
      </c>
      <c r="Q442" s="86" t="str" cm="1">
        <f t="array" ref="Q442">_xlfn.IFS(Table1[[#This Row],[Asset Class]]&lt;&gt;"Local","y",Q$11=$E442,"y",Table1[[#This Row],[Asset Class]]="Local","")</f>
        <v>y</v>
      </c>
      <c r="R442" s="86" t="str" cm="1">
        <f t="array" ref="R442">_xlfn.IFS(Table1[[#This Row],[Asset Class]]&lt;&gt;"Local","y",R$11=$E442,"y",Table1[[#This Row],[Asset Class]]="Local","")</f>
        <v>y</v>
      </c>
      <c r="S442" s="341" t="str" cm="1">
        <f t="array" ref="S442">_xlfn.IFS(Table1[[#This Row],[Asset Class]]&lt;&gt;"Local","y",S$11=$E442,"y",Table1[[#This Row],[Asset Class]]="Local","")</f>
        <v>y</v>
      </c>
      <c r="T442" s="50"/>
      <c r="U442" s="95">
        <f>IF(Table1[[#This Row],[Asset Class]]&lt;&gt;"Local",0.25,IF(P442="y",1,""))</f>
        <v>0.25</v>
      </c>
      <c r="V442" s="415">
        <f>IF(Table1[[#This Row],[Asset Class]]&lt;&gt;"Local",0.25,IF(Q442="y",1,""))</f>
        <v>0.25</v>
      </c>
      <c r="W442" s="415">
        <f>IF(Table1[[#This Row],[Asset Class]]&lt;&gt;"Local",0.25,IF(R442="y",1,""))</f>
        <v>0.25</v>
      </c>
      <c r="X442" s="415">
        <f>IF(Table1[[#This Row],[Asset Class]]&lt;&gt;"Local",0.25,IF(S442="y",1,""))</f>
        <v>0.25</v>
      </c>
      <c r="Y442" s="95">
        <f t="shared" si="36"/>
        <v>1</v>
      </c>
      <c r="Z442" s="50"/>
      <c r="AA442" s="257">
        <f t="shared" si="37"/>
        <v>7471641.75</v>
      </c>
      <c r="AB442" s="258">
        <f t="shared" si="38"/>
        <v>7471641.75</v>
      </c>
      <c r="AC442" s="258">
        <f t="shared" si="39"/>
        <v>7471641.75</v>
      </c>
      <c r="AD442" s="258">
        <f t="shared" si="40"/>
        <v>7471641.75</v>
      </c>
      <c r="AE442" s="259">
        <f t="shared" si="41"/>
        <v>29886567</v>
      </c>
    </row>
    <row r="443" spans="1:31">
      <c r="A443" s="26"/>
      <c r="B443" s="210" t="s">
        <v>796</v>
      </c>
      <c r="C443" s="211" t="s">
        <v>807</v>
      </c>
      <c r="D443" s="211" t="s">
        <v>106</v>
      </c>
      <c r="E443" s="211" t="s">
        <v>143</v>
      </c>
      <c r="F443" s="241" t="s">
        <v>136</v>
      </c>
      <c r="G443" s="357">
        <v>0.5</v>
      </c>
      <c r="H443" s="360">
        <v>82982.805601741449</v>
      </c>
      <c r="I443" s="365">
        <v>406.79298511948269</v>
      </c>
      <c r="J443" s="332">
        <f>Table1[[#This Row],[Embellishment Area (m2)]]*Table1[[#This Row],[Construction Unit Rate ($/m)]]*Table1[[#This Row],[Embellishment Area Factor]]</f>
        <v>16878411.602161068</v>
      </c>
      <c r="K443" s="246">
        <v>165965.6112034829</v>
      </c>
      <c r="L443" s="337">
        <v>77.249060510664719</v>
      </c>
      <c r="M443" s="88">
        <f>Table1[[#This Row],[Size of land (m2)]]*Table1[[#This Row],[Land Unit Rate ($/m2)]]</f>
        <v>12820687.542547304</v>
      </c>
      <c r="N443" s="244">
        <v>2021</v>
      </c>
      <c r="O443" s="202">
        <f>ROUND(IF(Table1[[#This Row],[Valuation Year]]=2016,(Table1[[#This Row],[Total Construction Cost ($)]]+Table1[[#This Row],[Land Value]])*('General Input Sheet'!$G$38/'General Input Sheet'!$G$43),Table1[[#This Row],[Total Construction Cost ($)]]+Table1[[#This Row],[Land Value]]),0)</f>
        <v>29699099</v>
      </c>
      <c r="P443" s="123" t="str" cm="1">
        <f t="array" ref="P443">_xlfn.IFS(Table1[[#This Row],[Asset Class]]&lt;&gt;"Local","y",P$11=$E443,"y",Table1[[#This Row],[Asset Class]]="Local","")</f>
        <v>y</v>
      </c>
      <c r="Q443" s="86" t="str" cm="1">
        <f t="array" ref="Q443">_xlfn.IFS(Table1[[#This Row],[Asset Class]]&lt;&gt;"Local","y",Q$11=$E443,"y",Table1[[#This Row],[Asset Class]]="Local","")</f>
        <v>y</v>
      </c>
      <c r="R443" s="86" t="str" cm="1">
        <f t="array" ref="R443">_xlfn.IFS(Table1[[#This Row],[Asset Class]]&lt;&gt;"Local","y",R$11=$E443,"y",Table1[[#This Row],[Asset Class]]="Local","")</f>
        <v>y</v>
      </c>
      <c r="S443" s="341" t="str" cm="1">
        <f t="array" ref="S443">_xlfn.IFS(Table1[[#This Row],[Asset Class]]&lt;&gt;"Local","y",S$11=$E443,"y",Table1[[#This Row],[Asset Class]]="Local","")</f>
        <v>y</v>
      </c>
      <c r="T443" s="50"/>
      <c r="U443" s="95">
        <f>IF(Table1[[#This Row],[Asset Class]]&lt;&gt;"Local",0.25,IF(P443="y",1,""))</f>
        <v>0.25</v>
      </c>
      <c r="V443" s="415">
        <f>IF(Table1[[#This Row],[Asset Class]]&lt;&gt;"Local",0.25,IF(Q443="y",1,""))</f>
        <v>0.25</v>
      </c>
      <c r="W443" s="415">
        <f>IF(Table1[[#This Row],[Asset Class]]&lt;&gt;"Local",0.25,IF(R443="y",1,""))</f>
        <v>0.25</v>
      </c>
      <c r="X443" s="415">
        <f>IF(Table1[[#This Row],[Asset Class]]&lt;&gt;"Local",0.25,IF(S443="y",1,""))</f>
        <v>0.25</v>
      </c>
      <c r="Y443" s="95">
        <f t="shared" si="36"/>
        <v>1</v>
      </c>
      <c r="Z443" s="50"/>
      <c r="AA443" s="257">
        <f t="shared" si="37"/>
        <v>7424774.75</v>
      </c>
      <c r="AB443" s="258">
        <f t="shared" si="38"/>
        <v>7424774.75</v>
      </c>
      <c r="AC443" s="258">
        <f t="shared" si="39"/>
        <v>7424774.75</v>
      </c>
      <c r="AD443" s="258">
        <f t="shared" si="40"/>
        <v>7424774.75</v>
      </c>
      <c r="AE443" s="259">
        <f t="shared" si="41"/>
        <v>29699099</v>
      </c>
    </row>
    <row r="444" spans="1:31">
      <c r="A444" s="26"/>
      <c r="B444" s="210" t="s">
        <v>808</v>
      </c>
      <c r="C444" s="211" t="s">
        <v>809</v>
      </c>
      <c r="D444" s="211" t="s">
        <v>106</v>
      </c>
      <c r="E444" s="211" t="s">
        <v>143</v>
      </c>
      <c r="F444" s="241" t="s">
        <v>136</v>
      </c>
      <c r="G444" s="357">
        <v>0.5</v>
      </c>
      <c r="H444" s="360">
        <v>30765.668380936244</v>
      </c>
      <c r="I444" s="365">
        <v>406.79298511948269</v>
      </c>
      <c r="J444" s="332">
        <f>Table1[[#This Row],[Embellishment Area (m2)]]*Table1[[#This Row],[Construction Unit Rate ($/m)]]*Table1[[#This Row],[Embellishment Area Factor]]</f>
        <v>6257629.0399385681</v>
      </c>
      <c r="K444" s="246">
        <v>61531.336761872488</v>
      </c>
      <c r="L444" s="337">
        <v>77.249060510664719</v>
      </c>
      <c r="M444" s="88">
        <f>Table1[[#This Row],[Size of land (m2)]]*Table1[[#This Row],[Land Unit Rate ($/m2)]]</f>
        <v>4753237.9568199767</v>
      </c>
      <c r="N444" s="244">
        <v>2021</v>
      </c>
      <c r="O444" s="202">
        <f>ROUND(IF(Table1[[#This Row],[Valuation Year]]=2016,(Table1[[#This Row],[Total Construction Cost ($)]]+Table1[[#This Row],[Land Value]])*('General Input Sheet'!$G$38/'General Input Sheet'!$G$43),Table1[[#This Row],[Total Construction Cost ($)]]+Table1[[#This Row],[Land Value]]),0)</f>
        <v>11010867</v>
      </c>
      <c r="P444" s="123" t="str" cm="1">
        <f t="array" ref="P444">_xlfn.IFS(Table1[[#This Row],[Asset Class]]&lt;&gt;"Local","y",P$11=$E444,"y",Table1[[#This Row],[Asset Class]]="Local","")</f>
        <v>y</v>
      </c>
      <c r="Q444" s="86" t="str" cm="1">
        <f t="array" ref="Q444">_xlfn.IFS(Table1[[#This Row],[Asset Class]]&lt;&gt;"Local","y",Q$11=$E444,"y",Table1[[#This Row],[Asset Class]]="Local","")</f>
        <v>y</v>
      </c>
      <c r="R444" s="86" t="str" cm="1">
        <f t="array" ref="R444">_xlfn.IFS(Table1[[#This Row],[Asset Class]]&lt;&gt;"Local","y",R$11=$E444,"y",Table1[[#This Row],[Asset Class]]="Local","")</f>
        <v>y</v>
      </c>
      <c r="S444" s="341" t="str" cm="1">
        <f t="array" ref="S444">_xlfn.IFS(Table1[[#This Row],[Asset Class]]&lt;&gt;"Local","y",S$11=$E444,"y",Table1[[#This Row],[Asset Class]]="Local","")</f>
        <v>y</v>
      </c>
      <c r="T444" s="50"/>
      <c r="U444" s="95">
        <f>IF(Table1[[#This Row],[Asset Class]]&lt;&gt;"Local",0.25,IF(P444="y",1,""))</f>
        <v>0.25</v>
      </c>
      <c r="V444" s="415">
        <f>IF(Table1[[#This Row],[Asset Class]]&lt;&gt;"Local",0.25,IF(Q444="y",1,""))</f>
        <v>0.25</v>
      </c>
      <c r="W444" s="415">
        <f>IF(Table1[[#This Row],[Asset Class]]&lt;&gt;"Local",0.25,IF(R444="y",1,""))</f>
        <v>0.25</v>
      </c>
      <c r="X444" s="415">
        <f>IF(Table1[[#This Row],[Asset Class]]&lt;&gt;"Local",0.25,IF(S444="y",1,""))</f>
        <v>0.25</v>
      </c>
      <c r="Y444" s="95">
        <f t="shared" si="36"/>
        <v>1</v>
      </c>
      <c r="Z444" s="50"/>
      <c r="AA444" s="257">
        <f t="shared" si="37"/>
        <v>2752716.75</v>
      </c>
      <c r="AB444" s="258">
        <f t="shared" si="38"/>
        <v>2752716.75</v>
      </c>
      <c r="AC444" s="258">
        <f t="shared" si="39"/>
        <v>2752716.75</v>
      </c>
      <c r="AD444" s="258">
        <f t="shared" si="40"/>
        <v>2752716.75</v>
      </c>
      <c r="AE444" s="259">
        <f t="shared" si="41"/>
        <v>11010867</v>
      </c>
    </row>
    <row r="445" spans="1:31">
      <c r="A445" s="26"/>
      <c r="B445" s="210" t="s">
        <v>810</v>
      </c>
      <c r="C445" s="211" t="s">
        <v>811</v>
      </c>
      <c r="D445" s="211" t="s">
        <v>111</v>
      </c>
      <c r="E445" s="211" t="s">
        <v>143</v>
      </c>
      <c r="F445" s="241" t="s">
        <v>103</v>
      </c>
      <c r="G445" s="357">
        <v>0.5</v>
      </c>
      <c r="H445" s="360">
        <v>2515.389282594977</v>
      </c>
      <c r="I445" s="365">
        <v>115.6419902144599</v>
      </c>
      <c r="J445" s="332">
        <f>Table1[[#This Row],[Embellishment Area (m2)]]*Table1[[#This Row],[Construction Unit Rate ($/m)]]*Table1[[#This Row],[Embellishment Area Factor]]</f>
        <v>145442.31140170281</v>
      </c>
      <c r="K445" s="246">
        <v>5030.778565189954</v>
      </c>
      <c r="L445" s="337">
        <v>85.331826959272703</v>
      </c>
      <c r="M445" s="88">
        <f>Table1[[#This Row],[Size of land (m2)]]*Table1[[#This Row],[Land Unit Rate ($/m2)]]</f>
        <v>429285.52599520737</v>
      </c>
      <c r="N445" s="244">
        <v>2021</v>
      </c>
      <c r="O445" s="202">
        <f>ROUND(IF(Table1[[#This Row],[Valuation Year]]=2016,(Table1[[#This Row],[Total Construction Cost ($)]]+Table1[[#This Row],[Land Value]])*('General Input Sheet'!$G$38/'General Input Sheet'!$G$43),Table1[[#This Row],[Total Construction Cost ($)]]+Table1[[#This Row],[Land Value]]),0)</f>
        <v>574728</v>
      </c>
      <c r="P445" s="123" t="str" cm="1">
        <f t="array" ref="P445">_xlfn.IFS(Table1[[#This Row],[Asset Class]]&lt;&gt;"Local","y",P$11=$E445,"y",Table1[[#This Row],[Asset Class]]="Local","")</f>
        <v/>
      </c>
      <c r="Q445" s="86" t="str" cm="1">
        <f t="array" ref="Q445">_xlfn.IFS(Table1[[#This Row],[Asset Class]]&lt;&gt;"Local","y",Q$11=$E445,"y",Table1[[#This Row],[Asset Class]]="Local","")</f>
        <v>y</v>
      </c>
      <c r="R445" s="86" t="str" cm="1">
        <f t="array" ref="R445">_xlfn.IFS(Table1[[#This Row],[Asset Class]]&lt;&gt;"Local","y",R$11=$E445,"y",Table1[[#This Row],[Asset Class]]="Local","")</f>
        <v/>
      </c>
      <c r="S445" s="341" t="str" cm="1">
        <f t="array" ref="S445">_xlfn.IFS(Table1[[#This Row],[Asset Class]]&lt;&gt;"Local","y",S$11=$E445,"y",Table1[[#This Row],[Asset Class]]="Local","")</f>
        <v/>
      </c>
      <c r="T445" s="50"/>
      <c r="U445" s="95" t="str">
        <f>IF(Table1[[#This Row],[Asset Class]]&lt;&gt;"Local",0.25,IF(P445="y",1,""))</f>
        <v/>
      </c>
      <c r="V445" s="415">
        <f>IF(Table1[[#This Row],[Asset Class]]&lt;&gt;"Local",0.25,IF(Q445="y",1,""))</f>
        <v>1</v>
      </c>
      <c r="W445" s="415" t="str">
        <f>IF(Table1[[#This Row],[Asset Class]]&lt;&gt;"Local",0.25,IF(R445="y",1,""))</f>
        <v/>
      </c>
      <c r="X445" s="415" t="str">
        <f>IF(Table1[[#This Row],[Asset Class]]&lt;&gt;"Local",0.25,IF(S445="y",1,""))</f>
        <v/>
      </c>
      <c r="Y445" s="95">
        <f t="shared" si="36"/>
        <v>1</v>
      </c>
      <c r="Z445" s="50"/>
      <c r="AA445" s="257" t="str">
        <f t="shared" si="37"/>
        <v/>
      </c>
      <c r="AB445" s="258">
        <f t="shared" si="38"/>
        <v>574728</v>
      </c>
      <c r="AC445" s="258" t="str">
        <f t="shared" si="39"/>
        <v/>
      </c>
      <c r="AD445" s="258" t="str">
        <f t="shared" si="40"/>
        <v/>
      </c>
      <c r="AE445" s="259">
        <f t="shared" si="41"/>
        <v>574728</v>
      </c>
    </row>
    <row r="446" spans="1:31">
      <c r="A446" s="26"/>
      <c r="B446" s="210" t="s">
        <v>808</v>
      </c>
      <c r="C446" s="211" t="s">
        <v>812</v>
      </c>
      <c r="D446" s="211" t="s">
        <v>106</v>
      </c>
      <c r="E446" s="211" t="s">
        <v>143</v>
      </c>
      <c r="F446" s="241" t="s">
        <v>108</v>
      </c>
      <c r="G446" s="357">
        <v>0.5</v>
      </c>
      <c r="H446" s="360">
        <v>8566.4212058648554</v>
      </c>
      <c r="I446" s="365">
        <v>406.79298511948269</v>
      </c>
      <c r="J446" s="332">
        <f>Table1[[#This Row],[Embellishment Area (m2)]]*Table1[[#This Row],[Construction Unit Rate ($/m)]]*Table1[[#This Row],[Embellishment Area Factor]]</f>
        <v>1742380.0270623015</v>
      </c>
      <c r="K446" s="246">
        <v>17132.842411729711</v>
      </c>
      <c r="L446" s="337">
        <v>77.249060510664719</v>
      </c>
      <c r="M446" s="88">
        <f>Table1[[#This Row],[Size of land (m2)]]*Table1[[#This Row],[Land Unit Rate ($/m2)]]</f>
        <v>1323495.9801833914</v>
      </c>
      <c r="N446" s="244">
        <v>2021</v>
      </c>
      <c r="O446" s="202">
        <f>ROUND(IF(Table1[[#This Row],[Valuation Year]]=2016,(Table1[[#This Row],[Total Construction Cost ($)]]+Table1[[#This Row],[Land Value]])*('General Input Sheet'!$G$38/'General Input Sheet'!$G$43),Table1[[#This Row],[Total Construction Cost ($)]]+Table1[[#This Row],[Land Value]]),0)</f>
        <v>3065876</v>
      </c>
      <c r="P446" s="123" t="str" cm="1">
        <f t="array" ref="P446">_xlfn.IFS(Table1[[#This Row],[Asset Class]]&lt;&gt;"Local","y",P$11=$E446,"y",Table1[[#This Row],[Asset Class]]="Local","")</f>
        <v>y</v>
      </c>
      <c r="Q446" s="86" t="str" cm="1">
        <f t="array" ref="Q446">_xlfn.IFS(Table1[[#This Row],[Asset Class]]&lt;&gt;"Local","y",Q$11=$E446,"y",Table1[[#This Row],[Asset Class]]="Local","")</f>
        <v>y</v>
      </c>
      <c r="R446" s="86" t="str" cm="1">
        <f t="array" ref="R446">_xlfn.IFS(Table1[[#This Row],[Asset Class]]&lt;&gt;"Local","y",R$11=$E446,"y",Table1[[#This Row],[Asset Class]]="Local","")</f>
        <v>y</v>
      </c>
      <c r="S446" s="341" t="str" cm="1">
        <f t="array" ref="S446">_xlfn.IFS(Table1[[#This Row],[Asset Class]]&lt;&gt;"Local","y",S$11=$E446,"y",Table1[[#This Row],[Asset Class]]="Local","")</f>
        <v>y</v>
      </c>
      <c r="T446" s="50"/>
      <c r="U446" s="95">
        <f>IF(Table1[[#This Row],[Asset Class]]&lt;&gt;"Local",0.25,IF(P446="y",1,""))</f>
        <v>0.25</v>
      </c>
      <c r="V446" s="415">
        <f>IF(Table1[[#This Row],[Asset Class]]&lt;&gt;"Local",0.25,IF(Q446="y",1,""))</f>
        <v>0.25</v>
      </c>
      <c r="W446" s="415">
        <f>IF(Table1[[#This Row],[Asset Class]]&lt;&gt;"Local",0.25,IF(R446="y",1,""))</f>
        <v>0.25</v>
      </c>
      <c r="X446" s="415">
        <f>IF(Table1[[#This Row],[Asset Class]]&lt;&gt;"Local",0.25,IF(S446="y",1,""))</f>
        <v>0.25</v>
      </c>
      <c r="Y446" s="95">
        <f t="shared" si="36"/>
        <v>1</v>
      </c>
      <c r="Z446" s="50"/>
      <c r="AA446" s="257">
        <f t="shared" si="37"/>
        <v>766469</v>
      </c>
      <c r="AB446" s="258">
        <f t="shared" si="38"/>
        <v>766469</v>
      </c>
      <c r="AC446" s="258">
        <f t="shared" si="39"/>
        <v>766469</v>
      </c>
      <c r="AD446" s="258">
        <f t="shared" si="40"/>
        <v>766469</v>
      </c>
      <c r="AE446" s="259">
        <f t="shared" si="41"/>
        <v>3065876</v>
      </c>
    </row>
    <row r="447" spans="1:31">
      <c r="A447" s="26"/>
      <c r="B447" s="210" t="s">
        <v>813</v>
      </c>
      <c r="C447" s="211" t="s">
        <v>814</v>
      </c>
      <c r="D447" s="211" t="s">
        <v>111</v>
      </c>
      <c r="E447" s="211" t="s">
        <v>143</v>
      </c>
      <c r="F447" s="241" t="s">
        <v>103</v>
      </c>
      <c r="G447" s="357">
        <v>0.5</v>
      </c>
      <c r="H447" s="360">
        <v>5237.1891075738449</v>
      </c>
      <c r="I447" s="365">
        <v>115.6419902144599</v>
      </c>
      <c r="J447" s="332">
        <f>Table1[[#This Row],[Embellishment Area (m2)]]*Table1[[#This Row],[Construction Unit Rate ($/m)]]*Table1[[#This Row],[Embellishment Area Factor]]</f>
        <v>302819.48576466524</v>
      </c>
      <c r="K447" s="246">
        <v>0</v>
      </c>
      <c r="L447" s="337">
        <v>85.331826959272703</v>
      </c>
      <c r="M447" s="88">
        <f>Table1[[#This Row],[Size of land (m2)]]*Table1[[#This Row],[Land Unit Rate ($/m2)]]</f>
        <v>0</v>
      </c>
      <c r="N447" s="244">
        <v>2021</v>
      </c>
      <c r="O447" s="202">
        <f>ROUND(IF(Table1[[#This Row],[Valuation Year]]=2016,(Table1[[#This Row],[Total Construction Cost ($)]]+Table1[[#This Row],[Land Value]])*('General Input Sheet'!$G$38/'General Input Sheet'!$G$43),Table1[[#This Row],[Total Construction Cost ($)]]+Table1[[#This Row],[Land Value]]),0)</f>
        <v>302819</v>
      </c>
      <c r="P447" s="123" t="str" cm="1">
        <f t="array" ref="P447">_xlfn.IFS(Table1[[#This Row],[Asset Class]]&lt;&gt;"Local","y",P$11=$E447,"y",Table1[[#This Row],[Asset Class]]="Local","")</f>
        <v/>
      </c>
      <c r="Q447" s="86" t="str" cm="1">
        <f t="array" ref="Q447">_xlfn.IFS(Table1[[#This Row],[Asset Class]]&lt;&gt;"Local","y",Q$11=$E447,"y",Table1[[#This Row],[Asset Class]]="Local","")</f>
        <v>y</v>
      </c>
      <c r="R447" s="86" t="str" cm="1">
        <f t="array" ref="R447">_xlfn.IFS(Table1[[#This Row],[Asset Class]]&lt;&gt;"Local","y",R$11=$E447,"y",Table1[[#This Row],[Asset Class]]="Local","")</f>
        <v/>
      </c>
      <c r="S447" s="341" t="str" cm="1">
        <f t="array" ref="S447">_xlfn.IFS(Table1[[#This Row],[Asset Class]]&lt;&gt;"Local","y",S$11=$E447,"y",Table1[[#This Row],[Asset Class]]="Local","")</f>
        <v/>
      </c>
      <c r="T447" s="50"/>
      <c r="U447" s="95" t="str">
        <f>IF(Table1[[#This Row],[Asset Class]]&lt;&gt;"Local",0.25,IF(P447="y",1,""))</f>
        <v/>
      </c>
      <c r="V447" s="415">
        <f>IF(Table1[[#This Row],[Asset Class]]&lt;&gt;"Local",0.25,IF(Q447="y",1,""))</f>
        <v>1</v>
      </c>
      <c r="W447" s="415" t="str">
        <f>IF(Table1[[#This Row],[Asset Class]]&lt;&gt;"Local",0.25,IF(R447="y",1,""))</f>
        <v/>
      </c>
      <c r="X447" s="415" t="str">
        <f>IF(Table1[[#This Row],[Asset Class]]&lt;&gt;"Local",0.25,IF(S447="y",1,""))</f>
        <v/>
      </c>
      <c r="Y447" s="95">
        <f t="shared" si="36"/>
        <v>1</v>
      </c>
      <c r="Z447" s="50"/>
      <c r="AA447" s="257" t="str">
        <f t="shared" si="37"/>
        <v/>
      </c>
      <c r="AB447" s="258">
        <f t="shared" si="38"/>
        <v>302819</v>
      </c>
      <c r="AC447" s="258" t="str">
        <f t="shared" si="39"/>
        <v/>
      </c>
      <c r="AD447" s="258" t="str">
        <f t="shared" si="40"/>
        <v/>
      </c>
      <c r="AE447" s="259">
        <f t="shared" si="41"/>
        <v>302819</v>
      </c>
    </row>
    <row r="448" spans="1:31">
      <c r="A448" s="26"/>
      <c r="B448" s="210" t="s">
        <v>813</v>
      </c>
      <c r="C448" s="211" t="s">
        <v>815</v>
      </c>
      <c r="D448" s="211" t="s">
        <v>111</v>
      </c>
      <c r="E448" s="211" t="s">
        <v>143</v>
      </c>
      <c r="F448" s="241" t="s">
        <v>103</v>
      </c>
      <c r="G448" s="357">
        <v>0.5</v>
      </c>
      <c r="H448" s="360">
        <v>21278.089386980038</v>
      </c>
      <c r="I448" s="365">
        <v>115.6419902144599</v>
      </c>
      <c r="J448" s="332">
        <f>Table1[[#This Row],[Embellishment Area (m2)]]*Table1[[#This Row],[Construction Unit Rate ($/m)]]*Table1[[#This Row],[Embellishment Area Factor]]</f>
        <v>1230320.3023357743</v>
      </c>
      <c r="K448" s="246">
        <v>0</v>
      </c>
      <c r="L448" s="337">
        <v>85.331826959272703</v>
      </c>
      <c r="M448" s="88">
        <f>Table1[[#This Row],[Size of land (m2)]]*Table1[[#This Row],[Land Unit Rate ($/m2)]]</f>
        <v>0</v>
      </c>
      <c r="N448" s="244">
        <v>2021</v>
      </c>
      <c r="O448" s="202">
        <f>ROUND(IF(Table1[[#This Row],[Valuation Year]]=2016,(Table1[[#This Row],[Total Construction Cost ($)]]+Table1[[#This Row],[Land Value]])*('General Input Sheet'!$G$38/'General Input Sheet'!$G$43),Table1[[#This Row],[Total Construction Cost ($)]]+Table1[[#This Row],[Land Value]]),0)</f>
        <v>1230320</v>
      </c>
      <c r="P448" s="123" t="str" cm="1">
        <f t="array" ref="P448">_xlfn.IFS(Table1[[#This Row],[Asset Class]]&lt;&gt;"Local","y",P$11=$E448,"y",Table1[[#This Row],[Asset Class]]="Local","")</f>
        <v/>
      </c>
      <c r="Q448" s="86" t="str" cm="1">
        <f t="array" ref="Q448">_xlfn.IFS(Table1[[#This Row],[Asset Class]]&lt;&gt;"Local","y",Q$11=$E448,"y",Table1[[#This Row],[Asset Class]]="Local","")</f>
        <v>y</v>
      </c>
      <c r="R448" s="86" t="str" cm="1">
        <f t="array" ref="R448">_xlfn.IFS(Table1[[#This Row],[Asset Class]]&lt;&gt;"Local","y",R$11=$E448,"y",Table1[[#This Row],[Asset Class]]="Local","")</f>
        <v/>
      </c>
      <c r="S448" s="341" t="str" cm="1">
        <f t="array" ref="S448">_xlfn.IFS(Table1[[#This Row],[Asset Class]]&lt;&gt;"Local","y",S$11=$E448,"y",Table1[[#This Row],[Asset Class]]="Local","")</f>
        <v/>
      </c>
      <c r="T448" s="50"/>
      <c r="U448" s="95" t="str">
        <f>IF(Table1[[#This Row],[Asset Class]]&lt;&gt;"Local",0.25,IF(P448="y",1,""))</f>
        <v/>
      </c>
      <c r="V448" s="415">
        <f>IF(Table1[[#This Row],[Asset Class]]&lt;&gt;"Local",0.25,IF(Q448="y",1,""))</f>
        <v>1</v>
      </c>
      <c r="W448" s="415" t="str">
        <f>IF(Table1[[#This Row],[Asset Class]]&lt;&gt;"Local",0.25,IF(R448="y",1,""))</f>
        <v/>
      </c>
      <c r="X448" s="415" t="str">
        <f>IF(Table1[[#This Row],[Asset Class]]&lt;&gt;"Local",0.25,IF(S448="y",1,""))</f>
        <v/>
      </c>
      <c r="Y448" s="95">
        <f t="shared" si="36"/>
        <v>1</v>
      </c>
      <c r="Z448" s="50"/>
      <c r="AA448" s="257" t="str">
        <f t="shared" si="37"/>
        <v/>
      </c>
      <c r="AB448" s="258">
        <f t="shared" si="38"/>
        <v>1230320</v>
      </c>
      <c r="AC448" s="258" t="str">
        <f t="shared" si="39"/>
        <v/>
      </c>
      <c r="AD448" s="258" t="str">
        <f t="shared" si="40"/>
        <v/>
      </c>
      <c r="AE448" s="259">
        <f t="shared" si="41"/>
        <v>1230320</v>
      </c>
    </row>
    <row r="449" spans="1:31">
      <c r="A449" s="26"/>
      <c r="B449" s="210" t="s">
        <v>816</v>
      </c>
      <c r="C449" s="211" t="s">
        <v>817</v>
      </c>
      <c r="D449" s="211" t="s">
        <v>106</v>
      </c>
      <c r="E449" s="211" t="s">
        <v>143</v>
      </c>
      <c r="F449" s="241" t="s">
        <v>108</v>
      </c>
      <c r="G449" s="357">
        <v>0.5</v>
      </c>
      <c r="H449" s="361">
        <v>3553.7181062048439</v>
      </c>
      <c r="I449" s="365">
        <v>406.79298511948269</v>
      </c>
      <c r="J449" s="332">
        <f>Table1[[#This Row],[Embellishment Area (m2)]]*Table1[[#This Row],[Construction Unit Rate ($/m)]]*Table1[[#This Row],[Embellishment Area Factor]]</f>
        <v>722813.79834811168</v>
      </c>
      <c r="K449" s="246">
        <v>0</v>
      </c>
      <c r="L449" s="337">
        <v>77.249060510664719</v>
      </c>
      <c r="M449" s="88">
        <f>Table1[[#This Row],[Size of land (m2)]]*Table1[[#This Row],[Land Unit Rate ($/m2)]]</f>
        <v>0</v>
      </c>
      <c r="N449" s="244">
        <v>2021</v>
      </c>
      <c r="O449" s="88">
        <f>ROUND(IF(Table1[[#This Row],[Valuation Year]]=2016,(Table1[[#This Row],[Total Construction Cost ($)]]+Table1[[#This Row],[Land Value]])*('General Input Sheet'!$G$38/'General Input Sheet'!$G$43),Table1[[#This Row],[Total Construction Cost ($)]]+Table1[[#This Row],[Land Value]]),0)</f>
        <v>722814</v>
      </c>
      <c r="P449" s="123" t="str" cm="1">
        <f t="array" ref="P449">_xlfn.IFS(Table1[[#This Row],[Asset Class]]&lt;&gt;"Local","y",P$11=$E449,"y",Table1[[#This Row],[Asset Class]]="Local","")</f>
        <v>y</v>
      </c>
      <c r="Q449" s="86" t="str" cm="1">
        <f t="array" ref="Q449">_xlfn.IFS(Table1[[#This Row],[Asset Class]]&lt;&gt;"Local","y",Q$11=$E449,"y",Table1[[#This Row],[Asset Class]]="Local","")</f>
        <v>y</v>
      </c>
      <c r="R449" s="86" t="str" cm="1">
        <f t="array" ref="R449">_xlfn.IFS(Table1[[#This Row],[Asset Class]]&lt;&gt;"Local","y",R$11=$E449,"y",Table1[[#This Row],[Asset Class]]="Local","")</f>
        <v>y</v>
      </c>
      <c r="S449" s="341" t="str" cm="1">
        <f t="array" ref="S449">_xlfn.IFS(Table1[[#This Row],[Asset Class]]&lt;&gt;"Local","y",S$11=$E449,"y",Table1[[#This Row],[Asset Class]]="Local","")</f>
        <v>y</v>
      </c>
      <c r="T449" s="50"/>
      <c r="U449" s="95">
        <f>IF(Table1[[#This Row],[Asset Class]]&lt;&gt;"Local",0.25,IF(P449="y",1,""))</f>
        <v>0.25</v>
      </c>
      <c r="V449" s="415">
        <f>IF(Table1[[#This Row],[Asset Class]]&lt;&gt;"Local",0.25,IF(Q449="y",1,""))</f>
        <v>0.25</v>
      </c>
      <c r="W449" s="415">
        <f>IF(Table1[[#This Row],[Asset Class]]&lt;&gt;"Local",0.25,IF(R449="y",1,""))</f>
        <v>0.25</v>
      </c>
      <c r="X449" s="415">
        <f>IF(Table1[[#This Row],[Asset Class]]&lt;&gt;"Local",0.25,IF(S449="y",1,""))</f>
        <v>0.25</v>
      </c>
      <c r="Y449" s="95">
        <f t="shared" si="36"/>
        <v>1</v>
      </c>
      <c r="Z449" s="50"/>
      <c r="AA449" s="257">
        <f t="shared" si="37"/>
        <v>180703.5</v>
      </c>
      <c r="AB449" s="258">
        <f t="shared" si="38"/>
        <v>180703.5</v>
      </c>
      <c r="AC449" s="258">
        <f t="shared" si="39"/>
        <v>180703.5</v>
      </c>
      <c r="AD449" s="258">
        <f t="shared" si="40"/>
        <v>180703.5</v>
      </c>
      <c r="AE449" s="259">
        <f t="shared" si="41"/>
        <v>722814</v>
      </c>
    </row>
    <row r="450" spans="1:31">
      <c r="A450" s="26"/>
      <c r="B450" s="210" t="s">
        <v>816</v>
      </c>
      <c r="C450" s="211" t="s">
        <v>818</v>
      </c>
      <c r="D450" s="211" t="s">
        <v>106</v>
      </c>
      <c r="E450" s="211" t="s">
        <v>143</v>
      </c>
      <c r="F450" s="241" t="s">
        <v>108</v>
      </c>
      <c r="G450" s="357">
        <v>0.5</v>
      </c>
      <c r="H450" s="360">
        <v>13344.299313758114</v>
      </c>
      <c r="I450" s="365">
        <v>406.79298511948269</v>
      </c>
      <c r="J450" s="332">
        <f>Table1[[#This Row],[Embellishment Area (m2)]]*Table1[[#This Row],[Construction Unit Rate ($/m)]]*Table1[[#This Row],[Embellishment Area Factor]]</f>
        <v>2714183.6760857641</v>
      </c>
      <c r="K450" s="246">
        <v>0</v>
      </c>
      <c r="L450" s="337">
        <v>77.249060510664719</v>
      </c>
      <c r="M450" s="88">
        <f>Table1[[#This Row],[Size of land (m2)]]*Table1[[#This Row],[Land Unit Rate ($/m2)]]</f>
        <v>0</v>
      </c>
      <c r="N450" s="244">
        <v>2021</v>
      </c>
      <c r="O450" s="202">
        <f>ROUND(IF(Table1[[#This Row],[Valuation Year]]=2016,(Table1[[#This Row],[Total Construction Cost ($)]]+Table1[[#This Row],[Land Value]])*('General Input Sheet'!$G$38/'General Input Sheet'!$G$43),Table1[[#This Row],[Total Construction Cost ($)]]+Table1[[#This Row],[Land Value]]),0)</f>
        <v>2714184</v>
      </c>
      <c r="P450" s="123" t="str" cm="1">
        <f t="array" ref="P450">_xlfn.IFS(Table1[[#This Row],[Asset Class]]&lt;&gt;"Local","y",P$11=$E450,"y",Table1[[#This Row],[Asset Class]]="Local","")</f>
        <v>y</v>
      </c>
      <c r="Q450" s="86" t="str" cm="1">
        <f t="array" ref="Q450">_xlfn.IFS(Table1[[#This Row],[Asset Class]]&lt;&gt;"Local","y",Q$11=$E450,"y",Table1[[#This Row],[Asset Class]]="Local","")</f>
        <v>y</v>
      </c>
      <c r="R450" s="86" t="str" cm="1">
        <f t="array" ref="R450">_xlfn.IFS(Table1[[#This Row],[Asset Class]]&lt;&gt;"Local","y",R$11=$E450,"y",Table1[[#This Row],[Asset Class]]="Local","")</f>
        <v>y</v>
      </c>
      <c r="S450" s="341" t="str" cm="1">
        <f t="array" ref="S450">_xlfn.IFS(Table1[[#This Row],[Asset Class]]&lt;&gt;"Local","y",S$11=$E450,"y",Table1[[#This Row],[Asset Class]]="Local","")</f>
        <v>y</v>
      </c>
      <c r="T450" s="50"/>
      <c r="U450" s="95">
        <f>IF(Table1[[#This Row],[Asset Class]]&lt;&gt;"Local",0.25,IF(P450="y",1,""))</f>
        <v>0.25</v>
      </c>
      <c r="V450" s="415">
        <f>IF(Table1[[#This Row],[Asset Class]]&lt;&gt;"Local",0.25,IF(Q450="y",1,""))</f>
        <v>0.25</v>
      </c>
      <c r="W450" s="415">
        <f>IF(Table1[[#This Row],[Asset Class]]&lt;&gt;"Local",0.25,IF(R450="y",1,""))</f>
        <v>0.25</v>
      </c>
      <c r="X450" s="415">
        <f>IF(Table1[[#This Row],[Asset Class]]&lt;&gt;"Local",0.25,IF(S450="y",1,""))</f>
        <v>0.25</v>
      </c>
      <c r="Y450" s="95">
        <f t="shared" si="36"/>
        <v>1</v>
      </c>
      <c r="Z450" s="50"/>
      <c r="AA450" s="257">
        <f t="shared" si="37"/>
        <v>678546</v>
      </c>
      <c r="AB450" s="258">
        <f t="shared" si="38"/>
        <v>678546</v>
      </c>
      <c r="AC450" s="258">
        <f t="shared" si="39"/>
        <v>678546</v>
      </c>
      <c r="AD450" s="258">
        <f t="shared" si="40"/>
        <v>678546</v>
      </c>
      <c r="AE450" s="259">
        <f t="shared" si="41"/>
        <v>2714184</v>
      </c>
    </row>
    <row r="451" spans="1:31">
      <c r="A451" s="26"/>
      <c r="B451" s="210" t="s">
        <v>816</v>
      </c>
      <c r="C451" s="211" t="s">
        <v>819</v>
      </c>
      <c r="D451" s="211" t="s">
        <v>106</v>
      </c>
      <c r="E451" s="211" t="s">
        <v>143</v>
      </c>
      <c r="F451" s="241" t="s">
        <v>136</v>
      </c>
      <c r="G451" s="357">
        <v>0.5</v>
      </c>
      <c r="H451" s="360">
        <v>25734.022456001327</v>
      </c>
      <c r="I451" s="365">
        <v>406.79298511948269</v>
      </c>
      <c r="J451" s="332">
        <f>Table1[[#This Row],[Embellishment Area (m2)]]*Table1[[#This Row],[Construction Unit Rate ($/m)]]*Table1[[#This Row],[Embellishment Area Factor]]</f>
        <v>5234209.9070042903</v>
      </c>
      <c r="K451" s="246">
        <v>0</v>
      </c>
      <c r="L451" s="337">
        <v>77.249060510664719</v>
      </c>
      <c r="M451" s="88">
        <f>Table1[[#This Row],[Size of land (m2)]]*Table1[[#This Row],[Land Unit Rate ($/m2)]]</f>
        <v>0</v>
      </c>
      <c r="N451" s="244">
        <v>2021</v>
      </c>
      <c r="O451" s="202">
        <f>ROUND(IF(Table1[[#This Row],[Valuation Year]]=2016,(Table1[[#This Row],[Total Construction Cost ($)]]+Table1[[#This Row],[Land Value]])*('General Input Sheet'!$G$38/'General Input Sheet'!$G$43),Table1[[#This Row],[Total Construction Cost ($)]]+Table1[[#This Row],[Land Value]]),0)</f>
        <v>5234210</v>
      </c>
      <c r="P451" s="123" t="str" cm="1">
        <f t="array" ref="P451">_xlfn.IFS(Table1[[#This Row],[Asset Class]]&lt;&gt;"Local","y",P$11=$E451,"y",Table1[[#This Row],[Asset Class]]="Local","")</f>
        <v>y</v>
      </c>
      <c r="Q451" s="86" t="str" cm="1">
        <f t="array" ref="Q451">_xlfn.IFS(Table1[[#This Row],[Asset Class]]&lt;&gt;"Local","y",Q$11=$E451,"y",Table1[[#This Row],[Asset Class]]="Local","")</f>
        <v>y</v>
      </c>
      <c r="R451" s="86" t="str" cm="1">
        <f t="array" ref="R451">_xlfn.IFS(Table1[[#This Row],[Asset Class]]&lt;&gt;"Local","y",R$11=$E451,"y",Table1[[#This Row],[Asset Class]]="Local","")</f>
        <v>y</v>
      </c>
      <c r="S451" s="341" t="str" cm="1">
        <f t="array" ref="S451">_xlfn.IFS(Table1[[#This Row],[Asset Class]]&lt;&gt;"Local","y",S$11=$E451,"y",Table1[[#This Row],[Asset Class]]="Local","")</f>
        <v>y</v>
      </c>
      <c r="T451" s="50"/>
      <c r="U451" s="95">
        <f>IF(Table1[[#This Row],[Asset Class]]&lt;&gt;"Local",0.25,IF(P451="y",1,""))</f>
        <v>0.25</v>
      </c>
      <c r="V451" s="415">
        <f>IF(Table1[[#This Row],[Asset Class]]&lt;&gt;"Local",0.25,IF(Q451="y",1,""))</f>
        <v>0.25</v>
      </c>
      <c r="W451" s="415">
        <f>IF(Table1[[#This Row],[Asset Class]]&lt;&gt;"Local",0.25,IF(R451="y",1,""))</f>
        <v>0.25</v>
      </c>
      <c r="X451" s="415">
        <f>IF(Table1[[#This Row],[Asset Class]]&lt;&gt;"Local",0.25,IF(S451="y",1,""))</f>
        <v>0.25</v>
      </c>
      <c r="Y451" s="95">
        <f t="shared" si="36"/>
        <v>1</v>
      </c>
      <c r="Z451" s="50"/>
      <c r="AA451" s="257">
        <f t="shared" si="37"/>
        <v>1308552.5</v>
      </c>
      <c r="AB451" s="258">
        <f t="shared" si="38"/>
        <v>1308552.5</v>
      </c>
      <c r="AC451" s="258">
        <f t="shared" si="39"/>
        <v>1308552.5</v>
      </c>
      <c r="AD451" s="258">
        <f t="shared" si="40"/>
        <v>1308552.5</v>
      </c>
      <c r="AE451" s="259">
        <f t="shared" si="41"/>
        <v>5234210</v>
      </c>
    </row>
    <row r="452" spans="1:31">
      <c r="A452" s="26"/>
      <c r="B452" s="210" t="s">
        <v>820</v>
      </c>
      <c r="C452" s="211" t="s">
        <v>821</v>
      </c>
      <c r="D452" s="211" t="s">
        <v>111</v>
      </c>
      <c r="E452" s="211" t="s">
        <v>114</v>
      </c>
      <c r="F452" s="241" t="s">
        <v>103</v>
      </c>
      <c r="G452" s="357">
        <v>0.5</v>
      </c>
      <c r="H452" s="360">
        <v>1655.037558401272</v>
      </c>
      <c r="I452" s="365">
        <v>77.371645491830151</v>
      </c>
      <c r="J452" s="332">
        <f>Table1[[#This Row],[Embellishment Area (m2)]]*Table1[[#This Row],[Construction Unit Rate ($/m)]]*Table1[[#This Row],[Embellishment Area Factor]]</f>
        <v>64026.489622143679</v>
      </c>
      <c r="K452" s="246">
        <v>3310.075116802544</v>
      </c>
      <c r="L452" s="337">
        <v>51.919695325664051</v>
      </c>
      <c r="M452" s="88">
        <f>Table1[[#This Row],[Size of land (m2)]]*Table1[[#This Row],[Land Unit Rate ($/m2)]]</f>
        <v>171858.09156944993</v>
      </c>
      <c r="N452" s="244">
        <v>2021</v>
      </c>
      <c r="O452" s="202">
        <f>ROUND(IF(Table1[[#This Row],[Valuation Year]]=2016,(Table1[[#This Row],[Total Construction Cost ($)]]+Table1[[#This Row],[Land Value]])*('General Input Sheet'!$G$38/'General Input Sheet'!$G$43),Table1[[#This Row],[Total Construction Cost ($)]]+Table1[[#This Row],[Land Value]]),0)</f>
        <v>235885</v>
      </c>
      <c r="P452" s="123" t="str" cm="1">
        <f t="array" ref="P452">_xlfn.IFS(Table1[[#This Row],[Asset Class]]&lt;&gt;"Local","y",P$11=$E452,"y",Table1[[#This Row],[Asset Class]]="Local","")</f>
        <v/>
      </c>
      <c r="Q452" s="86" t="str" cm="1">
        <f t="array" ref="Q452">_xlfn.IFS(Table1[[#This Row],[Asset Class]]&lt;&gt;"Local","y",Q$11=$E452,"y",Table1[[#This Row],[Asset Class]]="Local","")</f>
        <v/>
      </c>
      <c r="R452" s="86" t="str" cm="1">
        <f t="array" ref="R452">_xlfn.IFS(Table1[[#This Row],[Asset Class]]&lt;&gt;"Local","y",R$11=$E452,"y",Table1[[#This Row],[Asset Class]]="Local","")</f>
        <v/>
      </c>
      <c r="S452" s="341" t="str" cm="1">
        <f t="array" ref="S452">_xlfn.IFS(Table1[[#This Row],[Asset Class]]&lt;&gt;"Local","y",S$11=$E452,"y",Table1[[#This Row],[Asset Class]]="Local","")</f>
        <v>y</v>
      </c>
      <c r="T452" s="50"/>
      <c r="U452" s="95" t="str">
        <f>IF(Table1[[#This Row],[Asset Class]]&lt;&gt;"Local",0.25,IF(P452="y",1,""))</f>
        <v/>
      </c>
      <c r="V452" s="415" t="str">
        <f>IF(Table1[[#This Row],[Asset Class]]&lt;&gt;"Local",0.25,IF(Q452="y",1,""))</f>
        <v/>
      </c>
      <c r="W452" s="415" t="str">
        <f>IF(Table1[[#This Row],[Asset Class]]&lt;&gt;"Local",0.25,IF(R452="y",1,""))</f>
        <v/>
      </c>
      <c r="X452" s="415">
        <f>IF(Table1[[#This Row],[Asset Class]]&lt;&gt;"Local",0.25,IF(S452="y",1,""))</f>
        <v>1</v>
      </c>
      <c r="Y452" s="95">
        <f t="shared" si="36"/>
        <v>1</v>
      </c>
      <c r="Z452" s="50"/>
      <c r="AA452" s="257" t="str">
        <f t="shared" si="37"/>
        <v/>
      </c>
      <c r="AB452" s="258" t="str">
        <f t="shared" si="38"/>
        <v/>
      </c>
      <c r="AC452" s="258" t="str">
        <f t="shared" si="39"/>
        <v/>
      </c>
      <c r="AD452" s="258">
        <f t="shared" si="40"/>
        <v>235885</v>
      </c>
      <c r="AE452" s="259">
        <f t="shared" si="41"/>
        <v>235885</v>
      </c>
    </row>
    <row r="453" spans="1:31">
      <c r="A453" s="26"/>
      <c r="B453" s="210" t="s">
        <v>822</v>
      </c>
      <c r="C453" s="211" t="s">
        <v>823</v>
      </c>
      <c r="D453" s="211" t="s">
        <v>106</v>
      </c>
      <c r="E453" s="211" t="s">
        <v>114</v>
      </c>
      <c r="F453" s="241" t="s">
        <v>108</v>
      </c>
      <c r="G453" s="357">
        <v>0.5</v>
      </c>
      <c r="H453" s="360">
        <v>23613.161618394759</v>
      </c>
      <c r="I453" s="365">
        <v>566.28724924743767</v>
      </c>
      <c r="J453" s="332">
        <f>Table1[[#This Row],[Embellishment Area (m2)]]*Table1[[#This Row],[Construction Unit Rate ($/m)]]*Table1[[#This Row],[Embellishment Area Factor]]</f>
        <v>6685916.1694579711</v>
      </c>
      <c r="K453" s="246">
        <v>47226.323236789518</v>
      </c>
      <c r="L453" s="337">
        <v>75.676903388107434</v>
      </c>
      <c r="M453" s="88">
        <f>Table1[[#This Row],[Size of land (m2)]]*Table1[[#This Row],[Land Unit Rate ($/m2)]]</f>
        <v>3573941.9009660534</v>
      </c>
      <c r="N453" s="244">
        <v>2021</v>
      </c>
      <c r="O453" s="202">
        <f>ROUND(IF(Table1[[#This Row],[Valuation Year]]=2016,(Table1[[#This Row],[Total Construction Cost ($)]]+Table1[[#This Row],[Land Value]])*('General Input Sheet'!$G$38/'General Input Sheet'!$G$43),Table1[[#This Row],[Total Construction Cost ($)]]+Table1[[#This Row],[Land Value]]),0)</f>
        <v>10259858</v>
      </c>
      <c r="P453" s="123" t="str" cm="1">
        <f t="array" ref="P453">_xlfn.IFS(Table1[[#This Row],[Asset Class]]&lt;&gt;"Local","y",P$11=$E453,"y",Table1[[#This Row],[Asset Class]]="Local","")</f>
        <v>y</v>
      </c>
      <c r="Q453" s="86" t="str" cm="1">
        <f t="array" ref="Q453">_xlfn.IFS(Table1[[#This Row],[Asset Class]]&lt;&gt;"Local","y",Q$11=$E453,"y",Table1[[#This Row],[Asset Class]]="Local","")</f>
        <v>y</v>
      </c>
      <c r="R453" s="86" t="str" cm="1">
        <f t="array" ref="R453">_xlfn.IFS(Table1[[#This Row],[Asset Class]]&lt;&gt;"Local","y",R$11=$E453,"y",Table1[[#This Row],[Asset Class]]="Local","")</f>
        <v>y</v>
      </c>
      <c r="S453" s="341" t="str" cm="1">
        <f t="array" ref="S453">_xlfn.IFS(Table1[[#This Row],[Asset Class]]&lt;&gt;"Local","y",S$11=$E453,"y",Table1[[#This Row],[Asset Class]]="Local","")</f>
        <v>y</v>
      </c>
      <c r="T453" s="50"/>
      <c r="U453" s="95">
        <f>IF(Table1[[#This Row],[Asset Class]]&lt;&gt;"Local",0.25,IF(P453="y",1,""))</f>
        <v>0.25</v>
      </c>
      <c r="V453" s="415">
        <f>IF(Table1[[#This Row],[Asset Class]]&lt;&gt;"Local",0.25,IF(Q453="y",1,""))</f>
        <v>0.25</v>
      </c>
      <c r="W453" s="415">
        <f>IF(Table1[[#This Row],[Asset Class]]&lt;&gt;"Local",0.25,IF(R453="y",1,""))</f>
        <v>0.25</v>
      </c>
      <c r="X453" s="415">
        <f>IF(Table1[[#This Row],[Asset Class]]&lt;&gt;"Local",0.25,IF(S453="y",1,""))</f>
        <v>0.25</v>
      </c>
      <c r="Y453" s="95">
        <f t="shared" si="36"/>
        <v>1</v>
      </c>
      <c r="Z453" s="50"/>
      <c r="AA453" s="257">
        <f t="shared" si="37"/>
        <v>2564964.5</v>
      </c>
      <c r="AB453" s="258">
        <f t="shared" si="38"/>
        <v>2564964.5</v>
      </c>
      <c r="AC453" s="258">
        <f t="shared" si="39"/>
        <v>2564964.5</v>
      </c>
      <c r="AD453" s="258">
        <f t="shared" si="40"/>
        <v>2564964.5</v>
      </c>
      <c r="AE453" s="259">
        <f t="shared" si="41"/>
        <v>10259858</v>
      </c>
    </row>
    <row r="454" spans="1:31">
      <c r="A454" s="26"/>
      <c r="B454" s="210" t="s">
        <v>824</v>
      </c>
      <c r="C454" s="211" t="s">
        <v>825</v>
      </c>
      <c r="D454" s="211" t="s">
        <v>101</v>
      </c>
      <c r="E454" s="211" t="s">
        <v>114</v>
      </c>
      <c r="F454" s="241" t="s">
        <v>692</v>
      </c>
      <c r="G454" s="357">
        <v>0.5</v>
      </c>
      <c r="H454" s="360">
        <v>1476.0804887436145</v>
      </c>
      <c r="I454" s="365">
        <v>557.40114642261381</v>
      </c>
      <c r="J454" s="332">
        <f>Table1[[#This Row],[Embellishment Area (m2)]]*Table1[[#This Row],[Construction Unit Rate ($/m)]]*Table1[[#This Row],[Embellishment Area Factor]]</f>
        <v>411384.47831887141</v>
      </c>
      <c r="K454" s="246">
        <v>2952.160977487229</v>
      </c>
      <c r="L454" s="337">
        <v>132.99262744440287</v>
      </c>
      <c r="M454" s="88">
        <f>Table1[[#This Row],[Size of land (m2)]]*Table1[[#This Row],[Land Unit Rate ($/m2)]]</f>
        <v>392615.64503486326</v>
      </c>
      <c r="N454" s="244">
        <v>2021</v>
      </c>
      <c r="O454" s="202">
        <f>ROUND(IF(Table1[[#This Row],[Valuation Year]]=2016,(Table1[[#This Row],[Total Construction Cost ($)]]+Table1[[#This Row],[Land Value]])*('General Input Sheet'!$G$38/'General Input Sheet'!$G$43),Table1[[#This Row],[Total Construction Cost ($)]]+Table1[[#This Row],[Land Value]]),0)</f>
        <v>804000</v>
      </c>
      <c r="P454" s="123" t="str" cm="1">
        <f t="array" ref="P454">_xlfn.IFS(Table1[[#This Row],[Asset Class]]&lt;&gt;"Local","y",P$11=$E454,"y",Table1[[#This Row],[Asset Class]]="Local","")</f>
        <v>y</v>
      </c>
      <c r="Q454" s="86" t="str" cm="1">
        <f t="array" ref="Q454">_xlfn.IFS(Table1[[#This Row],[Asset Class]]&lt;&gt;"Local","y",Q$11=$E454,"y",Table1[[#This Row],[Asset Class]]="Local","")</f>
        <v>y</v>
      </c>
      <c r="R454" s="86" t="str" cm="1">
        <f t="array" ref="R454">_xlfn.IFS(Table1[[#This Row],[Asset Class]]&lt;&gt;"Local","y",R$11=$E454,"y",Table1[[#This Row],[Asset Class]]="Local","")</f>
        <v>y</v>
      </c>
      <c r="S454" s="341" t="str" cm="1">
        <f t="array" ref="S454">_xlfn.IFS(Table1[[#This Row],[Asset Class]]&lt;&gt;"Local","y",S$11=$E454,"y",Table1[[#This Row],[Asset Class]]="Local","")</f>
        <v>y</v>
      </c>
      <c r="T454" s="50"/>
      <c r="U454" s="95">
        <f>IF(Table1[[#This Row],[Asset Class]]&lt;&gt;"Local",0.25,IF(P454="y",1,""))</f>
        <v>0.25</v>
      </c>
      <c r="V454" s="415">
        <f>IF(Table1[[#This Row],[Asset Class]]&lt;&gt;"Local",0.25,IF(Q454="y",1,""))</f>
        <v>0.25</v>
      </c>
      <c r="W454" s="415">
        <f>IF(Table1[[#This Row],[Asset Class]]&lt;&gt;"Local",0.25,IF(R454="y",1,""))</f>
        <v>0.25</v>
      </c>
      <c r="X454" s="415">
        <f>IF(Table1[[#This Row],[Asset Class]]&lt;&gt;"Local",0.25,IF(S454="y",1,""))</f>
        <v>0.25</v>
      </c>
      <c r="Y454" s="95">
        <f t="shared" si="36"/>
        <v>1</v>
      </c>
      <c r="Z454" s="50"/>
      <c r="AA454" s="257">
        <f t="shared" si="37"/>
        <v>201000</v>
      </c>
      <c r="AB454" s="258">
        <f t="shared" si="38"/>
        <v>201000</v>
      </c>
      <c r="AC454" s="258">
        <f t="shared" si="39"/>
        <v>201000</v>
      </c>
      <c r="AD454" s="258">
        <f t="shared" si="40"/>
        <v>201000</v>
      </c>
      <c r="AE454" s="259">
        <f t="shared" si="41"/>
        <v>804000</v>
      </c>
    </row>
    <row r="455" spans="1:31">
      <c r="A455" s="26"/>
      <c r="B455" s="210" t="s">
        <v>824</v>
      </c>
      <c r="C455" s="211" t="s">
        <v>826</v>
      </c>
      <c r="D455" s="211" t="s">
        <v>101</v>
      </c>
      <c r="E455" s="211" t="s">
        <v>114</v>
      </c>
      <c r="F455" s="241" t="s">
        <v>692</v>
      </c>
      <c r="G455" s="357">
        <v>0.5</v>
      </c>
      <c r="H455" s="360">
        <v>1975.2430135219649</v>
      </c>
      <c r="I455" s="365">
        <v>557.40114642261381</v>
      </c>
      <c r="J455" s="332">
        <f>Table1[[#This Row],[Embellishment Area (m2)]]*Table1[[#This Row],[Construction Unit Rate ($/m)]]*Table1[[#This Row],[Embellishment Area Factor]]</f>
        <v>550501.36010020087</v>
      </c>
      <c r="K455" s="246">
        <v>3950.4860270439299</v>
      </c>
      <c r="L455" s="337">
        <v>132.99262744440287</v>
      </c>
      <c r="M455" s="88">
        <f>Table1[[#This Row],[Size of land (m2)]]*Table1[[#This Row],[Land Unit Rate ($/m2)]]</f>
        <v>525385.51641897263</v>
      </c>
      <c r="N455" s="244">
        <v>2021</v>
      </c>
      <c r="O455" s="202">
        <f>ROUND(IF(Table1[[#This Row],[Valuation Year]]=2016,(Table1[[#This Row],[Total Construction Cost ($)]]+Table1[[#This Row],[Land Value]])*('General Input Sheet'!$G$38/'General Input Sheet'!$G$43),Table1[[#This Row],[Total Construction Cost ($)]]+Table1[[#This Row],[Land Value]]),0)</f>
        <v>1075887</v>
      </c>
      <c r="P455" s="123" t="str" cm="1">
        <f t="array" ref="P455">_xlfn.IFS(Table1[[#This Row],[Asset Class]]&lt;&gt;"Local","y",P$11=$E455,"y",Table1[[#This Row],[Asset Class]]="Local","")</f>
        <v>y</v>
      </c>
      <c r="Q455" s="86" t="str" cm="1">
        <f t="array" ref="Q455">_xlfn.IFS(Table1[[#This Row],[Asset Class]]&lt;&gt;"Local","y",Q$11=$E455,"y",Table1[[#This Row],[Asset Class]]="Local","")</f>
        <v>y</v>
      </c>
      <c r="R455" s="86" t="str" cm="1">
        <f t="array" ref="R455">_xlfn.IFS(Table1[[#This Row],[Asset Class]]&lt;&gt;"Local","y",R$11=$E455,"y",Table1[[#This Row],[Asset Class]]="Local","")</f>
        <v>y</v>
      </c>
      <c r="S455" s="341" t="str" cm="1">
        <f t="array" ref="S455">_xlfn.IFS(Table1[[#This Row],[Asset Class]]&lt;&gt;"Local","y",S$11=$E455,"y",Table1[[#This Row],[Asset Class]]="Local","")</f>
        <v>y</v>
      </c>
      <c r="T455" s="50"/>
      <c r="U455" s="95">
        <f>IF(Table1[[#This Row],[Asset Class]]&lt;&gt;"Local",0.25,IF(P455="y",1,""))</f>
        <v>0.25</v>
      </c>
      <c r="V455" s="415">
        <f>IF(Table1[[#This Row],[Asset Class]]&lt;&gt;"Local",0.25,IF(Q455="y",1,""))</f>
        <v>0.25</v>
      </c>
      <c r="W455" s="415">
        <f>IF(Table1[[#This Row],[Asset Class]]&lt;&gt;"Local",0.25,IF(R455="y",1,""))</f>
        <v>0.25</v>
      </c>
      <c r="X455" s="415">
        <f>IF(Table1[[#This Row],[Asset Class]]&lt;&gt;"Local",0.25,IF(S455="y",1,""))</f>
        <v>0.25</v>
      </c>
      <c r="Y455" s="95">
        <f t="shared" si="36"/>
        <v>1</v>
      </c>
      <c r="Z455" s="50"/>
      <c r="AA455" s="257">
        <f t="shared" si="37"/>
        <v>268971.75</v>
      </c>
      <c r="AB455" s="258">
        <f t="shared" si="38"/>
        <v>268971.75</v>
      </c>
      <c r="AC455" s="258">
        <f t="shared" si="39"/>
        <v>268971.75</v>
      </c>
      <c r="AD455" s="258">
        <f t="shared" si="40"/>
        <v>268971.75</v>
      </c>
      <c r="AE455" s="259">
        <f t="shared" si="41"/>
        <v>1075887</v>
      </c>
    </row>
    <row r="456" spans="1:31">
      <c r="A456" s="26"/>
      <c r="B456" s="210" t="s">
        <v>824</v>
      </c>
      <c r="C456" s="211" t="s">
        <v>827</v>
      </c>
      <c r="D456" s="211" t="s">
        <v>101</v>
      </c>
      <c r="E456" s="211" t="s">
        <v>114</v>
      </c>
      <c r="F456" s="241" t="s">
        <v>692</v>
      </c>
      <c r="G456" s="357">
        <v>0.5</v>
      </c>
      <c r="H456" s="360">
        <v>3007.8916836549888</v>
      </c>
      <c r="I456" s="365">
        <v>557.40114642261381</v>
      </c>
      <c r="J456" s="332">
        <f>Table1[[#This Row],[Embellishment Area (m2)]]*Table1[[#This Row],[Construction Unit Rate ($/m)]]*Table1[[#This Row],[Embellishment Area Factor]]</f>
        <v>838301.13639216835</v>
      </c>
      <c r="K456" s="246">
        <v>6015.7833673099776</v>
      </c>
      <c r="L456" s="337">
        <v>132.99262744440287</v>
      </c>
      <c r="M456" s="88">
        <f>Table1[[#This Row],[Size of land (m2)]]*Table1[[#This Row],[Land Unit Rate ($/m2)]]</f>
        <v>800054.83615489129</v>
      </c>
      <c r="N456" s="244">
        <v>2021</v>
      </c>
      <c r="O456" s="202">
        <f>ROUND(IF(Table1[[#This Row],[Valuation Year]]=2016,(Table1[[#This Row],[Total Construction Cost ($)]]+Table1[[#This Row],[Land Value]])*('General Input Sheet'!$G$38/'General Input Sheet'!$G$43),Table1[[#This Row],[Total Construction Cost ($)]]+Table1[[#This Row],[Land Value]]),0)</f>
        <v>1638356</v>
      </c>
      <c r="P456" s="123" t="str" cm="1">
        <f t="array" ref="P456">_xlfn.IFS(Table1[[#This Row],[Asset Class]]&lt;&gt;"Local","y",P$11=$E456,"y",Table1[[#This Row],[Asset Class]]="Local","")</f>
        <v>y</v>
      </c>
      <c r="Q456" s="86" t="str" cm="1">
        <f t="array" ref="Q456">_xlfn.IFS(Table1[[#This Row],[Asset Class]]&lt;&gt;"Local","y",Q$11=$E456,"y",Table1[[#This Row],[Asset Class]]="Local","")</f>
        <v>y</v>
      </c>
      <c r="R456" s="86" t="str" cm="1">
        <f t="array" ref="R456">_xlfn.IFS(Table1[[#This Row],[Asset Class]]&lt;&gt;"Local","y",R$11=$E456,"y",Table1[[#This Row],[Asset Class]]="Local","")</f>
        <v>y</v>
      </c>
      <c r="S456" s="341" t="str" cm="1">
        <f t="array" ref="S456">_xlfn.IFS(Table1[[#This Row],[Asset Class]]&lt;&gt;"Local","y",S$11=$E456,"y",Table1[[#This Row],[Asset Class]]="Local","")</f>
        <v>y</v>
      </c>
      <c r="T456" s="50"/>
      <c r="U456" s="95">
        <f>IF(Table1[[#This Row],[Asset Class]]&lt;&gt;"Local",0.25,IF(P456="y",1,""))</f>
        <v>0.25</v>
      </c>
      <c r="V456" s="415">
        <f>IF(Table1[[#This Row],[Asset Class]]&lt;&gt;"Local",0.25,IF(Q456="y",1,""))</f>
        <v>0.25</v>
      </c>
      <c r="W456" s="415">
        <f>IF(Table1[[#This Row],[Asset Class]]&lt;&gt;"Local",0.25,IF(R456="y",1,""))</f>
        <v>0.25</v>
      </c>
      <c r="X456" s="415">
        <f>IF(Table1[[#This Row],[Asset Class]]&lt;&gt;"Local",0.25,IF(S456="y",1,""))</f>
        <v>0.25</v>
      </c>
      <c r="Y456" s="95">
        <f t="shared" si="36"/>
        <v>1</v>
      </c>
      <c r="Z456" s="50"/>
      <c r="AA456" s="257">
        <f t="shared" si="37"/>
        <v>409589</v>
      </c>
      <c r="AB456" s="258">
        <f t="shared" si="38"/>
        <v>409589</v>
      </c>
      <c r="AC456" s="258">
        <f t="shared" si="39"/>
        <v>409589</v>
      </c>
      <c r="AD456" s="258">
        <f t="shared" si="40"/>
        <v>409589</v>
      </c>
      <c r="AE456" s="259">
        <f t="shared" si="41"/>
        <v>1638356</v>
      </c>
    </row>
    <row r="457" spans="1:31">
      <c r="A457" s="26"/>
      <c r="B457" s="210" t="s">
        <v>824</v>
      </c>
      <c r="C457" s="211" t="s">
        <v>828</v>
      </c>
      <c r="D457" s="211" t="s">
        <v>101</v>
      </c>
      <c r="E457" s="211" t="s">
        <v>114</v>
      </c>
      <c r="F457" s="241" t="s">
        <v>692</v>
      </c>
      <c r="G457" s="357">
        <v>0.5</v>
      </c>
      <c r="H457" s="360">
        <v>4757.3013228005302</v>
      </c>
      <c r="I457" s="365">
        <v>557.40114642261381</v>
      </c>
      <c r="J457" s="332">
        <f>Table1[[#This Row],[Embellishment Area (m2)]]*Table1[[#This Row],[Construction Unit Rate ($/m)]]*Table1[[#This Row],[Embellishment Area Factor]]</f>
        <v>1325862.6056034165</v>
      </c>
      <c r="K457" s="246">
        <v>9514.6026456010604</v>
      </c>
      <c r="L457" s="337">
        <v>132.99262744440287</v>
      </c>
      <c r="M457" s="88">
        <f>Table1[[#This Row],[Size of land (m2)]]*Table1[[#This Row],[Land Unit Rate ($/m2)]]</f>
        <v>1265372.0049279518</v>
      </c>
      <c r="N457" s="244">
        <v>2021</v>
      </c>
      <c r="O457" s="202">
        <f>ROUND(IF(Table1[[#This Row],[Valuation Year]]=2016,(Table1[[#This Row],[Total Construction Cost ($)]]+Table1[[#This Row],[Land Value]])*('General Input Sheet'!$G$38/'General Input Sheet'!$G$43),Table1[[#This Row],[Total Construction Cost ($)]]+Table1[[#This Row],[Land Value]]),0)</f>
        <v>2591235</v>
      </c>
      <c r="P457" s="123" t="str" cm="1">
        <f t="array" ref="P457">_xlfn.IFS(Table1[[#This Row],[Asset Class]]&lt;&gt;"Local","y",P$11=$E457,"y",Table1[[#This Row],[Asset Class]]="Local","")</f>
        <v>y</v>
      </c>
      <c r="Q457" s="86" t="str" cm="1">
        <f t="array" ref="Q457">_xlfn.IFS(Table1[[#This Row],[Asset Class]]&lt;&gt;"Local","y",Q$11=$E457,"y",Table1[[#This Row],[Asset Class]]="Local","")</f>
        <v>y</v>
      </c>
      <c r="R457" s="86" t="str" cm="1">
        <f t="array" ref="R457">_xlfn.IFS(Table1[[#This Row],[Asset Class]]&lt;&gt;"Local","y",R$11=$E457,"y",Table1[[#This Row],[Asset Class]]="Local","")</f>
        <v>y</v>
      </c>
      <c r="S457" s="341" t="str" cm="1">
        <f t="array" ref="S457">_xlfn.IFS(Table1[[#This Row],[Asset Class]]&lt;&gt;"Local","y",S$11=$E457,"y",Table1[[#This Row],[Asset Class]]="Local","")</f>
        <v>y</v>
      </c>
      <c r="T457" s="50"/>
      <c r="U457" s="95">
        <f>IF(Table1[[#This Row],[Asset Class]]&lt;&gt;"Local",0.25,IF(P457="y",1,""))</f>
        <v>0.25</v>
      </c>
      <c r="V457" s="415">
        <f>IF(Table1[[#This Row],[Asset Class]]&lt;&gt;"Local",0.25,IF(Q457="y",1,""))</f>
        <v>0.25</v>
      </c>
      <c r="W457" s="415">
        <f>IF(Table1[[#This Row],[Asset Class]]&lt;&gt;"Local",0.25,IF(R457="y",1,""))</f>
        <v>0.25</v>
      </c>
      <c r="X457" s="415">
        <f>IF(Table1[[#This Row],[Asset Class]]&lt;&gt;"Local",0.25,IF(S457="y",1,""))</f>
        <v>0.25</v>
      </c>
      <c r="Y457" s="95">
        <f t="shared" si="36"/>
        <v>1</v>
      </c>
      <c r="Z457" s="50"/>
      <c r="AA457" s="257">
        <f t="shared" si="37"/>
        <v>647808.75</v>
      </c>
      <c r="AB457" s="258">
        <f t="shared" si="38"/>
        <v>647808.75</v>
      </c>
      <c r="AC457" s="258">
        <f t="shared" si="39"/>
        <v>647808.75</v>
      </c>
      <c r="AD457" s="258">
        <f t="shared" si="40"/>
        <v>647808.75</v>
      </c>
      <c r="AE457" s="259">
        <f t="shared" si="41"/>
        <v>2591235</v>
      </c>
    </row>
    <row r="458" spans="1:31">
      <c r="A458" s="26"/>
      <c r="B458" s="210" t="s">
        <v>824</v>
      </c>
      <c r="C458" s="211" t="s">
        <v>829</v>
      </c>
      <c r="D458" s="211" t="s">
        <v>101</v>
      </c>
      <c r="E458" s="211" t="s">
        <v>114</v>
      </c>
      <c r="F458" s="241" t="s">
        <v>830</v>
      </c>
      <c r="G458" s="357">
        <v>0.5</v>
      </c>
      <c r="H458" s="360">
        <v>1707020.3555651039</v>
      </c>
      <c r="I458" s="365">
        <v>557.40114642261381</v>
      </c>
      <c r="J458" s="332">
        <f>Table1[[#This Row],[Embellishment Area (m2)]]*Table1[[#This Row],[Construction Unit Rate ($/m)]]*Table1[[#This Row],[Embellishment Area Factor]]</f>
        <v>475747551.57936341</v>
      </c>
      <c r="K458" s="246">
        <v>3414040.7111302079</v>
      </c>
      <c r="L458" s="337">
        <v>132.99262744440287</v>
      </c>
      <c r="M458" s="88">
        <f>Table1[[#This Row],[Size of land (m2)]]*Table1[[#This Row],[Land Unit Rate ($/m2)]]</f>
        <v>454042244.37536401</v>
      </c>
      <c r="N458" s="244">
        <v>2021</v>
      </c>
      <c r="O458" s="202">
        <f>ROUND(IF(Table1[[#This Row],[Valuation Year]]=2016,(Table1[[#This Row],[Total Construction Cost ($)]]+Table1[[#This Row],[Land Value]])*('General Input Sheet'!$G$38/'General Input Sheet'!$G$43),Table1[[#This Row],[Total Construction Cost ($)]]+Table1[[#This Row],[Land Value]]),0)</f>
        <v>929789796</v>
      </c>
      <c r="P458" s="123" t="str" cm="1">
        <f t="array" ref="P458">_xlfn.IFS(Table1[[#This Row],[Asset Class]]&lt;&gt;"Local","y",P$11=$E458,"y",Table1[[#This Row],[Asset Class]]="Local","")</f>
        <v>y</v>
      </c>
      <c r="Q458" s="86" t="str" cm="1">
        <f t="array" ref="Q458">_xlfn.IFS(Table1[[#This Row],[Asset Class]]&lt;&gt;"Local","y",Q$11=$E458,"y",Table1[[#This Row],[Asset Class]]="Local","")</f>
        <v>y</v>
      </c>
      <c r="R458" s="86" t="str" cm="1">
        <f t="array" ref="R458">_xlfn.IFS(Table1[[#This Row],[Asset Class]]&lt;&gt;"Local","y",R$11=$E458,"y",Table1[[#This Row],[Asset Class]]="Local","")</f>
        <v>y</v>
      </c>
      <c r="S458" s="341" t="str" cm="1">
        <f t="array" ref="S458">_xlfn.IFS(Table1[[#This Row],[Asset Class]]&lt;&gt;"Local","y",S$11=$E458,"y",Table1[[#This Row],[Asset Class]]="Local","")</f>
        <v>y</v>
      </c>
      <c r="T458" s="50"/>
      <c r="U458" s="95">
        <f>IF(Table1[[#This Row],[Asset Class]]&lt;&gt;"Local",0.25,IF(P458="y",1,""))</f>
        <v>0.25</v>
      </c>
      <c r="V458" s="415">
        <f>IF(Table1[[#This Row],[Asset Class]]&lt;&gt;"Local",0.25,IF(Q458="y",1,""))</f>
        <v>0.25</v>
      </c>
      <c r="W458" s="415">
        <f>IF(Table1[[#This Row],[Asset Class]]&lt;&gt;"Local",0.25,IF(R458="y",1,""))</f>
        <v>0.25</v>
      </c>
      <c r="X458" s="415">
        <f>IF(Table1[[#This Row],[Asset Class]]&lt;&gt;"Local",0.25,IF(S458="y",1,""))</f>
        <v>0.25</v>
      </c>
      <c r="Y458" s="95">
        <f t="shared" si="36"/>
        <v>1</v>
      </c>
      <c r="Z458" s="50"/>
      <c r="AA458" s="257">
        <f t="shared" si="37"/>
        <v>232447449</v>
      </c>
      <c r="AB458" s="258">
        <f t="shared" si="38"/>
        <v>232447449</v>
      </c>
      <c r="AC458" s="258">
        <f t="shared" si="39"/>
        <v>232447449</v>
      </c>
      <c r="AD458" s="258">
        <f t="shared" si="40"/>
        <v>232447449</v>
      </c>
      <c r="AE458" s="259">
        <f t="shared" si="41"/>
        <v>929789796</v>
      </c>
    </row>
    <row r="459" spans="1:31">
      <c r="A459" s="26"/>
      <c r="B459" s="210" t="s">
        <v>824</v>
      </c>
      <c r="C459" s="211" t="s">
        <v>831</v>
      </c>
      <c r="D459" s="211" t="s">
        <v>101</v>
      </c>
      <c r="E459" s="211" t="s">
        <v>114</v>
      </c>
      <c r="F459" s="241" t="s">
        <v>692</v>
      </c>
      <c r="G459" s="357">
        <v>0.5</v>
      </c>
      <c r="H459" s="360">
        <v>8482.9567559097395</v>
      </c>
      <c r="I459" s="365">
        <v>557.40114642261381</v>
      </c>
      <c r="J459" s="332">
        <f>Table1[[#This Row],[Embellishment Area (m2)]]*Table1[[#This Row],[Construction Unit Rate ($/m)]]*Table1[[#This Row],[Embellishment Area Factor]]</f>
        <v>2364204.9103987729</v>
      </c>
      <c r="K459" s="246">
        <v>16965.913511819479</v>
      </c>
      <c r="L459" s="337">
        <v>132.99262744440287</v>
      </c>
      <c r="M459" s="88">
        <f>Table1[[#This Row],[Size of land (m2)]]*Table1[[#This Row],[Land Unit Rate ($/m2)]]</f>
        <v>2256341.4149313685</v>
      </c>
      <c r="N459" s="244">
        <v>2021</v>
      </c>
      <c r="O459" s="202">
        <f>ROUND(IF(Table1[[#This Row],[Valuation Year]]=2016,(Table1[[#This Row],[Total Construction Cost ($)]]+Table1[[#This Row],[Land Value]])*('General Input Sheet'!$G$38/'General Input Sheet'!$G$43),Table1[[#This Row],[Total Construction Cost ($)]]+Table1[[#This Row],[Land Value]]),0)</f>
        <v>4620546</v>
      </c>
      <c r="P459" s="123" t="str" cm="1">
        <f t="array" ref="P459">_xlfn.IFS(Table1[[#This Row],[Asset Class]]&lt;&gt;"Local","y",P$11=$E459,"y",Table1[[#This Row],[Asset Class]]="Local","")</f>
        <v>y</v>
      </c>
      <c r="Q459" s="86" t="str" cm="1">
        <f t="array" ref="Q459">_xlfn.IFS(Table1[[#This Row],[Asset Class]]&lt;&gt;"Local","y",Q$11=$E459,"y",Table1[[#This Row],[Asset Class]]="Local","")</f>
        <v>y</v>
      </c>
      <c r="R459" s="86" t="str" cm="1">
        <f t="array" ref="R459">_xlfn.IFS(Table1[[#This Row],[Asset Class]]&lt;&gt;"Local","y",R$11=$E459,"y",Table1[[#This Row],[Asset Class]]="Local","")</f>
        <v>y</v>
      </c>
      <c r="S459" s="341" t="str" cm="1">
        <f t="array" ref="S459">_xlfn.IFS(Table1[[#This Row],[Asset Class]]&lt;&gt;"Local","y",S$11=$E459,"y",Table1[[#This Row],[Asset Class]]="Local","")</f>
        <v>y</v>
      </c>
      <c r="T459" s="50"/>
      <c r="U459" s="95">
        <f>IF(Table1[[#This Row],[Asset Class]]&lt;&gt;"Local",0.25,IF(P459="y",1,""))</f>
        <v>0.25</v>
      </c>
      <c r="V459" s="415">
        <f>IF(Table1[[#This Row],[Asset Class]]&lt;&gt;"Local",0.25,IF(Q459="y",1,""))</f>
        <v>0.25</v>
      </c>
      <c r="W459" s="415">
        <f>IF(Table1[[#This Row],[Asset Class]]&lt;&gt;"Local",0.25,IF(R459="y",1,""))</f>
        <v>0.25</v>
      </c>
      <c r="X459" s="415">
        <f>IF(Table1[[#This Row],[Asset Class]]&lt;&gt;"Local",0.25,IF(S459="y",1,""))</f>
        <v>0.25</v>
      </c>
      <c r="Y459" s="95">
        <f t="shared" si="36"/>
        <v>1</v>
      </c>
      <c r="Z459" s="50"/>
      <c r="AA459" s="257">
        <f t="shared" si="37"/>
        <v>1155136.5</v>
      </c>
      <c r="AB459" s="258">
        <f t="shared" si="38"/>
        <v>1155136.5</v>
      </c>
      <c r="AC459" s="258">
        <f t="shared" si="39"/>
        <v>1155136.5</v>
      </c>
      <c r="AD459" s="258">
        <f t="shared" si="40"/>
        <v>1155136.5</v>
      </c>
      <c r="AE459" s="259">
        <f t="shared" si="41"/>
        <v>4620546</v>
      </c>
    </row>
    <row r="460" spans="1:31">
      <c r="A460" s="26"/>
      <c r="B460" s="210" t="s">
        <v>824</v>
      </c>
      <c r="C460" s="211" t="s">
        <v>832</v>
      </c>
      <c r="D460" s="211" t="s">
        <v>101</v>
      </c>
      <c r="E460" s="211" t="s">
        <v>114</v>
      </c>
      <c r="F460" s="241" t="s">
        <v>692</v>
      </c>
      <c r="G460" s="357">
        <v>0.5</v>
      </c>
      <c r="H460" s="360">
        <v>10348.738785086774</v>
      </c>
      <c r="I460" s="365">
        <v>557.40114642261381</v>
      </c>
      <c r="J460" s="332">
        <f>Table1[[#This Row],[Embellishment Area (m2)]]*Table1[[#This Row],[Construction Unit Rate ($/m)]]*Table1[[#This Row],[Embellishment Area Factor]]</f>
        <v>2884199.4314177679</v>
      </c>
      <c r="K460" s="246">
        <v>20697.477570173549</v>
      </c>
      <c r="L460" s="337">
        <v>132.99262744440287</v>
      </c>
      <c r="M460" s="88">
        <f>Table1[[#This Row],[Size of land (m2)]]*Table1[[#This Row],[Land Unit Rate ($/m2)]]</f>
        <v>2752611.9235289753</v>
      </c>
      <c r="N460" s="244">
        <v>2021</v>
      </c>
      <c r="O460" s="202">
        <f>ROUND(IF(Table1[[#This Row],[Valuation Year]]=2016,(Table1[[#This Row],[Total Construction Cost ($)]]+Table1[[#This Row],[Land Value]])*('General Input Sheet'!$G$38/'General Input Sheet'!$G$43),Table1[[#This Row],[Total Construction Cost ($)]]+Table1[[#This Row],[Land Value]]),0)</f>
        <v>5636811</v>
      </c>
      <c r="P460" s="123" t="str" cm="1">
        <f t="array" ref="P460">_xlfn.IFS(Table1[[#This Row],[Asset Class]]&lt;&gt;"Local","y",P$11=$E460,"y",Table1[[#This Row],[Asset Class]]="Local","")</f>
        <v>y</v>
      </c>
      <c r="Q460" s="86" t="str" cm="1">
        <f t="array" ref="Q460">_xlfn.IFS(Table1[[#This Row],[Asset Class]]&lt;&gt;"Local","y",Q$11=$E460,"y",Table1[[#This Row],[Asset Class]]="Local","")</f>
        <v>y</v>
      </c>
      <c r="R460" s="86" t="str" cm="1">
        <f t="array" ref="R460">_xlfn.IFS(Table1[[#This Row],[Asset Class]]&lt;&gt;"Local","y",R$11=$E460,"y",Table1[[#This Row],[Asset Class]]="Local","")</f>
        <v>y</v>
      </c>
      <c r="S460" s="341" t="str" cm="1">
        <f t="array" ref="S460">_xlfn.IFS(Table1[[#This Row],[Asset Class]]&lt;&gt;"Local","y",S$11=$E460,"y",Table1[[#This Row],[Asset Class]]="Local","")</f>
        <v>y</v>
      </c>
      <c r="T460" s="50"/>
      <c r="U460" s="95">
        <f>IF(Table1[[#This Row],[Asset Class]]&lt;&gt;"Local",0.25,IF(P460="y",1,""))</f>
        <v>0.25</v>
      </c>
      <c r="V460" s="415">
        <f>IF(Table1[[#This Row],[Asset Class]]&lt;&gt;"Local",0.25,IF(Q460="y",1,""))</f>
        <v>0.25</v>
      </c>
      <c r="W460" s="415">
        <f>IF(Table1[[#This Row],[Asset Class]]&lt;&gt;"Local",0.25,IF(R460="y",1,""))</f>
        <v>0.25</v>
      </c>
      <c r="X460" s="415">
        <f>IF(Table1[[#This Row],[Asset Class]]&lt;&gt;"Local",0.25,IF(S460="y",1,""))</f>
        <v>0.25</v>
      </c>
      <c r="Y460" s="95">
        <f t="shared" si="36"/>
        <v>1</v>
      </c>
      <c r="Z460" s="50"/>
      <c r="AA460" s="257">
        <f t="shared" si="37"/>
        <v>1409202.75</v>
      </c>
      <c r="AB460" s="258">
        <f t="shared" si="38"/>
        <v>1409202.75</v>
      </c>
      <c r="AC460" s="258">
        <f t="shared" si="39"/>
        <v>1409202.75</v>
      </c>
      <c r="AD460" s="258">
        <f t="shared" si="40"/>
        <v>1409202.75</v>
      </c>
      <c r="AE460" s="259">
        <f t="shared" si="41"/>
        <v>5636811</v>
      </c>
    </row>
    <row r="461" spans="1:31">
      <c r="A461" s="26"/>
      <c r="B461" s="210" t="s">
        <v>824</v>
      </c>
      <c r="C461" s="211" t="s">
        <v>833</v>
      </c>
      <c r="D461" s="211" t="s">
        <v>101</v>
      </c>
      <c r="E461" s="211" t="s">
        <v>114</v>
      </c>
      <c r="F461" s="241" t="s">
        <v>692</v>
      </c>
      <c r="G461" s="357">
        <v>0.5</v>
      </c>
      <c r="H461" s="360">
        <v>34871.609369230406</v>
      </c>
      <c r="I461" s="365">
        <v>557.40114642261381</v>
      </c>
      <c r="J461" s="332">
        <f>Table1[[#This Row],[Embellishment Area (m2)]]*Table1[[#This Row],[Construction Unit Rate ($/m)]]*Table1[[#This Row],[Embellishment Area Factor]]</f>
        <v>9718737.5200052951</v>
      </c>
      <c r="K461" s="246">
        <v>69743.218738460811</v>
      </c>
      <c r="L461" s="337">
        <v>132.99262744440287</v>
      </c>
      <c r="M461" s="88">
        <f>Table1[[#This Row],[Size of land (m2)]]*Table1[[#This Row],[Land Unit Rate ($/m2)]]</f>
        <v>9275333.906457616</v>
      </c>
      <c r="N461" s="244">
        <v>2021</v>
      </c>
      <c r="O461" s="202">
        <f>ROUND(IF(Table1[[#This Row],[Valuation Year]]=2016,(Table1[[#This Row],[Total Construction Cost ($)]]+Table1[[#This Row],[Land Value]])*('General Input Sheet'!$G$38/'General Input Sheet'!$G$43),Table1[[#This Row],[Total Construction Cost ($)]]+Table1[[#This Row],[Land Value]]),0)</f>
        <v>18994071</v>
      </c>
      <c r="P461" s="123" t="str" cm="1">
        <f t="array" ref="P461">_xlfn.IFS(Table1[[#This Row],[Asset Class]]&lt;&gt;"Local","y",P$11=$E461,"y",Table1[[#This Row],[Asset Class]]="Local","")</f>
        <v>y</v>
      </c>
      <c r="Q461" s="86" t="str" cm="1">
        <f t="array" ref="Q461">_xlfn.IFS(Table1[[#This Row],[Asset Class]]&lt;&gt;"Local","y",Q$11=$E461,"y",Table1[[#This Row],[Asset Class]]="Local","")</f>
        <v>y</v>
      </c>
      <c r="R461" s="86" t="str" cm="1">
        <f t="array" ref="R461">_xlfn.IFS(Table1[[#This Row],[Asset Class]]&lt;&gt;"Local","y",R$11=$E461,"y",Table1[[#This Row],[Asset Class]]="Local","")</f>
        <v>y</v>
      </c>
      <c r="S461" s="341" t="str" cm="1">
        <f t="array" ref="S461">_xlfn.IFS(Table1[[#This Row],[Asset Class]]&lt;&gt;"Local","y",S$11=$E461,"y",Table1[[#This Row],[Asset Class]]="Local","")</f>
        <v>y</v>
      </c>
      <c r="T461" s="50"/>
      <c r="U461" s="95">
        <f>IF(Table1[[#This Row],[Asset Class]]&lt;&gt;"Local",0.25,IF(P461="y",1,""))</f>
        <v>0.25</v>
      </c>
      <c r="V461" s="415">
        <f>IF(Table1[[#This Row],[Asset Class]]&lt;&gt;"Local",0.25,IF(Q461="y",1,""))</f>
        <v>0.25</v>
      </c>
      <c r="W461" s="415">
        <f>IF(Table1[[#This Row],[Asset Class]]&lt;&gt;"Local",0.25,IF(R461="y",1,""))</f>
        <v>0.25</v>
      </c>
      <c r="X461" s="415">
        <f>IF(Table1[[#This Row],[Asset Class]]&lt;&gt;"Local",0.25,IF(S461="y",1,""))</f>
        <v>0.25</v>
      </c>
      <c r="Y461" s="95">
        <f t="shared" si="36"/>
        <v>1</v>
      </c>
      <c r="Z461" s="50"/>
      <c r="AA461" s="257">
        <f t="shared" si="37"/>
        <v>4748517.75</v>
      </c>
      <c r="AB461" s="258">
        <f t="shared" si="38"/>
        <v>4748517.75</v>
      </c>
      <c r="AC461" s="258">
        <f t="shared" si="39"/>
        <v>4748517.75</v>
      </c>
      <c r="AD461" s="258">
        <f t="shared" si="40"/>
        <v>4748517.75</v>
      </c>
      <c r="AE461" s="259">
        <f t="shared" si="41"/>
        <v>18994071</v>
      </c>
    </row>
    <row r="462" spans="1:31">
      <c r="A462" s="26"/>
      <c r="B462" s="210" t="s">
        <v>824</v>
      </c>
      <c r="C462" s="211" t="s">
        <v>834</v>
      </c>
      <c r="D462" s="211" t="s">
        <v>101</v>
      </c>
      <c r="E462" s="211" t="s">
        <v>114</v>
      </c>
      <c r="F462" s="241" t="s">
        <v>692</v>
      </c>
      <c r="G462" s="357">
        <v>0.5</v>
      </c>
      <c r="H462" s="360">
        <v>1253.9363192386775</v>
      </c>
      <c r="I462" s="365">
        <v>557.40114642261381</v>
      </c>
      <c r="J462" s="332">
        <f>Table1[[#This Row],[Embellishment Area (m2)]]*Table1[[#This Row],[Construction Unit Rate ($/m)]]*Table1[[#This Row],[Embellishment Area Factor]]</f>
        <v>349472.77094229573</v>
      </c>
      <c r="K462" s="246">
        <v>2507.8726384773549</v>
      </c>
      <c r="L462" s="337">
        <v>132.99262744440287</v>
      </c>
      <c r="M462" s="88">
        <f>Table1[[#This Row],[Size of land (m2)]]*Table1[[#This Row],[Land Unit Rate ($/m2)]]</f>
        <v>333528.57148703054</v>
      </c>
      <c r="N462" s="244">
        <v>2021</v>
      </c>
      <c r="O462" s="202">
        <f>ROUND(IF(Table1[[#This Row],[Valuation Year]]=2016,(Table1[[#This Row],[Total Construction Cost ($)]]+Table1[[#This Row],[Land Value]])*('General Input Sheet'!$G$38/'General Input Sheet'!$G$43),Table1[[#This Row],[Total Construction Cost ($)]]+Table1[[#This Row],[Land Value]]),0)</f>
        <v>683001</v>
      </c>
      <c r="P462" s="123" t="str" cm="1">
        <f t="array" ref="P462">_xlfn.IFS(Table1[[#This Row],[Asset Class]]&lt;&gt;"Local","y",P$11=$E462,"y",Table1[[#This Row],[Asset Class]]="Local","")</f>
        <v>y</v>
      </c>
      <c r="Q462" s="86" t="str" cm="1">
        <f t="array" ref="Q462">_xlfn.IFS(Table1[[#This Row],[Asset Class]]&lt;&gt;"Local","y",Q$11=$E462,"y",Table1[[#This Row],[Asset Class]]="Local","")</f>
        <v>y</v>
      </c>
      <c r="R462" s="86" t="str" cm="1">
        <f t="array" ref="R462">_xlfn.IFS(Table1[[#This Row],[Asset Class]]&lt;&gt;"Local","y",R$11=$E462,"y",Table1[[#This Row],[Asset Class]]="Local","")</f>
        <v>y</v>
      </c>
      <c r="S462" s="341" t="str" cm="1">
        <f t="array" ref="S462">_xlfn.IFS(Table1[[#This Row],[Asset Class]]&lt;&gt;"Local","y",S$11=$E462,"y",Table1[[#This Row],[Asset Class]]="Local","")</f>
        <v>y</v>
      </c>
      <c r="T462" s="50"/>
      <c r="U462" s="95">
        <f>IF(Table1[[#This Row],[Asset Class]]&lt;&gt;"Local",0.25,IF(P462="y",1,""))</f>
        <v>0.25</v>
      </c>
      <c r="V462" s="415">
        <f>IF(Table1[[#This Row],[Asset Class]]&lt;&gt;"Local",0.25,IF(Q462="y",1,""))</f>
        <v>0.25</v>
      </c>
      <c r="W462" s="415">
        <f>IF(Table1[[#This Row],[Asset Class]]&lt;&gt;"Local",0.25,IF(R462="y",1,""))</f>
        <v>0.25</v>
      </c>
      <c r="X462" s="415">
        <f>IF(Table1[[#This Row],[Asset Class]]&lt;&gt;"Local",0.25,IF(S462="y",1,""))</f>
        <v>0.25</v>
      </c>
      <c r="Y462" s="95">
        <f t="shared" si="36"/>
        <v>1</v>
      </c>
      <c r="Z462" s="50"/>
      <c r="AA462" s="257">
        <f t="shared" si="37"/>
        <v>170750.25</v>
      </c>
      <c r="AB462" s="258">
        <f t="shared" si="38"/>
        <v>170750.25</v>
      </c>
      <c r="AC462" s="258">
        <f t="shared" si="39"/>
        <v>170750.25</v>
      </c>
      <c r="AD462" s="258">
        <f t="shared" si="40"/>
        <v>170750.25</v>
      </c>
      <c r="AE462" s="259">
        <f t="shared" si="41"/>
        <v>683001</v>
      </c>
    </row>
    <row r="463" spans="1:31">
      <c r="A463" s="26"/>
      <c r="B463" s="210" t="s">
        <v>824</v>
      </c>
      <c r="C463" s="211" t="s">
        <v>835</v>
      </c>
      <c r="D463" s="211" t="s">
        <v>101</v>
      </c>
      <c r="E463" s="211" t="s">
        <v>114</v>
      </c>
      <c r="F463" s="241" t="s">
        <v>692</v>
      </c>
      <c r="G463" s="357">
        <v>0.5</v>
      </c>
      <c r="H463" s="360">
        <v>7163.6530902931154</v>
      </c>
      <c r="I463" s="365">
        <v>557.40114642261381</v>
      </c>
      <c r="J463" s="332">
        <f>Table1[[#This Row],[Embellishment Area (m2)]]*Table1[[#This Row],[Construction Unit Rate ($/m)]]*Table1[[#This Row],[Embellishment Area Factor]]</f>
        <v>1996514.2225516413</v>
      </c>
      <c r="K463" s="246">
        <v>14327.306180586231</v>
      </c>
      <c r="L463" s="337">
        <v>132.99262744440287</v>
      </c>
      <c r="M463" s="88">
        <f>Table1[[#This Row],[Size of land (m2)]]*Table1[[#This Row],[Land Unit Rate ($/m2)]]</f>
        <v>1905426.0931565952</v>
      </c>
      <c r="N463" s="244">
        <v>2021</v>
      </c>
      <c r="O463" s="202">
        <f>ROUND(IF(Table1[[#This Row],[Valuation Year]]=2016,(Table1[[#This Row],[Total Construction Cost ($)]]+Table1[[#This Row],[Land Value]])*('General Input Sheet'!$G$38/'General Input Sheet'!$G$43),Table1[[#This Row],[Total Construction Cost ($)]]+Table1[[#This Row],[Land Value]]),0)</f>
        <v>3901940</v>
      </c>
      <c r="P463" s="123" t="str" cm="1">
        <f t="array" ref="P463">_xlfn.IFS(Table1[[#This Row],[Asset Class]]&lt;&gt;"Local","y",P$11=$E463,"y",Table1[[#This Row],[Asset Class]]="Local","")</f>
        <v>y</v>
      </c>
      <c r="Q463" s="86" t="str" cm="1">
        <f t="array" ref="Q463">_xlfn.IFS(Table1[[#This Row],[Asset Class]]&lt;&gt;"Local","y",Q$11=$E463,"y",Table1[[#This Row],[Asset Class]]="Local","")</f>
        <v>y</v>
      </c>
      <c r="R463" s="86" t="str" cm="1">
        <f t="array" ref="R463">_xlfn.IFS(Table1[[#This Row],[Asset Class]]&lt;&gt;"Local","y",R$11=$E463,"y",Table1[[#This Row],[Asset Class]]="Local","")</f>
        <v>y</v>
      </c>
      <c r="S463" s="341" t="str" cm="1">
        <f t="array" ref="S463">_xlfn.IFS(Table1[[#This Row],[Asset Class]]&lt;&gt;"Local","y",S$11=$E463,"y",Table1[[#This Row],[Asset Class]]="Local","")</f>
        <v>y</v>
      </c>
      <c r="T463" s="50"/>
      <c r="U463" s="95">
        <f>IF(Table1[[#This Row],[Asset Class]]&lt;&gt;"Local",0.25,IF(P463="y",1,""))</f>
        <v>0.25</v>
      </c>
      <c r="V463" s="415">
        <f>IF(Table1[[#This Row],[Asset Class]]&lt;&gt;"Local",0.25,IF(Q463="y",1,""))</f>
        <v>0.25</v>
      </c>
      <c r="W463" s="415">
        <f>IF(Table1[[#This Row],[Asset Class]]&lt;&gt;"Local",0.25,IF(R463="y",1,""))</f>
        <v>0.25</v>
      </c>
      <c r="X463" s="415">
        <f>IF(Table1[[#This Row],[Asset Class]]&lt;&gt;"Local",0.25,IF(S463="y",1,""))</f>
        <v>0.25</v>
      </c>
      <c r="Y463" s="95">
        <f t="shared" ref="Y463:Y526" si="42">SUM(U463:X463)</f>
        <v>1</v>
      </c>
      <c r="Z463" s="50"/>
      <c r="AA463" s="257">
        <f t="shared" ref="AA463:AA526" si="43">IF(U463="","",(U463/$Y463)*$O463)</f>
        <v>975485</v>
      </c>
      <c r="AB463" s="258">
        <f t="shared" ref="AB463:AB526" si="44">IF(V463="","",(V463/$Y463)*$O463)</f>
        <v>975485</v>
      </c>
      <c r="AC463" s="258">
        <f t="shared" ref="AC463:AC526" si="45">IF(W463="","",(W463/$Y463)*$O463)</f>
        <v>975485</v>
      </c>
      <c r="AD463" s="258">
        <f t="shared" ref="AD463:AD526" si="46">IF(X463="","",(X463/$Y463)*$O463)</f>
        <v>975485</v>
      </c>
      <c r="AE463" s="259">
        <f t="shared" ref="AE463:AE526" si="47">SUM(AA463:AD463)</f>
        <v>3901940</v>
      </c>
    </row>
    <row r="464" spans="1:31">
      <c r="A464" s="26"/>
      <c r="B464" s="210" t="s">
        <v>824</v>
      </c>
      <c r="C464" s="211" t="s">
        <v>836</v>
      </c>
      <c r="D464" s="211" t="s">
        <v>101</v>
      </c>
      <c r="E464" s="211" t="s">
        <v>114</v>
      </c>
      <c r="F464" s="241" t="s">
        <v>692</v>
      </c>
      <c r="G464" s="357">
        <v>0.5</v>
      </c>
      <c r="H464" s="360">
        <v>136731.64300866221</v>
      </c>
      <c r="I464" s="365">
        <v>557.40114642261381</v>
      </c>
      <c r="J464" s="332">
        <f>Table1[[#This Row],[Embellishment Area (m2)]]*Table1[[#This Row],[Construction Unit Rate ($/m)]]*Table1[[#This Row],[Embellishment Area Factor]]</f>
        <v>38107187.282637946</v>
      </c>
      <c r="K464" s="246">
        <v>273463.28601732443</v>
      </c>
      <c r="L464" s="337">
        <v>132.99262744440287</v>
      </c>
      <c r="M464" s="88">
        <f>Table1[[#This Row],[Size of land (m2)]]*Table1[[#This Row],[Land Unit Rate ($/m2)]]</f>
        <v>36368600.91702421</v>
      </c>
      <c r="N464" s="244">
        <v>2021</v>
      </c>
      <c r="O464" s="202">
        <f>ROUND(IF(Table1[[#This Row],[Valuation Year]]=2016,(Table1[[#This Row],[Total Construction Cost ($)]]+Table1[[#This Row],[Land Value]])*('General Input Sheet'!$G$38/'General Input Sheet'!$G$43),Table1[[#This Row],[Total Construction Cost ($)]]+Table1[[#This Row],[Land Value]]),0)</f>
        <v>74475788</v>
      </c>
      <c r="P464" s="123" t="str" cm="1">
        <f t="array" ref="P464">_xlfn.IFS(Table1[[#This Row],[Asset Class]]&lt;&gt;"Local","y",P$11=$E464,"y",Table1[[#This Row],[Asset Class]]="Local","")</f>
        <v>y</v>
      </c>
      <c r="Q464" s="86" t="str" cm="1">
        <f t="array" ref="Q464">_xlfn.IFS(Table1[[#This Row],[Asset Class]]&lt;&gt;"Local","y",Q$11=$E464,"y",Table1[[#This Row],[Asset Class]]="Local","")</f>
        <v>y</v>
      </c>
      <c r="R464" s="86" t="str" cm="1">
        <f t="array" ref="R464">_xlfn.IFS(Table1[[#This Row],[Asset Class]]&lt;&gt;"Local","y",R$11=$E464,"y",Table1[[#This Row],[Asset Class]]="Local","")</f>
        <v>y</v>
      </c>
      <c r="S464" s="341" t="str" cm="1">
        <f t="array" ref="S464">_xlfn.IFS(Table1[[#This Row],[Asset Class]]&lt;&gt;"Local","y",S$11=$E464,"y",Table1[[#This Row],[Asset Class]]="Local","")</f>
        <v>y</v>
      </c>
      <c r="T464" s="50"/>
      <c r="U464" s="95">
        <f>IF(Table1[[#This Row],[Asset Class]]&lt;&gt;"Local",0.25,IF(P464="y",1,""))</f>
        <v>0.25</v>
      </c>
      <c r="V464" s="415">
        <f>IF(Table1[[#This Row],[Asset Class]]&lt;&gt;"Local",0.25,IF(Q464="y",1,""))</f>
        <v>0.25</v>
      </c>
      <c r="W464" s="415">
        <f>IF(Table1[[#This Row],[Asset Class]]&lt;&gt;"Local",0.25,IF(R464="y",1,""))</f>
        <v>0.25</v>
      </c>
      <c r="X464" s="415">
        <f>IF(Table1[[#This Row],[Asset Class]]&lt;&gt;"Local",0.25,IF(S464="y",1,""))</f>
        <v>0.25</v>
      </c>
      <c r="Y464" s="95">
        <f t="shared" si="42"/>
        <v>1</v>
      </c>
      <c r="Z464" s="50"/>
      <c r="AA464" s="257">
        <f t="shared" si="43"/>
        <v>18618947</v>
      </c>
      <c r="AB464" s="258">
        <f t="shared" si="44"/>
        <v>18618947</v>
      </c>
      <c r="AC464" s="258">
        <f t="shared" si="45"/>
        <v>18618947</v>
      </c>
      <c r="AD464" s="258">
        <f t="shared" si="46"/>
        <v>18618947</v>
      </c>
      <c r="AE464" s="259">
        <f t="shared" si="47"/>
        <v>74475788</v>
      </c>
    </row>
    <row r="465" spans="1:31">
      <c r="A465" s="26"/>
      <c r="B465" s="210" t="s">
        <v>837</v>
      </c>
      <c r="C465" s="211" t="s">
        <v>838</v>
      </c>
      <c r="D465" s="211" t="s">
        <v>111</v>
      </c>
      <c r="E465" s="211" t="s">
        <v>114</v>
      </c>
      <c r="F465" s="241" t="s">
        <v>103</v>
      </c>
      <c r="G465" s="357">
        <v>0.5</v>
      </c>
      <c r="H465" s="360">
        <v>1988.828222344609</v>
      </c>
      <c r="I465" s="365">
        <v>77.371645491830151</v>
      </c>
      <c r="J465" s="332">
        <f>Table1[[#This Row],[Embellishment Area (m2)]]*Table1[[#This Row],[Construction Unit Rate ($/m)]]*Table1[[#This Row],[Embellishment Area Factor]]</f>
        <v>76939.456081696917</v>
      </c>
      <c r="K465" s="246">
        <v>3977.656444689218</v>
      </c>
      <c r="L465" s="337">
        <v>51.919695325664051</v>
      </c>
      <c r="M465" s="88">
        <f>Table1[[#This Row],[Size of land (m2)]]*Table1[[#This Row],[Land Unit Rate ($/m2)]]</f>
        <v>206518.71071842828</v>
      </c>
      <c r="N465" s="244">
        <v>2021</v>
      </c>
      <c r="O465" s="202">
        <f>ROUND(IF(Table1[[#This Row],[Valuation Year]]=2016,(Table1[[#This Row],[Total Construction Cost ($)]]+Table1[[#This Row],[Land Value]])*('General Input Sheet'!$G$38/'General Input Sheet'!$G$43),Table1[[#This Row],[Total Construction Cost ($)]]+Table1[[#This Row],[Land Value]]),0)</f>
        <v>283458</v>
      </c>
      <c r="P465" s="123" t="str" cm="1">
        <f t="array" ref="P465">_xlfn.IFS(Table1[[#This Row],[Asset Class]]&lt;&gt;"Local","y",P$11=$E465,"y",Table1[[#This Row],[Asset Class]]="Local","")</f>
        <v/>
      </c>
      <c r="Q465" s="86" t="str" cm="1">
        <f t="array" ref="Q465">_xlfn.IFS(Table1[[#This Row],[Asset Class]]&lt;&gt;"Local","y",Q$11=$E465,"y",Table1[[#This Row],[Asset Class]]="Local","")</f>
        <v/>
      </c>
      <c r="R465" s="86" t="str" cm="1">
        <f t="array" ref="R465">_xlfn.IFS(Table1[[#This Row],[Asset Class]]&lt;&gt;"Local","y",R$11=$E465,"y",Table1[[#This Row],[Asset Class]]="Local","")</f>
        <v/>
      </c>
      <c r="S465" s="341" t="str" cm="1">
        <f t="array" ref="S465">_xlfn.IFS(Table1[[#This Row],[Asset Class]]&lt;&gt;"Local","y",S$11=$E465,"y",Table1[[#This Row],[Asset Class]]="Local","")</f>
        <v>y</v>
      </c>
      <c r="T465" s="50"/>
      <c r="U465" s="95" t="str">
        <f>IF(Table1[[#This Row],[Asset Class]]&lt;&gt;"Local",0.25,IF(P465="y",1,""))</f>
        <v/>
      </c>
      <c r="V465" s="415" t="str">
        <f>IF(Table1[[#This Row],[Asset Class]]&lt;&gt;"Local",0.25,IF(Q465="y",1,""))</f>
        <v/>
      </c>
      <c r="W465" s="415" t="str">
        <f>IF(Table1[[#This Row],[Asset Class]]&lt;&gt;"Local",0.25,IF(R465="y",1,""))</f>
        <v/>
      </c>
      <c r="X465" s="415">
        <f>IF(Table1[[#This Row],[Asset Class]]&lt;&gt;"Local",0.25,IF(S465="y",1,""))</f>
        <v>1</v>
      </c>
      <c r="Y465" s="95">
        <f t="shared" si="42"/>
        <v>1</v>
      </c>
      <c r="Z465" s="50"/>
      <c r="AA465" s="257" t="str">
        <f t="shared" si="43"/>
        <v/>
      </c>
      <c r="AB465" s="258" t="str">
        <f t="shared" si="44"/>
        <v/>
      </c>
      <c r="AC465" s="258" t="str">
        <f t="shared" si="45"/>
        <v/>
      </c>
      <c r="AD465" s="258">
        <f t="shared" si="46"/>
        <v>283458</v>
      </c>
      <c r="AE465" s="259">
        <f t="shared" si="47"/>
        <v>283458</v>
      </c>
    </row>
    <row r="466" spans="1:31">
      <c r="A466" s="26"/>
      <c r="B466" s="210" t="s">
        <v>837</v>
      </c>
      <c r="C466" s="211" t="s">
        <v>839</v>
      </c>
      <c r="D466" s="211" t="s">
        <v>111</v>
      </c>
      <c r="E466" s="211" t="s">
        <v>114</v>
      </c>
      <c r="F466" s="241" t="s">
        <v>108</v>
      </c>
      <c r="G466" s="357">
        <v>0.5</v>
      </c>
      <c r="H466" s="360">
        <v>10985.790355357205</v>
      </c>
      <c r="I466" s="365">
        <v>77.371645491830151</v>
      </c>
      <c r="J466" s="332">
        <f>Table1[[#This Row],[Embellishment Area (m2)]]*Table1[[#This Row],[Construction Unit Rate ($/m)]]*Table1[[#This Row],[Embellishment Area Factor]]</f>
        <v>424994.33841113222</v>
      </c>
      <c r="K466" s="246">
        <v>21971.58071071441</v>
      </c>
      <c r="L466" s="337">
        <v>51.919695325664051</v>
      </c>
      <c r="M466" s="88">
        <f>Table1[[#This Row],[Size of land (m2)]]*Table1[[#This Row],[Land Unit Rate ($/m2)]]</f>
        <v>1140757.7763235294</v>
      </c>
      <c r="N466" s="244">
        <v>2021</v>
      </c>
      <c r="O466" s="202">
        <f>ROUND(IF(Table1[[#This Row],[Valuation Year]]=2016,(Table1[[#This Row],[Total Construction Cost ($)]]+Table1[[#This Row],[Land Value]])*('General Input Sheet'!$G$38/'General Input Sheet'!$G$43),Table1[[#This Row],[Total Construction Cost ($)]]+Table1[[#This Row],[Land Value]]),0)</f>
        <v>1565752</v>
      </c>
      <c r="P466" s="123" t="str" cm="1">
        <f t="array" ref="P466">_xlfn.IFS(Table1[[#This Row],[Asset Class]]&lt;&gt;"Local","y",P$11=$E466,"y",Table1[[#This Row],[Asset Class]]="Local","")</f>
        <v/>
      </c>
      <c r="Q466" s="86" t="str" cm="1">
        <f t="array" ref="Q466">_xlfn.IFS(Table1[[#This Row],[Asset Class]]&lt;&gt;"Local","y",Q$11=$E466,"y",Table1[[#This Row],[Asset Class]]="Local","")</f>
        <v/>
      </c>
      <c r="R466" s="86" t="str" cm="1">
        <f t="array" ref="R466">_xlfn.IFS(Table1[[#This Row],[Asset Class]]&lt;&gt;"Local","y",R$11=$E466,"y",Table1[[#This Row],[Asset Class]]="Local","")</f>
        <v/>
      </c>
      <c r="S466" s="341" t="str" cm="1">
        <f t="array" ref="S466">_xlfn.IFS(Table1[[#This Row],[Asset Class]]&lt;&gt;"Local","y",S$11=$E466,"y",Table1[[#This Row],[Asset Class]]="Local","")</f>
        <v>y</v>
      </c>
      <c r="T466" s="50"/>
      <c r="U466" s="95" t="str">
        <f>IF(Table1[[#This Row],[Asset Class]]&lt;&gt;"Local",0.25,IF(P466="y",1,""))</f>
        <v/>
      </c>
      <c r="V466" s="415" t="str">
        <f>IF(Table1[[#This Row],[Asset Class]]&lt;&gt;"Local",0.25,IF(Q466="y",1,""))</f>
        <v/>
      </c>
      <c r="W466" s="415" t="str">
        <f>IF(Table1[[#This Row],[Asset Class]]&lt;&gt;"Local",0.25,IF(R466="y",1,""))</f>
        <v/>
      </c>
      <c r="X466" s="415">
        <f>IF(Table1[[#This Row],[Asset Class]]&lt;&gt;"Local",0.25,IF(S466="y",1,""))</f>
        <v>1</v>
      </c>
      <c r="Y466" s="95">
        <f t="shared" si="42"/>
        <v>1</v>
      </c>
      <c r="Z466" s="50"/>
      <c r="AA466" s="257" t="str">
        <f t="shared" si="43"/>
        <v/>
      </c>
      <c r="AB466" s="258" t="str">
        <f t="shared" si="44"/>
        <v/>
      </c>
      <c r="AC466" s="258" t="str">
        <f t="shared" si="45"/>
        <v/>
      </c>
      <c r="AD466" s="258">
        <f t="shared" si="46"/>
        <v>1565752</v>
      </c>
      <c r="AE466" s="259">
        <f t="shared" si="47"/>
        <v>1565752</v>
      </c>
    </row>
    <row r="467" spans="1:31">
      <c r="A467" s="26"/>
      <c r="B467" s="210" t="s">
        <v>840</v>
      </c>
      <c r="C467" s="211" t="s">
        <v>841</v>
      </c>
      <c r="D467" s="211" t="s">
        <v>106</v>
      </c>
      <c r="E467" s="211" t="s">
        <v>114</v>
      </c>
      <c r="F467" s="241" t="s">
        <v>108</v>
      </c>
      <c r="G467" s="357">
        <v>0.5</v>
      </c>
      <c r="H467" s="360">
        <v>6669.4929930126254</v>
      </c>
      <c r="I467" s="365">
        <v>566.28724924743767</v>
      </c>
      <c r="J467" s="332">
        <f>Table1[[#This Row],[Embellishment Area (m2)]]*Table1[[#This Row],[Construction Unit Rate ($/m)]]*Table1[[#This Row],[Embellishment Area Factor]]</f>
        <v>1888424.4204440899</v>
      </c>
      <c r="K467" s="246">
        <v>13338.985986025251</v>
      </c>
      <c r="L467" s="337">
        <v>75.676903388107434</v>
      </c>
      <c r="M467" s="88">
        <f>Table1[[#This Row],[Size of land (m2)]]*Table1[[#This Row],[Land Unit Rate ($/m2)]]</f>
        <v>1009453.1537597519</v>
      </c>
      <c r="N467" s="244">
        <v>2021</v>
      </c>
      <c r="O467" s="202">
        <f>ROUND(IF(Table1[[#This Row],[Valuation Year]]=2016,(Table1[[#This Row],[Total Construction Cost ($)]]+Table1[[#This Row],[Land Value]])*('General Input Sheet'!$G$38/'General Input Sheet'!$G$43),Table1[[#This Row],[Total Construction Cost ($)]]+Table1[[#This Row],[Land Value]]),0)</f>
        <v>2897878</v>
      </c>
      <c r="P467" s="123" t="str" cm="1">
        <f t="array" ref="P467">_xlfn.IFS(Table1[[#This Row],[Asset Class]]&lt;&gt;"Local","y",P$11=$E467,"y",Table1[[#This Row],[Asset Class]]="Local","")</f>
        <v>y</v>
      </c>
      <c r="Q467" s="86" t="str" cm="1">
        <f t="array" ref="Q467">_xlfn.IFS(Table1[[#This Row],[Asset Class]]&lt;&gt;"Local","y",Q$11=$E467,"y",Table1[[#This Row],[Asset Class]]="Local","")</f>
        <v>y</v>
      </c>
      <c r="R467" s="86" t="str" cm="1">
        <f t="array" ref="R467">_xlfn.IFS(Table1[[#This Row],[Asset Class]]&lt;&gt;"Local","y",R$11=$E467,"y",Table1[[#This Row],[Asset Class]]="Local","")</f>
        <v>y</v>
      </c>
      <c r="S467" s="341" t="str" cm="1">
        <f t="array" ref="S467">_xlfn.IFS(Table1[[#This Row],[Asset Class]]&lt;&gt;"Local","y",S$11=$E467,"y",Table1[[#This Row],[Asset Class]]="Local","")</f>
        <v>y</v>
      </c>
      <c r="T467" s="50"/>
      <c r="U467" s="95">
        <f>IF(Table1[[#This Row],[Asset Class]]&lt;&gt;"Local",0.25,IF(P467="y",1,""))</f>
        <v>0.25</v>
      </c>
      <c r="V467" s="415">
        <f>IF(Table1[[#This Row],[Asset Class]]&lt;&gt;"Local",0.25,IF(Q467="y",1,""))</f>
        <v>0.25</v>
      </c>
      <c r="W467" s="415">
        <f>IF(Table1[[#This Row],[Asset Class]]&lt;&gt;"Local",0.25,IF(R467="y",1,""))</f>
        <v>0.25</v>
      </c>
      <c r="X467" s="415">
        <f>IF(Table1[[#This Row],[Asset Class]]&lt;&gt;"Local",0.25,IF(S467="y",1,""))</f>
        <v>0.25</v>
      </c>
      <c r="Y467" s="95">
        <f t="shared" si="42"/>
        <v>1</v>
      </c>
      <c r="Z467" s="50"/>
      <c r="AA467" s="257">
        <f t="shared" si="43"/>
        <v>724469.5</v>
      </c>
      <c r="AB467" s="258">
        <f t="shared" si="44"/>
        <v>724469.5</v>
      </c>
      <c r="AC467" s="258">
        <f t="shared" si="45"/>
        <v>724469.5</v>
      </c>
      <c r="AD467" s="258">
        <f t="shared" si="46"/>
        <v>724469.5</v>
      </c>
      <c r="AE467" s="259">
        <f t="shared" si="47"/>
        <v>2897878</v>
      </c>
    </row>
    <row r="468" spans="1:31">
      <c r="A468" s="26"/>
      <c r="B468" s="210" t="s">
        <v>842</v>
      </c>
      <c r="C468" s="211" t="s">
        <v>843</v>
      </c>
      <c r="D468" s="211" t="s">
        <v>111</v>
      </c>
      <c r="E468" s="211" t="s">
        <v>114</v>
      </c>
      <c r="F468" s="241" t="s">
        <v>103</v>
      </c>
      <c r="G468" s="357">
        <v>0.5</v>
      </c>
      <c r="H468" s="360">
        <v>7728.5642495913853</v>
      </c>
      <c r="I468" s="365">
        <v>77.371645491830151</v>
      </c>
      <c r="J468" s="332">
        <f>Table1[[#This Row],[Embellishment Area (m2)]]*Table1[[#This Row],[Construction Unit Rate ($/m)]]*Table1[[#This Row],[Embellishment Area Factor]]</f>
        <v>298985.86664010846</v>
      </c>
      <c r="K468" s="246">
        <v>15457.128499182771</v>
      </c>
      <c r="L468" s="337">
        <v>51.919695325664051</v>
      </c>
      <c r="M468" s="88">
        <f>Table1[[#This Row],[Size of land (m2)]]*Table1[[#This Row],[Land Unit Rate ($/m2)]]</f>
        <v>802529.40228720824</v>
      </c>
      <c r="N468" s="244">
        <v>2021</v>
      </c>
      <c r="O468" s="202">
        <f>ROUND(IF(Table1[[#This Row],[Valuation Year]]=2016,(Table1[[#This Row],[Total Construction Cost ($)]]+Table1[[#This Row],[Land Value]])*('General Input Sheet'!$G$38/'General Input Sheet'!$G$43),Table1[[#This Row],[Total Construction Cost ($)]]+Table1[[#This Row],[Land Value]]),0)</f>
        <v>1101515</v>
      </c>
      <c r="P468" s="123" t="str" cm="1">
        <f t="array" ref="P468">_xlfn.IFS(Table1[[#This Row],[Asset Class]]&lt;&gt;"Local","y",P$11=$E468,"y",Table1[[#This Row],[Asset Class]]="Local","")</f>
        <v/>
      </c>
      <c r="Q468" s="86" t="str" cm="1">
        <f t="array" ref="Q468">_xlfn.IFS(Table1[[#This Row],[Asset Class]]&lt;&gt;"Local","y",Q$11=$E468,"y",Table1[[#This Row],[Asset Class]]="Local","")</f>
        <v/>
      </c>
      <c r="R468" s="86" t="str" cm="1">
        <f t="array" ref="R468">_xlfn.IFS(Table1[[#This Row],[Asset Class]]&lt;&gt;"Local","y",R$11=$E468,"y",Table1[[#This Row],[Asset Class]]="Local","")</f>
        <v/>
      </c>
      <c r="S468" s="341" t="str" cm="1">
        <f t="array" ref="S468">_xlfn.IFS(Table1[[#This Row],[Asset Class]]&lt;&gt;"Local","y",S$11=$E468,"y",Table1[[#This Row],[Asset Class]]="Local","")</f>
        <v>y</v>
      </c>
      <c r="T468" s="50"/>
      <c r="U468" s="95" t="str">
        <f>IF(Table1[[#This Row],[Asset Class]]&lt;&gt;"Local",0.25,IF(P468="y",1,""))</f>
        <v/>
      </c>
      <c r="V468" s="415" t="str">
        <f>IF(Table1[[#This Row],[Asset Class]]&lt;&gt;"Local",0.25,IF(Q468="y",1,""))</f>
        <v/>
      </c>
      <c r="W468" s="415" t="str">
        <f>IF(Table1[[#This Row],[Asset Class]]&lt;&gt;"Local",0.25,IF(R468="y",1,""))</f>
        <v/>
      </c>
      <c r="X468" s="415">
        <f>IF(Table1[[#This Row],[Asset Class]]&lt;&gt;"Local",0.25,IF(S468="y",1,""))</f>
        <v>1</v>
      </c>
      <c r="Y468" s="95">
        <f t="shared" si="42"/>
        <v>1</v>
      </c>
      <c r="Z468" s="50"/>
      <c r="AA468" s="257" t="str">
        <f t="shared" si="43"/>
        <v/>
      </c>
      <c r="AB468" s="258" t="str">
        <f t="shared" si="44"/>
        <v/>
      </c>
      <c r="AC468" s="258" t="str">
        <f t="shared" si="45"/>
        <v/>
      </c>
      <c r="AD468" s="258">
        <f t="shared" si="46"/>
        <v>1101515</v>
      </c>
      <c r="AE468" s="259">
        <f t="shared" si="47"/>
        <v>1101515</v>
      </c>
    </row>
    <row r="469" spans="1:31">
      <c r="A469" s="26"/>
      <c r="B469" s="210" t="s">
        <v>842</v>
      </c>
      <c r="C469" s="211" t="s">
        <v>844</v>
      </c>
      <c r="D469" s="211" t="s">
        <v>111</v>
      </c>
      <c r="E469" s="211" t="s">
        <v>114</v>
      </c>
      <c r="F469" s="241" t="s">
        <v>103</v>
      </c>
      <c r="G469" s="357">
        <v>0.5</v>
      </c>
      <c r="H469" s="360">
        <v>9915.0821199534348</v>
      </c>
      <c r="I469" s="365">
        <v>77.371645491830151</v>
      </c>
      <c r="J469" s="332">
        <f>Table1[[#This Row],[Embellishment Area (m2)]]*Table1[[#This Row],[Construction Unit Rate ($/m)]]*Table1[[#This Row],[Embellishment Area Factor]]</f>
        <v>383573.10940371046</v>
      </c>
      <c r="K469" s="246">
        <v>19830.16423990687</v>
      </c>
      <c r="L469" s="337">
        <v>51.919695325664051</v>
      </c>
      <c r="M469" s="88">
        <f>Table1[[#This Row],[Size of land (m2)]]*Table1[[#This Row],[Land Unit Rate ($/m2)]]</f>
        <v>1029576.0855938431</v>
      </c>
      <c r="N469" s="244">
        <v>2021</v>
      </c>
      <c r="O469" s="202">
        <f>ROUND(IF(Table1[[#This Row],[Valuation Year]]=2016,(Table1[[#This Row],[Total Construction Cost ($)]]+Table1[[#This Row],[Land Value]])*('General Input Sheet'!$G$38/'General Input Sheet'!$G$43),Table1[[#This Row],[Total Construction Cost ($)]]+Table1[[#This Row],[Land Value]]),0)</f>
        <v>1413149</v>
      </c>
      <c r="P469" s="123" t="str" cm="1">
        <f t="array" ref="P469">_xlfn.IFS(Table1[[#This Row],[Asset Class]]&lt;&gt;"Local","y",P$11=$E469,"y",Table1[[#This Row],[Asset Class]]="Local","")</f>
        <v/>
      </c>
      <c r="Q469" s="86" t="str" cm="1">
        <f t="array" ref="Q469">_xlfn.IFS(Table1[[#This Row],[Asset Class]]&lt;&gt;"Local","y",Q$11=$E469,"y",Table1[[#This Row],[Asset Class]]="Local","")</f>
        <v/>
      </c>
      <c r="R469" s="86" t="str" cm="1">
        <f t="array" ref="R469">_xlfn.IFS(Table1[[#This Row],[Asset Class]]&lt;&gt;"Local","y",R$11=$E469,"y",Table1[[#This Row],[Asset Class]]="Local","")</f>
        <v/>
      </c>
      <c r="S469" s="341" t="str" cm="1">
        <f t="array" ref="S469">_xlfn.IFS(Table1[[#This Row],[Asset Class]]&lt;&gt;"Local","y",S$11=$E469,"y",Table1[[#This Row],[Asset Class]]="Local","")</f>
        <v>y</v>
      </c>
      <c r="T469" s="50"/>
      <c r="U469" s="95" t="str">
        <f>IF(Table1[[#This Row],[Asset Class]]&lt;&gt;"Local",0.25,IF(P469="y",1,""))</f>
        <v/>
      </c>
      <c r="V469" s="415" t="str">
        <f>IF(Table1[[#This Row],[Asset Class]]&lt;&gt;"Local",0.25,IF(Q469="y",1,""))</f>
        <v/>
      </c>
      <c r="W469" s="415" t="str">
        <f>IF(Table1[[#This Row],[Asset Class]]&lt;&gt;"Local",0.25,IF(R469="y",1,""))</f>
        <v/>
      </c>
      <c r="X469" s="415">
        <f>IF(Table1[[#This Row],[Asset Class]]&lt;&gt;"Local",0.25,IF(S469="y",1,""))</f>
        <v>1</v>
      </c>
      <c r="Y469" s="95">
        <f t="shared" si="42"/>
        <v>1</v>
      </c>
      <c r="Z469" s="50"/>
      <c r="AA469" s="257" t="str">
        <f t="shared" si="43"/>
        <v/>
      </c>
      <c r="AB469" s="258" t="str">
        <f t="shared" si="44"/>
        <v/>
      </c>
      <c r="AC469" s="258" t="str">
        <f t="shared" si="45"/>
        <v/>
      </c>
      <c r="AD469" s="258">
        <f t="shared" si="46"/>
        <v>1413149</v>
      </c>
      <c r="AE469" s="259">
        <f t="shared" si="47"/>
        <v>1413149</v>
      </c>
    </row>
    <row r="470" spans="1:31">
      <c r="A470" s="26"/>
      <c r="B470" s="210" t="s">
        <v>840</v>
      </c>
      <c r="C470" s="211" t="s">
        <v>845</v>
      </c>
      <c r="D470" s="211" t="s">
        <v>106</v>
      </c>
      <c r="E470" s="211" t="s">
        <v>114</v>
      </c>
      <c r="F470" s="241" t="s">
        <v>136</v>
      </c>
      <c r="G470" s="357">
        <v>0.5</v>
      </c>
      <c r="H470" s="360">
        <v>48972.270552787377</v>
      </c>
      <c r="I470" s="365">
        <v>566.28724924743767</v>
      </c>
      <c r="J470" s="332">
        <f>Table1[[#This Row],[Embellishment Area (m2)]]*Table1[[#This Row],[Construction Unit Rate ($/m)]]*Table1[[#This Row],[Embellishment Area Factor]]</f>
        <v>13866186.190369628</v>
      </c>
      <c r="K470" s="246">
        <v>97944.541105574754</v>
      </c>
      <c r="L470" s="337">
        <v>75.676903388107434</v>
      </c>
      <c r="M470" s="88">
        <f>Table1[[#This Row],[Size of land (m2)]]*Table1[[#This Row],[Land Unit Rate ($/m2)]]</f>
        <v>7412139.5746390978</v>
      </c>
      <c r="N470" s="244">
        <v>2021</v>
      </c>
      <c r="O470" s="202">
        <f>ROUND(IF(Table1[[#This Row],[Valuation Year]]=2016,(Table1[[#This Row],[Total Construction Cost ($)]]+Table1[[#This Row],[Land Value]])*('General Input Sheet'!$G$38/'General Input Sheet'!$G$43),Table1[[#This Row],[Total Construction Cost ($)]]+Table1[[#This Row],[Land Value]]),0)</f>
        <v>21278326</v>
      </c>
      <c r="P470" s="123" t="str" cm="1">
        <f t="array" ref="P470">_xlfn.IFS(Table1[[#This Row],[Asset Class]]&lt;&gt;"Local","y",P$11=$E470,"y",Table1[[#This Row],[Asset Class]]="Local","")</f>
        <v>y</v>
      </c>
      <c r="Q470" s="86" t="str" cm="1">
        <f t="array" ref="Q470">_xlfn.IFS(Table1[[#This Row],[Asset Class]]&lt;&gt;"Local","y",Q$11=$E470,"y",Table1[[#This Row],[Asset Class]]="Local","")</f>
        <v>y</v>
      </c>
      <c r="R470" s="86" t="str" cm="1">
        <f t="array" ref="R470">_xlfn.IFS(Table1[[#This Row],[Asset Class]]&lt;&gt;"Local","y",R$11=$E470,"y",Table1[[#This Row],[Asset Class]]="Local","")</f>
        <v>y</v>
      </c>
      <c r="S470" s="341" t="str" cm="1">
        <f t="array" ref="S470">_xlfn.IFS(Table1[[#This Row],[Asset Class]]&lt;&gt;"Local","y",S$11=$E470,"y",Table1[[#This Row],[Asset Class]]="Local","")</f>
        <v>y</v>
      </c>
      <c r="T470" s="50"/>
      <c r="U470" s="95">
        <f>IF(Table1[[#This Row],[Asset Class]]&lt;&gt;"Local",0.25,IF(P470="y",1,""))</f>
        <v>0.25</v>
      </c>
      <c r="V470" s="415">
        <f>IF(Table1[[#This Row],[Asset Class]]&lt;&gt;"Local",0.25,IF(Q470="y",1,""))</f>
        <v>0.25</v>
      </c>
      <c r="W470" s="415">
        <f>IF(Table1[[#This Row],[Asset Class]]&lt;&gt;"Local",0.25,IF(R470="y",1,""))</f>
        <v>0.25</v>
      </c>
      <c r="X470" s="415">
        <f>IF(Table1[[#This Row],[Asset Class]]&lt;&gt;"Local",0.25,IF(S470="y",1,""))</f>
        <v>0.25</v>
      </c>
      <c r="Y470" s="95">
        <f t="shared" si="42"/>
        <v>1</v>
      </c>
      <c r="Z470" s="50"/>
      <c r="AA470" s="257">
        <f t="shared" si="43"/>
        <v>5319581.5</v>
      </c>
      <c r="AB470" s="258">
        <f t="shared" si="44"/>
        <v>5319581.5</v>
      </c>
      <c r="AC470" s="258">
        <f t="shared" si="45"/>
        <v>5319581.5</v>
      </c>
      <c r="AD470" s="258">
        <f t="shared" si="46"/>
        <v>5319581.5</v>
      </c>
      <c r="AE470" s="259">
        <f t="shared" si="47"/>
        <v>21278326</v>
      </c>
    </row>
    <row r="471" spans="1:31">
      <c r="A471" s="26"/>
      <c r="B471" s="210" t="s">
        <v>846</v>
      </c>
      <c r="C471" s="211" t="s">
        <v>847</v>
      </c>
      <c r="D471" s="211" t="s">
        <v>106</v>
      </c>
      <c r="E471" s="211" t="s">
        <v>114</v>
      </c>
      <c r="F471" s="241" t="s">
        <v>108</v>
      </c>
      <c r="G471" s="357">
        <v>0.5</v>
      </c>
      <c r="H471" s="360">
        <v>40220.710105528306</v>
      </c>
      <c r="I471" s="365">
        <v>566.28724924743767</v>
      </c>
      <c r="J471" s="332">
        <f>Table1[[#This Row],[Embellishment Area (m2)]]*Table1[[#This Row],[Construction Unit Rate ($/m)]]*Table1[[#This Row],[Embellishment Area Factor]]</f>
        <v>11388237.644219121</v>
      </c>
      <c r="K471" s="246">
        <v>0</v>
      </c>
      <c r="L471" s="337">
        <v>75.676903388107434</v>
      </c>
      <c r="M471" s="88">
        <f>Table1[[#This Row],[Size of land (m2)]]*Table1[[#This Row],[Land Unit Rate ($/m2)]]</f>
        <v>0</v>
      </c>
      <c r="N471" s="244">
        <v>2021</v>
      </c>
      <c r="O471" s="202">
        <f>ROUND(IF(Table1[[#This Row],[Valuation Year]]=2016,(Table1[[#This Row],[Total Construction Cost ($)]]+Table1[[#This Row],[Land Value]])*('General Input Sheet'!$G$38/'General Input Sheet'!$G$43),Table1[[#This Row],[Total Construction Cost ($)]]+Table1[[#This Row],[Land Value]]),0)</f>
        <v>11388238</v>
      </c>
      <c r="P471" s="123" t="str" cm="1">
        <f t="array" ref="P471">_xlfn.IFS(Table1[[#This Row],[Asset Class]]&lt;&gt;"Local","y",P$11=$E471,"y",Table1[[#This Row],[Asset Class]]="Local","")</f>
        <v>y</v>
      </c>
      <c r="Q471" s="86" t="str" cm="1">
        <f t="array" ref="Q471">_xlfn.IFS(Table1[[#This Row],[Asset Class]]&lt;&gt;"Local","y",Q$11=$E471,"y",Table1[[#This Row],[Asset Class]]="Local","")</f>
        <v>y</v>
      </c>
      <c r="R471" s="86" t="str" cm="1">
        <f t="array" ref="R471">_xlfn.IFS(Table1[[#This Row],[Asset Class]]&lt;&gt;"Local","y",R$11=$E471,"y",Table1[[#This Row],[Asset Class]]="Local","")</f>
        <v>y</v>
      </c>
      <c r="S471" s="341" t="str" cm="1">
        <f t="array" ref="S471">_xlfn.IFS(Table1[[#This Row],[Asset Class]]&lt;&gt;"Local","y",S$11=$E471,"y",Table1[[#This Row],[Asset Class]]="Local","")</f>
        <v>y</v>
      </c>
      <c r="T471" s="50"/>
      <c r="U471" s="95">
        <f>IF(Table1[[#This Row],[Asset Class]]&lt;&gt;"Local",0.25,IF(P471="y",1,""))</f>
        <v>0.25</v>
      </c>
      <c r="V471" s="415">
        <f>IF(Table1[[#This Row],[Asset Class]]&lt;&gt;"Local",0.25,IF(Q471="y",1,""))</f>
        <v>0.25</v>
      </c>
      <c r="W471" s="415">
        <f>IF(Table1[[#This Row],[Asset Class]]&lt;&gt;"Local",0.25,IF(R471="y",1,""))</f>
        <v>0.25</v>
      </c>
      <c r="X471" s="415">
        <f>IF(Table1[[#This Row],[Asset Class]]&lt;&gt;"Local",0.25,IF(S471="y",1,""))</f>
        <v>0.25</v>
      </c>
      <c r="Y471" s="95">
        <f t="shared" si="42"/>
        <v>1</v>
      </c>
      <c r="Z471" s="50"/>
      <c r="AA471" s="257">
        <f t="shared" si="43"/>
        <v>2847059.5</v>
      </c>
      <c r="AB471" s="258">
        <f t="shared" si="44"/>
        <v>2847059.5</v>
      </c>
      <c r="AC471" s="258">
        <f t="shared" si="45"/>
        <v>2847059.5</v>
      </c>
      <c r="AD471" s="258">
        <f t="shared" si="46"/>
        <v>2847059.5</v>
      </c>
      <c r="AE471" s="259">
        <f t="shared" si="47"/>
        <v>11388238</v>
      </c>
    </row>
    <row r="472" spans="1:31">
      <c r="A472" s="26"/>
      <c r="B472" s="210" t="s">
        <v>848</v>
      </c>
      <c r="C472" s="211" t="s">
        <v>849</v>
      </c>
      <c r="D472" s="211" t="s">
        <v>111</v>
      </c>
      <c r="E472" s="211" t="s">
        <v>114</v>
      </c>
      <c r="F472" s="241" t="s">
        <v>103</v>
      </c>
      <c r="G472" s="357">
        <v>0.5</v>
      </c>
      <c r="H472" s="360">
        <v>859.74603587083345</v>
      </c>
      <c r="I472" s="365">
        <v>77.371645491830151</v>
      </c>
      <c r="J472" s="332">
        <f>Table1[[#This Row],[Embellishment Area (m2)]]*Table1[[#This Row],[Construction Unit Rate ($/m)]]*Table1[[#This Row],[Embellishment Area Factor]]</f>
        <v>33259.982750202209</v>
      </c>
      <c r="K472" s="246">
        <v>0</v>
      </c>
      <c r="L472" s="337">
        <v>51.919695325664051</v>
      </c>
      <c r="M472" s="88">
        <f>Table1[[#This Row],[Size of land (m2)]]*Table1[[#This Row],[Land Unit Rate ($/m2)]]</f>
        <v>0</v>
      </c>
      <c r="N472" s="244">
        <v>2021</v>
      </c>
      <c r="O472" s="202">
        <f>ROUND(IF(Table1[[#This Row],[Valuation Year]]=2016,(Table1[[#This Row],[Total Construction Cost ($)]]+Table1[[#This Row],[Land Value]])*('General Input Sheet'!$G$38/'General Input Sheet'!$G$43),Table1[[#This Row],[Total Construction Cost ($)]]+Table1[[#This Row],[Land Value]]),0)</f>
        <v>33260</v>
      </c>
      <c r="P472" s="123" t="str" cm="1">
        <f t="array" ref="P472">_xlfn.IFS(Table1[[#This Row],[Asset Class]]&lt;&gt;"Local","y",P$11=$E472,"y",Table1[[#This Row],[Asset Class]]="Local","")</f>
        <v/>
      </c>
      <c r="Q472" s="86" t="str" cm="1">
        <f t="array" ref="Q472">_xlfn.IFS(Table1[[#This Row],[Asset Class]]&lt;&gt;"Local","y",Q$11=$E472,"y",Table1[[#This Row],[Asset Class]]="Local","")</f>
        <v/>
      </c>
      <c r="R472" s="86" t="str" cm="1">
        <f t="array" ref="R472">_xlfn.IFS(Table1[[#This Row],[Asset Class]]&lt;&gt;"Local","y",R$11=$E472,"y",Table1[[#This Row],[Asset Class]]="Local","")</f>
        <v/>
      </c>
      <c r="S472" s="341" t="str" cm="1">
        <f t="array" ref="S472">_xlfn.IFS(Table1[[#This Row],[Asset Class]]&lt;&gt;"Local","y",S$11=$E472,"y",Table1[[#This Row],[Asset Class]]="Local","")</f>
        <v>y</v>
      </c>
      <c r="T472" s="50"/>
      <c r="U472" s="95" t="str">
        <f>IF(Table1[[#This Row],[Asset Class]]&lt;&gt;"Local",0.25,IF(P472="y",1,""))</f>
        <v/>
      </c>
      <c r="V472" s="415" t="str">
        <f>IF(Table1[[#This Row],[Asset Class]]&lt;&gt;"Local",0.25,IF(Q472="y",1,""))</f>
        <v/>
      </c>
      <c r="W472" s="415" t="str">
        <f>IF(Table1[[#This Row],[Asset Class]]&lt;&gt;"Local",0.25,IF(R472="y",1,""))</f>
        <v/>
      </c>
      <c r="X472" s="415">
        <f>IF(Table1[[#This Row],[Asset Class]]&lt;&gt;"Local",0.25,IF(S472="y",1,""))</f>
        <v>1</v>
      </c>
      <c r="Y472" s="95">
        <f t="shared" si="42"/>
        <v>1</v>
      </c>
      <c r="Z472" s="50"/>
      <c r="AA472" s="257" t="str">
        <f t="shared" si="43"/>
        <v/>
      </c>
      <c r="AB472" s="258" t="str">
        <f t="shared" si="44"/>
        <v/>
      </c>
      <c r="AC472" s="258" t="str">
        <f t="shared" si="45"/>
        <v/>
      </c>
      <c r="AD472" s="258">
        <f t="shared" si="46"/>
        <v>33260</v>
      </c>
      <c r="AE472" s="259">
        <f t="shared" si="47"/>
        <v>33260</v>
      </c>
    </row>
    <row r="473" spans="1:31">
      <c r="A473" s="26"/>
      <c r="B473" s="210" t="s">
        <v>850</v>
      </c>
      <c r="C473" s="211" t="s">
        <v>851</v>
      </c>
      <c r="D473" s="211" t="s">
        <v>106</v>
      </c>
      <c r="E473" s="211" t="s">
        <v>114</v>
      </c>
      <c r="F473" s="241" t="s">
        <v>108</v>
      </c>
      <c r="G473" s="357">
        <v>0.5</v>
      </c>
      <c r="H473" s="360">
        <v>45843.200250947652</v>
      </c>
      <c r="I473" s="365">
        <v>566.28724924743767</v>
      </c>
      <c r="J473" s="332">
        <f>Table1[[#This Row],[Embellishment Area (m2)]]*Table1[[#This Row],[Construction Unit Rate ($/m)]]*Table1[[#This Row],[Embellishment Area Factor]]</f>
        <v>12980209.883404296</v>
      </c>
      <c r="K473" s="246">
        <v>91686.400501895303</v>
      </c>
      <c r="L473" s="337">
        <v>75.676903388107434</v>
      </c>
      <c r="M473" s="88">
        <f>Table1[[#This Row],[Size of land (m2)]]*Table1[[#This Row],[Land Unit Rate ($/m2)]]</f>
        <v>6938542.8727852553</v>
      </c>
      <c r="N473" s="244">
        <v>2021</v>
      </c>
      <c r="O473" s="202">
        <f>ROUND(IF(Table1[[#This Row],[Valuation Year]]=2016,(Table1[[#This Row],[Total Construction Cost ($)]]+Table1[[#This Row],[Land Value]])*('General Input Sheet'!$G$38/'General Input Sheet'!$G$43),Table1[[#This Row],[Total Construction Cost ($)]]+Table1[[#This Row],[Land Value]]),0)</f>
        <v>19918753</v>
      </c>
      <c r="P473" s="123" t="str" cm="1">
        <f t="array" ref="P473">_xlfn.IFS(Table1[[#This Row],[Asset Class]]&lt;&gt;"Local","y",P$11=$E473,"y",Table1[[#This Row],[Asset Class]]="Local","")</f>
        <v>y</v>
      </c>
      <c r="Q473" s="86" t="str" cm="1">
        <f t="array" ref="Q473">_xlfn.IFS(Table1[[#This Row],[Asset Class]]&lt;&gt;"Local","y",Q$11=$E473,"y",Table1[[#This Row],[Asset Class]]="Local","")</f>
        <v>y</v>
      </c>
      <c r="R473" s="86" t="str" cm="1">
        <f t="array" ref="R473">_xlfn.IFS(Table1[[#This Row],[Asset Class]]&lt;&gt;"Local","y",R$11=$E473,"y",Table1[[#This Row],[Asset Class]]="Local","")</f>
        <v>y</v>
      </c>
      <c r="S473" s="341" t="str" cm="1">
        <f t="array" ref="S473">_xlfn.IFS(Table1[[#This Row],[Asset Class]]&lt;&gt;"Local","y",S$11=$E473,"y",Table1[[#This Row],[Asset Class]]="Local","")</f>
        <v>y</v>
      </c>
      <c r="T473" s="50"/>
      <c r="U473" s="95">
        <f>IF(Table1[[#This Row],[Asset Class]]&lt;&gt;"Local",0.25,IF(P473="y",1,""))</f>
        <v>0.25</v>
      </c>
      <c r="V473" s="415">
        <f>IF(Table1[[#This Row],[Asset Class]]&lt;&gt;"Local",0.25,IF(Q473="y",1,""))</f>
        <v>0.25</v>
      </c>
      <c r="W473" s="415">
        <f>IF(Table1[[#This Row],[Asset Class]]&lt;&gt;"Local",0.25,IF(R473="y",1,""))</f>
        <v>0.25</v>
      </c>
      <c r="X473" s="415">
        <f>IF(Table1[[#This Row],[Asset Class]]&lt;&gt;"Local",0.25,IF(S473="y",1,""))</f>
        <v>0.25</v>
      </c>
      <c r="Y473" s="95">
        <f t="shared" si="42"/>
        <v>1</v>
      </c>
      <c r="Z473" s="50"/>
      <c r="AA473" s="257">
        <f t="shared" si="43"/>
        <v>4979688.25</v>
      </c>
      <c r="AB473" s="258">
        <f t="shared" si="44"/>
        <v>4979688.25</v>
      </c>
      <c r="AC473" s="258">
        <f t="shared" si="45"/>
        <v>4979688.25</v>
      </c>
      <c r="AD473" s="258">
        <f t="shared" si="46"/>
        <v>4979688.25</v>
      </c>
      <c r="AE473" s="259">
        <f t="shared" si="47"/>
        <v>19918753</v>
      </c>
    </row>
    <row r="474" spans="1:31">
      <c r="A474" s="26"/>
      <c r="B474" s="210" t="s">
        <v>852</v>
      </c>
      <c r="C474" s="211" t="s">
        <v>853</v>
      </c>
      <c r="D474" s="211" t="s">
        <v>111</v>
      </c>
      <c r="E474" s="211" t="s">
        <v>114</v>
      </c>
      <c r="F474" s="241" t="s">
        <v>103</v>
      </c>
      <c r="G474" s="357">
        <v>0.5</v>
      </c>
      <c r="H474" s="360">
        <v>3129.9305815416374</v>
      </c>
      <c r="I474" s="365">
        <v>77.371645491830151</v>
      </c>
      <c r="J474" s="332">
        <f>Table1[[#This Row],[Embellishment Area (m2)]]*Table1[[#This Row],[Construction Unit Rate ($/m)]]*Table1[[#This Row],[Embellishment Area Factor]]</f>
        <v>121083.93968453868</v>
      </c>
      <c r="K474" s="246">
        <v>6259.8611630832747</v>
      </c>
      <c r="L474" s="337">
        <v>51.919695325664051</v>
      </c>
      <c r="M474" s="88">
        <f>Table1[[#This Row],[Size of land (m2)]]*Table1[[#This Row],[Land Unit Rate ($/m2)]]</f>
        <v>325010.08436824061</v>
      </c>
      <c r="N474" s="244">
        <v>2021</v>
      </c>
      <c r="O474" s="202">
        <f>ROUND(IF(Table1[[#This Row],[Valuation Year]]=2016,(Table1[[#This Row],[Total Construction Cost ($)]]+Table1[[#This Row],[Land Value]])*('General Input Sheet'!$G$38/'General Input Sheet'!$G$43),Table1[[#This Row],[Total Construction Cost ($)]]+Table1[[#This Row],[Land Value]]),0)</f>
        <v>446094</v>
      </c>
      <c r="P474" s="123" t="str" cm="1">
        <f t="array" ref="P474">_xlfn.IFS(Table1[[#This Row],[Asset Class]]&lt;&gt;"Local","y",P$11=$E474,"y",Table1[[#This Row],[Asset Class]]="Local","")</f>
        <v/>
      </c>
      <c r="Q474" s="86" t="str" cm="1">
        <f t="array" ref="Q474">_xlfn.IFS(Table1[[#This Row],[Asset Class]]&lt;&gt;"Local","y",Q$11=$E474,"y",Table1[[#This Row],[Asset Class]]="Local","")</f>
        <v/>
      </c>
      <c r="R474" s="86" t="str" cm="1">
        <f t="array" ref="R474">_xlfn.IFS(Table1[[#This Row],[Asset Class]]&lt;&gt;"Local","y",R$11=$E474,"y",Table1[[#This Row],[Asset Class]]="Local","")</f>
        <v/>
      </c>
      <c r="S474" s="341" t="str" cm="1">
        <f t="array" ref="S474">_xlfn.IFS(Table1[[#This Row],[Asset Class]]&lt;&gt;"Local","y",S$11=$E474,"y",Table1[[#This Row],[Asset Class]]="Local","")</f>
        <v>y</v>
      </c>
      <c r="T474" s="50"/>
      <c r="U474" s="95" t="str">
        <f>IF(Table1[[#This Row],[Asset Class]]&lt;&gt;"Local",0.25,IF(P474="y",1,""))</f>
        <v/>
      </c>
      <c r="V474" s="415" t="str">
        <f>IF(Table1[[#This Row],[Asset Class]]&lt;&gt;"Local",0.25,IF(Q474="y",1,""))</f>
        <v/>
      </c>
      <c r="W474" s="415" t="str">
        <f>IF(Table1[[#This Row],[Asset Class]]&lt;&gt;"Local",0.25,IF(R474="y",1,""))</f>
        <v/>
      </c>
      <c r="X474" s="415">
        <f>IF(Table1[[#This Row],[Asset Class]]&lt;&gt;"Local",0.25,IF(S474="y",1,""))</f>
        <v>1</v>
      </c>
      <c r="Y474" s="95">
        <f t="shared" si="42"/>
        <v>1</v>
      </c>
      <c r="Z474" s="50"/>
      <c r="AA474" s="257" t="str">
        <f t="shared" si="43"/>
        <v/>
      </c>
      <c r="AB474" s="258" t="str">
        <f t="shared" si="44"/>
        <v/>
      </c>
      <c r="AC474" s="258" t="str">
        <f t="shared" si="45"/>
        <v/>
      </c>
      <c r="AD474" s="258">
        <f t="shared" si="46"/>
        <v>446094</v>
      </c>
      <c r="AE474" s="259">
        <f t="shared" si="47"/>
        <v>446094</v>
      </c>
    </row>
    <row r="475" spans="1:31">
      <c r="A475" s="26"/>
      <c r="B475" s="210" t="s">
        <v>854</v>
      </c>
      <c r="C475" s="211" t="s">
        <v>855</v>
      </c>
      <c r="D475" s="211" t="s">
        <v>111</v>
      </c>
      <c r="E475" s="211" t="s">
        <v>114</v>
      </c>
      <c r="F475" s="241" t="s">
        <v>108</v>
      </c>
      <c r="G475" s="357">
        <v>0.5</v>
      </c>
      <c r="H475" s="360">
        <v>4736.9450306138515</v>
      </c>
      <c r="I475" s="365">
        <v>77.371645491830151</v>
      </c>
      <c r="J475" s="332">
        <f>Table1[[#This Row],[Embellishment Area (m2)]]*Table1[[#This Row],[Construction Unit Rate ($/m)]]*Table1[[#This Row],[Embellishment Area Factor]]</f>
        <v>183252.61581147072</v>
      </c>
      <c r="K475" s="246">
        <v>0</v>
      </c>
      <c r="L475" s="337">
        <v>51.919695325664051</v>
      </c>
      <c r="M475" s="88">
        <f>Table1[[#This Row],[Size of land (m2)]]*Table1[[#This Row],[Land Unit Rate ($/m2)]]</f>
        <v>0</v>
      </c>
      <c r="N475" s="244">
        <v>2021</v>
      </c>
      <c r="O475" s="202">
        <f>ROUND(IF(Table1[[#This Row],[Valuation Year]]=2016,(Table1[[#This Row],[Total Construction Cost ($)]]+Table1[[#This Row],[Land Value]])*('General Input Sheet'!$G$38/'General Input Sheet'!$G$43),Table1[[#This Row],[Total Construction Cost ($)]]+Table1[[#This Row],[Land Value]]),0)</f>
        <v>183253</v>
      </c>
      <c r="P475" s="123" t="str" cm="1">
        <f t="array" ref="P475">_xlfn.IFS(Table1[[#This Row],[Asset Class]]&lt;&gt;"Local","y",P$11=$E475,"y",Table1[[#This Row],[Asset Class]]="Local","")</f>
        <v/>
      </c>
      <c r="Q475" s="86" t="str" cm="1">
        <f t="array" ref="Q475">_xlfn.IFS(Table1[[#This Row],[Asset Class]]&lt;&gt;"Local","y",Q$11=$E475,"y",Table1[[#This Row],[Asset Class]]="Local","")</f>
        <v/>
      </c>
      <c r="R475" s="86" t="str" cm="1">
        <f t="array" ref="R475">_xlfn.IFS(Table1[[#This Row],[Asset Class]]&lt;&gt;"Local","y",R$11=$E475,"y",Table1[[#This Row],[Asset Class]]="Local","")</f>
        <v/>
      </c>
      <c r="S475" s="341" t="str" cm="1">
        <f t="array" ref="S475">_xlfn.IFS(Table1[[#This Row],[Asset Class]]&lt;&gt;"Local","y",S$11=$E475,"y",Table1[[#This Row],[Asset Class]]="Local","")</f>
        <v>y</v>
      </c>
      <c r="T475" s="50"/>
      <c r="U475" s="95" t="str">
        <f>IF(Table1[[#This Row],[Asset Class]]&lt;&gt;"Local",0.25,IF(P475="y",1,""))</f>
        <v/>
      </c>
      <c r="V475" s="415" t="str">
        <f>IF(Table1[[#This Row],[Asset Class]]&lt;&gt;"Local",0.25,IF(Q475="y",1,""))</f>
        <v/>
      </c>
      <c r="W475" s="415" t="str">
        <f>IF(Table1[[#This Row],[Asset Class]]&lt;&gt;"Local",0.25,IF(R475="y",1,""))</f>
        <v/>
      </c>
      <c r="X475" s="415">
        <f>IF(Table1[[#This Row],[Asset Class]]&lt;&gt;"Local",0.25,IF(S475="y",1,""))</f>
        <v>1</v>
      </c>
      <c r="Y475" s="95">
        <f t="shared" si="42"/>
        <v>1</v>
      </c>
      <c r="Z475" s="50"/>
      <c r="AA475" s="257" t="str">
        <f t="shared" si="43"/>
        <v/>
      </c>
      <c r="AB475" s="258" t="str">
        <f t="shared" si="44"/>
        <v/>
      </c>
      <c r="AC475" s="258" t="str">
        <f t="shared" si="45"/>
        <v/>
      </c>
      <c r="AD475" s="258">
        <f t="shared" si="46"/>
        <v>183253</v>
      </c>
      <c r="AE475" s="259">
        <f t="shared" si="47"/>
        <v>183253</v>
      </c>
    </row>
    <row r="476" spans="1:31">
      <c r="A476" s="26"/>
      <c r="B476" s="210" t="s">
        <v>856</v>
      </c>
      <c r="C476" s="211" t="s">
        <v>857</v>
      </c>
      <c r="D476" s="211" t="s">
        <v>111</v>
      </c>
      <c r="E476" s="211" t="s">
        <v>114</v>
      </c>
      <c r="F476" s="241" t="s">
        <v>108</v>
      </c>
      <c r="G476" s="357">
        <v>0.5</v>
      </c>
      <c r="H476" s="360">
        <v>15512.945455188825</v>
      </c>
      <c r="I476" s="365">
        <v>77.371645491830151</v>
      </c>
      <c r="J476" s="332">
        <f>Table1[[#This Row],[Embellishment Area (m2)]]*Table1[[#This Row],[Construction Unit Rate ($/m)]]*Table1[[#This Row],[Embellishment Area Factor]]</f>
        <v>600131.05814648373</v>
      </c>
      <c r="K476" s="246">
        <v>31025.89091037765</v>
      </c>
      <c r="L476" s="337">
        <v>51.919695325664051</v>
      </c>
      <c r="M476" s="88">
        <f>Table1[[#This Row],[Size of land (m2)]]*Table1[[#This Row],[Land Unit Rate ($/m2)]]</f>
        <v>1610854.8032740972</v>
      </c>
      <c r="N476" s="244">
        <v>2021</v>
      </c>
      <c r="O476" s="202">
        <f>ROUND(IF(Table1[[#This Row],[Valuation Year]]=2016,(Table1[[#This Row],[Total Construction Cost ($)]]+Table1[[#This Row],[Land Value]])*('General Input Sheet'!$G$38/'General Input Sheet'!$G$43),Table1[[#This Row],[Total Construction Cost ($)]]+Table1[[#This Row],[Land Value]]),0)</f>
        <v>2210986</v>
      </c>
      <c r="P476" s="123" t="str" cm="1">
        <f t="array" ref="P476">_xlfn.IFS(Table1[[#This Row],[Asset Class]]&lt;&gt;"Local","y",P$11=$E476,"y",Table1[[#This Row],[Asset Class]]="Local","")</f>
        <v/>
      </c>
      <c r="Q476" s="86" t="str" cm="1">
        <f t="array" ref="Q476">_xlfn.IFS(Table1[[#This Row],[Asset Class]]&lt;&gt;"Local","y",Q$11=$E476,"y",Table1[[#This Row],[Asset Class]]="Local","")</f>
        <v/>
      </c>
      <c r="R476" s="86" t="str" cm="1">
        <f t="array" ref="R476">_xlfn.IFS(Table1[[#This Row],[Asset Class]]&lt;&gt;"Local","y",R$11=$E476,"y",Table1[[#This Row],[Asset Class]]="Local","")</f>
        <v/>
      </c>
      <c r="S476" s="341" t="str" cm="1">
        <f t="array" ref="S476">_xlfn.IFS(Table1[[#This Row],[Asset Class]]&lt;&gt;"Local","y",S$11=$E476,"y",Table1[[#This Row],[Asset Class]]="Local","")</f>
        <v>y</v>
      </c>
      <c r="T476" s="50"/>
      <c r="U476" s="95" t="str">
        <f>IF(Table1[[#This Row],[Asset Class]]&lt;&gt;"Local",0.25,IF(P476="y",1,""))</f>
        <v/>
      </c>
      <c r="V476" s="415" t="str">
        <f>IF(Table1[[#This Row],[Asset Class]]&lt;&gt;"Local",0.25,IF(Q476="y",1,""))</f>
        <v/>
      </c>
      <c r="W476" s="415" t="str">
        <f>IF(Table1[[#This Row],[Asset Class]]&lt;&gt;"Local",0.25,IF(R476="y",1,""))</f>
        <v/>
      </c>
      <c r="X476" s="415">
        <f>IF(Table1[[#This Row],[Asset Class]]&lt;&gt;"Local",0.25,IF(S476="y",1,""))</f>
        <v>1</v>
      </c>
      <c r="Y476" s="95">
        <f t="shared" si="42"/>
        <v>1</v>
      </c>
      <c r="Z476" s="50"/>
      <c r="AA476" s="257" t="str">
        <f t="shared" si="43"/>
        <v/>
      </c>
      <c r="AB476" s="258" t="str">
        <f t="shared" si="44"/>
        <v/>
      </c>
      <c r="AC476" s="258" t="str">
        <f t="shared" si="45"/>
        <v/>
      </c>
      <c r="AD476" s="258">
        <f t="shared" si="46"/>
        <v>2210986</v>
      </c>
      <c r="AE476" s="259">
        <f t="shared" si="47"/>
        <v>2210986</v>
      </c>
    </row>
    <row r="477" spans="1:31">
      <c r="A477" s="26"/>
      <c r="B477" s="210" t="s">
        <v>858</v>
      </c>
      <c r="C477" s="211" t="s">
        <v>859</v>
      </c>
      <c r="D477" s="211" t="s">
        <v>111</v>
      </c>
      <c r="E477" s="211" t="s">
        <v>114</v>
      </c>
      <c r="F477" s="241" t="s">
        <v>103</v>
      </c>
      <c r="G477" s="357">
        <v>0.5</v>
      </c>
      <c r="H477" s="360">
        <v>42395.33260124216</v>
      </c>
      <c r="I477" s="365">
        <v>77.371645491830151</v>
      </c>
      <c r="J477" s="332">
        <f>Table1[[#This Row],[Embellishment Area (m2)]]*Table1[[#This Row],[Construction Unit Rate ($/m)]]*Table1[[#This Row],[Embellishment Area Factor]]</f>
        <v>1640098.3222657689</v>
      </c>
      <c r="K477" s="246">
        <v>0</v>
      </c>
      <c r="L477" s="337">
        <v>51.919695325664051</v>
      </c>
      <c r="M477" s="88">
        <f>Table1[[#This Row],[Size of land (m2)]]*Table1[[#This Row],[Land Unit Rate ($/m2)]]</f>
        <v>0</v>
      </c>
      <c r="N477" s="244">
        <v>2021</v>
      </c>
      <c r="O477" s="202">
        <f>ROUND(IF(Table1[[#This Row],[Valuation Year]]=2016,(Table1[[#This Row],[Total Construction Cost ($)]]+Table1[[#This Row],[Land Value]])*('General Input Sheet'!$G$38/'General Input Sheet'!$G$43),Table1[[#This Row],[Total Construction Cost ($)]]+Table1[[#This Row],[Land Value]]),0)</f>
        <v>1640098</v>
      </c>
      <c r="P477" s="123" t="str" cm="1">
        <f t="array" ref="P477">_xlfn.IFS(Table1[[#This Row],[Asset Class]]&lt;&gt;"Local","y",P$11=$E477,"y",Table1[[#This Row],[Asset Class]]="Local","")</f>
        <v/>
      </c>
      <c r="Q477" s="86" t="str" cm="1">
        <f t="array" ref="Q477">_xlfn.IFS(Table1[[#This Row],[Asset Class]]&lt;&gt;"Local","y",Q$11=$E477,"y",Table1[[#This Row],[Asset Class]]="Local","")</f>
        <v/>
      </c>
      <c r="R477" s="86" t="str" cm="1">
        <f t="array" ref="R477">_xlfn.IFS(Table1[[#This Row],[Asset Class]]&lt;&gt;"Local","y",R$11=$E477,"y",Table1[[#This Row],[Asset Class]]="Local","")</f>
        <v/>
      </c>
      <c r="S477" s="341" t="str" cm="1">
        <f t="array" ref="S477">_xlfn.IFS(Table1[[#This Row],[Asset Class]]&lt;&gt;"Local","y",S$11=$E477,"y",Table1[[#This Row],[Asset Class]]="Local","")</f>
        <v>y</v>
      </c>
      <c r="T477" s="50"/>
      <c r="U477" s="95" t="str">
        <f>IF(Table1[[#This Row],[Asset Class]]&lt;&gt;"Local",0.25,IF(P477="y",1,""))</f>
        <v/>
      </c>
      <c r="V477" s="415" t="str">
        <f>IF(Table1[[#This Row],[Asset Class]]&lt;&gt;"Local",0.25,IF(Q477="y",1,""))</f>
        <v/>
      </c>
      <c r="W477" s="415" t="str">
        <f>IF(Table1[[#This Row],[Asset Class]]&lt;&gt;"Local",0.25,IF(R477="y",1,""))</f>
        <v/>
      </c>
      <c r="X477" s="415">
        <f>IF(Table1[[#This Row],[Asset Class]]&lt;&gt;"Local",0.25,IF(S477="y",1,""))</f>
        <v>1</v>
      </c>
      <c r="Y477" s="95">
        <f t="shared" si="42"/>
        <v>1</v>
      </c>
      <c r="Z477" s="50"/>
      <c r="AA477" s="257" t="str">
        <f t="shared" si="43"/>
        <v/>
      </c>
      <c r="AB477" s="258" t="str">
        <f t="shared" si="44"/>
        <v/>
      </c>
      <c r="AC477" s="258" t="str">
        <f t="shared" si="45"/>
        <v/>
      </c>
      <c r="AD477" s="258">
        <f t="shared" si="46"/>
        <v>1640098</v>
      </c>
      <c r="AE477" s="259">
        <f t="shared" si="47"/>
        <v>1640098</v>
      </c>
    </row>
    <row r="478" spans="1:31">
      <c r="A478" s="26"/>
      <c r="B478" s="210" t="s">
        <v>860</v>
      </c>
      <c r="C478" s="211" t="s">
        <v>861</v>
      </c>
      <c r="D478" s="211" t="s">
        <v>106</v>
      </c>
      <c r="E478" s="211" t="s">
        <v>114</v>
      </c>
      <c r="F478" s="241" t="s">
        <v>103</v>
      </c>
      <c r="G478" s="357">
        <v>0.5</v>
      </c>
      <c r="H478" s="360">
        <v>12946.422242724329</v>
      </c>
      <c r="I478" s="365">
        <v>566.28724924743767</v>
      </c>
      <c r="J478" s="332">
        <f>Table1[[#This Row],[Embellishment Area (m2)]]*Table1[[#This Row],[Construction Unit Rate ($/m)]]*Table1[[#This Row],[Embellishment Area Factor]]</f>
        <v>3665696.9197141016</v>
      </c>
      <c r="K478" s="246">
        <v>0</v>
      </c>
      <c r="L478" s="337">
        <v>75.676903388107434</v>
      </c>
      <c r="M478" s="88">
        <f>Table1[[#This Row],[Size of land (m2)]]*Table1[[#This Row],[Land Unit Rate ($/m2)]]</f>
        <v>0</v>
      </c>
      <c r="N478" s="244">
        <v>2021</v>
      </c>
      <c r="O478" s="202">
        <f>ROUND(IF(Table1[[#This Row],[Valuation Year]]=2016,(Table1[[#This Row],[Total Construction Cost ($)]]+Table1[[#This Row],[Land Value]])*('General Input Sheet'!$G$38/'General Input Sheet'!$G$43),Table1[[#This Row],[Total Construction Cost ($)]]+Table1[[#This Row],[Land Value]]),0)</f>
        <v>3665697</v>
      </c>
      <c r="P478" s="123" t="str" cm="1">
        <f t="array" ref="P478">_xlfn.IFS(Table1[[#This Row],[Asset Class]]&lt;&gt;"Local","y",P$11=$E478,"y",Table1[[#This Row],[Asset Class]]="Local","")</f>
        <v>y</v>
      </c>
      <c r="Q478" s="86" t="str" cm="1">
        <f t="array" ref="Q478">_xlfn.IFS(Table1[[#This Row],[Asset Class]]&lt;&gt;"Local","y",Q$11=$E478,"y",Table1[[#This Row],[Asset Class]]="Local","")</f>
        <v>y</v>
      </c>
      <c r="R478" s="86" t="str" cm="1">
        <f t="array" ref="R478">_xlfn.IFS(Table1[[#This Row],[Asset Class]]&lt;&gt;"Local","y",R$11=$E478,"y",Table1[[#This Row],[Asset Class]]="Local","")</f>
        <v>y</v>
      </c>
      <c r="S478" s="341" t="str" cm="1">
        <f t="array" ref="S478">_xlfn.IFS(Table1[[#This Row],[Asset Class]]&lt;&gt;"Local","y",S$11=$E478,"y",Table1[[#This Row],[Asset Class]]="Local","")</f>
        <v>y</v>
      </c>
      <c r="T478" s="50"/>
      <c r="U478" s="95">
        <f>IF(Table1[[#This Row],[Asset Class]]&lt;&gt;"Local",0.25,IF(P478="y",1,""))</f>
        <v>0.25</v>
      </c>
      <c r="V478" s="415">
        <f>IF(Table1[[#This Row],[Asset Class]]&lt;&gt;"Local",0.25,IF(Q478="y",1,""))</f>
        <v>0.25</v>
      </c>
      <c r="W478" s="415">
        <f>IF(Table1[[#This Row],[Asset Class]]&lt;&gt;"Local",0.25,IF(R478="y",1,""))</f>
        <v>0.25</v>
      </c>
      <c r="X478" s="415">
        <f>IF(Table1[[#This Row],[Asset Class]]&lt;&gt;"Local",0.25,IF(S478="y",1,""))</f>
        <v>0.25</v>
      </c>
      <c r="Y478" s="95">
        <f t="shared" si="42"/>
        <v>1</v>
      </c>
      <c r="Z478" s="50"/>
      <c r="AA478" s="257">
        <f t="shared" si="43"/>
        <v>916424.25</v>
      </c>
      <c r="AB478" s="258">
        <f t="shared" si="44"/>
        <v>916424.25</v>
      </c>
      <c r="AC478" s="258">
        <f t="shared" si="45"/>
        <v>916424.25</v>
      </c>
      <c r="AD478" s="258">
        <f t="shared" si="46"/>
        <v>916424.25</v>
      </c>
      <c r="AE478" s="259">
        <f t="shared" si="47"/>
        <v>3665697</v>
      </c>
    </row>
    <row r="479" spans="1:31">
      <c r="A479" s="26"/>
      <c r="B479" s="210" t="s">
        <v>862</v>
      </c>
      <c r="C479" s="211" t="s">
        <v>863</v>
      </c>
      <c r="D479" s="211" t="s">
        <v>111</v>
      </c>
      <c r="E479" s="211" t="s">
        <v>114</v>
      </c>
      <c r="F479" s="241" t="s">
        <v>108</v>
      </c>
      <c r="G479" s="357">
        <v>0.5</v>
      </c>
      <c r="H479" s="360">
        <v>22560.018561699395</v>
      </c>
      <c r="I479" s="365">
        <v>77.371645491830151</v>
      </c>
      <c r="J479" s="332">
        <f>Table1[[#This Row],[Embellishment Area (m2)]]*Table1[[#This Row],[Construction Unit Rate ($/m)]]*Table1[[#This Row],[Embellishment Area Factor]]</f>
        <v>872752.87922245672</v>
      </c>
      <c r="K479" s="246">
        <v>45120.03712339879</v>
      </c>
      <c r="L479" s="337">
        <v>51.919695325664051</v>
      </c>
      <c r="M479" s="88">
        <f>Table1[[#This Row],[Size of land (m2)]]*Table1[[#This Row],[Land Unit Rate ($/m2)]]</f>
        <v>2342618.5805295166</v>
      </c>
      <c r="N479" s="244">
        <v>2021</v>
      </c>
      <c r="O479" s="202">
        <f>ROUND(IF(Table1[[#This Row],[Valuation Year]]=2016,(Table1[[#This Row],[Total Construction Cost ($)]]+Table1[[#This Row],[Land Value]])*('General Input Sheet'!$G$38/'General Input Sheet'!$G$43),Table1[[#This Row],[Total Construction Cost ($)]]+Table1[[#This Row],[Land Value]]),0)</f>
        <v>3215371</v>
      </c>
      <c r="P479" s="123" t="str" cm="1">
        <f t="array" ref="P479">_xlfn.IFS(Table1[[#This Row],[Asset Class]]&lt;&gt;"Local","y",P$11=$E479,"y",Table1[[#This Row],[Asset Class]]="Local","")</f>
        <v/>
      </c>
      <c r="Q479" s="86" t="str" cm="1">
        <f t="array" ref="Q479">_xlfn.IFS(Table1[[#This Row],[Asset Class]]&lt;&gt;"Local","y",Q$11=$E479,"y",Table1[[#This Row],[Asset Class]]="Local","")</f>
        <v/>
      </c>
      <c r="R479" s="86" t="str" cm="1">
        <f t="array" ref="R479">_xlfn.IFS(Table1[[#This Row],[Asset Class]]&lt;&gt;"Local","y",R$11=$E479,"y",Table1[[#This Row],[Asset Class]]="Local","")</f>
        <v/>
      </c>
      <c r="S479" s="341" t="str" cm="1">
        <f t="array" ref="S479">_xlfn.IFS(Table1[[#This Row],[Asset Class]]&lt;&gt;"Local","y",S$11=$E479,"y",Table1[[#This Row],[Asset Class]]="Local","")</f>
        <v>y</v>
      </c>
      <c r="T479" s="50"/>
      <c r="U479" s="95" t="str">
        <f>IF(Table1[[#This Row],[Asset Class]]&lt;&gt;"Local",0.25,IF(P479="y",1,""))</f>
        <v/>
      </c>
      <c r="V479" s="415" t="str">
        <f>IF(Table1[[#This Row],[Asset Class]]&lt;&gt;"Local",0.25,IF(Q479="y",1,""))</f>
        <v/>
      </c>
      <c r="W479" s="415" t="str">
        <f>IF(Table1[[#This Row],[Asset Class]]&lt;&gt;"Local",0.25,IF(R479="y",1,""))</f>
        <v/>
      </c>
      <c r="X479" s="415">
        <f>IF(Table1[[#This Row],[Asset Class]]&lt;&gt;"Local",0.25,IF(S479="y",1,""))</f>
        <v>1</v>
      </c>
      <c r="Y479" s="95">
        <f t="shared" si="42"/>
        <v>1</v>
      </c>
      <c r="Z479" s="50"/>
      <c r="AA479" s="257" t="str">
        <f t="shared" si="43"/>
        <v/>
      </c>
      <c r="AB479" s="258" t="str">
        <f t="shared" si="44"/>
        <v/>
      </c>
      <c r="AC479" s="258" t="str">
        <f t="shared" si="45"/>
        <v/>
      </c>
      <c r="AD479" s="258">
        <f t="shared" si="46"/>
        <v>3215371</v>
      </c>
      <c r="AE479" s="259">
        <f t="shared" si="47"/>
        <v>3215371</v>
      </c>
    </row>
    <row r="480" spans="1:31">
      <c r="A480" s="26"/>
      <c r="B480" s="210" t="s">
        <v>862</v>
      </c>
      <c r="C480" s="211" t="s">
        <v>864</v>
      </c>
      <c r="D480" s="211" t="s">
        <v>111</v>
      </c>
      <c r="E480" s="211" t="s">
        <v>114</v>
      </c>
      <c r="F480" s="241" t="s">
        <v>103</v>
      </c>
      <c r="G480" s="357">
        <v>0.5</v>
      </c>
      <c r="H480" s="361">
        <v>9008.4777466339056</v>
      </c>
      <c r="I480" s="365">
        <v>77.371645491830151</v>
      </c>
      <c r="J480" s="332">
        <f>Table1[[#This Row],[Embellishment Area (m2)]]*Table1[[#This Row],[Construction Unit Rate ($/m)]]*Table1[[#This Row],[Embellishment Area Factor]]</f>
        <v>348500.37331679976</v>
      </c>
      <c r="K480" s="246">
        <v>18016.955493267811</v>
      </c>
      <c r="L480" s="337">
        <v>51.919695325664051</v>
      </c>
      <c r="M480" s="88">
        <f>Table1[[#This Row],[Size of land (m2)]]*Table1[[#This Row],[Land Unit Rate ($/m2)]]</f>
        <v>935434.83990651404</v>
      </c>
      <c r="N480" s="244">
        <v>2021</v>
      </c>
      <c r="O480" s="88">
        <f>ROUND(IF(Table1[[#This Row],[Valuation Year]]=2016,(Table1[[#This Row],[Total Construction Cost ($)]]+Table1[[#This Row],[Land Value]])*('General Input Sheet'!$G$38/'General Input Sheet'!$G$43),Table1[[#This Row],[Total Construction Cost ($)]]+Table1[[#This Row],[Land Value]]),0)</f>
        <v>1283935</v>
      </c>
      <c r="P480" s="123" t="str" cm="1">
        <f t="array" ref="P480">_xlfn.IFS(Table1[[#This Row],[Asset Class]]&lt;&gt;"Local","y",P$11=$E480,"y",Table1[[#This Row],[Asset Class]]="Local","")</f>
        <v/>
      </c>
      <c r="Q480" s="86" t="str" cm="1">
        <f t="array" ref="Q480">_xlfn.IFS(Table1[[#This Row],[Asset Class]]&lt;&gt;"Local","y",Q$11=$E480,"y",Table1[[#This Row],[Asset Class]]="Local","")</f>
        <v/>
      </c>
      <c r="R480" s="86" t="str" cm="1">
        <f t="array" ref="R480">_xlfn.IFS(Table1[[#This Row],[Asset Class]]&lt;&gt;"Local","y",R$11=$E480,"y",Table1[[#This Row],[Asset Class]]="Local","")</f>
        <v/>
      </c>
      <c r="S480" s="341" t="str" cm="1">
        <f t="array" ref="S480">_xlfn.IFS(Table1[[#This Row],[Asset Class]]&lt;&gt;"Local","y",S$11=$E480,"y",Table1[[#This Row],[Asset Class]]="Local","")</f>
        <v>y</v>
      </c>
      <c r="T480" s="50"/>
      <c r="U480" s="95" t="str">
        <f>IF(Table1[[#This Row],[Asset Class]]&lt;&gt;"Local",0.25,IF(P480="y",1,""))</f>
        <v/>
      </c>
      <c r="V480" s="415" t="str">
        <f>IF(Table1[[#This Row],[Asset Class]]&lt;&gt;"Local",0.25,IF(Q480="y",1,""))</f>
        <v/>
      </c>
      <c r="W480" s="415" t="str">
        <f>IF(Table1[[#This Row],[Asset Class]]&lt;&gt;"Local",0.25,IF(R480="y",1,""))</f>
        <v/>
      </c>
      <c r="X480" s="415">
        <f>IF(Table1[[#This Row],[Asset Class]]&lt;&gt;"Local",0.25,IF(S480="y",1,""))</f>
        <v>1</v>
      </c>
      <c r="Y480" s="95">
        <f t="shared" si="42"/>
        <v>1</v>
      </c>
      <c r="Z480" s="50"/>
      <c r="AA480" s="257" t="str">
        <f t="shared" si="43"/>
        <v/>
      </c>
      <c r="AB480" s="258" t="str">
        <f t="shared" si="44"/>
        <v/>
      </c>
      <c r="AC480" s="258" t="str">
        <f t="shared" si="45"/>
        <v/>
      </c>
      <c r="AD480" s="258">
        <f t="shared" si="46"/>
        <v>1283935</v>
      </c>
      <c r="AE480" s="259">
        <f t="shared" si="47"/>
        <v>1283935</v>
      </c>
    </row>
    <row r="481" spans="1:31">
      <c r="A481" s="26"/>
      <c r="B481" s="210" t="s">
        <v>862</v>
      </c>
      <c r="C481" s="211" t="s">
        <v>865</v>
      </c>
      <c r="D481" s="211" t="s">
        <v>111</v>
      </c>
      <c r="E481" s="211" t="s">
        <v>114</v>
      </c>
      <c r="F481" s="241" t="s">
        <v>136</v>
      </c>
      <c r="G481" s="357">
        <v>0.5</v>
      </c>
      <c r="H481" s="360">
        <v>6583.0308735416502</v>
      </c>
      <c r="I481" s="365">
        <v>77.371645491830151</v>
      </c>
      <c r="J481" s="332">
        <f>Table1[[#This Row],[Embellishment Area (m2)]]*Table1[[#This Row],[Construction Unit Rate ($/m)]]*Table1[[#This Row],[Embellishment Area Factor]]</f>
        <v>254669.96550471877</v>
      </c>
      <c r="K481" s="246">
        <v>13166.0617470833</v>
      </c>
      <c r="L481" s="337">
        <v>51.919695325664051</v>
      </c>
      <c r="M481" s="88">
        <f>Table1[[#This Row],[Size of land (m2)]]*Table1[[#This Row],[Land Unit Rate ($/m2)]]</f>
        <v>683577.91454744514</v>
      </c>
      <c r="N481" s="244">
        <v>2021</v>
      </c>
      <c r="O481" s="202">
        <f>ROUND(IF(Table1[[#This Row],[Valuation Year]]=2016,(Table1[[#This Row],[Total Construction Cost ($)]]+Table1[[#This Row],[Land Value]])*('General Input Sheet'!$G$38/'General Input Sheet'!$G$43),Table1[[#This Row],[Total Construction Cost ($)]]+Table1[[#This Row],[Land Value]]),0)</f>
        <v>938248</v>
      </c>
      <c r="P481" s="123" t="str" cm="1">
        <f t="array" ref="P481">_xlfn.IFS(Table1[[#This Row],[Asset Class]]&lt;&gt;"Local","y",P$11=$E481,"y",Table1[[#This Row],[Asset Class]]="Local","")</f>
        <v/>
      </c>
      <c r="Q481" s="86" t="str" cm="1">
        <f t="array" ref="Q481">_xlfn.IFS(Table1[[#This Row],[Asset Class]]&lt;&gt;"Local","y",Q$11=$E481,"y",Table1[[#This Row],[Asset Class]]="Local","")</f>
        <v/>
      </c>
      <c r="R481" s="86" t="str" cm="1">
        <f t="array" ref="R481">_xlfn.IFS(Table1[[#This Row],[Asset Class]]&lt;&gt;"Local","y",R$11=$E481,"y",Table1[[#This Row],[Asset Class]]="Local","")</f>
        <v/>
      </c>
      <c r="S481" s="341" t="str" cm="1">
        <f t="array" ref="S481">_xlfn.IFS(Table1[[#This Row],[Asset Class]]&lt;&gt;"Local","y",S$11=$E481,"y",Table1[[#This Row],[Asset Class]]="Local","")</f>
        <v>y</v>
      </c>
      <c r="T481" s="50"/>
      <c r="U481" s="95" t="str">
        <f>IF(Table1[[#This Row],[Asset Class]]&lt;&gt;"Local",0.25,IF(P481="y",1,""))</f>
        <v/>
      </c>
      <c r="V481" s="415" t="str">
        <f>IF(Table1[[#This Row],[Asset Class]]&lt;&gt;"Local",0.25,IF(Q481="y",1,""))</f>
        <v/>
      </c>
      <c r="W481" s="415" t="str">
        <f>IF(Table1[[#This Row],[Asset Class]]&lt;&gt;"Local",0.25,IF(R481="y",1,""))</f>
        <v/>
      </c>
      <c r="X481" s="415">
        <f>IF(Table1[[#This Row],[Asset Class]]&lt;&gt;"Local",0.25,IF(S481="y",1,""))</f>
        <v>1</v>
      </c>
      <c r="Y481" s="95">
        <f t="shared" si="42"/>
        <v>1</v>
      </c>
      <c r="Z481" s="50"/>
      <c r="AA481" s="257" t="str">
        <f t="shared" si="43"/>
        <v/>
      </c>
      <c r="AB481" s="258" t="str">
        <f t="shared" si="44"/>
        <v/>
      </c>
      <c r="AC481" s="258" t="str">
        <f t="shared" si="45"/>
        <v/>
      </c>
      <c r="AD481" s="258">
        <f t="shared" si="46"/>
        <v>938248</v>
      </c>
      <c r="AE481" s="259">
        <f t="shared" si="47"/>
        <v>938248</v>
      </c>
    </row>
    <row r="482" spans="1:31">
      <c r="A482" s="26"/>
      <c r="B482" s="210" t="s">
        <v>866</v>
      </c>
      <c r="C482" s="211" t="s">
        <v>867</v>
      </c>
      <c r="D482" s="211" t="s">
        <v>111</v>
      </c>
      <c r="E482" s="211" t="s">
        <v>114</v>
      </c>
      <c r="F482" s="241" t="s">
        <v>108</v>
      </c>
      <c r="G482" s="357">
        <v>0.5</v>
      </c>
      <c r="H482" s="360">
        <v>14383.33959068842</v>
      </c>
      <c r="I482" s="365">
        <v>77.371645491830151</v>
      </c>
      <c r="J482" s="332">
        <f>Table1[[#This Row],[Embellishment Area (m2)]]*Table1[[#This Row],[Construction Unit Rate ($/m)]]*Table1[[#This Row],[Embellishment Area Factor]]</f>
        <v>556431.32589967491</v>
      </c>
      <c r="K482" s="246">
        <v>0</v>
      </c>
      <c r="L482" s="337">
        <v>51.919695325664051</v>
      </c>
      <c r="M482" s="88">
        <f>Table1[[#This Row],[Size of land (m2)]]*Table1[[#This Row],[Land Unit Rate ($/m2)]]</f>
        <v>0</v>
      </c>
      <c r="N482" s="244">
        <v>2021</v>
      </c>
      <c r="O482" s="202">
        <f>ROUND(IF(Table1[[#This Row],[Valuation Year]]=2016,(Table1[[#This Row],[Total Construction Cost ($)]]+Table1[[#This Row],[Land Value]])*('General Input Sheet'!$G$38/'General Input Sheet'!$G$43),Table1[[#This Row],[Total Construction Cost ($)]]+Table1[[#This Row],[Land Value]]),0)</f>
        <v>556431</v>
      </c>
      <c r="P482" s="123" t="str" cm="1">
        <f t="array" ref="P482">_xlfn.IFS(Table1[[#This Row],[Asset Class]]&lt;&gt;"Local","y",P$11=$E482,"y",Table1[[#This Row],[Asset Class]]="Local","")</f>
        <v/>
      </c>
      <c r="Q482" s="86" t="str" cm="1">
        <f t="array" ref="Q482">_xlfn.IFS(Table1[[#This Row],[Asset Class]]&lt;&gt;"Local","y",Q$11=$E482,"y",Table1[[#This Row],[Asset Class]]="Local","")</f>
        <v/>
      </c>
      <c r="R482" s="86" t="str" cm="1">
        <f t="array" ref="R482">_xlfn.IFS(Table1[[#This Row],[Asset Class]]&lt;&gt;"Local","y",R$11=$E482,"y",Table1[[#This Row],[Asset Class]]="Local","")</f>
        <v/>
      </c>
      <c r="S482" s="341" t="str" cm="1">
        <f t="array" ref="S482">_xlfn.IFS(Table1[[#This Row],[Asset Class]]&lt;&gt;"Local","y",S$11=$E482,"y",Table1[[#This Row],[Asset Class]]="Local","")</f>
        <v>y</v>
      </c>
      <c r="T482" s="50"/>
      <c r="U482" s="95" t="str">
        <f>IF(Table1[[#This Row],[Asset Class]]&lt;&gt;"Local",0.25,IF(P482="y",1,""))</f>
        <v/>
      </c>
      <c r="V482" s="415" t="str">
        <f>IF(Table1[[#This Row],[Asset Class]]&lt;&gt;"Local",0.25,IF(Q482="y",1,""))</f>
        <v/>
      </c>
      <c r="W482" s="415" t="str">
        <f>IF(Table1[[#This Row],[Asset Class]]&lt;&gt;"Local",0.25,IF(R482="y",1,""))</f>
        <v/>
      </c>
      <c r="X482" s="415">
        <f>IF(Table1[[#This Row],[Asset Class]]&lt;&gt;"Local",0.25,IF(S482="y",1,""))</f>
        <v>1</v>
      </c>
      <c r="Y482" s="95">
        <f t="shared" si="42"/>
        <v>1</v>
      </c>
      <c r="Z482" s="50"/>
      <c r="AA482" s="257" t="str">
        <f t="shared" si="43"/>
        <v/>
      </c>
      <c r="AB482" s="258" t="str">
        <f t="shared" si="44"/>
        <v/>
      </c>
      <c r="AC482" s="258" t="str">
        <f t="shared" si="45"/>
        <v/>
      </c>
      <c r="AD482" s="258">
        <f t="shared" si="46"/>
        <v>556431</v>
      </c>
      <c r="AE482" s="259">
        <f t="shared" si="47"/>
        <v>556431</v>
      </c>
    </row>
    <row r="483" spans="1:31">
      <c r="A483" s="26"/>
      <c r="B483" s="210" t="s">
        <v>868</v>
      </c>
      <c r="C483" s="211" t="s">
        <v>869</v>
      </c>
      <c r="D483" s="211" t="s">
        <v>111</v>
      </c>
      <c r="E483" s="211" t="s">
        <v>114</v>
      </c>
      <c r="F483" s="241" t="s">
        <v>108</v>
      </c>
      <c r="G483" s="357">
        <v>0.5</v>
      </c>
      <c r="H483" s="360">
        <v>4824.685800866072</v>
      </c>
      <c r="I483" s="365">
        <v>77.371645491830151</v>
      </c>
      <c r="J483" s="332">
        <f>Table1[[#This Row],[Embellishment Area (m2)]]*Table1[[#This Row],[Construction Unit Rate ($/m)]]*Table1[[#This Row],[Embellishment Area Factor]]</f>
        <v>186646.93969703818</v>
      </c>
      <c r="K483" s="246">
        <v>0</v>
      </c>
      <c r="L483" s="337">
        <v>51.919695325664051</v>
      </c>
      <c r="M483" s="88">
        <f>Table1[[#This Row],[Size of land (m2)]]*Table1[[#This Row],[Land Unit Rate ($/m2)]]</f>
        <v>0</v>
      </c>
      <c r="N483" s="244">
        <v>2021</v>
      </c>
      <c r="O483" s="202">
        <f>ROUND(IF(Table1[[#This Row],[Valuation Year]]=2016,(Table1[[#This Row],[Total Construction Cost ($)]]+Table1[[#This Row],[Land Value]])*('General Input Sheet'!$G$38/'General Input Sheet'!$G$43),Table1[[#This Row],[Total Construction Cost ($)]]+Table1[[#This Row],[Land Value]]),0)</f>
        <v>186647</v>
      </c>
      <c r="P483" s="123" t="str" cm="1">
        <f t="array" ref="P483">_xlfn.IFS(Table1[[#This Row],[Asset Class]]&lt;&gt;"Local","y",P$11=$E483,"y",Table1[[#This Row],[Asset Class]]="Local","")</f>
        <v/>
      </c>
      <c r="Q483" s="86" t="str" cm="1">
        <f t="array" ref="Q483">_xlfn.IFS(Table1[[#This Row],[Asset Class]]&lt;&gt;"Local","y",Q$11=$E483,"y",Table1[[#This Row],[Asset Class]]="Local","")</f>
        <v/>
      </c>
      <c r="R483" s="86" t="str" cm="1">
        <f t="array" ref="R483">_xlfn.IFS(Table1[[#This Row],[Asset Class]]&lt;&gt;"Local","y",R$11=$E483,"y",Table1[[#This Row],[Asset Class]]="Local","")</f>
        <v/>
      </c>
      <c r="S483" s="341" t="str" cm="1">
        <f t="array" ref="S483">_xlfn.IFS(Table1[[#This Row],[Asset Class]]&lt;&gt;"Local","y",S$11=$E483,"y",Table1[[#This Row],[Asset Class]]="Local","")</f>
        <v>y</v>
      </c>
      <c r="T483" s="50"/>
      <c r="U483" s="95" t="str">
        <f>IF(Table1[[#This Row],[Asset Class]]&lt;&gt;"Local",0.25,IF(P483="y",1,""))</f>
        <v/>
      </c>
      <c r="V483" s="415" t="str">
        <f>IF(Table1[[#This Row],[Asset Class]]&lt;&gt;"Local",0.25,IF(Q483="y",1,""))</f>
        <v/>
      </c>
      <c r="W483" s="415" t="str">
        <f>IF(Table1[[#This Row],[Asset Class]]&lt;&gt;"Local",0.25,IF(R483="y",1,""))</f>
        <v/>
      </c>
      <c r="X483" s="415">
        <f>IF(Table1[[#This Row],[Asset Class]]&lt;&gt;"Local",0.25,IF(S483="y",1,""))</f>
        <v>1</v>
      </c>
      <c r="Y483" s="95">
        <f t="shared" si="42"/>
        <v>1</v>
      </c>
      <c r="Z483" s="50"/>
      <c r="AA483" s="257" t="str">
        <f t="shared" si="43"/>
        <v/>
      </c>
      <c r="AB483" s="258" t="str">
        <f t="shared" si="44"/>
        <v/>
      </c>
      <c r="AC483" s="258" t="str">
        <f t="shared" si="45"/>
        <v/>
      </c>
      <c r="AD483" s="258">
        <f t="shared" si="46"/>
        <v>186647</v>
      </c>
      <c r="AE483" s="259">
        <f t="shared" si="47"/>
        <v>186647</v>
      </c>
    </row>
    <row r="484" spans="1:31">
      <c r="A484" s="26"/>
      <c r="B484" s="210" t="s">
        <v>870</v>
      </c>
      <c r="C484" s="211" t="s">
        <v>871</v>
      </c>
      <c r="D484" s="211" t="s">
        <v>111</v>
      </c>
      <c r="E484" s="211" t="s">
        <v>114</v>
      </c>
      <c r="F484" s="241" t="s">
        <v>103</v>
      </c>
      <c r="G484" s="357">
        <v>0.5</v>
      </c>
      <c r="H484" s="360">
        <v>12638.763275096795</v>
      </c>
      <c r="I484" s="365">
        <v>77.371645491830151</v>
      </c>
      <c r="J484" s="332">
        <f>Table1[[#This Row],[Embellishment Area (m2)]]*Table1[[#This Row],[Construction Unit Rate ($/m)]]*Table1[[#This Row],[Embellishment Area Factor]]</f>
        <v>488940.95578797569</v>
      </c>
      <c r="K484" s="246">
        <v>25277.52655019359</v>
      </c>
      <c r="L484" s="337">
        <v>51.919695325664051</v>
      </c>
      <c r="M484" s="88">
        <f>Table1[[#This Row],[Size of land (m2)]]*Table1[[#This Row],[Land Unit Rate ($/m2)]]</f>
        <v>1312401.4770724352</v>
      </c>
      <c r="N484" s="244">
        <v>2021</v>
      </c>
      <c r="O484" s="202">
        <f>ROUND(IF(Table1[[#This Row],[Valuation Year]]=2016,(Table1[[#This Row],[Total Construction Cost ($)]]+Table1[[#This Row],[Land Value]])*('General Input Sheet'!$G$38/'General Input Sheet'!$G$43),Table1[[#This Row],[Total Construction Cost ($)]]+Table1[[#This Row],[Land Value]]),0)</f>
        <v>1801342</v>
      </c>
      <c r="P484" s="123" t="str" cm="1">
        <f t="array" ref="P484">_xlfn.IFS(Table1[[#This Row],[Asset Class]]&lt;&gt;"Local","y",P$11=$E484,"y",Table1[[#This Row],[Asset Class]]="Local","")</f>
        <v/>
      </c>
      <c r="Q484" s="86" t="str" cm="1">
        <f t="array" ref="Q484">_xlfn.IFS(Table1[[#This Row],[Asset Class]]&lt;&gt;"Local","y",Q$11=$E484,"y",Table1[[#This Row],[Asset Class]]="Local","")</f>
        <v/>
      </c>
      <c r="R484" s="86" t="str" cm="1">
        <f t="array" ref="R484">_xlfn.IFS(Table1[[#This Row],[Asset Class]]&lt;&gt;"Local","y",R$11=$E484,"y",Table1[[#This Row],[Asset Class]]="Local","")</f>
        <v/>
      </c>
      <c r="S484" s="341" t="str" cm="1">
        <f t="array" ref="S484">_xlfn.IFS(Table1[[#This Row],[Asset Class]]&lt;&gt;"Local","y",S$11=$E484,"y",Table1[[#This Row],[Asset Class]]="Local","")</f>
        <v>y</v>
      </c>
      <c r="T484" s="50"/>
      <c r="U484" s="95" t="str">
        <f>IF(Table1[[#This Row],[Asset Class]]&lt;&gt;"Local",0.25,IF(P484="y",1,""))</f>
        <v/>
      </c>
      <c r="V484" s="415" t="str">
        <f>IF(Table1[[#This Row],[Asset Class]]&lt;&gt;"Local",0.25,IF(Q484="y",1,""))</f>
        <v/>
      </c>
      <c r="W484" s="415" t="str">
        <f>IF(Table1[[#This Row],[Asset Class]]&lt;&gt;"Local",0.25,IF(R484="y",1,""))</f>
        <v/>
      </c>
      <c r="X484" s="415">
        <f>IF(Table1[[#This Row],[Asset Class]]&lt;&gt;"Local",0.25,IF(S484="y",1,""))</f>
        <v>1</v>
      </c>
      <c r="Y484" s="95">
        <f t="shared" si="42"/>
        <v>1</v>
      </c>
      <c r="Z484" s="50"/>
      <c r="AA484" s="257" t="str">
        <f t="shared" si="43"/>
        <v/>
      </c>
      <c r="AB484" s="258" t="str">
        <f t="shared" si="44"/>
        <v/>
      </c>
      <c r="AC484" s="258" t="str">
        <f t="shared" si="45"/>
        <v/>
      </c>
      <c r="AD484" s="258">
        <f t="shared" si="46"/>
        <v>1801342</v>
      </c>
      <c r="AE484" s="259">
        <f t="shared" si="47"/>
        <v>1801342</v>
      </c>
    </row>
    <row r="485" spans="1:31">
      <c r="A485" s="26"/>
      <c r="B485" s="210" t="s">
        <v>870</v>
      </c>
      <c r="C485" s="211" t="s">
        <v>872</v>
      </c>
      <c r="D485" s="211" t="s">
        <v>111</v>
      </c>
      <c r="E485" s="211" t="s">
        <v>114</v>
      </c>
      <c r="F485" s="241" t="s">
        <v>108</v>
      </c>
      <c r="G485" s="357">
        <v>0.5</v>
      </c>
      <c r="H485" s="360">
        <v>10130.843660225195</v>
      </c>
      <c r="I485" s="365">
        <v>77.371645491830151</v>
      </c>
      <c r="J485" s="332">
        <f>Table1[[#This Row],[Embellishment Area (m2)]]*Table1[[#This Row],[Construction Unit Rate ($/m)]]*Table1[[#This Row],[Embellishment Area Factor]]</f>
        <v>391920.02210604941</v>
      </c>
      <c r="K485" s="246">
        <v>20261.68732045039</v>
      </c>
      <c r="L485" s="337">
        <v>51.919695325664051</v>
      </c>
      <c r="M485" s="88">
        <f>Table1[[#This Row],[Size of land (m2)]]*Table1[[#This Row],[Land Unit Rate ($/m2)]]</f>
        <v>1051980.6324616547</v>
      </c>
      <c r="N485" s="244">
        <v>2021</v>
      </c>
      <c r="O485" s="202">
        <f>ROUND(IF(Table1[[#This Row],[Valuation Year]]=2016,(Table1[[#This Row],[Total Construction Cost ($)]]+Table1[[#This Row],[Land Value]])*('General Input Sheet'!$G$38/'General Input Sheet'!$G$43),Table1[[#This Row],[Total Construction Cost ($)]]+Table1[[#This Row],[Land Value]]),0)</f>
        <v>1443901</v>
      </c>
      <c r="P485" s="123" t="str" cm="1">
        <f t="array" ref="P485">_xlfn.IFS(Table1[[#This Row],[Asset Class]]&lt;&gt;"Local","y",P$11=$E485,"y",Table1[[#This Row],[Asset Class]]="Local","")</f>
        <v/>
      </c>
      <c r="Q485" s="86" t="str" cm="1">
        <f t="array" ref="Q485">_xlfn.IFS(Table1[[#This Row],[Asset Class]]&lt;&gt;"Local","y",Q$11=$E485,"y",Table1[[#This Row],[Asset Class]]="Local","")</f>
        <v/>
      </c>
      <c r="R485" s="86" t="str" cm="1">
        <f t="array" ref="R485">_xlfn.IFS(Table1[[#This Row],[Asset Class]]&lt;&gt;"Local","y",R$11=$E485,"y",Table1[[#This Row],[Asset Class]]="Local","")</f>
        <v/>
      </c>
      <c r="S485" s="341" t="str" cm="1">
        <f t="array" ref="S485">_xlfn.IFS(Table1[[#This Row],[Asset Class]]&lt;&gt;"Local","y",S$11=$E485,"y",Table1[[#This Row],[Asset Class]]="Local","")</f>
        <v>y</v>
      </c>
      <c r="T485" s="50"/>
      <c r="U485" s="95" t="str">
        <f>IF(Table1[[#This Row],[Asset Class]]&lt;&gt;"Local",0.25,IF(P485="y",1,""))</f>
        <v/>
      </c>
      <c r="V485" s="415" t="str">
        <f>IF(Table1[[#This Row],[Asset Class]]&lt;&gt;"Local",0.25,IF(Q485="y",1,""))</f>
        <v/>
      </c>
      <c r="W485" s="415" t="str">
        <f>IF(Table1[[#This Row],[Asset Class]]&lt;&gt;"Local",0.25,IF(R485="y",1,""))</f>
        <v/>
      </c>
      <c r="X485" s="415">
        <f>IF(Table1[[#This Row],[Asset Class]]&lt;&gt;"Local",0.25,IF(S485="y",1,""))</f>
        <v>1</v>
      </c>
      <c r="Y485" s="95">
        <f t="shared" si="42"/>
        <v>1</v>
      </c>
      <c r="Z485" s="50"/>
      <c r="AA485" s="257" t="str">
        <f t="shared" si="43"/>
        <v/>
      </c>
      <c r="AB485" s="258" t="str">
        <f t="shared" si="44"/>
        <v/>
      </c>
      <c r="AC485" s="258" t="str">
        <f t="shared" si="45"/>
        <v/>
      </c>
      <c r="AD485" s="258">
        <f t="shared" si="46"/>
        <v>1443901</v>
      </c>
      <c r="AE485" s="259">
        <f t="shared" si="47"/>
        <v>1443901</v>
      </c>
    </row>
    <row r="486" spans="1:31">
      <c r="A486" s="26"/>
      <c r="B486" s="210" t="s">
        <v>870</v>
      </c>
      <c r="C486" s="211" t="s">
        <v>873</v>
      </c>
      <c r="D486" s="211" t="s">
        <v>111</v>
      </c>
      <c r="E486" s="211" t="s">
        <v>114</v>
      </c>
      <c r="F486" s="241" t="s">
        <v>136</v>
      </c>
      <c r="G486" s="357">
        <v>0.5</v>
      </c>
      <c r="H486" s="360">
        <v>6132.8369117569746</v>
      </c>
      <c r="I486" s="365">
        <v>77.371645491830151</v>
      </c>
      <c r="J486" s="332">
        <f>Table1[[#This Row],[Embellishment Area (m2)]]*Table1[[#This Row],[Construction Unit Rate ($/m)]]*Table1[[#This Row],[Embellishment Area Factor]]</f>
        <v>237253.84169783554</v>
      </c>
      <c r="K486" s="246">
        <v>12265.673823513949</v>
      </c>
      <c r="L486" s="337">
        <v>51.919695325664051</v>
      </c>
      <c r="M486" s="88">
        <f>Table1[[#This Row],[Size of land (m2)]]*Table1[[#This Row],[Land Unit Rate ($/m2)]]</f>
        <v>636830.04788081709</v>
      </c>
      <c r="N486" s="244">
        <v>2021</v>
      </c>
      <c r="O486" s="202">
        <f>ROUND(IF(Table1[[#This Row],[Valuation Year]]=2016,(Table1[[#This Row],[Total Construction Cost ($)]]+Table1[[#This Row],[Land Value]])*('General Input Sheet'!$G$38/'General Input Sheet'!$G$43),Table1[[#This Row],[Total Construction Cost ($)]]+Table1[[#This Row],[Land Value]]),0)</f>
        <v>874084</v>
      </c>
      <c r="P486" s="123" t="str" cm="1">
        <f t="array" ref="P486">_xlfn.IFS(Table1[[#This Row],[Asset Class]]&lt;&gt;"Local","y",P$11=$E486,"y",Table1[[#This Row],[Asset Class]]="Local","")</f>
        <v/>
      </c>
      <c r="Q486" s="86" t="str" cm="1">
        <f t="array" ref="Q486">_xlfn.IFS(Table1[[#This Row],[Asset Class]]&lt;&gt;"Local","y",Q$11=$E486,"y",Table1[[#This Row],[Asset Class]]="Local","")</f>
        <v/>
      </c>
      <c r="R486" s="86" t="str" cm="1">
        <f t="array" ref="R486">_xlfn.IFS(Table1[[#This Row],[Asset Class]]&lt;&gt;"Local","y",R$11=$E486,"y",Table1[[#This Row],[Asset Class]]="Local","")</f>
        <v/>
      </c>
      <c r="S486" s="341" t="str" cm="1">
        <f t="array" ref="S486">_xlfn.IFS(Table1[[#This Row],[Asset Class]]&lt;&gt;"Local","y",S$11=$E486,"y",Table1[[#This Row],[Asset Class]]="Local","")</f>
        <v>y</v>
      </c>
      <c r="T486" s="50"/>
      <c r="U486" s="95" t="str">
        <f>IF(Table1[[#This Row],[Asset Class]]&lt;&gt;"Local",0.25,IF(P486="y",1,""))</f>
        <v/>
      </c>
      <c r="V486" s="415" t="str">
        <f>IF(Table1[[#This Row],[Asset Class]]&lt;&gt;"Local",0.25,IF(Q486="y",1,""))</f>
        <v/>
      </c>
      <c r="W486" s="415" t="str">
        <f>IF(Table1[[#This Row],[Asset Class]]&lt;&gt;"Local",0.25,IF(R486="y",1,""))</f>
        <v/>
      </c>
      <c r="X486" s="415">
        <f>IF(Table1[[#This Row],[Asset Class]]&lt;&gt;"Local",0.25,IF(S486="y",1,""))</f>
        <v>1</v>
      </c>
      <c r="Y486" s="95">
        <f t="shared" si="42"/>
        <v>1</v>
      </c>
      <c r="Z486" s="50"/>
      <c r="AA486" s="257" t="str">
        <f t="shared" si="43"/>
        <v/>
      </c>
      <c r="AB486" s="258" t="str">
        <f t="shared" si="44"/>
        <v/>
      </c>
      <c r="AC486" s="258" t="str">
        <f t="shared" si="45"/>
        <v/>
      </c>
      <c r="AD486" s="258">
        <f t="shared" si="46"/>
        <v>874084</v>
      </c>
      <c r="AE486" s="259">
        <f t="shared" si="47"/>
        <v>874084</v>
      </c>
    </row>
    <row r="487" spans="1:31">
      <c r="A487" s="26"/>
      <c r="B487" s="210" t="s">
        <v>870</v>
      </c>
      <c r="C487" s="211" t="s">
        <v>874</v>
      </c>
      <c r="D487" s="211" t="s">
        <v>111</v>
      </c>
      <c r="E487" s="211" t="s">
        <v>114</v>
      </c>
      <c r="F487" s="241" t="s">
        <v>108</v>
      </c>
      <c r="G487" s="357">
        <v>0.5</v>
      </c>
      <c r="H487" s="360">
        <v>5773.5628593646998</v>
      </c>
      <c r="I487" s="365">
        <v>77.371645491830151</v>
      </c>
      <c r="J487" s="332">
        <f>Table1[[#This Row],[Embellishment Area (m2)]]*Table1[[#This Row],[Construction Unit Rate ($/m)]]*Table1[[#This Row],[Embellishment Area Factor]]</f>
        <v>223355.02938978138</v>
      </c>
      <c r="K487" s="246">
        <v>11547.1257187294</v>
      </c>
      <c r="L487" s="337">
        <v>51.919695325664051</v>
      </c>
      <c r="M487" s="88">
        <f>Table1[[#This Row],[Size of land (m2)]]*Table1[[#This Row],[Land Unit Rate ($/m2)]]</f>
        <v>599523.24920356995</v>
      </c>
      <c r="N487" s="244">
        <v>2021</v>
      </c>
      <c r="O487" s="202">
        <f>ROUND(IF(Table1[[#This Row],[Valuation Year]]=2016,(Table1[[#This Row],[Total Construction Cost ($)]]+Table1[[#This Row],[Land Value]])*('General Input Sheet'!$G$38/'General Input Sheet'!$G$43),Table1[[#This Row],[Total Construction Cost ($)]]+Table1[[#This Row],[Land Value]]),0)</f>
        <v>822878</v>
      </c>
      <c r="P487" s="123" t="str" cm="1">
        <f t="array" ref="P487">_xlfn.IFS(Table1[[#This Row],[Asset Class]]&lt;&gt;"Local","y",P$11=$E487,"y",Table1[[#This Row],[Asset Class]]="Local","")</f>
        <v/>
      </c>
      <c r="Q487" s="86" t="str" cm="1">
        <f t="array" ref="Q487">_xlfn.IFS(Table1[[#This Row],[Asset Class]]&lt;&gt;"Local","y",Q$11=$E487,"y",Table1[[#This Row],[Asset Class]]="Local","")</f>
        <v/>
      </c>
      <c r="R487" s="86" t="str" cm="1">
        <f t="array" ref="R487">_xlfn.IFS(Table1[[#This Row],[Asset Class]]&lt;&gt;"Local","y",R$11=$E487,"y",Table1[[#This Row],[Asset Class]]="Local","")</f>
        <v/>
      </c>
      <c r="S487" s="341" t="str" cm="1">
        <f t="array" ref="S487">_xlfn.IFS(Table1[[#This Row],[Asset Class]]&lt;&gt;"Local","y",S$11=$E487,"y",Table1[[#This Row],[Asset Class]]="Local","")</f>
        <v>y</v>
      </c>
      <c r="T487" s="50"/>
      <c r="U487" s="95" t="str">
        <f>IF(Table1[[#This Row],[Asset Class]]&lt;&gt;"Local",0.25,IF(P487="y",1,""))</f>
        <v/>
      </c>
      <c r="V487" s="415" t="str">
        <f>IF(Table1[[#This Row],[Asset Class]]&lt;&gt;"Local",0.25,IF(Q487="y",1,""))</f>
        <v/>
      </c>
      <c r="W487" s="415" t="str">
        <f>IF(Table1[[#This Row],[Asset Class]]&lt;&gt;"Local",0.25,IF(R487="y",1,""))</f>
        <v/>
      </c>
      <c r="X487" s="415">
        <f>IF(Table1[[#This Row],[Asset Class]]&lt;&gt;"Local",0.25,IF(S487="y",1,""))</f>
        <v>1</v>
      </c>
      <c r="Y487" s="95">
        <f t="shared" si="42"/>
        <v>1</v>
      </c>
      <c r="Z487" s="50"/>
      <c r="AA487" s="257" t="str">
        <f t="shared" si="43"/>
        <v/>
      </c>
      <c r="AB487" s="258" t="str">
        <f t="shared" si="44"/>
        <v/>
      </c>
      <c r="AC487" s="258" t="str">
        <f t="shared" si="45"/>
        <v/>
      </c>
      <c r="AD487" s="258">
        <f t="shared" si="46"/>
        <v>822878</v>
      </c>
      <c r="AE487" s="259">
        <f t="shared" si="47"/>
        <v>822878</v>
      </c>
    </row>
    <row r="488" spans="1:31">
      <c r="A488" s="26"/>
      <c r="B488" s="210" t="s">
        <v>875</v>
      </c>
      <c r="C488" s="211" t="s">
        <v>876</v>
      </c>
      <c r="D488" s="211" t="s">
        <v>111</v>
      </c>
      <c r="E488" s="211" t="s">
        <v>114</v>
      </c>
      <c r="F488" s="241" t="s">
        <v>108</v>
      </c>
      <c r="G488" s="357">
        <v>0.5</v>
      </c>
      <c r="H488" s="360">
        <v>22797.566937627122</v>
      </c>
      <c r="I488" s="365">
        <v>77.371645491830151</v>
      </c>
      <c r="J488" s="332">
        <f>Table1[[#This Row],[Embellishment Area (m2)]]*Table1[[#This Row],[Construction Unit Rate ($/m)]]*Table1[[#This Row],[Embellishment Area Factor]]</f>
        <v>881942.6335871768</v>
      </c>
      <c r="K488" s="246">
        <v>45595.133875254243</v>
      </c>
      <c r="L488" s="337">
        <v>51.919695325664051</v>
      </c>
      <c r="M488" s="88">
        <f>Table1[[#This Row],[Size of land (m2)]]*Table1[[#This Row],[Land Unit Rate ($/m2)]]</f>
        <v>2367285.4591360642</v>
      </c>
      <c r="N488" s="244">
        <v>2021</v>
      </c>
      <c r="O488" s="202">
        <f>ROUND(IF(Table1[[#This Row],[Valuation Year]]=2016,(Table1[[#This Row],[Total Construction Cost ($)]]+Table1[[#This Row],[Land Value]])*('General Input Sheet'!$G$38/'General Input Sheet'!$G$43),Table1[[#This Row],[Total Construction Cost ($)]]+Table1[[#This Row],[Land Value]]),0)</f>
        <v>3249228</v>
      </c>
      <c r="P488" s="123" t="str" cm="1">
        <f t="array" ref="P488">_xlfn.IFS(Table1[[#This Row],[Asset Class]]&lt;&gt;"Local","y",P$11=$E488,"y",Table1[[#This Row],[Asset Class]]="Local","")</f>
        <v/>
      </c>
      <c r="Q488" s="86" t="str" cm="1">
        <f t="array" ref="Q488">_xlfn.IFS(Table1[[#This Row],[Asset Class]]&lt;&gt;"Local","y",Q$11=$E488,"y",Table1[[#This Row],[Asset Class]]="Local","")</f>
        <v/>
      </c>
      <c r="R488" s="86" t="str" cm="1">
        <f t="array" ref="R488">_xlfn.IFS(Table1[[#This Row],[Asset Class]]&lt;&gt;"Local","y",R$11=$E488,"y",Table1[[#This Row],[Asset Class]]="Local","")</f>
        <v/>
      </c>
      <c r="S488" s="341" t="str" cm="1">
        <f t="array" ref="S488">_xlfn.IFS(Table1[[#This Row],[Asset Class]]&lt;&gt;"Local","y",S$11=$E488,"y",Table1[[#This Row],[Asset Class]]="Local","")</f>
        <v>y</v>
      </c>
      <c r="T488" s="50"/>
      <c r="U488" s="95" t="str">
        <f>IF(Table1[[#This Row],[Asset Class]]&lt;&gt;"Local",0.25,IF(P488="y",1,""))</f>
        <v/>
      </c>
      <c r="V488" s="415" t="str">
        <f>IF(Table1[[#This Row],[Asset Class]]&lt;&gt;"Local",0.25,IF(Q488="y",1,""))</f>
        <v/>
      </c>
      <c r="W488" s="415" t="str">
        <f>IF(Table1[[#This Row],[Asset Class]]&lt;&gt;"Local",0.25,IF(R488="y",1,""))</f>
        <v/>
      </c>
      <c r="X488" s="415">
        <f>IF(Table1[[#This Row],[Asset Class]]&lt;&gt;"Local",0.25,IF(S488="y",1,""))</f>
        <v>1</v>
      </c>
      <c r="Y488" s="95">
        <f t="shared" si="42"/>
        <v>1</v>
      </c>
      <c r="Z488" s="50"/>
      <c r="AA488" s="257" t="str">
        <f t="shared" si="43"/>
        <v/>
      </c>
      <c r="AB488" s="258" t="str">
        <f t="shared" si="44"/>
        <v/>
      </c>
      <c r="AC488" s="258" t="str">
        <f t="shared" si="45"/>
        <v/>
      </c>
      <c r="AD488" s="258">
        <f t="shared" si="46"/>
        <v>3249228</v>
      </c>
      <c r="AE488" s="259">
        <f t="shared" si="47"/>
        <v>3249228</v>
      </c>
    </row>
    <row r="489" spans="1:31">
      <c r="A489" s="26"/>
      <c r="B489" s="210" t="s">
        <v>877</v>
      </c>
      <c r="C489" s="211" t="s">
        <v>878</v>
      </c>
      <c r="D489" s="211" t="s">
        <v>106</v>
      </c>
      <c r="E489" s="211" t="s">
        <v>114</v>
      </c>
      <c r="F489" s="241" t="s">
        <v>103</v>
      </c>
      <c r="G489" s="357">
        <v>0.5</v>
      </c>
      <c r="H489" s="360">
        <v>7955.394969154625</v>
      </c>
      <c r="I489" s="365">
        <v>566.28724924743767</v>
      </c>
      <c r="J489" s="332">
        <f>Table1[[#This Row],[Embellishment Area (m2)]]*Table1[[#This Row],[Construction Unit Rate ($/m)]]*Table1[[#This Row],[Embellishment Area Factor]]</f>
        <v>2252519.3668797384</v>
      </c>
      <c r="K489" s="246">
        <v>0</v>
      </c>
      <c r="L489" s="337">
        <v>75.676903388107434</v>
      </c>
      <c r="M489" s="88">
        <f>Table1[[#This Row],[Size of land (m2)]]*Table1[[#This Row],[Land Unit Rate ($/m2)]]</f>
        <v>0</v>
      </c>
      <c r="N489" s="244">
        <v>2021</v>
      </c>
      <c r="O489" s="202">
        <f>ROUND(IF(Table1[[#This Row],[Valuation Year]]=2016,(Table1[[#This Row],[Total Construction Cost ($)]]+Table1[[#This Row],[Land Value]])*('General Input Sheet'!$G$38/'General Input Sheet'!$G$43),Table1[[#This Row],[Total Construction Cost ($)]]+Table1[[#This Row],[Land Value]]),0)</f>
        <v>2252519</v>
      </c>
      <c r="P489" s="123" t="str" cm="1">
        <f t="array" ref="P489">_xlfn.IFS(Table1[[#This Row],[Asset Class]]&lt;&gt;"Local","y",P$11=$E489,"y",Table1[[#This Row],[Asset Class]]="Local","")</f>
        <v>y</v>
      </c>
      <c r="Q489" s="86" t="str" cm="1">
        <f t="array" ref="Q489">_xlfn.IFS(Table1[[#This Row],[Asset Class]]&lt;&gt;"Local","y",Q$11=$E489,"y",Table1[[#This Row],[Asset Class]]="Local","")</f>
        <v>y</v>
      </c>
      <c r="R489" s="86" t="str" cm="1">
        <f t="array" ref="R489">_xlfn.IFS(Table1[[#This Row],[Asset Class]]&lt;&gt;"Local","y",R$11=$E489,"y",Table1[[#This Row],[Asset Class]]="Local","")</f>
        <v>y</v>
      </c>
      <c r="S489" s="341" t="str" cm="1">
        <f t="array" ref="S489">_xlfn.IFS(Table1[[#This Row],[Asset Class]]&lt;&gt;"Local","y",S$11=$E489,"y",Table1[[#This Row],[Asset Class]]="Local","")</f>
        <v>y</v>
      </c>
      <c r="T489" s="50"/>
      <c r="U489" s="95">
        <f>IF(Table1[[#This Row],[Asset Class]]&lt;&gt;"Local",0.25,IF(P489="y",1,""))</f>
        <v>0.25</v>
      </c>
      <c r="V489" s="415">
        <f>IF(Table1[[#This Row],[Asset Class]]&lt;&gt;"Local",0.25,IF(Q489="y",1,""))</f>
        <v>0.25</v>
      </c>
      <c r="W489" s="415">
        <f>IF(Table1[[#This Row],[Asset Class]]&lt;&gt;"Local",0.25,IF(R489="y",1,""))</f>
        <v>0.25</v>
      </c>
      <c r="X489" s="415">
        <f>IF(Table1[[#This Row],[Asset Class]]&lt;&gt;"Local",0.25,IF(S489="y",1,""))</f>
        <v>0.25</v>
      </c>
      <c r="Y489" s="95">
        <f t="shared" si="42"/>
        <v>1</v>
      </c>
      <c r="Z489" s="50"/>
      <c r="AA489" s="257">
        <f t="shared" si="43"/>
        <v>563129.75</v>
      </c>
      <c r="AB489" s="258">
        <f t="shared" si="44"/>
        <v>563129.75</v>
      </c>
      <c r="AC489" s="258">
        <f t="shared" si="45"/>
        <v>563129.75</v>
      </c>
      <c r="AD489" s="258">
        <f t="shared" si="46"/>
        <v>563129.75</v>
      </c>
      <c r="AE489" s="259">
        <f t="shared" si="47"/>
        <v>2252519</v>
      </c>
    </row>
    <row r="490" spans="1:31">
      <c r="A490" s="26"/>
      <c r="B490" s="210" t="s">
        <v>879</v>
      </c>
      <c r="C490" s="211" t="s">
        <v>880</v>
      </c>
      <c r="D490" s="211" t="s">
        <v>111</v>
      </c>
      <c r="E490" s="211" t="s">
        <v>114</v>
      </c>
      <c r="F490" s="241" t="s">
        <v>108</v>
      </c>
      <c r="G490" s="357">
        <v>0.5</v>
      </c>
      <c r="H490" s="360">
        <v>28610.242590782978</v>
      </c>
      <c r="I490" s="365">
        <v>77.371645491830151</v>
      </c>
      <c r="J490" s="332">
        <f>Table1[[#This Row],[Embellishment Area (m2)]]*Table1[[#This Row],[Construction Unit Rate ($/m)]]*Table1[[#This Row],[Embellishment Area Factor]]</f>
        <v>1106810.7735846604</v>
      </c>
      <c r="K490" s="246">
        <v>0</v>
      </c>
      <c r="L490" s="337">
        <v>51.919695325664051</v>
      </c>
      <c r="M490" s="88">
        <f>Table1[[#This Row],[Size of land (m2)]]*Table1[[#This Row],[Land Unit Rate ($/m2)]]</f>
        <v>0</v>
      </c>
      <c r="N490" s="244">
        <v>2021</v>
      </c>
      <c r="O490" s="202">
        <f>ROUND(IF(Table1[[#This Row],[Valuation Year]]=2016,(Table1[[#This Row],[Total Construction Cost ($)]]+Table1[[#This Row],[Land Value]])*('General Input Sheet'!$G$38/'General Input Sheet'!$G$43),Table1[[#This Row],[Total Construction Cost ($)]]+Table1[[#This Row],[Land Value]]),0)</f>
        <v>1106811</v>
      </c>
      <c r="P490" s="123" t="str" cm="1">
        <f t="array" ref="P490">_xlfn.IFS(Table1[[#This Row],[Asset Class]]&lt;&gt;"Local","y",P$11=$E490,"y",Table1[[#This Row],[Asset Class]]="Local","")</f>
        <v/>
      </c>
      <c r="Q490" s="86" t="str" cm="1">
        <f t="array" ref="Q490">_xlfn.IFS(Table1[[#This Row],[Asset Class]]&lt;&gt;"Local","y",Q$11=$E490,"y",Table1[[#This Row],[Asset Class]]="Local","")</f>
        <v/>
      </c>
      <c r="R490" s="86" t="str" cm="1">
        <f t="array" ref="R490">_xlfn.IFS(Table1[[#This Row],[Asset Class]]&lt;&gt;"Local","y",R$11=$E490,"y",Table1[[#This Row],[Asset Class]]="Local","")</f>
        <v/>
      </c>
      <c r="S490" s="341" t="str" cm="1">
        <f t="array" ref="S490">_xlfn.IFS(Table1[[#This Row],[Asset Class]]&lt;&gt;"Local","y",S$11=$E490,"y",Table1[[#This Row],[Asset Class]]="Local","")</f>
        <v>y</v>
      </c>
      <c r="T490" s="50"/>
      <c r="U490" s="95" t="str">
        <f>IF(Table1[[#This Row],[Asset Class]]&lt;&gt;"Local",0.25,IF(P490="y",1,""))</f>
        <v/>
      </c>
      <c r="V490" s="415" t="str">
        <f>IF(Table1[[#This Row],[Asset Class]]&lt;&gt;"Local",0.25,IF(Q490="y",1,""))</f>
        <v/>
      </c>
      <c r="W490" s="415" t="str">
        <f>IF(Table1[[#This Row],[Asset Class]]&lt;&gt;"Local",0.25,IF(R490="y",1,""))</f>
        <v/>
      </c>
      <c r="X490" s="415">
        <f>IF(Table1[[#This Row],[Asset Class]]&lt;&gt;"Local",0.25,IF(S490="y",1,""))</f>
        <v>1</v>
      </c>
      <c r="Y490" s="95">
        <f t="shared" si="42"/>
        <v>1</v>
      </c>
      <c r="Z490" s="50"/>
      <c r="AA490" s="257" t="str">
        <f t="shared" si="43"/>
        <v/>
      </c>
      <c r="AB490" s="258" t="str">
        <f t="shared" si="44"/>
        <v/>
      </c>
      <c r="AC490" s="258" t="str">
        <f t="shared" si="45"/>
        <v/>
      </c>
      <c r="AD490" s="258">
        <f t="shared" si="46"/>
        <v>1106811</v>
      </c>
      <c r="AE490" s="259">
        <f t="shared" si="47"/>
        <v>1106811</v>
      </c>
    </row>
    <row r="491" spans="1:31">
      <c r="A491" s="26"/>
      <c r="B491" s="210" t="s">
        <v>881</v>
      </c>
      <c r="C491" s="211" t="s">
        <v>882</v>
      </c>
      <c r="D491" s="211" t="s">
        <v>111</v>
      </c>
      <c r="E491" s="211" t="s">
        <v>114</v>
      </c>
      <c r="F491" s="241" t="s">
        <v>103</v>
      </c>
      <c r="G491" s="357">
        <v>0.5</v>
      </c>
      <c r="H491" s="360">
        <v>12531.74303410316</v>
      </c>
      <c r="I491" s="365">
        <v>77.371645491830151</v>
      </c>
      <c r="J491" s="332">
        <f>Table1[[#This Row],[Embellishment Area (m2)]]*Table1[[#This Row],[Construction Unit Rate ($/m)]]*Table1[[#This Row],[Embellishment Area Factor]]</f>
        <v>484800.7897146708</v>
      </c>
      <c r="K491" s="246">
        <v>0</v>
      </c>
      <c r="L491" s="337">
        <v>51.919695325664051</v>
      </c>
      <c r="M491" s="88">
        <f>Table1[[#This Row],[Size of land (m2)]]*Table1[[#This Row],[Land Unit Rate ($/m2)]]</f>
        <v>0</v>
      </c>
      <c r="N491" s="244">
        <v>2021</v>
      </c>
      <c r="O491" s="202">
        <f>ROUND(IF(Table1[[#This Row],[Valuation Year]]=2016,(Table1[[#This Row],[Total Construction Cost ($)]]+Table1[[#This Row],[Land Value]])*('General Input Sheet'!$G$38/'General Input Sheet'!$G$43),Table1[[#This Row],[Total Construction Cost ($)]]+Table1[[#This Row],[Land Value]]),0)</f>
        <v>484801</v>
      </c>
      <c r="P491" s="123" t="str" cm="1">
        <f t="array" ref="P491">_xlfn.IFS(Table1[[#This Row],[Asset Class]]&lt;&gt;"Local","y",P$11=$E491,"y",Table1[[#This Row],[Asset Class]]="Local","")</f>
        <v/>
      </c>
      <c r="Q491" s="86" t="str" cm="1">
        <f t="array" ref="Q491">_xlfn.IFS(Table1[[#This Row],[Asset Class]]&lt;&gt;"Local","y",Q$11=$E491,"y",Table1[[#This Row],[Asset Class]]="Local","")</f>
        <v/>
      </c>
      <c r="R491" s="86" t="str" cm="1">
        <f t="array" ref="R491">_xlfn.IFS(Table1[[#This Row],[Asset Class]]&lt;&gt;"Local","y",R$11=$E491,"y",Table1[[#This Row],[Asset Class]]="Local","")</f>
        <v/>
      </c>
      <c r="S491" s="341" t="str" cm="1">
        <f t="array" ref="S491">_xlfn.IFS(Table1[[#This Row],[Asset Class]]&lt;&gt;"Local","y",S$11=$E491,"y",Table1[[#This Row],[Asset Class]]="Local","")</f>
        <v>y</v>
      </c>
      <c r="T491" s="50"/>
      <c r="U491" s="95" t="str">
        <f>IF(Table1[[#This Row],[Asset Class]]&lt;&gt;"Local",0.25,IF(P491="y",1,""))</f>
        <v/>
      </c>
      <c r="V491" s="415" t="str">
        <f>IF(Table1[[#This Row],[Asset Class]]&lt;&gt;"Local",0.25,IF(Q491="y",1,""))</f>
        <v/>
      </c>
      <c r="W491" s="415" t="str">
        <f>IF(Table1[[#This Row],[Asset Class]]&lt;&gt;"Local",0.25,IF(R491="y",1,""))</f>
        <v/>
      </c>
      <c r="X491" s="415">
        <f>IF(Table1[[#This Row],[Asset Class]]&lt;&gt;"Local",0.25,IF(S491="y",1,""))</f>
        <v>1</v>
      </c>
      <c r="Y491" s="95">
        <f t="shared" si="42"/>
        <v>1</v>
      </c>
      <c r="Z491" s="50"/>
      <c r="AA491" s="257" t="str">
        <f t="shared" si="43"/>
        <v/>
      </c>
      <c r="AB491" s="258" t="str">
        <f t="shared" si="44"/>
        <v/>
      </c>
      <c r="AC491" s="258" t="str">
        <f t="shared" si="45"/>
        <v/>
      </c>
      <c r="AD491" s="258">
        <f t="shared" si="46"/>
        <v>484801</v>
      </c>
      <c r="AE491" s="259">
        <f t="shared" si="47"/>
        <v>484801</v>
      </c>
    </row>
    <row r="492" spans="1:31">
      <c r="A492" s="26"/>
      <c r="B492" s="210" t="s">
        <v>883</v>
      </c>
      <c r="C492" s="211" t="s">
        <v>884</v>
      </c>
      <c r="D492" s="211" t="s">
        <v>111</v>
      </c>
      <c r="E492" s="211" t="s">
        <v>114</v>
      </c>
      <c r="F492" s="241" t="s">
        <v>108</v>
      </c>
      <c r="G492" s="357">
        <v>0.5</v>
      </c>
      <c r="H492" s="360">
        <v>12251.834949353066</v>
      </c>
      <c r="I492" s="365">
        <v>77.371645491830151</v>
      </c>
      <c r="J492" s="332">
        <f>Table1[[#This Row],[Embellishment Area (m2)]]*Table1[[#This Row],[Construction Unit Rate ($/m)]]*Table1[[#This Row],[Embellishment Area Factor]]</f>
        <v>473972.31516288011</v>
      </c>
      <c r="K492" s="246">
        <v>0</v>
      </c>
      <c r="L492" s="337">
        <v>51.919695325664051</v>
      </c>
      <c r="M492" s="88">
        <f>Table1[[#This Row],[Size of land (m2)]]*Table1[[#This Row],[Land Unit Rate ($/m2)]]</f>
        <v>0</v>
      </c>
      <c r="N492" s="244">
        <v>2021</v>
      </c>
      <c r="O492" s="202">
        <f>ROUND(IF(Table1[[#This Row],[Valuation Year]]=2016,(Table1[[#This Row],[Total Construction Cost ($)]]+Table1[[#This Row],[Land Value]])*('General Input Sheet'!$G$38/'General Input Sheet'!$G$43),Table1[[#This Row],[Total Construction Cost ($)]]+Table1[[#This Row],[Land Value]]),0)</f>
        <v>473972</v>
      </c>
      <c r="P492" s="123" t="str" cm="1">
        <f t="array" ref="P492">_xlfn.IFS(Table1[[#This Row],[Asset Class]]&lt;&gt;"Local","y",P$11=$E492,"y",Table1[[#This Row],[Asset Class]]="Local","")</f>
        <v/>
      </c>
      <c r="Q492" s="86" t="str" cm="1">
        <f t="array" ref="Q492">_xlfn.IFS(Table1[[#This Row],[Asset Class]]&lt;&gt;"Local","y",Q$11=$E492,"y",Table1[[#This Row],[Asset Class]]="Local","")</f>
        <v/>
      </c>
      <c r="R492" s="86" t="str" cm="1">
        <f t="array" ref="R492">_xlfn.IFS(Table1[[#This Row],[Asset Class]]&lt;&gt;"Local","y",R$11=$E492,"y",Table1[[#This Row],[Asset Class]]="Local","")</f>
        <v/>
      </c>
      <c r="S492" s="341" t="str" cm="1">
        <f t="array" ref="S492">_xlfn.IFS(Table1[[#This Row],[Asset Class]]&lt;&gt;"Local","y",S$11=$E492,"y",Table1[[#This Row],[Asset Class]]="Local","")</f>
        <v>y</v>
      </c>
      <c r="T492" s="50"/>
      <c r="U492" s="95" t="str">
        <f>IF(Table1[[#This Row],[Asset Class]]&lt;&gt;"Local",0.25,IF(P492="y",1,""))</f>
        <v/>
      </c>
      <c r="V492" s="415" t="str">
        <f>IF(Table1[[#This Row],[Asset Class]]&lt;&gt;"Local",0.25,IF(Q492="y",1,""))</f>
        <v/>
      </c>
      <c r="W492" s="415" t="str">
        <f>IF(Table1[[#This Row],[Asset Class]]&lt;&gt;"Local",0.25,IF(R492="y",1,""))</f>
        <v/>
      </c>
      <c r="X492" s="415">
        <f>IF(Table1[[#This Row],[Asset Class]]&lt;&gt;"Local",0.25,IF(S492="y",1,""))</f>
        <v>1</v>
      </c>
      <c r="Y492" s="95">
        <f t="shared" si="42"/>
        <v>1</v>
      </c>
      <c r="Z492" s="50"/>
      <c r="AA492" s="257" t="str">
        <f t="shared" si="43"/>
        <v/>
      </c>
      <c r="AB492" s="258" t="str">
        <f t="shared" si="44"/>
        <v/>
      </c>
      <c r="AC492" s="258" t="str">
        <f t="shared" si="45"/>
        <v/>
      </c>
      <c r="AD492" s="258">
        <f t="shared" si="46"/>
        <v>473972</v>
      </c>
      <c r="AE492" s="259">
        <f t="shared" si="47"/>
        <v>473972</v>
      </c>
    </row>
    <row r="493" spans="1:31">
      <c r="A493" s="26"/>
      <c r="B493" s="210" t="s">
        <v>885</v>
      </c>
      <c r="C493" s="211" t="s">
        <v>886</v>
      </c>
      <c r="D493" s="211" t="s">
        <v>111</v>
      </c>
      <c r="E493" s="211" t="s">
        <v>114</v>
      </c>
      <c r="F493" s="241" t="s">
        <v>103</v>
      </c>
      <c r="G493" s="357">
        <v>0.5</v>
      </c>
      <c r="H493" s="360">
        <v>15189.037687214135</v>
      </c>
      <c r="I493" s="365">
        <v>77.371645491830151</v>
      </c>
      <c r="J493" s="332">
        <f>Table1[[#This Row],[Embellishment Area (m2)]]*Table1[[#This Row],[Construction Unit Rate ($/m)]]*Table1[[#This Row],[Embellishment Area Factor]]</f>
        <v>587600.41964858992</v>
      </c>
      <c r="K493" s="246">
        <v>0</v>
      </c>
      <c r="L493" s="337">
        <v>51.919695325664051</v>
      </c>
      <c r="M493" s="88">
        <f>Table1[[#This Row],[Size of land (m2)]]*Table1[[#This Row],[Land Unit Rate ($/m2)]]</f>
        <v>0</v>
      </c>
      <c r="N493" s="244">
        <v>2021</v>
      </c>
      <c r="O493" s="202">
        <f>ROUND(IF(Table1[[#This Row],[Valuation Year]]=2016,(Table1[[#This Row],[Total Construction Cost ($)]]+Table1[[#This Row],[Land Value]])*('General Input Sheet'!$G$38/'General Input Sheet'!$G$43),Table1[[#This Row],[Total Construction Cost ($)]]+Table1[[#This Row],[Land Value]]),0)</f>
        <v>587600</v>
      </c>
      <c r="P493" s="123" t="str" cm="1">
        <f t="array" ref="P493">_xlfn.IFS(Table1[[#This Row],[Asset Class]]&lt;&gt;"Local","y",P$11=$E493,"y",Table1[[#This Row],[Asset Class]]="Local","")</f>
        <v/>
      </c>
      <c r="Q493" s="86" t="str" cm="1">
        <f t="array" ref="Q493">_xlfn.IFS(Table1[[#This Row],[Asset Class]]&lt;&gt;"Local","y",Q$11=$E493,"y",Table1[[#This Row],[Asset Class]]="Local","")</f>
        <v/>
      </c>
      <c r="R493" s="86" t="str" cm="1">
        <f t="array" ref="R493">_xlfn.IFS(Table1[[#This Row],[Asset Class]]&lt;&gt;"Local","y",R$11=$E493,"y",Table1[[#This Row],[Asset Class]]="Local","")</f>
        <v/>
      </c>
      <c r="S493" s="341" t="str" cm="1">
        <f t="array" ref="S493">_xlfn.IFS(Table1[[#This Row],[Asset Class]]&lt;&gt;"Local","y",S$11=$E493,"y",Table1[[#This Row],[Asset Class]]="Local","")</f>
        <v>y</v>
      </c>
      <c r="T493" s="50"/>
      <c r="U493" s="95" t="str">
        <f>IF(Table1[[#This Row],[Asset Class]]&lt;&gt;"Local",0.25,IF(P493="y",1,""))</f>
        <v/>
      </c>
      <c r="V493" s="415" t="str">
        <f>IF(Table1[[#This Row],[Asset Class]]&lt;&gt;"Local",0.25,IF(Q493="y",1,""))</f>
        <v/>
      </c>
      <c r="W493" s="415" t="str">
        <f>IF(Table1[[#This Row],[Asset Class]]&lt;&gt;"Local",0.25,IF(R493="y",1,""))</f>
        <v/>
      </c>
      <c r="X493" s="415">
        <f>IF(Table1[[#This Row],[Asset Class]]&lt;&gt;"Local",0.25,IF(S493="y",1,""))</f>
        <v>1</v>
      </c>
      <c r="Y493" s="95">
        <f t="shared" si="42"/>
        <v>1</v>
      </c>
      <c r="Z493" s="50"/>
      <c r="AA493" s="257" t="str">
        <f t="shared" si="43"/>
        <v/>
      </c>
      <c r="AB493" s="258" t="str">
        <f t="shared" si="44"/>
        <v/>
      </c>
      <c r="AC493" s="258" t="str">
        <f t="shared" si="45"/>
        <v/>
      </c>
      <c r="AD493" s="258">
        <f t="shared" si="46"/>
        <v>587600</v>
      </c>
      <c r="AE493" s="259">
        <f t="shared" si="47"/>
        <v>587600</v>
      </c>
    </row>
    <row r="494" spans="1:31">
      <c r="A494" s="26"/>
      <c r="B494" s="210" t="s">
        <v>885</v>
      </c>
      <c r="C494" s="211" t="s">
        <v>887</v>
      </c>
      <c r="D494" s="211" t="s">
        <v>111</v>
      </c>
      <c r="E494" s="211" t="s">
        <v>114</v>
      </c>
      <c r="F494" s="241" t="s">
        <v>108</v>
      </c>
      <c r="G494" s="357">
        <v>0.5</v>
      </c>
      <c r="H494" s="360">
        <v>50459.657956048752</v>
      </c>
      <c r="I494" s="365">
        <v>77.371645491830151</v>
      </c>
      <c r="J494" s="332">
        <f>Table1[[#This Row],[Embellishment Area (m2)]]*Table1[[#This Row],[Construction Unit Rate ($/m)]]*Table1[[#This Row],[Embellishment Area Factor]]</f>
        <v>1952073.3835072054</v>
      </c>
      <c r="K494" s="246">
        <v>0</v>
      </c>
      <c r="L494" s="337">
        <v>51.919695325664051</v>
      </c>
      <c r="M494" s="88">
        <f>Table1[[#This Row],[Size of land (m2)]]*Table1[[#This Row],[Land Unit Rate ($/m2)]]</f>
        <v>0</v>
      </c>
      <c r="N494" s="244">
        <v>2021</v>
      </c>
      <c r="O494" s="202">
        <f>ROUND(IF(Table1[[#This Row],[Valuation Year]]=2016,(Table1[[#This Row],[Total Construction Cost ($)]]+Table1[[#This Row],[Land Value]])*('General Input Sheet'!$G$38/'General Input Sheet'!$G$43),Table1[[#This Row],[Total Construction Cost ($)]]+Table1[[#This Row],[Land Value]]),0)</f>
        <v>1952073</v>
      </c>
      <c r="P494" s="123" t="str" cm="1">
        <f t="array" ref="P494">_xlfn.IFS(Table1[[#This Row],[Asset Class]]&lt;&gt;"Local","y",P$11=$E494,"y",Table1[[#This Row],[Asset Class]]="Local","")</f>
        <v/>
      </c>
      <c r="Q494" s="86" t="str" cm="1">
        <f t="array" ref="Q494">_xlfn.IFS(Table1[[#This Row],[Asset Class]]&lt;&gt;"Local","y",Q$11=$E494,"y",Table1[[#This Row],[Asset Class]]="Local","")</f>
        <v/>
      </c>
      <c r="R494" s="86" t="str" cm="1">
        <f t="array" ref="R494">_xlfn.IFS(Table1[[#This Row],[Asset Class]]&lt;&gt;"Local","y",R$11=$E494,"y",Table1[[#This Row],[Asset Class]]="Local","")</f>
        <v/>
      </c>
      <c r="S494" s="341" t="str" cm="1">
        <f t="array" ref="S494">_xlfn.IFS(Table1[[#This Row],[Asset Class]]&lt;&gt;"Local","y",S$11=$E494,"y",Table1[[#This Row],[Asset Class]]="Local","")</f>
        <v>y</v>
      </c>
      <c r="T494" s="50"/>
      <c r="U494" s="95" t="str">
        <f>IF(Table1[[#This Row],[Asset Class]]&lt;&gt;"Local",0.25,IF(P494="y",1,""))</f>
        <v/>
      </c>
      <c r="V494" s="415" t="str">
        <f>IF(Table1[[#This Row],[Asset Class]]&lt;&gt;"Local",0.25,IF(Q494="y",1,""))</f>
        <v/>
      </c>
      <c r="W494" s="415" t="str">
        <f>IF(Table1[[#This Row],[Asset Class]]&lt;&gt;"Local",0.25,IF(R494="y",1,""))</f>
        <v/>
      </c>
      <c r="X494" s="415">
        <f>IF(Table1[[#This Row],[Asset Class]]&lt;&gt;"Local",0.25,IF(S494="y",1,""))</f>
        <v>1</v>
      </c>
      <c r="Y494" s="95">
        <f t="shared" si="42"/>
        <v>1</v>
      </c>
      <c r="Z494" s="50"/>
      <c r="AA494" s="257" t="str">
        <f t="shared" si="43"/>
        <v/>
      </c>
      <c r="AB494" s="258" t="str">
        <f t="shared" si="44"/>
        <v/>
      </c>
      <c r="AC494" s="258" t="str">
        <f t="shared" si="45"/>
        <v/>
      </c>
      <c r="AD494" s="258">
        <f t="shared" si="46"/>
        <v>1952073</v>
      </c>
      <c r="AE494" s="259">
        <f t="shared" si="47"/>
        <v>1952073</v>
      </c>
    </row>
    <row r="495" spans="1:31">
      <c r="A495" s="26"/>
      <c r="B495" s="210" t="s">
        <v>885</v>
      </c>
      <c r="C495" s="211" t="s">
        <v>888</v>
      </c>
      <c r="D495" s="211" t="s">
        <v>111</v>
      </c>
      <c r="E495" s="211" t="s">
        <v>114</v>
      </c>
      <c r="F495" s="241" t="s">
        <v>103</v>
      </c>
      <c r="G495" s="357">
        <v>0.5</v>
      </c>
      <c r="H495" s="360">
        <v>6315.3952224350396</v>
      </c>
      <c r="I495" s="365">
        <v>77.371645491830151</v>
      </c>
      <c r="J495" s="332">
        <f>Table1[[#This Row],[Embellishment Area (m2)]]*Table1[[#This Row],[Construction Unit Rate ($/m)]]*Table1[[#This Row],[Embellishment Area Factor]]</f>
        <v>244316.26014552085</v>
      </c>
      <c r="K495" s="246">
        <v>0</v>
      </c>
      <c r="L495" s="337">
        <v>51.919695325664051</v>
      </c>
      <c r="M495" s="88">
        <f>Table1[[#This Row],[Size of land (m2)]]*Table1[[#This Row],[Land Unit Rate ($/m2)]]</f>
        <v>0</v>
      </c>
      <c r="N495" s="244">
        <v>2021</v>
      </c>
      <c r="O495" s="202">
        <f>ROUND(IF(Table1[[#This Row],[Valuation Year]]=2016,(Table1[[#This Row],[Total Construction Cost ($)]]+Table1[[#This Row],[Land Value]])*('General Input Sheet'!$G$38/'General Input Sheet'!$G$43),Table1[[#This Row],[Total Construction Cost ($)]]+Table1[[#This Row],[Land Value]]),0)</f>
        <v>244316</v>
      </c>
      <c r="P495" s="123" t="str" cm="1">
        <f t="array" ref="P495">_xlfn.IFS(Table1[[#This Row],[Asset Class]]&lt;&gt;"Local","y",P$11=$E495,"y",Table1[[#This Row],[Asset Class]]="Local","")</f>
        <v/>
      </c>
      <c r="Q495" s="86" t="str" cm="1">
        <f t="array" ref="Q495">_xlfn.IFS(Table1[[#This Row],[Asset Class]]&lt;&gt;"Local","y",Q$11=$E495,"y",Table1[[#This Row],[Asset Class]]="Local","")</f>
        <v/>
      </c>
      <c r="R495" s="86" t="str" cm="1">
        <f t="array" ref="R495">_xlfn.IFS(Table1[[#This Row],[Asset Class]]&lt;&gt;"Local","y",R$11=$E495,"y",Table1[[#This Row],[Asset Class]]="Local","")</f>
        <v/>
      </c>
      <c r="S495" s="341" t="str" cm="1">
        <f t="array" ref="S495">_xlfn.IFS(Table1[[#This Row],[Asset Class]]&lt;&gt;"Local","y",S$11=$E495,"y",Table1[[#This Row],[Asset Class]]="Local","")</f>
        <v>y</v>
      </c>
      <c r="T495" s="50"/>
      <c r="U495" s="95" t="str">
        <f>IF(Table1[[#This Row],[Asset Class]]&lt;&gt;"Local",0.25,IF(P495="y",1,""))</f>
        <v/>
      </c>
      <c r="V495" s="415" t="str">
        <f>IF(Table1[[#This Row],[Asset Class]]&lt;&gt;"Local",0.25,IF(Q495="y",1,""))</f>
        <v/>
      </c>
      <c r="W495" s="415" t="str">
        <f>IF(Table1[[#This Row],[Asset Class]]&lt;&gt;"Local",0.25,IF(R495="y",1,""))</f>
        <v/>
      </c>
      <c r="X495" s="415">
        <f>IF(Table1[[#This Row],[Asset Class]]&lt;&gt;"Local",0.25,IF(S495="y",1,""))</f>
        <v>1</v>
      </c>
      <c r="Y495" s="95">
        <f t="shared" si="42"/>
        <v>1</v>
      </c>
      <c r="Z495" s="50"/>
      <c r="AA495" s="257" t="str">
        <f t="shared" si="43"/>
        <v/>
      </c>
      <c r="AB495" s="258" t="str">
        <f t="shared" si="44"/>
        <v/>
      </c>
      <c r="AC495" s="258" t="str">
        <f t="shared" si="45"/>
        <v/>
      </c>
      <c r="AD495" s="258">
        <f t="shared" si="46"/>
        <v>244316</v>
      </c>
      <c r="AE495" s="259">
        <f t="shared" si="47"/>
        <v>244316</v>
      </c>
    </row>
    <row r="496" spans="1:31">
      <c r="A496" s="26"/>
      <c r="B496" s="210" t="s">
        <v>889</v>
      </c>
      <c r="C496" s="211" t="s">
        <v>890</v>
      </c>
      <c r="D496" s="211" t="s">
        <v>111</v>
      </c>
      <c r="E496" s="211" t="s">
        <v>114</v>
      </c>
      <c r="F496" s="241" t="s">
        <v>103</v>
      </c>
      <c r="G496" s="357">
        <v>0.5</v>
      </c>
      <c r="H496" s="360">
        <v>10653.305169036301</v>
      </c>
      <c r="I496" s="365">
        <v>77.371645491830151</v>
      </c>
      <c r="J496" s="332">
        <f>Table1[[#This Row],[Embellishment Area (m2)]]*Table1[[#This Row],[Construction Unit Rate ($/m)]]*Table1[[#This Row],[Embellishment Area Factor]]</f>
        <v>412131.87542747916</v>
      </c>
      <c r="K496" s="246">
        <v>0</v>
      </c>
      <c r="L496" s="337">
        <v>51.919695325664051</v>
      </c>
      <c r="M496" s="88">
        <f>Table1[[#This Row],[Size of land (m2)]]*Table1[[#This Row],[Land Unit Rate ($/m2)]]</f>
        <v>0</v>
      </c>
      <c r="N496" s="244">
        <v>2021</v>
      </c>
      <c r="O496" s="202">
        <f>ROUND(IF(Table1[[#This Row],[Valuation Year]]=2016,(Table1[[#This Row],[Total Construction Cost ($)]]+Table1[[#This Row],[Land Value]])*('General Input Sheet'!$G$38/'General Input Sheet'!$G$43),Table1[[#This Row],[Total Construction Cost ($)]]+Table1[[#This Row],[Land Value]]),0)</f>
        <v>412132</v>
      </c>
      <c r="P496" s="123" t="str" cm="1">
        <f t="array" ref="P496">_xlfn.IFS(Table1[[#This Row],[Asset Class]]&lt;&gt;"Local","y",P$11=$E496,"y",Table1[[#This Row],[Asset Class]]="Local","")</f>
        <v/>
      </c>
      <c r="Q496" s="86" t="str" cm="1">
        <f t="array" ref="Q496">_xlfn.IFS(Table1[[#This Row],[Asset Class]]&lt;&gt;"Local","y",Q$11=$E496,"y",Table1[[#This Row],[Asset Class]]="Local","")</f>
        <v/>
      </c>
      <c r="R496" s="86" t="str" cm="1">
        <f t="array" ref="R496">_xlfn.IFS(Table1[[#This Row],[Asset Class]]&lt;&gt;"Local","y",R$11=$E496,"y",Table1[[#This Row],[Asset Class]]="Local","")</f>
        <v/>
      </c>
      <c r="S496" s="341" t="str" cm="1">
        <f t="array" ref="S496">_xlfn.IFS(Table1[[#This Row],[Asset Class]]&lt;&gt;"Local","y",S$11=$E496,"y",Table1[[#This Row],[Asset Class]]="Local","")</f>
        <v>y</v>
      </c>
      <c r="T496" s="50"/>
      <c r="U496" s="95" t="str">
        <f>IF(Table1[[#This Row],[Asset Class]]&lt;&gt;"Local",0.25,IF(P496="y",1,""))</f>
        <v/>
      </c>
      <c r="V496" s="415" t="str">
        <f>IF(Table1[[#This Row],[Asset Class]]&lt;&gt;"Local",0.25,IF(Q496="y",1,""))</f>
        <v/>
      </c>
      <c r="W496" s="415" t="str">
        <f>IF(Table1[[#This Row],[Asset Class]]&lt;&gt;"Local",0.25,IF(R496="y",1,""))</f>
        <v/>
      </c>
      <c r="X496" s="415">
        <f>IF(Table1[[#This Row],[Asset Class]]&lt;&gt;"Local",0.25,IF(S496="y",1,""))</f>
        <v>1</v>
      </c>
      <c r="Y496" s="95">
        <f t="shared" si="42"/>
        <v>1</v>
      </c>
      <c r="Z496" s="50"/>
      <c r="AA496" s="257" t="str">
        <f t="shared" si="43"/>
        <v/>
      </c>
      <c r="AB496" s="258" t="str">
        <f t="shared" si="44"/>
        <v/>
      </c>
      <c r="AC496" s="258" t="str">
        <f t="shared" si="45"/>
        <v/>
      </c>
      <c r="AD496" s="258">
        <f t="shared" si="46"/>
        <v>412132</v>
      </c>
      <c r="AE496" s="259">
        <f t="shared" si="47"/>
        <v>412132</v>
      </c>
    </row>
    <row r="497" spans="1:31">
      <c r="A497" s="26"/>
      <c r="B497" s="210" t="s">
        <v>891</v>
      </c>
      <c r="C497" s="211" t="s">
        <v>892</v>
      </c>
      <c r="D497" s="211" t="s">
        <v>106</v>
      </c>
      <c r="E497" s="211" t="s">
        <v>114</v>
      </c>
      <c r="F497" s="241" t="s">
        <v>131</v>
      </c>
      <c r="G497" s="357">
        <v>0.5</v>
      </c>
      <c r="H497" s="360">
        <v>11807.75884973087</v>
      </c>
      <c r="I497" s="365">
        <v>566.28724924743767</v>
      </c>
      <c r="J497" s="332">
        <f>Table1[[#This Row],[Embellishment Area (m2)]]*Table1[[#This Row],[Construction Unit Rate ($/m)]]*Table1[[#This Row],[Embellishment Area Factor]]</f>
        <v>3343291.6393955913</v>
      </c>
      <c r="K497" s="246">
        <v>0</v>
      </c>
      <c r="L497" s="337">
        <v>75.676903388107434</v>
      </c>
      <c r="M497" s="88">
        <f>Table1[[#This Row],[Size of land (m2)]]*Table1[[#This Row],[Land Unit Rate ($/m2)]]</f>
        <v>0</v>
      </c>
      <c r="N497" s="244">
        <v>2021</v>
      </c>
      <c r="O497" s="202">
        <f>ROUND(IF(Table1[[#This Row],[Valuation Year]]=2016,(Table1[[#This Row],[Total Construction Cost ($)]]+Table1[[#This Row],[Land Value]])*('General Input Sheet'!$G$38/'General Input Sheet'!$G$43),Table1[[#This Row],[Total Construction Cost ($)]]+Table1[[#This Row],[Land Value]]),0)</f>
        <v>3343292</v>
      </c>
      <c r="P497" s="123" t="str" cm="1">
        <f t="array" ref="P497">_xlfn.IFS(Table1[[#This Row],[Asset Class]]&lt;&gt;"Local","y",P$11=$E497,"y",Table1[[#This Row],[Asset Class]]="Local","")</f>
        <v>y</v>
      </c>
      <c r="Q497" s="86" t="str" cm="1">
        <f t="array" ref="Q497">_xlfn.IFS(Table1[[#This Row],[Asset Class]]&lt;&gt;"Local","y",Q$11=$E497,"y",Table1[[#This Row],[Asset Class]]="Local","")</f>
        <v>y</v>
      </c>
      <c r="R497" s="86" t="str" cm="1">
        <f t="array" ref="R497">_xlfn.IFS(Table1[[#This Row],[Asset Class]]&lt;&gt;"Local","y",R$11=$E497,"y",Table1[[#This Row],[Asset Class]]="Local","")</f>
        <v>y</v>
      </c>
      <c r="S497" s="341" t="str" cm="1">
        <f t="array" ref="S497">_xlfn.IFS(Table1[[#This Row],[Asset Class]]&lt;&gt;"Local","y",S$11=$E497,"y",Table1[[#This Row],[Asset Class]]="Local","")</f>
        <v>y</v>
      </c>
      <c r="T497" s="50"/>
      <c r="U497" s="95">
        <f>IF(Table1[[#This Row],[Asset Class]]&lt;&gt;"Local",0.25,IF(P497="y",1,""))</f>
        <v>0.25</v>
      </c>
      <c r="V497" s="415">
        <f>IF(Table1[[#This Row],[Asset Class]]&lt;&gt;"Local",0.25,IF(Q497="y",1,""))</f>
        <v>0.25</v>
      </c>
      <c r="W497" s="415">
        <f>IF(Table1[[#This Row],[Asset Class]]&lt;&gt;"Local",0.25,IF(R497="y",1,""))</f>
        <v>0.25</v>
      </c>
      <c r="X497" s="415">
        <f>IF(Table1[[#This Row],[Asset Class]]&lt;&gt;"Local",0.25,IF(S497="y",1,""))</f>
        <v>0.25</v>
      </c>
      <c r="Y497" s="95">
        <f t="shared" si="42"/>
        <v>1</v>
      </c>
      <c r="Z497" s="50"/>
      <c r="AA497" s="257">
        <f t="shared" si="43"/>
        <v>835823</v>
      </c>
      <c r="AB497" s="258">
        <f t="shared" si="44"/>
        <v>835823</v>
      </c>
      <c r="AC497" s="258">
        <f t="shared" si="45"/>
        <v>835823</v>
      </c>
      <c r="AD497" s="258">
        <f t="shared" si="46"/>
        <v>835823</v>
      </c>
      <c r="AE497" s="259">
        <f t="shared" si="47"/>
        <v>3343292</v>
      </c>
    </row>
    <row r="498" spans="1:31">
      <c r="A498" s="26"/>
      <c r="B498" s="210" t="s">
        <v>893</v>
      </c>
      <c r="C498" s="211" t="s">
        <v>894</v>
      </c>
      <c r="D498" s="211" t="s">
        <v>106</v>
      </c>
      <c r="E498" s="211" t="s">
        <v>143</v>
      </c>
      <c r="F498" s="241" t="s">
        <v>103</v>
      </c>
      <c r="G498" s="357">
        <v>0.5</v>
      </c>
      <c r="H498" s="360">
        <v>15847.0087388382</v>
      </c>
      <c r="I498" s="365">
        <v>406.79298511948269</v>
      </c>
      <c r="J498" s="332">
        <f>Table1[[#This Row],[Embellishment Area (m2)]]*Table1[[#This Row],[Construction Unit Rate ($/m)]]*Table1[[#This Row],[Embellishment Area Factor]]</f>
        <v>3223225.99504326</v>
      </c>
      <c r="K498" s="246">
        <v>0</v>
      </c>
      <c r="L498" s="337">
        <v>77.249060510664719</v>
      </c>
      <c r="M498" s="88">
        <f>Table1[[#This Row],[Size of land (m2)]]*Table1[[#This Row],[Land Unit Rate ($/m2)]]</f>
        <v>0</v>
      </c>
      <c r="N498" s="244">
        <v>2021</v>
      </c>
      <c r="O498" s="202">
        <f>ROUND(IF(Table1[[#This Row],[Valuation Year]]=2016,(Table1[[#This Row],[Total Construction Cost ($)]]+Table1[[#This Row],[Land Value]])*('General Input Sheet'!$G$38/'General Input Sheet'!$G$43),Table1[[#This Row],[Total Construction Cost ($)]]+Table1[[#This Row],[Land Value]]),0)</f>
        <v>3223226</v>
      </c>
      <c r="P498" s="123" t="str" cm="1">
        <f t="array" ref="P498">_xlfn.IFS(Table1[[#This Row],[Asset Class]]&lt;&gt;"Local","y",P$11=$E498,"y",Table1[[#This Row],[Asset Class]]="Local","")</f>
        <v>y</v>
      </c>
      <c r="Q498" s="86" t="str" cm="1">
        <f t="array" ref="Q498">_xlfn.IFS(Table1[[#This Row],[Asset Class]]&lt;&gt;"Local","y",Q$11=$E498,"y",Table1[[#This Row],[Asset Class]]="Local","")</f>
        <v>y</v>
      </c>
      <c r="R498" s="86" t="str" cm="1">
        <f t="array" ref="R498">_xlfn.IFS(Table1[[#This Row],[Asset Class]]&lt;&gt;"Local","y",R$11=$E498,"y",Table1[[#This Row],[Asset Class]]="Local","")</f>
        <v>y</v>
      </c>
      <c r="S498" s="341" t="str" cm="1">
        <f t="array" ref="S498">_xlfn.IFS(Table1[[#This Row],[Asset Class]]&lt;&gt;"Local","y",S$11=$E498,"y",Table1[[#This Row],[Asset Class]]="Local","")</f>
        <v>y</v>
      </c>
      <c r="T498" s="50"/>
      <c r="U498" s="95">
        <f>IF(Table1[[#This Row],[Asset Class]]&lt;&gt;"Local",0.25,IF(P498="y",1,""))</f>
        <v>0.25</v>
      </c>
      <c r="V498" s="415">
        <f>IF(Table1[[#This Row],[Asset Class]]&lt;&gt;"Local",0.25,IF(Q498="y",1,""))</f>
        <v>0.25</v>
      </c>
      <c r="W498" s="415">
        <f>IF(Table1[[#This Row],[Asset Class]]&lt;&gt;"Local",0.25,IF(R498="y",1,""))</f>
        <v>0.25</v>
      </c>
      <c r="X498" s="415">
        <f>IF(Table1[[#This Row],[Asset Class]]&lt;&gt;"Local",0.25,IF(S498="y",1,""))</f>
        <v>0.25</v>
      </c>
      <c r="Y498" s="95">
        <f t="shared" si="42"/>
        <v>1</v>
      </c>
      <c r="Z498" s="50"/>
      <c r="AA498" s="257">
        <f t="shared" si="43"/>
        <v>805806.5</v>
      </c>
      <c r="AB498" s="258">
        <f t="shared" si="44"/>
        <v>805806.5</v>
      </c>
      <c r="AC498" s="258">
        <f t="shared" si="45"/>
        <v>805806.5</v>
      </c>
      <c r="AD498" s="258">
        <f t="shared" si="46"/>
        <v>805806.5</v>
      </c>
      <c r="AE498" s="259">
        <f t="shared" si="47"/>
        <v>3223226</v>
      </c>
    </row>
    <row r="499" spans="1:31">
      <c r="A499" s="26"/>
      <c r="B499" s="210" t="s">
        <v>895</v>
      </c>
      <c r="C499" s="211" t="s">
        <v>896</v>
      </c>
      <c r="D499" s="211" t="s">
        <v>106</v>
      </c>
      <c r="E499" s="211" t="s">
        <v>143</v>
      </c>
      <c r="F499" s="241" t="s">
        <v>103</v>
      </c>
      <c r="G499" s="357">
        <v>0.5</v>
      </c>
      <c r="H499" s="360">
        <v>37225.684226608748</v>
      </c>
      <c r="I499" s="365">
        <v>406.79298511948269</v>
      </c>
      <c r="J499" s="332">
        <f>Table1[[#This Row],[Embellishment Area (m2)]]*Table1[[#This Row],[Construction Unit Rate ($/m)]]*Table1[[#This Row],[Embellishment Area Factor]]</f>
        <v>7571573.6048287069</v>
      </c>
      <c r="K499" s="246">
        <v>0</v>
      </c>
      <c r="L499" s="337">
        <v>77.249060510664719</v>
      </c>
      <c r="M499" s="88">
        <f>Table1[[#This Row],[Size of land (m2)]]*Table1[[#This Row],[Land Unit Rate ($/m2)]]</f>
        <v>0</v>
      </c>
      <c r="N499" s="244">
        <v>2021</v>
      </c>
      <c r="O499" s="202">
        <f>ROUND(IF(Table1[[#This Row],[Valuation Year]]=2016,(Table1[[#This Row],[Total Construction Cost ($)]]+Table1[[#This Row],[Land Value]])*('General Input Sheet'!$G$38/'General Input Sheet'!$G$43),Table1[[#This Row],[Total Construction Cost ($)]]+Table1[[#This Row],[Land Value]]),0)</f>
        <v>7571574</v>
      </c>
      <c r="P499" s="123" t="str" cm="1">
        <f t="array" ref="P499">_xlfn.IFS(Table1[[#This Row],[Asset Class]]&lt;&gt;"Local","y",P$11=$E499,"y",Table1[[#This Row],[Asset Class]]="Local","")</f>
        <v>y</v>
      </c>
      <c r="Q499" s="86" t="str" cm="1">
        <f t="array" ref="Q499">_xlfn.IFS(Table1[[#This Row],[Asset Class]]&lt;&gt;"Local","y",Q$11=$E499,"y",Table1[[#This Row],[Asset Class]]="Local","")</f>
        <v>y</v>
      </c>
      <c r="R499" s="86" t="str" cm="1">
        <f t="array" ref="R499">_xlfn.IFS(Table1[[#This Row],[Asset Class]]&lt;&gt;"Local","y",R$11=$E499,"y",Table1[[#This Row],[Asset Class]]="Local","")</f>
        <v>y</v>
      </c>
      <c r="S499" s="341" t="str" cm="1">
        <f t="array" ref="S499">_xlfn.IFS(Table1[[#This Row],[Asset Class]]&lt;&gt;"Local","y",S$11=$E499,"y",Table1[[#This Row],[Asset Class]]="Local","")</f>
        <v>y</v>
      </c>
      <c r="T499" s="50"/>
      <c r="U499" s="95">
        <f>IF(Table1[[#This Row],[Asset Class]]&lt;&gt;"Local",0.25,IF(P499="y",1,""))</f>
        <v>0.25</v>
      </c>
      <c r="V499" s="415">
        <f>IF(Table1[[#This Row],[Asset Class]]&lt;&gt;"Local",0.25,IF(Q499="y",1,""))</f>
        <v>0.25</v>
      </c>
      <c r="W499" s="415">
        <f>IF(Table1[[#This Row],[Asset Class]]&lt;&gt;"Local",0.25,IF(R499="y",1,""))</f>
        <v>0.25</v>
      </c>
      <c r="X499" s="415">
        <f>IF(Table1[[#This Row],[Asset Class]]&lt;&gt;"Local",0.25,IF(S499="y",1,""))</f>
        <v>0.25</v>
      </c>
      <c r="Y499" s="95">
        <f t="shared" si="42"/>
        <v>1</v>
      </c>
      <c r="Z499" s="50"/>
      <c r="AA499" s="257">
        <f t="shared" si="43"/>
        <v>1892893.5</v>
      </c>
      <c r="AB499" s="258">
        <f t="shared" si="44"/>
        <v>1892893.5</v>
      </c>
      <c r="AC499" s="258">
        <f t="shared" si="45"/>
        <v>1892893.5</v>
      </c>
      <c r="AD499" s="258">
        <f t="shared" si="46"/>
        <v>1892893.5</v>
      </c>
      <c r="AE499" s="259">
        <f t="shared" si="47"/>
        <v>7571574</v>
      </c>
    </row>
    <row r="500" spans="1:31">
      <c r="A500" s="26"/>
      <c r="B500" s="210" t="s">
        <v>897</v>
      </c>
      <c r="C500" s="211" t="s">
        <v>898</v>
      </c>
      <c r="D500" s="211" t="s">
        <v>101</v>
      </c>
      <c r="E500" s="211" t="s">
        <v>143</v>
      </c>
      <c r="F500" s="241" t="s">
        <v>103</v>
      </c>
      <c r="G500" s="357">
        <v>0.5</v>
      </c>
      <c r="H500" s="360">
        <v>10252.55948705445</v>
      </c>
      <c r="I500" s="365">
        <v>236.89696198394208</v>
      </c>
      <c r="J500" s="332">
        <f>Table1[[#This Row],[Embellishment Area (m2)]]*Table1[[#This Row],[Construction Unit Rate ($/m)]]*Table1[[#This Row],[Embellishment Area Factor]]</f>
        <v>1214400.0975214213</v>
      </c>
      <c r="K500" s="246">
        <v>0</v>
      </c>
      <c r="L500" s="337">
        <v>76.269268802397988</v>
      </c>
      <c r="M500" s="88">
        <f>Table1[[#This Row],[Size of land (m2)]]*Table1[[#This Row],[Land Unit Rate ($/m2)]]</f>
        <v>0</v>
      </c>
      <c r="N500" s="244">
        <v>2021</v>
      </c>
      <c r="O500" s="202">
        <f>ROUND(IF(Table1[[#This Row],[Valuation Year]]=2016,(Table1[[#This Row],[Total Construction Cost ($)]]+Table1[[#This Row],[Land Value]])*('General Input Sheet'!$G$38/'General Input Sheet'!$G$43),Table1[[#This Row],[Total Construction Cost ($)]]+Table1[[#This Row],[Land Value]]),0)</f>
        <v>1214400</v>
      </c>
      <c r="P500" s="123" t="str" cm="1">
        <f t="array" ref="P500">_xlfn.IFS(Table1[[#This Row],[Asset Class]]&lt;&gt;"Local","y",P$11=$E500,"y",Table1[[#This Row],[Asset Class]]="Local","")</f>
        <v>y</v>
      </c>
      <c r="Q500" s="86" t="str" cm="1">
        <f t="array" ref="Q500">_xlfn.IFS(Table1[[#This Row],[Asset Class]]&lt;&gt;"Local","y",Q$11=$E500,"y",Table1[[#This Row],[Asset Class]]="Local","")</f>
        <v>y</v>
      </c>
      <c r="R500" s="86" t="str" cm="1">
        <f t="array" ref="R500">_xlfn.IFS(Table1[[#This Row],[Asset Class]]&lt;&gt;"Local","y",R$11=$E500,"y",Table1[[#This Row],[Asset Class]]="Local","")</f>
        <v>y</v>
      </c>
      <c r="S500" s="341" t="str" cm="1">
        <f t="array" ref="S500">_xlfn.IFS(Table1[[#This Row],[Asset Class]]&lt;&gt;"Local","y",S$11=$E500,"y",Table1[[#This Row],[Asset Class]]="Local","")</f>
        <v>y</v>
      </c>
      <c r="T500" s="50"/>
      <c r="U500" s="95">
        <f>IF(Table1[[#This Row],[Asset Class]]&lt;&gt;"Local",0.25,IF(P500="y",1,""))</f>
        <v>0.25</v>
      </c>
      <c r="V500" s="415">
        <f>IF(Table1[[#This Row],[Asset Class]]&lt;&gt;"Local",0.25,IF(Q500="y",1,""))</f>
        <v>0.25</v>
      </c>
      <c r="W500" s="415">
        <f>IF(Table1[[#This Row],[Asset Class]]&lt;&gt;"Local",0.25,IF(R500="y",1,""))</f>
        <v>0.25</v>
      </c>
      <c r="X500" s="415">
        <f>IF(Table1[[#This Row],[Asset Class]]&lt;&gt;"Local",0.25,IF(S500="y",1,""))</f>
        <v>0.25</v>
      </c>
      <c r="Y500" s="95">
        <f t="shared" si="42"/>
        <v>1</v>
      </c>
      <c r="Z500" s="50"/>
      <c r="AA500" s="257">
        <f t="shared" si="43"/>
        <v>303600</v>
      </c>
      <c r="AB500" s="258">
        <f t="shared" si="44"/>
        <v>303600</v>
      </c>
      <c r="AC500" s="258">
        <f t="shared" si="45"/>
        <v>303600</v>
      </c>
      <c r="AD500" s="258">
        <f t="shared" si="46"/>
        <v>303600</v>
      </c>
      <c r="AE500" s="259">
        <f t="shared" si="47"/>
        <v>1214400</v>
      </c>
    </row>
    <row r="501" spans="1:31">
      <c r="A501" s="26"/>
      <c r="B501" s="210" t="s">
        <v>897</v>
      </c>
      <c r="C501" s="211" t="s">
        <v>899</v>
      </c>
      <c r="D501" s="211" t="s">
        <v>101</v>
      </c>
      <c r="E501" s="211" t="s">
        <v>143</v>
      </c>
      <c r="F501" s="241" t="s">
        <v>108</v>
      </c>
      <c r="G501" s="357">
        <v>0.5</v>
      </c>
      <c r="H501" s="360">
        <v>16567.660817000949</v>
      </c>
      <c r="I501" s="365">
        <v>236.89696198394208</v>
      </c>
      <c r="J501" s="332">
        <f>Table1[[#This Row],[Embellishment Area (m2)]]*Table1[[#This Row],[Construction Unit Rate ($/m)]]*Table1[[#This Row],[Embellishment Area Factor]]</f>
        <v>1962414.2573639604</v>
      </c>
      <c r="K501" s="246">
        <v>0</v>
      </c>
      <c r="L501" s="337">
        <v>76.269268802397988</v>
      </c>
      <c r="M501" s="88">
        <f>Table1[[#This Row],[Size of land (m2)]]*Table1[[#This Row],[Land Unit Rate ($/m2)]]</f>
        <v>0</v>
      </c>
      <c r="N501" s="244">
        <v>2021</v>
      </c>
      <c r="O501" s="202">
        <f>ROUND(IF(Table1[[#This Row],[Valuation Year]]=2016,(Table1[[#This Row],[Total Construction Cost ($)]]+Table1[[#This Row],[Land Value]])*('General Input Sheet'!$G$38/'General Input Sheet'!$G$43),Table1[[#This Row],[Total Construction Cost ($)]]+Table1[[#This Row],[Land Value]]),0)</f>
        <v>1962414</v>
      </c>
      <c r="P501" s="123" t="str" cm="1">
        <f t="array" ref="P501">_xlfn.IFS(Table1[[#This Row],[Asset Class]]&lt;&gt;"Local","y",P$11=$E501,"y",Table1[[#This Row],[Asset Class]]="Local","")</f>
        <v>y</v>
      </c>
      <c r="Q501" s="86" t="str" cm="1">
        <f t="array" ref="Q501">_xlfn.IFS(Table1[[#This Row],[Asset Class]]&lt;&gt;"Local","y",Q$11=$E501,"y",Table1[[#This Row],[Asset Class]]="Local","")</f>
        <v>y</v>
      </c>
      <c r="R501" s="86" t="str" cm="1">
        <f t="array" ref="R501">_xlfn.IFS(Table1[[#This Row],[Asset Class]]&lt;&gt;"Local","y",R$11=$E501,"y",Table1[[#This Row],[Asset Class]]="Local","")</f>
        <v>y</v>
      </c>
      <c r="S501" s="341" t="str" cm="1">
        <f t="array" ref="S501">_xlfn.IFS(Table1[[#This Row],[Asset Class]]&lt;&gt;"Local","y",S$11=$E501,"y",Table1[[#This Row],[Asset Class]]="Local","")</f>
        <v>y</v>
      </c>
      <c r="T501" s="50"/>
      <c r="U501" s="95">
        <f>IF(Table1[[#This Row],[Asset Class]]&lt;&gt;"Local",0.25,IF(P501="y",1,""))</f>
        <v>0.25</v>
      </c>
      <c r="V501" s="415">
        <f>IF(Table1[[#This Row],[Asset Class]]&lt;&gt;"Local",0.25,IF(Q501="y",1,""))</f>
        <v>0.25</v>
      </c>
      <c r="W501" s="415">
        <f>IF(Table1[[#This Row],[Asset Class]]&lt;&gt;"Local",0.25,IF(R501="y",1,""))</f>
        <v>0.25</v>
      </c>
      <c r="X501" s="415">
        <f>IF(Table1[[#This Row],[Asset Class]]&lt;&gt;"Local",0.25,IF(S501="y",1,""))</f>
        <v>0.25</v>
      </c>
      <c r="Y501" s="95">
        <f t="shared" si="42"/>
        <v>1</v>
      </c>
      <c r="Z501" s="50"/>
      <c r="AA501" s="257">
        <f t="shared" si="43"/>
        <v>490603.5</v>
      </c>
      <c r="AB501" s="258">
        <f t="shared" si="44"/>
        <v>490603.5</v>
      </c>
      <c r="AC501" s="258">
        <f t="shared" si="45"/>
        <v>490603.5</v>
      </c>
      <c r="AD501" s="258">
        <f t="shared" si="46"/>
        <v>490603.5</v>
      </c>
      <c r="AE501" s="259">
        <f t="shared" si="47"/>
        <v>1962414</v>
      </c>
    </row>
    <row r="502" spans="1:31">
      <c r="A502" s="26"/>
      <c r="B502" s="210" t="s">
        <v>897</v>
      </c>
      <c r="C502" s="211" t="s">
        <v>900</v>
      </c>
      <c r="D502" s="211" t="s">
        <v>101</v>
      </c>
      <c r="E502" s="211" t="s">
        <v>143</v>
      </c>
      <c r="F502" s="241" t="s">
        <v>108</v>
      </c>
      <c r="G502" s="357">
        <v>0.5</v>
      </c>
      <c r="H502" s="360">
        <v>46135.113278186051</v>
      </c>
      <c r="I502" s="365">
        <v>236.89696198394208</v>
      </c>
      <c r="J502" s="332">
        <f>Table1[[#This Row],[Embellishment Area (m2)]]*Table1[[#This Row],[Construction Unit Rate ($/m)]]*Table1[[#This Row],[Embellishment Area Factor]]</f>
        <v>5464634.0881936513</v>
      </c>
      <c r="K502" s="246">
        <v>0</v>
      </c>
      <c r="L502" s="337">
        <v>76.269268802397988</v>
      </c>
      <c r="M502" s="88">
        <f>Table1[[#This Row],[Size of land (m2)]]*Table1[[#This Row],[Land Unit Rate ($/m2)]]</f>
        <v>0</v>
      </c>
      <c r="N502" s="244">
        <v>2021</v>
      </c>
      <c r="O502" s="202">
        <f>ROUND(IF(Table1[[#This Row],[Valuation Year]]=2016,(Table1[[#This Row],[Total Construction Cost ($)]]+Table1[[#This Row],[Land Value]])*('General Input Sheet'!$G$38/'General Input Sheet'!$G$43),Table1[[#This Row],[Total Construction Cost ($)]]+Table1[[#This Row],[Land Value]]),0)</f>
        <v>5464634</v>
      </c>
      <c r="P502" s="123" t="str" cm="1">
        <f t="array" ref="P502">_xlfn.IFS(Table1[[#This Row],[Asset Class]]&lt;&gt;"Local","y",P$11=$E502,"y",Table1[[#This Row],[Asset Class]]="Local","")</f>
        <v>y</v>
      </c>
      <c r="Q502" s="86" t="str" cm="1">
        <f t="array" ref="Q502">_xlfn.IFS(Table1[[#This Row],[Asset Class]]&lt;&gt;"Local","y",Q$11=$E502,"y",Table1[[#This Row],[Asset Class]]="Local","")</f>
        <v>y</v>
      </c>
      <c r="R502" s="86" t="str" cm="1">
        <f t="array" ref="R502">_xlfn.IFS(Table1[[#This Row],[Asset Class]]&lt;&gt;"Local","y",R$11=$E502,"y",Table1[[#This Row],[Asset Class]]="Local","")</f>
        <v>y</v>
      </c>
      <c r="S502" s="341" t="str" cm="1">
        <f t="array" ref="S502">_xlfn.IFS(Table1[[#This Row],[Asset Class]]&lt;&gt;"Local","y",S$11=$E502,"y",Table1[[#This Row],[Asset Class]]="Local","")</f>
        <v>y</v>
      </c>
      <c r="T502" s="50"/>
      <c r="U502" s="95">
        <f>IF(Table1[[#This Row],[Asset Class]]&lt;&gt;"Local",0.25,IF(P502="y",1,""))</f>
        <v>0.25</v>
      </c>
      <c r="V502" s="415">
        <f>IF(Table1[[#This Row],[Asset Class]]&lt;&gt;"Local",0.25,IF(Q502="y",1,""))</f>
        <v>0.25</v>
      </c>
      <c r="W502" s="415">
        <f>IF(Table1[[#This Row],[Asset Class]]&lt;&gt;"Local",0.25,IF(R502="y",1,""))</f>
        <v>0.25</v>
      </c>
      <c r="X502" s="415">
        <f>IF(Table1[[#This Row],[Asset Class]]&lt;&gt;"Local",0.25,IF(S502="y",1,""))</f>
        <v>0.25</v>
      </c>
      <c r="Y502" s="95">
        <f t="shared" si="42"/>
        <v>1</v>
      </c>
      <c r="Z502" s="50"/>
      <c r="AA502" s="257">
        <f t="shared" si="43"/>
        <v>1366158.5</v>
      </c>
      <c r="AB502" s="258">
        <f t="shared" si="44"/>
        <v>1366158.5</v>
      </c>
      <c r="AC502" s="258">
        <f t="shared" si="45"/>
        <v>1366158.5</v>
      </c>
      <c r="AD502" s="258">
        <f t="shared" si="46"/>
        <v>1366158.5</v>
      </c>
      <c r="AE502" s="259">
        <f t="shared" si="47"/>
        <v>5464634</v>
      </c>
    </row>
    <row r="503" spans="1:31">
      <c r="A503" s="26"/>
      <c r="B503" s="210" t="s">
        <v>897</v>
      </c>
      <c r="C503" s="211" t="s">
        <v>901</v>
      </c>
      <c r="D503" s="211" t="s">
        <v>101</v>
      </c>
      <c r="E503" s="211" t="s">
        <v>143</v>
      </c>
      <c r="F503" s="241" t="s">
        <v>103</v>
      </c>
      <c r="G503" s="357">
        <v>0.5</v>
      </c>
      <c r="H503" s="360">
        <v>1824.293328049509</v>
      </c>
      <c r="I503" s="365">
        <v>236.89696198394208</v>
      </c>
      <c r="J503" s="332">
        <f>Table1[[#This Row],[Embellishment Area (m2)]]*Table1[[#This Row],[Construction Unit Rate ($/m)]]*Table1[[#This Row],[Embellishment Area Factor]]</f>
        <v>216084.77359125184</v>
      </c>
      <c r="K503" s="246">
        <v>0</v>
      </c>
      <c r="L503" s="337">
        <v>76.269268802397988</v>
      </c>
      <c r="M503" s="88">
        <f>Table1[[#This Row],[Size of land (m2)]]*Table1[[#This Row],[Land Unit Rate ($/m2)]]</f>
        <v>0</v>
      </c>
      <c r="N503" s="244">
        <v>2021</v>
      </c>
      <c r="O503" s="202">
        <f>ROUND(IF(Table1[[#This Row],[Valuation Year]]=2016,(Table1[[#This Row],[Total Construction Cost ($)]]+Table1[[#This Row],[Land Value]])*('General Input Sheet'!$G$38/'General Input Sheet'!$G$43),Table1[[#This Row],[Total Construction Cost ($)]]+Table1[[#This Row],[Land Value]]),0)</f>
        <v>216085</v>
      </c>
      <c r="P503" s="123" t="str" cm="1">
        <f t="array" ref="P503">_xlfn.IFS(Table1[[#This Row],[Asset Class]]&lt;&gt;"Local","y",P$11=$E503,"y",Table1[[#This Row],[Asset Class]]="Local","")</f>
        <v>y</v>
      </c>
      <c r="Q503" s="86" t="str" cm="1">
        <f t="array" ref="Q503">_xlfn.IFS(Table1[[#This Row],[Asset Class]]&lt;&gt;"Local","y",Q$11=$E503,"y",Table1[[#This Row],[Asset Class]]="Local","")</f>
        <v>y</v>
      </c>
      <c r="R503" s="86" t="str" cm="1">
        <f t="array" ref="R503">_xlfn.IFS(Table1[[#This Row],[Asset Class]]&lt;&gt;"Local","y",R$11=$E503,"y",Table1[[#This Row],[Asset Class]]="Local","")</f>
        <v>y</v>
      </c>
      <c r="S503" s="341" t="str" cm="1">
        <f t="array" ref="S503">_xlfn.IFS(Table1[[#This Row],[Asset Class]]&lt;&gt;"Local","y",S$11=$E503,"y",Table1[[#This Row],[Asset Class]]="Local","")</f>
        <v>y</v>
      </c>
      <c r="T503" s="50"/>
      <c r="U503" s="95">
        <f>IF(Table1[[#This Row],[Asset Class]]&lt;&gt;"Local",0.25,IF(P503="y",1,""))</f>
        <v>0.25</v>
      </c>
      <c r="V503" s="415">
        <f>IF(Table1[[#This Row],[Asset Class]]&lt;&gt;"Local",0.25,IF(Q503="y",1,""))</f>
        <v>0.25</v>
      </c>
      <c r="W503" s="415">
        <f>IF(Table1[[#This Row],[Asset Class]]&lt;&gt;"Local",0.25,IF(R503="y",1,""))</f>
        <v>0.25</v>
      </c>
      <c r="X503" s="415">
        <f>IF(Table1[[#This Row],[Asset Class]]&lt;&gt;"Local",0.25,IF(S503="y",1,""))</f>
        <v>0.25</v>
      </c>
      <c r="Y503" s="95">
        <f t="shared" si="42"/>
        <v>1</v>
      </c>
      <c r="Z503" s="50"/>
      <c r="AA503" s="257">
        <f t="shared" si="43"/>
        <v>54021.25</v>
      </c>
      <c r="AB503" s="258">
        <f t="shared" si="44"/>
        <v>54021.25</v>
      </c>
      <c r="AC503" s="258">
        <f t="shared" si="45"/>
        <v>54021.25</v>
      </c>
      <c r="AD503" s="258">
        <f t="shared" si="46"/>
        <v>54021.25</v>
      </c>
      <c r="AE503" s="259">
        <f t="shared" si="47"/>
        <v>216085</v>
      </c>
    </row>
    <row r="504" spans="1:31">
      <c r="A504" s="26"/>
      <c r="B504" s="210" t="s">
        <v>897</v>
      </c>
      <c r="C504" s="211" t="s">
        <v>902</v>
      </c>
      <c r="D504" s="211" t="s">
        <v>101</v>
      </c>
      <c r="E504" s="211" t="s">
        <v>143</v>
      </c>
      <c r="F504" s="241" t="s">
        <v>103</v>
      </c>
      <c r="G504" s="357">
        <v>0.5</v>
      </c>
      <c r="H504" s="360">
        <v>3676.4535152575509</v>
      </c>
      <c r="I504" s="365">
        <v>236.89696198394208</v>
      </c>
      <c r="J504" s="332">
        <f>Table1[[#This Row],[Embellishment Area (m2)]]*Table1[[#This Row],[Construction Unit Rate ($/m)]]*Table1[[#This Row],[Embellishment Area Factor]]</f>
        <v>435470.33431984909</v>
      </c>
      <c r="K504" s="246">
        <v>0</v>
      </c>
      <c r="L504" s="337">
        <v>76.269268802397988</v>
      </c>
      <c r="M504" s="88">
        <f>Table1[[#This Row],[Size of land (m2)]]*Table1[[#This Row],[Land Unit Rate ($/m2)]]</f>
        <v>0</v>
      </c>
      <c r="N504" s="244">
        <v>2021</v>
      </c>
      <c r="O504" s="202">
        <f>ROUND(IF(Table1[[#This Row],[Valuation Year]]=2016,(Table1[[#This Row],[Total Construction Cost ($)]]+Table1[[#This Row],[Land Value]])*('General Input Sheet'!$G$38/'General Input Sheet'!$G$43),Table1[[#This Row],[Total Construction Cost ($)]]+Table1[[#This Row],[Land Value]]),0)</f>
        <v>435470</v>
      </c>
      <c r="P504" s="123" t="str" cm="1">
        <f t="array" ref="P504">_xlfn.IFS(Table1[[#This Row],[Asset Class]]&lt;&gt;"Local","y",P$11=$E504,"y",Table1[[#This Row],[Asset Class]]="Local","")</f>
        <v>y</v>
      </c>
      <c r="Q504" s="86" t="str" cm="1">
        <f t="array" ref="Q504">_xlfn.IFS(Table1[[#This Row],[Asset Class]]&lt;&gt;"Local","y",Q$11=$E504,"y",Table1[[#This Row],[Asset Class]]="Local","")</f>
        <v>y</v>
      </c>
      <c r="R504" s="86" t="str" cm="1">
        <f t="array" ref="R504">_xlfn.IFS(Table1[[#This Row],[Asset Class]]&lt;&gt;"Local","y",R$11=$E504,"y",Table1[[#This Row],[Asset Class]]="Local","")</f>
        <v>y</v>
      </c>
      <c r="S504" s="341" t="str" cm="1">
        <f t="array" ref="S504">_xlfn.IFS(Table1[[#This Row],[Asset Class]]&lt;&gt;"Local","y",S$11=$E504,"y",Table1[[#This Row],[Asset Class]]="Local","")</f>
        <v>y</v>
      </c>
      <c r="T504" s="50"/>
      <c r="U504" s="95">
        <f>IF(Table1[[#This Row],[Asset Class]]&lt;&gt;"Local",0.25,IF(P504="y",1,""))</f>
        <v>0.25</v>
      </c>
      <c r="V504" s="415">
        <f>IF(Table1[[#This Row],[Asset Class]]&lt;&gt;"Local",0.25,IF(Q504="y",1,""))</f>
        <v>0.25</v>
      </c>
      <c r="W504" s="415">
        <f>IF(Table1[[#This Row],[Asset Class]]&lt;&gt;"Local",0.25,IF(R504="y",1,""))</f>
        <v>0.25</v>
      </c>
      <c r="X504" s="415">
        <f>IF(Table1[[#This Row],[Asset Class]]&lt;&gt;"Local",0.25,IF(S504="y",1,""))</f>
        <v>0.25</v>
      </c>
      <c r="Y504" s="95">
        <f t="shared" si="42"/>
        <v>1</v>
      </c>
      <c r="Z504" s="50"/>
      <c r="AA504" s="257">
        <f t="shared" si="43"/>
        <v>108867.5</v>
      </c>
      <c r="AB504" s="258">
        <f t="shared" si="44"/>
        <v>108867.5</v>
      </c>
      <c r="AC504" s="258">
        <f t="shared" si="45"/>
        <v>108867.5</v>
      </c>
      <c r="AD504" s="258">
        <f t="shared" si="46"/>
        <v>108867.5</v>
      </c>
      <c r="AE504" s="259">
        <f t="shared" si="47"/>
        <v>435470</v>
      </c>
    </row>
    <row r="505" spans="1:31">
      <c r="A505" s="26"/>
      <c r="B505" s="210" t="s">
        <v>897</v>
      </c>
      <c r="C505" s="211" t="s">
        <v>903</v>
      </c>
      <c r="D505" s="211" t="s">
        <v>101</v>
      </c>
      <c r="E505" s="211" t="s">
        <v>143</v>
      </c>
      <c r="F505" s="241" t="s">
        <v>108</v>
      </c>
      <c r="G505" s="357">
        <v>0.5</v>
      </c>
      <c r="H505" s="360">
        <v>2090.2133993151269</v>
      </c>
      <c r="I505" s="365">
        <v>236.89696198394208</v>
      </c>
      <c r="J505" s="332">
        <f>Table1[[#This Row],[Embellishment Area (m2)]]*Table1[[#This Row],[Construction Unit Rate ($/m)]]*Table1[[#This Row],[Embellishment Area Factor]]</f>
        <v>247582.60209794098</v>
      </c>
      <c r="K505" s="246">
        <v>0</v>
      </c>
      <c r="L505" s="337">
        <v>76.269268802397988</v>
      </c>
      <c r="M505" s="88">
        <f>Table1[[#This Row],[Size of land (m2)]]*Table1[[#This Row],[Land Unit Rate ($/m2)]]</f>
        <v>0</v>
      </c>
      <c r="N505" s="244">
        <v>2021</v>
      </c>
      <c r="O505" s="202">
        <f>ROUND(IF(Table1[[#This Row],[Valuation Year]]=2016,(Table1[[#This Row],[Total Construction Cost ($)]]+Table1[[#This Row],[Land Value]])*('General Input Sheet'!$G$38/'General Input Sheet'!$G$43),Table1[[#This Row],[Total Construction Cost ($)]]+Table1[[#This Row],[Land Value]]),0)</f>
        <v>247583</v>
      </c>
      <c r="P505" s="123" t="str" cm="1">
        <f t="array" ref="P505">_xlfn.IFS(Table1[[#This Row],[Asset Class]]&lt;&gt;"Local","y",P$11=$E505,"y",Table1[[#This Row],[Asset Class]]="Local","")</f>
        <v>y</v>
      </c>
      <c r="Q505" s="86" t="str" cm="1">
        <f t="array" ref="Q505">_xlfn.IFS(Table1[[#This Row],[Asset Class]]&lt;&gt;"Local","y",Q$11=$E505,"y",Table1[[#This Row],[Asset Class]]="Local","")</f>
        <v>y</v>
      </c>
      <c r="R505" s="86" t="str" cm="1">
        <f t="array" ref="R505">_xlfn.IFS(Table1[[#This Row],[Asset Class]]&lt;&gt;"Local","y",R$11=$E505,"y",Table1[[#This Row],[Asset Class]]="Local","")</f>
        <v>y</v>
      </c>
      <c r="S505" s="341" t="str" cm="1">
        <f t="array" ref="S505">_xlfn.IFS(Table1[[#This Row],[Asset Class]]&lt;&gt;"Local","y",S$11=$E505,"y",Table1[[#This Row],[Asset Class]]="Local","")</f>
        <v>y</v>
      </c>
      <c r="T505" s="50"/>
      <c r="U505" s="95">
        <f>IF(Table1[[#This Row],[Asset Class]]&lt;&gt;"Local",0.25,IF(P505="y",1,""))</f>
        <v>0.25</v>
      </c>
      <c r="V505" s="415">
        <f>IF(Table1[[#This Row],[Asset Class]]&lt;&gt;"Local",0.25,IF(Q505="y",1,""))</f>
        <v>0.25</v>
      </c>
      <c r="W505" s="415">
        <f>IF(Table1[[#This Row],[Asset Class]]&lt;&gt;"Local",0.25,IF(R505="y",1,""))</f>
        <v>0.25</v>
      </c>
      <c r="X505" s="415">
        <f>IF(Table1[[#This Row],[Asset Class]]&lt;&gt;"Local",0.25,IF(S505="y",1,""))</f>
        <v>0.25</v>
      </c>
      <c r="Y505" s="95">
        <f t="shared" si="42"/>
        <v>1</v>
      </c>
      <c r="Z505" s="50"/>
      <c r="AA505" s="257">
        <f t="shared" si="43"/>
        <v>61895.75</v>
      </c>
      <c r="AB505" s="258">
        <f t="shared" si="44"/>
        <v>61895.75</v>
      </c>
      <c r="AC505" s="258">
        <f t="shared" si="45"/>
        <v>61895.75</v>
      </c>
      <c r="AD505" s="258">
        <f t="shared" si="46"/>
        <v>61895.75</v>
      </c>
      <c r="AE505" s="259">
        <f t="shared" si="47"/>
        <v>247583</v>
      </c>
    </row>
    <row r="506" spans="1:31">
      <c r="A506" s="26"/>
      <c r="B506" s="210" t="s">
        <v>904</v>
      </c>
      <c r="C506" s="211" t="s">
        <v>905</v>
      </c>
      <c r="D506" s="211" t="s">
        <v>111</v>
      </c>
      <c r="E506" s="211" t="s">
        <v>143</v>
      </c>
      <c r="F506" s="241" t="s">
        <v>103</v>
      </c>
      <c r="G506" s="357">
        <v>0.5</v>
      </c>
      <c r="H506" s="360">
        <v>2980.283255434535</v>
      </c>
      <c r="I506" s="365">
        <v>115.6419902144599</v>
      </c>
      <c r="J506" s="332">
        <f>Table1[[#This Row],[Embellishment Area (m2)]]*Table1[[#This Row],[Construction Unit Rate ($/m)]]*Table1[[#This Row],[Embellishment Area Factor]]</f>
        <v>172322.94353063958</v>
      </c>
      <c r="K506" s="246">
        <v>5960.56651086907</v>
      </c>
      <c r="L506" s="337">
        <v>85.331826959272703</v>
      </c>
      <c r="M506" s="88">
        <f>Table1[[#This Row],[Size of land (m2)]]*Table1[[#This Row],[Land Unit Rate ($/m2)]]</f>
        <v>508626.03008471534</v>
      </c>
      <c r="N506" s="244">
        <v>2021</v>
      </c>
      <c r="O506" s="202">
        <f>ROUND(IF(Table1[[#This Row],[Valuation Year]]=2016,(Table1[[#This Row],[Total Construction Cost ($)]]+Table1[[#This Row],[Land Value]])*('General Input Sheet'!$G$38/'General Input Sheet'!$G$43),Table1[[#This Row],[Total Construction Cost ($)]]+Table1[[#This Row],[Land Value]]),0)</f>
        <v>680949</v>
      </c>
      <c r="P506" s="123" t="str" cm="1">
        <f t="array" ref="P506">_xlfn.IFS(Table1[[#This Row],[Asset Class]]&lt;&gt;"Local","y",P$11=$E506,"y",Table1[[#This Row],[Asset Class]]="Local","")</f>
        <v/>
      </c>
      <c r="Q506" s="86" t="str" cm="1">
        <f t="array" ref="Q506">_xlfn.IFS(Table1[[#This Row],[Asset Class]]&lt;&gt;"Local","y",Q$11=$E506,"y",Table1[[#This Row],[Asset Class]]="Local","")</f>
        <v>y</v>
      </c>
      <c r="R506" s="86" t="str" cm="1">
        <f t="array" ref="R506">_xlfn.IFS(Table1[[#This Row],[Asset Class]]&lt;&gt;"Local","y",R$11=$E506,"y",Table1[[#This Row],[Asset Class]]="Local","")</f>
        <v/>
      </c>
      <c r="S506" s="341" t="str" cm="1">
        <f t="array" ref="S506">_xlfn.IFS(Table1[[#This Row],[Asset Class]]&lt;&gt;"Local","y",S$11=$E506,"y",Table1[[#This Row],[Asset Class]]="Local","")</f>
        <v/>
      </c>
      <c r="T506" s="50"/>
      <c r="U506" s="95" t="str">
        <f>IF(Table1[[#This Row],[Asset Class]]&lt;&gt;"Local",0.25,IF(P506="y",1,""))</f>
        <v/>
      </c>
      <c r="V506" s="415">
        <f>IF(Table1[[#This Row],[Asset Class]]&lt;&gt;"Local",0.25,IF(Q506="y",1,""))</f>
        <v>1</v>
      </c>
      <c r="W506" s="415" t="str">
        <f>IF(Table1[[#This Row],[Asset Class]]&lt;&gt;"Local",0.25,IF(R506="y",1,""))</f>
        <v/>
      </c>
      <c r="X506" s="415" t="str">
        <f>IF(Table1[[#This Row],[Asset Class]]&lt;&gt;"Local",0.25,IF(S506="y",1,""))</f>
        <v/>
      </c>
      <c r="Y506" s="95">
        <f t="shared" si="42"/>
        <v>1</v>
      </c>
      <c r="Z506" s="50"/>
      <c r="AA506" s="257" t="str">
        <f t="shared" si="43"/>
        <v/>
      </c>
      <c r="AB506" s="258">
        <f t="shared" si="44"/>
        <v>680949</v>
      </c>
      <c r="AC506" s="258" t="str">
        <f t="shared" si="45"/>
        <v/>
      </c>
      <c r="AD506" s="258" t="str">
        <f t="shared" si="46"/>
        <v/>
      </c>
      <c r="AE506" s="259">
        <f t="shared" si="47"/>
        <v>680949</v>
      </c>
    </row>
    <row r="507" spans="1:31">
      <c r="A507" s="26"/>
      <c r="B507" s="210" t="s">
        <v>906</v>
      </c>
      <c r="C507" s="211" t="s">
        <v>907</v>
      </c>
      <c r="D507" s="211" t="s">
        <v>111</v>
      </c>
      <c r="E507" s="211" t="s">
        <v>143</v>
      </c>
      <c r="F507" s="241" t="s">
        <v>103</v>
      </c>
      <c r="G507" s="357">
        <v>0.5</v>
      </c>
      <c r="H507" s="360">
        <v>3641.7565991508709</v>
      </c>
      <c r="I507" s="365">
        <v>115.6419902144599</v>
      </c>
      <c r="J507" s="332">
        <f>Table1[[#This Row],[Embellishment Area (m2)]]*Table1[[#This Row],[Construction Unit Rate ($/m)]]*Table1[[#This Row],[Embellishment Area Factor]]</f>
        <v>210569.99050122488</v>
      </c>
      <c r="K507" s="246">
        <v>7283.5131983017418</v>
      </c>
      <c r="L507" s="337">
        <v>85.331826959272703</v>
      </c>
      <c r="M507" s="88">
        <f>Table1[[#This Row],[Size of land (m2)]]*Table1[[#This Row],[Land Unit Rate ($/m2)]]</f>
        <v>621515.48789306311</v>
      </c>
      <c r="N507" s="244">
        <v>2021</v>
      </c>
      <c r="O507" s="202">
        <f>ROUND(IF(Table1[[#This Row],[Valuation Year]]=2016,(Table1[[#This Row],[Total Construction Cost ($)]]+Table1[[#This Row],[Land Value]])*('General Input Sheet'!$G$38/'General Input Sheet'!$G$43),Table1[[#This Row],[Total Construction Cost ($)]]+Table1[[#This Row],[Land Value]]),0)</f>
        <v>832085</v>
      </c>
      <c r="P507" s="123" t="str" cm="1">
        <f t="array" ref="P507">_xlfn.IFS(Table1[[#This Row],[Asset Class]]&lt;&gt;"Local","y",P$11=$E507,"y",Table1[[#This Row],[Asset Class]]="Local","")</f>
        <v/>
      </c>
      <c r="Q507" s="86" t="str" cm="1">
        <f t="array" ref="Q507">_xlfn.IFS(Table1[[#This Row],[Asset Class]]&lt;&gt;"Local","y",Q$11=$E507,"y",Table1[[#This Row],[Asset Class]]="Local","")</f>
        <v>y</v>
      </c>
      <c r="R507" s="86" t="str" cm="1">
        <f t="array" ref="R507">_xlfn.IFS(Table1[[#This Row],[Asset Class]]&lt;&gt;"Local","y",R$11=$E507,"y",Table1[[#This Row],[Asset Class]]="Local","")</f>
        <v/>
      </c>
      <c r="S507" s="341" t="str" cm="1">
        <f t="array" ref="S507">_xlfn.IFS(Table1[[#This Row],[Asset Class]]&lt;&gt;"Local","y",S$11=$E507,"y",Table1[[#This Row],[Asset Class]]="Local","")</f>
        <v/>
      </c>
      <c r="T507" s="50"/>
      <c r="U507" s="95" t="str">
        <f>IF(Table1[[#This Row],[Asset Class]]&lt;&gt;"Local",0.25,IF(P507="y",1,""))</f>
        <v/>
      </c>
      <c r="V507" s="415">
        <f>IF(Table1[[#This Row],[Asset Class]]&lt;&gt;"Local",0.25,IF(Q507="y",1,""))</f>
        <v>1</v>
      </c>
      <c r="W507" s="415" t="str">
        <f>IF(Table1[[#This Row],[Asset Class]]&lt;&gt;"Local",0.25,IF(R507="y",1,""))</f>
        <v/>
      </c>
      <c r="X507" s="415" t="str">
        <f>IF(Table1[[#This Row],[Asset Class]]&lt;&gt;"Local",0.25,IF(S507="y",1,""))</f>
        <v/>
      </c>
      <c r="Y507" s="95">
        <f t="shared" si="42"/>
        <v>1</v>
      </c>
      <c r="Z507" s="50"/>
      <c r="AA507" s="257" t="str">
        <f t="shared" si="43"/>
        <v/>
      </c>
      <c r="AB507" s="258">
        <f t="shared" si="44"/>
        <v>832085</v>
      </c>
      <c r="AC507" s="258" t="str">
        <f t="shared" si="45"/>
        <v/>
      </c>
      <c r="AD507" s="258" t="str">
        <f t="shared" si="46"/>
        <v/>
      </c>
      <c r="AE507" s="259">
        <f t="shared" si="47"/>
        <v>832085</v>
      </c>
    </row>
    <row r="508" spans="1:31">
      <c r="A508" s="26"/>
      <c r="B508" s="210" t="s">
        <v>908</v>
      </c>
      <c r="C508" s="211" t="s">
        <v>909</v>
      </c>
      <c r="D508" s="211" t="s">
        <v>106</v>
      </c>
      <c r="E508" s="211" t="s">
        <v>143</v>
      </c>
      <c r="F508" s="241" t="s">
        <v>136</v>
      </c>
      <c r="G508" s="357">
        <v>0.5</v>
      </c>
      <c r="H508" s="360">
        <v>9940.1125312741806</v>
      </c>
      <c r="I508" s="365">
        <v>406.79298511948269</v>
      </c>
      <c r="J508" s="332">
        <f>Table1[[#This Row],[Embellishment Area (m2)]]*Table1[[#This Row],[Construction Unit Rate ($/m)]]*Table1[[#This Row],[Embellishment Area Factor]]</f>
        <v>2021784.0245103005</v>
      </c>
      <c r="K508" s="246">
        <v>19880.225062548361</v>
      </c>
      <c r="L508" s="337">
        <v>77.249060510664719</v>
      </c>
      <c r="M508" s="88">
        <f>Table1[[#This Row],[Size of land (m2)]]*Table1[[#This Row],[Land Unit Rate ($/m2)]]</f>
        <v>1535728.7088224317</v>
      </c>
      <c r="N508" s="244">
        <v>2021</v>
      </c>
      <c r="O508" s="202">
        <f>ROUND(IF(Table1[[#This Row],[Valuation Year]]=2016,(Table1[[#This Row],[Total Construction Cost ($)]]+Table1[[#This Row],[Land Value]])*('General Input Sheet'!$G$38/'General Input Sheet'!$G$43),Table1[[#This Row],[Total Construction Cost ($)]]+Table1[[#This Row],[Land Value]]),0)</f>
        <v>3557513</v>
      </c>
      <c r="P508" s="123" t="str" cm="1">
        <f t="array" ref="P508">_xlfn.IFS(Table1[[#This Row],[Asset Class]]&lt;&gt;"Local","y",P$11=$E508,"y",Table1[[#This Row],[Asset Class]]="Local","")</f>
        <v>y</v>
      </c>
      <c r="Q508" s="86" t="str" cm="1">
        <f t="array" ref="Q508">_xlfn.IFS(Table1[[#This Row],[Asset Class]]&lt;&gt;"Local","y",Q$11=$E508,"y",Table1[[#This Row],[Asset Class]]="Local","")</f>
        <v>y</v>
      </c>
      <c r="R508" s="86" t="str" cm="1">
        <f t="array" ref="R508">_xlfn.IFS(Table1[[#This Row],[Asset Class]]&lt;&gt;"Local","y",R$11=$E508,"y",Table1[[#This Row],[Asset Class]]="Local","")</f>
        <v>y</v>
      </c>
      <c r="S508" s="341" t="str" cm="1">
        <f t="array" ref="S508">_xlfn.IFS(Table1[[#This Row],[Asset Class]]&lt;&gt;"Local","y",S$11=$E508,"y",Table1[[#This Row],[Asset Class]]="Local","")</f>
        <v>y</v>
      </c>
      <c r="T508" s="50"/>
      <c r="U508" s="95">
        <f>IF(Table1[[#This Row],[Asset Class]]&lt;&gt;"Local",0.25,IF(P508="y",1,""))</f>
        <v>0.25</v>
      </c>
      <c r="V508" s="415">
        <f>IF(Table1[[#This Row],[Asset Class]]&lt;&gt;"Local",0.25,IF(Q508="y",1,""))</f>
        <v>0.25</v>
      </c>
      <c r="W508" s="415">
        <f>IF(Table1[[#This Row],[Asset Class]]&lt;&gt;"Local",0.25,IF(R508="y",1,""))</f>
        <v>0.25</v>
      </c>
      <c r="X508" s="415">
        <f>IF(Table1[[#This Row],[Asset Class]]&lt;&gt;"Local",0.25,IF(S508="y",1,""))</f>
        <v>0.25</v>
      </c>
      <c r="Y508" s="95">
        <f t="shared" si="42"/>
        <v>1</v>
      </c>
      <c r="Z508" s="50"/>
      <c r="AA508" s="257">
        <f t="shared" si="43"/>
        <v>889378.25</v>
      </c>
      <c r="AB508" s="258">
        <f t="shared" si="44"/>
        <v>889378.25</v>
      </c>
      <c r="AC508" s="258">
        <f t="shared" si="45"/>
        <v>889378.25</v>
      </c>
      <c r="AD508" s="258">
        <f t="shared" si="46"/>
        <v>889378.25</v>
      </c>
      <c r="AE508" s="259">
        <f t="shared" si="47"/>
        <v>3557513</v>
      </c>
    </row>
    <row r="509" spans="1:31">
      <c r="A509" s="26"/>
      <c r="B509" s="210" t="s">
        <v>910</v>
      </c>
      <c r="C509" s="211" t="s">
        <v>911</v>
      </c>
      <c r="D509" s="211" t="s">
        <v>106</v>
      </c>
      <c r="E509" s="211" t="s">
        <v>143</v>
      </c>
      <c r="F509" s="241" t="s">
        <v>136</v>
      </c>
      <c r="G509" s="357">
        <v>0.5</v>
      </c>
      <c r="H509" s="360">
        <v>16417.829177641746</v>
      </c>
      <c r="I509" s="365">
        <v>406.79298511948269</v>
      </c>
      <c r="J509" s="332">
        <f>Table1[[#This Row],[Embellishment Area (m2)]]*Table1[[#This Row],[Construction Unit Rate ($/m)]]*Table1[[#This Row],[Embellishment Area Factor]]</f>
        <v>3339328.8701773137</v>
      </c>
      <c r="K509" s="246">
        <v>32835.658355283493</v>
      </c>
      <c r="L509" s="337">
        <v>77.249060510664719</v>
      </c>
      <c r="M509" s="88">
        <f>Table1[[#This Row],[Size of land (m2)]]*Table1[[#This Row],[Land Unit Rate ($/m2)]]</f>
        <v>2536523.7591948081</v>
      </c>
      <c r="N509" s="244">
        <v>2021</v>
      </c>
      <c r="O509" s="202">
        <f>ROUND(IF(Table1[[#This Row],[Valuation Year]]=2016,(Table1[[#This Row],[Total Construction Cost ($)]]+Table1[[#This Row],[Land Value]])*('General Input Sheet'!$G$38/'General Input Sheet'!$G$43),Table1[[#This Row],[Total Construction Cost ($)]]+Table1[[#This Row],[Land Value]]),0)</f>
        <v>5875853</v>
      </c>
      <c r="P509" s="123" t="str" cm="1">
        <f t="array" ref="P509">_xlfn.IFS(Table1[[#This Row],[Asset Class]]&lt;&gt;"Local","y",P$11=$E509,"y",Table1[[#This Row],[Asset Class]]="Local","")</f>
        <v>y</v>
      </c>
      <c r="Q509" s="86" t="str" cm="1">
        <f t="array" ref="Q509">_xlfn.IFS(Table1[[#This Row],[Asset Class]]&lt;&gt;"Local","y",Q$11=$E509,"y",Table1[[#This Row],[Asset Class]]="Local","")</f>
        <v>y</v>
      </c>
      <c r="R509" s="86" t="str" cm="1">
        <f t="array" ref="R509">_xlfn.IFS(Table1[[#This Row],[Asset Class]]&lt;&gt;"Local","y",R$11=$E509,"y",Table1[[#This Row],[Asset Class]]="Local","")</f>
        <v>y</v>
      </c>
      <c r="S509" s="341" t="str" cm="1">
        <f t="array" ref="S509">_xlfn.IFS(Table1[[#This Row],[Asset Class]]&lt;&gt;"Local","y",S$11=$E509,"y",Table1[[#This Row],[Asset Class]]="Local","")</f>
        <v>y</v>
      </c>
      <c r="T509" s="50"/>
      <c r="U509" s="95">
        <f>IF(Table1[[#This Row],[Asset Class]]&lt;&gt;"Local",0.25,IF(P509="y",1,""))</f>
        <v>0.25</v>
      </c>
      <c r="V509" s="415">
        <f>IF(Table1[[#This Row],[Asset Class]]&lt;&gt;"Local",0.25,IF(Q509="y",1,""))</f>
        <v>0.25</v>
      </c>
      <c r="W509" s="415">
        <f>IF(Table1[[#This Row],[Asset Class]]&lt;&gt;"Local",0.25,IF(R509="y",1,""))</f>
        <v>0.25</v>
      </c>
      <c r="X509" s="415">
        <f>IF(Table1[[#This Row],[Asset Class]]&lt;&gt;"Local",0.25,IF(S509="y",1,""))</f>
        <v>0.25</v>
      </c>
      <c r="Y509" s="95">
        <f t="shared" si="42"/>
        <v>1</v>
      </c>
      <c r="Z509" s="50"/>
      <c r="AA509" s="257">
        <f t="shared" si="43"/>
        <v>1468963.25</v>
      </c>
      <c r="AB509" s="258">
        <f t="shared" si="44"/>
        <v>1468963.25</v>
      </c>
      <c r="AC509" s="258">
        <f t="shared" si="45"/>
        <v>1468963.25</v>
      </c>
      <c r="AD509" s="258">
        <f t="shared" si="46"/>
        <v>1468963.25</v>
      </c>
      <c r="AE509" s="259">
        <f t="shared" si="47"/>
        <v>5875853</v>
      </c>
    </row>
    <row r="510" spans="1:31">
      <c r="A510" s="26"/>
      <c r="B510" s="210" t="s">
        <v>910</v>
      </c>
      <c r="C510" s="211" t="s">
        <v>912</v>
      </c>
      <c r="D510" s="211" t="s">
        <v>106</v>
      </c>
      <c r="E510" s="211" t="s">
        <v>143</v>
      </c>
      <c r="F510" s="241" t="s">
        <v>103</v>
      </c>
      <c r="G510" s="357">
        <v>0.5</v>
      </c>
      <c r="H510" s="360">
        <v>20293.88129733465</v>
      </c>
      <c r="I510" s="365">
        <v>406.79298511948269</v>
      </c>
      <c r="J510" s="332">
        <f>Table1[[#This Row],[Embellishment Area (m2)]]*Table1[[#This Row],[Construction Unit Rate ($/m)]]*Table1[[#This Row],[Embellishment Area Factor]]</f>
        <v>4127704.2763016014</v>
      </c>
      <c r="K510" s="246">
        <v>40587.762594669301</v>
      </c>
      <c r="L510" s="337">
        <v>77.249060510664719</v>
      </c>
      <c r="M510" s="88">
        <f>Table1[[#This Row],[Size of land (m2)]]*Table1[[#This Row],[Land Unit Rate ($/m2)]]</f>
        <v>3135366.5286681028</v>
      </c>
      <c r="N510" s="244">
        <v>2021</v>
      </c>
      <c r="O510" s="202">
        <f>ROUND(IF(Table1[[#This Row],[Valuation Year]]=2016,(Table1[[#This Row],[Total Construction Cost ($)]]+Table1[[#This Row],[Land Value]])*('General Input Sheet'!$G$38/'General Input Sheet'!$G$43),Table1[[#This Row],[Total Construction Cost ($)]]+Table1[[#This Row],[Land Value]]),0)</f>
        <v>7263071</v>
      </c>
      <c r="P510" s="123" t="str" cm="1">
        <f t="array" ref="P510">_xlfn.IFS(Table1[[#This Row],[Asset Class]]&lt;&gt;"Local","y",P$11=$E510,"y",Table1[[#This Row],[Asset Class]]="Local","")</f>
        <v>y</v>
      </c>
      <c r="Q510" s="86" t="str" cm="1">
        <f t="array" ref="Q510">_xlfn.IFS(Table1[[#This Row],[Asset Class]]&lt;&gt;"Local","y",Q$11=$E510,"y",Table1[[#This Row],[Asset Class]]="Local","")</f>
        <v>y</v>
      </c>
      <c r="R510" s="86" t="str" cm="1">
        <f t="array" ref="R510">_xlfn.IFS(Table1[[#This Row],[Asset Class]]&lt;&gt;"Local","y",R$11=$E510,"y",Table1[[#This Row],[Asset Class]]="Local","")</f>
        <v>y</v>
      </c>
      <c r="S510" s="341" t="str" cm="1">
        <f t="array" ref="S510">_xlfn.IFS(Table1[[#This Row],[Asset Class]]&lt;&gt;"Local","y",S$11=$E510,"y",Table1[[#This Row],[Asset Class]]="Local","")</f>
        <v>y</v>
      </c>
      <c r="T510" s="50"/>
      <c r="U510" s="95">
        <f>IF(Table1[[#This Row],[Asset Class]]&lt;&gt;"Local",0.25,IF(P510="y",1,""))</f>
        <v>0.25</v>
      </c>
      <c r="V510" s="415">
        <f>IF(Table1[[#This Row],[Asset Class]]&lt;&gt;"Local",0.25,IF(Q510="y",1,""))</f>
        <v>0.25</v>
      </c>
      <c r="W510" s="415">
        <f>IF(Table1[[#This Row],[Asset Class]]&lt;&gt;"Local",0.25,IF(R510="y",1,""))</f>
        <v>0.25</v>
      </c>
      <c r="X510" s="415">
        <f>IF(Table1[[#This Row],[Asset Class]]&lt;&gt;"Local",0.25,IF(S510="y",1,""))</f>
        <v>0.25</v>
      </c>
      <c r="Y510" s="95">
        <f t="shared" si="42"/>
        <v>1</v>
      </c>
      <c r="Z510" s="50"/>
      <c r="AA510" s="257">
        <f t="shared" si="43"/>
        <v>1815767.75</v>
      </c>
      <c r="AB510" s="258">
        <f t="shared" si="44"/>
        <v>1815767.75</v>
      </c>
      <c r="AC510" s="258">
        <f t="shared" si="45"/>
        <v>1815767.75</v>
      </c>
      <c r="AD510" s="258">
        <f t="shared" si="46"/>
        <v>1815767.75</v>
      </c>
      <c r="AE510" s="259">
        <f t="shared" si="47"/>
        <v>7263071</v>
      </c>
    </row>
    <row r="511" spans="1:31">
      <c r="A511" s="26"/>
      <c r="B511" s="210" t="s">
        <v>913</v>
      </c>
      <c r="C511" s="211" t="s">
        <v>914</v>
      </c>
      <c r="D511" s="211" t="s">
        <v>106</v>
      </c>
      <c r="E511" s="211" t="s">
        <v>143</v>
      </c>
      <c r="F511" s="241" t="s">
        <v>103</v>
      </c>
      <c r="G511" s="357">
        <v>0.5</v>
      </c>
      <c r="H511" s="360">
        <v>45235.536128523585</v>
      </c>
      <c r="I511" s="365">
        <v>406.79298511948269</v>
      </c>
      <c r="J511" s="332">
        <f>Table1[[#This Row],[Embellishment Area (m2)]]*Table1[[#This Row],[Construction Unit Rate ($/m)]]*Table1[[#This Row],[Embellishment Area Factor]]</f>
        <v>9200749.3876011577</v>
      </c>
      <c r="K511" s="246">
        <v>0</v>
      </c>
      <c r="L511" s="337">
        <v>77.249060510664719</v>
      </c>
      <c r="M511" s="88">
        <f>Table1[[#This Row],[Size of land (m2)]]*Table1[[#This Row],[Land Unit Rate ($/m2)]]</f>
        <v>0</v>
      </c>
      <c r="N511" s="244">
        <v>2021</v>
      </c>
      <c r="O511" s="202">
        <f>ROUND(IF(Table1[[#This Row],[Valuation Year]]=2016,(Table1[[#This Row],[Total Construction Cost ($)]]+Table1[[#This Row],[Land Value]])*('General Input Sheet'!$G$38/'General Input Sheet'!$G$43),Table1[[#This Row],[Total Construction Cost ($)]]+Table1[[#This Row],[Land Value]]),0)</f>
        <v>9200749</v>
      </c>
      <c r="P511" s="123" t="str" cm="1">
        <f t="array" ref="P511">_xlfn.IFS(Table1[[#This Row],[Asset Class]]&lt;&gt;"Local","y",P$11=$E511,"y",Table1[[#This Row],[Asset Class]]="Local","")</f>
        <v>y</v>
      </c>
      <c r="Q511" s="86" t="str" cm="1">
        <f t="array" ref="Q511">_xlfn.IFS(Table1[[#This Row],[Asset Class]]&lt;&gt;"Local","y",Q$11=$E511,"y",Table1[[#This Row],[Asset Class]]="Local","")</f>
        <v>y</v>
      </c>
      <c r="R511" s="86" t="str" cm="1">
        <f t="array" ref="R511">_xlfn.IFS(Table1[[#This Row],[Asset Class]]&lt;&gt;"Local","y",R$11=$E511,"y",Table1[[#This Row],[Asset Class]]="Local","")</f>
        <v>y</v>
      </c>
      <c r="S511" s="341" t="str" cm="1">
        <f t="array" ref="S511">_xlfn.IFS(Table1[[#This Row],[Asset Class]]&lt;&gt;"Local","y",S$11=$E511,"y",Table1[[#This Row],[Asset Class]]="Local","")</f>
        <v>y</v>
      </c>
      <c r="T511" s="50"/>
      <c r="U511" s="95">
        <f>IF(Table1[[#This Row],[Asset Class]]&lt;&gt;"Local",0.25,IF(P511="y",1,""))</f>
        <v>0.25</v>
      </c>
      <c r="V511" s="415">
        <f>IF(Table1[[#This Row],[Asset Class]]&lt;&gt;"Local",0.25,IF(Q511="y",1,""))</f>
        <v>0.25</v>
      </c>
      <c r="W511" s="415">
        <f>IF(Table1[[#This Row],[Asset Class]]&lt;&gt;"Local",0.25,IF(R511="y",1,""))</f>
        <v>0.25</v>
      </c>
      <c r="X511" s="415">
        <f>IF(Table1[[#This Row],[Asset Class]]&lt;&gt;"Local",0.25,IF(S511="y",1,""))</f>
        <v>0.25</v>
      </c>
      <c r="Y511" s="95">
        <f t="shared" si="42"/>
        <v>1</v>
      </c>
      <c r="Z511" s="50"/>
      <c r="AA511" s="257">
        <f t="shared" si="43"/>
        <v>2300187.25</v>
      </c>
      <c r="AB511" s="258">
        <f t="shared" si="44"/>
        <v>2300187.25</v>
      </c>
      <c r="AC511" s="258">
        <f t="shared" si="45"/>
        <v>2300187.25</v>
      </c>
      <c r="AD511" s="258">
        <f t="shared" si="46"/>
        <v>2300187.25</v>
      </c>
      <c r="AE511" s="259">
        <f t="shared" si="47"/>
        <v>9200749</v>
      </c>
    </row>
    <row r="512" spans="1:31">
      <c r="A512" s="26"/>
      <c r="B512" s="210" t="s">
        <v>913</v>
      </c>
      <c r="C512" s="211" t="s">
        <v>915</v>
      </c>
      <c r="D512" s="211" t="s">
        <v>106</v>
      </c>
      <c r="E512" s="211" t="s">
        <v>143</v>
      </c>
      <c r="F512" s="241" t="s">
        <v>108</v>
      </c>
      <c r="G512" s="357">
        <v>0.5</v>
      </c>
      <c r="H512" s="360">
        <v>102362.96211564149</v>
      </c>
      <c r="I512" s="365">
        <v>406.79298511948269</v>
      </c>
      <c r="J512" s="332">
        <f>Table1[[#This Row],[Embellishment Area (m2)]]*Table1[[#This Row],[Construction Unit Rate ($/m)]]*Table1[[#This Row],[Embellishment Area Factor]]</f>
        <v>20820267.462347161</v>
      </c>
      <c r="K512" s="246">
        <v>0</v>
      </c>
      <c r="L512" s="337">
        <v>77.249060510664719</v>
      </c>
      <c r="M512" s="88">
        <f>Table1[[#This Row],[Size of land (m2)]]*Table1[[#This Row],[Land Unit Rate ($/m2)]]</f>
        <v>0</v>
      </c>
      <c r="N512" s="244">
        <v>2021</v>
      </c>
      <c r="O512" s="202">
        <f>ROUND(IF(Table1[[#This Row],[Valuation Year]]=2016,(Table1[[#This Row],[Total Construction Cost ($)]]+Table1[[#This Row],[Land Value]])*('General Input Sheet'!$G$38/'General Input Sheet'!$G$43),Table1[[#This Row],[Total Construction Cost ($)]]+Table1[[#This Row],[Land Value]]),0)</f>
        <v>20820267</v>
      </c>
      <c r="P512" s="123" t="str" cm="1">
        <f t="array" ref="P512">_xlfn.IFS(Table1[[#This Row],[Asset Class]]&lt;&gt;"Local","y",P$11=$E512,"y",Table1[[#This Row],[Asset Class]]="Local","")</f>
        <v>y</v>
      </c>
      <c r="Q512" s="86" t="str" cm="1">
        <f t="array" ref="Q512">_xlfn.IFS(Table1[[#This Row],[Asset Class]]&lt;&gt;"Local","y",Q$11=$E512,"y",Table1[[#This Row],[Asset Class]]="Local","")</f>
        <v>y</v>
      </c>
      <c r="R512" s="86" t="str" cm="1">
        <f t="array" ref="R512">_xlfn.IFS(Table1[[#This Row],[Asset Class]]&lt;&gt;"Local","y",R$11=$E512,"y",Table1[[#This Row],[Asset Class]]="Local","")</f>
        <v>y</v>
      </c>
      <c r="S512" s="341" t="str" cm="1">
        <f t="array" ref="S512">_xlfn.IFS(Table1[[#This Row],[Asset Class]]&lt;&gt;"Local","y",S$11=$E512,"y",Table1[[#This Row],[Asset Class]]="Local","")</f>
        <v>y</v>
      </c>
      <c r="T512" s="50"/>
      <c r="U512" s="95">
        <f>IF(Table1[[#This Row],[Asset Class]]&lt;&gt;"Local",0.25,IF(P512="y",1,""))</f>
        <v>0.25</v>
      </c>
      <c r="V512" s="415">
        <f>IF(Table1[[#This Row],[Asset Class]]&lt;&gt;"Local",0.25,IF(Q512="y",1,""))</f>
        <v>0.25</v>
      </c>
      <c r="W512" s="415">
        <f>IF(Table1[[#This Row],[Asset Class]]&lt;&gt;"Local",0.25,IF(R512="y",1,""))</f>
        <v>0.25</v>
      </c>
      <c r="X512" s="415">
        <f>IF(Table1[[#This Row],[Asset Class]]&lt;&gt;"Local",0.25,IF(S512="y",1,""))</f>
        <v>0.25</v>
      </c>
      <c r="Y512" s="95">
        <f t="shared" si="42"/>
        <v>1</v>
      </c>
      <c r="Z512" s="50"/>
      <c r="AA512" s="257">
        <f t="shared" si="43"/>
        <v>5205066.75</v>
      </c>
      <c r="AB512" s="258">
        <f t="shared" si="44"/>
        <v>5205066.75</v>
      </c>
      <c r="AC512" s="258">
        <f t="shared" si="45"/>
        <v>5205066.75</v>
      </c>
      <c r="AD512" s="258">
        <f t="shared" si="46"/>
        <v>5205066.75</v>
      </c>
      <c r="AE512" s="259">
        <f t="shared" si="47"/>
        <v>20820267</v>
      </c>
    </row>
    <row r="513" spans="1:31">
      <c r="A513" s="26"/>
      <c r="B513" s="210" t="s">
        <v>916</v>
      </c>
      <c r="C513" s="211" t="s">
        <v>917</v>
      </c>
      <c r="D513" s="211" t="s">
        <v>106</v>
      </c>
      <c r="E513" s="211" t="s">
        <v>143</v>
      </c>
      <c r="F513" s="241" t="s">
        <v>136</v>
      </c>
      <c r="G513" s="357">
        <v>0.5</v>
      </c>
      <c r="H513" s="360">
        <v>6027.79921322263</v>
      </c>
      <c r="I513" s="365">
        <v>406.79298511948269</v>
      </c>
      <c r="J513" s="332">
        <f>Table1[[#This Row],[Embellishment Area (m2)]]*Table1[[#This Row],[Construction Unit Rate ($/m)]]*Table1[[#This Row],[Embellishment Area Factor]]</f>
        <v>1226033.2178238514</v>
      </c>
      <c r="K513" s="246">
        <v>0</v>
      </c>
      <c r="L513" s="337">
        <v>77.249060510664719</v>
      </c>
      <c r="M513" s="88">
        <f>Table1[[#This Row],[Size of land (m2)]]*Table1[[#This Row],[Land Unit Rate ($/m2)]]</f>
        <v>0</v>
      </c>
      <c r="N513" s="244">
        <v>2021</v>
      </c>
      <c r="O513" s="202">
        <f>ROUND(IF(Table1[[#This Row],[Valuation Year]]=2016,(Table1[[#This Row],[Total Construction Cost ($)]]+Table1[[#This Row],[Land Value]])*('General Input Sheet'!$G$38/'General Input Sheet'!$G$43),Table1[[#This Row],[Total Construction Cost ($)]]+Table1[[#This Row],[Land Value]]),0)</f>
        <v>1226033</v>
      </c>
      <c r="P513" s="123" t="str" cm="1">
        <f t="array" ref="P513">_xlfn.IFS(Table1[[#This Row],[Asset Class]]&lt;&gt;"Local","y",P$11=$E513,"y",Table1[[#This Row],[Asset Class]]="Local","")</f>
        <v>y</v>
      </c>
      <c r="Q513" s="86" t="str" cm="1">
        <f t="array" ref="Q513">_xlfn.IFS(Table1[[#This Row],[Asset Class]]&lt;&gt;"Local","y",Q$11=$E513,"y",Table1[[#This Row],[Asset Class]]="Local","")</f>
        <v>y</v>
      </c>
      <c r="R513" s="86" t="str" cm="1">
        <f t="array" ref="R513">_xlfn.IFS(Table1[[#This Row],[Asset Class]]&lt;&gt;"Local","y",R$11=$E513,"y",Table1[[#This Row],[Asset Class]]="Local","")</f>
        <v>y</v>
      </c>
      <c r="S513" s="341" t="str" cm="1">
        <f t="array" ref="S513">_xlfn.IFS(Table1[[#This Row],[Asset Class]]&lt;&gt;"Local","y",S$11=$E513,"y",Table1[[#This Row],[Asset Class]]="Local","")</f>
        <v>y</v>
      </c>
      <c r="T513" s="50"/>
      <c r="U513" s="95">
        <f>IF(Table1[[#This Row],[Asset Class]]&lt;&gt;"Local",0.25,IF(P513="y",1,""))</f>
        <v>0.25</v>
      </c>
      <c r="V513" s="415">
        <f>IF(Table1[[#This Row],[Asset Class]]&lt;&gt;"Local",0.25,IF(Q513="y",1,""))</f>
        <v>0.25</v>
      </c>
      <c r="W513" s="415">
        <f>IF(Table1[[#This Row],[Asset Class]]&lt;&gt;"Local",0.25,IF(R513="y",1,""))</f>
        <v>0.25</v>
      </c>
      <c r="X513" s="415">
        <f>IF(Table1[[#This Row],[Asset Class]]&lt;&gt;"Local",0.25,IF(S513="y",1,""))</f>
        <v>0.25</v>
      </c>
      <c r="Y513" s="95">
        <f t="shared" si="42"/>
        <v>1</v>
      </c>
      <c r="Z513" s="50"/>
      <c r="AA513" s="257">
        <f t="shared" si="43"/>
        <v>306508.25</v>
      </c>
      <c r="AB513" s="258">
        <f t="shared" si="44"/>
        <v>306508.25</v>
      </c>
      <c r="AC513" s="258">
        <f t="shared" si="45"/>
        <v>306508.25</v>
      </c>
      <c r="AD513" s="258">
        <f t="shared" si="46"/>
        <v>306508.25</v>
      </c>
      <c r="AE513" s="259">
        <f t="shared" si="47"/>
        <v>1226033</v>
      </c>
    </row>
    <row r="514" spans="1:31">
      <c r="A514" s="26"/>
      <c r="B514" s="210" t="s">
        <v>916</v>
      </c>
      <c r="C514" s="211" t="s">
        <v>918</v>
      </c>
      <c r="D514" s="211" t="s">
        <v>106</v>
      </c>
      <c r="E514" s="211" t="s">
        <v>143</v>
      </c>
      <c r="F514" s="241" t="s">
        <v>131</v>
      </c>
      <c r="G514" s="357">
        <v>0.5</v>
      </c>
      <c r="H514" s="360">
        <v>6694.8510932379304</v>
      </c>
      <c r="I514" s="365">
        <v>406.79298511948269</v>
      </c>
      <c r="J514" s="332">
        <f>Table1[[#This Row],[Embellishment Area (m2)]]*Table1[[#This Row],[Construction Unit Rate ($/m)]]*Table1[[#This Row],[Embellishment Area Factor]]</f>
        <v>1361709.230574345</v>
      </c>
      <c r="K514" s="246">
        <v>0</v>
      </c>
      <c r="L514" s="337">
        <v>77.249060510664719</v>
      </c>
      <c r="M514" s="88">
        <f>Table1[[#This Row],[Size of land (m2)]]*Table1[[#This Row],[Land Unit Rate ($/m2)]]</f>
        <v>0</v>
      </c>
      <c r="N514" s="244">
        <v>2021</v>
      </c>
      <c r="O514" s="202">
        <f>ROUND(IF(Table1[[#This Row],[Valuation Year]]=2016,(Table1[[#This Row],[Total Construction Cost ($)]]+Table1[[#This Row],[Land Value]])*('General Input Sheet'!$G$38/'General Input Sheet'!$G$43),Table1[[#This Row],[Total Construction Cost ($)]]+Table1[[#This Row],[Land Value]]),0)</f>
        <v>1361709</v>
      </c>
      <c r="P514" s="123" t="str" cm="1">
        <f t="array" ref="P514">_xlfn.IFS(Table1[[#This Row],[Asset Class]]&lt;&gt;"Local","y",P$11=$E514,"y",Table1[[#This Row],[Asset Class]]="Local","")</f>
        <v>y</v>
      </c>
      <c r="Q514" s="86" t="str" cm="1">
        <f t="array" ref="Q514">_xlfn.IFS(Table1[[#This Row],[Asset Class]]&lt;&gt;"Local","y",Q$11=$E514,"y",Table1[[#This Row],[Asset Class]]="Local","")</f>
        <v>y</v>
      </c>
      <c r="R514" s="86" t="str" cm="1">
        <f t="array" ref="R514">_xlfn.IFS(Table1[[#This Row],[Asset Class]]&lt;&gt;"Local","y",R$11=$E514,"y",Table1[[#This Row],[Asset Class]]="Local","")</f>
        <v>y</v>
      </c>
      <c r="S514" s="341" t="str" cm="1">
        <f t="array" ref="S514">_xlfn.IFS(Table1[[#This Row],[Asset Class]]&lt;&gt;"Local","y",S$11=$E514,"y",Table1[[#This Row],[Asset Class]]="Local","")</f>
        <v>y</v>
      </c>
      <c r="T514" s="50"/>
      <c r="U514" s="95">
        <f>IF(Table1[[#This Row],[Asset Class]]&lt;&gt;"Local",0.25,IF(P514="y",1,""))</f>
        <v>0.25</v>
      </c>
      <c r="V514" s="415">
        <f>IF(Table1[[#This Row],[Asset Class]]&lt;&gt;"Local",0.25,IF(Q514="y",1,""))</f>
        <v>0.25</v>
      </c>
      <c r="W514" s="415">
        <f>IF(Table1[[#This Row],[Asset Class]]&lt;&gt;"Local",0.25,IF(R514="y",1,""))</f>
        <v>0.25</v>
      </c>
      <c r="X514" s="415">
        <f>IF(Table1[[#This Row],[Asset Class]]&lt;&gt;"Local",0.25,IF(S514="y",1,""))</f>
        <v>0.25</v>
      </c>
      <c r="Y514" s="95">
        <f t="shared" si="42"/>
        <v>1</v>
      </c>
      <c r="Z514" s="50"/>
      <c r="AA514" s="257">
        <f t="shared" si="43"/>
        <v>340427.25</v>
      </c>
      <c r="AB514" s="258">
        <f t="shared" si="44"/>
        <v>340427.25</v>
      </c>
      <c r="AC514" s="258">
        <f t="shared" si="45"/>
        <v>340427.25</v>
      </c>
      <c r="AD514" s="258">
        <f t="shared" si="46"/>
        <v>340427.25</v>
      </c>
      <c r="AE514" s="259">
        <f t="shared" si="47"/>
        <v>1361709</v>
      </c>
    </row>
    <row r="515" spans="1:31">
      <c r="A515" s="26"/>
      <c r="B515" s="210" t="s">
        <v>919</v>
      </c>
      <c r="C515" s="211" t="s">
        <v>920</v>
      </c>
      <c r="D515" s="211" t="s">
        <v>111</v>
      </c>
      <c r="E515" s="211" t="s">
        <v>143</v>
      </c>
      <c r="F515" s="241" t="s">
        <v>103</v>
      </c>
      <c r="G515" s="357">
        <v>0.5</v>
      </c>
      <c r="H515" s="360">
        <v>13064.87471404719</v>
      </c>
      <c r="I515" s="365">
        <v>115.6419902144599</v>
      </c>
      <c r="J515" s="332">
        <f>Table1[[#This Row],[Embellishment Area (m2)]]*Table1[[#This Row],[Construction Unit Rate ($/m)]]*Table1[[#This Row],[Embellishment Area Factor]]</f>
        <v>755424.05691749486</v>
      </c>
      <c r="K515" s="246">
        <v>0</v>
      </c>
      <c r="L515" s="337">
        <v>85.331826959272703</v>
      </c>
      <c r="M515" s="88">
        <f>Table1[[#This Row],[Size of land (m2)]]*Table1[[#This Row],[Land Unit Rate ($/m2)]]</f>
        <v>0</v>
      </c>
      <c r="N515" s="244">
        <v>2021</v>
      </c>
      <c r="O515" s="202">
        <f>ROUND(IF(Table1[[#This Row],[Valuation Year]]=2016,(Table1[[#This Row],[Total Construction Cost ($)]]+Table1[[#This Row],[Land Value]])*('General Input Sheet'!$G$38/'General Input Sheet'!$G$43),Table1[[#This Row],[Total Construction Cost ($)]]+Table1[[#This Row],[Land Value]]),0)</f>
        <v>755424</v>
      </c>
      <c r="P515" s="123" t="str" cm="1">
        <f t="array" ref="P515">_xlfn.IFS(Table1[[#This Row],[Asset Class]]&lt;&gt;"Local","y",P$11=$E515,"y",Table1[[#This Row],[Asset Class]]="Local","")</f>
        <v/>
      </c>
      <c r="Q515" s="86" t="str" cm="1">
        <f t="array" ref="Q515">_xlfn.IFS(Table1[[#This Row],[Asset Class]]&lt;&gt;"Local","y",Q$11=$E515,"y",Table1[[#This Row],[Asset Class]]="Local","")</f>
        <v>y</v>
      </c>
      <c r="R515" s="86" t="str" cm="1">
        <f t="array" ref="R515">_xlfn.IFS(Table1[[#This Row],[Asset Class]]&lt;&gt;"Local","y",R$11=$E515,"y",Table1[[#This Row],[Asset Class]]="Local","")</f>
        <v/>
      </c>
      <c r="S515" s="341" t="str" cm="1">
        <f t="array" ref="S515">_xlfn.IFS(Table1[[#This Row],[Asset Class]]&lt;&gt;"Local","y",S$11=$E515,"y",Table1[[#This Row],[Asset Class]]="Local","")</f>
        <v/>
      </c>
      <c r="T515" s="50"/>
      <c r="U515" s="95" t="str">
        <f>IF(Table1[[#This Row],[Asset Class]]&lt;&gt;"Local",0.25,IF(P515="y",1,""))</f>
        <v/>
      </c>
      <c r="V515" s="415">
        <f>IF(Table1[[#This Row],[Asset Class]]&lt;&gt;"Local",0.25,IF(Q515="y",1,""))</f>
        <v>1</v>
      </c>
      <c r="W515" s="415" t="str">
        <f>IF(Table1[[#This Row],[Asset Class]]&lt;&gt;"Local",0.25,IF(R515="y",1,""))</f>
        <v/>
      </c>
      <c r="X515" s="415" t="str">
        <f>IF(Table1[[#This Row],[Asset Class]]&lt;&gt;"Local",0.25,IF(S515="y",1,""))</f>
        <v/>
      </c>
      <c r="Y515" s="95">
        <f t="shared" si="42"/>
        <v>1</v>
      </c>
      <c r="Z515" s="50"/>
      <c r="AA515" s="257" t="str">
        <f t="shared" si="43"/>
        <v/>
      </c>
      <c r="AB515" s="258">
        <f t="shared" si="44"/>
        <v>755424</v>
      </c>
      <c r="AC515" s="258" t="str">
        <f t="shared" si="45"/>
        <v/>
      </c>
      <c r="AD515" s="258" t="str">
        <f t="shared" si="46"/>
        <v/>
      </c>
      <c r="AE515" s="259">
        <f t="shared" si="47"/>
        <v>755424</v>
      </c>
    </row>
    <row r="516" spans="1:31">
      <c r="A516" s="26"/>
      <c r="B516" s="210" t="s">
        <v>919</v>
      </c>
      <c r="C516" s="211" t="s">
        <v>921</v>
      </c>
      <c r="D516" s="211" t="s">
        <v>111</v>
      </c>
      <c r="E516" s="211" t="s">
        <v>143</v>
      </c>
      <c r="F516" s="241" t="s">
        <v>103</v>
      </c>
      <c r="G516" s="357">
        <v>0.5</v>
      </c>
      <c r="H516" s="361">
        <v>1195.1202214564701</v>
      </c>
      <c r="I516" s="365">
        <v>115.6419902144599</v>
      </c>
      <c r="J516" s="332">
        <f>Table1[[#This Row],[Embellishment Area (m2)]]*Table1[[#This Row],[Construction Unit Rate ($/m)]]*Table1[[#This Row],[Embellishment Area Factor]]</f>
        <v>69103.040477386123</v>
      </c>
      <c r="K516" s="246">
        <v>0</v>
      </c>
      <c r="L516" s="337">
        <v>85.331826959272703</v>
      </c>
      <c r="M516" s="88">
        <f>Table1[[#This Row],[Size of land (m2)]]*Table1[[#This Row],[Land Unit Rate ($/m2)]]</f>
        <v>0</v>
      </c>
      <c r="N516" s="244">
        <v>2021</v>
      </c>
      <c r="O516" s="88">
        <f>ROUND(IF(Table1[[#This Row],[Valuation Year]]=2016,(Table1[[#This Row],[Total Construction Cost ($)]]+Table1[[#This Row],[Land Value]])*('General Input Sheet'!$G$38/'General Input Sheet'!$G$43),Table1[[#This Row],[Total Construction Cost ($)]]+Table1[[#This Row],[Land Value]]),0)</f>
        <v>69103</v>
      </c>
      <c r="P516" s="123" t="str" cm="1">
        <f t="array" ref="P516">_xlfn.IFS(Table1[[#This Row],[Asset Class]]&lt;&gt;"Local","y",P$11=$E516,"y",Table1[[#This Row],[Asset Class]]="Local","")</f>
        <v/>
      </c>
      <c r="Q516" s="86" t="str" cm="1">
        <f t="array" ref="Q516">_xlfn.IFS(Table1[[#This Row],[Asset Class]]&lt;&gt;"Local","y",Q$11=$E516,"y",Table1[[#This Row],[Asset Class]]="Local","")</f>
        <v>y</v>
      </c>
      <c r="R516" s="86" t="str" cm="1">
        <f t="array" ref="R516">_xlfn.IFS(Table1[[#This Row],[Asset Class]]&lt;&gt;"Local","y",R$11=$E516,"y",Table1[[#This Row],[Asset Class]]="Local","")</f>
        <v/>
      </c>
      <c r="S516" s="341" t="str" cm="1">
        <f t="array" ref="S516">_xlfn.IFS(Table1[[#This Row],[Asset Class]]&lt;&gt;"Local","y",S$11=$E516,"y",Table1[[#This Row],[Asset Class]]="Local","")</f>
        <v/>
      </c>
      <c r="T516" s="50"/>
      <c r="U516" s="95" t="str">
        <f>IF(Table1[[#This Row],[Asset Class]]&lt;&gt;"Local",0.25,IF(P516="y",1,""))</f>
        <v/>
      </c>
      <c r="V516" s="415">
        <f>IF(Table1[[#This Row],[Asset Class]]&lt;&gt;"Local",0.25,IF(Q516="y",1,""))</f>
        <v>1</v>
      </c>
      <c r="W516" s="415" t="str">
        <f>IF(Table1[[#This Row],[Asset Class]]&lt;&gt;"Local",0.25,IF(R516="y",1,""))</f>
        <v/>
      </c>
      <c r="X516" s="415" t="str">
        <f>IF(Table1[[#This Row],[Asset Class]]&lt;&gt;"Local",0.25,IF(S516="y",1,""))</f>
        <v/>
      </c>
      <c r="Y516" s="95">
        <f t="shared" si="42"/>
        <v>1</v>
      </c>
      <c r="Z516" s="50"/>
      <c r="AA516" s="257" t="str">
        <f t="shared" si="43"/>
        <v/>
      </c>
      <c r="AB516" s="258">
        <f t="shared" si="44"/>
        <v>69103</v>
      </c>
      <c r="AC516" s="258" t="str">
        <f t="shared" si="45"/>
        <v/>
      </c>
      <c r="AD516" s="258" t="str">
        <f t="shared" si="46"/>
        <v/>
      </c>
      <c r="AE516" s="259">
        <f t="shared" si="47"/>
        <v>69103</v>
      </c>
    </row>
    <row r="517" spans="1:31">
      <c r="A517" s="26"/>
      <c r="B517" s="210" t="s">
        <v>916</v>
      </c>
      <c r="C517" s="211" t="s">
        <v>922</v>
      </c>
      <c r="D517" s="211" t="s">
        <v>106</v>
      </c>
      <c r="E517" s="211" t="s">
        <v>143</v>
      </c>
      <c r="F517" s="241" t="s">
        <v>103</v>
      </c>
      <c r="G517" s="357">
        <v>0.5</v>
      </c>
      <c r="H517" s="361">
        <v>1337.5945231515875</v>
      </c>
      <c r="I517" s="365">
        <v>406.79298511948269</v>
      </c>
      <c r="J517" s="332">
        <f>Table1[[#This Row],[Embellishment Area (m2)]]*Table1[[#This Row],[Construction Unit Rate ($/m)]]*Table1[[#This Row],[Embellishment Area Factor]]</f>
        <v>272062.03447615262</v>
      </c>
      <c r="K517" s="246">
        <v>0</v>
      </c>
      <c r="L517" s="337">
        <v>77.249060510664719</v>
      </c>
      <c r="M517" s="88">
        <f>Table1[[#This Row],[Size of land (m2)]]*Table1[[#This Row],[Land Unit Rate ($/m2)]]</f>
        <v>0</v>
      </c>
      <c r="N517" s="244">
        <v>2021</v>
      </c>
      <c r="O517" s="88">
        <f>ROUND(IF(Table1[[#This Row],[Valuation Year]]=2016,(Table1[[#This Row],[Total Construction Cost ($)]]+Table1[[#This Row],[Land Value]])*('General Input Sheet'!$G$38/'General Input Sheet'!$G$43),Table1[[#This Row],[Total Construction Cost ($)]]+Table1[[#This Row],[Land Value]]),0)</f>
        <v>272062</v>
      </c>
      <c r="P517" s="123" t="str" cm="1">
        <f t="array" ref="P517">_xlfn.IFS(Table1[[#This Row],[Asset Class]]&lt;&gt;"Local","y",P$11=$E517,"y",Table1[[#This Row],[Asset Class]]="Local","")</f>
        <v>y</v>
      </c>
      <c r="Q517" s="86" t="str" cm="1">
        <f t="array" ref="Q517">_xlfn.IFS(Table1[[#This Row],[Asset Class]]&lt;&gt;"Local","y",Q$11=$E517,"y",Table1[[#This Row],[Asset Class]]="Local","")</f>
        <v>y</v>
      </c>
      <c r="R517" s="86" t="str" cm="1">
        <f t="array" ref="R517">_xlfn.IFS(Table1[[#This Row],[Asset Class]]&lt;&gt;"Local","y",R$11=$E517,"y",Table1[[#This Row],[Asset Class]]="Local","")</f>
        <v>y</v>
      </c>
      <c r="S517" s="341" t="str" cm="1">
        <f t="array" ref="S517">_xlfn.IFS(Table1[[#This Row],[Asset Class]]&lt;&gt;"Local","y",S$11=$E517,"y",Table1[[#This Row],[Asset Class]]="Local","")</f>
        <v>y</v>
      </c>
      <c r="T517" s="50"/>
      <c r="U517" s="95">
        <f>IF(Table1[[#This Row],[Asset Class]]&lt;&gt;"Local",0.25,IF(P517="y",1,""))</f>
        <v>0.25</v>
      </c>
      <c r="V517" s="415">
        <f>IF(Table1[[#This Row],[Asset Class]]&lt;&gt;"Local",0.25,IF(Q517="y",1,""))</f>
        <v>0.25</v>
      </c>
      <c r="W517" s="415">
        <f>IF(Table1[[#This Row],[Asset Class]]&lt;&gt;"Local",0.25,IF(R517="y",1,""))</f>
        <v>0.25</v>
      </c>
      <c r="X517" s="415">
        <f>IF(Table1[[#This Row],[Asset Class]]&lt;&gt;"Local",0.25,IF(S517="y",1,""))</f>
        <v>0.25</v>
      </c>
      <c r="Y517" s="95">
        <f t="shared" si="42"/>
        <v>1</v>
      </c>
      <c r="Z517" s="50"/>
      <c r="AA517" s="257">
        <f t="shared" si="43"/>
        <v>68015.5</v>
      </c>
      <c r="AB517" s="258">
        <f t="shared" si="44"/>
        <v>68015.5</v>
      </c>
      <c r="AC517" s="258">
        <f t="shared" si="45"/>
        <v>68015.5</v>
      </c>
      <c r="AD517" s="258">
        <f t="shared" si="46"/>
        <v>68015.5</v>
      </c>
      <c r="AE517" s="259">
        <f t="shared" si="47"/>
        <v>272062</v>
      </c>
    </row>
    <row r="518" spans="1:31">
      <c r="A518" s="26"/>
      <c r="B518" s="210" t="s">
        <v>916</v>
      </c>
      <c r="C518" s="211" t="s">
        <v>923</v>
      </c>
      <c r="D518" s="211" t="s">
        <v>106</v>
      </c>
      <c r="E518" s="211" t="s">
        <v>143</v>
      </c>
      <c r="F518" s="241" t="s">
        <v>136</v>
      </c>
      <c r="G518" s="357">
        <v>0.5</v>
      </c>
      <c r="H518" s="360">
        <v>70304.863036241455</v>
      </c>
      <c r="I518" s="365">
        <v>406.79298511948269</v>
      </c>
      <c r="J518" s="332">
        <f>Table1[[#This Row],[Embellishment Area (m2)]]*Table1[[#This Row],[Construction Unit Rate ($/m)]]*Table1[[#This Row],[Embellishment Area Factor]]</f>
        <v>14299762.55146452</v>
      </c>
      <c r="K518" s="246">
        <v>0</v>
      </c>
      <c r="L518" s="337">
        <v>77.249060510664719</v>
      </c>
      <c r="M518" s="88">
        <f>Table1[[#This Row],[Size of land (m2)]]*Table1[[#This Row],[Land Unit Rate ($/m2)]]</f>
        <v>0</v>
      </c>
      <c r="N518" s="244">
        <v>2021</v>
      </c>
      <c r="O518" s="202">
        <f>ROUND(IF(Table1[[#This Row],[Valuation Year]]=2016,(Table1[[#This Row],[Total Construction Cost ($)]]+Table1[[#This Row],[Land Value]])*('General Input Sheet'!$G$38/'General Input Sheet'!$G$43),Table1[[#This Row],[Total Construction Cost ($)]]+Table1[[#This Row],[Land Value]]),0)</f>
        <v>14299763</v>
      </c>
      <c r="P518" s="123" t="str" cm="1">
        <f t="array" ref="P518">_xlfn.IFS(Table1[[#This Row],[Asset Class]]&lt;&gt;"Local","y",P$11=$E518,"y",Table1[[#This Row],[Asset Class]]="Local","")</f>
        <v>y</v>
      </c>
      <c r="Q518" s="86" t="str" cm="1">
        <f t="array" ref="Q518">_xlfn.IFS(Table1[[#This Row],[Asset Class]]&lt;&gt;"Local","y",Q$11=$E518,"y",Table1[[#This Row],[Asset Class]]="Local","")</f>
        <v>y</v>
      </c>
      <c r="R518" s="86" t="str" cm="1">
        <f t="array" ref="R518">_xlfn.IFS(Table1[[#This Row],[Asset Class]]&lt;&gt;"Local","y",R$11=$E518,"y",Table1[[#This Row],[Asset Class]]="Local","")</f>
        <v>y</v>
      </c>
      <c r="S518" s="341" t="str" cm="1">
        <f t="array" ref="S518">_xlfn.IFS(Table1[[#This Row],[Asset Class]]&lt;&gt;"Local","y",S$11=$E518,"y",Table1[[#This Row],[Asset Class]]="Local","")</f>
        <v>y</v>
      </c>
      <c r="T518" s="50"/>
      <c r="U518" s="95">
        <f>IF(Table1[[#This Row],[Asset Class]]&lt;&gt;"Local",0.25,IF(P518="y",1,""))</f>
        <v>0.25</v>
      </c>
      <c r="V518" s="415">
        <f>IF(Table1[[#This Row],[Asset Class]]&lt;&gt;"Local",0.25,IF(Q518="y",1,""))</f>
        <v>0.25</v>
      </c>
      <c r="W518" s="415">
        <f>IF(Table1[[#This Row],[Asset Class]]&lt;&gt;"Local",0.25,IF(R518="y",1,""))</f>
        <v>0.25</v>
      </c>
      <c r="X518" s="415">
        <f>IF(Table1[[#This Row],[Asset Class]]&lt;&gt;"Local",0.25,IF(S518="y",1,""))</f>
        <v>0.25</v>
      </c>
      <c r="Y518" s="95">
        <f t="shared" si="42"/>
        <v>1</v>
      </c>
      <c r="Z518" s="50"/>
      <c r="AA518" s="257">
        <f t="shared" si="43"/>
        <v>3574940.75</v>
      </c>
      <c r="AB518" s="258">
        <f t="shared" si="44"/>
        <v>3574940.75</v>
      </c>
      <c r="AC518" s="258">
        <f t="shared" si="45"/>
        <v>3574940.75</v>
      </c>
      <c r="AD518" s="258">
        <f t="shared" si="46"/>
        <v>3574940.75</v>
      </c>
      <c r="AE518" s="259">
        <f t="shared" si="47"/>
        <v>14299763</v>
      </c>
    </row>
    <row r="519" spans="1:31">
      <c r="A519" s="26"/>
      <c r="B519" s="210" t="s">
        <v>924</v>
      </c>
      <c r="C519" s="211" t="s">
        <v>925</v>
      </c>
      <c r="D519" s="211" t="s">
        <v>106</v>
      </c>
      <c r="E519" s="211" t="s">
        <v>143</v>
      </c>
      <c r="F519" s="241" t="s">
        <v>103</v>
      </c>
      <c r="G519" s="357">
        <v>0.5</v>
      </c>
      <c r="H519" s="360">
        <v>53875.572497432848</v>
      </c>
      <c r="I519" s="365">
        <v>406.79298511948269</v>
      </c>
      <c r="J519" s="332">
        <f>Table1[[#This Row],[Embellishment Area (m2)]]*Table1[[#This Row],[Construction Unit Rate ($/m)]]*Table1[[#This Row],[Embellishment Area Factor]]</f>
        <v>10958102.480625905</v>
      </c>
      <c r="K519" s="246">
        <v>0</v>
      </c>
      <c r="L519" s="337">
        <v>77.249060510664719</v>
      </c>
      <c r="M519" s="88">
        <f>Table1[[#This Row],[Size of land (m2)]]*Table1[[#This Row],[Land Unit Rate ($/m2)]]</f>
        <v>0</v>
      </c>
      <c r="N519" s="244">
        <v>2021</v>
      </c>
      <c r="O519" s="202">
        <f>ROUND(IF(Table1[[#This Row],[Valuation Year]]=2016,(Table1[[#This Row],[Total Construction Cost ($)]]+Table1[[#This Row],[Land Value]])*('General Input Sheet'!$G$38/'General Input Sheet'!$G$43),Table1[[#This Row],[Total Construction Cost ($)]]+Table1[[#This Row],[Land Value]]),0)</f>
        <v>10958102</v>
      </c>
      <c r="P519" s="123" t="str" cm="1">
        <f t="array" ref="P519">_xlfn.IFS(Table1[[#This Row],[Asset Class]]&lt;&gt;"Local","y",P$11=$E519,"y",Table1[[#This Row],[Asset Class]]="Local","")</f>
        <v>y</v>
      </c>
      <c r="Q519" s="86" t="str" cm="1">
        <f t="array" ref="Q519">_xlfn.IFS(Table1[[#This Row],[Asset Class]]&lt;&gt;"Local","y",Q$11=$E519,"y",Table1[[#This Row],[Asset Class]]="Local","")</f>
        <v>y</v>
      </c>
      <c r="R519" s="86" t="str" cm="1">
        <f t="array" ref="R519">_xlfn.IFS(Table1[[#This Row],[Asset Class]]&lt;&gt;"Local","y",R$11=$E519,"y",Table1[[#This Row],[Asset Class]]="Local","")</f>
        <v>y</v>
      </c>
      <c r="S519" s="341" t="str" cm="1">
        <f t="array" ref="S519">_xlfn.IFS(Table1[[#This Row],[Asset Class]]&lt;&gt;"Local","y",S$11=$E519,"y",Table1[[#This Row],[Asset Class]]="Local","")</f>
        <v>y</v>
      </c>
      <c r="T519" s="50"/>
      <c r="U519" s="95">
        <f>IF(Table1[[#This Row],[Asset Class]]&lt;&gt;"Local",0.25,IF(P519="y",1,""))</f>
        <v>0.25</v>
      </c>
      <c r="V519" s="415">
        <f>IF(Table1[[#This Row],[Asset Class]]&lt;&gt;"Local",0.25,IF(Q519="y",1,""))</f>
        <v>0.25</v>
      </c>
      <c r="W519" s="415">
        <f>IF(Table1[[#This Row],[Asset Class]]&lt;&gt;"Local",0.25,IF(R519="y",1,""))</f>
        <v>0.25</v>
      </c>
      <c r="X519" s="415">
        <f>IF(Table1[[#This Row],[Asset Class]]&lt;&gt;"Local",0.25,IF(S519="y",1,""))</f>
        <v>0.25</v>
      </c>
      <c r="Y519" s="95">
        <f t="shared" si="42"/>
        <v>1</v>
      </c>
      <c r="Z519" s="50"/>
      <c r="AA519" s="257">
        <f t="shared" si="43"/>
        <v>2739525.5</v>
      </c>
      <c r="AB519" s="258">
        <f t="shared" si="44"/>
        <v>2739525.5</v>
      </c>
      <c r="AC519" s="258">
        <f t="shared" si="45"/>
        <v>2739525.5</v>
      </c>
      <c r="AD519" s="258">
        <f t="shared" si="46"/>
        <v>2739525.5</v>
      </c>
      <c r="AE519" s="259">
        <f t="shared" si="47"/>
        <v>10958102</v>
      </c>
    </row>
    <row r="520" spans="1:31">
      <c r="A520" s="26"/>
      <c r="B520" s="210" t="s">
        <v>926</v>
      </c>
      <c r="C520" s="211" t="s">
        <v>927</v>
      </c>
      <c r="D520" s="211" t="s">
        <v>111</v>
      </c>
      <c r="E520" s="211" t="s">
        <v>143</v>
      </c>
      <c r="F520" s="241" t="s">
        <v>103</v>
      </c>
      <c r="G520" s="357">
        <v>0.5</v>
      </c>
      <c r="H520" s="360">
        <v>4820.7553924432805</v>
      </c>
      <c r="I520" s="365">
        <v>115.6419902144599</v>
      </c>
      <c r="J520" s="332">
        <f>Table1[[#This Row],[Embellishment Area (m2)]]*Table1[[#This Row],[Construction Unit Rate ($/m)]]*Table1[[#This Row],[Embellishment Area Factor]]</f>
        <v>278740.8739596153</v>
      </c>
      <c r="K520" s="246">
        <v>0</v>
      </c>
      <c r="L520" s="337">
        <v>85.331826959272703</v>
      </c>
      <c r="M520" s="88">
        <f>Table1[[#This Row],[Size of land (m2)]]*Table1[[#This Row],[Land Unit Rate ($/m2)]]</f>
        <v>0</v>
      </c>
      <c r="N520" s="244">
        <v>2021</v>
      </c>
      <c r="O520" s="202">
        <f>ROUND(IF(Table1[[#This Row],[Valuation Year]]=2016,(Table1[[#This Row],[Total Construction Cost ($)]]+Table1[[#This Row],[Land Value]])*('General Input Sheet'!$G$38/'General Input Sheet'!$G$43),Table1[[#This Row],[Total Construction Cost ($)]]+Table1[[#This Row],[Land Value]]),0)</f>
        <v>278741</v>
      </c>
      <c r="P520" s="123" t="str" cm="1">
        <f t="array" ref="P520">_xlfn.IFS(Table1[[#This Row],[Asset Class]]&lt;&gt;"Local","y",P$11=$E520,"y",Table1[[#This Row],[Asset Class]]="Local","")</f>
        <v/>
      </c>
      <c r="Q520" s="86" t="str" cm="1">
        <f t="array" ref="Q520">_xlfn.IFS(Table1[[#This Row],[Asset Class]]&lt;&gt;"Local","y",Q$11=$E520,"y",Table1[[#This Row],[Asset Class]]="Local","")</f>
        <v>y</v>
      </c>
      <c r="R520" s="86" t="str" cm="1">
        <f t="array" ref="R520">_xlfn.IFS(Table1[[#This Row],[Asset Class]]&lt;&gt;"Local","y",R$11=$E520,"y",Table1[[#This Row],[Asset Class]]="Local","")</f>
        <v/>
      </c>
      <c r="S520" s="341" t="str" cm="1">
        <f t="array" ref="S520">_xlfn.IFS(Table1[[#This Row],[Asset Class]]&lt;&gt;"Local","y",S$11=$E520,"y",Table1[[#This Row],[Asset Class]]="Local","")</f>
        <v/>
      </c>
      <c r="T520" s="50"/>
      <c r="U520" s="95" t="str">
        <f>IF(Table1[[#This Row],[Asset Class]]&lt;&gt;"Local",0.25,IF(P520="y",1,""))</f>
        <v/>
      </c>
      <c r="V520" s="415">
        <f>IF(Table1[[#This Row],[Asset Class]]&lt;&gt;"Local",0.25,IF(Q520="y",1,""))</f>
        <v>1</v>
      </c>
      <c r="W520" s="415" t="str">
        <f>IF(Table1[[#This Row],[Asset Class]]&lt;&gt;"Local",0.25,IF(R520="y",1,""))</f>
        <v/>
      </c>
      <c r="X520" s="415" t="str">
        <f>IF(Table1[[#This Row],[Asset Class]]&lt;&gt;"Local",0.25,IF(S520="y",1,""))</f>
        <v/>
      </c>
      <c r="Y520" s="95">
        <f t="shared" si="42"/>
        <v>1</v>
      </c>
      <c r="Z520" s="50"/>
      <c r="AA520" s="257" t="str">
        <f t="shared" si="43"/>
        <v/>
      </c>
      <c r="AB520" s="258">
        <f t="shared" si="44"/>
        <v>278741</v>
      </c>
      <c r="AC520" s="258" t="str">
        <f t="shared" si="45"/>
        <v/>
      </c>
      <c r="AD520" s="258" t="str">
        <f t="shared" si="46"/>
        <v/>
      </c>
      <c r="AE520" s="259">
        <f t="shared" si="47"/>
        <v>278741</v>
      </c>
    </row>
    <row r="521" spans="1:31">
      <c r="A521" s="26"/>
      <c r="B521" s="210" t="s">
        <v>924</v>
      </c>
      <c r="C521" s="211" t="s">
        <v>928</v>
      </c>
      <c r="D521" s="211" t="s">
        <v>106</v>
      </c>
      <c r="E521" s="211" t="s">
        <v>143</v>
      </c>
      <c r="F521" s="241" t="s">
        <v>131</v>
      </c>
      <c r="G521" s="357">
        <v>0.5</v>
      </c>
      <c r="H521" s="360">
        <v>5403.7874346165554</v>
      </c>
      <c r="I521" s="365">
        <v>406.79298511948269</v>
      </c>
      <c r="J521" s="332">
        <f>Table1[[#This Row],[Embellishment Area (m2)]]*Table1[[#This Row],[Construction Unit Rate ($/m)]]*Table1[[#This Row],[Embellishment Area Factor]]</f>
        <v>1099111.41073941</v>
      </c>
      <c r="K521" s="246">
        <v>0</v>
      </c>
      <c r="L521" s="337">
        <v>77.249060510664719</v>
      </c>
      <c r="M521" s="88">
        <f>Table1[[#This Row],[Size of land (m2)]]*Table1[[#This Row],[Land Unit Rate ($/m2)]]</f>
        <v>0</v>
      </c>
      <c r="N521" s="244">
        <v>2021</v>
      </c>
      <c r="O521" s="202">
        <f>ROUND(IF(Table1[[#This Row],[Valuation Year]]=2016,(Table1[[#This Row],[Total Construction Cost ($)]]+Table1[[#This Row],[Land Value]])*('General Input Sheet'!$G$38/'General Input Sheet'!$G$43),Table1[[#This Row],[Total Construction Cost ($)]]+Table1[[#This Row],[Land Value]]),0)</f>
        <v>1099111</v>
      </c>
      <c r="P521" s="123" t="str" cm="1">
        <f t="array" ref="P521">_xlfn.IFS(Table1[[#This Row],[Asset Class]]&lt;&gt;"Local","y",P$11=$E521,"y",Table1[[#This Row],[Asset Class]]="Local","")</f>
        <v>y</v>
      </c>
      <c r="Q521" s="86" t="str" cm="1">
        <f t="array" ref="Q521">_xlfn.IFS(Table1[[#This Row],[Asset Class]]&lt;&gt;"Local","y",Q$11=$E521,"y",Table1[[#This Row],[Asset Class]]="Local","")</f>
        <v>y</v>
      </c>
      <c r="R521" s="86" t="str" cm="1">
        <f t="array" ref="R521">_xlfn.IFS(Table1[[#This Row],[Asset Class]]&lt;&gt;"Local","y",R$11=$E521,"y",Table1[[#This Row],[Asset Class]]="Local","")</f>
        <v>y</v>
      </c>
      <c r="S521" s="341" t="str" cm="1">
        <f t="array" ref="S521">_xlfn.IFS(Table1[[#This Row],[Asset Class]]&lt;&gt;"Local","y",S$11=$E521,"y",Table1[[#This Row],[Asset Class]]="Local","")</f>
        <v>y</v>
      </c>
      <c r="T521" s="50"/>
      <c r="U521" s="95">
        <f>IF(Table1[[#This Row],[Asset Class]]&lt;&gt;"Local",0.25,IF(P521="y",1,""))</f>
        <v>0.25</v>
      </c>
      <c r="V521" s="415">
        <f>IF(Table1[[#This Row],[Asset Class]]&lt;&gt;"Local",0.25,IF(Q521="y",1,""))</f>
        <v>0.25</v>
      </c>
      <c r="W521" s="415">
        <f>IF(Table1[[#This Row],[Asset Class]]&lt;&gt;"Local",0.25,IF(R521="y",1,""))</f>
        <v>0.25</v>
      </c>
      <c r="X521" s="415">
        <f>IF(Table1[[#This Row],[Asset Class]]&lt;&gt;"Local",0.25,IF(S521="y",1,""))</f>
        <v>0.25</v>
      </c>
      <c r="Y521" s="95">
        <f t="shared" si="42"/>
        <v>1</v>
      </c>
      <c r="Z521" s="50"/>
      <c r="AA521" s="257">
        <f t="shared" si="43"/>
        <v>274777.75</v>
      </c>
      <c r="AB521" s="258">
        <f t="shared" si="44"/>
        <v>274777.75</v>
      </c>
      <c r="AC521" s="258">
        <f t="shared" si="45"/>
        <v>274777.75</v>
      </c>
      <c r="AD521" s="258">
        <f t="shared" si="46"/>
        <v>274777.75</v>
      </c>
      <c r="AE521" s="259">
        <f t="shared" si="47"/>
        <v>1099111</v>
      </c>
    </row>
    <row r="522" spans="1:31">
      <c r="A522" s="26"/>
      <c r="B522" s="210" t="s">
        <v>929</v>
      </c>
      <c r="C522" s="211" t="s">
        <v>930</v>
      </c>
      <c r="D522" s="211" t="s">
        <v>111</v>
      </c>
      <c r="E522" s="211" t="s">
        <v>143</v>
      </c>
      <c r="F522" s="241" t="s">
        <v>103</v>
      </c>
      <c r="G522" s="357">
        <v>0.5</v>
      </c>
      <c r="H522" s="360">
        <v>9409.6617576551998</v>
      </c>
      <c r="I522" s="365">
        <v>115.6419902144599</v>
      </c>
      <c r="J522" s="332">
        <f>Table1[[#This Row],[Embellishment Area (m2)]]*Table1[[#This Row],[Construction Unit Rate ($/m)]]*Table1[[#This Row],[Embellishment Area Factor]]</f>
        <v>544076.00645007007</v>
      </c>
      <c r="K522" s="246">
        <v>0</v>
      </c>
      <c r="L522" s="337">
        <v>85.331826959272703</v>
      </c>
      <c r="M522" s="88">
        <f>Table1[[#This Row],[Size of land (m2)]]*Table1[[#This Row],[Land Unit Rate ($/m2)]]</f>
        <v>0</v>
      </c>
      <c r="N522" s="244">
        <v>2021</v>
      </c>
      <c r="O522" s="202">
        <f>ROUND(IF(Table1[[#This Row],[Valuation Year]]=2016,(Table1[[#This Row],[Total Construction Cost ($)]]+Table1[[#This Row],[Land Value]])*('General Input Sheet'!$G$38/'General Input Sheet'!$G$43),Table1[[#This Row],[Total Construction Cost ($)]]+Table1[[#This Row],[Land Value]]),0)</f>
        <v>544076</v>
      </c>
      <c r="P522" s="123" t="str" cm="1">
        <f t="array" ref="P522">_xlfn.IFS(Table1[[#This Row],[Asset Class]]&lt;&gt;"Local","y",P$11=$E522,"y",Table1[[#This Row],[Asset Class]]="Local","")</f>
        <v/>
      </c>
      <c r="Q522" s="86" t="str" cm="1">
        <f t="array" ref="Q522">_xlfn.IFS(Table1[[#This Row],[Asset Class]]&lt;&gt;"Local","y",Q$11=$E522,"y",Table1[[#This Row],[Asset Class]]="Local","")</f>
        <v>y</v>
      </c>
      <c r="R522" s="86" t="str" cm="1">
        <f t="array" ref="R522">_xlfn.IFS(Table1[[#This Row],[Asset Class]]&lt;&gt;"Local","y",R$11=$E522,"y",Table1[[#This Row],[Asset Class]]="Local","")</f>
        <v/>
      </c>
      <c r="S522" s="341" t="str" cm="1">
        <f t="array" ref="S522">_xlfn.IFS(Table1[[#This Row],[Asset Class]]&lt;&gt;"Local","y",S$11=$E522,"y",Table1[[#This Row],[Asset Class]]="Local","")</f>
        <v/>
      </c>
      <c r="T522" s="50"/>
      <c r="U522" s="95" t="str">
        <f>IF(Table1[[#This Row],[Asset Class]]&lt;&gt;"Local",0.25,IF(P522="y",1,""))</f>
        <v/>
      </c>
      <c r="V522" s="415">
        <f>IF(Table1[[#This Row],[Asset Class]]&lt;&gt;"Local",0.25,IF(Q522="y",1,""))</f>
        <v>1</v>
      </c>
      <c r="W522" s="415" t="str">
        <f>IF(Table1[[#This Row],[Asset Class]]&lt;&gt;"Local",0.25,IF(R522="y",1,""))</f>
        <v/>
      </c>
      <c r="X522" s="415" t="str">
        <f>IF(Table1[[#This Row],[Asset Class]]&lt;&gt;"Local",0.25,IF(S522="y",1,""))</f>
        <v/>
      </c>
      <c r="Y522" s="95">
        <f t="shared" si="42"/>
        <v>1</v>
      </c>
      <c r="Z522" s="50"/>
      <c r="AA522" s="257" t="str">
        <f t="shared" si="43"/>
        <v/>
      </c>
      <c r="AB522" s="258">
        <f t="shared" si="44"/>
        <v>544076</v>
      </c>
      <c r="AC522" s="258" t="str">
        <f t="shared" si="45"/>
        <v/>
      </c>
      <c r="AD522" s="258" t="str">
        <f t="shared" si="46"/>
        <v/>
      </c>
      <c r="AE522" s="259">
        <f t="shared" si="47"/>
        <v>544076</v>
      </c>
    </row>
    <row r="523" spans="1:31">
      <c r="A523" s="26"/>
      <c r="B523" s="210" t="s">
        <v>931</v>
      </c>
      <c r="C523" s="211" t="s">
        <v>932</v>
      </c>
      <c r="D523" s="211" t="s">
        <v>111</v>
      </c>
      <c r="E523" s="211" t="s">
        <v>143</v>
      </c>
      <c r="F523" s="241" t="s">
        <v>103</v>
      </c>
      <c r="G523" s="357">
        <v>0.5</v>
      </c>
      <c r="H523" s="360">
        <v>2142.6590876054765</v>
      </c>
      <c r="I523" s="365">
        <v>115.6419902144599</v>
      </c>
      <c r="J523" s="332">
        <f>Table1[[#This Row],[Embellishment Area (m2)]]*Table1[[#This Row],[Construction Unit Rate ($/m)]]*Table1[[#This Row],[Embellishment Area Factor]]</f>
        <v>123890.68062089804</v>
      </c>
      <c r="K523" s="246">
        <v>0</v>
      </c>
      <c r="L523" s="337">
        <v>85.331826959272703</v>
      </c>
      <c r="M523" s="88">
        <f>Table1[[#This Row],[Size of land (m2)]]*Table1[[#This Row],[Land Unit Rate ($/m2)]]</f>
        <v>0</v>
      </c>
      <c r="N523" s="244">
        <v>2021</v>
      </c>
      <c r="O523" s="202">
        <f>ROUND(IF(Table1[[#This Row],[Valuation Year]]=2016,(Table1[[#This Row],[Total Construction Cost ($)]]+Table1[[#This Row],[Land Value]])*('General Input Sheet'!$G$38/'General Input Sheet'!$G$43),Table1[[#This Row],[Total Construction Cost ($)]]+Table1[[#This Row],[Land Value]]),0)</f>
        <v>123891</v>
      </c>
      <c r="P523" s="123" t="str" cm="1">
        <f t="array" ref="P523">_xlfn.IFS(Table1[[#This Row],[Asset Class]]&lt;&gt;"Local","y",P$11=$E523,"y",Table1[[#This Row],[Asset Class]]="Local","")</f>
        <v/>
      </c>
      <c r="Q523" s="86" t="str" cm="1">
        <f t="array" ref="Q523">_xlfn.IFS(Table1[[#This Row],[Asset Class]]&lt;&gt;"Local","y",Q$11=$E523,"y",Table1[[#This Row],[Asset Class]]="Local","")</f>
        <v>y</v>
      </c>
      <c r="R523" s="86" t="str" cm="1">
        <f t="array" ref="R523">_xlfn.IFS(Table1[[#This Row],[Asset Class]]&lt;&gt;"Local","y",R$11=$E523,"y",Table1[[#This Row],[Asset Class]]="Local","")</f>
        <v/>
      </c>
      <c r="S523" s="341" t="str" cm="1">
        <f t="array" ref="S523">_xlfn.IFS(Table1[[#This Row],[Asset Class]]&lt;&gt;"Local","y",S$11=$E523,"y",Table1[[#This Row],[Asset Class]]="Local","")</f>
        <v/>
      </c>
      <c r="T523" s="50"/>
      <c r="U523" s="95" t="str">
        <f>IF(Table1[[#This Row],[Asset Class]]&lt;&gt;"Local",0.25,IF(P523="y",1,""))</f>
        <v/>
      </c>
      <c r="V523" s="415">
        <f>IF(Table1[[#This Row],[Asset Class]]&lt;&gt;"Local",0.25,IF(Q523="y",1,""))</f>
        <v>1</v>
      </c>
      <c r="W523" s="415" t="str">
        <f>IF(Table1[[#This Row],[Asset Class]]&lt;&gt;"Local",0.25,IF(R523="y",1,""))</f>
        <v/>
      </c>
      <c r="X523" s="415" t="str">
        <f>IF(Table1[[#This Row],[Asset Class]]&lt;&gt;"Local",0.25,IF(S523="y",1,""))</f>
        <v/>
      </c>
      <c r="Y523" s="95">
        <f t="shared" si="42"/>
        <v>1</v>
      </c>
      <c r="Z523" s="50"/>
      <c r="AA523" s="257" t="str">
        <f t="shared" si="43"/>
        <v/>
      </c>
      <c r="AB523" s="258">
        <f t="shared" si="44"/>
        <v>123891</v>
      </c>
      <c r="AC523" s="258" t="str">
        <f t="shared" si="45"/>
        <v/>
      </c>
      <c r="AD523" s="258" t="str">
        <f t="shared" si="46"/>
        <v/>
      </c>
      <c r="AE523" s="259">
        <f t="shared" si="47"/>
        <v>123891</v>
      </c>
    </row>
    <row r="524" spans="1:31">
      <c r="A524" s="26"/>
      <c r="B524" s="210" t="s">
        <v>933</v>
      </c>
      <c r="C524" s="211" t="s">
        <v>934</v>
      </c>
      <c r="D524" s="211" t="s">
        <v>101</v>
      </c>
      <c r="E524" s="211" t="s">
        <v>143</v>
      </c>
      <c r="F524" s="241" t="s">
        <v>103</v>
      </c>
      <c r="G524" s="357">
        <v>0.5</v>
      </c>
      <c r="H524" s="360">
        <v>11129.132887265656</v>
      </c>
      <c r="I524" s="365">
        <v>236.89696198394208</v>
      </c>
      <c r="J524" s="332">
        <f>Table1[[#This Row],[Embellishment Area (m2)]]*Table1[[#This Row],[Construction Unit Rate ($/m)]]*Table1[[#This Row],[Embellishment Area Factor]]</f>
        <v>1318228.8852544059</v>
      </c>
      <c r="K524" s="246">
        <v>0</v>
      </c>
      <c r="L524" s="337">
        <v>76.269268802397988</v>
      </c>
      <c r="M524" s="88">
        <f>Table1[[#This Row],[Size of land (m2)]]*Table1[[#This Row],[Land Unit Rate ($/m2)]]</f>
        <v>0</v>
      </c>
      <c r="N524" s="244">
        <v>2021</v>
      </c>
      <c r="O524" s="202">
        <f>ROUND(IF(Table1[[#This Row],[Valuation Year]]=2016,(Table1[[#This Row],[Total Construction Cost ($)]]+Table1[[#This Row],[Land Value]])*('General Input Sheet'!$G$38/'General Input Sheet'!$G$43),Table1[[#This Row],[Total Construction Cost ($)]]+Table1[[#This Row],[Land Value]]),0)</f>
        <v>1318229</v>
      </c>
      <c r="P524" s="123" t="str" cm="1">
        <f t="array" ref="P524">_xlfn.IFS(Table1[[#This Row],[Asset Class]]&lt;&gt;"Local","y",P$11=$E524,"y",Table1[[#This Row],[Asset Class]]="Local","")</f>
        <v>y</v>
      </c>
      <c r="Q524" s="86" t="str" cm="1">
        <f t="array" ref="Q524">_xlfn.IFS(Table1[[#This Row],[Asset Class]]&lt;&gt;"Local","y",Q$11=$E524,"y",Table1[[#This Row],[Asset Class]]="Local","")</f>
        <v>y</v>
      </c>
      <c r="R524" s="86" t="str" cm="1">
        <f t="array" ref="R524">_xlfn.IFS(Table1[[#This Row],[Asset Class]]&lt;&gt;"Local","y",R$11=$E524,"y",Table1[[#This Row],[Asset Class]]="Local","")</f>
        <v>y</v>
      </c>
      <c r="S524" s="341" t="str" cm="1">
        <f t="array" ref="S524">_xlfn.IFS(Table1[[#This Row],[Asset Class]]&lt;&gt;"Local","y",S$11=$E524,"y",Table1[[#This Row],[Asset Class]]="Local","")</f>
        <v>y</v>
      </c>
      <c r="T524" s="50"/>
      <c r="U524" s="95">
        <f>IF(Table1[[#This Row],[Asset Class]]&lt;&gt;"Local",0.25,IF(P524="y",1,""))</f>
        <v>0.25</v>
      </c>
      <c r="V524" s="415">
        <f>IF(Table1[[#This Row],[Asset Class]]&lt;&gt;"Local",0.25,IF(Q524="y",1,""))</f>
        <v>0.25</v>
      </c>
      <c r="W524" s="415">
        <f>IF(Table1[[#This Row],[Asset Class]]&lt;&gt;"Local",0.25,IF(R524="y",1,""))</f>
        <v>0.25</v>
      </c>
      <c r="X524" s="415">
        <f>IF(Table1[[#This Row],[Asset Class]]&lt;&gt;"Local",0.25,IF(S524="y",1,""))</f>
        <v>0.25</v>
      </c>
      <c r="Y524" s="95">
        <f t="shared" si="42"/>
        <v>1</v>
      </c>
      <c r="Z524" s="50"/>
      <c r="AA524" s="257">
        <f t="shared" si="43"/>
        <v>329557.25</v>
      </c>
      <c r="AB524" s="258">
        <f t="shared" si="44"/>
        <v>329557.25</v>
      </c>
      <c r="AC524" s="258">
        <f t="shared" si="45"/>
        <v>329557.25</v>
      </c>
      <c r="AD524" s="258">
        <f t="shared" si="46"/>
        <v>329557.25</v>
      </c>
      <c r="AE524" s="259">
        <f t="shared" si="47"/>
        <v>1318229</v>
      </c>
    </row>
    <row r="525" spans="1:31">
      <c r="A525" s="26"/>
      <c r="B525" s="210" t="s">
        <v>935</v>
      </c>
      <c r="C525" s="211" t="s">
        <v>936</v>
      </c>
      <c r="D525" s="211" t="s">
        <v>111</v>
      </c>
      <c r="E525" s="211" t="s">
        <v>143</v>
      </c>
      <c r="F525" s="241" t="s">
        <v>103</v>
      </c>
      <c r="G525" s="357">
        <v>0.5</v>
      </c>
      <c r="H525" s="361">
        <v>6420.3292960863846</v>
      </c>
      <c r="I525" s="365">
        <v>115.6419902144599</v>
      </c>
      <c r="J525" s="332">
        <f>Table1[[#This Row],[Embellishment Area (m2)]]*Table1[[#This Row],[Construction Unit Rate ($/m)]]*Table1[[#This Row],[Embellishment Area Factor]]</f>
        <v>371229.82881581591</v>
      </c>
      <c r="K525" s="246">
        <v>0</v>
      </c>
      <c r="L525" s="337">
        <v>85.331826959272703</v>
      </c>
      <c r="M525" s="88">
        <f>Table1[[#This Row],[Size of land (m2)]]*Table1[[#This Row],[Land Unit Rate ($/m2)]]</f>
        <v>0</v>
      </c>
      <c r="N525" s="244">
        <v>2021</v>
      </c>
      <c r="O525" s="88">
        <f>ROUND(IF(Table1[[#This Row],[Valuation Year]]=2016,(Table1[[#This Row],[Total Construction Cost ($)]]+Table1[[#This Row],[Land Value]])*('General Input Sheet'!$G$38/'General Input Sheet'!$G$43),Table1[[#This Row],[Total Construction Cost ($)]]+Table1[[#This Row],[Land Value]]),0)</f>
        <v>371230</v>
      </c>
      <c r="P525" s="123" t="str" cm="1">
        <f t="array" ref="P525">_xlfn.IFS(Table1[[#This Row],[Asset Class]]&lt;&gt;"Local","y",P$11=$E525,"y",Table1[[#This Row],[Asset Class]]="Local","")</f>
        <v/>
      </c>
      <c r="Q525" s="86" t="str" cm="1">
        <f t="array" ref="Q525">_xlfn.IFS(Table1[[#This Row],[Asset Class]]&lt;&gt;"Local","y",Q$11=$E525,"y",Table1[[#This Row],[Asset Class]]="Local","")</f>
        <v>y</v>
      </c>
      <c r="R525" s="86" t="str" cm="1">
        <f t="array" ref="R525">_xlfn.IFS(Table1[[#This Row],[Asset Class]]&lt;&gt;"Local","y",R$11=$E525,"y",Table1[[#This Row],[Asset Class]]="Local","")</f>
        <v/>
      </c>
      <c r="S525" s="341" t="str" cm="1">
        <f t="array" ref="S525">_xlfn.IFS(Table1[[#This Row],[Asset Class]]&lt;&gt;"Local","y",S$11=$E525,"y",Table1[[#This Row],[Asset Class]]="Local","")</f>
        <v/>
      </c>
      <c r="T525" s="50"/>
      <c r="U525" s="95" t="str">
        <f>IF(Table1[[#This Row],[Asset Class]]&lt;&gt;"Local",0.25,IF(P525="y",1,""))</f>
        <v/>
      </c>
      <c r="V525" s="415">
        <f>IF(Table1[[#This Row],[Asset Class]]&lt;&gt;"Local",0.25,IF(Q525="y",1,""))</f>
        <v>1</v>
      </c>
      <c r="W525" s="415" t="str">
        <f>IF(Table1[[#This Row],[Asset Class]]&lt;&gt;"Local",0.25,IF(R525="y",1,""))</f>
        <v/>
      </c>
      <c r="X525" s="415" t="str">
        <f>IF(Table1[[#This Row],[Asset Class]]&lt;&gt;"Local",0.25,IF(S525="y",1,""))</f>
        <v/>
      </c>
      <c r="Y525" s="95">
        <f t="shared" si="42"/>
        <v>1</v>
      </c>
      <c r="Z525" s="50"/>
      <c r="AA525" s="257" t="str">
        <f t="shared" si="43"/>
        <v/>
      </c>
      <c r="AB525" s="258">
        <f t="shared" si="44"/>
        <v>371230</v>
      </c>
      <c r="AC525" s="258" t="str">
        <f t="shared" si="45"/>
        <v/>
      </c>
      <c r="AD525" s="258" t="str">
        <f t="shared" si="46"/>
        <v/>
      </c>
      <c r="AE525" s="259">
        <f t="shared" si="47"/>
        <v>371230</v>
      </c>
    </row>
    <row r="526" spans="1:31">
      <c r="A526" s="26"/>
      <c r="B526" s="210" t="s">
        <v>937</v>
      </c>
      <c r="C526" s="211" t="s">
        <v>938</v>
      </c>
      <c r="D526" s="211" t="s">
        <v>111</v>
      </c>
      <c r="E526" s="211" t="s">
        <v>143</v>
      </c>
      <c r="F526" s="241" t="s">
        <v>103</v>
      </c>
      <c r="G526" s="357">
        <v>0.5</v>
      </c>
      <c r="H526" s="361">
        <v>1943.1662604734995</v>
      </c>
      <c r="I526" s="365">
        <v>115.6419902144599</v>
      </c>
      <c r="J526" s="332">
        <f>Table1[[#This Row],[Embellishment Area (m2)]]*Table1[[#This Row],[Construction Unit Rate ($/m)]]*Table1[[#This Row],[Embellishment Area Factor]]</f>
        <v>112355.80683937253</v>
      </c>
      <c r="K526" s="246">
        <v>3886.332520946999</v>
      </c>
      <c r="L526" s="337">
        <v>85.331826959272703</v>
      </c>
      <c r="M526" s="88">
        <f>Table1[[#This Row],[Size of land (m2)]]*Table1[[#This Row],[Land Unit Rate ($/m2)]]</f>
        <v>331627.85418364336</v>
      </c>
      <c r="N526" s="244">
        <v>2021</v>
      </c>
      <c r="O526" s="88">
        <f>ROUND(IF(Table1[[#This Row],[Valuation Year]]=2016,(Table1[[#This Row],[Total Construction Cost ($)]]+Table1[[#This Row],[Land Value]])*('General Input Sheet'!$G$38/'General Input Sheet'!$G$43),Table1[[#This Row],[Total Construction Cost ($)]]+Table1[[#This Row],[Land Value]]),0)</f>
        <v>443984</v>
      </c>
      <c r="P526" s="123" t="str" cm="1">
        <f t="array" ref="P526">_xlfn.IFS(Table1[[#This Row],[Asset Class]]&lt;&gt;"Local","y",P$11=$E526,"y",Table1[[#This Row],[Asset Class]]="Local","")</f>
        <v/>
      </c>
      <c r="Q526" s="86" t="str" cm="1">
        <f t="array" ref="Q526">_xlfn.IFS(Table1[[#This Row],[Asset Class]]&lt;&gt;"Local","y",Q$11=$E526,"y",Table1[[#This Row],[Asset Class]]="Local","")</f>
        <v>y</v>
      </c>
      <c r="R526" s="86" t="str" cm="1">
        <f t="array" ref="R526">_xlfn.IFS(Table1[[#This Row],[Asset Class]]&lt;&gt;"Local","y",R$11=$E526,"y",Table1[[#This Row],[Asset Class]]="Local","")</f>
        <v/>
      </c>
      <c r="S526" s="341" t="str" cm="1">
        <f t="array" ref="S526">_xlfn.IFS(Table1[[#This Row],[Asset Class]]&lt;&gt;"Local","y",S$11=$E526,"y",Table1[[#This Row],[Asset Class]]="Local","")</f>
        <v/>
      </c>
      <c r="T526" s="50"/>
      <c r="U526" s="95" t="str">
        <f>IF(Table1[[#This Row],[Asset Class]]&lt;&gt;"Local",0.25,IF(P526="y",1,""))</f>
        <v/>
      </c>
      <c r="V526" s="415">
        <f>IF(Table1[[#This Row],[Asset Class]]&lt;&gt;"Local",0.25,IF(Q526="y",1,""))</f>
        <v>1</v>
      </c>
      <c r="W526" s="415" t="str">
        <f>IF(Table1[[#This Row],[Asset Class]]&lt;&gt;"Local",0.25,IF(R526="y",1,""))</f>
        <v/>
      </c>
      <c r="X526" s="415" t="str">
        <f>IF(Table1[[#This Row],[Asset Class]]&lt;&gt;"Local",0.25,IF(S526="y",1,""))</f>
        <v/>
      </c>
      <c r="Y526" s="95">
        <f t="shared" si="42"/>
        <v>1</v>
      </c>
      <c r="Z526" s="50"/>
      <c r="AA526" s="257" t="str">
        <f t="shared" si="43"/>
        <v/>
      </c>
      <c r="AB526" s="258">
        <f t="shared" si="44"/>
        <v>443984</v>
      </c>
      <c r="AC526" s="258" t="str">
        <f t="shared" si="45"/>
        <v/>
      </c>
      <c r="AD526" s="258" t="str">
        <f t="shared" si="46"/>
        <v/>
      </c>
      <c r="AE526" s="259">
        <f t="shared" si="47"/>
        <v>443984</v>
      </c>
    </row>
    <row r="527" spans="1:31">
      <c r="A527" s="26"/>
      <c r="B527" s="210" t="s">
        <v>937</v>
      </c>
      <c r="C527" s="211" t="s">
        <v>939</v>
      </c>
      <c r="D527" s="211" t="s">
        <v>111</v>
      </c>
      <c r="E527" s="211" t="s">
        <v>143</v>
      </c>
      <c r="F527" s="241" t="s">
        <v>136</v>
      </c>
      <c r="G527" s="357">
        <v>0.5</v>
      </c>
      <c r="H527" s="361">
        <v>4235.8656230357419</v>
      </c>
      <c r="I527" s="365">
        <v>115.6419902144599</v>
      </c>
      <c r="J527" s="332">
        <f>Table1[[#This Row],[Embellishment Area (m2)]]*Table1[[#This Row],[Construction Unit Rate ($/m)]]*Table1[[#This Row],[Embellishment Area Factor]]</f>
        <v>244921.96546443316</v>
      </c>
      <c r="K527" s="246">
        <v>8471.7312460714838</v>
      </c>
      <c r="L527" s="337">
        <v>85.331826959272703</v>
      </c>
      <c r="M527" s="88">
        <f>Table1[[#This Row],[Size of land (m2)]]*Table1[[#This Row],[Land Unit Rate ($/m2)]]</f>
        <v>722908.30473523552</v>
      </c>
      <c r="N527" s="244">
        <v>2021</v>
      </c>
      <c r="O527" s="88">
        <f>ROUND(IF(Table1[[#This Row],[Valuation Year]]=2016,(Table1[[#This Row],[Total Construction Cost ($)]]+Table1[[#This Row],[Land Value]])*('General Input Sheet'!$G$38/'General Input Sheet'!$G$43),Table1[[#This Row],[Total Construction Cost ($)]]+Table1[[#This Row],[Land Value]]),0)</f>
        <v>967830</v>
      </c>
      <c r="P527" s="123" t="str" cm="1">
        <f t="array" ref="P527">_xlfn.IFS(Table1[[#This Row],[Asset Class]]&lt;&gt;"Local","y",P$11=$E527,"y",Table1[[#This Row],[Asset Class]]="Local","")</f>
        <v/>
      </c>
      <c r="Q527" s="86" t="str" cm="1">
        <f t="array" ref="Q527">_xlfn.IFS(Table1[[#This Row],[Asset Class]]&lt;&gt;"Local","y",Q$11=$E527,"y",Table1[[#This Row],[Asset Class]]="Local","")</f>
        <v>y</v>
      </c>
      <c r="R527" s="86" t="str" cm="1">
        <f t="array" ref="R527">_xlfn.IFS(Table1[[#This Row],[Asset Class]]&lt;&gt;"Local","y",R$11=$E527,"y",Table1[[#This Row],[Asset Class]]="Local","")</f>
        <v/>
      </c>
      <c r="S527" s="341" t="str" cm="1">
        <f t="array" ref="S527">_xlfn.IFS(Table1[[#This Row],[Asset Class]]&lt;&gt;"Local","y",S$11=$E527,"y",Table1[[#This Row],[Asset Class]]="Local","")</f>
        <v/>
      </c>
      <c r="T527" s="50"/>
      <c r="U527" s="95" t="str">
        <f>IF(Table1[[#This Row],[Asset Class]]&lt;&gt;"Local",0.25,IF(P527="y",1,""))</f>
        <v/>
      </c>
      <c r="V527" s="415">
        <f>IF(Table1[[#This Row],[Asset Class]]&lt;&gt;"Local",0.25,IF(Q527="y",1,""))</f>
        <v>1</v>
      </c>
      <c r="W527" s="415" t="str">
        <f>IF(Table1[[#This Row],[Asset Class]]&lt;&gt;"Local",0.25,IF(R527="y",1,""))</f>
        <v/>
      </c>
      <c r="X527" s="415" t="str">
        <f>IF(Table1[[#This Row],[Asset Class]]&lt;&gt;"Local",0.25,IF(S527="y",1,""))</f>
        <v/>
      </c>
      <c r="Y527" s="95">
        <f t="shared" ref="Y527:Y590" si="48">SUM(U527:X527)</f>
        <v>1</v>
      </c>
      <c r="Z527" s="50"/>
      <c r="AA527" s="257" t="str">
        <f t="shared" ref="AA527:AA590" si="49">IF(U527="","",(U527/$Y527)*$O527)</f>
        <v/>
      </c>
      <c r="AB527" s="258">
        <f t="shared" ref="AB527:AB590" si="50">IF(V527="","",(V527/$Y527)*$O527)</f>
        <v>967830</v>
      </c>
      <c r="AC527" s="258" t="str">
        <f t="shared" ref="AC527:AC590" si="51">IF(W527="","",(W527/$Y527)*$O527)</f>
        <v/>
      </c>
      <c r="AD527" s="258" t="str">
        <f t="shared" ref="AD527:AD590" si="52">IF(X527="","",(X527/$Y527)*$O527)</f>
        <v/>
      </c>
      <c r="AE527" s="259">
        <f t="shared" ref="AE527:AE590" si="53">SUM(AA527:AD527)</f>
        <v>967830</v>
      </c>
    </row>
    <row r="528" spans="1:31">
      <c r="A528" s="26"/>
      <c r="B528" s="210" t="s">
        <v>940</v>
      </c>
      <c r="C528" s="211" t="s">
        <v>941</v>
      </c>
      <c r="D528" s="211" t="s">
        <v>106</v>
      </c>
      <c r="E528" s="211" t="s">
        <v>143</v>
      </c>
      <c r="F528" s="241" t="s">
        <v>103</v>
      </c>
      <c r="G528" s="357">
        <v>0.5</v>
      </c>
      <c r="H528" s="360">
        <v>6950.9995681675045</v>
      </c>
      <c r="I528" s="365">
        <v>406.79298511948269</v>
      </c>
      <c r="J528" s="332">
        <f>Table1[[#This Row],[Embellishment Area (m2)]]*Table1[[#This Row],[Construction Unit Rate ($/m)]]*Table1[[#This Row],[Embellishment Area Factor]]</f>
        <v>1413808.9319495473</v>
      </c>
      <c r="K528" s="246">
        <v>0</v>
      </c>
      <c r="L528" s="337">
        <v>77.249060510664719</v>
      </c>
      <c r="M528" s="88">
        <f>Table1[[#This Row],[Size of land (m2)]]*Table1[[#This Row],[Land Unit Rate ($/m2)]]</f>
        <v>0</v>
      </c>
      <c r="N528" s="244">
        <v>2021</v>
      </c>
      <c r="O528" s="202">
        <f>ROUND(IF(Table1[[#This Row],[Valuation Year]]=2016,(Table1[[#This Row],[Total Construction Cost ($)]]+Table1[[#This Row],[Land Value]])*('General Input Sheet'!$G$38/'General Input Sheet'!$G$43),Table1[[#This Row],[Total Construction Cost ($)]]+Table1[[#This Row],[Land Value]]),0)</f>
        <v>1413809</v>
      </c>
      <c r="P528" s="123" t="str" cm="1">
        <f t="array" ref="P528">_xlfn.IFS(Table1[[#This Row],[Asset Class]]&lt;&gt;"Local","y",P$11=$E528,"y",Table1[[#This Row],[Asset Class]]="Local","")</f>
        <v>y</v>
      </c>
      <c r="Q528" s="86" t="str" cm="1">
        <f t="array" ref="Q528">_xlfn.IFS(Table1[[#This Row],[Asset Class]]&lt;&gt;"Local","y",Q$11=$E528,"y",Table1[[#This Row],[Asset Class]]="Local","")</f>
        <v>y</v>
      </c>
      <c r="R528" s="86" t="str" cm="1">
        <f t="array" ref="R528">_xlfn.IFS(Table1[[#This Row],[Asset Class]]&lt;&gt;"Local","y",R$11=$E528,"y",Table1[[#This Row],[Asset Class]]="Local","")</f>
        <v>y</v>
      </c>
      <c r="S528" s="341" t="str" cm="1">
        <f t="array" ref="S528">_xlfn.IFS(Table1[[#This Row],[Asset Class]]&lt;&gt;"Local","y",S$11=$E528,"y",Table1[[#This Row],[Asset Class]]="Local","")</f>
        <v>y</v>
      </c>
      <c r="T528" s="50"/>
      <c r="U528" s="95">
        <f>IF(Table1[[#This Row],[Asset Class]]&lt;&gt;"Local",0.25,IF(P528="y",1,""))</f>
        <v>0.25</v>
      </c>
      <c r="V528" s="415">
        <f>IF(Table1[[#This Row],[Asset Class]]&lt;&gt;"Local",0.25,IF(Q528="y",1,""))</f>
        <v>0.25</v>
      </c>
      <c r="W528" s="415">
        <f>IF(Table1[[#This Row],[Asset Class]]&lt;&gt;"Local",0.25,IF(R528="y",1,""))</f>
        <v>0.25</v>
      </c>
      <c r="X528" s="415">
        <f>IF(Table1[[#This Row],[Asset Class]]&lt;&gt;"Local",0.25,IF(S528="y",1,""))</f>
        <v>0.25</v>
      </c>
      <c r="Y528" s="95">
        <f t="shared" si="48"/>
        <v>1</v>
      </c>
      <c r="Z528" s="50"/>
      <c r="AA528" s="257">
        <f t="shared" si="49"/>
        <v>353452.25</v>
      </c>
      <c r="AB528" s="258">
        <f t="shared" si="50"/>
        <v>353452.25</v>
      </c>
      <c r="AC528" s="258">
        <f t="shared" si="51"/>
        <v>353452.25</v>
      </c>
      <c r="AD528" s="258">
        <f t="shared" si="52"/>
        <v>353452.25</v>
      </c>
      <c r="AE528" s="259">
        <f t="shared" si="53"/>
        <v>1413809</v>
      </c>
    </row>
    <row r="529" spans="1:31">
      <c r="A529" s="26"/>
      <c r="B529" s="210" t="s">
        <v>942</v>
      </c>
      <c r="C529" s="211" t="s">
        <v>943</v>
      </c>
      <c r="D529" s="211" t="s">
        <v>111</v>
      </c>
      <c r="E529" s="211" t="s">
        <v>143</v>
      </c>
      <c r="F529" s="241" t="s">
        <v>108</v>
      </c>
      <c r="G529" s="357">
        <v>0.5</v>
      </c>
      <c r="H529" s="360">
        <v>8732.3137385004302</v>
      </c>
      <c r="I529" s="365">
        <v>115.6419902144599</v>
      </c>
      <c r="J529" s="332">
        <f>Table1[[#This Row],[Embellishment Area (m2)]]*Table1[[#This Row],[Construction Unit Rate ($/m)]]*Table1[[#This Row],[Embellishment Area Factor]]</f>
        <v>504911.06994863023</v>
      </c>
      <c r="K529" s="246">
        <v>17464.62747700086</v>
      </c>
      <c r="L529" s="337">
        <v>85.331826959272703</v>
      </c>
      <c r="M529" s="88">
        <f>Table1[[#This Row],[Size of land (m2)]]*Table1[[#This Row],[Land Unit Rate ($/m2)]]</f>
        <v>1490288.5697755967</v>
      </c>
      <c r="N529" s="244">
        <v>2021</v>
      </c>
      <c r="O529" s="202">
        <f>ROUND(IF(Table1[[#This Row],[Valuation Year]]=2016,(Table1[[#This Row],[Total Construction Cost ($)]]+Table1[[#This Row],[Land Value]])*('General Input Sheet'!$G$38/'General Input Sheet'!$G$43),Table1[[#This Row],[Total Construction Cost ($)]]+Table1[[#This Row],[Land Value]]),0)</f>
        <v>1995200</v>
      </c>
      <c r="P529" s="123" t="str" cm="1">
        <f t="array" ref="P529">_xlfn.IFS(Table1[[#This Row],[Asset Class]]&lt;&gt;"Local","y",P$11=$E529,"y",Table1[[#This Row],[Asset Class]]="Local","")</f>
        <v/>
      </c>
      <c r="Q529" s="86" t="str" cm="1">
        <f t="array" ref="Q529">_xlfn.IFS(Table1[[#This Row],[Asset Class]]&lt;&gt;"Local","y",Q$11=$E529,"y",Table1[[#This Row],[Asset Class]]="Local","")</f>
        <v>y</v>
      </c>
      <c r="R529" s="86" t="str" cm="1">
        <f t="array" ref="R529">_xlfn.IFS(Table1[[#This Row],[Asset Class]]&lt;&gt;"Local","y",R$11=$E529,"y",Table1[[#This Row],[Asset Class]]="Local","")</f>
        <v/>
      </c>
      <c r="S529" s="341" t="str" cm="1">
        <f t="array" ref="S529">_xlfn.IFS(Table1[[#This Row],[Asset Class]]&lt;&gt;"Local","y",S$11=$E529,"y",Table1[[#This Row],[Asset Class]]="Local","")</f>
        <v/>
      </c>
      <c r="T529" s="50"/>
      <c r="U529" s="95" t="str">
        <f>IF(Table1[[#This Row],[Asset Class]]&lt;&gt;"Local",0.25,IF(P529="y",1,""))</f>
        <v/>
      </c>
      <c r="V529" s="415">
        <f>IF(Table1[[#This Row],[Asset Class]]&lt;&gt;"Local",0.25,IF(Q529="y",1,""))</f>
        <v>1</v>
      </c>
      <c r="W529" s="415" t="str">
        <f>IF(Table1[[#This Row],[Asset Class]]&lt;&gt;"Local",0.25,IF(R529="y",1,""))</f>
        <v/>
      </c>
      <c r="X529" s="415" t="str">
        <f>IF(Table1[[#This Row],[Asset Class]]&lt;&gt;"Local",0.25,IF(S529="y",1,""))</f>
        <v/>
      </c>
      <c r="Y529" s="95">
        <f t="shared" si="48"/>
        <v>1</v>
      </c>
      <c r="Z529" s="50"/>
      <c r="AA529" s="257" t="str">
        <f t="shared" si="49"/>
        <v/>
      </c>
      <c r="AB529" s="258">
        <f t="shared" si="50"/>
        <v>1995200</v>
      </c>
      <c r="AC529" s="258" t="str">
        <f t="shared" si="51"/>
        <v/>
      </c>
      <c r="AD529" s="258" t="str">
        <f t="shared" si="52"/>
        <v/>
      </c>
      <c r="AE529" s="259">
        <f t="shared" si="53"/>
        <v>1995200</v>
      </c>
    </row>
    <row r="530" spans="1:31">
      <c r="A530" s="26"/>
      <c r="B530" s="210" t="s">
        <v>944</v>
      </c>
      <c r="C530" s="211" t="s">
        <v>945</v>
      </c>
      <c r="D530" s="211" t="s">
        <v>111</v>
      </c>
      <c r="E530" s="211" t="s">
        <v>143</v>
      </c>
      <c r="F530" s="241" t="s">
        <v>108</v>
      </c>
      <c r="G530" s="357">
        <v>0.5</v>
      </c>
      <c r="H530" s="360">
        <v>7789.4623106488198</v>
      </c>
      <c r="I530" s="365">
        <v>115.6419902144599</v>
      </c>
      <c r="J530" s="332">
        <f>Table1[[#This Row],[Embellishment Area (m2)]]*Table1[[#This Row],[Construction Unit Rate ($/m)]]*Table1[[#This Row],[Embellishment Area Factor]]</f>
        <v>450394.46215197747</v>
      </c>
      <c r="K530" s="246">
        <v>15578.92462129764</v>
      </c>
      <c r="L530" s="337">
        <v>85.331826959272703</v>
      </c>
      <c r="M530" s="88">
        <f>Table1[[#This Row],[Size of land (m2)]]*Table1[[#This Row],[Land Unit Rate ($/m2)]]</f>
        <v>1329378.0999961232</v>
      </c>
      <c r="N530" s="244">
        <v>2021</v>
      </c>
      <c r="O530" s="202">
        <f>ROUND(IF(Table1[[#This Row],[Valuation Year]]=2016,(Table1[[#This Row],[Total Construction Cost ($)]]+Table1[[#This Row],[Land Value]])*('General Input Sheet'!$G$38/'General Input Sheet'!$G$43),Table1[[#This Row],[Total Construction Cost ($)]]+Table1[[#This Row],[Land Value]]),0)</f>
        <v>1779773</v>
      </c>
      <c r="P530" s="123" t="str" cm="1">
        <f t="array" ref="P530">_xlfn.IFS(Table1[[#This Row],[Asset Class]]&lt;&gt;"Local","y",P$11=$E530,"y",Table1[[#This Row],[Asset Class]]="Local","")</f>
        <v/>
      </c>
      <c r="Q530" s="86" t="str" cm="1">
        <f t="array" ref="Q530">_xlfn.IFS(Table1[[#This Row],[Asset Class]]&lt;&gt;"Local","y",Q$11=$E530,"y",Table1[[#This Row],[Asset Class]]="Local","")</f>
        <v>y</v>
      </c>
      <c r="R530" s="86" t="str" cm="1">
        <f t="array" ref="R530">_xlfn.IFS(Table1[[#This Row],[Asset Class]]&lt;&gt;"Local","y",R$11=$E530,"y",Table1[[#This Row],[Asset Class]]="Local","")</f>
        <v/>
      </c>
      <c r="S530" s="341" t="str" cm="1">
        <f t="array" ref="S530">_xlfn.IFS(Table1[[#This Row],[Asset Class]]&lt;&gt;"Local","y",S$11=$E530,"y",Table1[[#This Row],[Asset Class]]="Local","")</f>
        <v/>
      </c>
      <c r="T530" s="50"/>
      <c r="U530" s="95" t="str">
        <f>IF(Table1[[#This Row],[Asset Class]]&lt;&gt;"Local",0.25,IF(P530="y",1,""))</f>
        <v/>
      </c>
      <c r="V530" s="415">
        <f>IF(Table1[[#This Row],[Asset Class]]&lt;&gt;"Local",0.25,IF(Q530="y",1,""))</f>
        <v>1</v>
      </c>
      <c r="W530" s="415" t="str">
        <f>IF(Table1[[#This Row],[Asset Class]]&lt;&gt;"Local",0.25,IF(R530="y",1,""))</f>
        <v/>
      </c>
      <c r="X530" s="415" t="str">
        <f>IF(Table1[[#This Row],[Asset Class]]&lt;&gt;"Local",0.25,IF(S530="y",1,""))</f>
        <v/>
      </c>
      <c r="Y530" s="95">
        <f t="shared" si="48"/>
        <v>1</v>
      </c>
      <c r="Z530" s="50"/>
      <c r="AA530" s="257" t="str">
        <f t="shared" si="49"/>
        <v/>
      </c>
      <c r="AB530" s="258">
        <f t="shared" si="50"/>
        <v>1779773</v>
      </c>
      <c r="AC530" s="258" t="str">
        <f t="shared" si="51"/>
        <v/>
      </c>
      <c r="AD530" s="258" t="str">
        <f t="shared" si="52"/>
        <v/>
      </c>
      <c r="AE530" s="259">
        <f t="shared" si="53"/>
        <v>1779773</v>
      </c>
    </row>
    <row r="531" spans="1:31">
      <c r="A531" s="26"/>
      <c r="B531" s="210" t="s">
        <v>944</v>
      </c>
      <c r="C531" s="211" t="s">
        <v>946</v>
      </c>
      <c r="D531" s="211" t="s">
        <v>111</v>
      </c>
      <c r="E531" s="211" t="s">
        <v>143</v>
      </c>
      <c r="F531" s="241" t="s">
        <v>103</v>
      </c>
      <c r="G531" s="357">
        <v>0.5</v>
      </c>
      <c r="H531" s="361">
        <v>4309.8606746259029</v>
      </c>
      <c r="I531" s="365">
        <v>115.6419902144599</v>
      </c>
      <c r="J531" s="332">
        <f>Table1[[#This Row],[Embellishment Area (m2)]]*Table1[[#This Row],[Construction Unit Rate ($/m)]]*Table1[[#This Row],[Embellishment Area Factor]]</f>
        <v>249200.43298038709</v>
      </c>
      <c r="K531" s="246">
        <v>8619.7213492518058</v>
      </c>
      <c r="L531" s="337">
        <v>85.331826959272703</v>
      </c>
      <c r="M531" s="88">
        <f>Table1[[#This Row],[Size of land (m2)]]*Table1[[#This Row],[Land Unit Rate ($/m2)]]</f>
        <v>735536.57061150367</v>
      </c>
      <c r="N531" s="244">
        <v>2021</v>
      </c>
      <c r="O531" s="88">
        <f>ROUND(IF(Table1[[#This Row],[Valuation Year]]=2016,(Table1[[#This Row],[Total Construction Cost ($)]]+Table1[[#This Row],[Land Value]])*('General Input Sheet'!$G$38/'General Input Sheet'!$G$43),Table1[[#This Row],[Total Construction Cost ($)]]+Table1[[#This Row],[Land Value]]),0)</f>
        <v>984737</v>
      </c>
      <c r="P531" s="123" t="str" cm="1">
        <f t="array" ref="P531">_xlfn.IFS(Table1[[#This Row],[Asset Class]]&lt;&gt;"Local","y",P$11=$E531,"y",Table1[[#This Row],[Asset Class]]="Local","")</f>
        <v/>
      </c>
      <c r="Q531" s="86" t="str" cm="1">
        <f t="array" ref="Q531">_xlfn.IFS(Table1[[#This Row],[Asset Class]]&lt;&gt;"Local","y",Q$11=$E531,"y",Table1[[#This Row],[Asset Class]]="Local","")</f>
        <v>y</v>
      </c>
      <c r="R531" s="86" t="str" cm="1">
        <f t="array" ref="R531">_xlfn.IFS(Table1[[#This Row],[Asset Class]]&lt;&gt;"Local","y",R$11=$E531,"y",Table1[[#This Row],[Asset Class]]="Local","")</f>
        <v/>
      </c>
      <c r="S531" s="341" t="str" cm="1">
        <f t="array" ref="S531">_xlfn.IFS(Table1[[#This Row],[Asset Class]]&lt;&gt;"Local","y",S$11=$E531,"y",Table1[[#This Row],[Asset Class]]="Local","")</f>
        <v/>
      </c>
      <c r="T531" s="50"/>
      <c r="U531" s="95" t="str">
        <f>IF(Table1[[#This Row],[Asset Class]]&lt;&gt;"Local",0.25,IF(P531="y",1,""))</f>
        <v/>
      </c>
      <c r="V531" s="415">
        <f>IF(Table1[[#This Row],[Asset Class]]&lt;&gt;"Local",0.25,IF(Q531="y",1,""))</f>
        <v>1</v>
      </c>
      <c r="W531" s="415" t="str">
        <f>IF(Table1[[#This Row],[Asset Class]]&lt;&gt;"Local",0.25,IF(R531="y",1,""))</f>
        <v/>
      </c>
      <c r="X531" s="415" t="str">
        <f>IF(Table1[[#This Row],[Asset Class]]&lt;&gt;"Local",0.25,IF(S531="y",1,""))</f>
        <v/>
      </c>
      <c r="Y531" s="95">
        <f t="shared" si="48"/>
        <v>1</v>
      </c>
      <c r="Z531" s="50"/>
      <c r="AA531" s="257" t="str">
        <f t="shared" si="49"/>
        <v/>
      </c>
      <c r="AB531" s="258">
        <f t="shared" si="50"/>
        <v>984737</v>
      </c>
      <c r="AC531" s="258" t="str">
        <f t="shared" si="51"/>
        <v/>
      </c>
      <c r="AD531" s="258" t="str">
        <f t="shared" si="52"/>
        <v/>
      </c>
      <c r="AE531" s="259">
        <f t="shared" si="53"/>
        <v>984737</v>
      </c>
    </row>
    <row r="532" spans="1:31">
      <c r="A532" s="26"/>
      <c r="B532" s="210" t="s">
        <v>947</v>
      </c>
      <c r="C532" s="211" t="s">
        <v>948</v>
      </c>
      <c r="D532" s="211" t="s">
        <v>111</v>
      </c>
      <c r="E532" s="211" t="s">
        <v>143</v>
      </c>
      <c r="F532" s="241" t="s">
        <v>108</v>
      </c>
      <c r="G532" s="357">
        <v>0.5</v>
      </c>
      <c r="H532" s="360">
        <v>3810.0620885437288</v>
      </c>
      <c r="I532" s="365">
        <v>115.6419902144599</v>
      </c>
      <c r="J532" s="332">
        <f>Table1[[#This Row],[Embellishment Area (m2)]]*Table1[[#This Row],[Construction Unit Rate ($/m)]]*Table1[[#This Row],[Embellishment Area Factor]]</f>
        <v>220301.58137992927</v>
      </c>
      <c r="K532" s="246">
        <v>7620.1241770874576</v>
      </c>
      <c r="L532" s="337">
        <v>85.331826959272703</v>
      </c>
      <c r="M532" s="88">
        <f>Table1[[#This Row],[Size of land (m2)]]*Table1[[#This Row],[Land Unit Rate ($/m2)]]</f>
        <v>650239.11768739729</v>
      </c>
      <c r="N532" s="244">
        <v>2021</v>
      </c>
      <c r="O532" s="202">
        <f>ROUND(IF(Table1[[#This Row],[Valuation Year]]=2016,(Table1[[#This Row],[Total Construction Cost ($)]]+Table1[[#This Row],[Land Value]])*('General Input Sheet'!$G$38/'General Input Sheet'!$G$43),Table1[[#This Row],[Total Construction Cost ($)]]+Table1[[#This Row],[Land Value]]),0)</f>
        <v>870541</v>
      </c>
      <c r="P532" s="123" t="str" cm="1">
        <f t="array" ref="P532">_xlfn.IFS(Table1[[#This Row],[Asset Class]]&lt;&gt;"Local","y",P$11=$E532,"y",Table1[[#This Row],[Asset Class]]="Local","")</f>
        <v/>
      </c>
      <c r="Q532" s="86" t="str" cm="1">
        <f t="array" ref="Q532">_xlfn.IFS(Table1[[#This Row],[Asset Class]]&lt;&gt;"Local","y",Q$11=$E532,"y",Table1[[#This Row],[Asset Class]]="Local","")</f>
        <v>y</v>
      </c>
      <c r="R532" s="86" t="str" cm="1">
        <f t="array" ref="R532">_xlfn.IFS(Table1[[#This Row],[Asset Class]]&lt;&gt;"Local","y",R$11=$E532,"y",Table1[[#This Row],[Asset Class]]="Local","")</f>
        <v/>
      </c>
      <c r="S532" s="341" t="str" cm="1">
        <f t="array" ref="S532">_xlfn.IFS(Table1[[#This Row],[Asset Class]]&lt;&gt;"Local","y",S$11=$E532,"y",Table1[[#This Row],[Asset Class]]="Local","")</f>
        <v/>
      </c>
      <c r="T532" s="50"/>
      <c r="U532" s="95" t="str">
        <f>IF(Table1[[#This Row],[Asset Class]]&lt;&gt;"Local",0.25,IF(P532="y",1,""))</f>
        <v/>
      </c>
      <c r="V532" s="415">
        <f>IF(Table1[[#This Row],[Asset Class]]&lt;&gt;"Local",0.25,IF(Q532="y",1,""))</f>
        <v>1</v>
      </c>
      <c r="W532" s="415" t="str">
        <f>IF(Table1[[#This Row],[Asset Class]]&lt;&gt;"Local",0.25,IF(R532="y",1,""))</f>
        <v/>
      </c>
      <c r="X532" s="415" t="str">
        <f>IF(Table1[[#This Row],[Asset Class]]&lt;&gt;"Local",0.25,IF(S532="y",1,""))</f>
        <v/>
      </c>
      <c r="Y532" s="95">
        <f t="shared" si="48"/>
        <v>1</v>
      </c>
      <c r="Z532" s="50"/>
      <c r="AA532" s="257" t="str">
        <f t="shared" si="49"/>
        <v/>
      </c>
      <c r="AB532" s="258">
        <f t="shared" si="50"/>
        <v>870541</v>
      </c>
      <c r="AC532" s="258" t="str">
        <f t="shared" si="51"/>
        <v/>
      </c>
      <c r="AD532" s="258" t="str">
        <f t="shared" si="52"/>
        <v/>
      </c>
      <c r="AE532" s="259">
        <f t="shared" si="53"/>
        <v>870541</v>
      </c>
    </row>
    <row r="533" spans="1:31">
      <c r="A533" s="26"/>
      <c r="B533" s="210" t="s">
        <v>947</v>
      </c>
      <c r="C533" s="211" t="s">
        <v>949</v>
      </c>
      <c r="D533" s="211" t="s">
        <v>111</v>
      </c>
      <c r="E533" s="211" t="s">
        <v>143</v>
      </c>
      <c r="F533" s="241" t="s">
        <v>108</v>
      </c>
      <c r="G533" s="357">
        <v>0.5</v>
      </c>
      <c r="H533" s="360">
        <v>2601.5330477432076</v>
      </c>
      <c r="I533" s="365">
        <v>115.6419902144599</v>
      </c>
      <c r="J533" s="332">
        <f>Table1[[#This Row],[Embellishment Area (m2)]]*Table1[[#This Row],[Construction Unit Rate ($/m)]]*Table1[[#This Row],[Embellishment Area Factor]]</f>
        <v>150423.22962485702</v>
      </c>
      <c r="K533" s="246">
        <v>5203.0660954864152</v>
      </c>
      <c r="L533" s="337">
        <v>85.331826959272703</v>
      </c>
      <c r="M533" s="88">
        <f>Table1[[#This Row],[Size of land (m2)]]*Table1[[#This Row],[Land Unit Rate ($/m2)]]</f>
        <v>443987.13571770542</v>
      </c>
      <c r="N533" s="244">
        <v>2021</v>
      </c>
      <c r="O533" s="202">
        <f>ROUND(IF(Table1[[#This Row],[Valuation Year]]=2016,(Table1[[#This Row],[Total Construction Cost ($)]]+Table1[[#This Row],[Land Value]])*('General Input Sheet'!$G$38/'General Input Sheet'!$G$43),Table1[[#This Row],[Total Construction Cost ($)]]+Table1[[#This Row],[Land Value]]),0)</f>
        <v>594410</v>
      </c>
      <c r="P533" s="123" t="str" cm="1">
        <f t="array" ref="P533">_xlfn.IFS(Table1[[#This Row],[Asset Class]]&lt;&gt;"Local","y",P$11=$E533,"y",Table1[[#This Row],[Asset Class]]="Local","")</f>
        <v/>
      </c>
      <c r="Q533" s="86" t="str" cm="1">
        <f t="array" ref="Q533">_xlfn.IFS(Table1[[#This Row],[Asset Class]]&lt;&gt;"Local","y",Q$11=$E533,"y",Table1[[#This Row],[Asset Class]]="Local","")</f>
        <v>y</v>
      </c>
      <c r="R533" s="86" t="str" cm="1">
        <f t="array" ref="R533">_xlfn.IFS(Table1[[#This Row],[Asset Class]]&lt;&gt;"Local","y",R$11=$E533,"y",Table1[[#This Row],[Asset Class]]="Local","")</f>
        <v/>
      </c>
      <c r="S533" s="341" t="str" cm="1">
        <f t="array" ref="S533">_xlfn.IFS(Table1[[#This Row],[Asset Class]]&lt;&gt;"Local","y",S$11=$E533,"y",Table1[[#This Row],[Asset Class]]="Local","")</f>
        <v/>
      </c>
      <c r="T533" s="50"/>
      <c r="U533" s="95" t="str">
        <f>IF(Table1[[#This Row],[Asset Class]]&lt;&gt;"Local",0.25,IF(P533="y",1,""))</f>
        <v/>
      </c>
      <c r="V533" s="415">
        <f>IF(Table1[[#This Row],[Asset Class]]&lt;&gt;"Local",0.25,IF(Q533="y",1,""))</f>
        <v>1</v>
      </c>
      <c r="W533" s="415" t="str">
        <f>IF(Table1[[#This Row],[Asset Class]]&lt;&gt;"Local",0.25,IF(R533="y",1,""))</f>
        <v/>
      </c>
      <c r="X533" s="415" t="str">
        <f>IF(Table1[[#This Row],[Asset Class]]&lt;&gt;"Local",0.25,IF(S533="y",1,""))</f>
        <v/>
      </c>
      <c r="Y533" s="95">
        <f t="shared" si="48"/>
        <v>1</v>
      </c>
      <c r="Z533" s="50"/>
      <c r="AA533" s="257" t="str">
        <f t="shared" si="49"/>
        <v/>
      </c>
      <c r="AB533" s="258">
        <f t="shared" si="50"/>
        <v>594410</v>
      </c>
      <c r="AC533" s="258" t="str">
        <f t="shared" si="51"/>
        <v/>
      </c>
      <c r="AD533" s="258" t="str">
        <f t="shared" si="52"/>
        <v/>
      </c>
      <c r="AE533" s="259">
        <f t="shared" si="53"/>
        <v>594410</v>
      </c>
    </row>
    <row r="534" spans="1:31">
      <c r="A534" s="26"/>
      <c r="B534" s="210" t="s">
        <v>950</v>
      </c>
      <c r="C534" s="211" t="s">
        <v>951</v>
      </c>
      <c r="D534" s="211" t="s">
        <v>111</v>
      </c>
      <c r="E534" s="211" t="s">
        <v>102</v>
      </c>
      <c r="F534" s="241" t="s">
        <v>103</v>
      </c>
      <c r="G534" s="357">
        <v>0.5</v>
      </c>
      <c r="H534" s="360">
        <v>15876.103603846524</v>
      </c>
      <c r="I534" s="365">
        <v>143.96305955739601</v>
      </c>
      <c r="J534" s="332">
        <f>Table1[[#This Row],[Embellishment Area (m2)]]*Table1[[#This Row],[Construction Unit Rate ($/m)]]*Table1[[#This Row],[Embellishment Area Factor]]</f>
        <v>1142786.2243299733</v>
      </c>
      <c r="K534" s="246">
        <v>31752.207207693049</v>
      </c>
      <c r="L534" s="337">
        <v>39.027494808321961</v>
      </c>
      <c r="M534" s="88">
        <f>Table1[[#This Row],[Size of land (m2)]]*Table1[[#This Row],[Land Unit Rate ($/m2)]]</f>
        <v>1239209.1019510035</v>
      </c>
      <c r="N534" s="244">
        <v>2021</v>
      </c>
      <c r="O534" s="202">
        <f>ROUND(IF(Table1[[#This Row],[Valuation Year]]=2016,(Table1[[#This Row],[Total Construction Cost ($)]]+Table1[[#This Row],[Land Value]])*('General Input Sheet'!$G$38/'General Input Sheet'!$G$43),Table1[[#This Row],[Total Construction Cost ($)]]+Table1[[#This Row],[Land Value]]),0)</f>
        <v>2381995</v>
      </c>
      <c r="P534" s="123" t="str" cm="1">
        <f t="array" ref="P534">_xlfn.IFS(Table1[[#This Row],[Asset Class]]&lt;&gt;"Local","y",P$11=$E534,"y",Table1[[#This Row],[Asset Class]]="Local","")</f>
        <v/>
      </c>
      <c r="Q534" s="86" t="str" cm="1">
        <f t="array" ref="Q534">_xlfn.IFS(Table1[[#This Row],[Asset Class]]&lt;&gt;"Local","y",Q$11=$E534,"y",Table1[[#This Row],[Asset Class]]="Local","")</f>
        <v/>
      </c>
      <c r="R534" s="86" t="str" cm="1">
        <f t="array" ref="R534">_xlfn.IFS(Table1[[#This Row],[Asset Class]]&lt;&gt;"Local","y",R$11=$E534,"y",Table1[[#This Row],[Asset Class]]="Local","")</f>
        <v>y</v>
      </c>
      <c r="S534" s="341" t="str" cm="1">
        <f t="array" ref="S534">_xlfn.IFS(Table1[[#This Row],[Asset Class]]&lt;&gt;"Local","y",S$11=$E534,"y",Table1[[#This Row],[Asset Class]]="Local","")</f>
        <v/>
      </c>
      <c r="T534" s="50"/>
      <c r="U534" s="95" t="str">
        <f>IF(Table1[[#This Row],[Asset Class]]&lt;&gt;"Local",0.25,IF(P534="y",1,""))</f>
        <v/>
      </c>
      <c r="V534" s="415" t="str">
        <f>IF(Table1[[#This Row],[Asset Class]]&lt;&gt;"Local",0.25,IF(Q534="y",1,""))</f>
        <v/>
      </c>
      <c r="W534" s="415">
        <f>IF(Table1[[#This Row],[Asset Class]]&lt;&gt;"Local",0.25,IF(R534="y",1,""))</f>
        <v>1</v>
      </c>
      <c r="X534" s="415" t="str">
        <f>IF(Table1[[#This Row],[Asset Class]]&lt;&gt;"Local",0.25,IF(S534="y",1,""))</f>
        <v/>
      </c>
      <c r="Y534" s="95">
        <f t="shared" si="48"/>
        <v>1</v>
      </c>
      <c r="Z534" s="50"/>
      <c r="AA534" s="257" t="str">
        <f t="shared" si="49"/>
        <v/>
      </c>
      <c r="AB534" s="258" t="str">
        <f t="shared" si="50"/>
        <v/>
      </c>
      <c r="AC534" s="258">
        <f t="shared" si="51"/>
        <v>2381995</v>
      </c>
      <c r="AD534" s="258" t="str">
        <f t="shared" si="52"/>
        <v/>
      </c>
      <c r="AE534" s="259">
        <f t="shared" si="53"/>
        <v>2381995</v>
      </c>
    </row>
    <row r="535" spans="1:31">
      <c r="A535" s="26"/>
      <c r="B535" s="210" t="s">
        <v>950</v>
      </c>
      <c r="C535" s="211" t="s">
        <v>952</v>
      </c>
      <c r="D535" s="211" t="s">
        <v>111</v>
      </c>
      <c r="E535" s="211" t="s">
        <v>102</v>
      </c>
      <c r="F535" s="241" t="s">
        <v>136</v>
      </c>
      <c r="G535" s="357">
        <v>0.5</v>
      </c>
      <c r="H535" s="360">
        <v>6116.6864156503198</v>
      </c>
      <c r="I535" s="365">
        <v>143.96305955739601</v>
      </c>
      <c r="J535" s="332">
        <f>Table1[[#This Row],[Embellishment Area (m2)]]*Table1[[#This Row],[Construction Unit Rate ($/m)]]*Table1[[#This Row],[Embellishment Area Factor]]</f>
        <v>440288.44537509105</v>
      </c>
      <c r="K535" s="246">
        <v>12233.37283130064</v>
      </c>
      <c r="L535" s="337">
        <v>39.027494808321961</v>
      </c>
      <c r="M535" s="88">
        <f>Table1[[#This Row],[Size of land (m2)]]*Table1[[#This Row],[Land Unit Rate ($/m2)]]</f>
        <v>477437.89466185262</v>
      </c>
      <c r="N535" s="244">
        <v>2021</v>
      </c>
      <c r="O535" s="202">
        <f>ROUND(IF(Table1[[#This Row],[Valuation Year]]=2016,(Table1[[#This Row],[Total Construction Cost ($)]]+Table1[[#This Row],[Land Value]])*('General Input Sheet'!$G$38/'General Input Sheet'!$G$43),Table1[[#This Row],[Total Construction Cost ($)]]+Table1[[#This Row],[Land Value]]),0)</f>
        <v>917726</v>
      </c>
      <c r="P535" s="123" t="str" cm="1">
        <f t="array" ref="P535">_xlfn.IFS(Table1[[#This Row],[Asset Class]]&lt;&gt;"Local","y",P$11=$E535,"y",Table1[[#This Row],[Asset Class]]="Local","")</f>
        <v/>
      </c>
      <c r="Q535" s="86" t="str" cm="1">
        <f t="array" ref="Q535">_xlfn.IFS(Table1[[#This Row],[Asset Class]]&lt;&gt;"Local","y",Q$11=$E535,"y",Table1[[#This Row],[Asset Class]]="Local","")</f>
        <v/>
      </c>
      <c r="R535" s="86" t="str" cm="1">
        <f t="array" ref="R535">_xlfn.IFS(Table1[[#This Row],[Asset Class]]&lt;&gt;"Local","y",R$11=$E535,"y",Table1[[#This Row],[Asset Class]]="Local","")</f>
        <v>y</v>
      </c>
      <c r="S535" s="341" t="str" cm="1">
        <f t="array" ref="S535">_xlfn.IFS(Table1[[#This Row],[Asset Class]]&lt;&gt;"Local","y",S$11=$E535,"y",Table1[[#This Row],[Asset Class]]="Local","")</f>
        <v/>
      </c>
      <c r="T535" s="50"/>
      <c r="U535" s="95" t="str">
        <f>IF(Table1[[#This Row],[Asset Class]]&lt;&gt;"Local",0.25,IF(P535="y",1,""))</f>
        <v/>
      </c>
      <c r="V535" s="415" t="str">
        <f>IF(Table1[[#This Row],[Asset Class]]&lt;&gt;"Local",0.25,IF(Q535="y",1,""))</f>
        <v/>
      </c>
      <c r="W535" s="415">
        <f>IF(Table1[[#This Row],[Asset Class]]&lt;&gt;"Local",0.25,IF(R535="y",1,""))</f>
        <v>1</v>
      </c>
      <c r="X535" s="415" t="str">
        <f>IF(Table1[[#This Row],[Asset Class]]&lt;&gt;"Local",0.25,IF(S535="y",1,""))</f>
        <v/>
      </c>
      <c r="Y535" s="95">
        <f t="shared" si="48"/>
        <v>1</v>
      </c>
      <c r="Z535" s="50"/>
      <c r="AA535" s="257" t="str">
        <f t="shared" si="49"/>
        <v/>
      </c>
      <c r="AB535" s="258" t="str">
        <f t="shared" si="50"/>
        <v/>
      </c>
      <c r="AC535" s="258">
        <f t="shared" si="51"/>
        <v>917726</v>
      </c>
      <c r="AD535" s="258" t="str">
        <f t="shared" si="52"/>
        <v/>
      </c>
      <c r="AE535" s="259">
        <f t="shared" si="53"/>
        <v>917726</v>
      </c>
    </row>
    <row r="536" spans="1:31">
      <c r="A536" s="26"/>
      <c r="B536" s="210" t="s">
        <v>953</v>
      </c>
      <c r="C536" s="211" t="s">
        <v>954</v>
      </c>
      <c r="D536" s="211" t="s">
        <v>111</v>
      </c>
      <c r="E536" s="211" t="s">
        <v>102</v>
      </c>
      <c r="F536" s="241" t="s">
        <v>108</v>
      </c>
      <c r="G536" s="357">
        <v>0.5</v>
      </c>
      <c r="H536" s="360">
        <v>4757.0559604676218</v>
      </c>
      <c r="I536" s="365">
        <v>143.96305955739601</v>
      </c>
      <c r="J536" s="332">
        <f>Table1[[#This Row],[Embellishment Area (m2)]]*Table1[[#This Row],[Construction Unit Rate ($/m)]]*Table1[[#This Row],[Embellishment Area Factor]]</f>
        <v>342420.16527733294</v>
      </c>
      <c r="K536" s="246">
        <v>9514.1119209352437</v>
      </c>
      <c r="L536" s="337">
        <v>39.027494808321961</v>
      </c>
      <c r="M536" s="88">
        <f>Table1[[#This Row],[Size of land (m2)]]*Table1[[#This Row],[Land Unit Rate ($/m2)]]</f>
        <v>371311.9536000943</v>
      </c>
      <c r="N536" s="244">
        <v>2021</v>
      </c>
      <c r="O536" s="202">
        <f>ROUND(IF(Table1[[#This Row],[Valuation Year]]=2016,(Table1[[#This Row],[Total Construction Cost ($)]]+Table1[[#This Row],[Land Value]])*('General Input Sheet'!$G$38/'General Input Sheet'!$G$43),Table1[[#This Row],[Total Construction Cost ($)]]+Table1[[#This Row],[Land Value]]),0)</f>
        <v>713732</v>
      </c>
      <c r="P536" s="123" t="str" cm="1">
        <f t="array" ref="P536">_xlfn.IFS(Table1[[#This Row],[Asset Class]]&lt;&gt;"Local","y",P$11=$E536,"y",Table1[[#This Row],[Asset Class]]="Local","")</f>
        <v/>
      </c>
      <c r="Q536" s="86" t="str" cm="1">
        <f t="array" ref="Q536">_xlfn.IFS(Table1[[#This Row],[Asset Class]]&lt;&gt;"Local","y",Q$11=$E536,"y",Table1[[#This Row],[Asset Class]]="Local","")</f>
        <v/>
      </c>
      <c r="R536" s="86" t="str" cm="1">
        <f t="array" ref="R536">_xlfn.IFS(Table1[[#This Row],[Asset Class]]&lt;&gt;"Local","y",R$11=$E536,"y",Table1[[#This Row],[Asset Class]]="Local","")</f>
        <v>y</v>
      </c>
      <c r="S536" s="341" t="str" cm="1">
        <f t="array" ref="S536">_xlfn.IFS(Table1[[#This Row],[Asset Class]]&lt;&gt;"Local","y",S$11=$E536,"y",Table1[[#This Row],[Asset Class]]="Local","")</f>
        <v/>
      </c>
      <c r="T536" s="50"/>
      <c r="U536" s="95" t="str">
        <f>IF(Table1[[#This Row],[Asset Class]]&lt;&gt;"Local",0.25,IF(P536="y",1,""))</f>
        <v/>
      </c>
      <c r="V536" s="415" t="str">
        <f>IF(Table1[[#This Row],[Asset Class]]&lt;&gt;"Local",0.25,IF(Q536="y",1,""))</f>
        <v/>
      </c>
      <c r="W536" s="415">
        <f>IF(Table1[[#This Row],[Asset Class]]&lt;&gt;"Local",0.25,IF(R536="y",1,""))</f>
        <v>1</v>
      </c>
      <c r="X536" s="415" t="str">
        <f>IF(Table1[[#This Row],[Asset Class]]&lt;&gt;"Local",0.25,IF(S536="y",1,""))</f>
        <v/>
      </c>
      <c r="Y536" s="95">
        <f t="shared" si="48"/>
        <v>1</v>
      </c>
      <c r="Z536" s="50"/>
      <c r="AA536" s="257" t="str">
        <f t="shared" si="49"/>
        <v/>
      </c>
      <c r="AB536" s="258" t="str">
        <f t="shared" si="50"/>
        <v/>
      </c>
      <c r="AC536" s="258">
        <f t="shared" si="51"/>
        <v>713732</v>
      </c>
      <c r="AD536" s="258" t="str">
        <f t="shared" si="52"/>
        <v/>
      </c>
      <c r="AE536" s="259">
        <f t="shared" si="53"/>
        <v>713732</v>
      </c>
    </row>
    <row r="537" spans="1:31">
      <c r="A537" s="26"/>
      <c r="B537" s="210" t="s">
        <v>955</v>
      </c>
      <c r="C537" s="211" t="s">
        <v>956</v>
      </c>
      <c r="D537" s="211" t="s">
        <v>106</v>
      </c>
      <c r="E537" s="211" t="s">
        <v>102</v>
      </c>
      <c r="F537" s="241" t="s">
        <v>136</v>
      </c>
      <c r="G537" s="357">
        <v>0.5</v>
      </c>
      <c r="H537" s="360">
        <v>20802.207912034166</v>
      </c>
      <c r="I537" s="365">
        <v>452.87898632773505</v>
      </c>
      <c r="J537" s="332">
        <f>Table1[[#This Row],[Embellishment Area (m2)]]*Table1[[#This Row],[Construction Unit Rate ($/m)]]*Table1[[#This Row],[Embellishment Area Factor]]</f>
        <v>4710441.4162904117</v>
      </c>
      <c r="K537" s="246">
        <v>0</v>
      </c>
      <c r="L537" s="337">
        <v>140.14546069071523</v>
      </c>
      <c r="M537" s="88">
        <f>Table1[[#This Row],[Size of land (m2)]]*Table1[[#This Row],[Land Unit Rate ($/m2)]]</f>
        <v>0</v>
      </c>
      <c r="N537" s="244">
        <v>2021</v>
      </c>
      <c r="O537" s="202">
        <f>ROUND(IF(Table1[[#This Row],[Valuation Year]]=2016,(Table1[[#This Row],[Total Construction Cost ($)]]+Table1[[#This Row],[Land Value]])*('General Input Sheet'!$G$38/'General Input Sheet'!$G$43),Table1[[#This Row],[Total Construction Cost ($)]]+Table1[[#This Row],[Land Value]]),0)</f>
        <v>4710441</v>
      </c>
      <c r="P537" s="123" t="str" cm="1">
        <f t="array" ref="P537">_xlfn.IFS(Table1[[#This Row],[Asset Class]]&lt;&gt;"Local","y",P$11=$E537,"y",Table1[[#This Row],[Asset Class]]="Local","")</f>
        <v>y</v>
      </c>
      <c r="Q537" s="86" t="str" cm="1">
        <f t="array" ref="Q537">_xlfn.IFS(Table1[[#This Row],[Asset Class]]&lt;&gt;"Local","y",Q$11=$E537,"y",Table1[[#This Row],[Asset Class]]="Local","")</f>
        <v>y</v>
      </c>
      <c r="R537" s="86" t="str" cm="1">
        <f t="array" ref="R537">_xlfn.IFS(Table1[[#This Row],[Asset Class]]&lt;&gt;"Local","y",R$11=$E537,"y",Table1[[#This Row],[Asset Class]]="Local","")</f>
        <v>y</v>
      </c>
      <c r="S537" s="341" t="str" cm="1">
        <f t="array" ref="S537">_xlfn.IFS(Table1[[#This Row],[Asset Class]]&lt;&gt;"Local","y",S$11=$E537,"y",Table1[[#This Row],[Asset Class]]="Local","")</f>
        <v>y</v>
      </c>
      <c r="T537" s="50"/>
      <c r="U537" s="95">
        <f>IF(Table1[[#This Row],[Asset Class]]&lt;&gt;"Local",0.25,IF(P537="y",1,""))</f>
        <v>0.25</v>
      </c>
      <c r="V537" s="415">
        <f>IF(Table1[[#This Row],[Asset Class]]&lt;&gt;"Local",0.25,IF(Q537="y",1,""))</f>
        <v>0.25</v>
      </c>
      <c r="W537" s="415">
        <f>IF(Table1[[#This Row],[Asset Class]]&lt;&gt;"Local",0.25,IF(R537="y",1,""))</f>
        <v>0.25</v>
      </c>
      <c r="X537" s="415">
        <f>IF(Table1[[#This Row],[Asset Class]]&lt;&gt;"Local",0.25,IF(S537="y",1,""))</f>
        <v>0.25</v>
      </c>
      <c r="Y537" s="95">
        <f t="shared" si="48"/>
        <v>1</v>
      </c>
      <c r="Z537" s="50"/>
      <c r="AA537" s="257">
        <f t="shared" si="49"/>
        <v>1177610.25</v>
      </c>
      <c r="AB537" s="258">
        <f t="shared" si="50"/>
        <v>1177610.25</v>
      </c>
      <c r="AC537" s="258">
        <f t="shared" si="51"/>
        <v>1177610.25</v>
      </c>
      <c r="AD537" s="258">
        <f t="shared" si="52"/>
        <v>1177610.25</v>
      </c>
      <c r="AE537" s="259">
        <f t="shared" si="53"/>
        <v>4710441</v>
      </c>
    </row>
    <row r="538" spans="1:31">
      <c r="A538" s="26"/>
      <c r="B538" s="210" t="s">
        <v>955</v>
      </c>
      <c r="C538" s="211" t="s">
        <v>957</v>
      </c>
      <c r="D538" s="211" t="s">
        <v>106</v>
      </c>
      <c r="E538" s="211" t="s">
        <v>102</v>
      </c>
      <c r="F538" s="241" t="s">
        <v>136</v>
      </c>
      <c r="G538" s="357">
        <v>0.5</v>
      </c>
      <c r="H538" s="360">
        <v>17828.471833858926</v>
      </c>
      <c r="I538" s="365">
        <v>452.87898632773505</v>
      </c>
      <c r="J538" s="332">
        <f>Table1[[#This Row],[Embellishment Area (m2)]]*Table1[[#This Row],[Construction Unit Rate ($/m)]]*Table1[[#This Row],[Embellishment Area Factor]]</f>
        <v>4037070.1259453031</v>
      </c>
      <c r="K538" s="246">
        <v>0</v>
      </c>
      <c r="L538" s="337">
        <v>140.14546069071523</v>
      </c>
      <c r="M538" s="88">
        <f>Table1[[#This Row],[Size of land (m2)]]*Table1[[#This Row],[Land Unit Rate ($/m2)]]</f>
        <v>0</v>
      </c>
      <c r="N538" s="244">
        <v>2021</v>
      </c>
      <c r="O538" s="202">
        <f>ROUND(IF(Table1[[#This Row],[Valuation Year]]=2016,(Table1[[#This Row],[Total Construction Cost ($)]]+Table1[[#This Row],[Land Value]])*('General Input Sheet'!$G$38/'General Input Sheet'!$G$43),Table1[[#This Row],[Total Construction Cost ($)]]+Table1[[#This Row],[Land Value]]),0)</f>
        <v>4037070</v>
      </c>
      <c r="P538" s="123" t="str" cm="1">
        <f t="array" ref="P538">_xlfn.IFS(Table1[[#This Row],[Asset Class]]&lt;&gt;"Local","y",P$11=$E538,"y",Table1[[#This Row],[Asset Class]]="Local","")</f>
        <v>y</v>
      </c>
      <c r="Q538" s="86" t="str" cm="1">
        <f t="array" ref="Q538">_xlfn.IFS(Table1[[#This Row],[Asset Class]]&lt;&gt;"Local","y",Q$11=$E538,"y",Table1[[#This Row],[Asset Class]]="Local","")</f>
        <v>y</v>
      </c>
      <c r="R538" s="86" t="str" cm="1">
        <f t="array" ref="R538">_xlfn.IFS(Table1[[#This Row],[Asset Class]]&lt;&gt;"Local","y",R$11=$E538,"y",Table1[[#This Row],[Asset Class]]="Local","")</f>
        <v>y</v>
      </c>
      <c r="S538" s="341" t="str" cm="1">
        <f t="array" ref="S538">_xlfn.IFS(Table1[[#This Row],[Asset Class]]&lt;&gt;"Local","y",S$11=$E538,"y",Table1[[#This Row],[Asset Class]]="Local","")</f>
        <v>y</v>
      </c>
      <c r="T538" s="50"/>
      <c r="U538" s="95">
        <f>IF(Table1[[#This Row],[Asset Class]]&lt;&gt;"Local",0.25,IF(P538="y",1,""))</f>
        <v>0.25</v>
      </c>
      <c r="V538" s="415">
        <f>IF(Table1[[#This Row],[Asset Class]]&lt;&gt;"Local",0.25,IF(Q538="y",1,""))</f>
        <v>0.25</v>
      </c>
      <c r="W538" s="415">
        <f>IF(Table1[[#This Row],[Asset Class]]&lt;&gt;"Local",0.25,IF(R538="y",1,""))</f>
        <v>0.25</v>
      </c>
      <c r="X538" s="415">
        <f>IF(Table1[[#This Row],[Asset Class]]&lt;&gt;"Local",0.25,IF(S538="y",1,""))</f>
        <v>0.25</v>
      </c>
      <c r="Y538" s="95">
        <f t="shared" si="48"/>
        <v>1</v>
      </c>
      <c r="Z538" s="50"/>
      <c r="AA538" s="257">
        <f t="shared" si="49"/>
        <v>1009267.5</v>
      </c>
      <c r="AB538" s="258">
        <f t="shared" si="50"/>
        <v>1009267.5</v>
      </c>
      <c r="AC538" s="258">
        <f t="shared" si="51"/>
        <v>1009267.5</v>
      </c>
      <c r="AD538" s="258">
        <f t="shared" si="52"/>
        <v>1009267.5</v>
      </c>
      <c r="AE538" s="259">
        <f t="shared" si="53"/>
        <v>4037070</v>
      </c>
    </row>
    <row r="539" spans="1:31">
      <c r="A539" s="26"/>
      <c r="B539" s="210" t="s">
        <v>955</v>
      </c>
      <c r="C539" s="211" t="s">
        <v>958</v>
      </c>
      <c r="D539" s="211" t="s">
        <v>106</v>
      </c>
      <c r="E539" s="211" t="s">
        <v>102</v>
      </c>
      <c r="F539" s="241" t="s">
        <v>103</v>
      </c>
      <c r="G539" s="357">
        <v>0.5</v>
      </c>
      <c r="H539" s="360">
        <v>19101.946292655794</v>
      </c>
      <c r="I539" s="365">
        <v>452.87898632773505</v>
      </c>
      <c r="J539" s="332">
        <f>Table1[[#This Row],[Embellishment Area (m2)]]*Table1[[#This Row],[Construction Unit Rate ($/m)]]*Table1[[#This Row],[Embellishment Area Factor]]</f>
        <v>4325435.0369523959</v>
      </c>
      <c r="K539" s="246">
        <v>0</v>
      </c>
      <c r="L539" s="337">
        <v>140.14546069071523</v>
      </c>
      <c r="M539" s="88">
        <f>Table1[[#This Row],[Size of land (m2)]]*Table1[[#This Row],[Land Unit Rate ($/m2)]]</f>
        <v>0</v>
      </c>
      <c r="N539" s="244">
        <v>2021</v>
      </c>
      <c r="O539" s="202">
        <f>ROUND(IF(Table1[[#This Row],[Valuation Year]]=2016,(Table1[[#This Row],[Total Construction Cost ($)]]+Table1[[#This Row],[Land Value]])*('General Input Sheet'!$G$38/'General Input Sheet'!$G$43),Table1[[#This Row],[Total Construction Cost ($)]]+Table1[[#This Row],[Land Value]]),0)</f>
        <v>4325435</v>
      </c>
      <c r="P539" s="123" t="str" cm="1">
        <f t="array" ref="P539">_xlfn.IFS(Table1[[#This Row],[Asset Class]]&lt;&gt;"Local","y",P$11=$E539,"y",Table1[[#This Row],[Asset Class]]="Local","")</f>
        <v>y</v>
      </c>
      <c r="Q539" s="86" t="str" cm="1">
        <f t="array" ref="Q539">_xlfn.IFS(Table1[[#This Row],[Asset Class]]&lt;&gt;"Local","y",Q$11=$E539,"y",Table1[[#This Row],[Asset Class]]="Local","")</f>
        <v>y</v>
      </c>
      <c r="R539" s="86" t="str" cm="1">
        <f t="array" ref="R539">_xlfn.IFS(Table1[[#This Row],[Asset Class]]&lt;&gt;"Local","y",R$11=$E539,"y",Table1[[#This Row],[Asset Class]]="Local","")</f>
        <v>y</v>
      </c>
      <c r="S539" s="341" t="str" cm="1">
        <f t="array" ref="S539">_xlfn.IFS(Table1[[#This Row],[Asset Class]]&lt;&gt;"Local","y",S$11=$E539,"y",Table1[[#This Row],[Asset Class]]="Local","")</f>
        <v>y</v>
      </c>
      <c r="T539" s="50"/>
      <c r="U539" s="95">
        <f>IF(Table1[[#This Row],[Asset Class]]&lt;&gt;"Local",0.25,IF(P539="y",1,""))</f>
        <v>0.25</v>
      </c>
      <c r="V539" s="415">
        <f>IF(Table1[[#This Row],[Asset Class]]&lt;&gt;"Local",0.25,IF(Q539="y",1,""))</f>
        <v>0.25</v>
      </c>
      <c r="W539" s="415">
        <f>IF(Table1[[#This Row],[Asset Class]]&lt;&gt;"Local",0.25,IF(R539="y",1,""))</f>
        <v>0.25</v>
      </c>
      <c r="X539" s="415">
        <f>IF(Table1[[#This Row],[Asset Class]]&lt;&gt;"Local",0.25,IF(S539="y",1,""))</f>
        <v>0.25</v>
      </c>
      <c r="Y539" s="95">
        <f t="shared" si="48"/>
        <v>1</v>
      </c>
      <c r="Z539" s="50"/>
      <c r="AA539" s="257">
        <f t="shared" si="49"/>
        <v>1081358.75</v>
      </c>
      <c r="AB539" s="258">
        <f t="shared" si="50"/>
        <v>1081358.75</v>
      </c>
      <c r="AC539" s="258">
        <f t="shared" si="51"/>
        <v>1081358.75</v>
      </c>
      <c r="AD539" s="258">
        <f t="shared" si="52"/>
        <v>1081358.75</v>
      </c>
      <c r="AE539" s="259">
        <f t="shared" si="53"/>
        <v>4325435</v>
      </c>
    </row>
    <row r="540" spans="1:31">
      <c r="A540" s="26"/>
      <c r="B540" s="210" t="s">
        <v>959</v>
      </c>
      <c r="C540" s="211" t="s">
        <v>960</v>
      </c>
      <c r="D540" s="211" t="s">
        <v>106</v>
      </c>
      <c r="E540" s="211" t="s">
        <v>102</v>
      </c>
      <c r="F540" s="241" t="s">
        <v>136</v>
      </c>
      <c r="G540" s="357">
        <v>0.5</v>
      </c>
      <c r="H540" s="360">
        <v>31274.560784752492</v>
      </c>
      <c r="I540" s="365">
        <v>452.87898632773505</v>
      </c>
      <c r="J540" s="332">
        <f>Table1[[#This Row],[Embellishment Area (m2)]]*Table1[[#This Row],[Construction Unit Rate ($/m)]]*Table1[[#This Row],[Embellishment Area Factor]]</f>
        <v>7081795.6930219214</v>
      </c>
      <c r="K540" s="246">
        <v>62549.121569504983</v>
      </c>
      <c r="L540" s="337">
        <v>140.14546069071523</v>
      </c>
      <c r="M540" s="88">
        <f>Table1[[#This Row],[Size of land (m2)]]*Table1[[#This Row],[Land Unit Rate ($/m2)]]</f>
        <v>8765975.4581578281</v>
      </c>
      <c r="N540" s="244">
        <v>2021</v>
      </c>
      <c r="O540" s="202">
        <f>ROUND(IF(Table1[[#This Row],[Valuation Year]]=2016,(Table1[[#This Row],[Total Construction Cost ($)]]+Table1[[#This Row],[Land Value]])*('General Input Sheet'!$G$38/'General Input Sheet'!$G$43),Table1[[#This Row],[Total Construction Cost ($)]]+Table1[[#This Row],[Land Value]]),0)</f>
        <v>15847771</v>
      </c>
      <c r="P540" s="123" t="str" cm="1">
        <f t="array" ref="P540">_xlfn.IFS(Table1[[#This Row],[Asset Class]]&lt;&gt;"Local","y",P$11=$E540,"y",Table1[[#This Row],[Asset Class]]="Local","")</f>
        <v>y</v>
      </c>
      <c r="Q540" s="86" t="str" cm="1">
        <f t="array" ref="Q540">_xlfn.IFS(Table1[[#This Row],[Asset Class]]&lt;&gt;"Local","y",Q$11=$E540,"y",Table1[[#This Row],[Asset Class]]="Local","")</f>
        <v>y</v>
      </c>
      <c r="R540" s="86" t="str" cm="1">
        <f t="array" ref="R540">_xlfn.IFS(Table1[[#This Row],[Asset Class]]&lt;&gt;"Local","y",R$11=$E540,"y",Table1[[#This Row],[Asset Class]]="Local","")</f>
        <v>y</v>
      </c>
      <c r="S540" s="341" t="str" cm="1">
        <f t="array" ref="S540">_xlfn.IFS(Table1[[#This Row],[Asset Class]]&lt;&gt;"Local","y",S$11=$E540,"y",Table1[[#This Row],[Asset Class]]="Local","")</f>
        <v>y</v>
      </c>
      <c r="T540" s="50"/>
      <c r="U540" s="95">
        <f>IF(Table1[[#This Row],[Asset Class]]&lt;&gt;"Local",0.25,IF(P540="y",1,""))</f>
        <v>0.25</v>
      </c>
      <c r="V540" s="415">
        <f>IF(Table1[[#This Row],[Asset Class]]&lt;&gt;"Local",0.25,IF(Q540="y",1,""))</f>
        <v>0.25</v>
      </c>
      <c r="W540" s="415">
        <f>IF(Table1[[#This Row],[Asset Class]]&lt;&gt;"Local",0.25,IF(R540="y",1,""))</f>
        <v>0.25</v>
      </c>
      <c r="X540" s="415">
        <f>IF(Table1[[#This Row],[Asset Class]]&lt;&gt;"Local",0.25,IF(S540="y",1,""))</f>
        <v>0.25</v>
      </c>
      <c r="Y540" s="95">
        <f t="shared" si="48"/>
        <v>1</v>
      </c>
      <c r="Z540" s="50"/>
      <c r="AA540" s="257">
        <f t="shared" si="49"/>
        <v>3961942.75</v>
      </c>
      <c r="AB540" s="258">
        <f t="shared" si="50"/>
        <v>3961942.75</v>
      </c>
      <c r="AC540" s="258">
        <f t="shared" si="51"/>
        <v>3961942.75</v>
      </c>
      <c r="AD540" s="258">
        <f t="shared" si="52"/>
        <v>3961942.75</v>
      </c>
      <c r="AE540" s="259">
        <f t="shared" si="53"/>
        <v>15847771</v>
      </c>
    </row>
    <row r="541" spans="1:31">
      <c r="A541" s="26"/>
      <c r="B541" s="210" t="s">
        <v>959</v>
      </c>
      <c r="C541" s="211" t="s">
        <v>961</v>
      </c>
      <c r="D541" s="211" t="s">
        <v>106</v>
      </c>
      <c r="E541" s="211" t="s">
        <v>102</v>
      </c>
      <c r="F541" s="241" t="s">
        <v>103</v>
      </c>
      <c r="G541" s="357">
        <v>0.5</v>
      </c>
      <c r="H541" s="360">
        <v>8779.4558241279392</v>
      </c>
      <c r="I541" s="365">
        <v>452.87898632773505</v>
      </c>
      <c r="J541" s="332">
        <f>Table1[[#This Row],[Embellishment Area (m2)]]*Table1[[#This Row],[Construction Unit Rate ($/m)]]*Table1[[#This Row],[Embellishment Area Factor]]</f>
        <v>1988015.5270700953</v>
      </c>
      <c r="K541" s="246">
        <v>17558.911648255878</v>
      </c>
      <c r="L541" s="337">
        <v>140.14546069071523</v>
      </c>
      <c r="M541" s="88">
        <f>Table1[[#This Row],[Size of land (m2)]]*Table1[[#This Row],[Land Unit Rate ($/m2)]]</f>
        <v>2460801.7621723861</v>
      </c>
      <c r="N541" s="244">
        <v>2021</v>
      </c>
      <c r="O541" s="202">
        <f>ROUND(IF(Table1[[#This Row],[Valuation Year]]=2016,(Table1[[#This Row],[Total Construction Cost ($)]]+Table1[[#This Row],[Land Value]])*('General Input Sheet'!$G$38/'General Input Sheet'!$G$43),Table1[[#This Row],[Total Construction Cost ($)]]+Table1[[#This Row],[Land Value]]),0)</f>
        <v>4448817</v>
      </c>
      <c r="P541" s="123" t="str" cm="1">
        <f t="array" ref="P541">_xlfn.IFS(Table1[[#This Row],[Asset Class]]&lt;&gt;"Local","y",P$11=$E541,"y",Table1[[#This Row],[Asset Class]]="Local","")</f>
        <v>y</v>
      </c>
      <c r="Q541" s="86" t="str" cm="1">
        <f t="array" ref="Q541">_xlfn.IFS(Table1[[#This Row],[Asset Class]]&lt;&gt;"Local","y",Q$11=$E541,"y",Table1[[#This Row],[Asset Class]]="Local","")</f>
        <v>y</v>
      </c>
      <c r="R541" s="86" t="str" cm="1">
        <f t="array" ref="R541">_xlfn.IFS(Table1[[#This Row],[Asset Class]]&lt;&gt;"Local","y",R$11=$E541,"y",Table1[[#This Row],[Asset Class]]="Local","")</f>
        <v>y</v>
      </c>
      <c r="S541" s="341" t="str" cm="1">
        <f t="array" ref="S541">_xlfn.IFS(Table1[[#This Row],[Asset Class]]&lt;&gt;"Local","y",S$11=$E541,"y",Table1[[#This Row],[Asset Class]]="Local","")</f>
        <v>y</v>
      </c>
      <c r="T541" s="50"/>
      <c r="U541" s="95">
        <f>IF(Table1[[#This Row],[Asset Class]]&lt;&gt;"Local",0.25,IF(P541="y",1,""))</f>
        <v>0.25</v>
      </c>
      <c r="V541" s="415">
        <f>IF(Table1[[#This Row],[Asset Class]]&lt;&gt;"Local",0.25,IF(Q541="y",1,""))</f>
        <v>0.25</v>
      </c>
      <c r="W541" s="415">
        <f>IF(Table1[[#This Row],[Asset Class]]&lt;&gt;"Local",0.25,IF(R541="y",1,""))</f>
        <v>0.25</v>
      </c>
      <c r="X541" s="415">
        <f>IF(Table1[[#This Row],[Asset Class]]&lt;&gt;"Local",0.25,IF(S541="y",1,""))</f>
        <v>0.25</v>
      </c>
      <c r="Y541" s="95">
        <f t="shared" si="48"/>
        <v>1</v>
      </c>
      <c r="Z541" s="50"/>
      <c r="AA541" s="257">
        <f t="shared" si="49"/>
        <v>1112204.25</v>
      </c>
      <c r="AB541" s="258">
        <f t="shared" si="50"/>
        <v>1112204.25</v>
      </c>
      <c r="AC541" s="258">
        <f t="shared" si="51"/>
        <v>1112204.25</v>
      </c>
      <c r="AD541" s="258">
        <f t="shared" si="52"/>
        <v>1112204.25</v>
      </c>
      <c r="AE541" s="259">
        <f t="shared" si="53"/>
        <v>4448817</v>
      </c>
    </row>
    <row r="542" spans="1:31">
      <c r="A542" s="26"/>
      <c r="B542" s="210" t="s">
        <v>959</v>
      </c>
      <c r="C542" s="211" t="s">
        <v>962</v>
      </c>
      <c r="D542" s="211" t="s">
        <v>106</v>
      </c>
      <c r="E542" s="211" t="s">
        <v>102</v>
      </c>
      <c r="F542" s="241" t="s">
        <v>131</v>
      </c>
      <c r="G542" s="357">
        <v>0.5</v>
      </c>
      <c r="H542" s="360">
        <v>2280.5880246853103</v>
      </c>
      <c r="I542" s="365">
        <v>452.87898632773505</v>
      </c>
      <c r="J542" s="332">
        <f>Table1[[#This Row],[Embellishment Area (m2)]]*Table1[[#This Row],[Construction Unit Rate ($/m)]]*Table1[[#This Row],[Embellishment Area Factor]]</f>
        <v>516415.19642532745</v>
      </c>
      <c r="K542" s="246">
        <v>4561.1760493706206</v>
      </c>
      <c r="L542" s="337">
        <v>140.14546069071523</v>
      </c>
      <c r="M542" s="88">
        <f>Table1[[#This Row],[Size of land (m2)]]*Table1[[#This Row],[Land Unit Rate ($/m2)]]</f>
        <v>639228.11873050209</v>
      </c>
      <c r="N542" s="244">
        <v>2021</v>
      </c>
      <c r="O542" s="202">
        <f>ROUND(IF(Table1[[#This Row],[Valuation Year]]=2016,(Table1[[#This Row],[Total Construction Cost ($)]]+Table1[[#This Row],[Land Value]])*('General Input Sheet'!$G$38/'General Input Sheet'!$G$43),Table1[[#This Row],[Total Construction Cost ($)]]+Table1[[#This Row],[Land Value]]),0)</f>
        <v>1155643</v>
      </c>
      <c r="P542" s="123" t="str" cm="1">
        <f t="array" ref="P542">_xlfn.IFS(Table1[[#This Row],[Asset Class]]&lt;&gt;"Local","y",P$11=$E542,"y",Table1[[#This Row],[Asset Class]]="Local","")</f>
        <v>y</v>
      </c>
      <c r="Q542" s="86" t="str" cm="1">
        <f t="array" ref="Q542">_xlfn.IFS(Table1[[#This Row],[Asset Class]]&lt;&gt;"Local","y",Q$11=$E542,"y",Table1[[#This Row],[Asset Class]]="Local","")</f>
        <v>y</v>
      </c>
      <c r="R542" s="86" t="str" cm="1">
        <f t="array" ref="R542">_xlfn.IFS(Table1[[#This Row],[Asset Class]]&lt;&gt;"Local","y",R$11=$E542,"y",Table1[[#This Row],[Asset Class]]="Local","")</f>
        <v>y</v>
      </c>
      <c r="S542" s="341" t="str" cm="1">
        <f t="array" ref="S542">_xlfn.IFS(Table1[[#This Row],[Asset Class]]&lt;&gt;"Local","y",S$11=$E542,"y",Table1[[#This Row],[Asset Class]]="Local","")</f>
        <v>y</v>
      </c>
      <c r="T542" s="50"/>
      <c r="U542" s="95">
        <f>IF(Table1[[#This Row],[Asset Class]]&lt;&gt;"Local",0.25,IF(P542="y",1,""))</f>
        <v>0.25</v>
      </c>
      <c r="V542" s="415">
        <f>IF(Table1[[#This Row],[Asset Class]]&lt;&gt;"Local",0.25,IF(Q542="y",1,""))</f>
        <v>0.25</v>
      </c>
      <c r="W542" s="415">
        <f>IF(Table1[[#This Row],[Asset Class]]&lt;&gt;"Local",0.25,IF(R542="y",1,""))</f>
        <v>0.25</v>
      </c>
      <c r="X542" s="415">
        <f>IF(Table1[[#This Row],[Asset Class]]&lt;&gt;"Local",0.25,IF(S542="y",1,""))</f>
        <v>0.25</v>
      </c>
      <c r="Y542" s="95">
        <f t="shared" si="48"/>
        <v>1</v>
      </c>
      <c r="Z542" s="50"/>
      <c r="AA542" s="257">
        <f t="shared" si="49"/>
        <v>288910.75</v>
      </c>
      <c r="AB542" s="258">
        <f t="shared" si="50"/>
        <v>288910.75</v>
      </c>
      <c r="AC542" s="258">
        <f t="shared" si="51"/>
        <v>288910.75</v>
      </c>
      <c r="AD542" s="258">
        <f t="shared" si="52"/>
        <v>288910.75</v>
      </c>
      <c r="AE542" s="259">
        <f t="shared" si="53"/>
        <v>1155643</v>
      </c>
    </row>
    <row r="543" spans="1:31">
      <c r="A543" s="26"/>
      <c r="B543" s="210" t="s">
        <v>963</v>
      </c>
      <c r="C543" s="211" t="s">
        <v>964</v>
      </c>
      <c r="D543" s="211" t="s">
        <v>106</v>
      </c>
      <c r="E543" s="211" t="s">
        <v>102</v>
      </c>
      <c r="F543" s="241" t="s">
        <v>136</v>
      </c>
      <c r="G543" s="357">
        <v>0.5</v>
      </c>
      <c r="H543" s="360">
        <v>18932.292736736828</v>
      </c>
      <c r="I543" s="365">
        <v>452.87898632773505</v>
      </c>
      <c r="J543" s="332">
        <f>Table1[[#This Row],[Embellishment Area (m2)]]*Table1[[#This Row],[Construction Unit Rate ($/m)]]*Table1[[#This Row],[Embellishment Area Factor]]</f>
        <v>4287018.7717366582</v>
      </c>
      <c r="K543" s="246">
        <v>37864.585473473657</v>
      </c>
      <c r="L543" s="337">
        <v>140.14546069071523</v>
      </c>
      <c r="M543" s="88">
        <f>Table1[[#This Row],[Size of land (m2)]]*Table1[[#This Row],[Land Unit Rate ($/m2)]]</f>
        <v>5306549.7750429288</v>
      </c>
      <c r="N543" s="244">
        <v>2021</v>
      </c>
      <c r="O543" s="202">
        <f>ROUND(IF(Table1[[#This Row],[Valuation Year]]=2016,(Table1[[#This Row],[Total Construction Cost ($)]]+Table1[[#This Row],[Land Value]])*('General Input Sheet'!$G$38/'General Input Sheet'!$G$43),Table1[[#This Row],[Total Construction Cost ($)]]+Table1[[#This Row],[Land Value]]),0)</f>
        <v>9593569</v>
      </c>
      <c r="P543" s="123" t="str" cm="1">
        <f t="array" ref="P543">_xlfn.IFS(Table1[[#This Row],[Asset Class]]&lt;&gt;"Local","y",P$11=$E543,"y",Table1[[#This Row],[Asset Class]]="Local","")</f>
        <v>y</v>
      </c>
      <c r="Q543" s="86" t="str" cm="1">
        <f t="array" ref="Q543">_xlfn.IFS(Table1[[#This Row],[Asset Class]]&lt;&gt;"Local","y",Q$11=$E543,"y",Table1[[#This Row],[Asset Class]]="Local","")</f>
        <v>y</v>
      </c>
      <c r="R543" s="86" t="str" cm="1">
        <f t="array" ref="R543">_xlfn.IFS(Table1[[#This Row],[Asset Class]]&lt;&gt;"Local","y",R$11=$E543,"y",Table1[[#This Row],[Asset Class]]="Local","")</f>
        <v>y</v>
      </c>
      <c r="S543" s="341" t="str" cm="1">
        <f t="array" ref="S543">_xlfn.IFS(Table1[[#This Row],[Asset Class]]&lt;&gt;"Local","y",S$11=$E543,"y",Table1[[#This Row],[Asset Class]]="Local","")</f>
        <v>y</v>
      </c>
      <c r="T543" s="50"/>
      <c r="U543" s="95">
        <f>IF(Table1[[#This Row],[Asset Class]]&lt;&gt;"Local",0.25,IF(P543="y",1,""))</f>
        <v>0.25</v>
      </c>
      <c r="V543" s="415">
        <f>IF(Table1[[#This Row],[Asset Class]]&lt;&gt;"Local",0.25,IF(Q543="y",1,""))</f>
        <v>0.25</v>
      </c>
      <c r="W543" s="415">
        <f>IF(Table1[[#This Row],[Asset Class]]&lt;&gt;"Local",0.25,IF(R543="y",1,""))</f>
        <v>0.25</v>
      </c>
      <c r="X543" s="415">
        <f>IF(Table1[[#This Row],[Asset Class]]&lt;&gt;"Local",0.25,IF(S543="y",1,""))</f>
        <v>0.25</v>
      </c>
      <c r="Y543" s="95">
        <f t="shared" si="48"/>
        <v>1</v>
      </c>
      <c r="Z543" s="50"/>
      <c r="AA543" s="257">
        <f t="shared" si="49"/>
        <v>2398392.25</v>
      </c>
      <c r="AB543" s="258">
        <f t="shared" si="50"/>
        <v>2398392.25</v>
      </c>
      <c r="AC543" s="258">
        <f t="shared" si="51"/>
        <v>2398392.25</v>
      </c>
      <c r="AD543" s="258">
        <f t="shared" si="52"/>
        <v>2398392.25</v>
      </c>
      <c r="AE543" s="259">
        <f t="shared" si="53"/>
        <v>9593569</v>
      </c>
    </row>
    <row r="544" spans="1:31">
      <c r="A544" s="26"/>
      <c r="B544" s="210" t="s">
        <v>963</v>
      </c>
      <c r="C544" s="211" t="s">
        <v>965</v>
      </c>
      <c r="D544" s="211" t="s">
        <v>106</v>
      </c>
      <c r="E544" s="211" t="s">
        <v>102</v>
      </c>
      <c r="F544" s="241" t="s">
        <v>108</v>
      </c>
      <c r="G544" s="357">
        <v>0.5</v>
      </c>
      <c r="H544" s="361">
        <v>33774.739898380896</v>
      </c>
      <c r="I544" s="365">
        <v>452.87898632773505</v>
      </c>
      <c r="J544" s="332">
        <f>Table1[[#This Row],[Embellishment Area (m2)]]*Table1[[#This Row],[Construction Unit Rate ($/m)]]*Table1[[#This Row],[Embellishment Area Factor]]</f>
        <v>7647934.9843308246</v>
      </c>
      <c r="K544" s="246">
        <v>67549.479796761792</v>
      </c>
      <c r="L544" s="337">
        <v>140.14546069071523</v>
      </c>
      <c r="M544" s="88">
        <f>Table1[[#This Row],[Size of land (m2)]]*Table1[[#This Row],[Land Unit Rate ($/m2)]]</f>
        <v>9466752.9655353427</v>
      </c>
      <c r="N544" s="244">
        <v>2021</v>
      </c>
      <c r="O544" s="88">
        <f>ROUND(IF(Table1[[#This Row],[Valuation Year]]=2016,(Table1[[#This Row],[Total Construction Cost ($)]]+Table1[[#This Row],[Land Value]])*('General Input Sheet'!$G$38/'General Input Sheet'!$G$43),Table1[[#This Row],[Total Construction Cost ($)]]+Table1[[#This Row],[Land Value]]),0)</f>
        <v>17114688</v>
      </c>
      <c r="P544" s="123" t="str" cm="1">
        <f t="array" ref="P544">_xlfn.IFS(Table1[[#This Row],[Asset Class]]&lt;&gt;"Local","y",P$11=$E544,"y",Table1[[#This Row],[Asset Class]]="Local","")</f>
        <v>y</v>
      </c>
      <c r="Q544" s="86" t="str" cm="1">
        <f t="array" ref="Q544">_xlfn.IFS(Table1[[#This Row],[Asset Class]]&lt;&gt;"Local","y",Q$11=$E544,"y",Table1[[#This Row],[Asset Class]]="Local","")</f>
        <v>y</v>
      </c>
      <c r="R544" s="86" t="str" cm="1">
        <f t="array" ref="R544">_xlfn.IFS(Table1[[#This Row],[Asset Class]]&lt;&gt;"Local","y",R$11=$E544,"y",Table1[[#This Row],[Asset Class]]="Local","")</f>
        <v>y</v>
      </c>
      <c r="S544" s="341" t="str" cm="1">
        <f t="array" ref="S544">_xlfn.IFS(Table1[[#This Row],[Asset Class]]&lt;&gt;"Local","y",S$11=$E544,"y",Table1[[#This Row],[Asset Class]]="Local","")</f>
        <v>y</v>
      </c>
      <c r="T544" s="50"/>
      <c r="U544" s="95">
        <f>IF(Table1[[#This Row],[Asset Class]]&lt;&gt;"Local",0.25,IF(P544="y",1,""))</f>
        <v>0.25</v>
      </c>
      <c r="V544" s="415">
        <f>IF(Table1[[#This Row],[Asset Class]]&lt;&gt;"Local",0.25,IF(Q544="y",1,""))</f>
        <v>0.25</v>
      </c>
      <c r="W544" s="415">
        <f>IF(Table1[[#This Row],[Asset Class]]&lt;&gt;"Local",0.25,IF(R544="y",1,""))</f>
        <v>0.25</v>
      </c>
      <c r="X544" s="415">
        <f>IF(Table1[[#This Row],[Asset Class]]&lt;&gt;"Local",0.25,IF(S544="y",1,""))</f>
        <v>0.25</v>
      </c>
      <c r="Y544" s="95">
        <f t="shared" si="48"/>
        <v>1</v>
      </c>
      <c r="Z544" s="50"/>
      <c r="AA544" s="257">
        <f t="shared" si="49"/>
        <v>4278672</v>
      </c>
      <c r="AB544" s="258">
        <f t="shared" si="50"/>
        <v>4278672</v>
      </c>
      <c r="AC544" s="258">
        <f t="shared" si="51"/>
        <v>4278672</v>
      </c>
      <c r="AD544" s="258">
        <f t="shared" si="52"/>
        <v>4278672</v>
      </c>
      <c r="AE544" s="259">
        <f t="shared" si="53"/>
        <v>17114688</v>
      </c>
    </row>
    <row r="545" spans="1:31">
      <c r="A545" s="26"/>
      <c r="B545" s="210" t="s">
        <v>966</v>
      </c>
      <c r="C545" s="211" t="s">
        <v>967</v>
      </c>
      <c r="D545" s="211" t="s">
        <v>111</v>
      </c>
      <c r="E545" s="211" t="s">
        <v>102</v>
      </c>
      <c r="F545" s="241" t="s">
        <v>103</v>
      </c>
      <c r="G545" s="357">
        <v>0.5</v>
      </c>
      <c r="H545" s="360">
        <v>2428.3216202700623</v>
      </c>
      <c r="I545" s="365">
        <v>143.96305955739601</v>
      </c>
      <c r="J545" s="332">
        <f>Table1[[#This Row],[Embellishment Area (m2)]]*Table1[[#This Row],[Construction Unit Rate ($/m)]]*Table1[[#This Row],[Embellishment Area Factor]]</f>
        <v>174794.30502172568</v>
      </c>
      <c r="K545" s="246">
        <v>4856.6432405401247</v>
      </c>
      <c r="L545" s="337">
        <v>39.027494808321961</v>
      </c>
      <c r="M545" s="88">
        <f>Table1[[#This Row],[Size of land (m2)]]*Table1[[#This Row],[Land Unit Rate ($/m2)]]</f>
        <v>189542.61885605167</v>
      </c>
      <c r="N545" s="244">
        <v>2021</v>
      </c>
      <c r="O545" s="202">
        <f>ROUND(IF(Table1[[#This Row],[Valuation Year]]=2016,(Table1[[#This Row],[Total Construction Cost ($)]]+Table1[[#This Row],[Land Value]])*('General Input Sheet'!$G$38/'General Input Sheet'!$G$43),Table1[[#This Row],[Total Construction Cost ($)]]+Table1[[#This Row],[Land Value]]),0)</f>
        <v>364337</v>
      </c>
      <c r="P545" s="123" t="str" cm="1">
        <f t="array" ref="P545">_xlfn.IFS(Table1[[#This Row],[Asset Class]]&lt;&gt;"Local","y",P$11=$E545,"y",Table1[[#This Row],[Asset Class]]="Local","")</f>
        <v/>
      </c>
      <c r="Q545" s="86" t="str" cm="1">
        <f t="array" ref="Q545">_xlfn.IFS(Table1[[#This Row],[Asset Class]]&lt;&gt;"Local","y",Q$11=$E545,"y",Table1[[#This Row],[Asset Class]]="Local","")</f>
        <v/>
      </c>
      <c r="R545" s="86" t="str" cm="1">
        <f t="array" ref="R545">_xlfn.IFS(Table1[[#This Row],[Asset Class]]&lt;&gt;"Local","y",R$11=$E545,"y",Table1[[#This Row],[Asset Class]]="Local","")</f>
        <v>y</v>
      </c>
      <c r="S545" s="341" t="str" cm="1">
        <f t="array" ref="S545">_xlfn.IFS(Table1[[#This Row],[Asset Class]]&lt;&gt;"Local","y",S$11=$E545,"y",Table1[[#This Row],[Asset Class]]="Local","")</f>
        <v/>
      </c>
      <c r="T545" s="50"/>
      <c r="U545" s="95" t="str">
        <f>IF(Table1[[#This Row],[Asset Class]]&lt;&gt;"Local",0.25,IF(P545="y",1,""))</f>
        <v/>
      </c>
      <c r="V545" s="415" t="str">
        <f>IF(Table1[[#This Row],[Asset Class]]&lt;&gt;"Local",0.25,IF(Q545="y",1,""))</f>
        <v/>
      </c>
      <c r="W545" s="415">
        <f>IF(Table1[[#This Row],[Asset Class]]&lt;&gt;"Local",0.25,IF(R545="y",1,""))</f>
        <v>1</v>
      </c>
      <c r="X545" s="415" t="str">
        <f>IF(Table1[[#This Row],[Asset Class]]&lt;&gt;"Local",0.25,IF(S545="y",1,""))</f>
        <v/>
      </c>
      <c r="Y545" s="95">
        <f t="shared" si="48"/>
        <v>1</v>
      </c>
      <c r="Z545" s="50"/>
      <c r="AA545" s="257" t="str">
        <f t="shared" si="49"/>
        <v/>
      </c>
      <c r="AB545" s="258" t="str">
        <f t="shared" si="50"/>
        <v/>
      </c>
      <c r="AC545" s="258">
        <f t="shared" si="51"/>
        <v>364337</v>
      </c>
      <c r="AD545" s="258" t="str">
        <f t="shared" si="52"/>
        <v/>
      </c>
      <c r="AE545" s="259">
        <f t="shared" si="53"/>
        <v>364337</v>
      </c>
    </row>
    <row r="546" spans="1:31">
      <c r="A546" s="26"/>
      <c r="B546" s="210" t="s">
        <v>966</v>
      </c>
      <c r="C546" s="211" t="s">
        <v>968</v>
      </c>
      <c r="D546" s="211" t="s">
        <v>111</v>
      </c>
      <c r="E546" s="211" t="s">
        <v>102</v>
      </c>
      <c r="F546" s="241" t="s">
        <v>103</v>
      </c>
      <c r="G546" s="357">
        <v>0.5</v>
      </c>
      <c r="H546" s="360">
        <v>23208.801560388045</v>
      </c>
      <c r="I546" s="365">
        <v>143.96305955739601</v>
      </c>
      <c r="J546" s="332">
        <f>Table1[[#This Row],[Embellishment Area (m2)]]*Table1[[#This Row],[Construction Unit Rate ($/m)]]*Table1[[#This Row],[Embellishment Area Factor]]</f>
        <v>1670605.0406469647</v>
      </c>
      <c r="K546" s="246">
        <v>46417.60312077609</v>
      </c>
      <c r="L546" s="337">
        <v>39.027494808321961</v>
      </c>
      <c r="M546" s="88">
        <f>Table1[[#This Row],[Size of land (m2)]]*Table1[[#This Row],[Land Unit Rate ($/m2)]]</f>
        <v>1811562.764810838</v>
      </c>
      <c r="N546" s="244">
        <v>2021</v>
      </c>
      <c r="O546" s="202">
        <f>ROUND(IF(Table1[[#This Row],[Valuation Year]]=2016,(Table1[[#This Row],[Total Construction Cost ($)]]+Table1[[#This Row],[Land Value]])*('General Input Sheet'!$G$38/'General Input Sheet'!$G$43),Table1[[#This Row],[Total Construction Cost ($)]]+Table1[[#This Row],[Land Value]]),0)</f>
        <v>3482168</v>
      </c>
      <c r="P546" s="123" t="str" cm="1">
        <f t="array" ref="P546">_xlfn.IFS(Table1[[#This Row],[Asset Class]]&lt;&gt;"Local","y",P$11=$E546,"y",Table1[[#This Row],[Asset Class]]="Local","")</f>
        <v/>
      </c>
      <c r="Q546" s="86" t="str" cm="1">
        <f t="array" ref="Q546">_xlfn.IFS(Table1[[#This Row],[Asset Class]]&lt;&gt;"Local","y",Q$11=$E546,"y",Table1[[#This Row],[Asset Class]]="Local","")</f>
        <v/>
      </c>
      <c r="R546" s="86" t="str" cm="1">
        <f t="array" ref="R546">_xlfn.IFS(Table1[[#This Row],[Asset Class]]&lt;&gt;"Local","y",R$11=$E546,"y",Table1[[#This Row],[Asset Class]]="Local","")</f>
        <v>y</v>
      </c>
      <c r="S546" s="341" t="str" cm="1">
        <f t="array" ref="S546">_xlfn.IFS(Table1[[#This Row],[Asset Class]]&lt;&gt;"Local","y",S$11=$E546,"y",Table1[[#This Row],[Asset Class]]="Local","")</f>
        <v/>
      </c>
      <c r="T546" s="50"/>
      <c r="U546" s="95" t="str">
        <f>IF(Table1[[#This Row],[Asset Class]]&lt;&gt;"Local",0.25,IF(P546="y",1,""))</f>
        <v/>
      </c>
      <c r="V546" s="415" t="str">
        <f>IF(Table1[[#This Row],[Asset Class]]&lt;&gt;"Local",0.25,IF(Q546="y",1,""))</f>
        <v/>
      </c>
      <c r="W546" s="415">
        <f>IF(Table1[[#This Row],[Asset Class]]&lt;&gt;"Local",0.25,IF(R546="y",1,""))</f>
        <v>1</v>
      </c>
      <c r="X546" s="415" t="str">
        <f>IF(Table1[[#This Row],[Asset Class]]&lt;&gt;"Local",0.25,IF(S546="y",1,""))</f>
        <v/>
      </c>
      <c r="Y546" s="95">
        <f t="shared" si="48"/>
        <v>1</v>
      </c>
      <c r="Z546" s="50"/>
      <c r="AA546" s="257" t="str">
        <f t="shared" si="49"/>
        <v/>
      </c>
      <c r="AB546" s="258" t="str">
        <f t="shared" si="50"/>
        <v/>
      </c>
      <c r="AC546" s="258">
        <f t="shared" si="51"/>
        <v>3482168</v>
      </c>
      <c r="AD546" s="258" t="str">
        <f t="shared" si="52"/>
        <v/>
      </c>
      <c r="AE546" s="259">
        <f t="shared" si="53"/>
        <v>3482168</v>
      </c>
    </row>
    <row r="547" spans="1:31">
      <c r="A547" s="26"/>
      <c r="B547" s="210" t="s">
        <v>969</v>
      </c>
      <c r="C547" s="211" t="s">
        <v>970</v>
      </c>
      <c r="D547" s="211" t="s">
        <v>106</v>
      </c>
      <c r="E547" s="211" t="s">
        <v>102</v>
      </c>
      <c r="F547" s="241" t="s">
        <v>377</v>
      </c>
      <c r="G547" s="357">
        <v>0.5</v>
      </c>
      <c r="H547" s="360">
        <v>101201.96093327465</v>
      </c>
      <c r="I547" s="365">
        <v>452.87898632773505</v>
      </c>
      <c r="J547" s="332">
        <f>Table1[[#This Row],[Embellishment Area (m2)]]*Table1[[#This Row],[Construction Unit Rate ($/m)]]*Table1[[#This Row],[Embellishment Area Factor]]</f>
        <v>22916120.740920234</v>
      </c>
      <c r="K547" s="246">
        <v>202403.9218665493</v>
      </c>
      <c r="L547" s="337">
        <v>140.14546069071523</v>
      </c>
      <c r="M547" s="88">
        <f>Table1[[#This Row],[Size of land (m2)]]*Table1[[#This Row],[Land Unit Rate ($/m2)]]</f>
        <v>28365990.875595082</v>
      </c>
      <c r="N547" s="244">
        <v>2021</v>
      </c>
      <c r="O547" s="202">
        <f>ROUND(IF(Table1[[#This Row],[Valuation Year]]=2016,(Table1[[#This Row],[Total Construction Cost ($)]]+Table1[[#This Row],[Land Value]])*('General Input Sheet'!$G$38/'General Input Sheet'!$G$43),Table1[[#This Row],[Total Construction Cost ($)]]+Table1[[#This Row],[Land Value]]),0)</f>
        <v>51282112</v>
      </c>
      <c r="P547" s="123" t="str" cm="1">
        <f t="array" ref="P547">_xlfn.IFS(Table1[[#This Row],[Asset Class]]&lt;&gt;"Local","y",P$11=$E547,"y",Table1[[#This Row],[Asset Class]]="Local","")</f>
        <v>y</v>
      </c>
      <c r="Q547" s="86" t="str" cm="1">
        <f t="array" ref="Q547">_xlfn.IFS(Table1[[#This Row],[Asset Class]]&lt;&gt;"Local","y",Q$11=$E547,"y",Table1[[#This Row],[Asset Class]]="Local","")</f>
        <v>y</v>
      </c>
      <c r="R547" s="86" t="str" cm="1">
        <f t="array" ref="R547">_xlfn.IFS(Table1[[#This Row],[Asset Class]]&lt;&gt;"Local","y",R$11=$E547,"y",Table1[[#This Row],[Asset Class]]="Local","")</f>
        <v>y</v>
      </c>
      <c r="S547" s="341" t="str" cm="1">
        <f t="array" ref="S547">_xlfn.IFS(Table1[[#This Row],[Asset Class]]&lt;&gt;"Local","y",S$11=$E547,"y",Table1[[#This Row],[Asset Class]]="Local","")</f>
        <v>y</v>
      </c>
      <c r="T547" s="50"/>
      <c r="U547" s="95">
        <f>IF(Table1[[#This Row],[Asset Class]]&lt;&gt;"Local",0.25,IF(P547="y",1,""))</f>
        <v>0.25</v>
      </c>
      <c r="V547" s="415">
        <f>IF(Table1[[#This Row],[Asset Class]]&lt;&gt;"Local",0.25,IF(Q547="y",1,""))</f>
        <v>0.25</v>
      </c>
      <c r="W547" s="415">
        <f>IF(Table1[[#This Row],[Asset Class]]&lt;&gt;"Local",0.25,IF(R547="y",1,""))</f>
        <v>0.25</v>
      </c>
      <c r="X547" s="415">
        <f>IF(Table1[[#This Row],[Asset Class]]&lt;&gt;"Local",0.25,IF(S547="y",1,""))</f>
        <v>0.25</v>
      </c>
      <c r="Y547" s="95">
        <f t="shared" si="48"/>
        <v>1</v>
      </c>
      <c r="Z547" s="50"/>
      <c r="AA547" s="257">
        <f t="shared" si="49"/>
        <v>12820528</v>
      </c>
      <c r="AB547" s="258">
        <f t="shared" si="50"/>
        <v>12820528</v>
      </c>
      <c r="AC547" s="258">
        <f t="shared" si="51"/>
        <v>12820528</v>
      </c>
      <c r="AD547" s="258">
        <f t="shared" si="52"/>
        <v>12820528</v>
      </c>
      <c r="AE547" s="259">
        <f t="shared" si="53"/>
        <v>51282112</v>
      </c>
    </row>
    <row r="548" spans="1:31">
      <c r="A548" s="26"/>
      <c r="B548" s="210" t="s">
        <v>971</v>
      </c>
      <c r="C548" s="211" t="s">
        <v>972</v>
      </c>
      <c r="D548" s="211" t="s">
        <v>106</v>
      </c>
      <c r="E548" s="211" t="s">
        <v>102</v>
      </c>
      <c r="F548" s="241" t="s">
        <v>131</v>
      </c>
      <c r="G548" s="357">
        <v>0.5</v>
      </c>
      <c r="H548" s="360">
        <v>890.21237424592096</v>
      </c>
      <c r="I548" s="365">
        <v>452.87898632773505</v>
      </c>
      <c r="J548" s="332">
        <f>Table1[[#This Row],[Embellishment Area (m2)]]*Table1[[#This Row],[Construction Unit Rate ($/m)]]*Table1[[#This Row],[Embellishment Area Factor]]</f>
        <v>201579.23883244948</v>
      </c>
      <c r="K548" s="246">
        <v>0</v>
      </c>
      <c r="L548" s="337">
        <v>140.14546069071523</v>
      </c>
      <c r="M548" s="88">
        <f>Table1[[#This Row],[Size of land (m2)]]*Table1[[#This Row],[Land Unit Rate ($/m2)]]</f>
        <v>0</v>
      </c>
      <c r="N548" s="244">
        <v>2021</v>
      </c>
      <c r="O548" s="202">
        <f>ROUND(IF(Table1[[#This Row],[Valuation Year]]=2016,(Table1[[#This Row],[Total Construction Cost ($)]]+Table1[[#This Row],[Land Value]])*('General Input Sheet'!$G$38/'General Input Sheet'!$G$43),Table1[[#This Row],[Total Construction Cost ($)]]+Table1[[#This Row],[Land Value]]),0)</f>
        <v>201579</v>
      </c>
      <c r="P548" s="123" t="str" cm="1">
        <f t="array" ref="P548">_xlfn.IFS(Table1[[#This Row],[Asset Class]]&lt;&gt;"Local","y",P$11=$E548,"y",Table1[[#This Row],[Asset Class]]="Local","")</f>
        <v>y</v>
      </c>
      <c r="Q548" s="86" t="str" cm="1">
        <f t="array" ref="Q548">_xlfn.IFS(Table1[[#This Row],[Asset Class]]&lt;&gt;"Local","y",Q$11=$E548,"y",Table1[[#This Row],[Asset Class]]="Local","")</f>
        <v>y</v>
      </c>
      <c r="R548" s="86" t="str" cm="1">
        <f t="array" ref="R548">_xlfn.IFS(Table1[[#This Row],[Asset Class]]&lt;&gt;"Local","y",R$11=$E548,"y",Table1[[#This Row],[Asset Class]]="Local","")</f>
        <v>y</v>
      </c>
      <c r="S548" s="341" t="str" cm="1">
        <f t="array" ref="S548">_xlfn.IFS(Table1[[#This Row],[Asset Class]]&lt;&gt;"Local","y",S$11=$E548,"y",Table1[[#This Row],[Asset Class]]="Local","")</f>
        <v>y</v>
      </c>
      <c r="T548" s="50"/>
      <c r="U548" s="95">
        <f>IF(Table1[[#This Row],[Asset Class]]&lt;&gt;"Local",0.25,IF(P548="y",1,""))</f>
        <v>0.25</v>
      </c>
      <c r="V548" s="415">
        <f>IF(Table1[[#This Row],[Asset Class]]&lt;&gt;"Local",0.25,IF(Q548="y",1,""))</f>
        <v>0.25</v>
      </c>
      <c r="W548" s="415">
        <f>IF(Table1[[#This Row],[Asset Class]]&lt;&gt;"Local",0.25,IF(R548="y",1,""))</f>
        <v>0.25</v>
      </c>
      <c r="X548" s="415">
        <f>IF(Table1[[#This Row],[Asset Class]]&lt;&gt;"Local",0.25,IF(S548="y",1,""))</f>
        <v>0.25</v>
      </c>
      <c r="Y548" s="95">
        <f t="shared" si="48"/>
        <v>1</v>
      </c>
      <c r="Z548" s="50"/>
      <c r="AA548" s="257">
        <f t="shared" si="49"/>
        <v>50394.75</v>
      </c>
      <c r="AB548" s="258">
        <f t="shared" si="50"/>
        <v>50394.75</v>
      </c>
      <c r="AC548" s="258">
        <f t="shared" si="51"/>
        <v>50394.75</v>
      </c>
      <c r="AD548" s="258">
        <f t="shared" si="52"/>
        <v>50394.75</v>
      </c>
      <c r="AE548" s="259">
        <f t="shared" si="53"/>
        <v>201579</v>
      </c>
    </row>
    <row r="549" spans="1:31">
      <c r="A549" s="26"/>
      <c r="B549" s="210" t="s">
        <v>973</v>
      </c>
      <c r="C549" s="211" t="s">
        <v>974</v>
      </c>
      <c r="D549" s="211" t="s">
        <v>111</v>
      </c>
      <c r="E549" s="211" t="s">
        <v>102</v>
      </c>
      <c r="F549" s="241" t="s">
        <v>103</v>
      </c>
      <c r="G549" s="357">
        <v>0.5</v>
      </c>
      <c r="H549" s="360">
        <v>2179.3676886688304</v>
      </c>
      <c r="I549" s="365">
        <v>143.96305955739601</v>
      </c>
      <c r="J549" s="332">
        <f>Table1[[#This Row],[Embellishment Area (m2)]]*Table1[[#This Row],[Construction Unit Rate ($/m)]]*Table1[[#This Row],[Embellishment Area Factor]]</f>
        <v>156874.22018064765</v>
      </c>
      <c r="K549" s="246">
        <v>0</v>
      </c>
      <c r="L549" s="337">
        <v>39.027494808321961</v>
      </c>
      <c r="M549" s="88">
        <f>Table1[[#This Row],[Size of land (m2)]]*Table1[[#This Row],[Land Unit Rate ($/m2)]]</f>
        <v>0</v>
      </c>
      <c r="N549" s="244">
        <v>2021</v>
      </c>
      <c r="O549" s="202">
        <f>ROUND(IF(Table1[[#This Row],[Valuation Year]]=2016,(Table1[[#This Row],[Total Construction Cost ($)]]+Table1[[#This Row],[Land Value]])*('General Input Sheet'!$G$38/'General Input Sheet'!$G$43),Table1[[#This Row],[Total Construction Cost ($)]]+Table1[[#This Row],[Land Value]]),0)</f>
        <v>156874</v>
      </c>
      <c r="P549" s="123" t="str" cm="1">
        <f t="array" ref="P549">_xlfn.IFS(Table1[[#This Row],[Asset Class]]&lt;&gt;"Local","y",P$11=$E549,"y",Table1[[#This Row],[Asset Class]]="Local","")</f>
        <v/>
      </c>
      <c r="Q549" s="86" t="str" cm="1">
        <f t="array" ref="Q549">_xlfn.IFS(Table1[[#This Row],[Asset Class]]&lt;&gt;"Local","y",Q$11=$E549,"y",Table1[[#This Row],[Asset Class]]="Local","")</f>
        <v/>
      </c>
      <c r="R549" s="86" t="str" cm="1">
        <f t="array" ref="R549">_xlfn.IFS(Table1[[#This Row],[Asset Class]]&lt;&gt;"Local","y",R$11=$E549,"y",Table1[[#This Row],[Asset Class]]="Local","")</f>
        <v>y</v>
      </c>
      <c r="S549" s="341" t="str" cm="1">
        <f t="array" ref="S549">_xlfn.IFS(Table1[[#This Row],[Asset Class]]&lt;&gt;"Local","y",S$11=$E549,"y",Table1[[#This Row],[Asset Class]]="Local","")</f>
        <v/>
      </c>
      <c r="T549" s="50"/>
      <c r="U549" s="95" t="str">
        <f>IF(Table1[[#This Row],[Asset Class]]&lt;&gt;"Local",0.25,IF(P549="y",1,""))</f>
        <v/>
      </c>
      <c r="V549" s="415" t="str">
        <f>IF(Table1[[#This Row],[Asset Class]]&lt;&gt;"Local",0.25,IF(Q549="y",1,""))</f>
        <v/>
      </c>
      <c r="W549" s="415">
        <f>IF(Table1[[#This Row],[Asset Class]]&lt;&gt;"Local",0.25,IF(R549="y",1,""))</f>
        <v>1</v>
      </c>
      <c r="X549" s="415" t="str">
        <f>IF(Table1[[#This Row],[Asset Class]]&lt;&gt;"Local",0.25,IF(S549="y",1,""))</f>
        <v/>
      </c>
      <c r="Y549" s="95">
        <f t="shared" si="48"/>
        <v>1</v>
      </c>
      <c r="Z549" s="50"/>
      <c r="AA549" s="257" t="str">
        <f t="shared" si="49"/>
        <v/>
      </c>
      <c r="AB549" s="258" t="str">
        <f t="shared" si="50"/>
        <v/>
      </c>
      <c r="AC549" s="258">
        <f t="shared" si="51"/>
        <v>156874</v>
      </c>
      <c r="AD549" s="258" t="str">
        <f t="shared" si="52"/>
        <v/>
      </c>
      <c r="AE549" s="259">
        <f t="shared" si="53"/>
        <v>156874</v>
      </c>
    </row>
    <row r="550" spans="1:31">
      <c r="A550" s="26"/>
      <c r="B550" s="210" t="s">
        <v>975</v>
      </c>
      <c r="C550" s="211" t="s">
        <v>976</v>
      </c>
      <c r="D550" s="211" t="s">
        <v>111</v>
      </c>
      <c r="E550" s="211" t="s">
        <v>102</v>
      </c>
      <c r="F550" s="241" t="s">
        <v>103</v>
      </c>
      <c r="G550" s="357">
        <v>0.5</v>
      </c>
      <c r="H550" s="360">
        <v>1282.9816925333946</v>
      </c>
      <c r="I550" s="365">
        <v>143.96305955739601</v>
      </c>
      <c r="J550" s="332">
        <f>Table1[[#This Row],[Embellishment Area (m2)]]*Table1[[#This Row],[Construction Unit Rate ($/m)]]*Table1[[#This Row],[Embellishment Area Factor]]</f>
        <v>92350.984906616912</v>
      </c>
      <c r="K550" s="246">
        <v>2565.9633850667892</v>
      </c>
      <c r="L550" s="337">
        <v>39.027494808321961</v>
      </c>
      <c r="M550" s="88">
        <f>Table1[[#This Row],[Size of land (m2)]]*Table1[[#This Row],[Land Unit Rate ($/m2)]]</f>
        <v>100143.12268903836</v>
      </c>
      <c r="N550" s="244">
        <v>2021</v>
      </c>
      <c r="O550" s="202">
        <f>ROUND(IF(Table1[[#This Row],[Valuation Year]]=2016,(Table1[[#This Row],[Total Construction Cost ($)]]+Table1[[#This Row],[Land Value]])*('General Input Sheet'!$G$38/'General Input Sheet'!$G$43),Table1[[#This Row],[Total Construction Cost ($)]]+Table1[[#This Row],[Land Value]]),0)</f>
        <v>192494</v>
      </c>
      <c r="P550" s="123" t="str" cm="1">
        <f t="array" ref="P550">_xlfn.IFS(Table1[[#This Row],[Asset Class]]&lt;&gt;"Local","y",P$11=$E550,"y",Table1[[#This Row],[Asset Class]]="Local","")</f>
        <v/>
      </c>
      <c r="Q550" s="86" t="str" cm="1">
        <f t="array" ref="Q550">_xlfn.IFS(Table1[[#This Row],[Asset Class]]&lt;&gt;"Local","y",Q$11=$E550,"y",Table1[[#This Row],[Asset Class]]="Local","")</f>
        <v/>
      </c>
      <c r="R550" s="86" t="str" cm="1">
        <f t="array" ref="R550">_xlfn.IFS(Table1[[#This Row],[Asset Class]]&lt;&gt;"Local","y",R$11=$E550,"y",Table1[[#This Row],[Asset Class]]="Local","")</f>
        <v>y</v>
      </c>
      <c r="S550" s="341" t="str" cm="1">
        <f t="array" ref="S550">_xlfn.IFS(Table1[[#This Row],[Asset Class]]&lt;&gt;"Local","y",S$11=$E550,"y",Table1[[#This Row],[Asset Class]]="Local","")</f>
        <v/>
      </c>
      <c r="T550" s="50"/>
      <c r="U550" s="95" t="str">
        <f>IF(Table1[[#This Row],[Asset Class]]&lt;&gt;"Local",0.25,IF(P550="y",1,""))</f>
        <v/>
      </c>
      <c r="V550" s="415" t="str">
        <f>IF(Table1[[#This Row],[Asset Class]]&lt;&gt;"Local",0.25,IF(Q550="y",1,""))</f>
        <v/>
      </c>
      <c r="W550" s="415">
        <f>IF(Table1[[#This Row],[Asset Class]]&lt;&gt;"Local",0.25,IF(R550="y",1,""))</f>
        <v>1</v>
      </c>
      <c r="X550" s="415" t="str">
        <f>IF(Table1[[#This Row],[Asset Class]]&lt;&gt;"Local",0.25,IF(S550="y",1,""))</f>
        <v/>
      </c>
      <c r="Y550" s="95">
        <f t="shared" si="48"/>
        <v>1</v>
      </c>
      <c r="Z550" s="50"/>
      <c r="AA550" s="257" t="str">
        <f t="shared" si="49"/>
        <v/>
      </c>
      <c r="AB550" s="258" t="str">
        <f t="shared" si="50"/>
        <v/>
      </c>
      <c r="AC550" s="258">
        <f t="shared" si="51"/>
        <v>192494</v>
      </c>
      <c r="AD550" s="258" t="str">
        <f t="shared" si="52"/>
        <v/>
      </c>
      <c r="AE550" s="259">
        <f t="shared" si="53"/>
        <v>192494</v>
      </c>
    </row>
    <row r="551" spans="1:31">
      <c r="A551" s="26"/>
      <c r="B551" s="210" t="s">
        <v>977</v>
      </c>
      <c r="C551" s="211" t="s">
        <v>978</v>
      </c>
      <c r="D551" s="211" t="s">
        <v>111</v>
      </c>
      <c r="E551" s="211" t="s">
        <v>102</v>
      </c>
      <c r="F551" s="241" t="s">
        <v>103</v>
      </c>
      <c r="G551" s="357">
        <v>0.5</v>
      </c>
      <c r="H551" s="360">
        <v>5145.9284703108351</v>
      </c>
      <c r="I551" s="365">
        <v>143.96305955739601</v>
      </c>
      <c r="J551" s="332">
        <f>Table1[[#This Row],[Embellishment Area (m2)]]*Table1[[#This Row],[Construction Unit Rate ($/m)]]*Table1[[#This Row],[Embellishment Area Factor]]</f>
        <v>370411.80342472927</v>
      </c>
      <c r="K551" s="246">
        <v>10291.85694062167</v>
      </c>
      <c r="L551" s="337">
        <v>39.027494808321961</v>
      </c>
      <c r="M551" s="88">
        <f>Table1[[#This Row],[Size of land (m2)]]*Table1[[#This Row],[Land Unit Rate ($/m2)]]</f>
        <v>401665.39331810456</v>
      </c>
      <c r="N551" s="244">
        <v>2021</v>
      </c>
      <c r="O551" s="202">
        <f>ROUND(IF(Table1[[#This Row],[Valuation Year]]=2016,(Table1[[#This Row],[Total Construction Cost ($)]]+Table1[[#This Row],[Land Value]])*('General Input Sheet'!$G$38/'General Input Sheet'!$G$43),Table1[[#This Row],[Total Construction Cost ($)]]+Table1[[#This Row],[Land Value]]),0)</f>
        <v>772077</v>
      </c>
      <c r="P551" s="123" t="str" cm="1">
        <f t="array" ref="P551">_xlfn.IFS(Table1[[#This Row],[Asset Class]]&lt;&gt;"Local","y",P$11=$E551,"y",Table1[[#This Row],[Asset Class]]="Local","")</f>
        <v/>
      </c>
      <c r="Q551" s="86" t="str" cm="1">
        <f t="array" ref="Q551">_xlfn.IFS(Table1[[#This Row],[Asset Class]]&lt;&gt;"Local","y",Q$11=$E551,"y",Table1[[#This Row],[Asset Class]]="Local","")</f>
        <v/>
      </c>
      <c r="R551" s="86" t="str" cm="1">
        <f t="array" ref="R551">_xlfn.IFS(Table1[[#This Row],[Asset Class]]&lt;&gt;"Local","y",R$11=$E551,"y",Table1[[#This Row],[Asset Class]]="Local","")</f>
        <v>y</v>
      </c>
      <c r="S551" s="341" t="str" cm="1">
        <f t="array" ref="S551">_xlfn.IFS(Table1[[#This Row],[Asset Class]]&lt;&gt;"Local","y",S$11=$E551,"y",Table1[[#This Row],[Asset Class]]="Local","")</f>
        <v/>
      </c>
      <c r="T551" s="50"/>
      <c r="U551" s="95" t="str">
        <f>IF(Table1[[#This Row],[Asset Class]]&lt;&gt;"Local",0.25,IF(P551="y",1,""))</f>
        <v/>
      </c>
      <c r="V551" s="415" t="str">
        <f>IF(Table1[[#This Row],[Asset Class]]&lt;&gt;"Local",0.25,IF(Q551="y",1,""))</f>
        <v/>
      </c>
      <c r="W551" s="415">
        <f>IF(Table1[[#This Row],[Asset Class]]&lt;&gt;"Local",0.25,IF(R551="y",1,""))</f>
        <v>1</v>
      </c>
      <c r="X551" s="415" t="str">
        <f>IF(Table1[[#This Row],[Asset Class]]&lt;&gt;"Local",0.25,IF(S551="y",1,""))</f>
        <v/>
      </c>
      <c r="Y551" s="95">
        <f t="shared" si="48"/>
        <v>1</v>
      </c>
      <c r="Z551" s="50"/>
      <c r="AA551" s="257" t="str">
        <f t="shared" si="49"/>
        <v/>
      </c>
      <c r="AB551" s="258" t="str">
        <f t="shared" si="50"/>
        <v/>
      </c>
      <c r="AC551" s="258">
        <f t="shared" si="51"/>
        <v>772077</v>
      </c>
      <c r="AD551" s="258" t="str">
        <f t="shared" si="52"/>
        <v/>
      </c>
      <c r="AE551" s="259">
        <f t="shared" si="53"/>
        <v>772077</v>
      </c>
    </row>
    <row r="552" spans="1:31">
      <c r="A552" s="26"/>
      <c r="B552" s="210" t="s">
        <v>979</v>
      </c>
      <c r="C552" s="211" t="s">
        <v>980</v>
      </c>
      <c r="D552" s="211" t="s">
        <v>106</v>
      </c>
      <c r="E552" s="211" t="s">
        <v>102</v>
      </c>
      <c r="F552" s="241" t="s">
        <v>131</v>
      </c>
      <c r="G552" s="357">
        <v>0.5</v>
      </c>
      <c r="H552" s="360">
        <v>4539.5186621690627</v>
      </c>
      <c r="I552" s="365">
        <v>452.87898632773505</v>
      </c>
      <c r="J552" s="332">
        <f>Table1[[#This Row],[Embellishment Area (m2)]]*Table1[[#This Row],[Construction Unit Rate ($/m)]]*Table1[[#This Row],[Embellishment Area Factor]]</f>
        <v>1027926.3050694806</v>
      </c>
      <c r="K552" s="246">
        <v>0</v>
      </c>
      <c r="L552" s="337">
        <v>140.14546069071523</v>
      </c>
      <c r="M552" s="88">
        <f>Table1[[#This Row],[Size of land (m2)]]*Table1[[#This Row],[Land Unit Rate ($/m2)]]</f>
        <v>0</v>
      </c>
      <c r="N552" s="244">
        <v>2021</v>
      </c>
      <c r="O552" s="202">
        <f>ROUND(IF(Table1[[#This Row],[Valuation Year]]=2016,(Table1[[#This Row],[Total Construction Cost ($)]]+Table1[[#This Row],[Land Value]])*('General Input Sheet'!$G$38/'General Input Sheet'!$G$43),Table1[[#This Row],[Total Construction Cost ($)]]+Table1[[#This Row],[Land Value]]),0)</f>
        <v>1027926</v>
      </c>
      <c r="P552" s="123" t="str" cm="1">
        <f t="array" ref="P552">_xlfn.IFS(Table1[[#This Row],[Asset Class]]&lt;&gt;"Local","y",P$11=$E552,"y",Table1[[#This Row],[Asset Class]]="Local","")</f>
        <v>y</v>
      </c>
      <c r="Q552" s="86" t="str" cm="1">
        <f t="array" ref="Q552">_xlfn.IFS(Table1[[#This Row],[Asset Class]]&lt;&gt;"Local","y",Q$11=$E552,"y",Table1[[#This Row],[Asset Class]]="Local","")</f>
        <v>y</v>
      </c>
      <c r="R552" s="86" t="str" cm="1">
        <f t="array" ref="R552">_xlfn.IFS(Table1[[#This Row],[Asset Class]]&lt;&gt;"Local","y",R$11=$E552,"y",Table1[[#This Row],[Asset Class]]="Local","")</f>
        <v>y</v>
      </c>
      <c r="S552" s="341" t="str" cm="1">
        <f t="array" ref="S552">_xlfn.IFS(Table1[[#This Row],[Asset Class]]&lt;&gt;"Local","y",S$11=$E552,"y",Table1[[#This Row],[Asset Class]]="Local","")</f>
        <v>y</v>
      </c>
      <c r="T552" s="50"/>
      <c r="U552" s="95">
        <f>IF(Table1[[#This Row],[Asset Class]]&lt;&gt;"Local",0.25,IF(P552="y",1,""))</f>
        <v>0.25</v>
      </c>
      <c r="V552" s="415">
        <f>IF(Table1[[#This Row],[Asset Class]]&lt;&gt;"Local",0.25,IF(Q552="y",1,""))</f>
        <v>0.25</v>
      </c>
      <c r="W552" s="415">
        <f>IF(Table1[[#This Row],[Asset Class]]&lt;&gt;"Local",0.25,IF(R552="y",1,""))</f>
        <v>0.25</v>
      </c>
      <c r="X552" s="415">
        <f>IF(Table1[[#This Row],[Asset Class]]&lt;&gt;"Local",0.25,IF(S552="y",1,""))</f>
        <v>0.25</v>
      </c>
      <c r="Y552" s="95">
        <f t="shared" si="48"/>
        <v>1</v>
      </c>
      <c r="Z552" s="50"/>
      <c r="AA552" s="257">
        <f t="shared" si="49"/>
        <v>256981.5</v>
      </c>
      <c r="AB552" s="258">
        <f t="shared" si="50"/>
        <v>256981.5</v>
      </c>
      <c r="AC552" s="258">
        <f t="shared" si="51"/>
        <v>256981.5</v>
      </c>
      <c r="AD552" s="258">
        <f t="shared" si="52"/>
        <v>256981.5</v>
      </c>
      <c r="AE552" s="259">
        <f t="shared" si="53"/>
        <v>1027926</v>
      </c>
    </row>
    <row r="553" spans="1:31">
      <c r="A553" s="26"/>
      <c r="B553" s="210" t="s">
        <v>981</v>
      </c>
      <c r="C553" s="211" t="s">
        <v>982</v>
      </c>
      <c r="D553" s="211" t="s">
        <v>111</v>
      </c>
      <c r="E553" s="211" t="s">
        <v>102</v>
      </c>
      <c r="F553" s="241" t="s">
        <v>103</v>
      </c>
      <c r="G553" s="357">
        <v>0.5</v>
      </c>
      <c r="H553" s="360">
        <v>10482.017098168524</v>
      </c>
      <c r="I553" s="365">
        <v>143.96305955739601</v>
      </c>
      <c r="J553" s="332">
        <f>Table1[[#This Row],[Embellishment Area (m2)]]*Table1[[#This Row],[Construction Unit Rate ($/m)]]*Table1[[#This Row],[Embellishment Area Factor]]</f>
        <v>754511.62589263928</v>
      </c>
      <c r="K553" s="246">
        <v>0</v>
      </c>
      <c r="L553" s="337">
        <v>39.027494808321961</v>
      </c>
      <c r="M553" s="88">
        <f>Table1[[#This Row],[Size of land (m2)]]*Table1[[#This Row],[Land Unit Rate ($/m2)]]</f>
        <v>0</v>
      </c>
      <c r="N553" s="244">
        <v>2021</v>
      </c>
      <c r="O553" s="202">
        <f>ROUND(IF(Table1[[#This Row],[Valuation Year]]=2016,(Table1[[#This Row],[Total Construction Cost ($)]]+Table1[[#This Row],[Land Value]])*('General Input Sheet'!$G$38/'General Input Sheet'!$G$43),Table1[[#This Row],[Total Construction Cost ($)]]+Table1[[#This Row],[Land Value]]),0)</f>
        <v>754512</v>
      </c>
      <c r="P553" s="123" t="str" cm="1">
        <f t="array" ref="P553">_xlfn.IFS(Table1[[#This Row],[Asset Class]]&lt;&gt;"Local","y",P$11=$E553,"y",Table1[[#This Row],[Asset Class]]="Local","")</f>
        <v/>
      </c>
      <c r="Q553" s="86" t="str" cm="1">
        <f t="array" ref="Q553">_xlfn.IFS(Table1[[#This Row],[Asset Class]]&lt;&gt;"Local","y",Q$11=$E553,"y",Table1[[#This Row],[Asset Class]]="Local","")</f>
        <v/>
      </c>
      <c r="R553" s="86" t="str" cm="1">
        <f t="array" ref="R553">_xlfn.IFS(Table1[[#This Row],[Asset Class]]&lt;&gt;"Local","y",R$11=$E553,"y",Table1[[#This Row],[Asset Class]]="Local","")</f>
        <v>y</v>
      </c>
      <c r="S553" s="341" t="str" cm="1">
        <f t="array" ref="S553">_xlfn.IFS(Table1[[#This Row],[Asset Class]]&lt;&gt;"Local","y",S$11=$E553,"y",Table1[[#This Row],[Asset Class]]="Local","")</f>
        <v/>
      </c>
      <c r="T553" s="50"/>
      <c r="U553" s="95" t="str">
        <f>IF(Table1[[#This Row],[Asset Class]]&lt;&gt;"Local",0.25,IF(P553="y",1,""))</f>
        <v/>
      </c>
      <c r="V553" s="415" t="str">
        <f>IF(Table1[[#This Row],[Asset Class]]&lt;&gt;"Local",0.25,IF(Q553="y",1,""))</f>
        <v/>
      </c>
      <c r="W553" s="415">
        <f>IF(Table1[[#This Row],[Asset Class]]&lt;&gt;"Local",0.25,IF(R553="y",1,""))</f>
        <v>1</v>
      </c>
      <c r="X553" s="415" t="str">
        <f>IF(Table1[[#This Row],[Asset Class]]&lt;&gt;"Local",0.25,IF(S553="y",1,""))</f>
        <v/>
      </c>
      <c r="Y553" s="95">
        <f t="shared" si="48"/>
        <v>1</v>
      </c>
      <c r="Z553" s="50"/>
      <c r="AA553" s="257" t="str">
        <f t="shared" si="49"/>
        <v/>
      </c>
      <c r="AB553" s="258" t="str">
        <f t="shared" si="50"/>
        <v/>
      </c>
      <c r="AC553" s="258">
        <f t="shared" si="51"/>
        <v>754512</v>
      </c>
      <c r="AD553" s="258" t="str">
        <f t="shared" si="52"/>
        <v/>
      </c>
      <c r="AE553" s="259">
        <f t="shared" si="53"/>
        <v>754512</v>
      </c>
    </row>
    <row r="554" spans="1:31">
      <c r="A554" s="26"/>
      <c r="B554" s="210" t="s">
        <v>983</v>
      </c>
      <c r="C554" s="211" t="s">
        <v>984</v>
      </c>
      <c r="D554" s="211" t="s">
        <v>111</v>
      </c>
      <c r="E554" s="211" t="s">
        <v>102</v>
      </c>
      <c r="F554" s="241" t="s">
        <v>108</v>
      </c>
      <c r="G554" s="357">
        <v>0.5</v>
      </c>
      <c r="H554" s="360">
        <v>19283.200115540603</v>
      </c>
      <c r="I554" s="365">
        <v>143.96305955739601</v>
      </c>
      <c r="J554" s="332">
        <f>Table1[[#This Row],[Embellishment Area (m2)]]*Table1[[#This Row],[Construction Unit Rate ($/m)]]*Table1[[#This Row],[Embellishment Area Factor]]</f>
        <v>1388034.2433453787</v>
      </c>
      <c r="K554" s="246">
        <v>38566.400231081207</v>
      </c>
      <c r="L554" s="337">
        <v>39.027494808321961</v>
      </c>
      <c r="M554" s="88">
        <f>Table1[[#This Row],[Size of land (m2)]]*Table1[[#This Row],[Land Unit Rate ($/m2)]]</f>
        <v>1505149.9847941888</v>
      </c>
      <c r="N554" s="244">
        <v>2021</v>
      </c>
      <c r="O554" s="202">
        <f>ROUND(IF(Table1[[#This Row],[Valuation Year]]=2016,(Table1[[#This Row],[Total Construction Cost ($)]]+Table1[[#This Row],[Land Value]])*('General Input Sheet'!$G$38/'General Input Sheet'!$G$43),Table1[[#This Row],[Total Construction Cost ($)]]+Table1[[#This Row],[Land Value]]),0)</f>
        <v>2893184</v>
      </c>
      <c r="P554" s="123" t="str" cm="1">
        <f t="array" ref="P554">_xlfn.IFS(Table1[[#This Row],[Asset Class]]&lt;&gt;"Local","y",P$11=$E554,"y",Table1[[#This Row],[Asset Class]]="Local","")</f>
        <v/>
      </c>
      <c r="Q554" s="86" t="str" cm="1">
        <f t="array" ref="Q554">_xlfn.IFS(Table1[[#This Row],[Asset Class]]&lt;&gt;"Local","y",Q$11=$E554,"y",Table1[[#This Row],[Asset Class]]="Local","")</f>
        <v/>
      </c>
      <c r="R554" s="86" t="str" cm="1">
        <f t="array" ref="R554">_xlfn.IFS(Table1[[#This Row],[Asset Class]]&lt;&gt;"Local","y",R$11=$E554,"y",Table1[[#This Row],[Asset Class]]="Local","")</f>
        <v>y</v>
      </c>
      <c r="S554" s="341" t="str" cm="1">
        <f t="array" ref="S554">_xlfn.IFS(Table1[[#This Row],[Asset Class]]&lt;&gt;"Local","y",S$11=$E554,"y",Table1[[#This Row],[Asset Class]]="Local","")</f>
        <v/>
      </c>
      <c r="T554" s="50"/>
      <c r="U554" s="95" t="str">
        <f>IF(Table1[[#This Row],[Asset Class]]&lt;&gt;"Local",0.25,IF(P554="y",1,""))</f>
        <v/>
      </c>
      <c r="V554" s="415" t="str">
        <f>IF(Table1[[#This Row],[Asset Class]]&lt;&gt;"Local",0.25,IF(Q554="y",1,""))</f>
        <v/>
      </c>
      <c r="W554" s="415">
        <f>IF(Table1[[#This Row],[Asset Class]]&lt;&gt;"Local",0.25,IF(R554="y",1,""))</f>
        <v>1</v>
      </c>
      <c r="X554" s="415" t="str">
        <f>IF(Table1[[#This Row],[Asset Class]]&lt;&gt;"Local",0.25,IF(S554="y",1,""))</f>
        <v/>
      </c>
      <c r="Y554" s="95">
        <f t="shared" si="48"/>
        <v>1</v>
      </c>
      <c r="Z554" s="50"/>
      <c r="AA554" s="257" t="str">
        <f t="shared" si="49"/>
        <v/>
      </c>
      <c r="AB554" s="258" t="str">
        <f t="shared" si="50"/>
        <v/>
      </c>
      <c r="AC554" s="258">
        <f t="shared" si="51"/>
        <v>2893184</v>
      </c>
      <c r="AD554" s="258" t="str">
        <f t="shared" si="52"/>
        <v/>
      </c>
      <c r="AE554" s="259">
        <f t="shared" si="53"/>
        <v>2893184</v>
      </c>
    </row>
    <row r="555" spans="1:31">
      <c r="A555" s="26"/>
      <c r="B555" s="210" t="s">
        <v>985</v>
      </c>
      <c r="C555" s="211" t="s">
        <v>986</v>
      </c>
      <c r="D555" s="211" t="s">
        <v>111</v>
      </c>
      <c r="E555" s="211" t="s">
        <v>102</v>
      </c>
      <c r="F555" s="241" t="s">
        <v>103</v>
      </c>
      <c r="G555" s="357">
        <v>0.5</v>
      </c>
      <c r="H555" s="360">
        <v>2576.4411876172885</v>
      </c>
      <c r="I555" s="365">
        <v>143.96305955739601</v>
      </c>
      <c r="J555" s="332">
        <f>Table1[[#This Row],[Embellishment Area (m2)]]*Table1[[#This Row],[Construction Unit Rate ($/m)]]*Table1[[#This Row],[Embellishment Area Factor]]</f>
        <v>185456.17806953791</v>
      </c>
      <c r="K555" s="246">
        <v>5152.882375234577</v>
      </c>
      <c r="L555" s="337">
        <v>39.027494808321961</v>
      </c>
      <c r="M555" s="88">
        <f>Table1[[#This Row],[Size of land (m2)]]*Table1[[#This Row],[Land Unit Rate ($/m2)]]</f>
        <v>201104.09014736119</v>
      </c>
      <c r="N555" s="244">
        <v>2021</v>
      </c>
      <c r="O555" s="202">
        <f>ROUND(IF(Table1[[#This Row],[Valuation Year]]=2016,(Table1[[#This Row],[Total Construction Cost ($)]]+Table1[[#This Row],[Land Value]])*('General Input Sheet'!$G$38/'General Input Sheet'!$G$43),Table1[[#This Row],[Total Construction Cost ($)]]+Table1[[#This Row],[Land Value]]),0)</f>
        <v>386560</v>
      </c>
      <c r="P555" s="123" t="str" cm="1">
        <f t="array" ref="P555">_xlfn.IFS(Table1[[#This Row],[Asset Class]]&lt;&gt;"Local","y",P$11=$E555,"y",Table1[[#This Row],[Asset Class]]="Local","")</f>
        <v/>
      </c>
      <c r="Q555" s="86" t="str" cm="1">
        <f t="array" ref="Q555">_xlfn.IFS(Table1[[#This Row],[Asset Class]]&lt;&gt;"Local","y",Q$11=$E555,"y",Table1[[#This Row],[Asset Class]]="Local","")</f>
        <v/>
      </c>
      <c r="R555" s="86" t="str" cm="1">
        <f t="array" ref="R555">_xlfn.IFS(Table1[[#This Row],[Asset Class]]&lt;&gt;"Local","y",R$11=$E555,"y",Table1[[#This Row],[Asset Class]]="Local","")</f>
        <v>y</v>
      </c>
      <c r="S555" s="341" t="str" cm="1">
        <f t="array" ref="S555">_xlfn.IFS(Table1[[#This Row],[Asset Class]]&lt;&gt;"Local","y",S$11=$E555,"y",Table1[[#This Row],[Asset Class]]="Local","")</f>
        <v/>
      </c>
      <c r="T555" s="50"/>
      <c r="U555" s="95" t="str">
        <f>IF(Table1[[#This Row],[Asset Class]]&lt;&gt;"Local",0.25,IF(P555="y",1,""))</f>
        <v/>
      </c>
      <c r="V555" s="415" t="str">
        <f>IF(Table1[[#This Row],[Asset Class]]&lt;&gt;"Local",0.25,IF(Q555="y",1,""))</f>
        <v/>
      </c>
      <c r="W555" s="415">
        <f>IF(Table1[[#This Row],[Asset Class]]&lt;&gt;"Local",0.25,IF(R555="y",1,""))</f>
        <v>1</v>
      </c>
      <c r="X555" s="415" t="str">
        <f>IF(Table1[[#This Row],[Asset Class]]&lt;&gt;"Local",0.25,IF(S555="y",1,""))</f>
        <v/>
      </c>
      <c r="Y555" s="95">
        <f t="shared" si="48"/>
        <v>1</v>
      </c>
      <c r="Z555" s="50"/>
      <c r="AA555" s="257" t="str">
        <f t="shared" si="49"/>
        <v/>
      </c>
      <c r="AB555" s="258" t="str">
        <f t="shared" si="50"/>
        <v/>
      </c>
      <c r="AC555" s="258">
        <f t="shared" si="51"/>
        <v>386560</v>
      </c>
      <c r="AD555" s="258" t="str">
        <f t="shared" si="52"/>
        <v/>
      </c>
      <c r="AE555" s="259">
        <f t="shared" si="53"/>
        <v>386560</v>
      </c>
    </row>
    <row r="556" spans="1:31">
      <c r="A556" s="26"/>
      <c r="B556" s="210" t="s">
        <v>987</v>
      </c>
      <c r="C556" s="211" t="s">
        <v>988</v>
      </c>
      <c r="D556" s="211" t="s">
        <v>111</v>
      </c>
      <c r="E556" s="211" t="s">
        <v>102</v>
      </c>
      <c r="F556" s="241" t="s">
        <v>103</v>
      </c>
      <c r="G556" s="357">
        <v>0.5</v>
      </c>
      <c r="H556" s="360">
        <v>1939.4515505342424</v>
      </c>
      <c r="I556" s="365">
        <v>143.96305955739601</v>
      </c>
      <c r="J556" s="332">
        <f>Table1[[#This Row],[Embellishment Area (m2)]]*Table1[[#This Row],[Construction Unit Rate ($/m)]]*Table1[[#This Row],[Embellishment Area Factor]]</f>
        <v>139604.6895391226</v>
      </c>
      <c r="K556" s="246">
        <v>3878.9031010684848</v>
      </c>
      <c r="L556" s="337">
        <v>39.027494808321961</v>
      </c>
      <c r="M556" s="88">
        <f>Table1[[#This Row],[Size of land (m2)]]*Table1[[#This Row],[Land Unit Rate ($/m2)]]</f>
        <v>151383.87063893426</v>
      </c>
      <c r="N556" s="244">
        <v>2021</v>
      </c>
      <c r="O556" s="202">
        <f>ROUND(IF(Table1[[#This Row],[Valuation Year]]=2016,(Table1[[#This Row],[Total Construction Cost ($)]]+Table1[[#This Row],[Land Value]])*('General Input Sheet'!$G$38/'General Input Sheet'!$G$43),Table1[[#This Row],[Total Construction Cost ($)]]+Table1[[#This Row],[Land Value]]),0)</f>
        <v>290989</v>
      </c>
      <c r="P556" s="123" t="str" cm="1">
        <f t="array" ref="P556">_xlfn.IFS(Table1[[#This Row],[Asset Class]]&lt;&gt;"Local","y",P$11=$E556,"y",Table1[[#This Row],[Asset Class]]="Local","")</f>
        <v/>
      </c>
      <c r="Q556" s="86" t="str" cm="1">
        <f t="array" ref="Q556">_xlfn.IFS(Table1[[#This Row],[Asset Class]]&lt;&gt;"Local","y",Q$11=$E556,"y",Table1[[#This Row],[Asset Class]]="Local","")</f>
        <v/>
      </c>
      <c r="R556" s="86" t="str" cm="1">
        <f t="array" ref="R556">_xlfn.IFS(Table1[[#This Row],[Asset Class]]&lt;&gt;"Local","y",R$11=$E556,"y",Table1[[#This Row],[Asset Class]]="Local","")</f>
        <v>y</v>
      </c>
      <c r="S556" s="341" t="str" cm="1">
        <f t="array" ref="S556">_xlfn.IFS(Table1[[#This Row],[Asset Class]]&lt;&gt;"Local","y",S$11=$E556,"y",Table1[[#This Row],[Asset Class]]="Local","")</f>
        <v/>
      </c>
      <c r="T556" s="50"/>
      <c r="U556" s="95" t="str">
        <f>IF(Table1[[#This Row],[Asset Class]]&lt;&gt;"Local",0.25,IF(P556="y",1,""))</f>
        <v/>
      </c>
      <c r="V556" s="415" t="str">
        <f>IF(Table1[[#This Row],[Asset Class]]&lt;&gt;"Local",0.25,IF(Q556="y",1,""))</f>
        <v/>
      </c>
      <c r="W556" s="415">
        <f>IF(Table1[[#This Row],[Asset Class]]&lt;&gt;"Local",0.25,IF(R556="y",1,""))</f>
        <v>1</v>
      </c>
      <c r="X556" s="415" t="str">
        <f>IF(Table1[[#This Row],[Asset Class]]&lt;&gt;"Local",0.25,IF(S556="y",1,""))</f>
        <v/>
      </c>
      <c r="Y556" s="95">
        <f t="shared" si="48"/>
        <v>1</v>
      </c>
      <c r="Z556" s="50"/>
      <c r="AA556" s="257" t="str">
        <f t="shared" si="49"/>
        <v/>
      </c>
      <c r="AB556" s="258" t="str">
        <f t="shared" si="50"/>
        <v/>
      </c>
      <c r="AC556" s="258">
        <f t="shared" si="51"/>
        <v>290989</v>
      </c>
      <c r="AD556" s="258" t="str">
        <f t="shared" si="52"/>
        <v/>
      </c>
      <c r="AE556" s="259">
        <f t="shared" si="53"/>
        <v>290989</v>
      </c>
    </row>
    <row r="557" spans="1:31">
      <c r="A557" s="26"/>
      <c r="B557" s="210" t="s">
        <v>989</v>
      </c>
      <c r="C557" s="211" t="s">
        <v>990</v>
      </c>
      <c r="D557" s="211" t="s">
        <v>106</v>
      </c>
      <c r="E557" s="211" t="s">
        <v>102</v>
      </c>
      <c r="F557" s="241" t="s">
        <v>103</v>
      </c>
      <c r="G557" s="357">
        <v>0.5</v>
      </c>
      <c r="H557" s="360">
        <v>903.73337728365004</v>
      </c>
      <c r="I557" s="365">
        <v>452.87898632773505</v>
      </c>
      <c r="J557" s="332">
        <f>Table1[[#This Row],[Embellishment Area (m2)]]*Table1[[#This Row],[Construction Unit Rate ($/m)]]*Table1[[#This Row],[Embellishment Area Factor]]</f>
        <v>204640.92790737998</v>
      </c>
      <c r="K557" s="246">
        <v>1807.4667545673001</v>
      </c>
      <c r="L557" s="337">
        <v>140.14546069071523</v>
      </c>
      <c r="M557" s="88">
        <f>Table1[[#This Row],[Size of land (m2)]]*Table1[[#This Row],[Land Unit Rate ($/m2)]]</f>
        <v>253308.26100198619</v>
      </c>
      <c r="N557" s="244">
        <v>2021</v>
      </c>
      <c r="O557" s="202">
        <f>ROUND(IF(Table1[[#This Row],[Valuation Year]]=2016,(Table1[[#This Row],[Total Construction Cost ($)]]+Table1[[#This Row],[Land Value]])*('General Input Sheet'!$G$38/'General Input Sheet'!$G$43),Table1[[#This Row],[Total Construction Cost ($)]]+Table1[[#This Row],[Land Value]]),0)</f>
        <v>457949</v>
      </c>
      <c r="P557" s="123" t="str" cm="1">
        <f t="array" ref="P557">_xlfn.IFS(Table1[[#This Row],[Asset Class]]&lt;&gt;"Local","y",P$11=$E557,"y",Table1[[#This Row],[Asset Class]]="Local","")</f>
        <v>y</v>
      </c>
      <c r="Q557" s="86" t="str" cm="1">
        <f t="array" ref="Q557">_xlfn.IFS(Table1[[#This Row],[Asset Class]]&lt;&gt;"Local","y",Q$11=$E557,"y",Table1[[#This Row],[Asset Class]]="Local","")</f>
        <v>y</v>
      </c>
      <c r="R557" s="86" t="str" cm="1">
        <f t="array" ref="R557">_xlfn.IFS(Table1[[#This Row],[Asset Class]]&lt;&gt;"Local","y",R$11=$E557,"y",Table1[[#This Row],[Asset Class]]="Local","")</f>
        <v>y</v>
      </c>
      <c r="S557" s="341" t="str" cm="1">
        <f t="array" ref="S557">_xlfn.IFS(Table1[[#This Row],[Asset Class]]&lt;&gt;"Local","y",S$11=$E557,"y",Table1[[#This Row],[Asset Class]]="Local","")</f>
        <v>y</v>
      </c>
      <c r="T557" s="50"/>
      <c r="U557" s="95">
        <f>IF(Table1[[#This Row],[Asset Class]]&lt;&gt;"Local",0.25,IF(P557="y",1,""))</f>
        <v>0.25</v>
      </c>
      <c r="V557" s="415">
        <f>IF(Table1[[#This Row],[Asset Class]]&lt;&gt;"Local",0.25,IF(Q557="y",1,""))</f>
        <v>0.25</v>
      </c>
      <c r="W557" s="415">
        <f>IF(Table1[[#This Row],[Asset Class]]&lt;&gt;"Local",0.25,IF(R557="y",1,""))</f>
        <v>0.25</v>
      </c>
      <c r="X557" s="415">
        <f>IF(Table1[[#This Row],[Asset Class]]&lt;&gt;"Local",0.25,IF(S557="y",1,""))</f>
        <v>0.25</v>
      </c>
      <c r="Y557" s="95">
        <f t="shared" si="48"/>
        <v>1</v>
      </c>
      <c r="Z557" s="50"/>
      <c r="AA557" s="257">
        <f t="shared" si="49"/>
        <v>114487.25</v>
      </c>
      <c r="AB557" s="258">
        <f t="shared" si="50"/>
        <v>114487.25</v>
      </c>
      <c r="AC557" s="258">
        <f t="shared" si="51"/>
        <v>114487.25</v>
      </c>
      <c r="AD557" s="258">
        <f t="shared" si="52"/>
        <v>114487.25</v>
      </c>
      <c r="AE557" s="259">
        <f t="shared" si="53"/>
        <v>457949</v>
      </c>
    </row>
    <row r="558" spans="1:31">
      <c r="A558" s="26"/>
      <c r="B558" s="210" t="s">
        <v>989</v>
      </c>
      <c r="C558" s="211" t="s">
        <v>991</v>
      </c>
      <c r="D558" s="211" t="s">
        <v>106</v>
      </c>
      <c r="E558" s="211" t="s">
        <v>102</v>
      </c>
      <c r="F558" s="241" t="s">
        <v>136</v>
      </c>
      <c r="G558" s="357">
        <v>0.5</v>
      </c>
      <c r="H558" s="360">
        <v>32504.288572615114</v>
      </c>
      <c r="I558" s="365">
        <v>452.87898632773505</v>
      </c>
      <c r="J558" s="332">
        <f>Table1[[#This Row],[Embellishment Area (m2)]]*Table1[[#This Row],[Construction Unit Rate ($/m)]]*Table1[[#This Row],[Embellishment Area Factor]]</f>
        <v>7360254.6300350577</v>
      </c>
      <c r="K558" s="246">
        <v>65008.577145230229</v>
      </c>
      <c r="L558" s="337">
        <v>140.14546069071523</v>
      </c>
      <c r="M558" s="88">
        <f>Table1[[#This Row],[Size of land (m2)]]*Table1[[#This Row],[Land Unit Rate ($/m2)]]</f>
        <v>9110656.992866192</v>
      </c>
      <c r="N558" s="244">
        <v>2021</v>
      </c>
      <c r="O558" s="202">
        <f>ROUND(IF(Table1[[#This Row],[Valuation Year]]=2016,(Table1[[#This Row],[Total Construction Cost ($)]]+Table1[[#This Row],[Land Value]])*('General Input Sheet'!$G$38/'General Input Sheet'!$G$43),Table1[[#This Row],[Total Construction Cost ($)]]+Table1[[#This Row],[Land Value]]),0)</f>
        <v>16470912</v>
      </c>
      <c r="P558" s="123" t="str" cm="1">
        <f t="array" ref="P558">_xlfn.IFS(Table1[[#This Row],[Asset Class]]&lt;&gt;"Local","y",P$11=$E558,"y",Table1[[#This Row],[Asset Class]]="Local","")</f>
        <v>y</v>
      </c>
      <c r="Q558" s="86" t="str" cm="1">
        <f t="array" ref="Q558">_xlfn.IFS(Table1[[#This Row],[Asset Class]]&lt;&gt;"Local","y",Q$11=$E558,"y",Table1[[#This Row],[Asset Class]]="Local","")</f>
        <v>y</v>
      </c>
      <c r="R558" s="86" t="str" cm="1">
        <f t="array" ref="R558">_xlfn.IFS(Table1[[#This Row],[Asset Class]]&lt;&gt;"Local","y",R$11=$E558,"y",Table1[[#This Row],[Asset Class]]="Local","")</f>
        <v>y</v>
      </c>
      <c r="S558" s="341" t="str" cm="1">
        <f t="array" ref="S558">_xlfn.IFS(Table1[[#This Row],[Asset Class]]&lt;&gt;"Local","y",S$11=$E558,"y",Table1[[#This Row],[Asset Class]]="Local","")</f>
        <v>y</v>
      </c>
      <c r="T558" s="50"/>
      <c r="U558" s="95">
        <f>IF(Table1[[#This Row],[Asset Class]]&lt;&gt;"Local",0.25,IF(P558="y",1,""))</f>
        <v>0.25</v>
      </c>
      <c r="V558" s="415">
        <f>IF(Table1[[#This Row],[Asset Class]]&lt;&gt;"Local",0.25,IF(Q558="y",1,""))</f>
        <v>0.25</v>
      </c>
      <c r="W558" s="415">
        <f>IF(Table1[[#This Row],[Asset Class]]&lt;&gt;"Local",0.25,IF(R558="y",1,""))</f>
        <v>0.25</v>
      </c>
      <c r="X558" s="415">
        <f>IF(Table1[[#This Row],[Asset Class]]&lt;&gt;"Local",0.25,IF(S558="y",1,""))</f>
        <v>0.25</v>
      </c>
      <c r="Y558" s="95">
        <f t="shared" si="48"/>
        <v>1</v>
      </c>
      <c r="Z558" s="50"/>
      <c r="AA558" s="257">
        <f t="shared" si="49"/>
        <v>4117728</v>
      </c>
      <c r="AB558" s="258">
        <f t="shared" si="50"/>
        <v>4117728</v>
      </c>
      <c r="AC558" s="258">
        <f t="shared" si="51"/>
        <v>4117728</v>
      </c>
      <c r="AD558" s="258">
        <f t="shared" si="52"/>
        <v>4117728</v>
      </c>
      <c r="AE558" s="259">
        <f t="shared" si="53"/>
        <v>16470912</v>
      </c>
    </row>
    <row r="559" spans="1:31">
      <c r="A559" s="26"/>
      <c r="B559" s="210" t="s">
        <v>989</v>
      </c>
      <c r="C559" s="211" t="s">
        <v>992</v>
      </c>
      <c r="D559" s="211" t="s">
        <v>106</v>
      </c>
      <c r="E559" s="211" t="s">
        <v>102</v>
      </c>
      <c r="F559" s="241" t="s">
        <v>103</v>
      </c>
      <c r="G559" s="357">
        <v>0.5</v>
      </c>
      <c r="H559" s="360">
        <v>13985.181192512069</v>
      </c>
      <c r="I559" s="365">
        <v>452.87898632773505</v>
      </c>
      <c r="J559" s="332">
        <f>Table1[[#This Row],[Embellishment Area (m2)]]*Table1[[#This Row],[Construction Unit Rate ($/m)]]*Table1[[#This Row],[Embellishment Area Factor]]</f>
        <v>3166797.3410372855</v>
      </c>
      <c r="K559" s="246">
        <v>27970.362385024138</v>
      </c>
      <c r="L559" s="337">
        <v>140.14546069071523</v>
      </c>
      <c r="M559" s="88">
        <f>Table1[[#This Row],[Size of land (m2)]]*Table1[[#This Row],[Land Unit Rate ($/m2)]]</f>
        <v>3919919.3221354601</v>
      </c>
      <c r="N559" s="244">
        <v>2021</v>
      </c>
      <c r="O559" s="202">
        <f>ROUND(IF(Table1[[#This Row],[Valuation Year]]=2016,(Table1[[#This Row],[Total Construction Cost ($)]]+Table1[[#This Row],[Land Value]])*('General Input Sheet'!$G$38/'General Input Sheet'!$G$43),Table1[[#This Row],[Total Construction Cost ($)]]+Table1[[#This Row],[Land Value]]),0)</f>
        <v>7086717</v>
      </c>
      <c r="P559" s="123" t="str" cm="1">
        <f t="array" ref="P559">_xlfn.IFS(Table1[[#This Row],[Asset Class]]&lt;&gt;"Local","y",P$11=$E559,"y",Table1[[#This Row],[Asset Class]]="Local","")</f>
        <v>y</v>
      </c>
      <c r="Q559" s="86" t="str" cm="1">
        <f t="array" ref="Q559">_xlfn.IFS(Table1[[#This Row],[Asset Class]]&lt;&gt;"Local","y",Q$11=$E559,"y",Table1[[#This Row],[Asset Class]]="Local","")</f>
        <v>y</v>
      </c>
      <c r="R559" s="86" t="str" cm="1">
        <f t="array" ref="R559">_xlfn.IFS(Table1[[#This Row],[Asset Class]]&lt;&gt;"Local","y",R$11=$E559,"y",Table1[[#This Row],[Asset Class]]="Local","")</f>
        <v>y</v>
      </c>
      <c r="S559" s="341" t="str" cm="1">
        <f t="array" ref="S559">_xlfn.IFS(Table1[[#This Row],[Asset Class]]&lt;&gt;"Local","y",S$11=$E559,"y",Table1[[#This Row],[Asset Class]]="Local","")</f>
        <v>y</v>
      </c>
      <c r="T559" s="50"/>
      <c r="U559" s="95">
        <f>IF(Table1[[#This Row],[Asset Class]]&lt;&gt;"Local",0.25,IF(P559="y",1,""))</f>
        <v>0.25</v>
      </c>
      <c r="V559" s="415">
        <f>IF(Table1[[#This Row],[Asset Class]]&lt;&gt;"Local",0.25,IF(Q559="y",1,""))</f>
        <v>0.25</v>
      </c>
      <c r="W559" s="415">
        <f>IF(Table1[[#This Row],[Asset Class]]&lt;&gt;"Local",0.25,IF(R559="y",1,""))</f>
        <v>0.25</v>
      </c>
      <c r="X559" s="415">
        <f>IF(Table1[[#This Row],[Asset Class]]&lt;&gt;"Local",0.25,IF(S559="y",1,""))</f>
        <v>0.25</v>
      </c>
      <c r="Y559" s="95">
        <f t="shared" si="48"/>
        <v>1</v>
      </c>
      <c r="Z559" s="50"/>
      <c r="AA559" s="257">
        <f t="shared" si="49"/>
        <v>1771679.25</v>
      </c>
      <c r="AB559" s="258">
        <f t="shared" si="50"/>
        <v>1771679.25</v>
      </c>
      <c r="AC559" s="258">
        <f t="shared" si="51"/>
        <v>1771679.25</v>
      </c>
      <c r="AD559" s="258">
        <f t="shared" si="52"/>
        <v>1771679.25</v>
      </c>
      <c r="AE559" s="259">
        <f t="shared" si="53"/>
        <v>7086717</v>
      </c>
    </row>
    <row r="560" spans="1:31">
      <c r="A560" s="26"/>
      <c r="B560" s="210" t="s">
        <v>993</v>
      </c>
      <c r="C560" s="211" t="s">
        <v>994</v>
      </c>
      <c r="D560" s="211" t="s">
        <v>111</v>
      </c>
      <c r="E560" s="211" t="s">
        <v>102</v>
      </c>
      <c r="F560" s="241" t="s">
        <v>103</v>
      </c>
      <c r="G560" s="357">
        <v>0.5</v>
      </c>
      <c r="H560" s="360">
        <v>13244.451076680391</v>
      </c>
      <c r="I560" s="365">
        <v>143.96305955739601</v>
      </c>
      <c r="J560" s="332">
        <f>Table1[[#This Row],[Embellishment Area (m2)]]*Table1[[#This Row],[Construction Unit Rate ($/m)]]*Table1[[#This Row],[Embellishment Area Factor]]</f>
        <v>953355.84957857837</v>
      </c>
      <c r="K560" s="246">
        <v>26488.902153360781</v>
      </c>
      <c r="L560" s="337">
        <v>39.027494808321961</v>
      </c>
      <c r="M560" s="88">
        <f>Table1[[#This Row],[Size of land (m2)]]*Table1[[#This Row],[Land Unit Rate ($/m2)]]</f>
        <v>1033795.4912684363</v>
      </c>
      <c r="N560" s="244">
        <v>2021</v>
      </c>
      <c r="O560" s="202">
        <f>ROUND(IF(Table1[[#This Row],[Valuation Year]]=2016,(Table1[[#This Row],[Total Construction Cost ($)]]+Table1[[#This Row],[Land Value]])*('General Input Sheet'!$G$38/'General Input Sheet'!$G$43),Table1[[#This Row],[Total Construction Cost ($)]]+Table1[[#This Row],[Land Value]]),0)</f>
        <v>1987151</v>
      </c>
      <c r="P560" s="123" t="str" cm="1">
        <f t="array" ref="P560">_xlfn.IFS(Table1[[#This Row],[Asset Class]]&lt;&gt;"Local","y",P$11=$E560,"y",Table1[[#This Row],[Asset Class]]="Local","")</f>
        <v/>
      </c>
      <c r="Q560" s="86" t="str" cm="1">
        <f t="array" ref="Q560">_xlfn.IFS(Table1[[#This Row],[Asset Class]]&lt;&gt;"Local","y",Q$11=$E560,"y",Table1[[#This Row],[Asset Class]]="Local","")</f>
        <v/>
      </c>
      <c r="R560" s="86" t="str" cm="1">
        <f t="array" ref="R560">_xlfn.IFS(Table1[[#This Row],[Asset Class]]&lt;&gt;"Local","y",R$11=$E560,"y",Table1[[#This Row],[Asset Class]]="Local","")</f>
        <v>y</v>
      </c>
      <c r="S560" s="341" t="str" cm="1">
        <f t="array" ref="S560">_xlfn.IFS(Table1[[#This Row],[Asset Class]]&lt;&gt;"Local","y",S$11=$E560,"y",Table1[[#This Row],[Asset Class]]="Local","")</f>
        <v/>
      </c>
      <c r="T560" s="50"/>
      <c r="U560" s="95" t="str">
        <f>IF(Table1[[#This Row],[Asset Class]]&lt;&gt;"Local",0.25,IF(P560="y",1,""))</f>
        <v/>
      </c>
      <c r="V560" s="415" t="str">
        <f>IF(Table1[[#This Row],[Asset Class]]&lt;&gt;"Local",0.25,IF(Q560="y",1,""))</f>
        <v/>
      </c>
      <c r="W560" s="415">
        <f>IF(Table1[[#This Row],[Asset Class]]&lt;&gt;"Local",0.25,IF(R560="y",1,""))</f>
        <v>1</v>
      </c>
      <c r="X560" s="415" t="str">
        <f>IF(Table1[[#This Row],[Asset Class]]&lt;&gt;"Local",0.25,IF(S560="y",1,""))</f>
        <v/>
      </c>
      <c r="Y560" s="95">
        <f t="shared" si="48"/>
        <v>1</v>
      </c>
      <c r="Z560" s="50"/>
      <c r="AA560" s="257" t="str">
        <f t="shared" si="49"/>
        <v/>
      </c>
      <c r="AB560" s="258" t="str">
        <f t="shared" si="50"/>
        <v/>
      </c>
      <c r="AC560" s="258">
        <f t="shared" si="51"/>
        <v>1987151</v>
      </c>
      <c r="AD560" s="258" t="str">
        <f t="shared" si="52"/>
        <v/>
      </c>
      <c r="AE560" s="259">
        <f t="shared" si="53"/>
        <v>1987151</v>
      </c>
    </row>
    <row r="561" spans="1:31">
      <c r="A561" s="26"/>
      <c r="B561" s="210" t="s">
        <v>995</v>
      </c>
      <c r="C561" s="211" t="s">
        <v>996</v>
      </c>
      <c r="D561" s="211" t="s">
        <v>111</v>
      </c>
      <c r="E561" s="211" t="s">
        <v>102</v>
      </c>
      <c r="F561" s="241" t="s">
        <v>108</v>
      </c>
      <c r="G561" s="357">
        <v>0.5</v>
      </c>
      <c r="H561" s="360">
        <v>16527.584470729442</v>
      </c>
      <c r="I561" s="365">
        <v>143.96305955739601</v>
      </c>
      <c r="J561" s="332">
        <f>Table1[[#This Row],[Embellishment Area (m2)]]*Table1[[#This Row],[Construction Unit Rate ($/m)]]*Table1[[#This Row],[Embellishment Area Factor]]</f>
        <v>1189680.8137497581</v>
      </c>
      <c r="K561" s="246">
        <v>33055.168941458884</v>
      </c>
      <c r="L561" s="337">
        <v>39.027494808321961</v>
      </c>
      <c r="M561" s="88">
        <f>Table1[[#This Row],[Size of land (m2)]]*Table1[[#This Row],[Land Unit Rate ($/m2)]]</f>
        <v>1290060.434250992</v>
      </c>
      <c r="N561" s="244">
        <v>2021</v>
      </c>
      <c r="O561" s="202">
        <f>ROUND(IF(Table1[[#This Row],[Valuation Year]]=2016,(Table1[[#This Row],[Total Construction Cost ($)]]+Table1[[#This Row],[Land Value]])*('General Input Sheet'!$G$38/'General Input Sheet'!$G$43),Table1[[#This Row],[Total Construction Cost ($)]]+Table1[[#This Row],[Land Value]]),0)</f>
        <v>2479741</v>
      </c>
      <c r="P561" s="123" t="str" cm="1">
        <f t="array" ref="P561">_xlfn.IFS(Table1[[#This Row],[Asset Class]]&lt;&gt;"Local","y",P$11=$E561,"y",Table1[[#This Row],[Asset Class]]="Local","")</f>
        <v/>
      </c>
      <c r="Q561" s="86" t="str" cm="1">
        <f t="array" ref="Q561">_xlfn.IFS(Table1[[#This Row],[Asset Class]]&lt;&gt;"Local","y",Q$11=$E561,"y",Table1[[#This Row],[Asset Class]]="Local","")</f>
        <v/>
      </c>
      <c r="R561" s="86" t="str" cm="1">
        <f t="array" ref="R561">_xlfn.IFS(Table1[[#This Row],[Asset Class]]&lt;&gt;"Local","y",R$11=$E561,"y",Table1[[#This Row],[Asset Class]]="Local","")</f>
        <v>y</v>
      </c>
      <c r="S561" s="341" t="str" cm="1">
        <f t="array" ref="S561">_xlfn.IFS(Table1[[#This Row],[Asset Class]]&lt;&gt;"Local","y",S$11=$E561,"y",Table1[[#This Row],[Asset Class]]="Local","")</f>
        <v/>
      </c>
      <c r="T561" s="50"/>
      <c r="U561" s="95" t="str">
        <f>IF(Table1[[#This Row],[Asset Class]]&lt;&gt;"Local",0.25,IF(P561="y",1,""))</f>
        <v/>
      </c>
      <c r="V561" s="415" t="str">
        <f>IF(Table1[[#This Row],[Asset Class]]&lt;&gt;"Local",0.25,IF(Q561="y",1,""))</f>
        <v/>
      </c>
      <c r="W561" s="415">
        <f>IF(Table1[[#This Row],[Asset Class]]&lt;&gt;"Local",0.25,IF(R561="y",1,""))</f>
        <v>1</v>
      </c>
      <c r="X561" s="415" t="str">
        <f>IF(Table1[[#This Row],[Asset Class]]&lt;&gt;"Local",0.25,IF(S561="y",1,""))</f>
        <v/>
      </c>
      <c r="Y561" s="95">
        <f t="shared" si="48"/>
        <v>1</v>
      </c>
      <c r="Z561" s="50"/>
      <c r="AA561" s="257" t="str">
        <f t="shared" si="49"/>
        <v/>
      </c>
      <c r="AB561" s="258" t="str">
        <f t="shared" si="50"/>
        <v/>
      </c>
      <c r="AC561" s="258">
        <f t="shared" si="51"/>
        <v>2479741</v>
      </c>
      <c r="AD561" s="258" t="str">
        <f t="shared" si="52"/>
        <v/>
      </c>
      <c r="AE561" s="259">
        <f t="shared" si="53"/>
        <v>2479741</v>
      </c>
    </row>
    <row r="562" spans="1:31">
      <c r="A562" s="26"/>
      <c r="B562" s="210" t="s">
        <v>997</v>
      </c>
      <c r="C562" s="211" t="s">
        <v>998</v>
      </c>
      <c r="D562" s="211" t="s">
        <v>111</v>
      </c>
      <c r="E562" s="211" t="s">
        <v>102</v>
      </c>
      <c r="F562" s="241" t="s">
        <v>108</v>
      </c>
      <c r="G562" s="357">
        <v>0.5</v>
      </c>
      <c r="H562" s="360">
        <v>34676.819132743934</v>
      </c>
      <c r="I562" s="365">
        <v>143.96305955739601</v>
      </c>
      <c r="J562" s="332">
        <f>Table1[[#This Row],[Embellishment Area (m2)]]*Table1[[#This Row],[Construction Unit Rate ($/m)]]*Table1[[#This Row],[Embellishment Area Factor]]</f>
        <v>2496090.4890341321</v>
      </c>
      <c r="K562" s="246">
        <v>69353.638265487869</v>
      </c>
      <c r="L562" s="337">
        <v>39.027494808321961</v>
      </c>
      <c r="M562" s="88">
        <f>Table1[[#This Row],[Size of land (m2)]]*Table1[[#This Row],[Land Unit Rate ($/m2)]]</f>
        <v>2706698.7573445672</v>
      </c>
      <c r="N562" s="244">
        <v>2021</v>
      </c>
      <c r="O562" s="202">
        <f>ROUND(IF(Table1[[#This Row],[Valuation Year]]=2016,(Table1[[#This Row],[Total Construction Cost ($)]]+Table1[[#This Row],[Land Value]])*('General Input Sheet'!$G$38/'General Input Sheet'!$G$43),Table1[[#This Row],[Total Construction Cost ($)]]+Table1[[#This Row],[Land Value]]),0)</f>
        <v>5202789</v>
      </c>
      <c r="P562" s="123" t="str" cm="1">
        <f t="array" ref="P562">_xlfn.IFS(Table1[[#This Row],[Asset Class]]&lt;&gt;"Local","y",P$11=$E562,"y",Table1[[#This Row],[Asset Class]]="Local","")</f>
        <v/>
      </c>
      <c r="Q562" s="86" t="str" cm="1">
        <f t="array" ref="Q562">_xlfn.IFS(Table1[[#This Row],[Asset Class]]&lt;&gt;"Local","y",Q$11=$E562,"y",Table1[[#This Row],[Asset Class]]="Local","")</f>
        <v/>
      </c>
      <c r="R562" s="86" t="str" cm="1">
        <f t="array" ref="R562">_xlfn.IFS(Table1[[#This Row],[Asset Class]]&lt;&gt;"Local","y",R$11=$E562,"y",Table1[[#This Row],[Asset Class]]="Local","")</f>
        <v>y</v>
      </c>
      <c r="S562" s="341" t="str" cm="1">
        <f t="array" ref="S562">_xlfn.IFS(Table1[[#This Row],[Asset Class]]&lt;&gt;"Local","y",S$11=$E562,"y",Table1[[#This Row],[Asset Class]]="Local","")</f>
        <v/>
      </c>
      <c r="T562" s="50"/>
      <c r="U562" s="95" t="str">
        <f>IF(Table1[[#This Row],[Asset Class]]&lt;&gt;"Local",0.25,IF(P562="y",1,""))</f>
        <v/>
      </c>
      <c r="V562" s="415" t="str">
        <f>IF(Table1[[#This Row],[Asset Class]]&lt;&gt;"Local",0.25,IF(Q562="y",1,""))</f>
        <v/>
      </c>
      <c r="W562" s="415">
        <f>IF(Table1[[#This Row],[Asset Class]]&lt;&gt;"Local",0.25,IF(R562="y",1,""))</f>
        <v>1</v>
      </c>
      <c r="X562" s="415" t="str">
        <f>IF(Table1[[#This Row],[Asset Class]]&lt;&gt;"Local",0.25,IF(S562="y",1,""))</f>
        <v/>
      </c>
      <c r="Y562" s="95">
        <f t="shared" si="48"/>
        <v>1</v>
      </c>
      <c r="Z562" s="50"/>
      <c r="AA562" s="257" t="str">
        <f t="shared" si="49"/>
        <v/>
      </c>
      <c r="AB562" s="258" t="str">
        <f t="shared" si="50"/>
        <v/>
      </c>
      <c r="AC562" s="258">
        <f t="shared" si="51"/>
        <v>5202789</v>
      </c>
      <c r="AD562" s="258" t="str">
        <f t="shared" si="52"/>
        <v/>
      </c>
      <c r="AE562" s="259">
        <f t="shared" si="53"/>
        <v>5202789</v>
      </c>
    </row>
    <row r="563" spans="1:31">
      <c r="A563" s="26"/>
      <c r="B563" s="210" t="s">
        <v>997</v>
      </c>
      <c r="C563" s="211" t="s">
        <v>999</v>
      </c>
      <c r="D563" s="211" t="s">
        <v>111</v>
      </c>
      <c r="E563" s="211" t="s">
        <v>102</v>
      </c>
      <c r="F563" s="241" t="s">
        <v>103</v>
      </c>
      <c r="G563" s="357">
        <v>0.5</v>
      </c>
      <c r="H563" s="360">
        <v>1103.0739375228616</v>
      </c>
      <c r="I563" s="365">
        <v>143.96305955739601</v>
      </c>
      <c r="J563" s="332">
        <f>Table1[[#This Row],[Embellishment Area (m2)]]*Table1[[#This Row],[Construction Unit Rate ($/m)]]*Table1[[#This Row],[Embellishment Area Factor]]</f>
        <v>79400.949481907519</v>
      </c>
      <c r="K563" s="246">
        <v>2206.1478750457231</v>
      </c>
      <c r="L563" s="337">
        <v>39.027494808321961</v>
      </c>
      <c r="M563" s="88">
        <f>Table1[[#This Row],[Size of land (m2)]]*Table1[[#This Row],[Land Unit Rate ($/m2)]]</f>
        <v>86100.424739737486</v>
      </c>
      <c r="N563" s="244">
        <v>2021</v>
      </c>
      <c r="O563" s="202">
        <f>ROUND(IF(Table1[[#This Row],[Valuation Year]]=2016,(Table1[[#This Row],[Total Construction Cost ($)]]+Table1[[#This Row],[Land Value]])*('General Input Sheet'!$G$38/'General Input Sheet'!$G$43),Table1[[#This Row],[Total Construction Cost ($)]]+Table1[[#This Row],[Land Value]]),0)</f>
        <v>165501</v>
      </c>
      <c r="P563" s="123" t="str" cm="1">
        <f t="array" ref="P563">_xlfn.IFS(Table1[[#This Row],[Asset Class]]&lt;&gt;"Local","y",P$11=$E563,"y",Table1[[#This Row],[Asset Class]]="Local","")</f>
        <v/>
      </c>
      <c r="Q563" s="86" t="str" cm="1">
        <f t="array" ref="Q563">_xlfn.IFS(Table1[[#This Row],[Asset Class]]&lt;&gt;"Local","y",Q$11=$E563,"y",Table1[[#This Row],[Asset Class]]="Local","")</f>
        <v/>
      </c>
      <c r="R563" s="86" t="str" cm="1">
        <f t="array" ref="R563">_xlfn.IFS(Table1[[#This Row],[Asset Class]]&lt;&gt;"Local","y",R$11=$E563,"y",Table1[[#This Row],[Asset Class]]="Local","")</f>
        <v>y</v>
      </c>
      <c r="S563" s="341" t="str" cm="1">
        <f t="array" ref="S563">_xlfn.IFS(Table1[[#This Row],[Asset Class]]&lt;&gt;"Local","y",S$11=$E563,"y",Table1[[#This Row],[Asset Class]]="Local","")</f>
        <v/>
      </c>
      <c r="T563" s="50"/>
      <c r="U563" s="95" t="str">
        <f>IF(Table1[[#This Row],[Asset Class]]&lt;&gt;"Local",0.25,IF(P563="y",1,""))</f>
        <v/>
      </c>
      <c r="V563" s="415" t="str">
        <f>IF(Table1[[#This Row],[Asset Class]]&lt;&gt;"Local",0.25,IF(Q563="y",1,""))</f>
        <v/>
      </c>
      <c r="W563" s="415">
        <f>IF(Table1[[#This Row],[Asset Class]]&lt;&gt;"Local",0.25,IF(R563="y",1,""))</f>
        <v>1</v>
      </c>
      <c r="X563" s="415" t="str">
        <f>IF(Table1[[#This Row],[Asset Class]]&lt;&gt;"Local",0.25,IF(S563="y",1,""))</f>
        <v/>
      </c>
      <c r="Y563" s="95">
        <f t="shared" si="48"/>
        <v>1</v>
      </c>
      <c r="Z563" s="50"/>
      <c r="AA563" s="257" t="str">
        <f t="shared" si="49"/>
        <v/>
      </c>
      <c r="AB563" s="258" t="str">
        <f t="shared" si="50"/>
        <v/>
      </c>
      <c r="AC563" s="258">
        <f t="shared" si="51"/>
        <v>165501</v>
      </c>
      <c r="AD563" s="258" t="str">
        <f t="shared" si="52"/>
        <v/>
      </c>
      <c r="AE563" s="259">
        <f t="shared" si="53"/>
        <v>165501</v>
      </c>
    </row>
    <row r="564" spans="1:31">
      <c r="A564" s="26"/>
      <c r="B564" s="210" t="s">
        <v>1000</v>
      </c>
      <c r="C564" s="211" t="s">
        <v>1001</v>
      </c>
      <c r="D564" s="211" t="s">
        <v>106</v>
      </c>
      <c r="E564" s="211" t="s">
        <v>102</v>
      </c>
      <c r="F564" s="241" t="s">
        <v>131</v>
      </c>
      <c r="G564" s="357">
        <v>0.5</v>
      </c>
      <c r="H564" s="360">
        <v>5178.4851509011451</v>
      </c>
      <c r="I564" s="365">
        <v>452.87898632773505</v>
      </c>
      <c r="J564" s="332">
        <f>Table1[[#This Row],[Embellishment Area (m2)]]*Table1[[#This Row],[Construction Unit Rate ($/m)]]*Table1[[#This Row],[Embellishment Area Factor]]</f>
        <v>1172613.5529266694</v>
      </c>
      <c r="K564" s="246">
        <v>10356.97030180229</v>
      </c>
      <c r="L564" s="337">
        <v>140.14546069071523</v>
      </c>
      <c r="M564" s="88">
        <f>Table1[[#This Row],[Size of land (m2)]]*Table1[[#This Row],[Land Unit Rate ($/m2)]]</f>
        <v>1451482.3743061379</v>
      </c>
      <c r="N564" s="244">
        <v>2021</v>
      </c>
      <c r="O564" s="202">
        <f>ROUND(IF(Table1[[#This Row],[Valuation Year]]=2016,(Table1[[#This Row],[Total Construction Cost ($)]]+Table1[[#This Row],[Land Value]])*('General Input Sheet'!$G$38/'General Input Sheet'!$G$43),Table1[[#This Row],[Total Construction Cost ($)]]+Table1[[#This Row],[Land Value]]),0)</f>
        <v>2624096</v>
      </c>
      <c r="P564" s="123" t="str" cm="1">
        <f t="array" ref="P564">_xlfn.IFS(Table1[[#This Row],[Asset Class]]&lt;&gt;"Local","y",P$11=$E564,"y",Table1[[#This Row],[Asset Class]]="Local","")</f>
        <v>y</v>
      </c>
      <c r="Q564" s="86" t="str" cm="1">
        <f t="array" ref="Q564">_xlfn.IFS(Table1[[#This Row],[Asset Class]]&lt;&gt;"Local","y",Q$11=$E564,"y",Table1[[#This Row],[Asset Class]]="Local","")</f>
        <v>y</v>
      </c>
      <c r="R564" s="86" t="str" cm="1">
        <f t="array" ref="R564">_xlfn.IFS(Table1[[#This Row],[Asset Class]]&lt;&gt;"Local","y",R$11=$E564,"y",Table1[[#This Row],[Asset Class]]="Local","")</f>
        <v>y</v>
      </c>
      <c r="S564" s="341" t="str" cm="1">
        <f t="array" ref="S564">_xlfn.IFS(Table1[[#This Row],[Asset Class]]&lt;&gt;"Local","y",S$11=$E564,"y",Table1[[#This Row],[Asset Class]]="Local","")</f>
        <v>y</v>
      </c>
      <c r="T564" s="50"/>
      <c r="U564" s="95">
        <f>IF(Table1[[#This Row],[Asset Class]]&lt;&gt;"Local",0.25,IF(P564="y",1,""))</f>
        <v>0.25</v>
      </c>
      <c r="V564" s="415">
        <f>IF(Table1[[#This Row],[Asset Class]]&lt;&gt;"Local",0.25,IF(Q564="y",1,""))</f>
        <v>0.25</v>
      </c>
      <c r="W564" s="415">
        <f>IF(Table1[[#This Row],[Asset Class]]&lt;&gt;"Local",0.25,IF(R564="y",1,""))</f>
        <v>0.25</v>
      </c>
      <c r="X564" s="415">
        <f>IF(Table1[[#This Row],[Asset Class]]&lt;&gt;"Local",0.25,IF(S564="y",1,""))</f>
        <v>0.25</v>
      </c>
      <c r="Y564" s="95">
        <f t="shared" si="48"/>
        <v>1</v>
      </c>
      <c r="Z564" s="50"/>
      <c r="AA564" s="257">
        <f t="shared" si="49"/>
        <v>656024</v>
      </c>
      <c r="AB564" s="258">
        <f t="shared" si="50"/>
        <v>656024</v>
      </c>
      <c r="AC564" s="258">
        <f t="shared" si="51"/>
        <v>656024</v>
      </c>
      <c r="AD564" s="258">
        <f t="shared" si="52"/>
        <v>656024</v>
      </c>
      <c r="AE564" s="259">
        <f t="shared" si="53"/>
        <v>2624096</v>
      </c>
    </row>
    <row r="565" spans="1:31">
      <c r="A565" s="26"/>
      <c r="B565" s="210" t="s">
        <v>1002</v>
      </c>
      <c r="C565" s="211" t="s">
        <v>1003</v>
      </c>
      <c r="D565" s="211" t="s">
        <v>111</v>
      </c>
      <c r="E565" s="211" t="s">
        <v>102</v>
      </c>
      <c r="F565" s="241" t="s">
        <v>108</v>
      </c>
      <c r="G565" s="357">
        <v>0.5</v>
      </c>
      <c r="H565" s="360">
        <v>66692.166679601505</v>
      </c>
      <c r="I565" s="365">
        <v>143.96305955739601</v>
      </c>
      <c r="J565" s="332">
        <f>Table1[[#This Row],[Embellishment Area (m2)]]*Table1[[#This Row],[Construction Unit Rate ($/m)]]*Table1[[#This Row],[Embellishment Area Factor]]</f>
        <v>4800604.1818536269</v>
      </c>
      <c r="K565" s="246">
        <v>133384.33335920301</v>
      </c>
      <c r="L565" s="337">
        <v>39.027494808321961</v>
      </c>
      <c r="M565" s="88">
        <f>Table1[[#This Row],[Size of land (m2)]]*Table1[[#This Row],[Land Unit Rate ($/m2)]]</f>
        <v>5205656.3776877811</v>
      </c>
      <c r="N565" s="244">
        <v>2021</v>
      </c>
      <c r="O565" s="202">
        <f>ROUND(IF(Table1[[#This Row],[Valuation Year]]=2016,(Table1[[#This Row],[Total Construction Cost ($)]]+Table1[[#This Row],[Land Value]])*('General Input Sheet'!$G$38/'General Input Sheet'!$G$43),Table1[[#This Row],[Total Construction Cost ($)]]+Table1[[#This Row],[Land Value]]),0)</f>
        <v>10006261</v>
      </c>
      <c r="P565" s="123" t="str" cm="1">
        <f t="array" ref="P565">_xlfn.IFS(Table1[[#This Row],[Asset Class]]&lt;&gt;"Local","y",P$11=$E565,"y",Table1[[#This Row],[Asset Class]]="Local","")</f>
        <v/>
      </c>
      <c r="Q565" s="86" t="str" cm="1">
        <f t="array" ref="Q565">_xlfn.IFS(Table1[[#This Row],[Asset Class]]&lt;&gt;"Local","y",Q$11=$E565,"y",Table1[[#This Row],[Asset Class]]="Local","")</f>
        <v/>
      </c>
      <c r="R565" s="86" t="str" cm="1">
        <f t="array" ref="R565">_xlfn.IFS(Table1[[#This Row],[Asset Class]]&lt;&gt;"Local","y",R$11=$E565,"y",Table1[[#This Row],[Asset Class]]="Local","")</f>
        <v>y</v>
      </c>
      <c r="S565" s="341" t="str" cm="1">
        <f t="array" ref="S565">_xlfn.IFS(Table1[[#This Row],[Asset Class]]&lt;&gt;"Local","y",S$11=$E565,"y",Table1[[#This Row],[Asset Class]]="Local","")</f>
        <v/>
      </c>
      <c r="T565" s="50"/>
      <c r="U565" s="95" t="str">
        <f>IF(Table1[[#This Row],[Asset Class]]&lt;&gt;"Local",0.25,IF(P565="y",1,""))</f>
        <v/>
      </c>
      <c r="V565" s="415" t="str">
        <f>IF(Table1[[#This Row],[Asset Class]]&lt;&gt;"Local",0.25,IF(Q565="y",1,""))</f>
        <v/>
      </c>
      <c r="W565" s="415">
        <f>IF(Table1[[#This Row],[Asset Class]]&lt;&gt;"Local",0.25,IF(R565="y",1,""))</f>
        <v>1</v>
      </c>
      <c r="X565" s="415" t="str">
        <f>IF(Table1[[#This Row],[Asset Class]]&lt;&gt;"Local",0.25,IF(S565="y",1,""))</f>
        <v/>
      </c>
      <c r="Y565" s="95">
        <f t="shared" si="48"/>
        <v>1</v>
      </c>
      <c r="Z565" s="50"/>
      <c r="AA565" s="257" t="str">
        <f t="shared" si="49"/>
        <v/>
      </c>
      <c r="AB565" s="258" t="str">
        <f t="shared" si="50"/>
        <v/>
      </c>
      <c r="AC565" s="258">
        <f t="shared" si="51"/>
        <v>10006261</v>
      </c>
      <c r="AD565" s="258" t="str">
        <f t="shared" si="52"/>
        <v/>
      </c>
      <c r="AE565" s="259">
        <f t="shared" si="53"/>
        <v>10006261</v>
      </c>
    </row>
    <row r="566" spans="1:31">
      <c r="A566" s="26"/>
      <c r="B566" s="210" t="s">
        <v>1004</v>
      </c>
      <c r="C566" s="211" t="s">
        <v>1005</v>
      </c>
      <c r="D566" s="211" t="s">
        <v>111</v>
      </c>
      <c r="E566" s="211" t="s">
        <v>102</v>
      </c>
      <c r="F566" s="241" t="s">
        <v>103</v>
      </c>
      <c r="G566" s="357">
        <v>0.5</v>
      </c>
      <c r="H566" s="360">
        <v>968.16586030777296</v>
      </c>
      <c r="I566" s="365">
        <v>143.96305955739601</v>
      </c>
      <c r="J566" s="332">
        <f>Table1[[#This Row],[Embellishment Area (m2)]]*Table1[[#This Row],[Construction Unit Rate ($/m)]]*Table1[[#This Row],[Embellishment Area Factor]]</f>
        <v>69690.059704462736</v>
      </c>
      <c r="K566" s="246">
        <v>1936.3317206155459</v>
      </c>
      <c r="L566" s="337">
        <v>39.027494808321961</v>
      </c>
      <c r="M566" s="88">
        <f>Table1[[#This Row],[Size of land (m2)]]*Table1[[#This Row],[Land Unit Rate ($/m2)]]</f>
        <v>75570.176173512344</v>
      </c>
      <c r="N566" s="244">
        <v>2021</v>
      </c>
      <c r="O566" s="202">
        <f>ROUND(IF(Table1[[#This Row],[Valuation Year]]=2016,(Table1[[#This Row],[Total Construction Cost ($)]]+Table1[[#This Row],[Land Value]])*('General Input Sheet'!$G$38/'General Input Sheet'!$G$43),Table1[[#This Row],[Total Construction Cost ($)]]+Table1[[#This Row],[Land Value]]),0)</f>
        <v>145260</v>
      </c>
      <c r="P566" s="123" t="str" cm="1">
        <f t="array" ref="P566">_xlfn.IFS(Table1[[#This Row],[Asset Class]]&lt;&gt;"Local","y",P$11=$E566,"y",Table1[[#This Row],[Asset Class]]="Local","")</f>
        <v/>
      </c>
      <c r="Q566" s="86" t="str" cm="1">
        <f t="array" ref="Q566">_xlfn.IFS(Table1[[#This Row],[Asset Class]]&lt;&gt;"Local","y",Q$11=$E566,"y",Table1[[#This Row],[Asset Class]]="Local","")</f>
        <v/>
      </c>
      <c r="R566" s="86" t="str" cm="1">
        <f t="array" ref="R566">_xlfn.IFS(Table1[[#This Row],[Asset Class]]&lt;&gt;"Local","y",R$11=$E566,"y",Table1[[#This Row],[Asset Class]]="Local","")</f>
        <v>y</v>
      </c>
      <c r="S566" s="341" t="str" cm="1">
        <f t="array" ref="S566">_xlfn.IFS(Table1[[#This Row],[Asset Class]]&lt;&gt;"Local","y",S$11=$E566,"y",Table1[[#This Row],[Asset Class]]="Local","")</f>
        <v/>
      </c>
      <c r="T566" s="50"/>
      <c r="U566" s="95" t="str">
        <f>IF(Table1[[#This Row],[Asset Class]]&lt;&gt;"Local",0.25,IF(P566="y",1,""))</f>
        <v/>
      </c>
      <c r="V566" s="415" t="str">
        <f>IF(Table1[[#This Row],[Asset Class]]&lt;&gt;"Local",0.25,IF(Q566="y",1,""))</f>
        <v/>
      </c>
      <c r="W566" s="415">
        <f>IF(Table1[[#This Row],[Asset Class]]&lt;&gt;"Local",0.25,IF(R566="y",1,""))</f>
        <v>1</v>
      </c>
      <c r="X566" s="415" t="str">
        <f>IF(Table1[[#This Row],[Asset Class]]&lt;&gt;"Local",0.25,IF(S566="y",1,""))</f>
        <v/>
      </c>
      <c r="Y566" s="95">
        <f t="shared" si="48"/>
        <v>1</v>
      </c>
      <c r="Z566" s="50"/>
      <c r="AA566" s="257" t="str">
        <f t="shared" si="49"/>
        <v/>
      </c>
      <c r="AB566" s="258" t="str">
        <f t="shared" si="50"/>
        <v/>
      </c>
      <c r="AC566" s="258">
        <f t="shared" si="51"/>
        <v>145260</v>
      </c>
      <c r="AD566" s="258" t="str">
        <f t="shared" si="52"/>
        <v/>
      </c>
      <c r="AE566" s="259">
        <f t="shared" si="53"/>
        <v>145260</v>
      </c>
    </row>
    <row r="567" spans="1:31">
      <c r="A567" s="26"/>
      <c r="B567" s="210" t="s">
        <v>1006</v>
      </c>
      <c r="C567" s="211" t="s">
        <v>1007</v>
      </c>
      <c r="D567" s="211" t="s">
        <v>106</v>
      </c>
      <c r="E567" s="211" t="s">
        <v>102</v>
      </c>
      <c r="F567" s="241" t="s">
        <v>103</v>
      </c>
      <c r="G567" s="357">
        <v>0.5</v>
      </c>
      <c r="H567" s="360">
        <v>5943.5735451039855</v>
      </c>
      <c r="I567" s="365">
        <v>452.87898632773505</v>
      </c>
      <c r="J567" s="332">
        <f>Table1[[#This Row],[Embellishment Area (m2)]]*Table1[[#This Row],[Construction Unit Rate ($/m)]]*Table1[[#This Row],[Embellishment Area Factor]]</f>
        <v>1345859.7811355179</v>
      </c>
      <c r="K567" s="246">
        <v>0</v>
      </c>
      <c r="L567" s="337">
        <v>140.14546069071523</v>
      </c>
      <c r="M567" s="88">
        <f>Table1[[#This Row],[Size of land (m2)]]*Table1[[#This Row],[Land Unit Rate ($/m2)]]</f>
        <v>0</v>
      </c>
      <c r="N567" s="244">
        <v>2021</v>
      </c>
      <c r="O567" s="202">
        <f>ROUND(IF(Table1[[#This Row],[Valuation Year]]=2016,(Table1[[#This Row],[Total Construction Cost ($)]]+Table1[[#This Row],[Land Value]])*('General Input Sheet'!$G$38/'General Input Sheet'!$G$43),Table1[[#This Row],[Total Construction Cost ($)]]+Table1[[#This Row],[Land Value]]),0)</f>
        <v>1345860</v>
      </c>
      <c r="P567" s="123" t="str" cm="1">
        <f t="array" ref="P567">_xlfn.IFS(Table1[[#This Row],[Asset Class]]&lt;&gt;"Local","y",P$11=$E567,"y",Table1[[#This Row],[Asset Class]]="Local","")</f>
        <v>y</v>
      </c>
      <c r="Q567" s="86" t="str" cm="1">
        <f t="array" ref="Q567">_xlfn.IFS(Table1[[#This Row],[Asset Class]]&lt;&gt;"Local","y",Q$11=$E567,"y",Table1[[#This Row],[Asset Class]]="Local","")</f>
        <v>y</v>
      </c>
      <c r="R567" s="86" t="str" cm="1">
        <f t="array" ref="R567">_xlfn.IFS(Table1[[#This Row],[Asset Class]]&lt;&gt;"Local","y",R$11=$E567,"y",Table1[[#This Row],[Asset Class]]="Local","")</f>
        <v>y</v>
      </c>
      <c r="S567" s="341" t="str" cm="1">
        <f t="array" ref="S567">_xlfn.IFS(Table1[[#This Row],[Asset Class]]&lt;&gt;"Local","y",S$11=$E567,"y",Table1[[#This Row],[Asset Class]]="Local","")</f>
        <v>y</v>
      </c>
      <c r="T567" s="50"/>
      <c r="U567" s="95">
        <f>IF(Table1[[#This Row],[Asset Class]]&lt;&gt;"Local",0.25,IF(P567="y",1,""))</f>
        <v>0.25</v>
      </c>
      <c r="V567" s="415">
        <f>IF(Table1[[#This Row],[Asset Class]]&lt;&gt;"Local",0.25,IF(Q567="y",1,""))</f>
        <v>0.25</v>
      </c>
      <c r="W567" s="415">
        <f>IF(Table1[[#This Row],[Asset Class]]&lt;&gt;"Local",0.25,IF(R567="y",1,""))</f>
        <v>0.25</v>
      </c>
      <c r="X567" s="415">
        <f>IF(Table1[[#This Row],[Asset Class]]&lt;&gt;"Local",0.25,IF(S567="y",1,""))</f>
        <v>0.25</v>
      </c>
      <c r="Y567" s="95">
        <f t="shared" si="48"/>
        <v>1</v>
      </c>
      <c r="Z567" s="50"/>
      <c r="AA567" s="257">
        <f t="shared" si="49"/>
        <v>336465</v>
      </c>
      <c r="AB567" s="258">
        <f t="shared" si="50"/>
        <v>336465</v>
      </c>
      <c r="AC567" s="258">
        <f t="shared" si="51"/>
        <v>336465</v>
      </c>
      <c r="AD567" s="258">
        <f t="shared" si="52"/>
        <v>336465</v>
      </c>
      <c r="AE567" s="259">
        <f t="shared" si="53"/>
        <v>1345860</v>
      </c>
    </row>
    <row r="568" spans="1:31">
      <c r="A568" s="26"/>
      <c r="B568" s="210" t="s">
        <v>1008</v>
      </c>
      <c r="C568" s="211" t="s">
        <v>1009</v>
      </c>
      <c r="D568" s="211" t="s">
        <v>111</v>
      </c>
      <c r="E568" s="211" t="s">
        <v>102</v>
      </c>
      <c r="F568" s="241" t="s">
        <v>103</v>
      </c>
      <c r="G568" s="357">
        <v>0.5</v>
      </c>
      <c r="H568" s="360">
        <v>725.07500142846698</v>
      </c>
      <c r="I568" s="365">
        <v>143.96305955739601</v>
      </c>
      <c r="J568" s="332">
        <f>Table1[[#This Row],[Embellishment Area (m2)]]*Table1[[#This Row],[Construction Unit Rate ($/m)]]*Table1[[#This Row],[Embellishment Area Factor]]</f>
        <v>52192.007807112692</v>
      </c>
      <c r="K568" s="246">
        <v>1450.150002856934</v>
      </c>
      <c r="L568" s="337">
        <v>39.027494808321961</v>
      </c>
      <c r="M568" s="88">
        <f>Table1[[#This Row],[Size of land (m2)]]*Table1[[#This Row],[Land Unit Rate ($/m2)]]</f>
        <v>56595.721707787066</v>
      </c>
      <c r="N568" s="244">
        <v>2021</v>
      </c>
      <c r="O568" s="202">
        <f>ROUND(IF(Table1[[#This Row],[Valuation Year]]=2016,(Table1[[#This Row],[Total Construction Cost ($)]]+Table1[[#This Row],[Land Value]])*('General Input Sheet'!$G$38/'General Input Sheet'!$G$43),Table1[[#This Row],[Total Construction Cost ($)]]+Table1[[#This Row],[Land Value]]),0)</f>
        <v>108788</v>
      </c>
      <c r="P568" s="123" t="str" cm="1">
        <f t="array" ref="P568">_xlfn.IFS(Table1[[#This Row],[Asset Class]]&lt;&gt;"Local","y",P$11=$E568,"y",Table1[[#This Row],[Asset Class]]="Local","")</f>
        <v/>
      </c>
      <c r="Q568" s="86" t="str" cm="1">
        <f t="array" ref="Q568">_xlfn.IFS(Table1[[#This Row],[Asset Class]]&lt;&gt;"Local","y",Q$11=$E568,"y",Table1[[#This Row],[Asset Class]]="Local","")</f>
        <v/>
      </c>
      <c r="R568" s="86" t="str" cm="1">
        <f t="array" ref="R568">_xlfn.IFS(Table1[[#This Row],[Asset Class]]&lt;&gt;"Local","y",R$11=$E568,"y",Table1[[#This Row],[Asset Class]]="Local","")</f>
        <v>y</v>
      </c>
      <c r="S568" s="341" t="str" cm="1">
        <f t="array" ref="S568">_xlfn.IFS(Table1[[#This Row],[Asset Class]]&lt;&gt;"Local","y",S$11=$E568,"y",Table1[[#This Row],[Asset Class]]="Local","")</f>
        <v/>
      </c>
      <c r="T568" s="50"/>
      <c r="U568" s="95" t="str">
        <f>IF(Table1[[#This Row],[Asset Class]]&lt;&gt;"Local",0.25,IF(P568="y",1,""))</f>
        <v/>
      </c>
      <c r="V568" s="415" t="str">
        <f>IF(Table1[[#This Row],[Asset Class]]&lt;&gt;"Local",0.25,IF(Q568="y",1,""))</f>
        <v/>
      </c>
      <c r="W568" s="415">
        <f>IF(Table1[[#This Row],[Asset Class]]&lt;&gt;"Local",0.25,IF(R568="y",1,""))</f>
        <v>1</v>
      </c>
      <c r="X568" s="415" t="str">
        <f>IF(Table1[[#This Row],[Asset Class]]&lt;&gt;"Local",0.25,IF(S568="y",1,""))</f>
        <v/>
      </c>
      <c r="Y568" s="95">
        <f t="shared" si="48"/>
        <v>1</v>
      </c>
      <c r="Z568" s="50"/>
      <c r="AA568" s="257" t="str">
        <f t="shared" si="49"/>
        <v/>
      </c>
      <c r="AB568" s="258" t="str">
        <f t="shared" si="50"/>
        <v/>
      </c>
      <c r="AC568" s="258">
        <f t="shared" si="51"/>
        <v>108788</v>
      </c>
      <c r="AD568" s="258" t="str">
        <f t="shared" si="52"/>
        <v/>
      </c>
      <c r="AE568" s="259">
        <f t="shared" si="53"/>
        <v>108788</v>
      </c>
    </row>
    <row r="569" spans="1:31">
      <c r="A569" s="26"/>
      <c r="B569" s="210" t="s">
        <v>1010</v>
      </c>
      <c r="C569" s="211" t="s">
        <v>1011</v>
      </c>
      <c r="D569" s="211" t="s">
        <v>111</v>
      </c>
      <c r="E569" s="211" t="s">
        <v>102</v>
      </c>
      <c r="F569" s="241" t="s">
        <v>103</v>
      </c>
      <c r="G569" s="357">
        <v>0.5</v>
      </c>
      <c r="H569" s="360">
        <v>22021.973790464534</v>
      </c>
      <c r="I569" s="365">
        <v>143.96305955739601</v>
      </c>
      <c r="J569" s="332">
        <f>Table1[[#This Row],[Embellishment Area (m2)]]*Table1[[#This Row],[Construction Unit Rate ($/m)]]*Table1[[#This Row],[Embellishment Area Factor]]</f>
        <v>1585175.3621840298</v>
      </c>
      <c r="K569" s="246">
        <v>44043.947580929067</v>
      </c>
      <c r="L569" s="337">
        <v>39.027494808321961</v>
      </c>
      <c r="M569" s="88">
        <f>Table1[[#This Row],[Size of land (m2)]]*Table1[[#This Row],[Land Unit Rate ($/m2)]]</f>
        <v>1718924.9355527137</v>
      </c>
      <c r="N569" s="244">
        <v>2021</v>
      </c>
      <c r="O569" s="202">
        <f>ROUND(IF(Table1[[#This Row],[Valuation Year]]=2016,(Table1[[#This Row],[Total Construction Cost ($)]]+Table1[[#This Row],[Land Value]])*('General Input Sheet'!$G$38/'General Input Sheet'!$G$43),Table1[[#This Row],[Total Construction Cost ($)]]+Table1[[#This Row],[Land Value]]),0)</f>
        <v>3304100</v>
      </c>
      <c r="P569" s="123" t="str" cm="1">
        <f t="array" ref="P569">_xlfn.IFS(Table1[[#This Row],[Asset Class]]&lt;&gt;"Local","y",P$11=$E569,"y",Table1[[#This Row],[Asset Class]]="Local","")</f>
        <v/>
      </c>
      <c r="Q569" s="86" t="str" cm="1">
        <f t="array" ref="Q569">_xlfn.IFS(Table1[[#This Row],[Asset Class]]&lt;&gt;"Local","y",Q$11=$E569,"y",Table1[[#This Row],[Asset Class]]="Local","")</f>
        <v/>
      </c>
      <c r="R569" s="86" t="str" cm="1">
        <f t="array" ref="R569">_xlfn.IFS(Table1[[#This Row],[Asset Class]]&lt;&gt;"Local","y",R$11=$E569,"y",Table1[[#This Row],[Asset Class]]="Local","")</f>
        <v>y</v>
      </c>
      <c r="S569" s="341" t="str" cm="1">
        <f t="array" ref="S569">_xlfn.IFS(Table1[[#This Row],[Asset Class]]&lt;&gt;"Local","y",S$11=$E569,"y",Table1[[#This Row],[Asset Class]]="Local","")</f>
        <v/>
      </c>
      <c r="T569" s="50"/>
      <c r="U569" s="95" t="str">
        <f>IF(Table1[[#This Row],[Asset Class]]&lt;&gt;"Local",0.25,IF(P569="y",1,""))</f>
        <v/>
      </c>
      <c r="V569" s="415" t="str">
        <f>IF(Table1[[#This Row],[Asset Class]]&lt;&gt;"Local",0.25,IF(Q569="y",1,""))</f>
        <v/>
      </c>
      <c r="W569" s="415">
        <f>IF(Table1[[#This Row],[Asset Class]]&lt;&gt;"Local",0.25,IF(R569="y",1,""))</f>
        <v>1</v>
      </c>
      <c r="X569" s="415" t="str">
        <f>IF(Table1[[#This Row],[Asset Class]]&lt;&gt;"Local",0.25,IF(S569="y",1,""))</f>
        <v/>
      </c>
      <c r="Y569" s="95">
        <f t="shared" si="48"/>
        <v>1</v>
      </c>
      <c r="Z569" s="50"/>
      <c r="AA569" s="257" t="str">
        <f t="shared" si="49"/>
        <v/>
      </c>
      <c r="AB569" s="258" t="str">
        <f t="shared" si="50"/>
        <v/>
      </c>
      <c r="AC569" s="258">
        <f t="shared" si="51"/>
        <v>3304100</v>
      </c>
      <c r="AD569" s="258" t="str">
        <f t="shared" si="52"/>
        <v/>
      </c>
      <c r="AE569" s="259">
        <f t="shared" si="53"/>
        <v>3304100</v>
      </c>
    </row>
    <row r="570" spans="1:31">
      <c r="A570" s="26"/>
      <c r="B570" s="210" t="s">
        <v>1012</v>
      </c>
      <c r="C570" s="211" t="s">
        <v>1013</v>
      </c>
      <c r="D570" s="211" t="s">
        <v>106</v>
      </c>
      <c r="E570" s="211" t="s">
        <v>102</v>
      </c>
      <c r="F570" s="241" t="s">
        <v>136</v>
      </c>
      <c r="G570" s="357">
        <v>0.5</v>
      </c>
      <c r="H570" s="360">
        <v>13806.42635569099</v>
      </c>
      <c r="I570" s="365">
        <v>452.87898632773505</v>
      </c>
      <c r="J570" s="332">
        <f>Table1[[#This Row],[Embellishment Area (m2)]]*Table1[[#This Row],[Construction Unit Rate ($/m)]]*Table1[[#This Row],[Embellishment Area Factor]]</f>
        <v>3126320.1863869303</v>
      </c>
      <c r="K570" s="246">
        <v>27612.85271138198</v>
      </c>
      <c r="L570" s="337">
        <v>140.14546069071523</v>
      </c>
      <c r="M570" s="88">
        <f>Table1[[#This Row],[Size of land (m2)]]*Table1[[#This Row],[Land Unit Rate ($/m2)]]</f>
        <v>3869815.9642214924</v>
      </c>
      <c r="N570" s="244">
        <v>2021</v>
      </c>
      <c r="O570" s="202">
        <f>ROUND(IF(Table1[[#This Row],[Valuation Year]]=2016,(Table1[[#This Row],[Total Construction Cost ($)]]+Table1[[#This Row],[Land Value]])*('General Input Sheet'!$G$38/'General Input Sheet'!$G$43),Table1[[#This Row],[Total Construction Cost ($)]]+Table1[[#This Row],[Land Value]]),0)</f>
        <v>6996136</v>
      </c>
      <c r="P570" s="123" t="str" cm="1">
        <f t="array" ref="P570">_xlfn.IFS(Table1[[#This Row],[Asset Class]]&lt;&gt;"Local","y",P$11=$E570,"y",Table1[[#This Row],[Asset Class]]="Local","")</f>
        <v>y</v>
      </c>
      <c r="Q570" s="86" t="str" cm="1">
        <f t="array" ref="Q570">_xlfn.IFS(Table1[[#This Row],[Asset Class]]&lt;&gt;"Local","y",Q$11=$E570,"y",Table1[[#This Row],[Asset Class]]="Local","")</f>
        <v>y</v>
      </c>
      <c r="R570" s="86" t="str" cm="1">
        <f t="array" ref="R570">_xlfn.IFS(Table1[[#This Row],[Asset Class]]&lt;&gt;"Local","y",R$11=$E570,"y",Table1[[#This Row],[Asset Class]]="Local","")</f>
        <v>y</v>
      </c>
      <c r="S570" s="341" t="str" cm="1">
        <f t="array" ref="S570">_xlfn.IFS(Table1[[#This Row],[Asset Class]]&lt;&gt;"Local","y",S$11=$E570,"y",Table1[[#This Row],[Asset Class]]="Local","")</f>
        <v>y</v>
      </c>
      <c r="T570" s="50"/>
      <c r="U570" s="95">
        <f>IF(Table1[[#This Row],[Asset Class]]&lt;&gt;"Local",0.25,IF(P570="y",1,""))</f>
        <v>0.25</v>
      </c>
      <c r="V570" s="415">
        <f>IF(Table1[[#This Row],[Asset Class]]&lt;&gt;"Local",0.25,IF(Q570="y",1,""))</f>
        <v>0.25</v>
      </c>
      <c r="W570" s="415">
        <f>IF(Table1[[#This Row],[Asset Class]]&lt;&gt;"Local",0.25,IF(R570="y",1,""))</f>
        <v>0.25</v>
      </c>
      <c r="X570" s="415">
        <f>IF(Table1[[#This Row],[Asset Class]]&lt;&gt;"Local",0.25,IF(S570="y",1,""))</f>
        <v>0.25</v>
      </c>
      <c r="Y570" s="95">
        <f t="shared" si="48"/>
        <v>1</v>
      </c>
      <c r="Z570" s="50"/>
      <c r="AA570" s="257">
        <f t="shared" si="49"/>
        <v>1749034</v>
      </c>
      <c r="AB570" s="258">
        <f t="shared" si="50"/>
        <v>1749034</v>
      </c>
      <c r="AC570" s="258">
        <f t="shared" si="51"/>
        <v>1749034</v>
      </c>
      <c r="AD570" s="258">
        <f t="shared" si="52"/>
        <v>1749034</v>
      </c>
      <c r="AE570" s="259">
        <f t="shared" si="53"/>
        <v>6996136</v>
      </c>
    </row>
    <row r="571" spans="1:31">
      <c r="A571" s="26"/>
      <c r="B571" s="210" t="s">
        <v>1014</v>
      </c>
      <c r="C571" s="211" t="s">
        <v>1015</v>
      </c>
      <c r="D571" s="211" t="s">
        <v>111</v>
      </c>
      <c r="E571" s="211" t="s">
        <v>102</v>
      </c>
      <c r="F571" s="241" t="s">
        <v>103</v>
      </c>
      <c r="G571" s="357">
        <v>0.5</v>
      </c>
      <c r="H571" s="360">
        <v>2890.6475731148762</v>
      </c>
      <c r="I571" s="365">
        <v>143.96305955739601</v>
      </c>
      <c r="J571" s="332">
        <f>Table1[[#This Row],[Embellishment Area (m2)]]*Table1[[#This Row],[Construction Unit Rate ($/m)]]*Table1[[#This Row],[Embellishment Area Factor]]</f>
        <v>208073.23436388958</v>
      </c>
      <c r="K571" s="246">
        <v>5781.2951462297524</v>
      </c>
      <c r="L571" s="337">
        <v>39.027494808321961</v>
      </c>
      <c r="M571" s="88">
        <f>Table1[[#This Row],[Size of land (m2)]]*Table1[[#This Row],[Land Unit Rate ($/m2)]]</f>
        <v>225629.46630485862</v>
      </c>
      <c r="N571" s="244">
        <v>2021</v>
      </c>
      <c r="O571" s="202">
        <f>ROUND(IF(Table1[[#This Row],[Valuation Year]]=2016,(Table1[[#This Row],[Total Construction Cost ($)]]+Table1[[#This Row],[Land Value]])*('General Input Sheet'!$G$38/'General Input Sheet'!$G$43),Table1[[#This Row],[Total Construction Cost ($)]]+Table1[[#This Row],[Land Value]]),0)</f>
        <v>433703</v>
      </c>
      <c r="P571" s="123" t="str" cm="1">
        <f t="array" ref="P571">_xlfn.IFS(Table1[[#This Row],[Asset Class]]&lt;&gt;"Local","y",P$11=$E571,"y",Table1[[#This Row],[Asset Class]]="Local","")</f>
        <v/>
      </c>
      <c r="Q571" s="86" t="str" cm="1">
        <f t="array" ref="Q571">_xlfn.IFS(Table1[[#This Row],[Asset Class]]&lt;&gt;"Local","y",Q$11=$E571,"y",Table1[[#This Row],[Asset Class]]="Local","")</f>
        <v/>
      </c>
      <c r="R571" s="86" t="str" cm="1">
        <f t="array" ref="R571">_xlfn.IFS(Table1[[#This Row],[Asset Class]]&lt;&gt;"Local","y",R$11=$E571,"y",Table1[[#This Row],[Asset Class]]="Local","")</f>
        <v>y</v>
      </c>
      <c r="S571" s="341" t="str" cm="1">
        <f t="array" ref="S571">_xlfn.IFS(Table1[[#This Row],[Asset Class]]&lt;&gt;"Local","y",S$11=$E571,"y",Table1[[#This Row],[Asset Class]]="Local","")</f>
        <v/>
      </c>
      <c r="T571" s="50"/>
      <c r="U571" s="95" t="str">
        <f>IF(Table1[[#This Row],[Asset Class]]&lt;&gt;"Local",0.25,IF(P571="y",1,""))</f>
        <v/>
      </c>
      <c r="V571" s="415" t="str">
        <f>IF(Table1[[#This Row],[Asset Class]]&lt;&gt;"Local",0.25,IF(Q571="y",1,""))</f>
        <v/>
      </c>
      <c r="W571" s="415">
        <f>IF(Table1[[#This Row],[Asset Class]]&lt;&gt;"Local",0.25,IF(R571="y",1,""))</f>
        <v>1</v>
      </c>
      <c r="X571" s="415" t="str">
        <f>IF(Table1[[#This Row],[Asset Class]]&lt;&gt;"Local",0.25,IF(S571="y",1,""))</f>
        <v/>
      </c>
      <c r="Y571" s="95">
        <f t="shared" si="48"/>
        <v>1</v>
      </c>
      <c r="Z571" s="50"/>
      <c r="AA571" s="257" t="str">
        <f t="shared" si="49"/>
        <v/>
      </c>
      <c r="AB571" s="258" t="str">
        <f t="shared" si="50"/>
        <v/>
      </c>
      <c r="AC571" s="258">
        <f t="shared" si="51"/>
        <v>433703</v>
      </c>
      <c r="AD571" s="258" t="str">
        <f t="shared" si="52"/>
        <v/>
      </c>
      <c r="AE571" s="259">
        <f t="shared" si="53"/>
        <v>433703</v>
      </c>
    </row>
    <row r="572" spans="1:31">
      <c r="A572" s="26"/>
      <c r="B572" s="210" t="s">
        <v>1016</v>
      </c>
      <c r="C572" s="211" t="s">
        <v>1017</v>
      </c>
      <c r="D572" s="211" t="s">
        <v>106</v>
      </c>
      <c r="E572" s="211" t="s">
        <v>102</v>
      </c>
      <c r="F572" s="241" t="s">
        <v>136</v>
      </c>
      <c r="G572" s="357">
        <v>0.5</v>
      </c>
      <c r="H572" s="360">
        <v>11439.892814751995</v>
      </c>
      <c r="I572" s="365">
        <v>452.87898632773505</v>
      </c>
      <c r="J572" s="332">
        <f>Table1[[#This Row],[Embellishment Area (m2)]]*Table1[[#This Row],[Construction Unit Rate ($/m)]]*Table1[[#This Row],[Embellishment Area Factor]]</f>
        <v>2590443.5308214114</v>
      </c>
      <c r="K572" s="246">
        <v>22879.785629503989</v>
      </c>
      <c r="L572" s="337">
        <v>140.14546069071523</v>
      </c>
      <c r="M572" s="88">
        <f>Table1[[#This Row],[Size of land (m2)]]*Table1[[#This Row],[Land Unit Rate ($/m2)]]</f>
        <v>3206498.0975516425</v>
      </c>
      <c r="N572" s="244">
        <v>2021</v>
      </c>
      <c r="O572" s="202">
        <f>ROUND(IF(Table1[[#This Row],[Valuation Year]]=2016,(Table1[[#This Row],[Total Construction Cost ($)]]+Table1[[#This Row],[Land Value]])*('General Input Sheet'!$G$38/'General Input Sheet'!$G$43),Table1[[#This Row],[Total Construction Cost ($)]]+Table1[[#This Row],[Land Value]]),0)</f>
        <v>5796942</v>
      </c>
      <c r="P572" s="123" t="str" cm="1">
        <f t="array" ref="P572">_xlfn.IFS(Table1[[#This Row],[Asset Class]]&lt;&gt;"Local","y",P$11=$E572,"y",Table1[[#This Row],[Asset Class]]="Local","")</f>
        <v>y</v>
      </c>
      <c r="Q572" s="86" t="str" cm="1">
        <f t="array" ref="Q572">_xlfn.IFS(Table1[[#This Row],[Asset Class]]&lt;&gt;"Local","y",Q$11=$E572,"y",Table1[[#This Row],[Asset Class]]="Local","")</f>
        <v>y</v>
      </c>
      <c r="R572" s="86" t="str" cm="1">
        <f t="array" ref="R572">_xlfn.IFS(Table1[[#This Row],[Asset Class]]&lt;&gt;"Local","y",R$11=$E572,"y",Table1[[#This Row],[Asset Class]]="Local","")</f>
        <v>y</v>
      </c>
      <c r="S572" s="341" t="str" cm="1">
        <f t="array" ref="S572">_xlfn.IFS(Table1[[#This Row],[Asset Class]]&lt;&gt;"Local","y",S$11=$E572,"y",Table1[[#This Row],[Asset Class]]="Local","")</f>
        <v>y</v>
      </c>
      <c r="T572" s="50"/>
      <c r="U572" s="95">
        <f>IF(Table1[[#This Row],[Asset Class]]&lt;&gt;"Local",0.25,IF(P572="y",1,""))</f>
        <v>0.25</v>
      </c>
      <c r="V572" s="415">
        <f>IF(Table1[[#This Row],[Asset Class]]&lt;&gt;"Local",0.25,IF(Q572="y",1,""))</f>
        <v>0.25</v>
      </c>
      <c r="W572" s="415">
        <f>IF(Table1[[#This Row],[Asset Class]]&lt;&gt;"Local",0.25,IF(R572="y",1,""))</f>
        <v>0.25</v>
      </c>
      <c r="X572" s="415">
        <f>IF(Table1[[#This Row],[Asset Class]]&lt;&gt;"Local",0.25,IF(S572="y",1,""))</f>
        <v>0.25</v>
      </c>
      <c r="Y572" s="95">
        <f t="shared" si="48"/>
        <v>1</v>
      </c>
      <c r="Z572" s="50"/>
      <c r="AA572" s="257">
        <f t="shared" si="49"/>
        <v>1449235.5</v>
      </c>
      <c r="AB572" s="258">
        <f t="shared" si="50"/>
        <v>1449235.5</v>
      </c>
      <c r="AC572" s="258">
        <f t="shared" si="51"/>
        <v>1449235.5</v>
      </c>
      <c r="AD572" s="258">
        <f t="shared" si="52"/>
        <v>1449235.5</v>
      </c>
      <c r="AE572" s="259">
        <f t="shared" si="53"/>
        <v>5796942</v>
      </c>
    </row>
    <row r="573" spans="1:31">
      <c r="A573" s="26"/>
      <c r="B573" s="210" t="s">
        <v>1016</v>
      </c>
      <c r="C573" s="211" t="s">
        <v>1018</v>
      </c>
      <c r="D573" s="211" t="s">
        <v>106</v>
      </c>
      <c r="E573" s="211" t="s">
        <v>102</v>
      </c>
      <c r="F573" s="241" t="s">
        <v>103</v>
      </c>
      <c r="G573" s="357">
        <v>0.5</v>
      </c>
      <c r="H573" s="360">
        <v>24017.176367561518</v>
      </c>
      <c r="I573" s="365">
        <v>452.87898632773505</v>
      </c>
      <c r="J573" s="332">
        <f>Table1[[#This Row],[Embellishment Area (m2)]]*Table1[[#This Row],[Construction Unit Rate ($/m)]]*Table1[[#This Row],[Embellishment Area Factor]]</f>
        <v>5438437.2438978469</v>
      </c>
      <c r="K573" s="246">
        <v>48034.352735123037</v>
      </c>
      <c r="L573" s="337">
        <v>140.14546069071523</v>
      </c>
      <c r="M573" s="88">
        <f>Table1[[#This Row],[Size of land (m2)]]*Table1[[#This Row],[Land Unit Rate ($/m2)]]</f>
        <v>6731796.4930441352</v>
      </c>
      <c r="N573" s="244">
        <v>2021</v>
      </c>
      <c r="O573" s="202">
        <f>ROUND(IF(Table1[[#This Row],[Valuation Year]]=2016,(Table1[[#This Row],[Total Construction Cost ($)]]+Table1[[#This Row],[Land Value]])*('General Input Sheet'!$G$38/'General Input Sheet'!$G$43),Table1[[#This Row],[Total Construction Cost ($)]]+Table1[[#This Row],[Land Value]]),0)</f>
        <v>12170234</v>
      </c>
      <c r="P573" s="123" t="str" cm="1">
        <f t="array" ref="P573">_xlfn.IFS(Table1[[#This Row],[Asset Class]]&lt;&gt;"Local","y",P$11=$E573,"y",Table1[[#This Row],[Asset Class]]="Local","")</f>
        <v>y</v>
      </c>
      <c r="Q573" s="86" t="str" cm="1">
        <f t="array" ref="Q573">_xlfn.IFS(Table1[[#This Row],[Asset Class]]&lt;&gt;"Local","y",Q$11=$E573,"y",Table1[[#This Row],[Asset Class]]="Local","")</f>
        <v>y</v>
      </c>
      <c r="R573" s="86" t="str" cm="1">
        <f t="array" ref="R573">_xlfn.IFS(Table1[[#This Row],[Asset Class]]&lt;&gt;"Local","y",R$11=$E573,"y",Table1[[#This Row],[Asset Class]]="Local","")</f>
        <v>y</v>
      </c>
      <c r="S573" s="341" t="str" cm="1">
        <f t="array" ref="S573">_xlfn.IFS(Table1[[#This Row],[Asset Class]]&lt;&gt;"Local","y",S$11=$E573,"y",Table1[[#This Row],[Asset Class]]="Local","")</f>
        <v>y</v>
      </c>
      <c r="T573" s="50"/>
      <c r="U573" s="95">
        <f>IF(Table1[[#This Row],[Asset Class]]&lt;&gt;"Local",0.25,IF(P573="y",1,""))</f>
        <v>0.25</v>
      </c>
      <c r="V573" s="415">
        <f>IF(Table1[[#This Row],[Asset Class]]&lt;&gt;"Local",0.25,IF(Q573="y",1,""))</f>
        <v>0.25</v>
      </c>
      <c r="W573" s="415">
        <f>IF(Table1[[#This Row],[Asset Class]]&lt;&gt;"Local",0.25,IF(R573="y",1,""))</f>
        <v>0.25</v>
      </c>
      <c r="X573" s="415">
        <f>IF(Table1[[#This Row],[Asset Class]]&lt;&gt;"Local",0.25,IF(S573="y",1,""))</f>
        <v>0.25</v>
      </c>
      <c r="Y573" s="95">
        <f t="shared" si="48"/>
        <v>1</v>
      </c>
      <c r="Z573" s="50"/>
      <c r="AA573" s="257">
        <f t="shared" si="49"/>
        <v>3042558.5</v>
      </c>
      <c r="AB573" s="258">
        <f t="shared" si="50"/>
        <v>3042558.5</v>
      </c>
      <c r="AC573" s="258">
        <f t="shared" si="51"/>
        <v>3042558.5</v>
      </c>
      <c r="AD573" s="258">
        <f t="shared" si="52"/>
        <v>3042558.5</v>
      </c>
      <c r="AE573" s="259">
        <f t="shared" si="53"/>
        <v>12170234</v>
      </c>
    </row>
    <row r="574" spans="1:31">
      <c r="A574" s="26"/>
      <c r="B574" s="210" t="s">
        <v>1019</v>
      </c>
      <c r="C574" s="211" t="s">
        <v>1020</v>
      </c>
      <c r="D574" s="211" t="s">
        <v>106</v>
      </c>
      <c r="E574" s="211" t="s">
        <v>102</v>
      </c>
      <c r="F574" s="241" t="s">
        <v>136</v>
      </c>
      <c r="G574" s="357">
        <v>0.5</v>
      </c>
      <c r="H574" s="360">
        <v>64205.220900222899</v>
      </c>
      <c r="I574" s="365">
        <v>452.87898632773505</v>
      </c>
      <c r="J574" s="332">
        <f>Table1[[#This Row],[Embellishment Area (m2)]]*Table1[[#This Row],[Construction Unit Rate ($/m)]]*Table1[[#This Row],[Embellishment Area Factor]]</f>
        <v>14538597.679120628</v>
      </c>
      <c r="K574" s="246">
        <v>128410.4418004458</v>
      </c>
      <c r="L574" s="337">
        <v>140.14546069071523</v>
      </c>
      <c r="M574" s="88">
        <f>Table1[[#This Row],[Size of land (m2)]]*Table1[[#This Row],[Land Unit Rate ($/m2)]]</f>
        <v>17996140.523621753</v>
      </c>
      <c r="N574" s="244">
        <v>2021</v>
      </c>
      <c r="O574" s="202">
        <f>ROUND(IF(Table1[[#This Row],[Valuation Year]]=2016,(Table1[[#This Row],[Total Construction Cost ($)]]+Table1[[#This Row],[Land Value]])*('General Input Sheet'!$G$38/'General Input Sheet'!$G$43),Table1[[#This Row],[Total Construction Cost ($)]]+Table1[[#This Row],[Land Value]]),0)</f>
        <v>32534738</v>
      </c>
      <c r="P574" s="123" t="str" cm="1">
        <f t="array" ref="P574">_xlfn.IFS(Table1[[#This Row],[Asset Class]]&lt;&gt;"Local","y",P$11=$E574,"y",Table1[[#This Row],[Asset Class]]="Local","")</f>
        <v>y</v>
      </c>
      <c r="Q574" s="86" t="str" cm="1">
        <f t="array" ref="Q574">_xlfn.IFS(Table1[[#This Row],[Asset Class]]&lt;&gt;"Local","y",Q$11=$E574,"y",Table1[[#This Row],[Asset Class]]="Local","")</f>
        <v>y</v>
      </c>
      <c r="R574" s="86" t="str" cm="1">
        <f t="array" ref="R574">_xlfn.IFS(Table1[[#This Row],[Asset Class]]&lt;&gt;"Local","y",R$11=$E574,"y",Table1[[#This Row],[Asset Class]]="Local","")</f>
        <v>y</v>
      </c>
      <c r="S574" s="341" t="str" cm="1">
        <f t="array" ref="S574">_xlfn.IFS(Table1[[#This Row],[Asset Class]]&lt;&gt;"Local","y",S$11=$E574,"y",Table1[[#This Row],[Asset Class]]="Local","")</f>
        <v>y</v>
      </c>
      <c r="T574" s="50"/>
      <c r="U574" s="95">
        <f>IF(Table1[[#This Row],[Asset Class]]&lt;&gt;"Local",0.25,IF(P574="y",1,""))</f>
        <v>0.25</v>
      </c>
      <c r="V574" s="415">
        <f>IF(Table1[[#This Row],[Asset Class]]&lt;&gt;"Local",0.25,IF(Q574="y",1,""))</f>
        <v>0.25</v>
      </c>
      <c r="W574" s="415">
        <f>IF(Table1[[#This Row],[Asset Class]]&lt;&gt;"Local",0.25,IF(R574="y",1,""))</f>
        <v>0.25</v>
      </c>
      <c r="X574" s="415">
        <f>IF(Table1[[#This Row],[Asset Class]]&lt;&gt;"Local",0.25,IF(S574="y",1,""))</f>
        <v>0.25</v>
      </c>
      <c r="Y574" s="95">
        <f t="shared" si="48"/>
        <v>1</v>
      </c>
      <c r="Z574" s="50"/>
      <c r="AA574" s="257">
        <f t="shared" si="49"/>
        <v>8133684.5</v>
      </c>
      <c r="AB574" s="258">
        <f t="shared" si="50"/>
        <v>8133684.5</v>
      </c>
      <c r="AC574" s="258">
        <f t="shared" si="51"/>
        <v>8133684.5</v>
      </c>
      <c r="AD574" s="258">
        <f t="shared" si="52"/>
        <v>8133684.5</v>
      </c>
      <c r="AE574" s="259">
        <f t="shared" si="53"/>
        <v>32534738</v>
      </c>
    </row>
    <row r="575" spans="1:31">
      <c r="A575" s="26"/>
      <c r="B575" s="210" t="s">
        <v>1021</v>
      </c>
      <c r="C575" s="211" t="s">
        <v>1022</v>
      </c>
      <c r="D575" s="211" t="s">
        <v>111</v>
      </c>
      <c r="E575" s="211" t="s">
        <v>102</v>
      </c>
      <c r="F575" s="241" t="s">
        <v>108</v>
      </c>
      <c r="G575" s="357">
        <v>0.5</v>
      </c>
      <c r="H575" s="360">
        <v>21216.097208269712</v>
      </c>
      <c r="I575" s="365">
        <v>143.96305955739601</v>
      </c>
      <c r="J575" s="332">
        <f>Table1[[#This Row],[Embellishment Area (m2)]]*Table1[[#This Row],[Construction Unit Rate ($/m)]]*Table1[[#This Row],[Embellishment Area Factor]]</f>
        <v>1527167.1329848177</v>
      </c>
      <c r="K575" s="246">
        <v>42432.194416539423</v>
      </c>
      <c r="L575" s="337">
        <v>39.027494808321961</v>
      </c>
      <c r="M575" s="88">
        <f>Table1[[#This Row],[Size of land (m2)]]*Table1[[#This Row],[Land Unit Rate ($/m2)]]</f>
        <v>1656022.2472972004</v>
      </c>
      <c r="N575" s="244">
        <v>2021</v>
      </c>
      <c r="O575" s="202">
        <f>ROUND(IF(Table1[[#This Row],[Valuation Year]]=2016,(Table1[[#This Row],[Total Construction Cost ($)]]+Table1[[#This Row],[Land Value]])*('General Input Sheet'!$G$38/'General Input Sheet'!$G$43),Table1[[#This Row],[Total Construction Cost ($)]]+Table1[[#This Row],[Land Value]]),0)</f>
        <v>3183189</v>
      </c>
      <c r="P575" s="123" t="str" cm="1">
        <f t="array" ref="P575">_xlfn.IFS(Table1[[#This Row],[Asset Class]]&lt;&gt;"Local","y",P$11=$E575,"y",Table1[[#This Row],[Asset Class]]="Local","")</f>
        <v/>
      </c>
      <c r="Q575" s="86" t="str" cm="1">
        <f t="array" ref="Q575">_xlfn.IFS(Table1[[#This Row],[Asset Class]]&lt;&gt;"Local","y",Q$11=$E575,"y",Table1[[#This Row],[Asset Class]]="Local","")</f>
        <v/>
      </c>
      <c r="R575" s="86" t="str" cm="1">
        <f t="array" ref="R575">_xlfn.IFS(Table1[[#This Row],[Asset Class]]&lt;&gt;"Local","y",R$11=$E575,"y",Table1[[#This Row],[Asset Class]]="Local","")</f>
        <v>y</v>
      </c>
      <c r="S575" s="341" t="str" cm="1">
        <f t="array" ref="S575">_xlfn.IFS(Table1[[#This Row],[Asset Class]]&lt;&gt;"Local","y",S$11=$E575,"y",Table1[[#This Row],[Asset Class]]="Local","")</f>
        <v/>
      </c>
      <c r="T575" s="50"/>
      <c r="U575" s="95" t="str">
        <f>IF(Table1[[#This Row],[Asset Class]]&lt;&gt;"Local",0.25,IF(P575="y",1,""))</f>
        <v/>
      </c>
      <c r="V575" s="415" t="str">
        <f>IF(Table1[[#This Row],[Asset Class]]&lt;&gt;"Local",0.25,IF(Q575="y",1,""))</f>
        <v/>
      </c>
      <c r="W575" s="415">
        <f>IF(Table1[[#This Row],[Asset Class]]&lt;&gt;"Local",0.25,IF(R575="y",1,""))</f>
        <v>1</v>
      </c>
      <c r="X575" s="415" t="str">
        <f>IF(Table1[[#This Row],[Asset Class]]&lt;&gt;"Local",0.25,IF(S575="y",1,""))</f>
        <v/>
      </c>
      <c r="Y575" s="95">
        <f t="shared" si="48"/>
        <v>1</v>
      </c>
      <c r="Z575" s="50"/>
      <c r="AA575" s="257" t="str">
        <f t="shared" si="49"/>
        <v/>
      </c>
      <c r="AB575" s="258" t="str">
        <f t="shared" si="50"/>
        <v/>
      </c>
      <c r="AC575" s="258">
        <f t="shared" si="51"/>
        <v>3183189</v>
      </c>
      <c r="AD575" s="258" t="str">
        <f t="shared" si="52"/>
        <v/>
      </c>
      <c r="AE575" s="259">
        <f t="shared" si="53"/>
        <v>3183189</v>
      </c>
    </row>
    <row r="576" spans="1:31">
      <c r="A576" s="26"/>
      <c r="B576" s="210" t="s">
        <v>1023</v>
      </c>
      <c r="C576" s="211" t="s">
        <v>1024</v>
      </c>
      <c r="D576" s="211" t="s">
        <v>111</v>
      </c>
      <c r="E576" s="211" t="s">
        <v>102</v>
      </c>
      <c r="F576" s="241" t="s">
        <v>103</v>
      </c>
      <c r="G576" s="357">
        <v>0.5</v>
      </c>
      <c r="H576" s="360">
        <v>6815.2067129800098</v>
      </c>
      <c r="I576" s="365">
        <v>143.96305955739601</v>
      </c>
      <c r="J576" s="332">
        <f>Table1[[#This Row],[Embellishment Area (m2)]]*Table1[[#This Row],[Construction Unit Rate ($/m)]]*Table1[[#This Row],[Embellishment Area Factor]]</f>
        <v>490569.00495835312</v>
      </c>
      <c r="K576" s="246">
        <v>13630.41342596002</v>
      </c>
      <c r="L576" s="337">
        <v>39.027494808321961</v>
      </c>
      <c r="M576" s="88">
        <f>Table1[[#This Row],[Size of land (m2)]]*Table1[[#This Row],[Land Unit Rate ($/m2)]]</f>
        <v>531960.88921693666</v>
      </c>
      <c r="N576" s="244">
        <v>2021</v>
      </c>
      <c r="O576" s="202">
        <f>ROUND(IF(Table1[[#This Row],[Valuation Year]]=2016,(Table1[[#This Row],[Total Construction Cost ($)]]+Table1[[#This Row],[Land Value]])*('General Input Sheet'!$G$38/'General Input Sheet'!$G$43),Table1[[#This Row],[Total Construction Cost ($)]]+Table1[[#This Row],[Land Value]]),0)</f>
        <v>1022530</v>
      </c>
      <c r="P576" s="123" t="str" cm="1">
        <f t="array" ref="P576">_xlfn.IFS(Table1[[#This Row],[Asset Class]]&lt;&gt;"Local","y",P$11=$E576,"y",Table1[[#This Row],[Asset Class]]="Local","")</f>
        <v/>
      </c>
      <c r="Q576" s="86" t="str" cm="1">
        <f t="array" ref="Q576">_xlfn.IFS(Table1[[#This Row],[Asset Class]]&lt;&gt;"Local","y",Q$11=$E576,"y",Table1[[#This Row],[Asset Class]]="Local","")</f>
        <v/>
      </c>
      <c r="R576" s="86" t="str" cm="1">
        <f t="array" ref="R576">_xlfn.IFS(Table1[[#This Row],[Asset Class]]&lt;&gt;"Local","y",R$11=$E576,"y",Table1[[#This Row],[Asset Class]]="Local","")</f>
        <v>y</v>
      </c>
      <c r="S576" s="341" t="str" cm="1">
        <f t="array" ref="S576">_xlfn.IFS(Table1[[#This Row],[Asset Class]]&lt;&gt;"Local","y",S$11=$E576,"y",Table1[[#This Row],[Asset Class]]="Local","")</f>
        <v/>
      </c>
      <c r="T576" s="50"/>
      <c r="U576" s="95" t="str">
        <f>IF(Table1[[#This Row],[Asset Class]]&lt;&gt;"Local",0.25,IF(P576="y",1,""))</f>
        <v/>
      </c>
      <c r="V576" s="415" t="str">
        <f>IF(Table1[[#This Row],[Asset Class]]&lt;&gt;"Local",0.25,IF(Q576="y",1,""))</f>
        <v/>
      </c>
      <c r="W576" s="415">
        <f>IF(Table1[[#This Row],[Asset Class]]&lt;&gt;"Local",0.25,IF(R576="y",1,""))</f>
        <v>1</v>
      </c>
      <c r="X576" s="415" t="str">
        <f>IF(Table1[[#This Row],[Asset Class]]&lt;&gt;"Local",0.25,IF(S576="y",1,""))</f>
        <v/>
      </c>
      <c r="Y576" s="95">
        <f t="shared" si="48"/>
        <v>1</v>
      </c>
      <c r="Z576" s="50"/>
      <c r="AA576" s="257" t="str">
        <f t="shared" si="49"/>
        <v/>
      </c>
      <c r="AB576" s="258" t="str">
        <f t="shared" si="50"/>
        <v/>
      </c>
      <c r="AC576" s="258">
        <f t="shared" si="51"/>
        <v>1022530</v>
      </c>
      <c r="AD576" s="258" t="str">
        <f t="shared" si="52"/>
        <v/>
      </c>
      <c r="AE576" s="259">
        <f t="shared" si="53"/>
        <v>1022530</v>
      </c>
    </row>
    <row r="577" spans="1:31">
      <c r="A577" s="26"/>
      <c r="B577" s="210" t="s">
        <v>1023</v>
      </c>
      <c r="C577" s="211" t="s">
        <v>1025</v>
      </c>
      <c r="D577" s="211" t="s">
        <v>111</v>
      </c>
      <c r="E577" s="211" t="s">
        <v>102</v>
      </c>
      <c r="F577" s="241" t="s">
        <v>103</v>
      </c>
      <c r="G577" s="357">
        <v>0.5</v>
      </c>
      <c r="H577" s="360">
        <v>56.375978095305797</v>
      </c>
      <c r="I577" s="365">
        <v>143.96305955739601</v>
      </c>
      <c r="J577" s="332">
        <f>Table1[[#This Row],[Embellishment Area (m2)]]*Table1[[#This Row],[Construction Unit Rate ($/m)]]*Table1[[#This Row],[Embellishment Area Factor]]</f>
        <v>4058.0291460704807</v>
      </c>
      <c r="K577" s="246">
        <v>112.75195619061159</v>
      </c>
      <c r="L577" s="337">
        <v>39.027494808321961</v>
      </c>
      <c r="M577" s="88">
        <f>Table1[[#This Row],[Size of land (m2)]]*Table1[[#This Row],[Land Unit Rate ($/m2)]]</f>
        <v>4400.4263848572391</v>
      </c>
      <c r="N577" s="244">
        <v>2021</v>
      </c>
      <c r="O577" s="202">
        <f>ROUND(IF(Table1[[#This Row],[Valuation Year]]=2016,(Table1[[#This Row],[Total Construction Cost ($)]]+Table1[[#This Row],[Land Value]])*('General Input Sheet'!$G$38/'General Input Sheet'!$G$43),Table1[[#This Row],[Total Construction Cost ($)]]+Table1[[#This Row],[Land Value]]),0)</f>
        <v>8458</v>
      </c>
      <c r="P577" s="123" t="str" cm="1">
        <f t="array" ref="P577">_xlfn.IFS(Table1[[#This Row],[Asset Class]]&lt;&gt;"Local","y",P$11=$E577,"y",Table1[[#This Row],[Asset Class]]="Local","")</f>
        <v/>
      </c>
      <c r="Q577" s="86" t="str" cm="1">
        <f t="array" ref="Q577">_xlfn.IFS(Table1[[#This Row],[Asset Class]]&lt;&gt;"Local","y",Q$11=$E577,"y",Table1[[#This Row],[Asset Class]]="Local","")</f>
        <v/>
      </c>
      <c r="R577" s="86" t="str" cm="1">
        <f t="array" ref="R577">_xlfn.IFS(Table1[[#This Row],[Asset Class]]&lt;&gt;"Local","y",R$11=$E577,"y",Table1[[#This Row],[Asset Class]]="Local","")</f>
        <v>y</v>
      </c>
      <c r="S577" s="341" t="str" cm="1">
        <f t="array" ref="S577">_xlfn.IFS(Table1[[#This Row],[Asset Class]]&lt;&gt;"Local","y",S$11=$E577,"y",Table1[[#This Row],[Asset Class]]="Local","")</f>
        <v/>
      </c>
      <c r="T577" s="50"/>
      <c r="U577" s="95" t="str">
        <f>IF(Table1[[#This Row],[Asset Class]]&lt;&gt;"Local",0.25,IF(P577="y",1,""))</f>
        <v/>
      </c>
      <c r="V577" s="415" t="str">
        <f>IF(Table1[[#This Row],[Asset Class]]&lt;&gt;"Local",0.25,IF(Q577="y",1,""))</f>
        <v/>
      </c>
      <c r="W577" s="415">
        <f>IF(Table1[[#This Row],[Asset Class]]&lt;&gt;"Local",0.25,IF(R577="y",1,""))</f>
        <v>1</v>
      </c>
      <c r="X577" s="415" t="str">
        <f>IF(Table1[[#This Row],[Asset Class]]&lt;&gt;"Local",0.25,IF(S577="y",1,""))</f>
        <v/>
      </c>
      <c r="Y577" s="95">
        <f t="shared" si="48"/>
        <v>1</v>
      </c>
      <c r="Z577" s="50"/>
      <c r="AA577" s="257" t="str">
        <f t="shared" si="49"/>
        <v/>
      </c>
      <c r="AB577" s="258" t="str">
        <f t="shared" si="50"/>
        <v/>
      </c>
      <c r="AC577" s="258">
        <f t="shared" si="51"/>
        <v>8458</v>
      </c>
      <c r="AD577" s="258" t="str">
        <f t="shared" si="52"/>
        <v/>
      </c>
      <c r="AE577" s="259">
        <f t="shared" si="53"/>
        <v>8458</v>
      </c>
    </row>
    <row r="578" spans="1:31">
      <c r="A578" s="26"/>
      <c r="B578" s="210" t="s">
        <v>1026</v>
      </c>
      <c r="C578" s="211" t="s">
        <v>1027</v>
      </c>
      <c r="D578" s="211" t="s">
        <v>106</v>
      </c>
      <c r="E578" s="211" t="s">
        <v>102</v>
      </c>
      <c r="F578" s="241" t="s">
        <v>136</v>
      </c>
      <c r="G578" s="357">
        <v>0.5</v>
      </c>
      <c r="H578" s="360">
        <v>59622.091799593501</v>
      </c>
      <c r="I578" s="365">
        <v>452.87898632773505</v>
      </c>
      <c r="J578" s="332">
        <f>Table1[[#This Row],[Embellishment Area (m2)]]*Table1[[#This Row],[Construction Unit Rate ($/m)]]*Table1[[#This Row],[Embellishment Area Factor]]</f>
        <v>13500796.248469535</v>
      </c>
      <c r="K578" s="246">
        <v>119244.183599187</v>
      </c>
      <c r="L578" s="337">
        <v>140.14546069071523</v>
      </c>
      <c r="M578" s="88">
        <f>Table1[[#This Row],[Size of land (m2)]]*Table1[[#This Row],[Land Unit Rate ($/m2)]]</f>
        <v>16711531.045196291</v>
      </c>
      <c r="N578" s="244">
        <v>2021</v>
      </c>
      <c r="O578" s="202">
        <f>ROUND(IF(Table1[[#This Row],[Valuation Year]]=2016,(Table1[[#This Row],[Total Construction Cost ($)]]+Table1[[#This Row],[Land Value]])*('General Input Sheet'!$G$38/'General Input Sheet'!$G$43),Table1[[#This Row],[Total Construction Cost ($)]]+Table1[[#This Row],[Land Value]]),0)</f>
        <v>30212327</v>
      </c>
      <c r="P578" s="123" t="str" cm="1">
        <f t="array" ref="P578">_xlfn.IFS(Table1[[#This Row],[Asset Class]]&lt;&gt;"Local","y",P$11=$E578,"y",Table1[[#This Row],[Asset Class]]="Local","")</f>
        <v>y</v>
      </c>
      <c r="Q578" s="86" t="str" cm="1">
        <f t="array" ref="Q578">_xlfn.IFS(Table1[[#This Row],[Asset Class]]&lt;&gt;"Local","y",Q$11=$E578,"y",Table1[[#This Row],[Asset Class]]="Local","")</f>
        <v>y</v>
      </c>
      <c r="R578" s="86" t="str" cm="1">
        <f t="array" ref="R578">_xlfn.IFS(Table1[[#This Row],[Asset Class]]&lt;&gt;"Local","y",R$11=$E578,"y",Table1[[#This Row],[Asset Class]]="Local","")</f>
        <v>y</v>
      </c>
      <c r="S578" s="341" t="str" cm="1">
        <f t="array" ref="S578">_xlfn.IFS(Table1[[#This Row],[Asset Class]]&lt;&gt;"Local","y",S$11=$E578,"y",Table1[[#This Row],[Asset Class]]="Local","")</f>
        <v>y</v>
      </c>
      <c r="T578" s="50"/>
      <c r="U578" s="95">
        <f>IF(Table1[[#This Row],[Asset Class]]&lt;&gt;"Local",0.25,IF(P578="y",1,""))</f>
        <v>0.25</v>
      </c>
      <c r="V578" s="415">
        <f>IF(Table1[[#This Row],[Asset Class]]&lt;&gt;"Local",0.25,IF(Q578="y",1,""))</f>
        <v>0.25</v>
      </c>
      <c r="W578" s="415">
        <f>IF(Table1[[#This Row],[Asset Class]]&lt;&gt;"Local",0.25,IF(R578="y",1,""))</f>
        <v>0.25</v>
      </c>
      <c r="X578" s="415">
        <f>IF(Table1[[#This Row],[Asset Class]]&lt;&gt;"Local",0.25,IF(S578="y",1,""))</f>
        <v>0.25</v>
      </c>
      <c r="Y578" s="95">
        <f t="shared" si="48"/>
        <v>1</v>
      </c>
      <c r="Z578" s="50"/>
      <c r="AA578" s="257">
        <f t="shared" si="49"/>
        <v>7553081.75</v>
      </c>
      <c r="AB578" s="258">
        <f t="shared" si="50"/>
        <v>7553081.75</v>
      </c>
      <c r="AC578" s="258">
        <f t="shared" si="51"/>
        <v>7553081.75</v>
      </c>
      <c r="AD578" s="258">
        <f t="shared" si="52"/>
        <v>7553081.75</v>
      </c>
      <c r="AE578" s="259">
        <f t="shared" si="53"/>
        <v>30212327</v>
      </c>
    </row>
    <row r="579" spans="1:31">
      <c r="A579" s="26"/>
      <c r="B579" s="210" t="s">
        <v>1028</v>
      </c>
      <c r="C579" s="211" t="s">
        <v>1029</v>
      </c>
      <c r="D579" s="211" t="s">
        <v>106</v>
      </c>
      <c r="E579" s="211" t="s">
        <v>102</v>
      </c>
      <c r="F579" s="241" t="s">
        <v>131</v>
      </c>
      <c r="G579" s="357">
        <v>0.5</v>
      </c>
      <c r="H579" s="360">
        <v>60706.406888959304</v>
      </c>
      <c r="I579" s="365">
        <v>452.87898632773505</v>
      </c>
      <c r="J579" s="332">
        <f>Table1[[#This Row],[Embellishment Area (m2)]]*Table1[[#This Row],[Construction Unit Rate ($/m)]]*Table1[[#This Row],[Embellishment Area Factor]]</f>
        <v>13746328.007735461</v>
      </c>
      <c r="K579" s="246">
        <v>121412.81377791861</v>
      </c>
      <c r="L579" s="337">
        <v>140.14546069071523</v>
      </c>
      <c r="M579" s="88">
        <f>Table1[[#This Row],[Size of land (m2)]]*Table1[[#This Row],[Land Unit Rate ($/m2)]]</f>
        <v>17015454.720662419</v>
      </c>
      <c r="N579" s="244">
        <v>2021</v>
      </c>
      <c r="O579" s="202">
        <f>ROUND(IF(Table1[[#This Row],[Valuation Year]]=2016,(Table1[[#This Row],[Total Construction Cost ($)]]+Table1[[#This Row],[Land Value]])*('General Input Sheet'!$G$38/'General Input Sheet'!$G$43),Table1[[#This Row],[Total Construction Cost ($)]]+Table1[[#This Row],[Land Value]]),0)</f>
        <v>30761783</v>
      </c>
      <c r="P579" s="123" t="str" cm="1">
        <f t="array" ref="P579">_xlfn.IFS(Table1[[#This Row],[Asset Class]]&lt;&gt;"Local","y",P$11=$E579,"y",Table1[[#This Row],[Asset Class]]="Local","")</f>
        <v>y</v>
      </c>
      <c r="Q579" s="86" t="str" cm="1">
        <f t="array" ref="Q579">_xlfn.IFS(Table1[[#This Row],[Asset Class]]&lt;&gt;"Local","y",Q$11=$E579,"y",Table1[[#This Row],[Asset Class]]="Local","")</f>
        <v>y</v>
      </c>
      <c r="R579" s="86" t="str" cm="1">
        <f t="array" ref="R579">_xlfn.IFS(Table1[[#This Row],[Asset Class]]&lt;&gt;"Local","y",R$11=$E579,"y",Table1[[#This Row],[Asset Class]]="Local","")</f>
        <v>y</v>
      </c>
      <c r="S579" s="341" t="str" cm="1">
        <f t="array" ref="S579">_xlfn.IFS(Table1[[#This Row],[Asset Class]]&lt;&gt;"Local","y",S$11=$E579,"y",Table1[[#This Row],[Asset Class]]="Local","")</f>
        <v>y</v>
      </c>
      <c r="T579" s="50"/>
      <c r="U579" s="95">
        <f>IF(Table1[[#This Row],[Asset Class]]&lt;&gt;"Local",0.25,IF(P579="y",1,""))</f>
        <v>0.25</v>
      </c>
      <c r="V579" s="415">
        <f>IF(Table1[[#This Row],[Asset Class]]&lt;&gt;"Local",0.25,IF(Q579="y",1,""))</f>
        <v>0.25</v>
      </c>
      <c r="W579" s="415">
        <f>IF(Table1[[#This Row],[Asset Class]]&lt;&gt;"Local",0.25,IF(R579="y",1,""))</f>
        <v>0.25</v>
      </c>
      <c r="X579" s="415">
        <f>IF(Table1[[#This Row],[Asset Class]]&lt;&gt;"Local",0.25,IF(S579="y",1,""))</f>
        <v>0.25</v>
      </c>
      <c r="Y579" s="95">
        <f t="shared" si="48"/>
        <v>1</v>
      </c>
      <c r="Z579" s="50"/>
      <c r="AA579" s="257">
        <f t="shared" si="49"/>
        <v>7690445.75</v>
      </c>
      <c r="AB579" s="258">
        <f t="shared" si="50"/>
        <v>7690445.75</v>
      </c>
      <c r="AC579" s="258">
        <f t="shared" si="51"/>
        <v>7690445.75</v>
      </c>
      <c r="AD579" s="258">
        <f t="shared" si="52"/>
        <v>7690445.75</v>
      </c>
      <c r="AE579" s="259">
        <f t="shared" si="53"/>
        <v>30761783</v>
      </c>
    </row>
    <row r="580" spans="1:31">
      <c r="A580" s="26"/>
      <c r="B580" s="210" t="s">
        <v>1028</v>
      </c>
      <c r="C580" s="211" t="s">
        <v>1030</v>
      </c>
      <c r="D580" s="211" t="s">
        <v>106</v>
      </c>
      <c r="E580" s="211" t="s">
        <v>102</v>
      </c>
      <c r="F580" s="241" t="s">
        <v>131</v>
      </c>
      <c r="G580" s="357">
        <v>0.5</v>
      </c>
      <c r="H580" s="360">
        <v>59127.191284869303</v>
      </c>
      <c r="I580" s="365">
        <v>452.87898632773505</v>
      </c>
      <c r="J580" s="332">
        <f>Table1[[#This Row],[Embellishment Area (m2)]]*Table1[[#This Row],[Construction Unit Rate ($/m)]]*Table1[[#This Row],[Embellishment Area Factor]]</f>
        <v>13388731.22674885</v>
      </c>
      <c r="K580" s="246">
        <v>118254.38256973861</v>
      </c>
      <c r="L580" s="337">
        <v>140.14546069071523</v>
      </c>
      <c r="M580" s="88">
        <f>Table1[[#This Row],[Size of land (m2)]]*Table1[[#This Row],[Land Unit Rate ($/m2)]]</f>
        <v>16572814.923932102</v>
      </c>
      <c r="N580" s="244">
        <v>2021</v>
      </c>
      <c r="O580" s="202">
        <f>ROUND(IF(Table1[[#This Row],[Valuation Year]]=2016,(Table1[[#This Row],[Total Construction Cost ($)]]+Table1[[#This Row],[Land Value]])*('General Input Sheet'!$G$38/'General Input Sheet'!$G$43),Table1[[#This Row],[Total Construction Cost ($)]]+Table1[[#This Row],[Land Value]]),0)</f>
        <v>29961546</v>
      </c>
      <c r="P580" s="123" t="str" cm="1">
        <f t="array" ref="P580">_xlfn.IFS(Table1[[#This Row],[Asset Class]]&lt;&gt;"Local","y",P$11=$E580,"y",Table1[[#This Row],[Asset Class]]="Local","")</f>
        <v>y</v>
      </c>
      <c r="Q580" s="86" t="str" cm="1">
        <f t="array" ref="Q580">_xlfn.IFS(Table1[[#This Row],[Asset Class]]&lt;&gt;"Local","y",Q$11=$E580,"y",Table1[[#This Row],[Asset Class]]="Local","")</f>
        <v>y</v>
      </c>
      <c r="R580" s="86" t="str" cm="1">
        <f t="array" ref="R580">_xlfn.IFS(Table1[[#This Row],[Asset Class]]&lt;&gt;"Local","y",R$11=$E580,"y",Table1[[#This Row],[Asset Class]]="Local","")</f>
        <v>y</v>
      </c>
      <c r="S580" s="341" t="str" cm="1">
        <f t="array" ref="S580">_xlfn.IFS(Table1[[#This Row],[Asset Class]]&lt;&gt;"Local","y",S$11=$E580,"y",Table1[[#This Row],[Asset Class]]="Local","")</f>
        <v>y</v>
      </c>
      <c r="T580" s="50"/>
      <c r="U580" s="95">
        <f>IF(Table1[[#This Row],[Asset Class]]&lt;&gt;"Local",0.25,IF(P580="y",1,""))</f>
        <v>0.25</v>
      </c>
      <c r="V580" s="415">
        <f>IF(Table1[[#This Row],[Asset Class]]&lt;&gt;"Local",0.25,IF(Q580="y",1,""))</f>
        <v>0.25</v>
      </c>
      <c r="W580" s="415">
        <f>IF(Table1[[#This Row],[Asset Class]]&lt;&gt;"Local",0.25,IF(R580="y",1,""))</f>
        <v>0.25</v>
      </c>
      <c r="X580" s="415">
        <f>IF(Table1[[#This Row],[Asset Class]]&lt;&gt;"Local",0.25,IF(S580="y",1,""))</f>
        <v>0.25</v>
      </c>
      <c r="Y580" s="95">
        <f t="shared" si="48"/>
        <v>1</v>
      </c>
      <c r="Z580" s="50"/>
      <c r="AA580" s="257">
        <f t="shared" si="49"/>
        <v>7490386.5</v>
      </c>
      <c r="AB580" s="258">
        <f t="shared" si="50"/>
        <v>7490386.5</v>
      </c>
      <c r="AC580" s="258">
        <f t="shared" si="51"/>
        <v>7490386.5</v>
      </c>
      <c r="AD580" s="258">
        <f t="shared" si="52"/>
        <v>7490386.5</v>
      </c>
      <c r="AE580" s="259">
        <f t="shared" si="53"/>
        <v>29961546</v>
      </c>
    </row>
    <row r="581" spans="1:31">
      <c r="A581" s="26"/>
      <c r="B581" s="210" t="s">
        <v>1031</v>
      </c>
      <c r="C581" s="211" t="s">
        <v>1032</v>
      </c>
      <c r="D581" s="211" t="s">
        <v>111</v>
      </c>
      <c r="E581" s="211" t="s">
        <v>102</v>
      </c>
      <c r="F581" s="241" t="s">
        <v>103</v>
      </c>
      <c r="G581" s="357">
        <v>0.5</v>
      </c>
      <c r="H581" s="360">
        <v>694.20662298833201</v>
      </c>
      <c r="I581" s="365">
        <v>143.96305955739601</v>
      </c>
      <c r="J581" s="332">
        <f>Table1[[#This Row],[Embellishment Area (m2)]]*Table1[[#This Row],[Construction Unit Rate ($/m)]]*Table1[[#This Row],[Embellishment Area Factor]]</f>
        <v>49970.054705203998</v>
      </c>
      <c r="K581" s="246">
        <v>1388.413245976664</v>
      </c>
      <c r="L581" s="337">
        <v>39.027494808321961</v>
      </c>
      <c r="M581" s="88">
        <f>Table1[[#This Row],[Size of land (m2)]]*Table1[[#This Row],[Land Unit Rate ($/m2)]]</f>
        <v>54186.2907491597</v>
      </c>
      <c r="N581" s="244">
        <v>2021</v>
      </c>
      <c r="O581" s="202">
        <f>ROUND(IF(Table1[[#This Row],[Valuation Year]]=2016,(Table1[[#This Row],[Total Construction Cost ($)]]+Table1[[#This Row],[Land Value]])*('General Input Sheet'!$G$38/'General Input Sheet'!$G$43),Table1[[#This Row],[Total Construction Cost ($)]]+Table1[[#This Row],[Land Value]]),0)</f>
        <v>104156</v>
      </c>
      <c r="P581" s="123" t="str" cm="1">
        <f t="array" ref="P581">_xlfn.IFS(Table1[[#This Row],[Asset Class]]&lt;&gt;"Local","y",P$11=$E581,"y",Table1[[#This Row],[Asset Class]]="Local","")</f>
        <v/>
      </c>
      <c r="Q581" s="86" t="str" cm="1">
        <f t="array" ref="Q581">_xlfn.IFS(Table1[[#This Row],[Asset Class]]&lt;&gt;"Local","y",Q$11=$E581,"y",Table1[[#This Row],[Asset Class]]="Local","")</f>
        <v/>
      </c>
      <c r="R581" s="86" t="str" cm="1">
        <f t="array" ref="R581">_xlfn.IFS(Table1[[#This Row],[Asset Class]]&lt;&gt;"Local","y",R$11=$E581,"y",Table1[[#This Row],[Asset Class]]="Local","")</f>
        <v>y</v>
      </c>
      <c r="S581" s="341" t="str" cm="1">
        <f t="array" ref="S581">_xlfn.IFS(Table1[[#This Row],[Asset Class]]&lt;&gt;"Local","y",S$11=$E581,"y",Table1[[#This Row],[Asset Class]]="Local","")</f>
        <v/>
      </c>
      <c r="T581" s="50"/>
      <c r="U581" s="95" t="str">
        <f>IF(Table1[[#This Row],[Asset Class]]&lt;&gt;"Local",0.25,IF(P581="y",1,""))</f>
        <v/>
      </c>
      <c r="V581" s="415" t="str">
        <f>IF(Table1[[#This Row],[Asset Class]]&lt;&gt;"Local",0.25,IF(Q581="y",1,""))</f>
        <v/>
      </c>
      <c r="W581" s="415">
        <f>IF(Table1[[#This Row],[Asset Class]]&lt;&gt;"Local",0.25,IF(R581="y",1,""))</f>
        <v>1</v>
      </c>
      <c r="X581" s="415" t="str">
        <f>IF(Table1[[#This Row],[Asset Class]]&lt;&gt;"Local",0.25,IF(S581="y",1,""))</f>
        <v/>
      </c>
      <c r="Y581" s="95">
        <f t="shared" si="48"/>
        <v>1</v>
      </c>
      <c r="Z581" s="50"/>
      <c r="AA581" s="257" t="str">
        <f t="shared" si="49"/>
        <v/>
      </c>
      <c r="AB581" s="258" t="str">
        <f t="shared" si="50"/>
        <v/>
      </c>
      <c r="AC581" s="258">
        <f t="shared" si="51"/>
        <v>104156</v>
      </c>
      <c r="AD581" s="258" t="str">
        <f t="shared" si="52"/>
        <v/>
      </c>
      <c r="AE581" s="259">
        <f t="shared" si="53"/>
        <v>104156</v>
      </c>
    </row>
    <row r="582" spans="1:31">
      <c r="A582" s="26"/>
      <c r="B582" s="210" t="s">
        <v>1033</v>
      </c>
      <c r="C582" s="211" t="s">
        <v>1034</v>
      </c>
      <c r="D582" s="211" t="s">
        <v>111</v>
      </c>
      <c r="E582" s="211" t="s">
        <v>102</v>
      </c>
      <c r="F582" s="241" t="s">
        <v>103</v>
      </c>
      <c r="G582" s="357">
        <v>0.5</v>
      </c>
      <c r="H582" s="360">
        <v>10005.248389033321</v>
      </c>
      <c r="I582" s="365">
        <v>143.96305955739601</v>
      </c>
      <c r="J582" s="332">
        <f>Table1[[#This Row],[Embellishment Area (m2)]]*Table1[[#This Row],[Construction Unit Rate ($/m)]]*Table1[[#This Row],[Embellishment Area Factor]]</f>
        <v>720193.08485847223</v>
      </c>
      <c r="K582" s="246">
        <v>0</v>
      </c>
      <c r="L582" s="337">
        <v>39.027494808321961</v>
      </c>
      <c r="M582" s="88">
        <f>Table1[[#This Row],[Size of land (m2)]]*Table1[[#This Row],[Land Unit Rate ($/m2)]]</f>
        <v>0</v>
      </c>
      <c r="N582" s="244">
        <v>2021</v>
      </c>
      <c r="O582" s="202">
        <f>ROUND(IF(Table1[[#This Row],[Valuation Year]]=2016,(Table1[[#This Row],[Total Construction Cost ($)]]+Table1[[#This Row],[Land Value]])*('General Input Sheet'!$G$38/'General Input Sheet'!$G$43),Table1[[#This Row],[Total Construction Cost ($)]]+Table1[[#This Row],[Land Value]]),0)</f>
        <v>720193</v>
      </c>
      <c r="P582" s="123" t="str" cm="1">
        <f t="array" ref="P582">_xlfn.IFS(Table1[[#This Row],[Asset Class]]&lt;&gt;"Local","y",P$11=$E582,"y",Table1[[#This Row],[Asset Class]]="Local","")</f>
        <v/>
      </c>
      <c r="Q582" s="86" t="str" cm="1">
        <f t="array" ref="Q582">_xlfn.IFS(Table1[[#This Row],[Asset Class]]&lt;&gt;"Local","y",Q$11=$E582,"y",Table1[[#This Row],[Asset Class]]="Local","")</f>
        <v/>
      </c>
      <c r="R582" s="86" t="str" cm="1">
        <f t="array" ref="R582">_xlfn.IFS(Table1[[#This Row],[Asset Class]]&lt;&gt;"Local","y",R$11=$E582,"y",Table1[[#This Row],[Asset Class]]="Local","")</f>
        <v>y</v>
      </c>
      <c r="S582" s="341" t="str" cm="1">
        <f t="array" ref="S582">_xlfn.IFS(Table1[[#This Row],[Asset Class]]&lt;&gt;"Local","y",S$11=$E582,"y",Table1[[#This Row],[Asset Class]]="Local","")</f>
        <v/>
      </c>
      <c r="T582" s="50"/>
      <c r="U582" s="95" t="str">
        <f>IF(Table1[[#This Row],[Asset Class]]&lt;&gt;"Local",0.25,IF(P582="y",1,""))</f>
        <v/>
      </c>
      <c r="V582" s="415" t="str">
        <f>IF(Table1[[#This Row],[Asset Class]]&lt;&gt;"Local",0.25,IF(Q582="y",1,""))</f>
        <v/>
      </c>
      <c r="W582" s="415">
        <f>IF(Table1[[#This Row],[Asset Class]]&lt;&gt;"Local",0.25,IF(R582="y",1,""))</f>
        <v>1</v>
      </c>
      <c r="X582" s="415" t="str">
        <f>IF(Table1[[#This Row],[Asset Class]]&lt;&gt;"Local",0.25,IF(S582="y",1,""))</f>
        <v/>
      </c>
      <c r="Y582" s="95">
        <f t="shared" si="48"/>
        <v>1</v>
      </c>
      <c r="Z582" s="50"/>
      <c r="AA582" s="257" t="str">
        <f t="shared" si="49"/>
        <v/>
      </c>
      <c r="AB582" s="258" t="str">
        <f t="shared" si="50"/>
        <v/>
      </c>
      <c r="AC582" s="258">
        <f t="shared" si="51"/>
        <v>720193</v>
      </c>
      <c r="AD582" s="258" t="str">
        <f t="shared" si="52"/>
        <v/>
      </c>
      <c r="AE582" s="259">
        <f t="shared" si="53"/>
        <v>720193</v>
      </c>
    </row>
    <row r="583" spans="1:31">
      <c r="A583" s="26"/>
      <c r="B583" s="210" t="s">
        <v>1033</v>
      </c>
      <c r="C583" s="211" t="s">
        <v>1035</v>
      </c>
      <c r="D583" s="211" t="s">
        <v>111</v>
      </c>
      <c r="E583" s="211" t="s">
        <v>102</v>
      </c>
      <c r="F583" s="241" t="s">
        <v>108</v>
      </c>
      <c r="G583" s="357">
        <v>0.5</v>
      </c>
      <c r="H583" s="360">
        <v>16767.054377178589</v>
      </c>
      <c r="I583" s="365">
        <v>143.96305955739601</v>
      </c>
      <c r="J583" s="332">
        <f>Table1[[#This Row],[Embellishment Area (m2)]]*Table1[[#This Row],[Construction Unit Rate ($/m)]]*Table1[[#This Row],[Embellishment Area Factor]]</f>
        <v>1206918.2239519292</v>
      </c>
      <c r="K583" s="246">
        <v>0</v>
      </c>
      <c r="L583" s="337">
        <v>39.027494808321961</v>
      </c>
      <c r="M583" s="88">
        <f>Table1[[#This Row],[Size of land (m2)]]*Table1[[#This Row],[Land Unit Rate ($/m2)]]</f>
        <v>0</v>
      </c>
      <c r="N583" s="244">
        <v>2021</v>
      </c>
      <c r="O583" s="202">
        <f>ROUND(IF(Table1[[#This Row],[Valuation Year]]=2016,(Table1[[#This Row],[Total Construction Cost ($)]]+Table1[[#This Row],[Land Value]])*('General Input Sheet'!$G$38/'General Input Sheet'!$G$43),Table1[[#This Row],[Total Construction Cost ($)]]+Table1[[#This Row],[Land Value]]),0)</f>
        <v>1206918</v>
      </c>
      <c r="P583" s="123" t="str" cm="1">
        <f t="array" ref="P583">_xlfn.IFS(Table1[[#This Row],[Asset Class]]&lt;&gt;"Local","y",P$11=$E583,"y",Table1[[#This Row],[Asset Class]]="Local","")</f>
        <v/>
      </c>
      <c r="Q583" s="86" t="str" cm="1">
        <f t="array" ref="Q583">_xlfn.IFS(Table1[[#This Row],[Asset Class]]&lt;&gt;"Local","y",Q$11=$E583,"y",Table1[[#This Row],[Asset Class]]="Local","")</f>
        <v/>
      </c>
      <c r="R583" s="86" t="str" cm="1">
        <f t="array" ref="R583">_xlfn.IFS(Table1[[#This Row],[Asset Class]]&lt;&gt;"Local","y",R$11=$E583,"y",Table1[[#This Row],[Asset Class]]="Local","")</f>
        <v>y</v>
      </c>
      <c r="S583" s="341" t="str" cm="1">
        <f t="array" ref="S583">_xlfn.IFS(Table1[[#This Row],[Asset Class]]&lt;&gt;"Local","y",S$11=$E583,"y",Table1[[#This Row],[Asset Class]]="Local","")</f>
        <v/>
      </c>
      <c r="T583" s="50"/>
      <c r="U583" s="95" t="str">
        <f>IF(Table1[[#This Row],[Asset Class]]&lt;&gt;"Local",0.25,IF(P583="y",1,""))</f>
        <v/>
      </c>
      <c r="V583" s="415" t="str">
        <f>IF(Table1[[#This Row],[Asset Class]]&lt;&gt;"Local",0.25,IF(Q583="y",1,""))</f>
        <v/>
      </c>
      <c r="W583" s="415">
        <f>IF(Table1[[#This Row],[Asset Class]]&lt;&gt;"Local",0.25,IF(R583="y",1,""))</f>
        <v>1</v>
      </c>
      <c r="X583" s="415" t="str">
        <f>IF(Table1[[#This Row],[Asset Class]]&lt;&gt;"Local",0.25,IF(S583="y",1,""))</f>
        <v/>
      </c>
      <c r="Y583" s="95">
        <f t="shared" si="48"/>
        <v>1</v>
      </c>
      <c r="Z583" s="50"/>
      <c r="AA583" s="257" t="str">
        <f t="shared" si="49"/>
        <v/>
      </c>
      <c r="AB583" s="258" t="str">
        <f t="shared" si="50"/>
        <v/>
      </c>
      <c r="AC583" s="258">
        <f t="shared" si="51"/>
        <v>1206918</v>
      </c>
      <c r="AD583" s="258" t="str">
        <f t="shared" si="52"/>
        <v/>
      </c>
      <c r="AE583" s="259">
        <f t="shared" si="53"/>
        <v>1206918</v>
      </c>
    </row>
    <row r="584" spans="1:31">
      <c r="A584" s="26"/>
      <c r="B584" s="210" t="s">
        <v>1036</v>
      </c>
      <c r="C584" s="211" t="s">
        <v>1037</v>
      </c>
      <c r="D584" s="211" t="s">
        <v>106</v>
      </c>
      <c r="E584" s="211" t="s">
        <v>102</v>
      </c>
      <c r="F584" s="241" t="s">
        <v>108</v>
      </c>
      <c r="G584" s="357">
        <v>0.5</v>
      </c>
      <c r="H584" s="360">
        <v>7692.8241425879896</v>
      </c>
      <c r="I584" s="365">
        <v>452.87898632773505</v>
      </c>
      <c r="J584" s="332">
        <f>Table1[[#This Row],[Embellishment Area (m2)]]*Table1[[#This Row],[Construction Unit Rate ($/m)]]*Table1[[#This Row],[Embellishment Area Factor]]</f>
        <v>1741959.1998463881</v>
      </c>
      <c r="K584" s="246">
        <v>0</v>
      </c>
      <c r="L584" s="337">
        <v>140.14546069071523</v>
      </c>
      <c r="M584" s="88">
        <f>Table1[[#This Row],[Size of land (m2)]]*Table1[[#This Row],[Land Unit Rate ($/m2)]]</f>
        <v>0</v>
      </c>
      <c r="N584" s="244">
        <v>2021</v>
      </c>
      <c r="O584" s="202">
        <f>ROUND(IF(Table1[[#This Row],[Valuation Year]]=2016,(Table1[[#This Row],[Total Construction Cost ($)]]+Table1[[#This Row],[Land Value]])*('General Input Sheet'!$G$38/'General Input Sheet'!$G$43),Table1[[#This Row],[Total Construction Cost ($)]]+Table1[[#This Row],[Land Value]]),0)</f>
        <v>1741959</v>
      </c>
      <c r="P584" s="123" t="str" cm="1">
        <f t="array" ref="P584">_xlfn.IFS(Table1[[#This Row],[Asset Class]]&lt;&gt;"Local","y",P$11=$E584,"y",Table1[[#This Row],[Asset Class]]="Local","")</f>
        <v>y</v>
      </c>
      <c r="Q584" s="86" t="str" cm="1">
        <f t="array" ref="Q584">_xlfn.IFS(Table1[[#This Row],[Asset Class]]&lt;&gt;"Local","y",Q$11=$E584,"y",Table1[[#This Row],[Asset Class]]="Local","")</f>
        <v>y</v>
      </c>
      <c r="R584" s="86" t="str" cm="1">
        <f t="array" ref="R584">_xlfn.IFS(Table1[[#This Row],[Asset Class]]&lt;&gt;"Local","y",R$11=$E584,"y",Table1[[#This Row],[Asset Class]]="Local","")</f>
        <v>y</v>
      </c>
      <c r="S584" s="341" t="str" cm="1">
        <f t="array" ref="S584">_xlfn.IFS(Table1[[#This Row],[Asset Class]]&lt;&gt;"Local","y",S$11=$E584,"y",Table1[[#This Row],[Asset Class]]="Local","")</f>
        <v>y</v>
      </c>
      <c r="T584" s="50"/>
      <c r="U584" s="95">
        <f>IF(Table1[[#This Row],[Asset Class]]&lt;&gt;"Local",0.25,IF(P584="y",1,""))</f>
        <v>0.25</v>
      </c>
      <c r="V584" s="415">
        <f>IF(Table1[[#This Row],[Asset Class]]&lt;&gt;"Local",0.25,IF(Q584="y",1,""))</f>
        <v>0.25</v>
      </c>
      <c r="W584" s="415">
        <f>IF(Table1[[#This Row],[Asset Class]]&lt;&gt;"Local",0.25,IF(R584="y",1,""))</f>
        <v>0.25</v>
      </c>
      <c r="X584" s="415">
        <f>IF(Table1[[#This Row],[Asset Class]]&lt;&gt;"Local",0.25,IF(S584="y",1,""))</f>
        <v>0.25</v>
      </c>
      <c r="Y584" s="95">
        <f t="shared" si="48"/>
        <v>1</v>
      </c>
      <c r="Z584" s="50"/>
      <c r="AA584" s="257">
        <f t="shared" si="49"/>
        <v>435489.75</v>
      </c>
      <c r="AB584" s="258">
        <f t="shared" si="50"/>
        <v>435489.75</v>
      </c>
      <c r="AC584" s="258">
        <f t="shared" si="51"/>
        <v>435489.75</v>
      </c>
      <c r="AD584" s="258">
        <f t="shared" si="52"/>
        <v>435489.75</v>
      </c>
      <c r="AE584" s="259">
        <f t="shared" si="53"/>
        <v>1741959</v>
      </c>
    </row>
    <row r="585" spans="1:31">
      <c r="A585" s="26"/>
      <c r="B585" s="210" t="s">
        <v>1038</v>
      </c>
      <c r="C585" s="211" t="s">
        <v>1039</v>
      </c>
      <c r="D585" s="211" t="s">
        <v>106</v>
      </c>
      <c r="E585" s="211" t="s">
        <v>102</v>
      </c>
      <c r="F585" s="241" t="s">
        <v>108</v>
      </c>
      <c r="G585" s="357">
        <v>0.5</v>
      </c>
      <c r="H585" s="360">
        <v>5233.2375298144552</v>
      </c>
      <c r="I585" s="365">
        <v>452.87898632773505</v>
      </c>
      <c r="J585" s="332">
        <f>Table1[[#This Row],[Embellishment Area (m2)]]*Table1[[#This Row],[Construction Unit Rate ($/m)]]*Table1[[#This Row],[Embellishment Area Factor]]</f>
        <v>1185011.6538573152</v>
      </c>
      <c r="K585" s="246">
        <v>10466.47505962891</v>
      </c>
      <c r="L585" s="337">
        <v>140.14546069071523</v>
      </c>
      <c r="M585" s="88">
        <f>Table1[[#This Row],[Size of land (m2)]]*Table1[[#This Row],[Land Unit Rate ($/m2)]]</f>
        <v>1466828.9690395747</v>
      </c>
      <c r="N585" s="244">
        <v>2021</v>
      </c>
      <c r="O585" s="202">
        <f>ROUND(IF(Table1[[#This Row],[Valuation Year]]=2016,(Table1[[#This Row],[Total Construction Cost ($)]]+Table1[[#This Row],[Land Value]])*('General Input Sheet'!$G$38/'General Input Sheet'!$G$43),Table1[[#This Row],[Total Construction Cost ($)]]+Table1[[#This Row],[Land Value]]),0)</f>
        <v>2651841</v>
      </c>
      <c r="P585" s="123" t="str" cm="1">
        <f t="array" ref="P585">_xlfn.IFS(Table1[[#This Row],[Asset Class]]&lt;&gt;"Local","y",P$11=$E585,"y",Table1[[#This Row],[Asset Class]]="Local","")</f>
        <v>y</v>
      </c>
      <c r="Q585" s="86" t="str" cm="1">
        <f t="array" ref="Q585">_xlfn.IFS(Table1[[#This Row],[Asset Class]]&lt;&gt;"Local","y",Q$11=$E585,"y",Table1[[#This Row],[Asset Class]]="Local","")</f>
        <v>y</v>
      </c>
      <c r="R585" s="86" t="str" cm="1">
        <f t="array" ref="R585">_xlfn.IFS(Table1[[#This Row],[Asset Class]]&lt;&gt;"Local","y",R$11=$E585,"y",Table1[[#This Row],[Asset Class]]="Local","")</f>
        <v>y</v>
      </c>
      <c r="S585" s="341" t="str" cm="1">
        <f t="array" ref="S585">_xlfn.IFS(Table1[[#This Row],[Asset Class]]&lt;&gt;"Local","y",S$11=$E585,"y",Table1[[#This Row],[Asset Class]]="Local","")</f>
        <v>y</v>
      </c>
      <c r="T585" s="50"/>
      <c r="U585" s="95">
        <f>IF(Table1[[#This Row],[Asset Class]]&lt;&gt;"Local",0.25,IF(P585="y",1,""))</f>
        <v>0.25</v>
      </c>
      <c r="V585" s="415">
        <f>IF(Table1[[#This Row],[Asset Class]]&lt;&gt;"Local",0.25,IF(Q585="y",1,""))</f>
        <v>0.25</v>
      </c>
      <c r="W585" s="415">
        <f>IF(Table1[[#This Row],[Asset Class]]&lt;&gt;"Local",0.25,IF(R585="y",1,""))</f>
        <v>0.25</v>
      </c>
      <c r="X585" s="415">
        <f>IF(Table1[[#This Row],[Asset Class]]&lt;&gt;"Local",0.25,IF(S585="y",1,""))</f>
        <v>0.25</v>
      </c>
      <c r="Y585" s="95">
        <f t="shared" si="48"/>
        <v>1</v>
      </c>
      <c r="Z585" s="50"/>
      <c r="AA585" s="257">
        <f t="shared" si="49"/>
        <v>662960.25</v>
      </c>
      <c r="AB585" s="258">
        <f t="shared" si="50"/>
        <v>662960.25</v>
      </c>
      <c r="AC585" s="258">
        <f t="shared" si="51"/>
        <v>662960.25</v>
      </c>
      <c r="AD585" s="258">
        <f t="shared" si="52"/>
        <v>662960.25</v>
      </c>
      <c r="AE585" s="259">
        <f t="shared" si="53"/>
        <v>2651841</v>
      </c>
    </row>
    <row r="586" spans="1:31">
      <c r="A586" s="26"/>
      <c r="B586" s="210" t="s">
        <v>1040</v>
      </c>
      <c r="C586" s="211" t="s">
        <v>1041</v>
      </c>
      <c r="D586" s="211" t="s">
        <v>111</v>
      </c>
      <c r="E586" s="211" t="s">
        <v>102</v>
      </c>
      <c r="F586" s="241" t="s">
        <v>108</v>
      </c>
      <c r="G586" s="357">
        <v>0.5</v>
      </c>
      <c r="H586" s="360">
        <v>1793.3867205987219</v>
      </c>
      <c r="I586" s="365">
        <v>143.96305955739601</v>
      </c>
      <c r="J586" s="332">
        <f>Table1[[#This Row],[Embellishment Area (m2)]]*Table1[[#This Row],[Construction Unit Rate ($/m)]]*Table1[[#This Row],[Embellishment Area Factor]]</f>
        <v>129090.71963349846</v>
      </c>
      <c r="K586" s="246">
        <v>0</v>
      </c>
      <c r="L586" s="337">
        <v>39.027494808321961</v>
      </c>
      <c r="M586" s="88">
        <f>Table1[[#This Row],[Size of land (m2)]]*Table1[[#This Row],[Land Unit Rate ($/m2)]]</f>
        <v>0</v>
      </c>
      <c r="N586" s="244">
        <v>2021</v>
      </c>
      <c r="O586" s="202">
        <f>ROUND(IF(Table1[[#This Row],[Valuation Year]]=2016,(Table1[[#This Row],[Total Construction Cost ($)]]+Table1[[#This Row],[Land Value]])*('General Input Sheet'!$G$38/'General Input Sheet'!$G$43),Table1[[#This Row],[Total Construction Cost ($)]]+Table1[[#This Row],[Land Value]]),0)</f>
        <v>129091</v>
      </c>
      <c r="P586" s="123" t="str" cm="1">
        <f t="array" ref="P586">_xlfn.IFS(Table1[[#This Row],[Asset Class]]&lt;&gt;"Local","y",P$11=$E586,"y",Table1[[#This Row],[Asset Class]]="Local","")</f>
        <v/>
      </c>
      <c r="Q586" s="86" t="str" cm="1">
        <f t="array" ref="Q586">_xlfn.IFS(Table1[[#This Row],[Asset Class]]&lt;&gt;"Local","y",Q$11=$E586,"y",Table1[[#This Row],[Asset Class]]="Local","")</f>
        <v/>
      </c>
      <c r="R586" s="86" t="str" cm="1">
        <f t="array" ref="R586">_xlfn.IFS(Table1[[#This Row],[Asset Class]]&lt;&gt;"Local","y",R$11=$E586,"y",Table1[[#This Row],[Asset Class]]="Local","")</f>
        <v>y</v>
      </c>
      <c r="S586" s="341" t="str" cm="1">
        <f t="array" ref="S586">_xlfn.IFS(Table1[[#This Row],[Asset Class]]&lt;&gt;"Local","y",S$11=$E586,"y",Table1[[#This Row],[Asset Class]]="Local","")</f>
        <v/>
      </c>
      <c r="T586" s="50"/>
      <c r="U586" s="95" t="str">
        <f>IF(Table1[[#This Row],[Asset Class]]&lt;&gt;"Local",0.25,IF(P586="y",1,""))</f>
        <v/>
      </c>
      <c r="V586" s="415" t="str">
        <f>IF(Table1[[#This Row],[Asset Class]]&lt;&gt;"Local",0.25,IF(Q586="y",1,""))</f>
        <v/>
      </c>
      <c r="W586" s="415">
        <f>IF(Table1[[#This Row],[Asset Class]]&lt;&gt;"Local",0.25,IF(R586="y",1,""))</f>
        <v>1</v>
      </c>
      <c r="X586" s="415" t="str">
        <f>IF(Table1[[#This Row],[Asset Class]]&lt;&gt;"Local",0.25,IF(S586="y",1,""))</f>
        <v/>
      </c>
      <c r="Y586" s="95">
        <f t="shared" si="48"/>
        <v>1</v>
      </c>
      <c r="Z586" s="50"/>
      <c r="AA586" s="257" t="str">
        <f t="shared" si="49"/>
        <v/>
      </c>
      <c r="AB586" s="258" t="str">
        <f t="shared" si="50"/>
        <v/>
      </c>
      <c r="AC586" s="258">
        <f t="shared" si="51"/>
        <v>129091</v>
      </c>
      <c r="AD586" s="258" t="str">
        <f t="shared" si="52"/>
        <v/>
      </c>
      <c r="AE586" s="259">
        <f t="shared" si="53"/>
        <v>129091</v>
      </c>
    </row>
    <row r="587" spans="1:31">
      <c r="A587" s="26"/>
      <c r="B587" s="210" t="s">
        <v>1042</v>
      </c>
      <c r="C587" s="211" t="s">
        <v>1043</v>
      </c>
      <c r="D587" s="211" t="s">
        <v>106</v>
      </c>
      <c r="E587" s="211" t="s">
        <v>102</v>
      </c>
      <c r="F587" s="241" t="s">
        <v>136</v>
      </c>
      <c r="G587" s="357">
        <v>0.5</v>
      </c>
      <c r="H587" s="360">
        <v>13152.868259338589</v>
      </c>
      <c r="I587" s="365">
        <v>452.87898632773505</v>
      </c>
      <c r="J587" s="332">
        <f>Table1[[#This Row],[Embellishment Area (m2)]]*Table1[[#This Row],[Construction Unit Rate ($/m)]]*Table1[[#This Row],[Embellishment Area Factor]]</f>
        <v>2978328.8222957505</v>
      </c>
      <c r="K587" s="246">
        <v>0</v>
      </c>
      <c r="L587" s="337">
        <v>140.14546069071523</v>
      </c>
      <c r="M587" s="88">
        <f>Table1[[#This Row],[Size of land (m2)]]*Table1[[#This Row],[Land Unit Rate ($/m2)]]</f>
        <v>0</v>
      </c>
      <c r="N587" s="244">
        <v>2021</v>
      </c>
      <c r="O587" s="202">
        <f>ROUND(IF(Table1[[#This Row],[Valuation Year]]=2016,(Table1[[#This Row],[Total Construction Cost ($)]]+Table1[[#This Row],[Land Value]])*('General Input Sheet'!$G$38/'General Input Sheet'!$G$43),Table1[[#This Row],[Total Construction Cost ($)]]+Table1[[#This Row],[Land Value]]),0)</f>
        <v>2978329</v>
      </c>
      <c r="P587" s="123" t="str" cm="1">
        <f t="array" ref="P587">_xlfn.IFS(Table1[[#This Row],[Asset Class]]&lt;&gt;"Local","y",P$11=$E587,"y",Table1[[#This Row],[Asset Class]]="Local","")</f>
        <v>y</v>
      </c>
      <c r="Q587" s="86" t="str" cm="1">
        <f t="array" ref="Q587">_xlfn.IFS(Table1[[#This Row],[Asset Class]]&lt;&gt;"Local","y",Q$11=$E587,"y",Table1[[#This Row],[Asset Class]]="Local","")</f>
        <v>y</v>
      </c>
      <c r="R587" s="86" t="str" cm="1">
        <f t="array" ref="R587">_xlfn.IFS(Table1[[#This Row],[Asset Class]]&lt;&gt;"Local","y",R$11=$E587,"y",Table1[[#This Row],[Asset Class]]="Local","")</f>
        <v>y</v>
      </c>
      <c r="S587" s="341" t="str" cm="1">
        <f t="array" ref="S587">_xlfn.IFS(Table1[[#This Row],[Asset Class]]&lt;&gt;"Local","y",S$11=$E587,"y",Table1[[#This Row],[Asset Class]]="Local","")</f>
        <v>y</v>
      </c>
      <c r="T587" s="50"/>
      <c r="U587" s="95">
        <f>IF(Table1[[#This Row],[Asset Class]]&lt;&gt;"Local",0.25,IF(P587="y",1,""))</f>
        <v>0.25</v>
      </c>
      <c r="V587" s="415">
        <f>IF(Table1[[#This Row],[Asset Class]]&lt;&gt;"Local",0.25,IF(Q587="y",1,""))</f>
        <v>0.25</v>
      </c>
      <c r="W587" s="415">
        <f>IF(Table1[[#This Row],[Asset Class]]&lt;&gt;"Local",0.25,IF(R587="y",1,""))</f>
        <v>0.25</v>
      </c>
      <c r="X587" s="415">
        <f>IF(Table1[[#This Row],[Asset Class]]&lt;&gt;"Local",0.25,IF(S587="y",1,""))</f>
        <v>0.25</v>
      </c>
      <c r="Y587" s="95">
        <f t="shared" si="48"/>
        <v>1</v>
      </c>
      <c r="Z587" s="50"/>
      <c r="AA587" s="257">
        <f t="shared" si="49"/>
        <v>744582.25</v>
      </c>
      <c r="AB587" s="258">
        <f t="shared" si="50"/>
        <v>744582.25</v>
      </c>
      <c r="AC587" s="258">
        <f t="shared" si="51"/>
        <v>744582.25</v>
      </c>
      <c r="AD587" s="258">
        <f t="shared" si="52"/>
        <v>744582.25</v>
      </c>
      <c r="AE587" s="259">
        <f t="shared" si="53"/>
        <v>2978329</v>
      </c>
    </row>
    <row r="588" spans="1:31">
      <c r="A588" s="26"/>
      <c r="B588" s="210" t="s">
        <v>1044</v>
      </c>
      <c r="C588" s="211" t="s">
        <v>1045</v>
      </c>
      <c r="D588" s="211" t="s">
        <v>106</v>
      </c>
      <c r="E588" s="211" t="s">
        <v>102</v>
      </c>
      <c r="F588" s="241" t="s">
        <v>103</v>
      </c>
      <c r="G588" s="357">
        <v>0.5</v>
      </c>
      <c r="H588" s="360">
        <v>12976.964787385215</v>
      </c>
      <c r="I588" s="365">
        <v>452.87898632773505</v>
      </c>
      <c r="J588" s="332">
        <f>Table1[[#This Row],[Embellishment Area (m2)]]*Table1[[#This Row],[Construction Unit Rate ($/m)]]*Table1[[#This Row],[Embellishment Area Factor]]</f>
        <v>2938497.3292608643</v>
      </c>
      <c r="K588" s="246">
        <v>0</v>
      </c>
      <c r="L588" s="337">
        <v>140.14546069071523</v>
      </c>
      <c r="M588" s="88">
        <f>Table1[[#This Row],[Size of land (m2)]]*Table1[[#This Row],[Land Unit Rate ($/m2)]]</f>
        <v>0</v>
      </c>
      <c r="N588" s="244">
        <v>2021</v>
      </c>
      <c r="O588" s="202">
        <f>ROUND(IF(Table1[[#This Row],[Valuation Year]]=2016,(Table1[[#This Row],[Total Construction Cost ($)]]+Table1[[#This Row],[Land Value]])*('General Input Sheet'!$G$38/'General Input Sheet'!$G$43),Table1[[#This Row],[Total Construction Cost ($)]]+Table1[[#This Row],[Land Value]]),0)</f>
        <v>2938497</v>
      </c>
      <c r="P588" s="123" t="str" cm="1">
        <f t="array" ref="P588">_xlfn.IFS(Table1[[#This Row],[Asset Class]]&lt;&gt;"Local","y",P$11=$E588,"y",Table1[[#This Row],[Asset Class]]="Local","")</f>
        <v>y</v>
      </c>
      <c r="Q588" s="86" t="str" cm="1">
        <f t="array" ref="Q588">_xlfn.IFS(Table1[[#This Row],[Asset Class]]&lt;&gt;"Local","y",Q$11=$E588,"y",Table1[[#This Row],[Asset Class]]="Local","")</f>
        <v>y</v>
      </c>
      <c r="R588" s="86" t="str" cm="1">
        <f t="array" ref="R588">_xlfn.IFS(Table1[[#This Row],[Asset Class]]&lt;&gt;"Local","y",R$11=$E588,"y",Table1[[#This Row],[Asset Class]]="Local","")</f>
        <v>y</v>
      </c>
      <c r="S588" s="341" t="str" cm="1">
        <f t="array" ref="S588">_xlfn.IFS(Table1[[#This Row],[Asset Class]]&lt;&gt;"Local","y",S$11=$E588,"y",Table1[[#This Row],[Asset Class]]="Local","")</f>
        <v>y</v>
      </c>
      <c r="T588" s="50"/>
      <c r="U588" s="95">
        <f>IF(Table1[[#This Row],[Asset Class]]&lt;&gt;"Local",0.25,IF(P588="y",1,""))</f>
        <v>0.25</v>
      </c>
      <c r="V588" s="415">
        <f>IF(Table1[[#This Row],[Asset Class]]&lt;&gt;"Local",0.25,IF(Q588="y",1,""))</f>
        <v>0.25</v>
      </c>
      <c r="W588" s="415">
        <f>IF(Table1[[#This Row],[Asset Class]]&lt;&gt;"Local",0.25,IF(R588="y",1,""))</f>
        <v>0.25</v>
      </c>
      <c r="X588" s="415">
        <f>IF(Table1[[#This Row],[Asset Class]]&lt;&gt;"Local",0.25,IF(S588="y",1,""))</f>
        <v>0.25</v>
      </c>
      <c r="Y588" s="95">
        <f t="shared" si="48"/>
        <v>1</v>
      </c>
      <c r="Z588" s="50"/>
      <c r="AA588" s="257">
        <f t="shared" si="49"/>
        <v>734624.25</v>
      </c>
      <c r="AB588" s="258">
        <f t="shared" si="50"/>
        <v>734624.25</v>
      </c>
      <c r="AC588" s="258">
        <f t="shared" si="51"/>
        <v>734624.25</v>
      </c>
      <c r="AD588" s="258">
        <f t="shared" si="52"/>
        <v>734624.25</v>
      </c>
      <c r="AE588" s="259">
        <f t="shared" si="53"/>
        <v>2938497</v>
      </c>
    </row>
    <row r="589" spans="1:31">
      <c r="A589" s="26"/>
      <c r="B589" s="210" t="s">
        <v>1044</v>
      </c>
      <c r="C589" s="211" t="s">
        <v>1046</v>
      </c>
      <c r="D589" s="211" t="s">
        <v>106</v>
      </c>
      <c r="E589" s="211" t="s">
        <v>102</v>
      </c>
      <c r="F589" s="241" t="s">
        <v>108</v>
      </c>
      <c r="G589" s="357">
        <v>0.5</v>
      </c>
      <c r="H589" s="360">
        <v>4593.5942933512897</v>
      </c>
      <c r="I589" s="365">
        <v>452.87898632773505</v>
      </c>
      <c r="J589" s="332">
        <f>Table1[[#This Row],[Embellishment Area (m2)]]*Table1[[#This Row],[Construction Unit Rate ($/m)]]*Table1[[#This Row],[Embellishment Area Factor]]</f>
        <v>1040171.1635869002</v>
      </c>
      <c r="K589" s="246">
        <v>0</v>
      </c>
      <c r="L589" s="337">
        <v>140.14546069071523</v>
      </c>
      <c r="M589" s="88">
        <f>Table1[[#This Row],[Size of land (m2)]]*Table1[[#This Row],[Land Unit Rate ($/m2)]]</f>
        <v>0</v>
      </c>
      <c r="N589" s="244">
        <v>2021</v>
      </c>
      <c r="O589" s="202">
        <f>ROUND(IF(Table1[[#This Row],[Valuation Year]]=2016,(Table1[[#This Row],[Total Construction Cost ($)]]+Table1[[#This Row],[Land Value]])*('General Input Sheet'!$G$38/'General Input Sheet'!$G$43),Table1[[#This Row],[Total Construction Cost ($)]]+Table1[[#This Row],[Land Value]]),0)</f>
        <v>1040171</v>
      </c>
      <c r="P589" s="123" t="str" cm="1">
        <f t="array" ref="P589">_xlfn.IFS(Table1[[#This Row],[Asset Class]]&lt;&gt;"Local","y",P$11=$E589,"y",Table1[[#This Row],[Asset Class]]="Local","")</f>
        <v>y</v>
      </c>
      <c r="Q589" s="86" t="str" cm="1">
        <f t="array" ref="Q589">_xlfn.IFS(Table1[[#This Row],[Asset Class]]&lt;&gt;"Local","y",Q$11=$E589,"y",Table1[[#This Row],[Asset Class]]="Local","")</f>
        <v>y</v>
      </c>
      <c r="R589" s="86" t="str" cm="1">
        <f t="array" ref="R589">_xlfn.IFS(Table1[[#This Row],[Asset Class]]&lt;&gt;"Local","y",R$11=$E589,"y",Table1[[#This Row],[Asset Class]]="Local","")</f>
        <v>y</v>
      </c>
      <c r="S589" s="341" t="str" cm="1">
        <f t="array" ref="S589">_xlfn.IFS(Table1[[#This Row],[Asset Class]]&lt;&gt;"Local","y",S$11=$E589,"y",Table1[[#This Row],[Asset Class]]="Local","")</f>
        <v>y</v>
      </c>
      <c r="T589" s="50"/>
      <c r="U589" s="95">
        <f>IF(Table1[[#This Row],[Asset Class]]&lt;&gt;"Local",0.25,IF(P589="y",1,""))</f>
        <v>0.25</v>
      </c>
      <c r="V589" s="415">
        <f>IF(Table1[[#This Row],[Asset Class]]&lt;&gt;"Local",0.25,IF(Q589="y",1,""))</f>
        <v>0.25</v>
      </c>
      <c r="W589" s="415">
        <f>IF(Table1[[#This Row],[Asset Class]]&lt;&gt;"Local",0.25,IF(R589="y",1,""))</f>
        <v>0.25</v>
      </c>
      <c r="X589" s="415">
        <f>IF(Table1[[#This Row],[Asset Class]]&lt;&gt;"Local",0.25,IF(S589="y",1,""))</f>
        <v>0.25</v>
      </c>
      <c r="Y589" s="95">
        <f t="shared" si="48"/>
        <v>1</v>
      </c>
      <c r="Z589" s="50"/>
      <c r="AA589" s="257">
        <f t="shared" si="49"/>
        <v>260042.75</v>
      </c>
      <c r="AB589" s="258">
        <f t="shared" si="50"/>
        <v>260042.75</v>
      </c>
      <c r="AC589" s="258">
        <f t="shared" si="51"/>
        <v>260042.75</v>
      </c>
      <c r="AD589" s="258">
        <f t="shared" si="52"/>
        <v>260042.75</v>
      </c>
      <c r="AE589" s="259">
        <f t="shared" si="53"/>
        <v>1040171</v>
      </c>
    </row>
    <row r="590" spans="1:31">
      <c r="A590" s="26"/>
      <c r="B590" s="210" t="s">
        <v>1044</v>
      </c>
      <c r="C590" s="211" t="s">
        <v>1047</v>
      </c>
      <c r="D590" s="211" t="s">
        <v>106</v>
      </c>
      <c r="E590" s="211" t="s">
        <v>102</v>
      </c>
      <c r="F590" s="241" t="s">
        <v>108</v>
      </c>
      <c r="G590" s="357">
        <v>0.5</v>
      </c>
      <c r="H590" s="360">
        <v>3849.4041080027964</v>
      </c>
      <c r="I590" s="365">
        <v>452.87898632773505</v>
      </c>
      <c r="J590" s="332">
        <f>Table1[[#This Row],[Embellishment Area (m2)]]*Table1[[#This Row],[Construction Unit Rate ($/m)]]*Table1[[#This Row],[Embellishment Area Factor]]</f>
        <v>871657.11519906274</v>
      </c>
      <c r="K590" s="246">
        <v>0</v>
      </c>
      <c r="L590" s="337">
        <v>140.14546069071523</v>
      </c>
      <c r="M590" s="88">
        <f>Table1[[#This Row],[Size of land (m2)]]*Table1[[#This Row],[Land Unit Rate ($/m2)]]</f>
        <v>0</v>
      </c>
      <c r="N590" s="244">
        <v>2021</v>
      </c>
      <c r="O590" s="202">
        <f>ROUND(IF(Table1[[#This Row],[Valuation Year]]=2016,(Table1[[#This Row],[Total Construction Cost ($)]]+Table1[[#This Row],[Land Value]])*('General Input Sheet'!$G$38/'General Input Sheet'!$G$43),Table1[[#This Row],[Total Construction Cost ($)]]+Table1[[#This Row],[Land Value]]),0)</f>
        <v>871657</v>
      </c>
      <c r="P590" s="123" t="str" cm="1">
        <f t="array" ref="P590">_xlfn.IFS(Table1[[#This Row],[Asset Class]]&lt;&gt;"Local","y",P$11=$E590,"y",Table1[[#This Row],[Asset Class]]="Local","")</f>
        <v>y</v>
      </c>
      <c r="Q590" s="86" t="str" cm="1">
        <f t="array" ref="Q590">_xlfn.IFS(Table1[[#This Row],[Asset Class]]&lt;&gt;"Local","y",Q$11=$E590,"y",Table1[[#This Row],[Asset Class]]="Local","")</f>
        <v>y</v>
      </c>
      <c r="R590" s="86" t="str" cm="1">
        <f t="array" ref="R590">_xlfn.IFS(Table1[[#This Row],[Asset Class]]&lt;&gt;"Local","y",R$11=$E590,"y",Table1[[#This Row],[Asset Class]]="Local","")</f>
        <v>y</v>
      </c>
      <c r="S590" s="341" t="str" cm="1">
        <f t="array" ref="S590">_xlfn.IFS(Table1[[#This Row],[Asset Class]]&lt;&gt;"Local","y",S$11=$E590,"y",Table1[[#This Row],[Asset Class]]="Local","")</f>
        <v>y</v>
      </c>
      <c r="T590" s="50"/>
      <c r="U590" s="95">
        <f>IF(Table1[[#This Row],[Asset Class]]&lt;&gt;"Local",0.25,IF(P590="y",1,""))</f>
        <v>0.25</v>
      </c>
      <c r="V590" s="415">
        <f>IF(Table1[[#This Row],[Asset Class]]&lt;&gt;"Local",0.25,IF(Q590="y",1,""))</f>
        <v>0.25</v>
      </c>
      <c r="W590" s="415">
        <f>IF(Table1[[#This Row],[Asset Class]]&lt;&gt;"Local",0.25,IF(R590="y",1,""))</f>
        <v>0.25</v>
      </c>
      <c r="X590" s="415">
        <f>IF(Table1[[#This Row],[Asset Class]]&lt;&gt;"Local",0.25,IF(S590="y",1,""))</f>
        <v>0.25</v>
      </c>
      <c r="Y590" s="95">
        <f t="shared" si="48"/>
        <v>1</v>
      </c>
      <c r="Z590" s="50"/>
      <c r="AA590" s="257">
        <f t="shared" si="49"/>
        <v>217914.25</v>
      </c>
      <c r="AB590" s="258">
        <f t="shared" si="50"/>
        <v>217914.25</v>
      </c>
      <c r="AC590" s="258">
        <f t="shared" si="51"/>
        <v>217914.25</v>
      </c>
      <c r="AD590" s="258">
        <f t="shared" si="52"/>
        <v>217914.25</v>
      </c>
      <c r="AE590" s="259">
        <f t="shared" si="53"/>
        <v>871657</v>
      </c>
    </row>
    <row r="591" spans="1:31">
      <c r="A591" s="26"/>
      <c r="B591" s="210" t="s">
        <v>1048</v>
      </c>
      <c r="C591" s="211" t="s">
        <v>1049</v>
      </c>
      <c r="D591" s="211" t="s">
        <v>111</v>
      </c>
      <c r="E591" s="211" t="s">
        <v>102</v>
      </c>
      <c r="F591" s="241" t="s">
        <v>103</v>
      </c>
      <c r="G591" s="357">
        <v>0.5</v>
      </c>
      <c r="H591" s="360">
        <v>2583.1394512489996</v>
      </c>
      <c r="I591" s="365">
        <v>143.96305955739601</v>
      </c>
      <c r="J591" s="332">
        <f>Table1[[#This Row],[Embellishment Area (m2)]]*Table1[[#This Row],[Construction Unit Rate ($/m)]]*Table1[[#This Row],[Embellishment Area Factor]]</f>
        <v>185938.32933260949</v>
      </c>
      <c r="K591" s="246">
        <v>5166.2789024979993</v>
      </c>
      <c r="L591" s="337">
        <v>39.027494808321961</v>
      </c>
      <c r="M591" s="88">
        <f>Table1[[#This Row],[Size of land (m2)]]*Table1[[#This Row],[Land Unit Rate ($/m2)]]</f>
        <v>201626.92304558394</v>
      </c>
      <c r="N591" s="244">
        <v>2021</v>
      </c>
      <c r="O591" s="202">
        <f>ROUND(IF(Table1[[#This Row],[Valuation Year]]=2016,(Table1[[#This Row],[Total Construction Cost ($)]]+Table1[[#This Row],[Land Value]])*('General Input Sheet'!$G$38/'General Input Sheet'!$G$43),Table1[[#This Row],[Total Construction Cost ($)]]+Table1[[#This Row],[Land Value]]),0)</f>
        <v>387565</v>
      </c>
      <c r="P591" s="123" t="str" cm="1">
        <f t="array" ref="P591">_xlfn.IFS(Table1[[#This Row],[Asset Class]]&lt;&gt;"Local","y",P$11=$E591,"y",Table1[[#This Row],[Asset Class]]="Local","")</f>
        <v/>
      </c>
      <c r="Q591" s="86" t="str" cm="1">
        <f t="array" ref="Q591">_xlfn.IFS(Table1[[#This Row],[Asset Class]]&lt;&gt;"Local","y",Q$11=$E591,"y",Table1[[#This Row],[Asset Class]]="Local","")</f>
        <v/>
      </c>
      <c r="R591" s="86" t="str" cm="1">
        <f t="array" ref="R591">_xlfn.IFS(Table1[[#This Row],[Asset Class]]&lt;&gt;"Local","y",R$11=$E591,"y",Table1[[#This Row],[Asset Class]]="Local","")</f>
        <v>y</v>
      </c>
      <c r="S591" s="341" t="str" cm="1">
        <f t="array" ref="S591">_xlfn.IFS(Table1[[#This Row],[Asset Class]]&lt;&gt;"Local","y",S$11=$E591,"y",Table1[[#This Row],[Asset Class]]="Local","")</f>
        <v/>
      </c>
      <c r="T591" s="50"/>
      <c r="U591" s="95" t="str">
        <f>IF(Table1[[#This Row],[Asset Class]]&lt;&gt;"Local",0.25,IF(P591="y",1,""))</f>
        <v/>
      </c>
      <c r="V591" s="415" t="str">
        <f>IF(Table1[[#This Row],[Asset Class]]&lt;&gt;"Local",0.25,IF(Q591="y",1,""))</f>
        <v/>
      </c>
      <c r="W591" s="415">
        <f>IF(Table1[[#This Row],[Asset Class]]&lt;&gt;"Local",0.25,IF(R591="y",1,""))</f>
        <v>1</v>
      </c>
      <c r="X591" s="415" t="str">
        <f>IF(Table1[[#This Row],[Asset Class]]&lt;&gt;"Local",0.25,IF(S591="y",1,""))</f>
        <v/>
      </c>
      <c r="Y591" s="95">
        <f t="shared" ref="Y591:Y654" si="54">SUM(U591:X591)</f>
        <v>1</v>
      </c>
      <c r="Z591" s="50"/>
      <c r="AA591" s="257" t="str">
        <f t="shared" ref="AA591:AA654" si="55">IF(U591="","",(U591/$Y591)*$O591)</f>
        <v/>
      </c>
      <c r="AB591" s="258" t="str">
        <f t="shared" ref="AB591:AB654" si="56">IF(V591="","",(V591/$Y591)*$O591)</f>
        <v/>
      </c>
      <c r="AC591" s="258">
        <f t="shared" ref="AC591:AC654" si="57">IF(W591="","",(W591/$Y591)*$O591)</f>
        <v>387565</v>
      </c>
      <c r="AD591" s="258" t="str">
        <f t="shared" ref="AD591:AD654" si="58">IF(X591="","",(X591/$Y591)*$O591)</f>
        <v/>
      </c>
      <c r="AE591" s="259">
        <f t="shared" ref="AE591:AE654" si="59">SUM(AA591:AD591)</f>
        <v>387565</v>
      </c>
    </row>
    <row r="592" spans="1:31">
      <c r="A592" s="26"/>
      <c r="B592" s="210" t="s">
        <v>1050</v>
      </c>
      <c r="C592" s="211" t="s">
        <v>1051</v>
      </c>
      <c r="D592" s="211" t="s">
        <v>111</v>
      </c>
      <c r="E592" s="211" t="s">
        <v>102</v>
      </c>
      <c r="F592" s="241" t="s">
        <v>103</v>
      </c>
      <c r="G592" s="357">
        <v>0.5</v>
      </c>
      <c r="H592" s="360">
        <v>3021.0673804633116</v>
      </c>
      <c r="I592" s="365">
        <v>143.96305955739601</v>
      </c>
      <c r="J592" s="332">
        <f>Table1[[#This Row],[Embellishment Area (m2)]]*Table1[[#This Row],[Construction Unit Rate ($/m)]]*Table1[[#This Row],[Embellishment Area Factor]]</f>
        <v>217461.05161027305</v>
      </c>
      <c r="K592" s="246">
        <v>6042.1347609266231</v>
      </c>
      <c r="L592" s="337">
        <v>39.027494808321961</v>
      </c>
      <c r="M592" s="88">
        <f>Table1[[#This Row],[Size of land (m2)]]*Table1[[#This Row],[Land Unit Rate ($/m2)]]</f>
        <v>235809.38301324545</v>
      </c>
      <c r="N592" s="244">
        <v>2021</v>
      </c>
      <c r="O592" s="202">
        <f>ROUND(IF(Table1[[#This Row],[Valuation Year]]=2016,(Table1[[#This Row],[Total Construction Cost ($)]]+Table1[[#This Row],[Land Value]])*('General Input Sheet'!$G$38/'General Input Sheet'!$G$43),Table1[[#This Row],[Total Construction Cost ($)]]+Table1[[#This Row],[Land Value]]),0)</f>
        <v>453270</v>
      </c>
      <c r="P592" s="123" t="str" cm="1">
        <f t="array" ref="P592">_xlfn.IFS(Table1[[#This Row],[Asset Class]]&lt;&gt;"Local","y",P$11=$E592,"y",Table1[[#This Row],[Asset Class]]="Local","")</f>
        <v/>
      </c>
      <c r="Q592" s="86" t="str" cm="1">
        <f t="array" ref="Q592">_xlfn.IFS(Table1[[#This Row],[Asset Class]]&lt;&gt;"Local","y",Q$11=$E592,"y",Table1[[#This Row],[Asset Class]]="Local","")</f>
        <v/>
      </c>
      <c r="R592" s="86" t="str" cm="1">
        <f t="array" ref="R592">_xlfn.IFS(Table1[[#This Row],[Asset Class]]&lt;&gt;"Local","y",R$11=$E592,"y",Table1[[#This Row],[Asset Class]]="Local","")</f>
        <v>y</v>
      </c>
      <c r="S592" s="341" t="str" cm="1">
        <f t="array" ref="S592">_xlfn.IFS(Table1[[#This Row],[Asset Class]]&lt;&gt;"Local","y",S$11=$E592,"y",Table1[[#This Row],[Asset Class]]="Local","")</f>
        <v/>
      </c>
      <c r="T592" s="50"/>
      <c r="U592" s="95" t="str">
        <f>IF(Table1[[#This Row],[Asset Class]]&lt;&gt;"Local",0.25,IF(P592="y",1,""))</f>
        <v/>
      </c>
      <c r="V592" s="415" t="str">
        <f>IF(Table1[[#This Row],[Asset Class]]&lt;&gt;"Local",0.25,IF(Q592="y",1,""))</f>
        <v/>
      </c>
      <c r="W592" s="415">
        <f>IF(Table1[[#This Row],[Asset Class]]&lt;&gt;"Local",0.25,IF(R592="y",1,""))</f>
        <v>1</v>
      </c>
      <c r="X592" s="415" t="str">
        <f>IF(Table1[[#This Row],[Asset Class]]&lt;&gt;"Local",0.25,IF(S592="y",1,""))</f>
        <v/>
      </c>
      <c r="Y592" s="95">
        <f t="shared" si="54"/>
        <v>1</v>
      </c>
      <c r="Z592" s="50"/>
      <c r="AA592" s="257" t="str">
        <f t="shared" si="55"/>
        <v/>
      </c>
      <c r="AB592" s="258" t="str">
        <f t="shared" si="56"/>
        <v/>
      </c>
      <c r="AC592" s="258">
        <f t="shared" si="57"/>
        <v>453270</v>
      </c>
      <c r="AD592" s="258" t="str">
        <f t="shared" si="58"/>
        <v/>
      </c>
      <c r="AE592" s="259">
        <f t="shared" si="59"/>
        <v>453270</v>
      </c>
    </row>
    <row r="593" spans="1:31">
      <c r="A593" s="26"/>
      <c r="B593" s="210" t="s">
        <v>1052</v>
      </c>
      <c r="C593" s="211" t="s">
        <v>1053</v>
      </c>
      <c r="D593" s="211" t="s">
        <v>101</v>
      </c>
      <c r="E593" s="211" t="s">
        <v>102</v>
      </c>
      <c r="F593" s="241" t="s">
        <v>108</v>
      </c>
      <c r="G593" s="357">
        <v>0.5</v>
      </c>
      <c r="H593" s="360">
        <v>14796.7493008687</v>
      </c>
      <c r="I593" s="365">
        <v>359.58638055692694</v>
      </c>
      <c r="J593" s="332">
        <f>Table1[[#This Row],[Embellishment Area (m2)]]*Table1[[#This Row],[Construction Unit Rate ($/m)]]*Table1[[#This Row],[Embellishment Area Factor]]</f>
        <v>2660354.7625538073</v>
      </c>
      <c r="K593" s="246">
        <v>29593.498601737399</v>
      </c>
      <c r="L593" s="337">
        <v>107.04131349308125</v>
      </c>
      <c r="M593" s="88">
        <f>Table1[[#This Row],[Size of land (m2)]]*Table1[[#This Row],[Land Unit Rate ($/m2)]]</f>
        <v>3167726.9611856346</v>
      </c>
      <c r="N593" s="244">
        <v>2021</v>
      </c>
      <c r="O593" s="202">
        <f>ROUND(IF(Table1[[#This Row],[Valuation Year]]=2016,(Table1[[#This Row],[Total Construction Cost ($)]]+Table1[[#This Row],[Land Value]])*('General Input Sheet'!$G$38/'General Input Sheet'!$G$43),Table1[[#This Row],[Total Construction Cost ($)]]+Table1[[#This Row],[Land Value]]),0)</f>
        <v>5828082</v>
      </c>
      <c r="P593" s="123" t="str" cm="1">
        <f t="array" ref="P593">_xlfn.IFS(Table1[[#This Row],[Asset Class]]&lt;&gt;"Local","y",P$11=$E593,"y",Table1[[#This Row],[Asset Class]]="Local","")</f>
        <v>y</v>
      </c>
      <c r="Q593" s="86" t="str" cm="1">
        <f t="array" ref="Q593">_xlfn.IFS(Table1[[#This Row],[Asset Class]]&lt;&gt;"Local","y",Q$11=$E593,"y",Table1[[#This Row],[Asset Class]]="Local","")</f>
        <v>y</v>
      </c>
      <c r="R593" s="86" t="str" cm="1">
        <f t="array" ref="R593">_xlfn.IFS(Table1[[#This Row],[Asset Class]]&lt;&gt;"Local","y",R$11=$E593,"y",Table1[[#This Row],[Asset Class]]="Local","")</f>
        <v>y</v>
      </c>
      <c r="S593" s="341" t="str" cm="1">
        <f t="array" ref="S593">_xlfn.IFS(Table1[[#This Row],[Asset Class]]&lt;&gt;"Local","y",S$11=$E593,"y",Table1[[#This Row],[Asset Class]]="Local","")</f>
        <v>y</v>
      </c>
      <c r="T593" s="50"/>
      <c r="U593" s="95">
        <f>IF(Table1[[#This Row],[Asset Class]]&lt;&gt;"Local",0.25,IF(P593="y",1,""))</f>
        <v>0.25</v>
      </c>
      <c r="V593" s="415">
        <f>IF(Table1[[#This Row],[Asset Class]]&lt;&gt;"Local",0.25,IF(Q593="y",1,""))</f>
        <v>0.25</v>
      </c>
      <c r="W593" s="415">
        <f>IF(Table1[[#This Row],[Asset Class]]&lt;&gt;"Local",0.25,IF(R593="y",1,""))</f>
        <v>0.25</v>
      </c>
      <c r="X593" s="415">
        <f>IF(Table1[[#This Row],[Asset Class]]&lt;&gt;"Local",0.25,IF(S593="y",1,""))</f>
        <v>0.25</v>
      </c>
      <c r="Y593" s="95">
        <f t="shared" si="54"/>
        <v>1</v>
      </c>
      <c r="Z593" s="50"/>
      <c r="AA593" s="257">
        <f t="shared" si="55"/>
        <v>1457020.5</v>
      </c>
      <c r="AB593" s="258">
        <f t="shared" si="56"/>
        <v>1457020.5</v>
      </c>
      <c r="AC593" s="258">
        <f t="shared" si="57"/>
        <v>1457020.5</v>
      </c>
      <c r="AD593" s="258">
        <f t="shared" si="58"/>
        <v>1457020.5</v>
      </c>
      <c r="AE593" s="259">
        <f t="shared" si="59"/>
        <v>5828082</v>
      </c>
    </row>
    <row r="594" spans="1:31">
      <c r="A594" s="26"/>
      <c r="B594" s="210" t="s">
        <v>1054</v>
      </c>
      <c r="C594" s="211" t="s">
        <v>1055</v>
      </c>
      <c r="D594" s="211" t="s">
        <v>101</v>
      </c>
      <c r="E594" s="211" t="s">
        <v>102</v>
      </c>
      <c r="F594" s="241" t="s">
        <v>108</v>
      </c>
      <c r="G594" s="357">
        <v>0.5</v>
      </c>
      <c r="H594" s="360">
        <v>19413.555915935201</v>
      </c>
      <c r="I594" s="365">
        <v>359.58638055692694</v>
      </c>
      <c r="J594" s="332">
        <f>Table1[[#This Row],[Embellishment Area (m2)]]*Table1[[#This Row],[Construction Unit Rate ($/m)]]*Table1[[#This Row],[Embellishment Area Factor]]</f>
        <v>3490425.1527753277</v>
      </c>
      <c r="K594" s="246">
        <v>38827.111831870403</v>
      </c>
      <c r="L594" s="337">
        <v>107.04131349308125</v>
      </c>
      <c r="M594" s="88">
        <f>Table1[[#This Row],[Size of land (m2)]]*Table1[[#This Row],[Land Unit Rate ($/m2)]]</f>
        <v>4156105.0496261641</v>
      </c>
      <c r="N594" s="244">
        <v>2021</v>
      </c>
      <c r="O594" s="202">
        <f>ROUND(IF(Table1[[#This Row],[Valuation Year]]=2016,(Table1[[#This Row],[Total Construction Cost ($)]]+Table1[[#This Row],[Land Value]])*('General Input Sheet'!$G$38/'General Input Sheet'!$G$43),Table1[[#This Row],[Total Construction Cost ($)]]+Table1[[#This Row],[Land Value]]),0)</f>
        <v>7646530</v>
      </c>
      <c r="P594" s="123" t="str" cm="1">
        <f t="array" ref="P594">_xlfn.IFS(Table1[[#This Row],[Asset Class]]&lt;&gt;"Local","y",P$11=$E594,"y",Table1[[#This Row],[Asset Class]]="Local","")</f>
        <v>y</v>
      </c>
      <c r="Q594" s="86" t="str" cm="1">
        <f t="array" ref="Q594">_xlfn.IFS(Table1[[#This Row],[Asset Class]]&lt;&gt;"Local","y",Q$11=$E594,"y",Table1[[#This Row],[Asset Class]]="Local","")</f>
        <v>y</v>
      </c>
      <c r="R594" s="86" t="str" cm="1">
        <f t="array" ref="R594">_xlfn.IFS(Table1[[#This Row],[Asset Class]]&lt;&gt;"Local","y",R$11=$E594,"y",Table1[[#This Row],[Asset Class]]="Local","")</f>
        <v>y</v>
      </c>
      <c r="S594" s="341" t="str" cm="1">
        <f t="array" ref="S594">_xlfn.IFS(Table1[[#This Row],[Asset Class]]&lt;&gt;"Local","y",S$11=$E594,"y",Table1[[#This Row],[Asset Class]]="Local","")</f>
        <v>y</v>
      </c>
      <c r="T594" s="50"/>
      <c r="U594" s="95">
        <f>IF(Table1[[#This Row],[Asset Class]]&lt;&gt;"Local",0.25,IF(P594="y",1,""))</f>
        <v>0.25</v>
      </c>
      <c r="V594" s="415">
        <f>IF(Table1[[#This Row],[Asset Class]]&lt;&gt;"Local",0.25,IF(Q594="y",1,""))</f>
        <v>0.25</v>
      </c>
      <c r="W594" s="415">
        <f>IF(Table1[[#This Row],[Asset Class]]&lt;&gt;"Local",0.25,IF(R594="y",1,""))</f>
        <v>0.25</v>
      </c>
      <c r="X594" s="415">
        <f>IF(Table1[[#This Row],[Asset Class]]&lt;&gt;"Local",0.25,IF(S594="y",1,""))</f>
        <v>0.25</v>
      </c>
      <c r="Y594" s="95">
        <f t="shared" si="54"/>
        <v>1</v>
      </c>
      <c r="Z594" s="50"/>
      <c r="AA594" s="257">
        <f t="shared" si="55"/>
        <v>1911632.5</v>
      </c>
      <c r="AB594" s="258">
        <f t="shared" si="56"/>
        <v>1911632.5</v>
      </c>
      <c r="AC594" s="258">
        <f t="shared" si="57"/>
        <v>1911632.5</v>
      </c>
      <c r="AD594" s="258">
        <f t="shared" si="58"/>
        <v>1911632.5</v>
      </c>
      <c r="AE594" s="259">
        <f t="shared" si="59"/>
        <v>7646530</v>
      </c>
    </row>
    <row r="595" spans="1:31">
      <c r="A595" s="26"/>
      <c r="B595" s="210" t="s">
        <v>1056</v>
      </c>
      <c r="C595" s="211" t="s">
        <v>1057</v>
      </c>
      <c r="D595" s="211" t="s">
        <v>111</v>
      </c>
      <c r="E595" s="211" t="s">
        <v>102</v>
      </c>
      <c r="F595" s="241" t="s">
        <v>103</v>
      </c>
      <c r="G595" s="357">
        <v>0.5</v>
      </c>
      <c r="H595" s="360">
        <v>1846.676964409472</v>
      </c>
      <c r="I595" s="365">
        <v>143.96305955739601</v>
      </c>
      <c r="J595" s="332">
        <f>Table1[[#This Row],[Embellishment Area (m2)]]*Table1[[#This Row],[Construction Unit Rate ($/m)]]*Table1[[#This Row],[Embellishment Area Factor]]</f>
        <v>132926.63290527606</v>
      </c>
      <c r="K595" s="246">
        <v>3693.353928818944</v>
      </c>
      <c r="L595" s="337">
        <v>39.027494808321961</v>
      </c>
      <c r="M595" s="88">
        <f>Table1[[#This Row],[Size of land (m2)]]*Table1[[#This Row],[Land Unit Rate ($/m2)]]</f>
        <v>144142.35128227685</v>
      </c>
      <c r="N595" s="244">
        <v>2021</v>
      </c>
      <c r="O595" s="202">
        <f>ROUND(IF(Table1[[#This Row],[Valuation Year]]=2016,(Table1[[#This Row],[Total Construction Cost ($)]]+Table1[[#This Row],[Land Value]])*('General Input Sheet'!$G$38/'General Input Sheet'!$G$43),Table1[[#This Row],[Total Construction Cost ($)]]+Table1[[#This Row],[Land Value]]),0)</f>
        <v>277069</v>
      </c>
      <c r="P595" s="123" t="str" cm="1">
        <f t="array" ref="P595">_xlfn.IFS(Table1[[#This Row],[Asset Class]]&lt;&gt;"Local","y",P$11=$E595,"y",Table1[[#This Row],[Asset Class]]="Local","")</f>
        <v/>
      </c>
      <c r="Q595" s="86" t="str" cm="1">
        <f t="array" ref="Q595">_xlfn.IFS(Table1[[#This Row],[Asset Class]]&lt;&gt;"Local","y",Q$11=$E595,"y",Table1[[#This Row],[Asset Class]]="Local","")</f>
        <v/>
      </c>
      <c r="R595" s="86" t="str" cm="1">
        <f t="array" ref="R595">_xlfn.IFS(Table1[[#This Row],[Asset Class]]&lt;&gt;"Local","y",R$11=$E595,"y",Table1[[#This Row],[Asset Class]]="Local","")</f>
        <v>y</v>
      </c>
      <c r="S595" s="341" t="str" cm="1">
        <f t="array" ref="S595">_xlfn.IFS(Table1[[#This Row],[Asset Class]]&lt;&gt;"Local","y",S$11=$E595,"y",Table1[[#This Row],[Asset Class]]="Local","")</f>
        <v/>
      </c>
      <c r="T595" s="50"/>
      <c r="U595" s="95" t="str">
        <f>IF(Table1[[#This Row],[Asset Class]]&lt;&gt;"Local",0.25,IF(P595="y",1,""))</f>
        <v/>
      </c>
      <c r="V595" s="415" t="str">
        <f>IF(Table1[[#This Row],[Asset Class]]&lt;&gt;"Local",0.25,IF(Q595="y",1,""))</f>
        <v/>
      </c>
      <c r="W595" s="415">
        <f>IF(Table1[[#This Row],[Asset Class]]&lt;&gt;"Local",0.25,IF(R595="y",1,""))</f>
        <v>1</v>
      </c>
      <c r="X595" s="415" t="str">
        <f>IF(Table1[[#This Row],[Asset Class]]&lt;&gt;"Local",0.25,IF(S595="y",1,""))</f>
        <v/>
      </c>
      <c r="Y595" s="95">
        <f t="shared" si="54"/>
        <v>1</v>
      </c>
      <c r="Z595" s="50"/>
      <c r="AA595" s="257" t="str">
        <f t="shared" si="55"/>
        <v/>
      </c>
      <c r="AB595" s="258" t="str">
        <f t="shared" si="56"/>
        <v/>
      </c>
      <c r="AC595" s="258">
        <f t="shared" si="57"/>
        <v>277069</v>
      </c>
      <c r="AD595" s="258" t="str">
        <f t="shared" si="58"/>
        <v/>
      </c>
      <c r="AE595" s="259">
        <f t="shared" si="59"/>
        <v>277069</v>
      </c>
    </row>
    <row r="596" spans="1:31">
      <c r="A596" s="26"/>
      <c r="B596" s="210" t="s">
        <v>1058</v>
      </c>
      <c r="C596" s="211" t="s">
        <v>1059</v>
      </c>
      <c r="D596" s="211" t="s">
        <v>106</v>
      </c>
      <c r="E596" s="211" t="s">
        <v>102</v>
      </c>
      <c r="F596" s="241" t="s">
        <v>108</v>
      </c>
      <c r="G596" s="357">
        <v>0.5</v>
      </c>
      <c r="H596" s="360">
        <v>5055.8208906887203</v>
      </c>
      <c r="I596" s="365">
        <v>452.87898632773505</v>
      </c>
      <c r="J596" s="332">
        <f>Table1[[#This Row],[Embellishment Area (m2)]]*Table1[[#This Row],[Construction Unit Rate ($/m)]]*Table1[[#This Row],[Embellishment Area Factor]]</f>
        <v>1144837.5200148472</v>
      </c>
      <c r="K596" s="246">
        <v>10111.641781377441</v>
      </c>
      <c r="L596" s="337">
        <v>140.14546069071523</v>
      </c>
      <c r="M596" s="88">
        <f>Table1[[#This Row],[Size of land (m2)]]*Table1[[#This Row],[Land Unit Rate ($/m2)]]</f>
        <v>1417100.6957906259</v>
      </c>
      <c r="N596" s="244">
        <v>2021</v>
      </c>
      <c r="O596" s="202">
        <f>ROUND(IF(Table1[[#This Row],[Valuation Year]]=2016,(Table1[[#This Row],[Total Construction Cost ($)]]+Table1[[#This Row],[Land Value]])*('General Input Sheet'!$G$38/'General Input Sheet'!$G$43),Table1[[#This Row],[Total Construction Cost ($)]]+Table1[[#This Row],[Land Value]]),0)</f>
        <v>2561938</v>
      </c>
      <c r="P596" s="123" t="str" cm="1">
        <f t="array" ref="P596">_xlfn.IFS(Table1[[#This Row],[Asset Class]]&lt;&gt;"Local","y",P$11=$E596,"y",Table1[[#This Row],[Asset Class]]="Local","")</f>
        <v>y</v>
      </c>
      <c r="Q596" s="86" t="str" cm="1">
        <f t="array" ref="Q596">_xlfn.IFS(Table1[[#This Row],[Asset Class]]&lt;&gt;"Local","y",Q$11=$E596,"y",Table1[[#This Row],[Asset Class]]="Local","")</f>
        <v>y</v>
      </c>
      <c r="R596" s="86" t="str" cm="1">
        <f t="array" ref="R596">_xlfn.IFS(Table1[[#This Row],[Asset Class]]&lt;&gt;"Local","y",R$11=$E596,"y",Table1[[#This Row],[Asset Class]]="Local","")</f>
        <v>y</v>
      </c>
      <c r="S596" s="341" t="str" cm="1">
        <f t="array" ref="S596">_xlfn.IFS(Table1[[#This Row],[Asset Class]]&lt;&gt;"Local","y",S$11=$E596,"y",Table1[[#This Row],[Asset Class]]="Local","")</f>
        <v>y</v>
      </c>
      <c r="T596" s="50"/>
      <c r="U596" s="95">
        <f>IF(Table1[[#This Row],[Asset Class]]&lt;&gt;"Local",0.25,IF(P596="y",1,""))</f>
        <v>0.25</v>
      </c>
      <c r="V596" s="415">
        <f>IF(Table1[[#This Row],[Asset Class]]&lt;&gt;"Local",0.25,IF(Q596="y",1,""))</f>
        <v>0.25</v>
      </c>
      <c r="W596" s="415">
        <f>IF(Table1[[#This Row],[Asset Class]]&lt;&gt;"Local",0.25,IF(R596="y",1,""))</f>
        <v>0.25</v>
      </c>
      <c r="X596" s="415">
        <f>IF(Table1[[#This Row],[Asset Class]]&lt;&gt;"Local",0.25,IF(S596="y",1,""))</f>
        <v>0.25</v>
      </c>
      <c r="Y596" s="95">
        <f t="shared" si="54"/>
        <v>1</v>
      </c>
      <c r="Z596" s="50"/>
      <c r="AA596" s="257">
        <f t="shared" si="55"/>
        <v>640484.5</v>
      </c>
      <c r="AB596" s="258">
        <f t="shared" si="56"/>
        <v>640484.5</v>
      </c>
      <c r="AC596" s="258">
        <f t="shared" si="57"/>
        <v>640484.5</v>
      </c>
      <c r="AD596" s="258">
        <f t="shared" si="58"/>
        <v>640484.5</v>
      </c>
      <c r="AE596" s="259">
        <f t="shared" si="59"/>
        <v>2561938</v>
      </c>
    </row>
    <row r="597" spans="1:31">
      <c r="A597" s="26"/>
      <c r="B597" s="210" t="s">
        <v>1058</v>
      </c>
      <c r="C597" s="211" t="s">
        <v>1060</v>
      </c>
      <c r="D597" s="211" t="s">
        <v>106</v>
      </c>
      <c r="E597" s="211" t="s">
        <v>102</v>
      </c>
      <c r="F597" s="241" t="s">
        <v>131</v>
      </c>
      <c r="G597" s="357">
        <v>0.5</v>
      </c>
      <c r="H597" s="360">
        <v>1108.324039066569</v>
      </c>
      <c r="I597" s="365">
        <v>452.87898632773505</v>
      </c>
      <c r="J597" s="332">
        <f>Table1[[#This Row],[Embellishment Area (m2)]]*Table1[[#This Row],[Construction Unit Rate ($/m)]]*Table1[[#This Row],[Embellishment Area Factor]]</f>
        <v>250968.33366756438</v>
      </c>
      <c r="K597" s="246">
        <v>2216.6480781331379</v>
      </c>
      <c r="L597" s="337">
        <v>140.14546069071523</v>
      </c>
      <c r="M597" s="88">
        <f>Table1[[#This Row],[Size of land (m2)]]*Table1[[#This Row],[Land Unit Rate ($/m2)]]</f>
        <v>310653.16609915713</v>
      </c>
      <c r="N597" s="244">
        <v>2021</v>
      </c>
      <c r="O597" s="202">
        <f>ROUND(IF(Table1[[#This Row],[Valuation Year]]=2016,(Table1[[#This Row],[Total Construction Cost ($)]]+Table1[[#This Row],[Land Value]])*('General Input Sheet'!$G$38/'General Input Sheet'!$G$43),Table1[[#This Row],[Total Construction Cost ($)]]+Table1[[#This Row],[Land Value]]),0)</f>
        <v>561621</v>
      </c>
      <c r="P597" s="123" t="str" cm="1">
        <f t="array" ref="P597">_xlfn.IFS(Table1[[#This Row],[Asset Class]]&lt;&gt;"Local","y",P$11=$E597,"y",Table1[[#This Row],[Asset Class]]="Local","")</f>
        <v>y</v>
      </c>
      <c r="Q597" s="86" t="str" cm="1">
        <f t="array" ref="Q597">_xlfn.IFS(Table1[[#This Row],[Asset Class]]&lt;&gt;"Local","y",Q$11=$E597,"y",Table1[[#This Row],[Asset Class]]="Local","")</f>
        <v>y</v>
      </c>
      <c r="R597" s="86" t="str" cm="1">
        <f t="array" ref="R597">_xlfn.IFS(Table1[[#This Row],[Asset Class]]&lt;&gt;"Local","y",R$11=$E597,"y",Table1[[#This Row],[Asset Class]]="Local","")</f>
        <v>y</v>
      </c>
      <c r="S597" s="341" t="str" cm="1">
        <f t="array" ref="S597">_xlfn.IFS(Table1[[#This Row],[Asset Class]]&lt;&gt;"Local","y",S$11=$E597,"y",Table1[[#This Row],[Asset Class]]="Local","")</f>
        <v>y</v>
      </c>
      <c r="T597" s="50"/>
      <c r="U597" s="95">
        <f>IF(Table1[[#This Row],[Asset Class]]&lt;&gt;"Local",0.25,IF(P597="y",1,""))</f>
        <v>0.25</v>
      </c>
      <c r="V597" s="415">
        <f>IF(Table1[[#This Row],[Asset Class]]&lt;&gt;"Local",0.25,IF(Q597="y",1,""))</f>
        <v>0.25</v>
      </c>
      <c r="W597" s="415">
        <f>IF(Table1[[#This Row],[Asset Class]]&lt;&gt;"Local",0.25,IF(R597="y",1,""))</f>
        <v>0.25</v>
      </c>
      <c r="X597" s="415">
        <f>IF(Table1[[#This Row],[Asset Class]]&lt;&gt;"Local",0.25,IF(S597="y",1,""))</f>
        <v>0.25</v>
      </c>
      <c r="Y597" s="95">
        <f t="shared" si="54"/>
        <v>1</v>
      </c>
      <c r="Z597" s="50"/>
      <c r="AA597" s="257">
        <f t="shared" si="55"/>
        <v>140405.25</v>
      </c>
      <c r="AB597" s="258">
        <f t="shared" si="56"/>
        <v>140405.25</v>
      </c>
      <c r="AC597" s="258">
        <f t="shared" si="57"/>
        <v>140405.25</v>
      </c>
      <c r="AD597" s="258">
        <f t="shared" si="58"/>
        <v>140405.25</v>
      </c>
      <c r="AE597" s="259">
        <f t="shared" si="59"/>
        <v>561621</v>
      </c>
    </row>
    <row r="598" spans="1:31">
      <c r="A598" s="26"/>
      <c r="B598" s="210" t="s">
        <v>1058</v>
      </c>
      <c r="C598" s="211" t="s">
        <v>1061</v>
      </c>
      <c r="D598" s="211" t="s">
        <v>106</v>
      </c>
      <c r="E598" s="211" t="s">
        <v>102</v>
      </c>
      <c r="F598" s="241" t="s">
        <v>108</v>
      </c>
      <c r="G598" s="357">
        <v>0.5</v>
      </c>
      <c r="H598" s="360">
        <v>2894.1775743508915</v>
      </c>
      <c r="I598" s="365">
        <v>452.87898632773505</v>
      </c>
      <c r="J598" s="332">
        <f>Table1[[#This Row],[Embellishment Area (m2)]]*Table1[[#This Row],[Construction Unit Rate ($/m)]]*Table1[[#This Row],[Embellishment Area Factor]]</f>
        <v>655356.10306224739</v>
      </c>
      <c r="K598" s="246">
        <v>5788.355148701783</v>
      </c>
      <c r="L598" s="337">
        <v>140.14546069071523</v>
      </c>
      <c r="M598" s="88">
        <f>Table1[[#This Row],[Size of land (m2)]]*Table1[[#This Row],[Land Unit Rate ($/m2)]]</f>
        <v>811211.69895628479</v>
      </c>
      <c r="N598" s="244">
        <v>2021</v>
      </c>
      <c r="O598" s="202">
        <f>ROUND(IF(Table1[[#This Row],[Valuation Year]]=2016,(Table1[[#This Row],[Total Construction Cost ($)]]+Table1[[#This Row],[Land Value]])*('General Input Sheet'!$G$38/'General Input Sheet'!$G$43),Table1[[#This Row],[Total Construction Cost ($)]]+Table1[[#This Row],[Land Value]]),0)</f>
        <v>1466568</v>
      </c>
      <c r="P598" s="123" t="str" cm="1">
        <f t="array" ref="P598">_xlfn.IFS(Table1[[#This Row],[Asset Class]]&lt;&gt;"Local","y",P$11=$E598,"y",Table1[[#This Row],[Asset Class]]="Local","")</f>
        <v>y</v>
      </c>
      <c r="Q598" s="86" t="str" cm="1">
        <f t="array" ref="Q598">_xlfn.IFS(Table1[[#This Row],[Asset Class]]&lt;&gt;"Local","y",Q$11=$E598,"y",Table1[[#This Row],[Asset Class]]="Local","")</f>
        <v>y</v>
      </c>
      <c r="R598" s="86" t="str" cm="1">
        <f t="array" ref="R598">_xlfn.IFS(Table1[[#This Row],[Asset Class]]&lt;&gt;"Local","y",R$11=$E598,"y",Table1[[#This Row],[Asset Class]]="Local","")</f>
        <v>y</v>
      </c>
      <c r="S598" s="341" t="str" cm="1">
        <f t="array" ref="S598">_xlfn.IFS(Table1[[#This Row],[Asset Class]]&lt;&gt;"Local","y",S$11=$E598,"y",Table1[[#This Row],[Asset Class]]="Local","")</f>
        <v>y</v>
      </c>
      <c r="T598" s="50"/>
      <c r="U598" s="95">
        <f>IF(Table1[[#This Row],[Asset Class]]&lt;&gt;"Local",0.25,IF(P598="y",1,""))</f>
        <v>0.25</v>
      </c>
      <c r="V598" s="415">
        <f>IF(Table1[[#This Row],[Asset Class]]&lt;&gt;"Local",0.25,IF(Q598="y",1,""))</f>
        <v>0.25</v>
      </c>
      <c r="W598" s="415">
        <f>IF(Table1[[#This Row],[Asset Class]]&lt;&gt;"Local",0.25,IF(R598="y",1,""))</f>
        <v>0.25</v>
      </c>
      <c r="X598" s="415">
        <f>IF(Table1[[#This Row],[Asset Class]]&lt;&gt;"Local",0.25,IF(S598="y",1,""))</f>
        <v>0.25</v>
      </c>
      <c r="Y598" s="95">
        <f t="shared" si="54"/>
        <v>1</v>
      </c>
      <c r="Z598" s="50"/>
      <c r="AA598" s="257">
        <f t="shared" si="55"/>
        <v>366642</v>
      </c>
      <c r="AB598" s="258">
        <f t="shared" si="56"/>
        <v>366642</v>
      </c>
      <c r="AC598" s="258">
        <f t="shared" si="57"/>
        <v>366642</v>
      </c>
      <c r="AD598" s="258">
        <f t="shared" si="58"/>
        <v>366642</v>
      </c>
      <c r="AE598" s="259">
        <f t="shared" si="59"/>
        <v>1466568</v>
      </c>
    </row>
    <row r="599" spans="1:31">
      <c r="A599" s="26"/>
      <c r="B599" s="210" t="s">
        <v>1058</v>
      </c>
      <c r="C599" s="211" t="s">
        <v>1062</v>
      </c>
      <c r="D599" s="211" t="s">
        <v>106</v>
      </c>
      <c r="E599" s="211" t="s">
        <v>102</v>
      </c>
      <c r="F599" s="241" t="s">
        <v>131</v>
      </c>
      <c r="G599" s="357">
        <v>0.5</v>
      </c>
      <c r="H599" s="360">
        <v>1396.888666062657</v>
      </c>
      <c r="I599" s="365">
        <v>452.87898632773505</v>
      </c>
      <c r="J599" s="332">
        <f>Table1[[#This Row],[Embellishment Area (m2)]]*Table1[[#This Row],[Construction Unit Rate ($/m)]]*Table1[[#This Row],[Embellishment Area Factor]]</f>
        <v>316310.76154957904</v>
      </c>
      <c r="K599" s="246">
        <v>2793.7773321253139</v>
      </c>
      <c r="L599" s="337">
        <v>140.14546069071523</v>
      </c>
      <c r="M599" s="88">
        <f>Table1[[#This Row],[Size of land (m2)]]*Table1[[#This Row],[Land Unit Rate ($/m2)]]</f>
        <v>391535.21127797943</v>
      </c>
      <c r="N599" s="244">
        <v>2021</v>
      </c>
      <c r="O599" s="202">
        <f>ROUND(IF(Table1[[#This Row],[Valuation Year]]=2016,(Table1[[#This Row],[Total Construction Cost ($)]]+Table1[[#This Row],[Land Value]])*('General Input Sheet'!$G$38/'General Input Sheet'!$G$43),Table1[[#This Row],[Total Construction Cost ($)]]+Table1[[#This Row],[Land Value]]),0)</f>
        <v>707846</v>
      </c>
      <c r="P599" s="123" t="str" cm="1">
        <f t="array" ref="P599">_xlfn.IFS(Table1[[#This Row],[Asset Class]]&lt;&gt;"Local","y",P$11=$E599,"y",Table1[[#This Row],[Asset Class]]="Local","")</f>
        <v>y</v>
      </c>
      <c r="Q599" s="86" t="str" cm="1">
        <f t="array" ref="Q599">_xlfn.IFS(Table1[[#This Row],[Asset Class]]&lt;&gt;"Local","y",Q$11=$E599,"y",Table1[[#This Row],[Asset Class]]="Local","")</f>
        <v>y</v>
      </c>
      <c r="R599" s="86" t="str" cm="1">
        <f t="array" ref="R599">_xlfn.IFS(Table1[[#This Row],[Asset Class]]&lt;&gt;"Local","y",R$11=$E599,"y",Table1[[#This Row],[Asset Class]]="Local","")</f>
        <v>y</v>
      </c>
      <c r="S599" s="341" t="str" cm="1">
        <f t="array" ref="S599">_xlfn.IFS(Table1[[#This Row],[Asset Class]]&lt;&gt;"Local","y",S$11=$E599,"y",Table1[[#This Row],[Asset Class]]="Local","")</f>
        <v>y</v>
      </c>
      <c r="T599" s="50"/>
      <c r="U599" s="95">
        <f>IF(Table1[[#This Row],[Asset Class]]&lt;&gt;"Local",0.25,IF(P599="y",1,""))</f>
        <v>0.25</v>
      </c>
      <c r="V599" s="415">
        <f>IF(Table1[[#This Row],[Asset Class]]&lt;&gt;"Local",0.25,IF(Q599="y",1,""))</f>
        <v>0.25</v>
      </c>
      <c r="W599" s="415">
        <f>IF(Table1[[#This Row],[Asset Class]]&lt;&gt;"Local",0.25,IF(R599="y",1,""))</f>
        <v>0.25</v>
      </c>
      <c r="X599" s="415">
        <f>IF(Table1[[#This Row],[Asset Class]]&lt;&gt;"Local",0.25,IF(S599="y",1,""))</f>
        <v>0.25</v>
      </c>
      <c r="Y599" s="95">
        <f t="shared" si="54"/>
        <v>1</v>
      </c>
      <c r="Z599" s="50"/>
      <c r="AA599" s="257">
        <f t="shared" si="55"/>
        <v>176961.5</v>
      </c>
      <c r="AB599" s="258">
        <f t="shared" si="56"/>
        <v>176961.5</v>
      </c>
      <c r="AC599" s="258">
        <f t="shared" si="57"/>
        <v>176961.5</v>
      </c>
      <c r="AD599" s="258">
        <f t="shared" si="58"/>
        <v>176961.5</v>
      </c>
      <c r="AE599" s="259">
        <f t="shared" si="59"/>
        <v>707846</v>
      </c>
    </row>
    <row r="600" spans="1:31">
      <c r="A600" s="26"/>
      <c r="B600" s="210" t="s">
        <v>1058</v>
      </c>
      <c r="C600" s="211" t="s">
        <v>1063</v>
      </c>
      <c r="D600" s="211" t="s">
        <v>106</v>
      </c>
      <c r="E600" s="211" t="s">
        <v>102</v>
      </c>
      <c r="F600" s="241" t="s">
        <v>103</v>
      </c>
      <c r="G600" s="357">
        <v>0.5</v>
      </c>
      <c r="H600" s="360">
        <v>15761.313107665024</v>
      </c>
      <c r="I600" s="365">
        <v>452.87898632773505</v>
      </c>
      <c r="J600" s="332">
        <f>Table1[[#This Row],[Embellishment Area (m2)]]*Table1[[#This Row],[Construction Unit Rate ($/m)]]*Table1[[#This Row],[Embellishment Area Factor]]</f>
        <v>3568983.75169669</v>
      </c>
      <c r="K600" s="246">
        <v>31522.626215330049</v>
      </c>
      <c r="L600" s="337">
        <v>140.14546069071523</v>
      </c>
      <c r="M600" s="88">
        <f>Table1[[#This Row],[Size of land (m2)]]*Table1[[#This Row],[Land Unit Rate ($/m2)]]</f>
        <v>4417752.9731286466</v>
      </c>
      <c r="N600" s="244">
        <v>2021</v>
      </c>
      <c r="O600" s="202">
        <f>ROUND(IF(Table1[[#This Row],[Valuation Year]]=2016,(Table1[[#This Row],[Total Construction Cost ($)]]+Table1[[#This Row],[Land Value]])*('General Input Sheet'!$G$38/'General Input Sheet'!$G$43),Table1[[#This Row],[Total Construction Cost ($)]]+Table1[[#This Row],[Land Value]]),0)</f>
        <v>7986737</v>
      </c>
      <c r="P600" s="123" t="str" cm="1">
        <f t="array" ref="P600">_xlfn.IFS(Table1[[#This Row],[Asset Class]]&lt;&gt;"Local","y",P$11=$E600,"y",Table1[[#This Row],[Asset Class]]="Local","")</f>
        <v>y</v>
      </c>
      <c r="Q600" s="86" t="str" cm="1">
        <f t="array" ref="Q600">_xlfn.IFS(Table1[[#This Row],[Asset Class]]&lt;&gt;"Local","y",Q$11=$E600,"y",Table1[[#This Row],[Asset Class]]="Local","")</f>
        <v>y</v>
      </c>
      <c r="R600" s="86" t="str" cm="1">
        <f t="array" ref="R600">_xlfn.IFS(Table1[[#This Row],[Asset Class]]&lt;&gt;"Local","y",R$11=$E600,"y",Table1[[#This Row],[Asset Class]]="Local","")</f>
        <v>y</v>
      </c>
      <c r="S600" s="341" t="str" cm="1">
        <f t="array" ref="S600">_xlfn.IFS(Table1[[#This Row],[Asset Class]]&lt;&gt;"Local","y",S$11=$E600,"y",Table1[[#This Row],[Asset Class]]="Local","")</f>
        <v>y</v>
      </c>
      <c r="T600" s="50"/>
      <c r="U600" s="95">
        <f>IF(Table1[[#This Row],[Asset Class]]&lt;&gt;"Local",0.25,IF(P600="y",1,""))</f>
        <v>0.25</v>
      </c>
      <c r="V600" s="415">
        <f>IF(Table1[[#This Row],[Asset Class]]&lt;&gt;"Local",0.25,IF(Q600="y",1,""))</f>
        <v>0.25</v>
      </c>
      <c r="W600" s="415">
        <f>IF(Table1[[#This Row],[Asset Class]]&lt;&gt;"Local",0.25,IF(R600="y",1,""))</f>
        <v>0.25</v>
      </c>
      <c r="X600" s="415">
        <f>IF(Table1[[#This Row],[Asset Class]]&lt;&gt;"Local",0.25,IF(S600="y",1,""))</f>
        <v>0.25</v>
      </c>
      <c r="Y600" s="95">
        <f t="shared" si="54"/>
        <v>1</v>
      </c>
      <c r="Z600" s="50"/>
      <c r="AA600" s="257">
        <f t="shared" si="55"/>
        <v>1996684.25</v>
      </c>
      <c r="AB600" s="258">
        <f t="shared" si="56"/>
        <v>1996684.25</v>
      </c>
      <c r="AC600" s="258">
        <f t="shared" si="57"/>
        <v>1996684.25</v>
      </c>
      <c r="AD600" s="258">
        <f t="shared" si="58"/>
        <v>1996684.25</v>
      </c>
      <c r="AE600" s="259">
        <f t="shared" si="59"/>
        <v>7986737</v>
      </c>
    </row>
    <row r="601" spans="1:31">
      <c r="A601" s="26"/>
      <c r="B601" s="210" t="s">
        <v>1058</v>
      </c>
      <c r="C601" s="211" t="s">
        <v>1064</v>
      </c>
      <c r="D601" s="211" t="s">
        <v>106</v>
      </c>
      <c r="E601" s="211" t="s">
        <v>102</v>
      </c>
      <c r="F601" s="241" t="s">
        <v>108</v>
      </c>
      <c r="G601" s="357">
        <v>0.5</v>
      </c>
      <c r="H601" s="360">
        <v>6375.6410251554298</v>
      </c>
      <c r="I601" s="365">
        <v>452.87898632773505</v>
      </c>
      <c r="J601" s="332">
        <f>Table1[[#This Row],[Embellishment Area (m2)]]*Table1[[#This Row],[Construction Unit Rate ($/m)]]*Table1[[#This Row],[Embellishment Area Factor]]</f>
        <v>1443696.9223309562</v>
      </c>
      <c r="K601" s="246">
        <v>12751.28205031086</v>
      </c>
      <c r="L601" s="337">
        <v>140.14546069071523</v>
      </c>
      <c r="M601" s="88">
        <f>Table1[[#This Row],[Size of land (m2)]]*Table1[[#This Row],[Land Unit Rate ($/m2)]]</f>
        <v>1787034.2973380631</v>
      </c>
      <c r="N601" s="244">
        <v>2021</v>
      </c>
      <c r="O601" s="202">
        <f>ROUND(IF(Table1[[#This Row],[Valuation Year]]=2016,(Table1[[#This Row],[Total Construction Cost ($)]]+Table1[[#This Row],[Land Value]])*('General Input Sheet'!$G$38/'General Input Sheet'!$G$43),Table1[[#This Row],[Total Construction Cost ($)]]+Table1[[#This Row],[Land Value]]),0)</f>
        <v>3230731</v>
      </c>
      <c r="P601" s="123" t="str" cm="1">
        <f t="array" ref="P601">_xlfn.IFS(Table1[[#This Row],[Asset Class]]&lt;&gt;"Local","y",P$11=$E601,"y",Table1[[#This Row],[Asset Class]]="Local","")</f>
        <v>y</v>
      </c>
      <c r="Q601" s="86" t="str" cm="1">
        <f t="array" ref="Q601">_xlfn.IFS(Table1[[#This Row],[Asset Class]]&lt;&gt;"Local","y",Q$11=$E601,"y",Table1[[#This Row],[Asset Class]]="Local","")</f>
        <v>y</v>
      </c>
      <c r="R601" s="86" t="str" cm="1">
        <f t="array" ref="R601">_xlfn.IFS(Table1[[#This Row],[Asset Class]]&lt;&gt;"Local","y",R$11=$E601,"y",Table1[[#This Row],[Asset Class]]="Local","")</f>
        <v>y</v>
      </c>
      <c r="S601" s="341" t="str" cm="1">
        <f t="array" ref="S601">_xlfn.IFS(Table1[[#This Row],[Asset Class]]&lt;&gt;"Local","y",S$11=$E601,"y",Table1[[#This Row],[Asset Class]]="Local","")</f>
        <v>y</v>
      </c>
      <c r="T601" s="50"/>
      <c r="U601" s="95">
        <f>IF(Table1[[#This Row],[Asset Class]]&lt;&gt;"Local",0.25,IF(P601="y",1,""))</f>
        <v>0.25</v>
      </c>
      <c r="V601" s="415">
        <f>IF(Table1[[#This Row],[Asset Class]]&lt;&gt;"Local",0.25,IF(Q601="y",1,""))</f>
        <v>0.25</v>
      </c>
      <c r="W601" s="415">
        <f>IF(Table1[[#This Row],[Asset Class]]&lt;&gt;"Local",0.25,IF(R601="y",1,""))</f>
        <v>0.25</v>
      </c>
      <c r="X601" s="415">
        <f>IF(Table1[[#This Row],[Asset Class]]&lt;&gt;"Local",0.25,IF(S601="y",1,""))</f>
        <v>0.25</v>
      </c>
      <c r="Y601" s="95">
        <f t="shared" si="54"/>
        <v>1</v>
      </c>
      <c r="Z601" s="50"/>
      <c r="AA601" s="257">
        <f t="shared" si="55"/>
        <v>807682.75</v>
      </c>
      <c r="AB601" s="258">
        <f t="shared" si="56"/>
        <v>807682.75</v>
      </c>
      <c r="AC601" s="258">
        <f t="shared" si="57"/>
        <v>807682.75</v>
      </c>
      <c r="AD601" s="258">
        <f t="shared" si="58"/>
        <v>807682.75</v>
      </c>
      <c r="AE601" s="259">
        <f t="shared" si="59"/>
        <v>3230731</v>
      </c>
    </row>
    <row r="602" spans="1:31">
      <c r="A602" s="26"/>
      <c r="B602" s="210" t="s">
        <v>1058</v>
      </c>
      <c r="C602" s="211" t="s">
        <v>1065</v>
      </c>
      <c r="D602" s="211" t="s">
        <v>106</v>
      </c>
      <c r="E602" s="211" t="s">
        <v>102</v>
      </c>
      <c r="F602" s="241" t="s">
        <v>103</v>
      </c>
      <c r="G602" s="357">
        <v>0.5</v>
      </c>
      <c r="H602" s="360">
        <v>1660.0346340861599</v>
      </c>
      <c r="I602" s="365">
        <v>452.87898632773505</v>
      </c>
      <c r="J602" s="332">
        <f>Table1[[#This Row],[Embellishment Area (m2)]]*Table1[[#This Row],[Construction Unit Rate ($/m)]]*Table1[[#This Row],[Embellishment Area Factor]]</f>
        <v>375897.40117693634</v>
      </c>
      <c r="K602" s="246">
        <v>3320.0692681723199</v>
      </c>
      <c r="L602" s="337">
        <v>140.14546069071523</v>
      </c>
      <c r="M602" s="88">
        <f>Table1[[#This Row],[Size of land (m2)]]*Table1[[#This Row],[Land Unit Rate ($/m2)]]</f>
        <v>465292.63711309549</v>
      </c>
      <c r="N602" s="244">
        <v>2021</v>
      </c>
      <c r="O602" s="202">
        <f>ROUND(IF(Table1[[#This Row],[Valuation Year]]=2016,(Table1[[#This Row],[Total Construction Cost ($)]]+Table1[[#This Row],[Land Value]])*('General Input Sheet'!$G$38/'General Input Sheet'!$G$43),Table1[[#This Row],[Total Construction Cost ($)]]+Table1[[#This Row],[Land Value]]),0)</f>
        <v>841190</v>
      </c>
      <c r="P602" s="123" t="str" cm="1">
        <f t="array" ref="P602">_xlfn.IFS(Table1[[#This Row],[Asset Class]]&lt;&gt;"Local","y",P$11=$E602,"y",Table1[[#This Row],[Asset Class]]="Local","")</f>
        <v>y</v>
      </c>
      <c r="Q602" s="86" t="str" cm="1">
        <f t="array" ref="Q602">_xlfn.IFS(Table1[[#This Row],[Asset Class]]&lt;&gt;"Local","y",Q$11=$E602,"y",Table1[[#This Row],[Asset Class]]="Local","")</f>
        <v>y</v>
      </c>
      <c r="R602" s="86" t="str" cm="1">
        <f t="array" ref="R602">_xlfn.IFS(Table1[[#This Row],[Asset Class]]&lt;&gt;"Local","y",R$11=$E602,"y",Table1[[#This Row],[Asset Class]]="Local","")</f>
        <v>y</v>
      </c>
      <c r="S602" s="341" t="str" cm="1">
        <f t="array" ref="S602">_xlfn.IFS(Table1[[#This Row],[Asset Class]]&lt;&gt;"Local","y",S$11=$E602,"y",Table1[[#This Row],[Asset Class]]="Local","")</f>
        <v>y</v>
      </c>
      <c r="T602" s="50"/>
      <c r="U602" s="95">
        <f>IF(Table1[[#This Row],[Asset Class]]&lt;&gt;"Local",0.25,IF(P602="y",1,""))</f>
        <v>0.25</v>
      </c>
      <c r="V602" s="415">
        <f>IF(Table1[[#This Row],[Asset Class]]&lt;&gt;"Local",0.25,IF(Q602="y",1,""))</f>
        <v>0.25</v>
      </c>
      <c r="W602" s="415">
        <f>IF(Table1[[#This Row],[Asset Class]]&lt;&gt;"Local",0.25,IF(R602="y",1,""))</f>
        <v>0.25</v>
      </c>
      <c r="X602" s="415">
        <f>IF(Table1[[#This Row],[Asset Class]]&lt;&gt;"Local",0.25,IF(S602="y",1,""))</f>
        <v>0.25</v>
      </c>
      <c r="Y602" s="95">
        <f t="shared" si="54"/>
        <v>1</v>
      </c>
      <c r="Z602" s="50"/>
      <c r="AA602" s="257">
        <f t="shared" si="55"/>
        <v>210297.5</v>
      </c>
      <c r="AB602" s="258">
        <f t="shared" si="56"/>
        <v>210297.5</v>
      </c>
      <c r="AC602" s="258">
        <f t="shared" si="57"/>
        <v>210297.5</v>
      </c>
      <c r="AD602" s="258">
        <f t="shared" si="58"/>
        <v>210297.5</v>
      </c>
      <c r="AE602" s="259">
        <f t="shared" si="59"/>
        <v>841190</v>
      </c>
    </row>
    <row r="603" spans="1:31">
      <c r="A603" s="26"/>
      <c r="B603" s="210" t="s">
        <v>1066</v>
      </c>
      <c r="C603" s="211" t="s">
        <v>1067</v>
      </c>
      <c r="D603" s="211" t="s">
        <v>106</v>
      </c>
      <c r="E603" s="211" t="s">
        <v>102</v>
      </c>
      <c r="F603" s="241" t="s">
        <v>136</v>
      </c>
      <c r="G603" s="357">
        <v>0.5</v>
      </c>
      <c r="H603" s="360">
        <v>4856.4263385431132</v>
      </c>
      <c r="I603" s="365">
        <v>452.87898632773505</v>
      </c>
      <c r="J603" s="332">
        <f>Table1[[#This Row],[Embellishment Area (m2)]]*Table1[[#This Row],[Construction Unit Rate ($/m)]]*Table1[[#This Row],[Embellishment Area Factor]]</f>
        <v>1099686.7186873595</v>
      </c>
      <c r="K603" s="246">
        <v>0</v>
      </c>
      <c r="L603" s="337">
        <v>140.14546069071523</v>
      </c>
      <c r="M603" s="88">
        <f>Table1[[#This Row],[Size of land (m2)]]*Table1[[#This Row],[Land Unit Rate ($/m2)]]</f>
        <v>0</v>
      </c>
      <c r="N603" s="244">
        <v>2021</v>
      </c>
      <c r="O603" s="202">
        <f>ROUND(IF(Table1[[#This Row],[Valuation Year]]=2016,(Table1[[#This Row],[Total Construction Cost ($)]]+Table1[[#This Row],[Land Value]])*('General Input Sheet'!$G$38/'General Input Sheet'!$G$43),Table1[[#This Row],[Total Construction Cost ($)]]+Table1[[#This Row],[Land Value]]),0)</f>
        <v>1099687</v>
      </c>
      <c r="P603" s="123" t="str" cm="1">
        <f t="array" ref="P603">_xlfn.IFS(Table1[[#This Row],[Asset Class]]&lt;&gt;"Local","y",P$11=$E603,"y",Table1[[#This Row],[Asset Class]]="Local","")</f>
        <v>y</v>
      </c>
      <c r="Q603" s="86" t="str" cm="1">
        <f t="array" ref="Q603">_xlfn.IFS(Table1[[#This Row],[Asset Class]]&lt;&gt;"Local","y",Q$11=$E603,"y",Table1[[#This Row],[Asset Class]]="Local","")</f>
        <v>y</v>
      </c>
      <c r="R603" s="86" t="str" cm="1">
        <f t="array" ref="R603">_xlfn.IFS(Table1[[#This Row],[Asset Class]]&lt;&gt;"Local","y",R$11=$E603,"y",Table1[[#This Row],[Asset Class]]="Local","")</f>
        <v>y</v>
      </c>
      <c r="S603" s="341" t="str" cm="1">
        <f t="array" ref="S603">_xlfn.IFS(Table1[[#This Row],[Asset Class]]&lt;&gt;"Local","y",S$11=$E603,"y",Table1[[#This Row],[Asset Class]]="Local","")</f>
        <v>y</v>
      </c>
      <c r="T603" s="50"/>
      <c r="U603" s="95">
        <f>IF(Table1[[#This Row],[Asset Class]]&lt;&gt;"Local",0.25,IF(P603="y",1,""))</f>
        <v>0.25</v>
      </c>
      <c r="V603" s="415">
        <f>IF(Table1[[#This Row],[Asset Class]]&lt;&gt;"Local",0.25,IF(Q603="y",1,""))</f>
        <v>0.25</v>
      </c>
      <c r="W603" s="415">
        <f>IF(Table1[[#This Row],[Asset Class]]&lt;&gt;"Local",0.25,IF(R603="y",1,""))</f>
        <v>0.25</v>
      </c>
      <c r="X603" s="415">
        <f>IF(Table1[[#This Row],[Asset Class]]&lt;&gt;"Local",0.25,IF(S603="y",1,""))</f>
        <v>0.25</v>
      </c>
      <c r="Y603" s="95">
        <f t="shared" si="54"/>
        <v>1</v>
      </c>
      <c r="Z603" s="50"/>
      <c r="AA603" s="257">
        <f t="shared" si="55"/>
        <v>274921.75</v>
      </c>
      <c r="AB603" s="258">
        <f t="shared" si="56"/>
        <v>274921.75</v>
      </c>
      <c r="AC603" s="258">
        <f t="shared" si="57"/>
        <v>274921.75</v>
      </c>
      <c r="AD603" s="258">
        <f t="shared" si="58"/>
        <v>274921.75</v>
      </c>
      <c r="AE603" s="259">
        <f t="shared" si="59"/>
        <v>1099687</v>
      </c>
    </row>
    <row r="604" spans="1:31">
      <c r="A604" s="26"/>
      <c r="B604" s="210" t="s">
        <v>1068</v>
      </c>
      <c r="C604" s="211" t="s">
        <v>1069</v>
      </c>
      <c r="D604" s="211" t="s">
        <v>101</v>
      </c>
      <c r="E604" s="211" t="s">
        <v>102</v>
      </c>
      <c r="F604" s="241" t="s">
        <v>108</v>
      </c>
      <c r="G604" s="357">
        <v>0.5</v>
      </c>
      <c r="H604" s="360">
        <v>4067.0326451187848</v>
      </c>
      <c r="I604" s="365">
        <v>359.58638055692694</v>
      </c>
      <c r="J604" s="332">
        <f>Table1[[#This Row],[Embellishment Area (m2)]]*Table1[[#This Row],[Construction Unit Rate ($/m)]]*Table1[[#This Row],[Embellishment Area Factor]]</f>
        <v>731224.77423256426</v>
      </c>
      <c r="K604" s="246">
        <v>0</v>
      </c>
      <c r="L604" s="337">
        <v>107.04131349308125</v>
      </c>
      <c r="M604" s="88">
        <f>Table1[[#This Row],[Size of land (m2)]]*Table1[[#This Row],[Land Unit Rate ($/m2)]]</f>
        <v>0</v>
      </c>
      <c r="N604" s="244">
        <v>2021</v>
      </c>
      <c r="O604" s="202">
        <f>ROUND(IF(Table1[[#This Row],[Valuation Year]]=2016,(Table1[[#This Row],[Total Construction Cost ($)]]+Table1[[#This Row],[Land Value]])*('General Input Sheet'!$G$38/'General Input Sheet'!$G$43),Table1[[#This Row],[Total Construction Cost ($)]]+Table1[[#This Row],[Land Value]]),0)</f>
        <v>731225</v>
      </c>
      <c r="P604" s="123" t="str" cm="1">
        <f t="array" ref="P604">_xlfn.IFS(Table1[[#This Row],[Asset Class]]&lt;&gt;"Local","y",P$11=$E604,"y",Table1[[#This Row],[Asset Class]]="Local","")</f>
        <v>y</v>
      </c>
      <c r="Q604" s="86" t="str" cm="1">
        <f t="array" ref="Q604">_xlfn.IFS(Table1[[#This Row],[Asset Class]]&lt;&gt;"Local","y",Q$11=$E604,"y",Table1[[#This Row],[Asset Class]]="Local","")</f>
        <v>y</v>
      </c>
      <c r="R604" s="86" t="str" cm="1">
        <f t="array" ref="R604">_xlfn.IFS(Table1[[#This Row],[Asset Class]]&lt;&gt;"Local","y",R$11=$E604,"y",Table1[[#This Row],[Asset Class]]="Local","")</f>
        <v>y</v>
      </c>
      <c r="S604" s="341" t="str" cm="1">
        <f t="array" ref="S604">_xlfn.IFS(Table1[[#This Row],[Asset Class]]&lt;&gt;"Local","y",S$11=$E604,"y",Table1[[#This Row],[Asset Class]]="Local","")</f>
        <v>y</v>
      </c>
      <c r="T604" s="50"/>
      <c r="U604" s="95">
        <f>IF(Table1[[#This Row],[Asset Class]]&lt;&gt;"Local",0.25,IF(P604="y",1,""))</f>
        <v>0.25</v>
      </c>
      <c r="V604" s="415">
        <f>IF(Table1[[#This Row],[Asset Class]]&lt;&gt;"Local",0.25,IF(Q604="y",1,""))</f>
        <v>0.25</v>
      </c>
      <c r="W604" s="415">
        <f>IF(Table1[[#This Row],[Asset Class]]&lt;&gt;"Local",0.25,IF(R604="y",1,""))</f>
        <v>0.25</v>
      </c>
      <c r="X604" s="415">
        <f>IF(Table1[[#This Row],[Asset Class]]&lt;&gt;"Local",0.25,IF(S604="y",1,""))</f>
        <v>0.25</v>
      </c>
      <c r="Y604" s="95">
        <f t="shared" si="54"/>
        <v>1</v>
      </c>
      <c r="Z604" s="50"/>
      <c r="AA604" s="257">
        <f t="shared" si="55"/>
        <v>182806.25</v>
      </c>
      <c r="AB604" s="258">
        <f t="shared" si="56"/>
        <v>182806.25</v>
      </c>
      <c r="AC604" s="258">
        <f t="shared" si="57"/>
        <v>182806.25</v>
      </c>
      <c r="AD604" s="258">
        <f t="shared" si="58"/>
        <v>182806.25</v>
      </c>
      <c r="AE604" s="259">
        <f t="shared" si="59"/>
        <v>731225</v>
      </c>
    </row>
    <row r="605" spans="1:31">
      <c r="A605" s="26"/>
      <c r="B605" s="210" t="s">
        <v>1068</v>
      </c>
      <c r="C605" s="211" t="s">
        <v>1070</v>
      </c>
      <c r="D605" s="211" t="s">
        <v>101</v>
      </c>
      <c r="E605" s="211" t="s">
        <v>102</v>
      </c>
      <c r="F605" s="241" t="s">
        <v>103</v>
      </c>
      <c r="G605" s="357">
        <v>0.5</v>
      </c>
      <c r="H605" s="360">
        <v>604.83959954746001</v>
      </c>
      <c r="I605" s="365">
        <v>359.58638055692694</v>
      </c>
      <c r="J605" s="332">
        <f>Table1[[#This Row],[Embellishment Area (m2)]]*Table1[[#This Row],[Construction Unit Rate ($/m)]]*Table1[[#This Row],[Embellishment Area Factor]]</f>
        <v>108746.04120938612</v>
      </c>
      <c r="K605" s="246">
        <v>0</v>
      </c>
      <c r="L605" s="337">
        <v>107.04131349308125</v>
      </c>
      <c r="M605" s="88">
        <f>Table1[[#This Row],[Size of land (m2)]]*Table1[[#This Row],[Land Unit Rate ($/m2)]]</f>
        <v>0</v>
      </c>
      <c r="N605" s="244">
        <v>2021</v>
      </c>
      <c r="O605" s="202">
        <f>ROUND(IF(Table1[[#This Row],[Valuation Year]]=2016,(Table1[[#This Row],[Total Construction Cost ($)]]+Table1[[#This Row],[Land Value]])*('General Input Sheet'!$G$38/'General Input Sheet'!$G$43),Table1[[#This Row],[Total Construction Cost ($)]]+Table1[[#This Row],[Land Value]]),0)</f>
        <v>108746</v>
      </c>
      <c r="P605" s="123" t="str" cm="1">
        <f t="array" ref="P605">_xlfn.IFS(Table1[[#This Row],[Asset Class]]&lt;&gt;"Local","y",P$11=$E605,"y",Table1[[#This Row],[Asset Class]]="Local","")</f>
        <v>y</v>
      </c>
      <c r="Q605" s="86" t="str" cm="1">
        <f t="array" ref="Q605">_xlfn.IFS(Table1[[#This Row],[Asset Class]]&lt;&gt;"Local","y",Q$11=$E605,"y",Table1[[#This Row],[Asset Class]]="Local","")</f>
        <v>y</v>
      </c>
      <c r="R605" s="86" t="str" cm="1">
        <f t="array" ref="R605">_xlfn.IFS(Table1[[#This Row],[Asset Class]]&lt;&gt;"Local","y",R$11=$E605,"y",Table1[[#This Row],[Asset Class]]="Local","")</f>
        <v>y</v>
      </c>
      <c r="S605" s="341" t="str" cm="1">
        <f t="array" ref="S605">_xlfn.IFS(Table1[[#This Row],[Asset Class]]&lt;&gt;"Local","y",S$11=$E605,"y",Table1[[#This Row],[Asset Class]]="Local","")</f>
        <v>y</v>
      </c>
      <c r="T605" s="50"/>
      <c r="U605" s="95">
        <f>IF(Table1[[#This Row],[Asset Class]]&lt;&gt;"Local",0.25,IF(P605="y",1,""))</f>
        <v>0.25</v>
      </c>
      <c r="V605" s="415">
        <f>IF(Table1[[#This Row],[Asset Class]]&lt;&gt;"Local",0.25,IF(Q605="y",1,""))</f>
        <v>0.25</v>
      </c>
      <c r="W605" s="415">
        <f>IF(Table1[[#This Row],[Asset Class]]&lt;&gt;"Local",0.25,IF(R605="y",1,""))</f>
        <v>0.25</v>
      </c>
      <c r="X605" s="415">
        <f>IF(Table1[[#This Row],[Asset Class]]&lt;&gt;"Local",0.25,IF(S605="y",1,""))</f>
        <v>0.25</v>
      </c>
      <c r="Y605" s="95">
        <f t="shared" si="54"/>
        <v>1</v>
      </c>
      <c r="Z605" s="50"/>
      <c r="AA605" s="257">
        <f t="shared" si="55"/>
        <v>27186.5</v>
      </c>
      <c r="AB605" s="258">
        <f t="shared" si="56"/>
        <v>27186.5</v>
      </c>
      <c r="AC605" s="258">
        <f t="shared" si="57"/>
        <v>27186.5</v>
      </c>
      <c r="AD605" s="258">
        <f t="shared" si="58"/>
        <v>27186.5</v>
      </c>
      <c r="AE605" s="259">
        <f t="shared" si="59"/>
        <v>108746</v>
      </c>
    </row>
    <row r="606" spans="1:31">
      <c r="A606" s="26"/>
      <c r="B606" s="210" t="s">
        <v>1066</v>
      </c>
      <c r="C606" s="211" t="s">
        <v>1071</v>
      </c>
      <c r="D606" s="211" t="s">
        <v>106</v>
      </c>
      <c r="E606" s="211" t="s">
        <v>102</v>
      </c>
      <c r="F606" s="241" t="s">
        <v>131</v>
      </c>
      <c r="G606" s="357">
        <v>0.5</v>
      </c>
      <c r="H606" s="360">
        <v>16775.491980957551</v>
      </c>
      <c r="I606" s="365">
        <v>452.87898632773505</v>
      </c>
      <c r="J606" s="332">
        <f>Table1[[#This Row],[Embellishment Area (m2)]]*Table1[[#This Row],[Construction Unit Rate ($/m)]]*Table1[[#This Row],[Embellishment Area Factor]]</f>
        <v>3798633.9017425519</v>
      </c>
      <c r="K606" s="246">
        <v>0</v>
      </c>
      <c r="L606" s="337">
        <v>140.14546069071523</v>
      </c>
      <c r="M606" s="88">
        <f>Table1[[#This Row],[Size of land (m2)]]*Table1[[#This Row],[Land Unit Rate ($/m2)]]</f>
        <v>0</v>
      </c>
      <c r="N606" s="244">
        <v>2021</v>
      </c>
      <c r="O606" s="202">
        <f>ROUND(IF(Table1[[#This Row],[Valuation Year]]=2016,(Table1[[#This Row],[Total Construction Cost ($)]]+Table1[[#This Row],[Land Value]])*('General Input Sheet'!$G$38/'General Input Sheet'!$G$43),Table1[[#This Row],[Total Construction Cost ($)]]+Table1[[#This Row],[Land Value]]),0)</f>
        <v>3798634</v>
      </c>
      <c r="P606" s="123" t="str" cm="1">
        <f t="array" ref="P606">_xlfn.IFS(Table1[[#This Row],[Asset Class]]&lt;&gt;"Local","y",P$11=$E606,"y",Table1[[#This Row],[Asset Class]]="Local","")</f>
        <v>y</v>
      </c>
      <c r="Q606" s="86" t="str" cm="1">
        <f t="array" ref="Q606">_xlfn.IFS(Table1[[#This Row],[Asset Class]]&lt;&gt;"Local","y",Q$11=$E606,"y",Table1[[#This Row],[Asset Class]]="Local","")</f>
        <v>y</v>
      </c>
      <c r="R606" s="86" t="str" cm="1">
        <f t="array" ref="R606">_xlfn.IFS(Table1[[#This Row],[Asset Class]]&lt;&gt;"Local","y",R$11=$E606,"y",Table1[[#This Row],[Asset Class]]="Local","")</f>
        <v>y</v>
      </c>
      <c r="S606" s="341" t="str" cm="1">
        <f t="array" ref="S606">_xlfn.IFS(Table1[[#This Row],[Asset Class]]&lt;&gt;"Local","y",S$11=$E606,"y",Table1[[#This Row],[Asset Class]]="Local","")</f>
        <v>y</v>
      </c>
      <c r="T606" s="50"/>
      <c r="U606" s="95">
        <f>IF(Table1[[#This Row],[Asset Class]]&lt;&gt;"Local",0.25,IF(P606="y",1,""))</f>
        <v>0.25</v>
      </c>
      <c r="V606" s="415">
        <f>IF(Table1[[#This Row],[Asset Class]]&lt;&gt;"Local",0.25,IF(Q606="y",1,""))</f>
        <v>0.25</v>
      </c>
      <c r="W606" s="415">
        <f>IF(Table1[[#This Row],[Asset Class]]&lt;&gt;"Local",0.25,IF(R606="y",1,""))</f>
        <v>0.25</v>
      </c>
      <c r="X606" s="415">
        <f>IF(Table1[[#This Row],[Asset Class]]&lt;&gt;"Local",0.25,IF(S606="y",1,""))</f>
        <v>0.25</v>
      </c>
      <c r="Y606" s="95">
        <f t="shared" si="54"/>
        <v>1</v>
      </c>
      <c r="Z606" s="50"/>
      <c r="AA606" s="257">
        <f t="shared" si="55"/>
        <v>949658.5</v>
      </c>
      <c r="AB606" s="258">
        <f t="shared" si="56"/>
        <v>949658.5</v>
      </c>
      <c r="AC606" s="258">
        <f t="shared" si="57"/>
        <v>949658.5</v>
      </c>
      <c r="AD606" s="258">
        <f t="shared" si="58"/>
        <v>949658.5</v>
      </c>
      <c r="AE606" s="259">
        <f t="shared" si="59"/>
        <v>3798634</v>
      </c>
    </row>
    <row r="607" spans="1:31">
      <c r="A607" s="26"/>
      <c r="B607" s="210" t="s">
        <v>1068</v>
      </c>
      <c r="C607" s="211" t="s">
        <v>1072</v>
      </c>
      <c r="D607" s="211" t="s">
        <v>101</v>
      </c>
      <c r="E607" s="211" t="s">
        <v>102</v>
      </c>
      <c r="F607" s="241" t="s">
        <v>131</v>
      </c>
      <c r="G607" s="357">
        <v>0.5</v>
      </c>
      <c r="H607" s="360">
        <v>7120.0504817573201</v>
      </c>
      <c r="I607" s="365">
        <v>359.58638055692694</v>
      </c>
      <c r="J607" s="332">
        <f>Table1[[#This Row],[Embellishment Area (m2)]]*Table1[[#This Row],[Construction Unit Rate ($/m)]]*Table1[[#This Row],[Embellishment Area Factor]]</f>
        <v>1280136.5910588594</v>
      </c>
      <c r="K607" s="246">
        <v>0</v>
      </c>
      <c r="L607" s="337">
        <v>107.04131349308125</v>
      </c>
      <c r="M607" s="88">
        <f>Table1[[#This Row],[Size of land (m2)]]*Table1[[#This Row],[Land Unit Rate ($/m2)]]</f>
        <v>0</v>
      </c>
      <c r="N607" s="244">
        <v>2021</v>
      </c>
      <c r="O607" s="202">
        <f>ROUND(IF(Table1[[#This Row],[Valuation Year]]=2016,(Table1[[#This Row],[Total Construction Cost ($)]]+Table1[[#This Row],[Land Value]])*('General Input Sheet'!$G$38/'General Input Sheet'!$G$43),Table1[[#This Row],[Total Construction Cost ($)]]+Table1[[#This Row],[Land Value]]),0)</f>
        <v>1280137</v>
      </c>
      <c r="P607" s="123" t="str" cm="1">
        <f t="array" ref="P607">_xlfn.IFS(Table1[[#This Row],[Asset Class]]&lt;&gt;"Local","y",P$11=$E607,"y",Table1[[#This Row],[Asset Class]]="Local","")</f>
        <v>y</v>
      </c>
      <c r="Q607" s="86" t="str" cm="1">
        <f t="array" ref="Q607">_xlfn.IFS(Table1[[#This Row],[Asset Class]]&lt;&gt;"Local","y",Q$11=$E607,"y",Table1[[#This Row],[Asset Class]]="Local","")</f>
        <v>y</v>
      </c>
      <c r="R607" s="86" t="str" cm="1">
        <f t="array" ref="R607">_xlfn.IFS(Table1[[#This Row],[Asset Class]]&lt;&gt;"Local","y",R$11=$E607,"y",Table1[[#This Row],[Asset Class]]="Local","")</f>
        <v>y</v>
      </c>
      <c r="S607" s="341" t="str" cm="1">
        <f t="array" ref="S607">_xlfn.IFS(Table1[[#This Row],[Asset Class]]&lt;&gt;"Local","y",S$11=$E607,"y",Table1[[#This Row],[Asset Class]]="Local","")</f>
        <v>y</v>
      </c>
      <c r="T607" s="50"/>
      <c r="U607" s="95">
        <f>IF(Table1[[#This Row],[Asset Class]]&lt;&gt;"Local",0.25,IF(P607="y",1,""))</f>
        <v>0.25</v>
      </c>
      <c r="V607" s="415">
        <f>IF(Table1[[#This Row],[Asset Class]]&lt;&gt;"Local",0.25,IF(Q607="y",1,""))</f>
        <v>0.25</v>
      </c>
      <c r="W607" s="415">
        <f>IF(Table1[[#This Row],[Asset Class]]&lt;&gt;"Local",0.25,IF(R607="y",1,""))</f>
        <v>0.25</v>
      </c>
      <c r="X607" s="415">
        <f>IF(Table1[[#This Row],[Asset Class]]&lt;&gt;"Local",0.25,IF(S607="y",1,""))</f>
        <v>0.25</v>
      </c>
      <c r="Y607" s="95">
        <f t="shared" si="54"/>
        <v>1</v>
      </c>
      <c r="Z607" s="50"/>
      <c r="AA607" s="257">
        <f t="shared" si="55"/>
        <v>320034.25</v>
      </c>
      <c r="AB607" s="258">
        <f t="shared" si="56"/>
        <v>320034.25</v>
      </c>
      <c r="AC607" s="258">
        <f t="shared" si="57"/>
        <v>320034.25</v>
      </c>
      <c r="AD607" s="258">
        <f t="shared" si="58"/>
        <v>320034.25</v>
      </c>
      <c r="AE607" s="259">
        <f t="shared" si="59"/>
        <v>1280137</v>
      </c>
    </row>
    <row r="608" spans="1:31">
      <c r="A608" s="26"/>
      <c r="B608" s="210" t="s">
        <v>1068</v>
      </c>
      <c r="C608" s="211" t="s">
        <v>1073</v>
      </c>
      <c r="D608" s="211" t="s">
        <v>101</v>
      </c>
      <c r="E608" s="211" t="s">
        <v>102</v>
      </c>
      <c r="F608" s="241" t="s">
        <v>103</v>
      </c>
      <c r="G608" s="357">
        <v>0.5</v>
      </c>
      <c r="H608" s="360">
        <v>12365.053951221706</v>
      </c>
      <c r="I608" s="365">
        <v>359.58638055692694</v>
      </c>
      <c r="J608" s="332">
        <f>Table1[[#This Row],[Embellishment Area (m2)]]*Table1[[#This Row],[Construction Unit Rate ($/m)]]*Table1[[#This Row],[Embellishment Area Factor]]</f>
        <v>2223152.4978554705</v>
      </c>
      <c r="K608" s="246">
        <v>0</v>
      </c>
      <c r="L608" s="337">
        <v>107.04131349308125</v>
      </c>
      <c r="M608" s="88">
        <f>Table1[[#This Row],[Size of land (m2)]]*Table1[[#This Row],[Land Unit Rate ($/m2)]]</f>
        <v>0</v>
      </c>
      <c r="N608" s="244">
        <v>2021</v>
      </c>
      <c r="O608" s="202">
        <f>ROUND(IF(Table1[[#This Row],[Valuation Year]]=2016,(Table1[[#This Row],[Total Construction Cost ($)]]+Table1[[#This Row],[Land Value]])*('General Input Sheet'!$G$38/'General Input Sheet'!$G$43),Table1[[#This Row],[Total Construction Cost ($)]]+Table1[[#This Row],[Land Value]]),0)</f>
        <v>2223152</v>
      </c>
      <c r="P608" s="123" t="str" cm="1">
        <f t="array" ref="P608">_xlfn.IFS(Table1[[#This Row],[Asset Class]]&lt;&gt;"Local","y",P$11=$E608,"y",Table1[[#This Row],[Asset Class]]="Local","")</f>
        <v>y</v>
      </c>
      <c r="Q608" s="86" t="str" cm="1">
        <f t="array" ref="Q608">_xlfn.IFS(Table1[[#This Row],[Asset Class]]&lt;&gt;"Local","y",Q$11=$E608,"y",Table1[[#This Row],[Asset Class]]="Local","")</f>
        <v>y</v>
      </c>
      <c r="R608" s="86" t="str" cm="1">
        <f t="array" ref="R608">_xlfn.IFS(Table1[[#This Row],[Asset Class]]&lt;&gt;"Local","y",R$11=$E608,"y",Table1[[#This Row],[Asset Class]]="Local","")</f>
        <v>y</v>
      </c>
      <c r="S608" s="341" t="str" cm="1">
        <f t="array" ref="S608">_xlfn.IFS(Table1[[#This Row],[Asset Class]]&lt;&gt;"Local","y",S$11=$E608,"y",Table1[[#This Row],[Asset Class]]="Local","")</f>
        <v>y</v>
      </c>
      <c r="T608" s="50"/>
      <c r="U608" s="95">
        <f>IF(Table1[[#This Row],[Asset Class]]&lt;&gt;"Local",0.25,IF(P608="y",1,""))</f>
        <v>0.25</v>
      </c>
      <c r="V608" s="415">
        <f>IF(Table1[[#This Row],[Asset Class]]&lt;&gt;"Local",0.25,IF(Q608="y",1,""))</f>
        <v>0.25</v>
      </c>
      <c r="W608" s="415">
        <f>IF(Table1[[#This Row],[Asset Class]]&lt;&gt;"Local",0.25,IF(R608="y",1,""))</f>
        <v>0.25</v>
      </c>
      <c r="X608" s="415">
        <f>IF(Table1[[#This Row],[Asset Class]]&lt;&gt;"Local",0.25,IF(S608="y",1,""))</f>
        <v>0.25</v>
      </c>
      <c r="Y608" s="95">
        <f t="shared" si="54"/>
        <v>1</v>
      </c>
      <c r="Z608" s="50"/>
      <c r="AA608" s="257">
        <f t="shared" si="55"/>
        <v>555788</v>
      </c>
      <c r="AB608" s="258">
        <f t="shared" si="56"/>
        <v>555788</v>
      </c>
      <c r="AC608" s="258">
        <f t="shared" si="57"/>
        <v>555788</v>
      </c>
      <c r="AD608" s="258">
        <f t="shared" si="58"/>
        <v>555788</v>
      </c>
      <c r="AE608" s="259">
        <f t="shared" si="59"/>
        <v>2223152</v>
      </c>
    </row>
    <row r="609" spans="1:31">
      <c r="A609" s="26"/>
      <c r="B609" s="210" t="s">
        <v>1074</v>
      </c>
      <c r="C609" s="211" t="s">
        <v>1075</v>
      </c>
      <c r="D609" s="211" t="s">
        <v>111</v>
      </c>
      <c r="E609" s="211" t="s">
        <v>102</v>
      </c>
      <c r="F609" s="241" t="s">
        <v>103</v>
      </c>
      <c r="G609" s="357">
        <v>0.5</v>
      </c>
      <c r="H609" s="360">
        <v>585.87208093810898</v>
      </c>
      <c r="I609" s="365">
        <v>143.96305955739601</v>
      </c>
      <c r="J609" s="332">
        <f>Table1[[#This Row],[Embellishment Area (m2)]]*Table1[[#This Row],[Construction Unit Rate ($/m)]]*Table1[[#This Row],[Embellishment Area Factor]]</f>
        <v>42171.96864055426</v>
      </c>
      <c r="K609" s="246">
        <v>1171.744161876218</v>
      </c>
      <c r="L609" s="337">
        <v>39.027494808321961</v>
      </c>
      <c r="M609" s="88">
        <f>Table1[[#This Row],[Size of land (m2)]]*Table1[[#This Row],[Land Unit Rate ($/m2)]]</f>
        <v>45730.239194305665</v>
      </c>
      <c r="N609" s="244">
        <v>2021</v>
      </c>
      <c r="O609" s="202">
        <f>ROUND(IF(Table1[[#This Row],[Valuation Year]]=2016,(Table1[[#This Row],[Total Construction Cost ($)]]+Table1[[#This Row],[Land Value]])*('General Input Sheet'!$G$38/'General Input Sheet'!$G$43),Table1[[#This Row],[Total Construction Cost ($)]]+Table1[[#This Row],[Land Value]]),0)</f>
        <v>87902</v>
      </c>
      <c r="P609" s="123" t="str" cm="1">
        <f t="array" ref="P609">_xlfn.IFS(Table1[[#This Row],[Asset Class]]&lt;&gt;"Local","y",P$11=$E609,"y",Table1[[#This Row],[Asset Class]]="Local","")</f>
        <v/>
      </c>
      <c r="Q609" s="86" t="str" cm="1">
        <f t="array" ref="Q609">_xlfn.IFS(Table1[[#This Row],[Asset Class]]&lt;&gt;"Local","y",Q$11=$E609,"y",Table1[[#This Row],[Asset Class]]="Local","")</f>
        <v/>
      </c>
      <c r="R609" s="86" t="str" cm="1">
        <f t="array" ref="R609">_xlfn.IFS(Table1[[#This Row],[Asset Class]]&lt;&gt;"Local","y",R$11=$E609,"y",Table1[[#This Row],[Asset Class]]="Local","")</f>
        <v>y</v>
      </c>
      <c r="S609" s="341" t="str" cm="1">
        <f t="array" ref="S609">_xlfn.IFS(Table1[[#This Row],[Asset Class]]&lt;&gt;"Local","y",S$11=$E609,"y",Table1[[#This Row],[Asset Class]]="Local","")</f>
        <v/>
      </c>
      <c r="T609" s="50"/>
      <c r="U609" s="95" t="str">
        <f>IF(Table1[[#This Row],[Asset Class]]&lt;&gt;"Local",0.25,IF(P609="y",1,""))</f>
        <v/>
      </c>
      <c r="V609" s="415" t="str">
        <f>IF(Table1[[#This Row],[Asset Class]]&lt;&gt;"Local",0.25,IF(Q609="y",1,""))</f>
        <v/>
      </c>
      <c r="W609" s="415">
        <f>IF(Table1[[#This Row],[Asset Class]]&lt;&gt;"Local",0.25,IF(R609="y",1,""))</f>
        <v>1</v>
      </c>
      <c r="X609" s="415" t="str">
        <f>IF(Table1[[#This Row],[Asset Class]]&lt;&gt;"Local",0.25,IF(S609="y",1,""))</f>
        <v/>
      </c>
      <c r="Y609" s="95">
        <f t="shared" si="54"/>
        <v>1</v>
      </c>
      <c r="Z609" s="50"/>
      <c r="AA609" s="257" t="str">
        <f t="shared" si="55"/>
        <v/>
      </c>
      <c r="AB609" s="258" t="str">
        <f t="shared" si="56"/>
        <v/>
      </c>
      <c r="AC609" s="258">
        <f t="shared" si="57"/>
        <v>87902</v>
      </c>
      <c r="AD609" s="258" t="str">
        <f t="shared" si="58"/>
        <v/>
      </c>
      <c r="AE609" s="259">
        <f t="shared" si="59"/>
        <v>87902</v>
      </c>
    </row>
    <row r="610" spans="1:31">
      <c r="A610" s="26"/>
      <c r="B610" s="210" t="s">
        <v>1076</v>
      </c>
      <c r="C610" s="211" t="s">
        <v>1077</v>
      </c>
      <c r="D610" s="211" t="s">
        <v>106</v>
      </c>
      <c r="E610" s="211" t="s">
        <v>102</v>
      </c>
      <c r="F610" s="241" t="s">
        <v>136</v>
      </c>
      <c r="G610" s="357">
        <v>0.5</v>
      </c>
      <c r="H610" s="360">
        <v>1345.8106935818355</v>
      </c>
      <c r="I610" s="365">
        <v>452.87898632773505</v>
      </c>
      <c r="J610" s="332">
        <f>Table1[[#This Row],[Embellishment Area (m2)]]*Table1[[#This Row],[Construction Unit Rate ($/m)]]*Table1[[#This Row],[Embellishment Area Factor]]</f>
        <v>304744.69134918385</v>
      </c>
      <c r="K610" s="246">
        <v>0</v>
      </c>
      <c r="L610" s="337">
        <v>140.14546069071523</v>
      </c>
      <c r="M610" s="88">
        <f>Table1[[#This Row],[Size of land (m2)]]*Table1[[#This Row],[Land Unit Rate ($/m2)]]</f>
        <v>0</v>
      </c>
      <c r="N610" s="244">
        <v>2021</v>
      </c>
      <c r="O610" s="202">
        <f>ROUND(IF(Table1[[#This Row],[Valuation Year]]=2016,(Table1[[#This Row],[Total Construction Cost ($)]]+Table1[[#This Row],[Land Value]])*('General Input Sheet'!$G$38/'General Input Sheet'!$G$43),Table1[[#This Row],[Total Construction Cost ($)]]+Table1[[#This Row],[Land Value]]),0)</f>
        <v>304745</v>
      </c>
      <c r="P610" s="123" t="str" cm="1">
        <f t="array" ref="P610">_xlfn.IFS(Table1[[#This Row],[Asset Class]]&lt;&gt;"Local","y",P$11=$E610,"y",Table1[[#This Row],[Asset Class]]="Local","")</f>
        <v>y</v>
      </c>
      <c r="Q610" s="86" t="str" cm="1">
        <f t="array" ref="Q610">_xlfn.IFS(Table1[[#This Row],[Asset Class]]&lt;&gt;"Local","y",Q$11=$E610,"y",Table1[[#This Row],[Asset Class]]="Local","")</f>
        <v>y</v>
      </c>
      <c r="R610" s="86" t="str" cm="1">
        <f t="array" ref="R610">_xlfn.IFS(Table1[[#This Row],[Asset Class]]&lt;&gt;"Local","y",R$11=$E610,"y",Table1[[#This Row],[Asset Class]]="Local","")</f>
        <v>y</v>
      </c>
      <c r="S610" s="341" t="str" cm="1">
        <f t="array" ref="S610">_xlfn.IFS(Table1[[#This Row],[Asset Class]]&lt;&gt;"Local","y",S$11=$E610,"y",Table1[[#This Row],[Asset Class]]="Local","")</f>
        <v>y</v>
      </c>
      <c r="T610" s="50"/>
      <c r="U610" s="95">
        <f>IF(Table1[[#This Row],[Asset Class]]&lt;&gt;"Local",0.25,IF(P610="y",1,""))</f>
        <v>0.25</v>
      </c>
      <c r="V610" s="415">
        <f>IF(Table1[[#This Row],[Asset Class]]&lt;&gt;"Local",0.25,IF(Q610="y",1,""))</f>
        <v>0.25</v>
      </c>
      <c r="W610" s="415">
        <f>IF(Table1[[#This Row],[Asset Class]]&lt;&gt;"Local",0.25,IF(R610="y",1,""))</f>
        <v>0.25</v>
      </c>
      <c r="X610" s="415">
        <f>IF(Table1[[#This Row],[Asset Class]]&lt;&gt;"Local",0.25,IF(S610="y",1,""))</f>
        <v>0.25</v>
      </c>
      <c r="Y610" s="95">
        <f t="shared" si="54"/>
        <v>1</v>
      </c>
      <c r="Z610" s="50"/>
      <c r="AA610" s="257">
        <f t="shared" si="55"/>
        <v>76186.25</v>
      </c>
      <c r="AB610" s="258">
        <f t="shared" si="56"/>
        <v>76186.25</v>
      </c>
      <c r="AC610" s="258">
        <f t="shared" si="57"/>
        <v>76186.25</v>
      </c>
      <c r="AD610" s="258">
        <f t="shared" si="58"/>
        <v>76186.25</v>
      </c>
      <c r="AE610" s="259">
        <f t="shared" si="59"/>
        <v>304745</v>
      </c>
    </row>
    <row r="611" spans="1:31">
      <c r="A611" s="26"/>
      <c r="B611" s="210" t="s">
        <v>1078</v>
      </c>
      <c r="C611" s="211" t="s">
        <v>1079</v>
      </c>
      <c r="D611" s="211" t="s">
        <v>101</v>
      </c>
      <c r="E611" s="211" t="s">
        <v>102</v>
      </c>
      <c r="F611" s="241" t="s">
        <v>103</v>
      </c>
      <c r="G611" s="357">
        <v>0.5</v>
      </c>
      <c r="H611" s="360">
        <v>32266.176478341597</v>
      </c>
      <c r="I611" s="365">
        <v>359.58638055692694</v>
      </c>
      <c r="J611" s="332">
        <f>Table1[[#This Row],[Embellishment Area (m2)]]*Table1[[#This Row],[Construction Unit Rate ($/m)]]*Table1[[#This Row],[Embellishment Area Factor]]</f>
        <v>5801238.8071289528</v>
      </c>
      <c r="K611" s="246">
        <v>0</v>
      </c>
      <c r="L611" s="337">
        <v>107.04131349308125</v>
      </c>
      <c r="M611" s="88">
        <f>Table1[[#This Row],[Size of land (m2)]]*Table1[[#This Row],[Land Unit Rate ($/m2)]]</f>
        <v>0</v>
      </c>
      <c r="N611" s="244">
        <v>2021</v>
      </c>
      <c r="O611" s="202">
        <f>ROUND(IF(Table1[[#This Row],[Valuation Year]]=2016,(Table1[[#This Row],[Total Construction Cost ($)]]+Table1[[#This Row],[Land Value]])*('General Input Sheet'!$G$38/'General Input Sheet'!$G$43),Table1[[#This Row],[Total Construction Cost ($)]]+Table1[[#This Row],[Land Value]]),0)</f>
        <v>5801239</v>
      </c>
      <c r="P611" s="123" t="str" cm="1">
        <f t="array" ref="P611">_xlfn.IFS(Table1[[#This Row],[Asset Class]]&lt;&gt;"Local","y",P$11=$E611,"y",Table1[[#This Row],[Asset Class]]="Local","")</f>
        <v>y</v>
      </c>
      <c r="Q611" s="86" t="str" cm="1">
        <f t="array" ref="Q611">_xlfn.IFS(Table1[[#This Row],[Asset Class]]&lt;&gt;"Local","y",Q$11=$E611,"y",Table1[[#This Row],[Asset Class]]="Local","")</f>
        <v>y</v>
      </c>
      <c r="R611" s="86" t="str" cm="1">
        <f t="array" ref="R611">_xlfn.IFS(Table1[[#This Row],[Asset Class]]&lt;&gt;"Local","y",R$11=$E611,"y",Table1[[#This Row],[Asset Class]]="Local","")</f>
        <v>y</v>
      </c>
      <c r="S611" s="341" t="str" cm="1">
        <f t="array" ref="S611">_xlfn.IFS(Table1[[#This Row],[Asset Class]]&lt;&gt;"Local","y",S$11=$E611,"y",Table1[[#This Row],[Asset Class]]="Local","")</f>
        <v>y</v>
      </c>
      <c r="T611" s="50"/>
      <c r="U611" s="95">
        <f>IF(Table1[[#This Row],[Asset Class]]&lt;&gt;"Local",0.25,IF(P611="y",1,""))</f>
        <v>0.25</v>
      </c>
      <c r="V611" s="415">
        <f>IF(Table1[[#This Row],[Asset Class]]&lt;&gt;"Local",0.25,IF(Q611="y",1,""))</f>
        <v>0.25</v>
      </c>
      <c r="W611" s="415">
        <f>IF(Table1[[#This Row],[Asset Class]]&lt;&gt;"Local",0.25,IF(R611="y",1,""))</f>
        <v>0.25</v>
      </c>
      <c r="X611" s="415">
        <f>IF(Table1[[#This Row],[Asset Class]]&lt;&gt;"Local",0.25,IF(S611="y",1,""))</f>
        <v>0.25</v>
      </c>
      <c r="Y611" s="95">
        <f t="shared" si="54"/>
        <v>1</v>
      </c>
      <c r="Z611" s="50"/>
      <c r="AA611" s="257">
        <f t="shared" si="55"/>
        <v>1450309.75</v>
      </c>
      <c r="AB611" s="258">
        <f t="shared" si="56"/>
        <v>1450309.75</v>
      </c>
      <c r="AC611" s="258">
        <f t="shared" si="57"/>
        <v>1450309.75</v>
      </c>
      <c r="AD611" s="258">
        <f t="shared" si="58"/>
        <v>1450309.75</v>
      </c>
      <c r="AE611" s="259">
        <f t="shared" si="59"/>
        <v>5801239</v>
      </c>
    </row>
    <row r="612" spans="1:31">
      <c r="A612" s="26"/>
      <c r="B612" s="210" t="s">
        <v>1080</v>
      </c>
      <c r="C612" s="211" t="s">
        <v>1081</v>
      </c>
      <c r="D612" s="211" t="s">
        <v>106</v>
      </c>
      <c r="E612" s="211" t="s">
        <v>102</v>
      </c>
      <c r="F612" s="241" t="s">
        <v>103</v>
      </c>
      <c r="G612" s="357">
        <v>0.5</v>
      </c>
      <c r="H612" s="360">
        <v>6574.1954362790248</v>
      </c>
      <c r="I612" s="365">
        <v>452.87898632773505</v>
      </c>
      <c r="J612" s="332">
        <f>Table1[[#This Row],[Embellishment Area (m2)]]*Table1[[#This Row],[Construction Unit Rate ($/m)]]*Table1[[#This Row],[Embellishment Area Factor]]</f>
        <v>1488657.4825512334</v>
      </c>
      <c r="K612" s="246">
        <v>0</v>
      </c>
      <c r="L612" s="337">
        <v>140.14546069071523</v>
      </c>
      <c r="M612" s="88">
        <f>Table1[[#This Row],[Size of land (m2)]]*Table1[[#This Row],[Land Unit Rate ($/m2)]]</f>
        <v>0</v>
      </c>
      <c r="N612" s="244">
        <v>2021</v>
      </c>
      <c r="O612" s="202">
        <f>ROUND(IF(Table1[[#This Row],[Valuation Year]]=2016,(Table1[[#This Row],[Total Construction Cost ($)]]+Table1[[#This Row],[Land Value]])*('General Input Sheet'!$G$38/'General Input Sheet'!$G$43),Table1[[#This Row],[Total Construction Cost ($)]]+Table1[[#This Row],[Land Value]]),0)</f>
        <v>1488657</v>
      </c>
      <c r="P612" s="123" t="str" cm="1">
        <f t="array" ref="P612">_xlfn.IFS(Table1[[#This Row],[Asset Class]]&lt;&gt;"Local","y",P$11=$E612,"y",Table1[[#This Row],[Asset Class]]="Local","")</f>
        <v>y</v>
      </c>
      <c r="Q612" s="86" t="str" cm="1">
        <f t="array" ref="Q612">_xlfn.IFS(Table1[[#This Row],[Asset Class]]&lt;&gt;"Local","y",Q$11=$E612,"y",Table1[[#This Row],[Asset Class]]="Local","")</f>
        <v>y</v>
      </c>
      <c r="R612" s="86" t="str" cm="1">
        <f t="array" ref="R612">_xlfn.IFS(Table1[[#This Row],[Asset Class]]&lt;&gt;"Local","y",R$11=$E612,"y",Table1[[#This Row],[Asset Class]]="Local","")</f>
        <v>y</v>
      </c>
      <c r="S612" s="341" t="str" cm="1">
        <f t="array" ref="S612">_xlfn.IFS(Table1[[#This Row],[Asset Class]]&lt;&gt;"Local","y",S$11=$E612,"y",Table1[[#This Row],[Asset Class]]="Local","")</f>
        <v>y</v>
      </c>
      <c r="T612" s="50"/>
      <c r="U612" s="95">
        <f>IF(Table1[[#This Row],[Asset Class]]&lt;&gt;"Local",0.25,IF(P612="y",1,""))</f>
        <v>0.25</v>
      </c>
      <c r="V612" s="415">
        <f>IF(Table1[[#This Row],[Asset Class]]&lt;&gt;"Local",0.25,IF(Q612="y",1,""))</f>
        <v>0.25</v>
      </c>
      <c r="W612" s="415">
        <f>IF(Table1[[#This Row],[Asset Class]]&lt;&gt;"Local",0.25,IF(R612="y",1,""))</f>
        <v>0.25</v>
      </c>
      <c r="X612" s="415">
        <f>IF(Table1[[#This Row],[Asset Class]]&lt;&gt;"Local",0.25,IF(S612="y",1,""))</f>
        <v>0.25</v>
      </c>
      <c r="Y612" s="95">
        <f t="shared" si="54"/>
        <v>1</v>
      </c>
      <c r="Z612" s="50"/>
      <c r="AA612" s="257">
        <f t="shared" si="55"/>
        <v>372164.25</v>
      </c>
      <c r="AB612" s="258">
        <f t="shared" si="56"/>
        <v>372164.25</v>
      </c>
      <c r="AC612" s="258">
        <f t="shared" si="57"/>
        <v>372164.25</v>
      </c>
      <c r="AD612" s="258">
        <f t="shared" si="58"/>
        <v>372164.25</v>
      </c>
      <c r="AE612" s="259">
        <f t="shared" si="59"/>
        <v>1488657</v>
      </c>
    </row>
    <row r="613" spans="1:31">
      <c r="A613" s="26"/>
      <c r="B613" s="210" t="s">
        <v>1080</v>
      </c>
      <c r="C613" s="211" t="s">
        <v>1082</v>
      </c>
      <c r="D613" s="211" t="s">
        <v>106</v>
      </c>
      <c r="E613" s="211" t="s">
        <v>102</v>
      </c>
      <c r="F613" s="241" t="s">
        <v>103</v>
      </c>
      <c r="G613" s="357">
        <v>0.5</v>
      </c>
      <c r="H613" s="360">
        <v>482.85677661092842</v>
      </c>
      <c r="I613" s="365">
        <v>452.87898632773505</v>
      </c>
      <c r="J613" s="332">
        <f>Table1[[#This Row],[Embellishment Area (m2)]]*Table1[[#This Row],[Construction Unit Rate ($/m)]]*Table1[[#This Row],[Embellishment Area Factor]]</f>
        <v>109337.84376651743</v>
      </c>
      <c r="K613" s="246">
        <v>0</v>
      </c>
      <c r="L613" s="337">
        <v>140.14546069071523</v>
      </c>
      <c r="M613" s="88">
        <f>Table1[[#This Row],[Size of land (m2)]]*Table1[[#This Row],[Land Unit Rate ($/m2)]]</f>
        <v>0</v>
      </c>
      <c r="N613" s="244">
        <v>2021</v>
      </c>
      <c r="O613" s="202">
        <f>ROUND(IF(Table1[[#This Row],[Valuation Year]]=2016,(Table1[[#This Row],[Total Construction Cost ($)]]+Table1[[#This Row],[Land Value]])*('General Input Sheet'!$G$38/'General Input Sheet'!$G$43),Table1[[#This Row],[Total Construction Cost ($)]]+Table1[[#This Row],[Land Value]]),0)</f>
        <v>109338</v>
      </c>
      <c r="P613" s="123" t="str" cm="1">
        <f t="array" ref="P613">_xlfn.IFS(Table1[[#This Row],[Asset Class]]&lt;&gt;"Local","y",P$11=$E613,"y",Table1[[#This Row],[Asset Class]]="Local","")</f>
        <v>y</v>
      </c>
      <c r="Q613" s="86" t="str" cm="1">
        <f t="array" ref="Q613">_xlfn.IFS(Table1[[#This Row],[Asset Class]]&lt;&gt;"Local","y",Q$11=$E613,"y",Table1[[#This Row],[Asset Class]]="Local","")</f>
        <v>y</v>
      </c>
      <c r="R613" s="86" t="str" cm="1">
        <f t="array" ref="R613">_xlfn.IFS(Table1[[#This Row],[Asset Class]]&lt;&gt;"Local","y",R$11=$E613,"y",Table1[[#This Row],[Asset Class]]="Local","")</f>
        <v>y</v>
      </c>
      <c r="S613" s="341" t="str" cm="1">
        <f t="array" ref="S613">_xlfn.IFS(Table1[[#This Row],[Asset Class]]&lt;&gt;"Local","y",S$11=$E613,"y",Table1[[#This Row],[Asset Class]]="Local","")</f>
        <v>y</v>
      </c>
      <c r="T613" s="50"/>
      <c r="U613" s="95">
        <f>IF(Table1[[#This Row],[Asset Class]]&lt;&gt;"Local",0.25,IF(P613="y",1,""))</f>
        <v>0.25</v>
      </c>
      <c r="V613" s="415">
        <f>IF(Table1[[#This Row],[Asset Class]]&lt;&gt;"Local",0.25,IF(Q613="y",1,""))</f>
        <v>0.25</v>
      </c>
      <c r="W613" s="415">
        <f>IF(Table1[[#This Row],[Asset Class]]&lt;&gt;"Local",0.25,IF(R613="y",1,""))</f>
        <v>0.25</v>
      </c>
      <c r="X613" s="415">
        <f>IF(Table1[[#This Row],[Asset Class]]&lt;&gt;"Local",0.25,IF(S613="y",1,""))</f>
        <v>0.25</v>
      </c>
      <c r="Y613" s="95">
        <f t="shared" si="54"/>
        <v>1</v>
      </c>
      <c r="Z613" s="50"/>
      <c r="AA613" s="257">
        <f t="shared" si="55"/>
        <v>27334.5</v>
      </c>
      <c r="AB613" s="258">
        <f t="shared" si="56"/>
        <v>27334.5</v>
      </c>
      <c r="AC613" s="258">
        <f t="shared" si="57"/>
        <v>27334.5</v>
      </c>
      <c r="AD613" s="258">
        <f t="shared" si="58"/>
        <v>27334.5</v>
      </c>
      <c r="AE613" s="259">
        <f t="shared" si="59"/>
        <v>109338</v>
      </c>
    </row>
    <row r="614" spans="1:31">
      <c r="A614" s="26"/>
      <c r="B614" s="210" t="s">
        <v>1080</v>
      </c>
      <c r="C614" s="211" t="s">
        <v>1083</v>
      </c>
      <c r="D614" s="211" t="s">
        <v>106</v>
      </c>
      <c r="E614" s="211" t="s">
        <v>102</v>
      </c>
      <c r="F614" s="241" t="s">
        <v>103</v>
      </c>
      <c r="G614" s="357">
        <v>0.5</v>
      </c>
      <c r="H614" s="360">
        <v>9959.3607630934803</v>
      </c>
      <c r="I614" s="365">
        <v>452.87898632773505</v>
      </c>
      <c r="J614" s="332">
        <f>Table1[[#This Row],[Embellishment Area (m2)]]*Table1[[#This Row],[Construction Unit Rate ($/m)]]*Table1[[#This Row],[Embellishment Area Factor]]</f>
        <v>2255192.6034309966</v>
      </c>
      <c r="K614" s="246">
        <v>0</v>
      </c>
      <c r="L614" s="337">
        <v>140.14546069071523</v>
      </c>
      <c r="M614" s="88">
        <f>Table1[[#This Row],[Size of land (m2)]]*Table1[[#This Row],[Land Unit Rate ($/m2)]]</f>
        <v>0</v>
      </c>
      <c r="N614" s="244">
        <v>2021</v>
      </c>
      <c r="O614" s="202">
        <f>ROUND(IF(Table1[[#This Row],[Valuation Year]]=2016,(Table1[[#This Row],[Total Construction Cost ($)]]+Table1[[#This Row],[Land Value]])*('General Input Sheet'!$G$38/'General Input Sheet'!$G$43),Table1[[#This Row],[Total Construction Cost ($)]]+Table1[[#This Row],[Land Value]]),0)</f>
        <v>2255193</v>
      </c>
      <c r="P614" s="123" t="str" cm="1">
        <f t="array" ref="P614">_xlfn.IFS(Table1[[#This Row],[Asset Class]]&lt;&gt;"Local","y",P$11=$E614,"y",Table1[[#This Row],[Asset Class]]="Local","")</f>
        <v>y</v>
      </c>
      <c r="Q614" s="86" t="str" cm="1">
        <f t="array" ref="Q614">_xlfn.IFS(Table1[[#This Row],[Asset Class]]&lt;&gt;"Local","y",Q$11=$E614,"y",Table1[[#This Row],[Asset Class]]="Local","")</f>
        <v>y</v>
      </c>
      <c r="R614" s="86" t="str" cm="1">
        <f t="array" ref="R614">_xlfn.IFS(Table1[[#This Row],[Asset Class]]&lt;&gt;"Local","y",R$11=$E614,"y",Table1[[#This Row],[Asset Class]]="Local","")</f>
        <v>y</v>
      </c>
      <c r="S614" s="341" t="str" cm="1">
        <f t="array" ref="S614">_xlfn.IFS(Table1[[#This Row],[Asset Class]]&lt;&gt;"Local","y",S$11=$E614,"y",Table1[[#This Row],[Asset Class]]="Local","")</f>
        <v>y</v>
      </c>
      <c r="T614" s="50"/>
      <c r="U614" s="95">
        <f>IF(Table1[[#This Row],[Asset Class]]&lt;&gt;"Local",0.25,IF(P614="y",1,""))</f>
        <v>0.25</v>
      </c>
      <c r="V614" s="415">
        <f>IF(Table1[[#This Row],[Asset Class]]&lt;&gt;"Local",0.25,IF(Q614="y",1,""))</f>
        <v>0.25</v>
      </c>
      <c r="W614" s="415">
        <f>IF(Table1[[#This Row],[Asset Class]]&lt;&gt;"Local",0.25,IF(R614="y",1,""))</f>
        <v>0.25</v>
      </c>
      <c r="X614" s="415">
        <f>IF(Table1[[#This Row],[Asset Class]]&lt;&gt;"Local",0.25,IF(S614="y",1,""))</f>
        <v>0.25</v>
      </c>
      <c r="Y614" s="95">
        <f t="shared" si="54"/>
        <v>1</v>
      </c>
      <c r="Z614" s="50"/>
      <c r="AA614" s="257">
        <f t="shared" si="55"/>
        <v>563798.25</v>
      </c>
      <c r="AB614" s="258">
        <f t="shared" si="56"/>
        <v>563798.25</v>
      </c>
      <c r="AC614" s="258">
        <f t="shared" si="57"/>
        <v>563798.25</v>
      </c>
      <c r="AD614" s="258">
        <f t="shared" si="58"/>
        <v>563798.25</v>
      </c>
      <c r="AE614" s="259">
        <f t="shared" si="59"/>
        <v>2255193</v>
      </c>
    </row>
    <row r="615" spans="1:31">
      <c r="A615" s="26"/>
      <c r="B615" s="210" t="s">
        <v>1080</v>
      </c>
      <c r="C615" s="211" t="s">
        <v>1084</v>
      </c>
      <c r="D615" s="211" t="s">
        <v>106</v>
      </c>
      <c r="E615" s="211" t="s">
        <v>102</v>
      </c>
      <c r="F615" s="241" t="s">
        <v>103</v>
      </c>
      <c r="G615" s="357">
        <v>0.5</v>
      </c>
      <c r="H615" s="360">
        <v>17294.99117454563</v>
      </c>
      <c r="I615" s="365">
        <v>452.87898632773505</v>
      </c>
      <c r="J615" s="332">
        <f>Table1[[#This Row],[Embellishment Area (m2)]]*Table1[[#This Row],[Construction Unit Rate ($/m)]]*Table1[[#This Row],[Embellishment Area Factor]]</f>
        <v>3916269.0358376745</v>
      </c>
      <c r="K615" s="246">
        <v>0</v>
      </c>
      <c r="L615" s="337">
        <v>140.14546069071523</v>
      </c>
      <c r="M615" s="88">
        <f>Table1[[#This Row],[Size of land (m2)]]*Table1[[#This Row],[Land Unit Rate ($/m2)]]</f>
        <v>0</v>
      </c>
      <c r="N615" s="244">
        <v>2021</v>
      </c>
      <c r="O615" s="202">
        <f>ROUND(IF(Table1[[#This Row],[Valuation Year]]=2016,(Table1[[#This Row],[Total Construction Cost ($)]]+Table1[[#This Row],[Land Value]])*('General Input Sheet'!$G$38/'General Input Sheet'!$G$43),Table1[[#This Row],[Total Construction Cost ($)]]+Table1[[#This Row],[Land Value]]),0)</f>
        <v>3916269</v>
      </c>
      <c r="P615" s="123" t="str" cm="1">
        <f t="array" ref="P615">_xlfn.IFS(Table1[[#This Row],[Asset Class]]&lt;&gt;"Local","y",P$11=$E615,"y",Table1[[#This Row],[Asset Class]]="Local","")</f>
        <v>y</v>
      </c>
      <c r="Q615" s="86" t="str" cm="1">
        <f t="array" ref="Q615">_xlfn.IFS(Table1[[#This Row],[Asset Class]]&lt;&gt;"Local","y",Q$11=$E615,"y",Table1[[#This Row],[Asset Class]]="Local","")</f>
        <v>y</v>
      </c>
      <c r="R615" s="86" t="str" cm="1">
        <f t="array" ref="R615">_xlfn.IFS(Table1[[#This Row],[Asset Class]]&lt;&gt;"Local","y",R$11=$E615,"y",Table1[[#This Row],[Asset Class]]="Local","")</f>
        <v>y</v>
      </c>
      <c r="S615" s="341" t="str" cm="1">
        <f t="array" ref="S615">_xlfn.IFS(Table1[[#This Row],[Asset Class]]&lt;&gt;"Local","y",S$11=$E615,"y",Table1[[#This Row],[Asset Class]]="Local","")</f>
        <v>y</v>
      </c>
      <c r="T615" s="50"/>
      <c r="U615" s="95">
        <f>IF(Table1[[#This Row],[Asset Class]]&lt;&gt;"Local",0.25,IF(P615="y",1,""))</f>
        <v>0.25</v>
      </c>
      <c r="V615" s="415">
        <f>IF(Table1[[#This Row],[Asset Class]]&lt;&gt;"Local",0.25,IF(Q615="y",1,""))</f>
        <v>0.25</v>
      </c>
      <c r="W615" s="415">
        <f>IF(Table1[[#This Row],[Asset Class]]&lt;&gt;"Local",0.25,IF(R615="y",1,""))</f>
        <v>0.25</v>
      </c>
      <c r="X615" s="415">
        <f>IF(Table1[[#This Row],[Asset Class]]&lt;&gt;"Local",0.25,IF(S615="y",1,""))</f>
        <v>0.25</v>
      </c>
      <c r="Y615" s="95">
        <f t="shared" si="54"/>
        <v>1</v>
      </c>
      <c r="Z615" s="50"/>
      <c r="AA615" s="257">
        <f t="shared" si="55"/>
        <v>979067.25</v>
      </c>
      <c r="AB615" s="258">
        <f t="shared" si="56"/>
        <v>979067.25</v>
      </c>
      <c r="AC615" s="258">
        <f t="shared" si="57"/>
        <v>979067.25</v>
      </c>
      <c r="AD615" s="258">
        <f t="shared" si="58"/>
        <v>979067.25</v>
      </c>
      <c r="AE615" s="259">
        <f t="shared" si="59"/>
        <v>3916269</v>
      </c>
    </row>
    <row r="616" spans="1:31">
      <c r="A616" s="26"/>
      <c r="B616" s="210" t="s">
        <v>1080</v>
      </c>
      <c r="C616" s="211" t="s">
        <v>1085</v>
      </c>
      <c r="D616" s="211" t="s">
        <v>106</v>
      </c>
      <c r="E616" s="211" t="s">
        <v>102</v>
      </c>
      <c r="F616" s="241" t="s">
        <v>103</v>
      </c>
      <c r="G616" s="357">
        <v>0.5</v>
      </c>
      <c r="H616" s="360">
        <v>18457.865229319588</v>
      </c>
      <c r="I616" s="365">
        <v>452.87898632773505</v>
      </c>
      <c r="J616" s="332">
        <f>Table1[[#This Row],[Embellishment Area (m2)]]*Table1[[#This Row],[Construction Unit Rate ($/m)]]*Table1[[#This Row],[Embellishment Area Factor]]</f>
        <v>4179589.6474141008</v>
      </c>
      <c r="K616" s="246">
        <v>0</v>
      </c>
      <c r="L616" s="337">
        <v>140.14546069071523</v>
      </c>
      <c r="M616" s="88">
        <f>Table1[[#This Row],[Size of land (m2)]]*Table1[[#This Row],[Land Unit Rate ($/m2)]]</f>
        <v>0</v>
      </c>
      <c r="N616" s="244">
        <v>2021</v>
      </c>
      <c r="O616" s="202">
        <f>ROUND(IF(Table1[[#This Row],[Valuation Year]]=2016,(Table1[[#This Row],[Total Construction Cost ($)]]+Table1[[#This Row],[Land Value]])*('General Input Sheet'!$G$38/'General Input Sheet'!$G$43),Table1[[#This Row],[Total Construction Cost ($)]]+Table1[[#This Row],[Land Value]]),0)</f>
        <v>4179590</v>
      </c>
      <c r="P616" s="123" t="str" cm="1">
        <f t="array" ref="P616">_xlfn.IFS(Table1[[#This Row],[Asset Class]]&lt;&gt;"Local","y",P$11=$E616,"y",Table1[[#This Row],[Asset Class]]="Local","")</f>
        <v>y</v>
      </c>
      <c r="Q616" s="86" t="str" cm="1">
        <f t="array" ref="Q616">_xlfn.IFS(Table1[[#This Row],[Asset Class]]&lt;&gt;"Local","y",Q$11=$E616,"y",Table1[[#This Row],[Asset Class]]="Local","")</f>
        <v>y</v>
      </c>
      <c r="R616" s="86" t="str" cm="1">
        <f t="array" ref="R616">_xlfn.IFS(Table1[[#This Row],[Asset Class]]&lt;&gt;"Local","y",R$11=$E616,"y",Table1[[#This Row],[Asset Class]]="Local","")</f>
        <v>y</v>
      </c>
      <c r="S616" s="341" t="str" cm="1">
        <f t="array" ref="S616">_xlfn.IFS(Table1[[#This Row],[Asset Class]]&lt;&gt;"Local","y",S$11=$E616,"y",Table1[[#This Row],[Asset Class]]="Local","")</f>
        <v>y</v>
      </c>
      <c r="T616" s="50"/>
      <c r="U616" s="95">
        <f>IF(Table1[[#This Row],[Asset Class]]&lt;&gt;"Local",0.25,IF(P616="y",1,""))</f>
        <v>0.25</v>
      </c>
      <c r="V616" s="415">
        <f>IF(Table1[[#This Row],[Asset Class]]&lt;&gt;"Local",0.25,IF(Q616="y",1,""))</f>
        <v>0.25</v>
      </c>
      <c r="W616" s="415">
        <f>IF(Table1[[#This Row],[Asset Class]]&lt;&gt;"Local",0.25,IF(R616="y",1,""))</f>
        <v>0.25</v>
      </c>
      <c r="X616" s="415">
        <f>IF(Table1[[#This Row],[Asset Class]]&lt;&gt;"Local",0.25,IF(S616="y",1,""))</f>
        <v>0.25</v>
      </c>
      <c r="Y616" s="95">
        <f t="shared" si="54"/>
        <v>1</v>
      </c>
      <c r="Z616" s="50"/>
      <c r="AA616" s="257">
        <f t="shared" si="55"/>
        <v>1044897.5</v>
      </c>
      <c r="AB616" s="258">
        <f t="shared" si="56"/>
        <v>1044897.5</v>
      </c>
      <c r="AC616" s="258">
        <f t="shared" si="57"/>
        <v>1044897.5</v>
      </c>
      <c r="AD616" s="258">
        <f t="shared" si="58"/>
        <v>1044897.5</v>
      </c>
      <c r="AE616" s="259">
        <f t="shared" si="59"/>
        <v>4179590</v>
      </c>
    </row>
    <row r="617" spans="1:31">
      <c r="A617" s="26"/>
      <c r="B617" s="210" t="s">
        <v>1086</v>
      </c>
      <c r="C617" s="211" t="s">
        <v>1087</v>
      </c>
      <c r="D617" s="211" t="s">
        <v>111</v>
      </c>
      <c r="E617" s="211" t="s">
        <v>102</v>
      </c>
      <c r="F617" s="241" t="s">
        <v>103</v>
      </c>
      <c r="G617" s="357">
        <v>0.5</v>
      </c>
      <c r="H617" s="360">
        <v>1834.943576022273</v>
      </c>
      <c r="I617" s="365">
        <v>143.96305955739601</v>
      </c>
      <c r="J617" s="332">
        <f>Table1[[#This Row],[Embellishment Area (m2)]]*Table1[[#This Row],[Construction Unit Rate ($/m)]]*Table1[[#This Row],[Embellishment Area Factor]]</f>
        <v>132082.04565967785</v>
      </c>
      <c r="K617" s="246">
        <v>0</v>
      </c>
      <c r="L617" s="337">
        <v>39.027494808321961</v>
      </c>
      <c r="M617" s="88">
        <f>Table1[[#This Row],[Size of land (m2)]]*Table1[[#This Row],[Land Unit Rate ($/m2)]]</f>
        <v>0</v>
      </c>
      <c r="N617" s="244">
        <v>2021</v>
      </c>
      <c r="O617" s="202">
        <f>ROUND(IF(Table1[[#This Row],[Valuation Year]]=2016,(Table1[[#This Row],[Total Construction Cost ($)]]+Table1[[#This Row],[Land Value]])*('General Input Sheet'!$G$38/'General Input Sheet'!$G$43),Table1[[#This Row],[Total Construction Cost ($)]]+Table1[[#This Row],[Land Value]]),0)</f>
        <v>132082</v>
      </c>
      <c r="P617" s="123" t="str" cm="1">
        <f t="array" ref="P617">_xlfn.IFS(Table1[[#This Row],[Asset Class]]&lt;&gt;"Local","y",P$11=$E617,"y",Table1[[#This Row],[Asset Class]]="Local","")</f>
        <v/>
      </c>
      <c r="Q617" s="86" t="str" cm="1">
        <f t="array" ref="Q617">_xlfn.IFS(Table1[[#This Row],[Asset Class]]&lt;&gt;"Local","y",Q$11=$E617,"y",Table1[[#This Row],[Asset Class]]="Local","")</f>
        <v/>
      </c>
      <c r="R617" s="86" t="str" cm="1">
        <f t="array" ref="R617">_xlfn.IFS(Table1[[#This Row],[Asset Class]]&lt;&gt;"Local","y",R$11=$E617,"y",Table1[[#This Row],[Asset Class]]="Local","")</f>
        <v>y</v>
      </c>
      <c r="S617" s="341" t="str" cm="1">
        <f t="array" ref="S617">_xlfn.IFS(Table1[[#This Row],[Asset Class]]&lt;&gt;"Local","y",S$11=$E617,"y",Table1[[#This Row],[Asset Class]]="Local","")</f>
        <v/>
      </c>
      <c r="T617" s="50"/>
      <c r="U617" s="95" t="str">
        <f>IF(Table1[[#This Row],[Asset Class]]&lt;&gt;"Local",0.25,IF(P617="y",1,""))</f>
        <v/>
      </c>
      <c r="V617" s="415" t="str">
        <f>IF(Table1[[#This Row],[Asset Class]]&lt;&gt;"Local",0.25,IF(Q617="y",1,""))</f>
        <v/>
      </c>
      <c r="W617" s="415">
        <f>IF(Table1[[#This Row],[Asset Class]]&lt;&gt;"Local",0.25,IF(R617="y",1,""))</f>
        <v>1</v>
      </c>
      <c r="X617" s="415" t="str">
        <f>IF(Table1[[#This Row],[Asset Class]]&lt;&gt;"Local",0.25,IF(S617="y",1,""))</f>
        <v/>
      </c>
      <c r="Y617" s="95">
        <f t="shared" si="54"/>
        <v>1</v>
      </c>
      <c r="Z617" s="50"/>
      <c r="AA617" s="257" t="str">
        <f t="shared" si="55"/>
        <v/>
      </c>
      <c r="AB617" s="258" t="str">
        <f t="shared" si="56"/>
        <v/>
      </c>
      <c r="AC617" s="258">
        <f t="shared" si="57"/>
        <v>132082</v>
      </c>
      <c r="AD617" s="258" t="str">
        <f t="shared" si="58"/>
        <v/>
      </c>
      <c r="AE617" s="259">
        <f t="shared" si="59"/>
        <v>132082</v>
      </c>
    </row>
    <row r="618" spans="1:31">
      <c r="A618" s="26"/>
      <c r="B618" s="210" t="s">
        <v>1088</v>
      </c>
      <c r="C618" s="211" t="s">
        <v>1089</v>
      </c>
      <c r="D618" s="211" t="s">
        <v>106</v>
      </c>
      <c r="E618" s="211" t="s">
        <v>107</v>
      </c>
      <c r="F618" s="241" t="s">
        <v>103</v>
      </c>
      <c r="G618" s="357">
        <v>0.5</v>
      </c>
      <c r="H618" s="360">
        <v>3937.1384545162691</v>
      </c>
      <c r="I618" s="365">
        <v>295.91815694928124</v>
      </c>
      <c r="J618" s="332">
        <f>Table1[[#This Row],[Embellishment Area (m2)]]*Table1[[#This Row],[Construction Unit Rate ($/m)]]*Table1[[#This Row],[Embellishment Area Factor]]</f>
        <v>582535.37755729794</v>
      </c>
      <c r="K618" s="246">
        <v>7874.2769090325382</v>
      </c>
      <c r="L618" s="337">
        <v>157.26221918381682</v>
      </c>
      <c r="M618" s="88">
        <f>Table1[[#This Row],[Size of land (m2)]]*Table1[[#This Row],[Land Unit Rate ($/m2)]]</f>
        <v>1238326.2611823427</v>
      </c>
      <c r="N618" s="244">
        <v>2021</v>
      </c>
      <c r="O618" s="202">
        <f>ROUND(IF(Table1[[#This Row],[Valuation Year]]=2016,(Table1[[#This Row],[Total Construction Cost ($)]]+Table1[[#This Row],[Land Value]])*('General Input Sheet'!$G$38/'General Input Sheet'!$G$43),Table1[[#This Row],[Total Construction Cost ($)]]+Table1[[#This Row],[Land Value]]),0)</f>
        <v>1820862</v>
      </c>
      <c r="P618" s="123" t="str" cm="1">
        <f t="array" ref="P618">_xlfn.IFS(Table1[[#This Row],[Asset Class]]&lt;&gt;"Local","y",P$11=$E618,"y",Table1[[#This Row],[Asset Class]]="Local","")</f>
        <v>y</v>
      </c>
      <c r="Q618" s="86" t="str" cm="1">
        <f t="array" ref="Q618">_xlfn.IFS(Table1[[#This Row],[Asset Class]]&lt;&gt;"Local","y",Q$11=$E618,"y",Table1[[#This Row],[Asset Class]]="Local","")</f>
        <v>y</v>
      </c>
      <c r="R618" s="86" t="str" cm="1">
        <f t="array" ref="R618">_xlfn.IFS(Table1[[#This Row],[Asset Class]]&lt;&gt;"Local","y",R$11=$E618,"y",Table1[[#This Row],[Asset Class]]="Local","")</f>
        <v>y</v>
      </c>
      <c r="S618" s="341" t="str" cm="1">
        <f t="array" ref="S618">_xlfn.IFS(Table1[[#This Row],[Asset Class]]&lt;&gt;"Local","y",S$11=$E618,"y",Table1[[#This Row],[Asset Class]]="Local","")</f>
        <v>y</v>
      </c>
      <c r="T618" s="50"/>
      <c r="U618" s="95">
        <f>IF(Table1[[#This Row],[Asset Class]]&lt;&gt;"Local",0.25,IF(P618="y",1,""))</f>
        <v>0.25</v>
      </c>
      <c r="V618" s="415">
        <f>IF(Table1[[#This Row],[Asset Class]]&lt;&gt;"Local",0.25,IF(Q618="y",1,""))</f>
        <v>0.25</v>
      </c>
      <c r="W618" s="415">
        <f>IF(Table1[[#This Row],[Asset Class]]&lt;&gt;"Local",0.25,IF(R618="y",1,""))</f>
        <v>0.25</v>
      </c>
      <c r="X618" s="415">
        <f>IF(Table1[[#This Row],[Asset Class]]&lt;&gt;"Local",0.25,IF(S618="y",1,""))</f>
        <v>0.25</v>
      </c>
      <c r="Y618" s="95">
        <f t="shared" si="54"/>
        <v>1</v>
      </c>
      <c r="Z618" s="50"/>
      <c r="AA618" s="257">
        <f t="shared" si="55"/>
        <v>455215.5</v>
      </c>
      <c r="AB618" s="258">
        <f t="shared" si="56"/>
        <v>455215.5</v>
      </c>
      <c r="AC618" s="258">
        <f t="shared" si="57"/>
        <v>455215.5</v>
      </c>
      <c r="AD618" s="258">
        <f t="shared" si="58"/>
        <v>455215.5</v>
      </c>
      <c r="AE618" s="259">
        <f t="shared" si="59"/>
        <v>1820862</v>
      </c>
    </row>
    <row r="619" spans="1:31">
      <c r="A619" s="26"/>
      <c r="B619" s="210" t="s">
        <v>1088</v>
      </c>
      <c r="C619" s="211" t="s">
        <v>1090</v>
      </c>
      <c r="D619" s="211" t="s">
        <v>106</v>
      </c>
      <c r="E619" s="211" t="s">
        <v>107</v>
      </c>
      <c r="F619" s="241" t="s">
        <v>108</v>
      </c>
      <c r="G619" s="357">
        <v>0.5</v>
      </c>
      <c r="H619" s="360">
        <v>28265.077608088573</v>
      </c>
      <c r="I619" s="365">
        <v>295.91815694928124</v>
      </c>
      <c r="J619" s="332">
        <f>Table1[[#This Row],[Embellishment Area (m2)]]*Table1[[#This Row],[Construction Unit Rate ($/m)]]*Table1[[#This Row],[Embellishment Area Factor]]</f>
        <v>4182074.8359069848</v>
      </c>
      <c r="K619" s="246">
        <v>56530.155216177147</v>
      </c>
      <c r="L619" s="337">
        <v>157.26221918381682</v>
      </c>
      <c r="M619" s="88">
        <f>Table1[[#This Row],[Size of land (m2)]]*Table1[[#This Row],[Land Unit Rate ($/m2)]]</f>
        <v>8890057.6601016372</v>
      </c>
      <c r="N619" s="244">
        <v>2021</v>
      </c>
      <c r="O619" s="202">
        <f>ROUND(IF(Table1[[#This Row],[Valuation Year]]=2016,(Table1[[#This Row],[Total Construction Cost ($)]]+Table1[[#This Row],[Land Value]])*('General Input Sheet'!$G$38/'General Input Sheet'!$G$43),Table1[[#This Row],[Total Construction Cost ($)]]+Table1[[#This Row],[Land Value]]),0)</f>
        <v>13072132</v>
      </c>
      <c r="P619" s="123" t="str" cm="1">
        <f t="array" ref="P619">_xlfn.IFS(Table1[[#This Row],[Asset Class]]&lt;&gt;"Local","y",P$11=$E619,"y",Table1[[#This Row],[Asset Class]]="Local","")</f>
        <v>y</v>
      </c>
      <c r="Q619" s="86" t="str" cm="1">
        <f t="array" ref="Q619">_xlfn.IFS(Table1[[#This Row],[Asset Class]]&lt;&gt;"Local","y",Q$11=$E619,"y",Table1[[#This Row],[Asset Class]]="Local","")</f>
        <v>y</v>
      </c>
      <c r="R619" s="86" t="str" cm="1">
        <f t="array" ref="R619">_xlfn.IFS(Table1[[#This Row],[Asset Class]]&lt;&gt;"Local","y",R$11=$E619,"y",Table1[[#This Row],[Asset Class]]="Local","")</f>
        <v>y</v>
      </c>
      <c r="S619" s="341" t="str" cm="1">
        <f t="array" ref="S619">_xlfn.IFS(Table1[[#This Row],[Asset Class]]&lt;&gt;"Local","y",S$11=$E619,"y",Table1[[#This Row],[Asset Class]]="Local","")</f>
        <v>y</v>
      </c>
      <c r="T619" s="50"/>
      <c r="U619" s="95">
        <f>IF(Table1[[#This Row],[Asset Class]]&lt;&gt;"Local",0.25,IF(P619="y",1,""))</f>
        <v>0.25</v>
      </c>
      <c r="V619" s="415">
        <f>IF(Table1[[#This Row],[Asset Class]]&lt;&gt;"Local",0.25,IF(Q619="y",1,""))</f>
        <v>0.25</v>
      </c>
      <c r="W619" s="415">
        <f>IF(Table1[[#This Row],[Asset Class]]&lt;&gt;"Local",0.25,IF(R619="y",1,""))</f>
        <v>0.25</v>
      </c>
      <c r="X619" s="415">
        <f>IF(Table1[[#This Row],[Asset Class]]&lt;&gt;"Local",0.25,IF(S619="y",1,""))</f>
        <v>0.25</v>
      </c>
      <c r="Y619" s="95">
        <f t="shared" si="54"/>
        <v>1</v>
      </c>
      <c r="Z619" s="50"/>
      <c r="AA619" s="257">
        <f t="shared" si="55"/>
        <v>3268033</v>
      </c>
      <c r="AB619" s="258">
        <f t="shared" si="56"/>
        <v>3268033</v>
      </c>
      <c r="AC619" s="258">
        <f t="shared" si="57"/>
        <v>3268033</v>
      </c>
      <c r="AD619" s="258">
        <f t="shared" si="58"/>
        <v>3268033</v>
      </c>
      <c r="AE619" s="259">
        <f t="shared" si="59"/>
        <v>13072132</v>
      </c>
    </row>
    <row r="620" spans="1:31">
      <c r="A620" s="26"/>
      <c r="B620" s="210" t="s">
        <v>1091</v>
      </c>
      <c r="C620" s="211" t="s">
        <v>1092</v>
      </c>
      <c r="D620" s="211" t="s">
        <v>106</v>
      </c>
      <c r="E620" s="211" t="s">
        <v>107</v>
      </c>
      <c r="F620" s="241" t="s">
        <v>108</v>
      </c>
      <c r="G620" s="357">
        <v>0.5</v>
      </c>
      <c r="H620" s="360">
        <v>8412.3410231848702</v>
      </c>
      <c r="I620" s="365">
        <v>295.91815694928124</v>
      </c>
      <c r="J620" s="332">
        <f>Table1[[#This Row],[Embellishment Area (m2)]]*Table1[[#This Row],[Construction Unit Rate ($/m)]]*Table1[[#This Row],[Embellishment Area Factor]]</f>
        <v>1244682.2256048487</v>
      </c>
      <c r="K620" s="246">
        <v>16824.68204636974</v>
      </c>
      <c r="L620" s="337">
        <v>157.26221918381682</v>
      </c>
      <c r="M620" s="88">
        <f>Table1[[#This Row],[Size of land (m2)]]*Table1[[#This Row],[Land Unit Rate ($/m2)]]</f>
        <v>2645886.8356742258</v>
      </c>
      <c r="N620" s="244">
        <v>2021</v>
      </c>
      <c r="O620" s="202">
        <f>ROUND(IF(Table1[[#This Row],[Valuation Year]]=2016,(Table1[[#This Row],[Total Construction Cost ($)]]+Table1[[#This Row],[Land Value]])*('General Input Sheet'!$G$38/'General Input Sheet'!$G$43),Table1[[#This Row],[Total Construction Cost ($)]]+Table1[[#This Row],[Land Value]]),0)</f>
        <v>3890569</v>
      </c>
      <c r="P620" s="123" t="str" cm="1">
        <f t="array" ref="P620">_xlfn.IFS(Table1[[#This Row],[Asset Class]]&lt;&gt;"Local","y",P$11=$E620,"y",Table1[[#This Row],[Asset Class]]="Local","")</f>
        <v>y</v>
      </c>
      <c r="Q620" s="86" t="str" cm="1">
        <f t="array" ref="Q620">_xlfn.IFS(Table1[[#This Row],[Asset Class]]&lt;&gt;"Local","y",Q$11=$E620,"y",Table1[[#This Row],[Asset Class]]="Local","")</f>
        <v>y</v>
      </c>
      <c r="R620" s="86" t="str" cm="1">
        <f t="array" ref="R620">_xlfn.IFS(Table1[[#This Row],[Asset Class]]&lt;&gt;"Local","y",R$11=$E620,"y",Table1[[#This Row],[Asset Class]]="Local","")</f>
        <v>y</v>
      </c>
      <c r="S620" s="341" t="str" cm="1">
        <f t="array" ref="S620">_xlfn.IFS(Table1[[#This Row],[Asset Class]]&lt;&gt;"Local","y",S$11=$E620,"y",Table1[[#This Row],[Asset Class]]="Local","")</f>
        <v>y</v>
      </c>
      <c r="T620" s="50"/>
      <c r="U620" s="95">
        <f>IF(Table1[[#This Row],[Asset Class]]&lt;&gt;"Local",0.25,IF(P620="y",1,""))</f>
        <v>0.25</v>
      </c>
      <c r="V620" s="415">
        <f>IF(Table1[[#This Row],[Asset Class]]&lt;&gt;"Local",0.25,IF(Q620="y",1,""))</f>
        <v>0.25</v>
      </c>
      <c r="W620" s="415">
        <f>IF(Table1[[#This Row],[Asset Class]]&lt;&gt;"Local",0.25,IF(R620="y",1,""))</f>
        <v>0.25</v>
      </c>
      <c r="X620" s="415">
        <f>IF(Table1[[#This Row],[Asset Class]]&lt;&gt;"Local",0.25,IF(S620="y",1,""))</f>
        <v>0.25</v>
      </c>
      <c r="Y620" s="95">
        <f t="shared" si="54"/>
        <v>1</v>
      </c>
      <c r="Z620" s="50"/>
      <c r="AA620" s="257">
        <f t="shared" si="55"/>
        <v>972642.25</v>
      </c>
      <c r="AB620" s="258">
        <f t="shared" si="56"/>
        <v>972642.25</v>
      </c>
      <c r="AC620" s="258">
        <f t="shared" si="57"/>
        <v>972642.25</v>
      </c>
      <c r="AD620" s="258">
        <f t="shared" si="58"/>
        <v>972642.25</v>
      </c>
      <c r="AE620" s="259">
        <f t="shared" si="59"/>
        <v>3890569</v>
      </c>
    </row>
    <row r="621" spans="1:31">
      <c r="A621" s="26"/>
      <c r="B621" s="210" t="s">
        <v>1093</v>
      </c>
      <c r="C621" s="211" t="s">
        <v>1094</v>
      </c>
      <c r="D621" s="211" t="s">
        <v>111</v>
      </c>
      <c r="E621" s="211" t="s">
        <v>107</v>
      </c>
      <c r="F621" s="241" t="s">
        <v>103</v>
      </c>
      <c r="G621" s="357">
        <v>0.5</v>
      </c>
      <c r="H621" s="360">
        <v>770.08301657686354</v>
      </c>
      <c r="I621" s="365">
        <v>111.62041035606889</v>
      </c>
      <c r="J621" s="332">
        <f>Table1[[#This Row],[Embellishment Area (m2)]]*Table1[[#This Row],[Construction Unit Rate ($/m)]]*Table1[[#This Row],[Embellishment Area Factor]]</f>
        <v>42978.491159274454</v>
      </c>
      <c r="K621" s="246">
        <v>1540.1660331537271</v>
      </c>
      <c r="L621" s="337">
        <v>66.125722619436161</v>
      </c>
      <c r="M621" s="88">
        <f>Table1[[#This Row],[Size of land (m2)]]*Table1[[#This Row],[Land Unit Rate ($/m2)]]</f>
        <v>101844.59189620067</v>
      </c>
      <c r="N621" s="244">
        <v>2021</v>
      </c>
      <c r="O621" s="202">
        <f>ROUND(IF(Table1[[#This Row],[Valuation Year]]=2016,(Table1[[#This Row],[Total Construction Cost ($)]]+Table1[[#This Row],[Land Value]])*('General Input Sheet'!$G$38/'General Input Sheet'!$G$43),Table1[[#This Row],[Total Construction Cost ($)]]+Table1[[#This Row],[Land Value]]),0)</f>
        <v>144823</v>
      </c>
      <c r="P621" s="123" t="str" cm="1">
        <f t="array" ref="P621">_xlfn.IFS(Table1[[#This Row],[Asset Class]]&lt;&gt;"Local","y",P$11=$E621,"y",Table1[[#This Row],[Asset Class]]="Local","")</f>
        <v>y</v>
      </c>
      <c r="Q621" s="86" t="str" cm="1">
        <f t="array" ref="Q621">_xlfn.IFS(Table1[[#This Row],[Asset Class]]&lt;&gt;"Local","y",Q$11=$E621,"y",Table1[[#This Row],[Asset Class]]="Local","")</f>
        <v/>
      </c>
      <c r="R621" s="86" t="str" cm="1">
        <f t="array" ref="R621">_xlfn.IFS(Table1[[#This Row],[Asset Class]]&lt;&gt;"Local","y",R$11=$E621,"y",Table1[[#This Row],[Asset Class]]="Local","")</f>
        <v/>
      </c>
      <c r="S621" s="341" t="str" cm="1">
        <f t="array" ref="S621">_xlfn.IFS(Table1[[#This Row],[Asset Class]]&lt;&gt;"Local","y",S$11=$E621,"y",Table1[[#This Row],[Asset Class]]="Local","")</f>
        <v/>
      </c>
      <c r="T621" s="50"/>
      <c r="U621" s="95">
        <f>IF(Table1[[#This Row],[Asset Class]]&lt;&gt;"Local",0.25,IF(P621="y",1,""))</f>
        <v>1</v>
      </c>
      <c r="V621" s="415" t="str">
        <f>IF(Table1[[#This Row],[Asset Class]]&lt;&gt;"Local",0.25,IF(Q621="y",1,""))</f>
        <v/>
      </c>
      <c r="W621" s="415" t="str">
        <f>IF(Table1[[#This Row],[Asset Class]]&lt;&gt;"Local",0.25,IF(R621="y",1,""))</f>
        <v/>
      </c>
      <c r="X621" s="415" t="str">
        <f>IF(Table1[[#This Row],[Asset Class]]&lt;&gt;"Local",0.25,IF(S621="y",1,""))</f>
        <v/>
      </c>
      <c r="Y621" s="95">
        <f t="shared" si="54"/>
        <v>1</v>
      </c>
      <c r="Z621" s="50"/>
      <c r="AA621" s="257">
        <f t="shared" si="55"/>
        <v>144823</v>
      </c>
      <c r="AB621" s="258" t="str">
        <f t="shared" si="56"/>
        <v/>
      </c>
      <c r="AC621" s="258" t="str">
        <f t="shared" si="57"/>
        <v/>
      </c>
      <c r="AD621" s="258" t="str">
        <f t="shared" si="58"/>
        <v/>
      </c>
      <c r="AE621" s="259">
        <f t="shared" si="59"/>
        <v>144823</v>
      </c>
    </row>
    <row r="622" spans="1:31">
      <c r="A622" s="26"/>
      <c r="B622" s="210" t="s">
        <v>1095</v>
      </c>
      <c r="C622" s="211" t="s">
        <v>1096</v>
      </c>
      <c r="D622" s="211" t="s">
        <v>111</v>
      </c>
      <c r="E622" s="211" t="s">
        <v>107</v>
      </c>
      <c r="F622" s="241" t="s">
        <v>103</v>
      </c>
      <c r="G622" s="357">
        <v>0.5</v>
      </c>
      <c r="H622" s="360">
        <v>10499.940158173526</v>
      </c>
      <c r="I622" s="365">
        <v>111.62041035606889</v>
      </c>
      <c r="J622" s="332">
        <f>Table1[[#This Row],[Embellishment Area (m2)]]*Table1[[#This Row],[Construction Unit Rate ($/m)]]*Table1[[#This Row],[Embellishment Area Factor]]</f>
        <v>586003.81458474789</v>
      </c>
      <c r="K622" s="246">
        <v>20999.880316347051</v>
      </c>
      <c r="L622" s="337">
        <v>66.125722619436161</v>
      </c>
      <c r="M622" s="88">
        <f>Table1[[#This Row],[Size of land (m2)]]*Table1[[#This Row],[Land Unit Rate ($/m2)]]</f>
        <v>1388632.2608401224</v>
      </c>
      <c r="N622" s="244">
        <v>2021</v>
      </c>
      <c r="O622" s="202">
        <f>ROUND(IF(Table1[[#This Row],[Valuation Year]]=2016,(Table1[[#This Row],[Total Construction Cost ($)]]+Table1[[#This Row],[Land Value]])*('General Input Sheet'!$G$38/'General Input Sheet'!$G$43),Table1[[#This Row],[Total Construction Cost ($)]]+Table1[[#This Row],[Land Value]]),0)</f>
        <v>1974636</v>
      </c>
      <c r="P622" s="123" t="str" cm="1">
        <f t="array" ref="P622">_xlfn.IFS(Table1[[#This Row],[Asset Class]]&lt;&gt;"Local","y",P$11=$E622,"y",Table1[[#This Row],[Asset Class]]="Local","")</f>
        <v>y</v>
      </c>
      <c r="Q622" s="86" t="str" cm="1">
        <f t="array" ref="Q622">_xlfn.IFS(Table1[[#This Row],[Asset Class]]&lt;&gt;"Local","y",Q$11=$E622,"y",Table1[[#This Row],[Asset Class]]="Local","")</f>
        <v/>
      </c>
      <c r="R622" s="86" t="str" cm="1">
        <f t="array" ref="R622">_xlfn.IFS(Table1[[#This Row],[Asset Class]]&lt;&gt;"Local","y",R$11=$E622,"y",Table1[[#This Row],[Asset Class]]="Local","")</f>
        <v/>
      </c>
      <c r="S622" s="341" t="str" cm="1">
        <f t="array" ref="S622">_xlfn.IFS(Table1[[#This Row],[Asset Class]]&lt;&gt;"Local","y",S$11=$E622,"y",Table1[[#This Row],[Asset Class]]="Local","")</f>
        <v/>
      </c>
      <c r="T622" s="50"/>
      <c r="U622" s="95">
        <f>IF(Table1[[#This Row],[Asset Class]]&lt;&gt;"Local",0.25,IF(P622="y",1,""))</f>
        <v>1</v>
      </c>
      <c r="V622" s="415" t="str">
        <f>IF(Table1[[#This Row],[Asset Class]]&lt;&gt;"Local",0.25,IF(Q622="y",1,""))</f>
        <v/>
      </c>
      <c r="W622" s="415" t="str">
        <f>IF(Table1[[#This Row],[Asset Class]]&lt;&gt;"Local",0.25,IF(R622="y",1,""))</f>
        <v/>
      </c>
      <c r="X622" s="415" t="str">
        <f>IF(Table1[[#This Row],[Asset Class]]&lt;&gt;"Local",0.25,IF(S622="y",1,""))</f>
        <v/>
      </c>
      <c r="Y622" s="95">
        <f t="shared" si="54"/>
        <v>1</v>
      </c>
      <c r="Z622" s="50"/>
      <c r="AA622" s="257">
        <f t="shared" si="55"/>
        <v>1974636</v>
      </c>
      <c r="AB622" s="258" t="str">
        <f t="shared" si="56"/>
        <v/>
      </c>
      <c r="AC622" s="258" t="str">
        <f t="shared" si="57"/>
        <v/>
      </c>
      <c r="AD622" s="258" t="str">
        <f t="shared" si="58"/>
        <v/>
      </c>
      <c r="AE622" s="259">
        <f t="shared" si="59"/>
        <v>1974636</v>
      </c>
    </row>
    <row r="623" spans="1:31">
      <c r="A623" s="26"/>
      <c r="B623" s="210" t="s">
        <v>1097</v>
      </c>
      <c r="C623" s="211" t="s">
        <v>1098</v>
      </c>
      <c r="D623" s="211" t="s">
        <v>111</v>
      </c>
      <c r="E623" s="211" t="s">
        <v>107</v>
      </c>
      <c r="F623" s="241" t="s">
        <v>103</v>
      </c>
      <c r="G623" s="357">
        <v>0.5</v>
      </c>
      <c r="H623" s="360">
        <v>1626.8961520895666</v>
      </c>
      <c r="I623" s="365">
        <v>111.62041035606889</v>
      </c>
      <c r="J623" s="332">
        <f>Table1[[#This Row],[Embellishment Area (m2)]]*Table1[[#This Row],[Construction Unit Rate ($/m)]]*Table1[[#This Row],[Embellishment Area Factor]]</f>
        <v>90797.408051473438</v>
      </c>
      <c r="K623" s="246">
        <v>0</v>
      </c>
      <c r="L623" s="337">
        <v>66.125722619436161</v>
      </c>
      <c r="M623" s="88">
        <f>Table1[[#This Row],[Size of land (m2)]]*Table1[[#This Row],[Land Unit Rate ($/m2)]]</f>
        <v>0</v>
      </c>
      <c r="N623" s="244">
        <v>2021</v>
      </c>
      <c r="O623" s="202">
        <f>ROUND(IF(Table1[[#This Row],[Valuation Year]]=2016,(Table1[[#This Row],[Total Construction Cost ($)]]+Table1[[#This Row],[Land Value]])*('General Input Sheet'!$G$38/'General Input Sheet'!$G$43),Table1[[#This Row],[Total Construction Cost ($)]]+Table1[[#This Row],[Land Value]]),0)</f>
        <v>90797</v>
      </c>
      <c r="P623" s="123" t="str" cm="1">
        <f t="array" ref="P623">_xlfn.IFS(Table1[[#This Row],[Asset Class]]&lt;&gt;"Local","y",P$11=$E623,"y",Table1[[#This Row],[Asset Class]]="Local","")</f>
        <v>y</v>
      </c>
      <c r="Q623" s="86" t="str" cm="1">
        <f t="array" ref="Q623">_xlfn.IFS(Table1[[#This Row],[Asset Class]]&lt;&gt;"Local","y",Q$11=$E623,"y",Table1[[#This Row],[Asset Class]]="Local","")</f>
        <v/>
      </c>
      <c r="R623" s="86" t="str" cm="1">
        <f t="array" ref="R623">_xlfn.IFS(Table1[[#This Row],[Asset Class]]&lt;&gt;"Local","y",R$11=$E623,"y",Table1[[#This Row],[Asset Class]]="Local","")</f>
        <v/>
      </c>
      <c r="S623" s="341" t="str" cm="1">
        <f t="array" ref="S623">_xlfn.IFS(Table1[[#This Row],[Asset Class]]&lt;&gt;"Local","y",S$11=$E623,"y",Table1[[#This Row],[Asset Class]]="Local","")</f>
        <v/>
      </c>
      <c r="T623" s="50"/>
      <c r="U623" s="95">
        <f>IF(Table1[[#This Row],[Asset Class]]&lt;&gt;"Local",0.25,IF(P623="y",1,""))</f>
        <v>1</v>
      </c>
      <c r="V623" s="415" t="str">
        <f>IF(Table1[[#This Row],[Asset Class]]&lt;&gt;"Local",0.25,IF(Q623="y",1,""))</f>
        <v/>
      </c>
      <c r="W623" s="415" t="str">
        <f>IF(Table1[[#This Row],[Asset Class]]&lt;&gt;"Local",0.25,IF(R623="y",1,""))</f>
        <v/>
      </c>
      <c r="X623" s="415" t="str">
        <f>IF(Table1[[#This Row],[Asset Class]]&lt;&gt;"Local",0.25,IF(S623="y",1,""))</f>
        <v/>
      </c>
      <c r="Y623" s="95">
        <f t="shared" si="54"/>
        <v>1</v>
      </c>
      <c r="Z623" s="50"/>
      <c r="AA623" s="257">
        <f t="shared" si="55"/>
        <v>90797</v>
      </c>
      <c r="AB623" s="258" t="str">
        <f t="shared" si="56"/>
        <v/>
      </c>
      <c r="AC623" s="258" t="str">
        <f t="shared" si="57"/>
        <v/>
      </c>
      <c r="AD623" s="258" t="str">
        <f t="shared" si="58"/>
        <v/>
      </c>
      <c r="AE623" s="259">
        <f t="shared" si="59"/>
        <v>90797</v>
      </c>
    </row>
    <row r="624" spans="1:31">
      <c r="A624" s="26"/>
      <c r="B624" s="210" t="s">
        <v>1099</v>
      </c>
      <c r="C624" s="211" t="s">
        <v>1100</v>
      </c>
      <c r="D624" s="211" t="s">
        <v>106</v>
      </c>
      <c r="E624" s="211" t="s">
        <v>107</v>
      </c>
      <c r="F624" s="241" t="s">
        <v>108</v>
      </c>
      <c r="G624" s="357">
        <v>0.5</v>
      </c>
      <c r="H624" s="360">
        <v>4020.6624103342901</v>
      </c>
      <c r="I624" s="365">
        <v>295.91815694928124</v>
      </c>
      <c r="J624" s="332">
        <f>Table1[[#This Row],[Embellishment Area (m2)]]*Table1[[#This Row],[Construction Unit Rate ($/m)]]*Table1[[#This Row],[Embellishment Area Factor]]</f>
        <v>594893.50509068894</v>
      </c>
      <c r="K624" s="246">
        <v>8041.3248206685803</v>
      </c>
      <c r="L624" s="337">
        <v>157.26221918381682</v>
      </c>
      <c r="M624" s="88">
        <f>Table1[[#This Row],[Size of land (m2)]]*Table1[[#This Row],[Land Unit Rate ($/m2)]]</f>
        <v>1264596.5864762487</v>
      </c>
      <c r="N624" s="244">
        <v>2021</v>
      </c>
      <c r="O624" s="202">
        <f>ROUND(IF(Table1[[#This Row],[Valuation Year]]=2016,(Table1[[#This Row],[Total Construction Cost ($)]]+Table1[[#This Row],[Land Value]])*('General Input Sheet'!$G$38/'General Input Sheet'!$G$43),Table1[[#This Row],[Total Construction Cost ($)]]+Table1[[#This Row],[Land Value]]),0)</f>
        <v>1859490</v>
      </c>
      <c r="P624" s="123" t="str" cm="1">
        <f t="array" ref="P624">_xlfn.IFS(Table1[[#This Row],[Asset Class]]&lt;&gt;"Local","y",P$11=$E624,"y",Table1[[#This Row],[Asset Class]]="Local","")</f>
        <v>y</v>
      </c>
      <c r="Q624" s="86" t="str" cm="1">
        <f t="array" ref="Q624">_xlfn.IFS(Table1[[#This Row],[Asset Class]]&lt;&gt;"Local","y",Q$11=$E624,"y",Table1[[#This Row],[Asset Class]]="Local","")</f>
        <v>y</v>
      </c>
      <c r="R624" s="86" t="str" cm="1">
        <f t="array" ref="R624">_xlfn.IFS(Table1[[#This Row],[Asset Class]]&lt;&gt;"Local","y",R$11=$E624,"y",Table1[[#This Row],[Asset Class]]="Local","")</f>
        <v>y</v>
      </c>
      <c r="S624" s="341" t="str" cm="1">
        <f t="array" ref="S624">_xlfn.IFS(Table1[[#This Row],[Asset Class]]&lt;&gt;"Local","y",S$11=$E624,"y",Table1[[#This Row],[Asset Class]]="Local","")</f>
        <v>y</v>
      </c>
      <c r="T624" s="50"/>
      <c r="U624" s="95">
        <f>IF(Table1[[#This Row],[Asset Class]]&lt;&gt;"Local",0.25,IF(P624="y",1,""))</f>
        <v>0.25</v>
      </c>
      <c r="V624" s="415">
        <f>IF(Table1[[#This Row],[Asset Class]]&lt;&gt;"Local",0.25,IF(Q624="y",1,""))</f>
        <v>0.25</v>
      </c>
      <c r="W624" s="415">
        <f>IF(Table1[[#This Row],[Asset Class]]&lt;&gt;"Local",0.25,IF(R624="y",1,""))</f>
        <v>0.25</v>
      </c>
      <c r="X624" s="415">
        <f>IF(Table1[[#This Row],[Asset Class]]&lt;&gt;"Local",0.25,IF(S624="y",1,""))</f>
        <v>0.25</v>
      </c>
      <c r="Y624" s="95">
        <f t="shared" si="54"/>
        <v>1</v>
      </c>
      <c r="Z624" s="50"/>
      <c r="AA624" s="257">
        <f t="shared" si="55"/>
        <v>464872.5</v>
      </c>
      <c r="AB624" s="258">
        <f t="shared" si="56"/>
        <v>464872.5</v>
      </c>
      <c r="AC624" s="258">
        <f t="shared" si="57"/>
        <v>464872.5</v>
      </c>
      <c r="AD624" s="258">
        <f t="shared" si="58"/>
        <v>464872.5</v>
      </c>
      <c r="AE624" s="259">
        <f t="shared" si="59"/>
        <v>1859490</v>
      </c>
    </row>
    <row r="625" spans="1:31">
      <c r="A625" s="26"/>
      <c r="B625" s="210" t="s">
        <v>1099</v>
      </c>
      <c r="C625" s="211" t="s">
        <v>1101</v>
      </c>
      <c r="D625" s="211" t="s">
        <v>106</v>
      </c>
      <c r="E625" s="211" t="s">
        <v>107</v>
      </c>
      <c r="F625" s="241" t="s">
        <v>103</v>
      </c>
      <c r="G625" s="357">
        <v>0.5</v>
      </c>
      <c r="H625" s="360">
        <v>43497.15493521691</v>
      </c>
      <c r="I625" s="365">
        <v>295.91815694928124</v>
      </c>
      <c r="J625" s="332">
        <f>Table1[[#This Row],[Embellishment Area (m2)]]*Table1[[#This Row],[Construction Unit Rate ($/m)]]*Table1[[#This Row],[Embellishment Area Factor]]</f>
        <v>6435798.9604833601</v>
      </c>
      <c r="K625" s="246">
        <v>86994.309870433819</v>
      </c>
      <c r="L625" s="337">
        <v>157.26221918381682</v>
      </c>
      <c r="M625" s="88">
        <f>Table1[[#This Row],[Size of land (m2)]]*Table1[[#This Row],[Land Unit Rate ($/m2)]]</f>
        <v>13680918.226589043</v>
      </c>
      <c r="N625" s="244">
        <v>2021</v>
      </c>
      <c r="O625" s="202">
        <f>ROUND(IF(Table1[[#This Row],[Valuation Year]]=2016,(Table1[[#This Row],[Total Construction Cost ($)]]+Table1[[#This Row],[Land Value]])*('General Input Sheet'!$G$38/'General Input Sheet'!$G$43),Table1[[#This Row],[Total Construction Cost ($)]]+Table1[[#This Row],[Land Value]]),0)</f>
        <v>20116717</v>
      </c>
      <c r="P625" s="123" t="str" cm="1">
        <f t="array" ref="P625">_xlfn.IFS(Table1[[#This Row],[Asset Class]]&lt;&gt;"Local","y",P$11=$E625,"y",Table1[[#This Row],[Asset Class]]="Local","")</f>
        <v>y</v>
      </c>
      <c r="Q625" s="86" t="str" cm="1">
        <f t="array" ref="Q625">_xlfn.IFS(Table1[[#This Row],[Asset Class]]&lt;&gt;"Local","y",Q$11=$E625,"y",Table1[[#This Row],[Asset Class]]="Local","")</f>
        <v>y</v>
      </c>
      <c r="R625" s="86" t="str" cm="1">
        <f t="array" ref="R625">_xlfn.IFS(Table1[[#This Row],[Asset Class]]&lt;&gt;"Local","y",R$11=$E625,"y",Table1[[#This Row],[Asset Class]]="Local","")</f>
        <v>y</v>
      </c>
      <c r="S625" s="341" t="str" cm="1">
        <f t="array" ref="S625">_xlfn.IFS(Table1[[#This Row],[Asset Class]]&lt;&gt;"Local","y",S$11=$E625,"y",Table1[[#This Row],[Asset Class]]="Local","")</f>
        <v>y</v>
      </c>
      <c r="T625" s="50"/>
      <c r="U625" s="95">
        <f>IF(Table1[[#This Row],[Asset Class]]&lt;&gt;"Local",0.25,IF(P625="y",1,""))</f>
        <v>0.25</v>
      </c>
      <c r="V625" s="415">
        <f>IF(Table1[[#This Row],[Asset Class]]&lt;&gt;"Local",0.25,IF(Q625="y",1,""))</f>
        <v>0.25</v>
      </c>
      <c r="W625" s="415">
        <f>IF(Table1[[#This Row],[Asset Class]]&lt;&gt;"Local",0.25,IF(R625="y",1,""))</f>
        <v>0.25</v>
      </c>
      <c r="X625" s="415">
        <f>IF(Table1[[#This Row],[Asset Class]]&lt;&gt;"Local",0.25,IF(S625="y",1,""))</f>
        <v>0.25</v>
      </c>
      <c r="Y625" s="95">
        <f t="shared" si="54"/>
        <v>1</v>
      </c>
      <c r="Z625" s="50"/>
      <c r="AA625" s="257">
        <f t="shared" si="55"/>
        <v>5029179.25</v>
      </c>
      <c r="AB625" s="258">
        <f t="shared" si="56"/>
        <v>5029179.25</v>
      </c>
      <c r="AC625" s="258">
        <f t="shared" si="57"/>
        <v>5029179.25</v>
      </c>
      <c r="AD625" s="258">
        <f t="shared" si="58"/>
        <v>5029179.25</v>
      </c>
      <c r="AE625" s="259">
        <f t="shared" si="59"/>
        <v>20116717</v>
      </c>
    </row>
    <row r="626" spans="1:31">
      <c r="A626" s="26"/>
      <c r="B626" s="210" t="s">
        <v>1102</v>
      </c>
      <c r="C626" s="211" t="s">
        <v>1103</v>
      </c>
      <c r="D626" s="211" t="s">
        <v>106</v>
      </c>
      <c r="E626" s="211" t="s">
        <v>107</v>
      </c>
      <c r="F626" s="241" t="s">
        <v>108</v>
      </c>
      <c r="G626" s="357">
        <v>0.5</v>
      </c>
      <c r="H626" s="360">
        <v>714.89515966650345</v>
      </c>
      <c r="I626" s="365">
        <v>295.91815694928124</v>
      </c>
      <c r="J626" s="332">
        <f>Table1[[#This Row],[Embellishment Area (m2)]]*Table1[[#This Row],[Construction Unit Rate ($/m)]]*Table1[[#This Row],[Embellishment Area Factor]]</f>
        <v>105775.22903023692</v>
      </c>
      <c r="K626" s="246">
        <v>0</v>
      </c>
      <c r="L626" s="337">
        <v>157.26221918381682</v>
      </c>
      <c r="M626" s="88">
        <f>Table1[[#This Row],[Size of land (m2)]]*Table1[[#This Row],[Land Unit Rate ($/m2)]]</f>
        <v>0</v>
      </c>
      <c r="N626" s="244">
        <v>2021</v>
      </c>
      <c r="O626" s="202">
        <f>ROUND(IF(Table1[[#This Row],[Valuation Year]]=2016,(Table1[[#This Row],[Total Construction Cost ($)]]+Table1[[#This Row],[Land Value]])*('General Input Sheet'!$G$38/'General Input Sheet'!$G$43),Table1[[#This Row],[Total Construction Cost ($)]]+Table1[[#This Row],[Land Value]]),0)</f>
        <v>105775</v>
      </c>
      <c r="P626" s="123" t="str" cm="1">
        <f t="array" ref="P626">_xlfn.IFS(Table1[[#This Row],[Asset Class]]&lt;&gt;"Local","y",P$11=$E626,"y",Table1[[#This Row],[Asset Class]]="Local","")</f>
        <v>y</v>
      </c>
      <c r="Q626" s="86" t="str" cm="1">
        <f t="array" ref="Q626">_xlfn.IFS(Table1[[#This Row],[Asset Class]]&lt;&gt;"Local","y",Q$11=$E626,"y",Table1[[#This Row],[Asset Class]]="Local","")</f>
        <v>y</v>
      </c>
      <c r="R626" s="86" t="str" cm="1">
        <f t="array" ref="R626">_xlfn.IFS(Table1[[#This Row],[Asset Class]]&lt;&gt;"Local","y",R$11=$E626,"y",Table1[[#This Row],[Asset Class]]="Local","")</f>
        <v>y</v>
      </c>
      <c r="S626" s="341" t="str" cm="1">
        <f t="array" ref="S626">_xlfn.IFS(Table1[[#This Row],[Asset Class]]&lt;&gt;"Local","y",S$11=$E626,"y",Table1[[#This Row],[Asset Class]]="Local","")</f>
        <v>y</v>
      </c>
      <c r="T626" s="50"/>
      <c r="U626" s="95">
        <f>IF(Table1[[#This Row],[Asset Class]]&lt;&gt;"Local",0.25,IF(P626="y",1,""))</f>
        <v>0.25</v>
      </c>
      <c r="V626" s="415">
        <f>IF(Table1[[#This Row],[Asset Class]]&lt;&gt;"Local",0.25,IF(Q626="y",1,""))</f>
        <v>0.25</v>
      </c>
      <c r="W626" s="415">
        <f>IF(Table1[[#This Row],[Asset Class]]&lt;&gt;"Local",0.25,IF(R626="y",1,""))</f>
        <v>0.25</v>
      </c>
      <c r="X626" s="415">
        <f>IF(Table1[[#This Row],[Asset Class]]&lt;&gt;"Local",0.25,IF(S626="y",1,""))</f>
        <v>0.25</v>
      </c>
      <c r="Y626" s="95">
        <f t="shared" si="54"/>
        <v>1</v>
      </c>
      <c r="Z626" s="50"/>
      <c r="AA626" s="257">
        <f t="shared" si="55"/>
        <v>26443.75</v>
      </c>
      <c r="AB626" s="258">
        <f t="shared" si="56"/>
        <v>26443.75</v>
      </c>
      <c r="AC626" s="258">
        <f t="shared" si="57"/>
        <v>26443.75</v>
      </c>
      <c r="AD626" s="258">
        <f t="shared" si="58"/>
        <v>26443.75</v>
      </c>
      <c r="AE626" s="259">
        <f t="shared" si="59"/>
        <v>105775</v>
      </c>
    </row>
    <row r="627" spans="1:31">
      <c r="A627" s="26"/>
      <c r="B627" s="210" t="s">
        <v>1102</v>
      </c>
      <c r="C627" s="211" t="s">
        <v>1104</v>
      </c>
      <c r="D627" s="211" t="s">
        <v>106</v>
      </c>
      <c r="E627" s="211" t="s">
        <v>107</v>
      </c>
      <c r="F627" s="241" t="s">
        <v>108</v>
      </c>
      <c r="G627" s="357">
        <v>0.5</v>
      </c>
      <c r="H627" s="360">
        <v>4209.7470917255805</v>
      </c>
      <c r="I627" s="365">
        <v>295.91815694928124</v>
      </c>
      <c r="J627" s="332">
        <f>Table1[[#This Row],[Embellishment Area (m2)]]*Table1[[#This Row],[Construction Unit Rate ($/m)]]*Table1[[#This Row],[Embellishment Area Factor]]</f>
        <v>622870.30030301528</v>
      </c>
      <c r="K627" s="246">
        <v>0</v>
      </c>
      <c r="L627" s="337">
        <v>157.26221918381682</v>
      </c>
      <c r="M627" s="88">
        <f>Table1[[#This Row],[Size of land (m2)]]*Table1[[#This Row],[Land Unit Rate ($/m2)]]</f>
        <v>0</v>
      </c>
      <c r="N627" s="244">
        <v>2021</v>
      </c>
      <c r="O627" s="202">
        <f>ROUND(IF(Table1[[#This Row],[Valuation Year]]=2016,(Table1[[#This Row],[Total Construction Cost ($)]]+Table1[[#This Row],[Land Value]])*('General Input Sheet'!$G$38/'General Input Sheet'!$G$43),Table1[[#This Row],[Total Construction Cost ($)]]+Table1[[#This Row],[Land Value]]),0)</f>
        <v>622870</v>
      </c>
      <c r="P627" s="123" t="str" cm="1">
        <f t="array" ref="P627">_xlfn.IFS(Table1[[#This Row],[Asset Class]]&lt;&gt;"Local","y",P$11=$E627,"y",Table1[[#This Row],[Asset Class]]="Local","")</f>
        <v>y</v>
      </c>
      <c r="Q627" s="86" t="str" cm="1">
        <f t="array" ref="Q627">_xlfn.IFS(Table1[[#This Row],[Asset Class]]&lt;&gt;"Local","y",Q$11=$E627,"y",Table1[[#This Row],[Asset Class]]="Local","")</f>
        <v>y</v>
      </c>
      <c r="R627" s="86" t="str" cm="1">
        <f t="array" ref="R627">_xlfn.IFS(Table1[[#This Row],[Asset Class]]&lt;&gt;"Local","y",R$11=$E627,"y",Table1[[#This Row],[Asset Class]]="Local","")</f>
        <v>y</v>
      </c>
      <c r="S627" s="341" t="str" cm="1">
        <f t="array" ref="S627">_xlfn.IFS(Table1[[#This Row],[Asset Class]]&lt;&gt;"Local","y",S$11=$E627,"y",Table1[[#This Row],[Asset Class]]="Local","")</f>
        <v>y</v>
      </c>
      <c r="T627" s="50"/>
      <c r="U627" s="95">
        <f>IF(Table1[[#This Row],[Asset Class]]&lt;&gt;"Local",0.25,IF(P627="y",1,""))</f>
        <v>0.25</v>
      </c>
      <c r="V627" s="415">
        <f>IF(Table1[[#This Row],[Asset Class]]&lt;&gt;"Local",0.25,IF(Q627="y",1,""))</f>
        <v>0.25</v>
      </c>
      <c r="W627" s="415">
        <f>IF(Table1[[#This Row],[Asset Class]]&lt;&gt;"Local",0.25,IF(R627="y",1,""))</f>
        <v>0.25</v>
      </c>
      <c r="X627" s="415">
        <f>IF(Table1[[#This Row],[Asset Class]]&lt;&gt;"Local",0.25,IF(S627="y",1,""))</f>
        <v>0.25</v>
      </c>
      <c r="Y627" s="95">
        <f t="shared" si="54"/>
        <v>1</v>
      </c>
      <c r="Z627" s="50"/>
      <c r="AA627" s="257">
        <f t="shared" si="55"/>
        <v>155717.5</v>
      </c>
      <c r="AB627" s="258">
        <f t="shared" si="56"/>
        <v>155717.5</v>
      </c>
      <c r="AC627" s="258">
        <f t="shared" si="57"/>
        <v>155717.5</v>
      </c>
      <c r="AD627" s="258">
        <f t="shared" si="58"/>
        <v>155717.5</v>
      </c>
      <c r="AE627" s="259">
        <f t="shared" si="59"/>
        <v>622870</v>
      </c>
    </row>
    <row r="628" spans="1:31">
      <c r="A628" s="26"/>
      <c r="B628" s="210" t="s">
        <v>1105</v>
      </c>
      <c r="C628" s="211" t="s">
        <v>1106</v>
      </c>
      <c r="D628" s="211" t="s">
        <v>111</v>
      </c>
      <c r="E628" s="211" t="s">
        <v>107</v>
      </c>
      <c r="F628" s="241" t="s">
        <v>103</v>
      </c>
      <c r="G628" s="357">
        <v>0.5</v>
      </c>
      <c r="H628" s="360">
        <v>1593.4552500975185</v>
      </c>
      <c r="I628" s="365">
        <v>111.62041035606889</v>
      </c>
      <c r="J628" s="332">
        <f>Table1[[#This Row],[Embellishment Area (m2)]]*Table1[[#This Row],[Construction Unit Rate ($/m)]]*Table1[[#This Row],[Embellishment Area Factor]]</f>
        <v>88931.064449958692</v>
      </c>
      <c r="K628" s="246">
        <v>3186.910500195037</v>
      </c>
      <c r="L628" s="337">
        <v>66.125722619436161</v>
      </c>
      <c r="M628" s="88">
        <f>Table1[[#This Row],[Size of land (m2)]]*Table1[[#This Row],[Land Unit Rate ($/m2)]]</f>
        <v>210736.75974886556</v>
      </c>
      <c r="N628" s="244">
        <v>2021</v>
      </c>
      <c r="O628" s="202">
        <f>ROUND(IF(Table1[[#This Row],[Valuation Year]]=2016,(Table1[[#This Row],[Total Construction Cost ($)]]+Table1[[#This Row],[Land Value]])*('General Input Sheet'!$G$38/'General Input Sheet'!$G$43),Table1[[#This Row],[Total Construction Cost ($)]]+Table1[[#This Row],[Land Value]]),0)</f>
        <v>299668</v>
      </c>
      <c r="P628" s="123" t="str" cm="1">
        <f t="array" ref="P628">_xlfn.IFS(Table1[[#This Row],[Asset Class]]&lt;&gt;"Local","y",P$11=$E628,"y",Table1[[#This Row],[Asset Class]]="Local","")</f>
        <v>y</v>
      </c>
      <c r="Q628" s="86" t="str" cm="1">
        <f t="array" ref="Q628">_xlfn.IFS(Table1[[#This Row],[Asset Class]]&lt;&gt;"Local","y",Q$11=$E628,"y",Table1[[#This Row],[Asset Class]]="Local","")</f>
        <v/>
      </c>
      <c r="R628" s="86" t="str" cm="1">
        <f t="array" ref="R628">_xlfn.IFS(Table1[[#This Row],[Asset Class]]&lt;&gt;"Local","y",R$11=$E628,"y",Table1[[#This Row],[Asset Class]]="Local","")</f>
        <v/>
      </c>
      <c r="S628" s="341" t="str" cm="1">
        <f t="array" ref="S628">_xlfn.IFS(Table1[[#This Row],[Asset Class]]&lt;&gt;"Local","y",S$11=$E628,"y",Table1[[#This Row],[Asset Class]]="Local","")</f>
        <v/>
      </c>
      <c r="T628" s="50"/>
      <c r="U628" s="95">
        <f>IF(Table1[[#This Row],[Asset Class]]&lt;&gt;"Local",0.25,IF(P628="y",1,""))</f>
        <v>1</v>
      </c>
      <c r="V628" s="415" t="str">
        <f>IF(Table1[[#This Row],[Asset Class]]&lt;&gt;"Local",0.25,IF(Q628="y",1,""))</f>
        <v/>
      </c>
      <c r="W628" s="415" t="str">
        <f>IF(Table1[[#This Row],[Asset Class]]&lt;&gt;"Local",0.25,IF(R628="y",1,""))</f>
        <v/>
      </c>
      <c r="X628" s="415" t="str">
        <f>IF(Table1[[#This Row],[Asset Class]]&lt;&gt;"Local",0.25,IF(S628="y",1,""))</f>
        <v/>
      </c>
      <c r="Y628" s="95">
        <f t="shared" si="54"/>
        <v>1</v>
      </c>
      <c r="Z628" s="50"/>
      <c r="AA628" s="257">
        <f t="shared" si="55"/>
        <v>299668</v>
      </c>
      <c r="AB628" s="258" t="str">
        <f t="shared" si="56"/>
        <v/>
      </c>
      <c r="AC628" s="258" t="str">
        <f t="shared" si="57"/>
        <v/>
      </c>
      <c r="AD628" s="258" t="str">
        <f t="shared" si="58"/>
        <v/>
      </c>
      <c r="AE628" s="259">
        <f t="shared" si="59"/>
        <v>299668</v>
      </c>
    </row>
    <row r="629" spans="1:31">
      <c r="A629" s="26"/>
      <c r="B629" s="210" t="s">
        <v>1107</v>
      </c>
      <c r="C629" s="211" t="s">
        <v>1108</v>
      </c>
      <c r="D629" s="211" t="s">
        <v>106</v>
      </c>
      <c r="E629" s="211" t="s">
        <v>107</v>
      </c>
      <c r="F629" s="241" t="s">
        <v>131</v>
      </c>
      <c r="G629" s="357">
        <v>0.5</v>
      </c>
      <c r="H629" s="360">
        <v>748.66892023324544</v>
      </c>
      <c r="I629" s="365">
        <v>295.91815694928124</v>
      </c>
      <c r="J629" s="332">
        <f>Table1[[#This Row],[Embellishment Area (m2)]]*Table1[[#This Row],[Construction Unit Rate ($/m)]]*Table1[[#This Row],[Embellishment Area Factor]]</f>
        <v>110772.36352031522</v>
      </c>
      <c r="K629" s="246">
        <v>1497.3378404664909</v>
      </c>
      <c r="L629" s="337">
        <v>157.26221918381682</v>
      </c>
      <c r="M629" s="88">
        <f>Table1[[#This Row],[Size of land (m2)]]*Table1[[#This Row],[Land Unit Rate ($/m2)]]</f>
        <v>235474.67165966425</v>
      </c>
      <c r="N629" s="244">
        <v>2021</v>
      </c>
      <c r="O629" s="202">
        <f>ROUND(IF(Table1[[#This Row],[Valuation Year]]=2016,(Table1[[#This Row],[Total Construction Cost ($)]]+Table1[[#This Row],[Land Value]])*('General Input Sheet'!$G$38/'General Input Sheet'!$G$43),Table1[[#This Row],[Total Construction Cost ($)]]+Table1[[#This Row],[Land Value]]),0)</f>
        <v>346247</v>
      </c>
      <c r="P629" s="123" t="str" cm="1">
        <f t="array" ref="P629">_xlfn.IFS(Table1[[#This Row],[Asset Class]]&lt;&gt;"Local","y",P$11=$E629,"y",Table1[[#This Row],[Asset Class]]="Local","")</f>
        <v>y</v>
      </c>
      <c r="Q629" s="86" t="str" cm="1">
        <f t="array" ref="Q629">_xlfn.IFS(Table1[[#This Row],[Asset Class]]&lt;&gt;"Local","y",Q$11=$E629,"y",Table1[[#This Row],[Asset Class]]="Local","")</f>
        <v>y</v>
      </c>
      <c r="R629" s="86" t="str" cm="1">
        <f t="array" ref="R629">_xlfn.IFS(Table1[[#This Row],[Asset Class]]&lt;&gt;"Local","y",R$11=$E629,"y",Table1[[#This Row],[Asset Class]]="Local","")</f>
        <v>y</v>
      </c>
      <c r="S629" s="341" t="str" cm="1">
        <f t="array" ref="S629">_xlfn.IFS(Table1[[#This Row],[Asset Class]]&lt;&gt;"Local","y",S$11=$E629,"y",Table1[[#This Row],[Asset Class]]="Local","")</f>
        <v>y</v>
      </c>
      <c r="T629" s="50"/>
      <c r="U629" s="95">
        <f>IF(Table1[[#This Row],[Asset Class]]&lt;&gt;"Local",0.25,IF(P629="y",1,""))</f>
        <v>0.25</v>
      </c>
      <c r="V629" s="415">
        <f>IF(Table1[[#This Row],[Asset Class]]&lt;&gt;"Local",0.25,IF(Q629="y",1,""))</f>
        <v>0.25</v>
      </c>
      <c r="W629" s="415">
        <f>IF(Table1[[#This Row],[Asset Class]]&lt;&gt;"Local",0.25,IF(R629="y",1,""))</f>
        <v>0.25</v>
      </c>
      <c r="X629" s="415">
        <f>IF(Table1[[#This Row],[Asset Class]]&lt;&gt;"Local",0.25,IF(S629="y",1,""))</f>
        <v>0.25</v>
      </c>
      <c r="Y629" s="95">
        <f t="shared" si="54"/>
        <v>1</v>
      </c>
      <c r="Z629" s="50"/>
      <c r="AA629" s="257">
        <f t="shared" si="55"/>
        <v>86561.75</v>
      </c>
      <c r="AB629" s="258">
        <f t="shared" si="56"/>
        <v>86561.75</v>
      </c>
      <c r="AC629" s="258">
        <f t="shared" si="57"/>
        <v>86561.75</v>
      </c>
      <c r="AD629" s="258">
        <f t="shared" si="58"/>
        <v>86561.75</v>
      </c>
      <c r="AE629" s="259">
        <f t="shared" si="59"/>
        <v>346247</v>
      </c>
    </row>
    <row r="630" spans="1:31">
      <c r="A630" s="26"/>
      <c r="B630" s="210" t="s">
        <v>1107</v>
      </c>
      <c r="C630" s="211" t="s">
        <v>1109</v>
      </c>
      <c r="D630" s="211" t="s">
        <v>106</v>
      </c>
      <c r="E630" s="211" t="s">
        <v>107</v>
      </c>
      <c r="F630" s="241" t="s">
        <v>131</v>
      </c>
      <c r="G630" s="357">
        <v>0.5</v>
      </c>
      <c r="H630" s="360">
        <v>5476.2185122197898</v>
      </c>
      <c r="I630" s="365">
        <v>295.91815694928124</v>
      </c>
      <c r="J630" s="332">
        <f>Table1[[#This Row],[Embellishment Area (m2)]]*Table1[[#This Row],[Construction Unit Rate ($/m)]]*Table1[[#This Row],[Embellishment Area Factor]]</f>
        <v>810256.24459380761</v>
      </c>
      <c r="K630" s="246">
        <v>10952.43702443958</v>
      </c>
      <c r="L630" s="337">
        <v>157.26221918381682</v>
      </c>
      <c r="M630" s="88">
        <f>Table1[[#This Row],[Size of land (m2)]]*Table1[[#This Row],[Land Unit Rate ($/m2)]]</f>
        <v>1722404.5519343677</v>
      </c>
      <c r="N630" s="244">
        <v>2021</v>
      </c>
      <c r="O630" s="202">
        <f>ROUND(IF(Table1[[#This Row],[Valuation Year]]=2016,(Table1[[#This Row],[Total Construction Cost ($)]]+Table1[[#This Row],[Land Value]])*('General Input Sheet'!$G$38/'General Input Sheet'!$G$43),Table1[[#This Row],[Total Construction Cost ($)]]+Table1[[#This Row],[Land Value]]),0)</f>
        <v>2532661</v>
      </c>
      <c r="P630" s="123" t="str" cm="1">
        <f t="array" ref="P630">_xlfn.IFS(Table1[[#This Row],[Asset Class]]&lt;&gt;"Local","y",P$11=$E630,"y",Table1[[#This Row],[Asset Class]]="Local","")</f>
        <v>y</v>
      </c>
      <c r="Q630" s="86" t="str" cm="1">
        <f t="array" ref="Q630">_xlfn.IFS(Table1[[#This Row],[Asset Class]]&lt;&gt;"Local","y",Q$11=$E630,"y",Table1[[#This Row],[Asset Class]]="Local","")</f>
        <v>y</v>
      </c>
      <c r="R630" s="86" t="str" cm="1">
        <f t="array" ref="R630">_xlfn.IFS(Table1[[#This Row],[Asset Class]]&lt;&gt;"Local","y",R$11=$E630,"y",Table1[[#This Row],[Asset Class]]="Local","")</f>
        <v>y</v>
      </c>
      <c r="S630" s="341" t="str" cm="1">
        <f t="array" ref="S630">_xlfn.IFS(Table1[[#This Row],[Asset Class]]&lt;&gt;"Local","y",S$11=$E630,"y",Table1[[#This Row],[Asset Class]]="Local","")</f>
        <v>y</v>
      </c>
      <c r="T630" s="50"/>
      <c r="U630" s="95">
        <f>IF(Table1[[#This Row],[Asset Class]]&lt;&gt;"Local",0.25,IF(P630="y",1,""))</f>
        <v>0.25</v>
      </c>
      <c r="V630" s="415">
        <f>IF(Table1[[#This Row],[Asset Class]]&lt;&gt;"Local",0.25,IF(Q630="y",1,""))</f>
        <v>0.25</v>
      </c>
      <c r="W630" s="415">
        <f>IF(Table1[[#This Row],[Asset Class]]&lt;&gt;"Local",0.25,IF(R630="y",1,""))</f>
        <v>0.25</v>
      </c>
      <c r="X630" s="415">
        <f>IF(Table1[[#This Row],[Asset Class]]&lt;&gt;"Local",0.25,IF(S630="y",1,""))</f>
        <v>0.25</v>
      </c>
      <c r="Y630" s="95">
        <f t="shared" si="54"/>
        <v>1</v>
      </c>
      <c r="Z630" s="50"/>
      <c r="AA630" s="257">
        <f t="shared" si="55"/>
        <v>633165.25</v>
      </c>
      <c r="AB630" s="258">
        <f t="shared" si="56"/>
        <v>633165.25</v>
      </c>
      <c r="AC630" s="258">
        <f t="shared" si="57"/>
        <v>633165.25</v>
      </c>
      <c r="AD630" s="258">
        <f t="shared" si="58"/>
        <v>633165.25</v>
      </c>
      <c r="AE630" s="259">
        <f t="shared" si="59"/>
        <v>2532661</v>
      </c>
    </row>
    <row r="631" spans="1:31">
      <c r="A631" s="26"/>
      <c r="B631" s="210" t="s">
        <v>1107</v>
      </c>
      <c r="C631" s="211" t="s">
        <v>1110</v>
      </c>
      <c r="D631" s="211" t="s">
        <v>106</v>
      </c>
      <c r="E631" s="211" t="s">
        <v>107</v>
      </c>
      <c r="F631" s="241" t="s">
        <v>103</v>
      </c>
      <c r="G631" s="357">
        <v>0.5</v>
      </c>
      <c r="H631" s="360">
        <v>25062.331396646521</v>
      </c>
      <c r="I631" s="365">
        <v>295.91815694928124</v>
      </c>
      <c r="J631" s="332">
        <f>Table1[[#This Row],[Embellishment Area (m2)]]*Table1[[#This Row],[Construction Unit Rate ($/m)]]*Table1[[#This Row],[Embellishment Area Factor]]</f>
        <v>3708199.457873872</v>
      </c>
      <c r="K631" s="246">
        <v>50124.662793293042</v>
      </c>
      <c r="L631" s="337">
        <v>157.26221918381682</v>
      </c>
      <c r="M631" s="88">
        <f>Table1[[#This Row],[Size of land (m2)]]*Table1[[#This Row],[Land Unit Rate ($/m2)]]</f>
        <v>7882715.7067137584</v>
      </c>
      <c r="N631" s="244">
        <v>2021</v>
      </c>
      <c r="O631" s="202">
        <f>ROUND(IF(Table1[[#This Row],[Valuation Year]]=2016,(Table1[[#This Row],[Total Construction Cost ($)]]+Table1[[#This Row],[Land Value]])*('General Input Sheet'!$G$38/'General Input Sheet'!$G$43),Table1[[#This Row],[Total Construction Cost ($)]]+Table1[[#This Row],[Land Value]]),0)</f>
        <v>11590915</v>
      </c>
      <c r="P631" s="123" t="str" cm="1">
        <f t="array" ref="P631">_xlfn.IFS(Table1[[#This Row],[Asset Class]]&lt;&gt;"Local","y",P$11=$E631,"y",Table1[[#This Row],[Asset Class]]="Local","")</f>
        <v>y</v>
      </c>
      <c r="Q631" s="86" t="str" cm="1">
        <f t="array" ref="Q631">_xlfn.IFS(Table1[[#This Row],[Asset Class]]&lt;&gt;"Local","y",Q$11=$E631,"y",Table1[[#This Row],[Asset Class]]="Local","")</f>
        <v>y</v>
      </c>
      <c r="R631" s="86" t="str" cm="1">
        <f t="array" ref="R631">_xlfn.IFS(Table1[[#This Row],[Asset Class]]&lt;&gt;"Local","y",R$11=$E631,"y",Table1[[#This Row],[Asset Class]]="Local","")</f>
        <v>y</v>
      </c>
      <c r="S631" s="341" t="str" cm="1">
        <f t="array" ref="S631">_xlfn.IFS(Table1[[#This Row],[Asset Class]]&lt;&gt;"Local","y",S$11=$E631,"y",Table1[[#This Row],[Asset Class]]="Local","")</f>
        <v>y</v>
      </c>
      <c r="T631" s="50"/>
      <c r="U631" s="95">
        <f>IF(Table1[[#This Row],[Asset Class]]&lt;&gt;"Local",0.25,IF(P631="y",1,""))</f>
        <v>0.25</v>
      </c>
      <c r="V631" s="415">
        <f>IF(Table1[[#This Row],[Asset Class]]&lt;&gt;"Local",0.25,IF(Q631="y",1,""))</f>
        <v>0.25</v>
      </c>
      <c r="W631" s="415">
        <f>IF(Table1[[#This Row],[Asset Class]]&lt;&gt;"Local",0.25,IF(R631="y",1,""))</f>
        <v>0.25</v>
      </c>
      <c r="X631" s="415">
        <f>IF(Table1[[#This Row],[Asset Class]]&lt;&gt;"Local",0.25,IF(S631="y",1,""))</f>
        <v>0.25</v>
      </c>
      <c r="Y631" s="95">
        <f t="shared" si="54"/>
        <v>1</v>
      </c>
      <c r="Z631" s="50"/>
      <c r="AA631" s="257">
        <f t="shared" si="55"/>
        <v>2897728.75</v>
      </c>
      <c r="AB631" s="258">
        <f t="shared" si="56"/>
        <v>2897728.75</v>
      </c>
      <c r="AC631" s="258">
        <f t="shared" si="57"/>
        <v>2897728.75</v>
      </c>
      <c r="AD631" s="258">
        <f t="shared" si="58"/>
        <v>2897728.75</v>
      </c>
      <c r="AE631" s="259">
        <f t="shared" si="59"/>
        <v>11590915</v>
      </c>
    </row>
    <row r="632" spans="1:31">
      <c r="A632" s="26"/>
      <c r="B632" s="210" t="s">
        <v>1111</v>
      </c>
      <c r="C632" s="211" t="s">
        <v>1112</v>
      </c>
      <c r="D632" s="211" t="s">
        <v>111</v>
      </c>
      <c r="E632" s="211" t="s">
        <v>107</v>
      </c>
      <c r="F632" s="241" t="s">
        <v>103</v>
      </c>
      <c r="G632" s="357">
        <v>0.5</v>
      </c>
      <c r="H632" s="360">
        <v>4565.4422582962234</v>
      </c>
      <c r="I632" s="365">
        <v>111.62041035606889</v>
      </c>
      <c r="J632" s="332">
        <f>Table1[[#This Row],[Embellishment Area (m2)]]*Table1[[#This Row],[Construction Unit Rate ($/m)]]*Table1[[#This Row],[Embellishment Area Factor]]</f>
        <v>254798.26916398114</v>
      </c>
      <c r="K632" s="246">
        <v>9130.8845165924467</v>
      </c>
      <c r="L632" s="337">
        <v>66.125722619436161</v>
      </c>
      <c r="M632" s="88">
        <f>Table1[[#This Row],[Size of land (m2)]]*Table1[[#This Row],[Land Unit Rate ($/m2)]]</f>
        <v>603786.33681429655</v>
      </c>
      <c r="N632" s="244">
        <v>2021</v>
      </c>
      <c r="O632" s="202">
        <f>ROUND(IF(Table1[[#This Row],[Valuation Year]]=2016,(Table1[[#This Row],[Total Construction Cost ($)]]+Table1[[#This Row],[Land Value]])*('General Input Sheet'!$G$38/'General Input Sheet'!$G$43),Table1[[#This Row],[Total Construction Cost ($)]]+Table1[[#This Row],[Land Value]]),0)</f>
        <v>858585</v>
      </c>
      <c r="P632" s="123" t="str" cm="1">
        <f t="array" ref="P632">_xlfn.IFS(Table1[[#This Row],[Asset Class]]&lt;&gt;"Local","y",P$11=$E632,"y",Table1[[#This Row],[Asset Class]]="Local","")</f>
        <v>y</v>
      </c>
      <c r="Q632" s="86" t="str" cm="1">
        <f t="array" ref="Q632">_xlfn.IFS(Table1[[#This Row],[Asset Class]]&lt;&gt;"Local","y",Q$11=$E632,"y",Table1[[#This Row],[Asset Class]]="Local","")</f>
        <v/>
      </c>
      <c r="R632" s="86" t="str" cm="1">
        <f t="array" ref="R632">_xlfn.IFS(Table1[[#This Row],[Asset Class]]&lt;&gt;"Local","y",R$11=$E632,"y",Table1[[#This Row],[Asset Class]]="Local","")</f>
        <v/>
      </c>
      <c r="S632" s="341" t="str" cm="1">
        <f t="array" ref="S632">_xlfn.IFS(Table1[[#This Row],[Asset Class]]&lt;&gt;"Local","y",S$11=$E632,"y",Table1[[#This Row],[Asset Class]]="Local","")</f>
        <v/>
      </c>
      <c r="T632" s="50"/>
      <c r="U632" s="95">
        <f>IF(Table1[[#This Row],[Asset Class]]&lt;&gt;"Local",0.25,IF(P632="y",1,""))</f>
        <v>1</v>
      </c>
      <c r="V632" s="415" t="str">
        <f>IF(Table1[[#This Row],[Asset Class]]&lt;&gt;"Local",0.25,IF(Q632="y",1,""))</f>
        <v/>
      </c>
      <c r="W632" s="415" t="str">
        <f>IF(Table1[[#This Row],[Asset Class]]&lt;&gt;"Local",0.25,IF(R632="y",1,""))</f>
        <v/>
      </c>
      <c r="X632" s="415" t="str">
        <f>IF(Table1[[#This Row],[Asset Class]]&lt;&gt;"Local",0.25,IF(S632="y",1,""))</f>
        <v/>
      </c>
      <c r="Y632" s="95">
        <f t="shared" si="54"/>
        <v>1</v>
      </c>
      <c r="Z632" s="50"/>
      <c r="AA632" s="257">
        <f t="shared" si="55"/>
        <v>858585</v>
      </c>
      <c r="AB632" s="258" t="str">
        <f t="shared" si="56"/>
        <v/>
      </c>
      <c r="AC632" s="258" t="str">
        <f t="shared" si="57"/>
        <v/>
      </c>
      <c r="AD632" s="258" t="str">
        <f t="shared" si="58"/>
        <v/>
      </c>
      <c r="AE632" s="259">
        <f t="shared" si="59"/>
        <v>858585</v>
      </c>
    </row>
    <row r="633" spans="1:31">
      <c r="A633" s="26"/>
      <c r="B633" s="210" t="s">
        <v>1113</v>
      </c>
      <c r="C633" s="211" t="s">
        <v>1114</v>
      </c>
      <c r="D633" s="211" t="s">
        <v>106</v>
      </c>
      <c r="E633" s="211" t="s">
        <v>107</v>
      </c>
      <c r="F633" s="241" t="s">
        <v>108</v>
      </c>
      <c r="G633" s="357">
        <v>0.5</v>
      </c>
      <c r="H633" s="360">
        <v>2089.1649696596319</v>
      </c>
      <c r="I633" s="365">
        <v>295.91815694928124</v>
      </c>
      <c r="J633" s="332">
        <f>Table1[[#This Row],[Embellishment Area (m2)]]*Table1[[#This Row],[Construction Unit Rate ($/m)]]*Table1[[#This Row],[Embellishment Area Factor]]</f>
        <v>309110.92369233968</v>
      </c>
      <c r="K633" s="246">
        <v>0</v>
      </c>
      <c r="L633" s="337">
        <v>157.26221918381682</v>
      </c>
      <c r="M633" s="88">
        <f>Table1[[#This Row],[Size of land (m2)]]*Table1[[#This Row],[Land Unit Rate ($/m2)]]</f>
        <v>0</v>
      </c>
      <c r="N633" s="244">
        <v>2021</v>
      </c>
      <c r="O633" s="202">
        <f>ROUND(IF(Table1[[#This Row],[Valuation Year]]=2016,(Table1[[#This Row],[Total Construction Cost ($)]]+Table1[[#This Row],[Land Value]])*('General Input Sheet'!$G$38/'General Input Sheet'!$G$43),Table1[[#This Row],[Total Construction Cost ($)]]+Table1[[#This Row],[Land Value]]),0)</f>
        <v>309111</v>
      </c>
      <c r="P633" s="123" t="str" cm="1">
        <f t="array" ref="P633">_xlfn.IFS(Table1[[#This Row],[Asset Class]]&lt;&gt;"Local","y",P$11=$E633,"y",Table1[[#This Row],[Asset Class]]="Local","")</f>
        <v>y</v>
      </c>
      <c r="Q633" s="86" t="str" cm="1">
        <f t="array" ref="Q633">_xlfn.IFS(Table1[[#This Row],[Asset Class]]&lt;&gt;"Local","y",Q$11=$E633,"y",Table1[[#This Row],[Asset Class]]="Local","")</f>
        <v>y</v>
      </c>
      <c r="R633" s="86" t="str" cm="1">
        <f t="array" ref="R633">_xlfn.IFS(Table1[[#This Row],[Asset Class]]&lt;&gt;"Local","y",R$11=$E633,"y",Table1[[#This Row],[Asset Class]]="Local","")</f>
        <v>y</v>
      </c>
      <c r="S633" s="341" t="str" cm="1">
        <f t="array" ref="S633">_xlfn.IFS(Table1[[#This Row],[Asset Class]]&lt;&gt;"Local","y",S$11=$E633,"y",Table1[[#This Row],[Asset Class]]="Local","")</f>
        <v>y</v>
      </c>
      <c r="T633" s="50"/>
      <c r="U633" s="95">
        <f>IF(Table1[[#This Row],[Asset Class]]&lt;&gt;"Local",0.25,IF(P633="y",1,""))</f>
        <v>0.25</v>
      </c>
      <c r="V633" s="415">
        <f>IF(Table1[[#This Row],[Asset Class]]&lt;&gt;"Local",0.25,IF(Q633="y",1,""))</f>
        <v>0.25</v>
      </c>
      <c r="W633" s="415">
        <f>IF(Table1[[#This Row],[Asset Class]]&lt;&gt;"Local",0.25,IF(R633="y",1,""))</f>
        <v>0.25</v>
      </c>
      <c r="X633" s="415">
        <f>IF(Table1[[#This Row],[Asset Class]]&lt;&gt;"Local",0.25,IF(S633="y",1,""))</f>
        <v>0.25</v>
      </c>
      <c r="Y633" s="95">
        <f t="shared" si="54"/>
        <v>1</v>
      </c>
      <c r="Z633" s="50"/>
      <c r="AA633" s="257">
        <f t="shared" si="55"/>
        <v>77277.75</v>
      </c>
      <c r="AB633" s="258">
        <f t="shared" si="56"/>
        <v>77277.75</v>
      </c>
      <c r="AC633" s="258">
        <f t="shared" si="57"/>
        <v>77277.75</v>
      </c>
      <c r="AD633" s="258">
        <f t="shared" si="58"/>
        <v>77277.75</v>
      </c>
      <c r="AE633" s="259">
        <f t="shared" si="59"/>
        <v>309111</v>
      </c>
    </row>
    <row r="634" spans="1:31">
      <c r="A634" s="26"/>
      <c r="B634" s="210" t="s">
        <v>1113</v>
      </c>
      <c r="C634" s="211" t="s">
        <v>1115</v>
      </c>
      <c r="D634" s="211" t="s">
        <v>106</v>
      </c>
      <c r="E634" s="211" t="s">
        <v>107</v>
      </c>
      <c r="F634" s="241" t="s">
        <v>103</v>
      </c>
      <c r="G634" s="357">
        <v>0.5</v>
      </c>
      <c r="H634" s="360">
        <v>1902.2212761869141</v>
      </c>
      <c r="I634" s="365">
        <v>295.91815694928124</v>
      </c>
      <c r="J634" s="332">
        <f>Table1[[#This Row],[Embellishment Area (m2)]]*Table1[[#This Row],[Construction Unit Rate ($/m)]]*Table1[[#This Row],[Embellishment Area Factor]]</f>
        <v>281450.90707947063</v>
      </c>
      <c r="K634" s="246">
        <v>0</v>
      </c>
      <c r="L634" s="337">
        <v>157.26221918381682</v>
      </c>
      <c r="M634" s="88">
        <f>Table1[[#This Row],[Size of land (m2)]]*Table1[[#This Row],[Land Unit Rate ($/m2)]]</f>
        <v>0</v>
      </c>
      <c r="N634" s="244">
        <v>2021</v>
      </c>
      <c r="O634" s="202">
        <f>ROUND(IF(Table1[[#This Row],[Valuation Year]]=2016,(Table1[[#This Row],[Total Construction Cost ($)]]+Table1[[#This Row],[Land Value]])*('General Input Sheet'!$G$38/'General Input Sheet'!$G$43),Table1[[#This Row],[Total Construction Cost ($)]]+Table1[[#This Row],[Land Value]]),0)</f>
        <v>281451</v>
      </c>
      <c r="P634" s="123" t="str" cm="1">
        <f t="array" ref="P634">_xlfn.IFS(Table1[[#This Row],[Asset Class]]&lt;&gt;"Local","y",P$11=$E634,"y",Table1[[#This Row],[Asset Class]]="Local","")</f>
        <v>y</v>
      </c>
      <c r="Q634" s="86" t="str" cm="1">
        <f t="array" ref="Q634">_xlfn.IFS(Table1[[#This Row],[Asset Class]]&lt;&gt;"Local","y",Q$11=$E634,"y",Table1[[#This Row],[Asset Class]]="Local","")</f>
        <v>y</v>
      </c>
      <c r="R634" s="86" t="str" cm="1">
        <f t="array" ref="R634">_xlfn.IFS(Table1[[#This Row],[Asset Class]]&lt;&gt;"Local","y",R$11=$E634,"y",Table1[[#This Row],[Asset Class]]="Local","")</f>
        <v>y</v>
      </c>
      <c r="S634" s="341" t="str" cm="1">
        <f t="array" ref="S634">_xlfn.IFS(Table1[[#This Row],[Asset Class]]&lt;&gt;"Local","y",S$11=$E634,"y",Table1[[#This Row],[Asset Class]]="Local","")</f>
        <v>y</v>
      </c>
      <c r="T634" s="50"/>
      <c r="U634" s="95">
        <f>IF(Table1[[#This Row],[Asset Class]]&lt;&gt;"Local",0.25,IF(P634="y",1,""))</f>
        <v>0.25</v>
      </c>
      <c r="V634" s="415">
        <f>IF(Table1[[#This Row],[Asset Class]]&lt;&gt;"Local",0.25,IF(Q634="y",1,""))</f>
        <v>0.25</v>
      </c>
      <c r="W634" s="415">
        <f>IF(Table1[[#This Row],[Asset Class]]&lt;&gt;"Local",0.25,IF(R634="y",1,""))</f>
        <v>0.25</v>
      </c>
      <c r="X634" s="415">
        <f>IF(Table1[[#This Row],[Asset Class]]&lt;&gt;"Local",0.25,IF(S634="y",1,""))</f>
        <v>0.25</v>
      </c>
      <c r="Y634" s="95">
        <f t="shared" si="54"/>
        <v>1</v>
      </c>
      <c r="Z634" s="50"/>
      <c r="AA634" s="257">
        <f t="shared" si="55"/>
        <v>70362.75</v>
      </c>
      <c r="AB634" s="258">
        <f t="shared" si="56"/>
        <v>70362.75</v>
      </c>
      <c r="AC634" s="258">
        <f t="shared" si="57"/>
        <v>70362.75</v>
      </c>
      <c r="AD634" s="258">
        <f t="shared" si="58"/>
        <v>70362.75</v>
      </c>
      <c r="AE634" s="259">
        <f t="shared" si="59"/>
        <v>281451</v>
      </c>
    </row>
    <row r="635" spans="1:31">
      <c r="A635" s="26"/>
      <c r="B635" s="210" t="s">
        <v>1113</v>
      </c>
      <c r="C635" s="211" t="s">
        <v>1116</v>
      </c>
      <c r="D635" s="211" t="s">
        <v>106</v>
      </c>
      <c r="E635" s="211" t="s">
        <v>107</v>
      </c>
      <c r="F635" s="241" t="s">
        <v>131</v>
      </c>
      <c r="G635" s="357">
        <v>0.5</v>
      </c>
      <c r="H635" s="360">
        <v>3916.4006752747241</v>
      </c>
      <c r="I635" s="365">
        <v>295.91815694928124</v>
      </c>
      <c r="J635" s="332">
        <f>Table1[[#This Row],[Embellishment Area (m2)]]*Table1[[#This Row],[Construction Unit Rate ($/m)]]*Table1[[#This Row],[Embellishment Area Factor]]</f>
        <v>579467.03485110844</v>
      </c>
      <c r="K635" s="246">
        <v>0</v>
      </c>
      <c r="L635" s="337">
        <v>157.26221918381682</v>
      </c>
      <c r="M635" s="88">
        <f>Table1[[#This Row],[Size of land (m2)]]*Table1[[#This Row],[Land Unit Rate ($/m2)]]</f>
        <v>0</v>
      </c>
      <c r="N635" s="244">
        <v>2021</v>
      </c>
      <c r="O635" s="202">
        <f>ROUND(IF(Table1[[#This Row],[Valuation Year]]=2016,(Table1[[#This Row],[Total Construction Cost ($)]]+Table1[[#This Row],[Land Value]])*('General Input Sheet'!$G$38/'General Input Sheet'!$G$43),Table1[[#This Row],[Total Construction Cost ($)]]+Table1[[#This Row],[Land Value]]),0)</f>
        <v>579467</v>
      </c>
      <c r="P635" s="123" t="str" cm="1">
        <f t="array" ref="P635">_xlfn.IFS(Table1[[#This Row],[Asset Class]]&lt;&gt;"Local","y",P$11=$E635,"y",Table1[[#This Row],[Asset Class]]="Local","")</f>
        <v>y</v>
      </c>
      <c r="Q635" s="86" t="str" cm="1">
        <f t="array" ref="Q635">_xlfn.IFS(Table1[[#This Row],[Asset Class]]&lt;&gt;"Local","y",Q$11=$E635,"y",Table1[[#This Row],[Asset Class]]="Local","")</f>
        <v>y</v>
      </c>
      <c r="R635" s="86" t="str" cm="1">
        <f t="array" ref="R635">_xlfn.IFS(Table1[[#This Row],[Asset Class]]&lt;&gt;"Local","y",R$11=$E635,"y",Table1[[#This Row],[Asset Class]]="Local","")</f>
        <v>y</v>
      </c>
      <c r="S635" s="341" t="str" cm="1">
        <f t="array" ref="S635">_xlfn.IFS(Table1[[#This Row],[Asset Class]]&lt;&gt;"Local","y",S$11=$E635,"y",Table1[[#This Row],[Asset Class]]="Local","")</f>
        <v>y</v>
      </c>
      <c r="T635" s="50"/>
      <c r="U635" s="95">
        <f>IF(Table1[[#This Row],[Asset Class]]&lt;&gt;"Local",0.25,IF(P635="y",1,""))</f>
        <v>0.25</v>
      </c>
      <c r="V635" s="415">
        <f>IF(Table1[[#This Row],[Asset Class]]&lt;&gt;"Local",0.25,IF(Q635="y",1,""))</f>
        <v>0.25</v>
      </c>
      <c r="W635" s="415">
        <f>IF(Table1[[#This Row],[Asset Class]]&lt;&gt;"Local",0.25,IF(R635="y",1,""))</f>
        <v>0.25</v>
      </c>
      <c r="X635" s="415">
        <f>IF(Table1[[#This Row],[Asset Class]]&lt;&gt;"Local",0.25,IF(S635="y",1,""))</f>
        <v>0.25</v>
      </c>
      <c r="Y635" s="95">
        <f t="shared" si="54"/>
        <v>1</v>
      </c>
      <c r="Z635" s="50"/>
      <c r="AA635" s="257">
        <f t="shared" si="55"/>
        <v>144866.75</v>
      </c>
      <c r="AB635" s="258">
        <f t="shared" si="56"/>
        <v>144866.75</v>
      </c>
      <c r="AC635" s="258">
        <f t="shared" si="57"/>
        <v>144866.75</v>
      </c>
      <c r="AD635" s="258">
        <f t="shared" si="58"/>
        <v>144866.75</v>
      </c>
      <c r="AE635" s="259">
        <f t="shared" si="59"/>
        <v>579467</v>
      </c>
    </row>
    <row r="636" spans="1:31">
      <c r="A636" s="26"/>
      <c r="B636" s="210" t="s">
        <v>1113</v>
      </c>
      <c r="C636" s="211" t="s">
        <v>1117</v>
      </c>
      <c r="D636" s="211" t="s">
        <v>106</v>
      </c>
      <c r="E636" s="211" t="s">
        <v>107</v>
      </c>
      <c r="F636" s="241" t="s">
        <v>136</v>
      </c>
      <c r="G636" s="357">
        <v>0.5</v>
      </c>
      <c r="H636" s="360">
        <v>25942.871331648133</v>
      </c>
      <c r="I636" s="365">
        <v>295.91815694928124</v>
      </c>
      <c r="J636" s="332">
        <f>Table1[[#This Row],[Embellishment Area (m2)]]*Table1[[#This Row],[Construction Unit Rate ($/m)]]*Table1[[#This Row],[Embellishment Area Factor]]</f>
        <v>3838483.3352168305</v>
      </c>
      <c r="K636" s="246">
        <v>0</v>
      </c>
      <c r="L636" s="337">
        <v>157.26221918381682</v>
      </c>
      <c r="M636" s="88">
        <f>Table1[[#This Row],[Size of land (m2)]]*Table1[[#This Row],[Land Unit Rate ($/m2)]]</f>
        <v>0</v>
      </c>
      <c r="N636" s="244">
        <v>2021</v>
      </c>
      <c r="O636" s="202">
        <f>ROUND(IF(Table1[[#This Row],[Valuation Year]]=2016,(Table1[[#This Row],[Total Construction Cost ($)]]+Table1[[#This Row],[Land Value]])*('General Input Sheet'!$G$38/'General Input Sheet'!$G$43),Table1[[#This Row],[Total Construction Cost ($)]]+Table1[[#This Row],[Land Value]]),0)</f>
        <v>3838483</v>
      </c>
      <c r="P636" s="123" t="str" cm="1">
        <f t="array" ref="P636">_xlfn.IFS(Table1[[#This Row],[Asset Class]]&lt;&gt;"Local","y",P$11=$E636,"y",Table1[[#This Row],[Asset Class]]="Local","")</f>
        <v>y</v>
      </c>
      <c r="Q636" s="86" t="str" cm="1">
        <f t="array" ref="Q636">_xlfn.IFS(Table1[[#This Row],[Asset Class]]&lt;&gt;"Local","y",Q$11=$E636,"y",Table1[[#This Row],[Asset Class]]="Local","")</f>
        <v>y</v>
      </c>
      <c r="R636" s="86" t="str" cm="1">
        <f t="array" ref="R636">_xlfn.IFS(Table1[[#This Row],[Asset Class]]&lt;&gt;"Local","y",R$11=$E636,"y",Table1[[#This Row],[Asset Class]]="Local","")</f>
        <v>y</v>
      </c>
      <c r="S636" s="341" t="str" cm="1">
        <f t="array" ref="S636">_xlfn.IFS(Table1[[#This Row],[Asset Class]]&lt;&gt;"Local","y",S$11=$E636,"y",Table1[[#This Row],[Asset Class]]="Local","")</f>
        <v>y</v>
      </c>
      <c r="T636" s="50"/>
      <c r="U636" s="95">
        <f>IF(Table1[[#This Row],[Asset Class]]&lt;&gt;"Local",0.25,IF(P636="y",1,""))</f>
        <v>0.25</v>
      </c>
      <c r="V636" s="415">
        <f>IF(Table1[[#This Row],[Asset Class]]&lt;&gt;"Local",0.25,IF(Q636="y",1,""))</f>
        <v>0.25</v>
      </c>
      <c r="W636" s="415">
        <f>IF(Table1[[#This Row],[Asset Class]]&lt;&gt;"Local",0.25,IF(R636="y",1,""))</f>
        <v>0.25</v>
      </c>
      <c r="X636" s="415">
        <f>IF(Table1[[#This Row],[Asset Class]]&lt;&gt;"Local",0.25,IF(S636="y",1,""))</f>
        <v>0.25</v>
      </c>
      <c r="Y636" s="95">
        <f t="shared" si="54"/>
        <v>1</v>
      </c>
      <c r="Z636" s="50"/>
      <c r="AA636" s="257">
        <f t="shared" si="55"/>
        <v>959620.75</v>
      </c>
      <c r="AB636" s="258">
        <f t="shared" si="56"/>
        <v>959620.75</v>
      </c>
      <c r="AC636" s="258">
        <f t="shared" si="57"/>
        <v>959620.75</v>
      </c>
      <c r="AD636" s="258">
        <f t="shared" si="58"/>
        <v>959620.75</v>
      </c>
      <c r="AE636" s="259">
        <f t="shared" si="59"/>
        <v>3838483</v>
      </c>
    </row>
    <row r="637" spans="1:31">
      <c r="A637" s="26"/>
      <c r="B637" s="210" t="s">
        <v>1113</v>
      </c>
      <c r="C637" s="211" t="s">
        <v>1118</v>
      </c>
      <c r="D637" s="211" t="s">
        <v>106</v>
      </c>
      <c r="E637" s="211" t="s">
        <v>107</v>
      </c>
      <c r="F637" s="241" t="s">
        <v>131</v>
      </c>
      <c r="G637" s="357">
        <v>0.5</v>
      </c>
      <c r="H637" s="360">
        <v>2133.5647874560527</v>
      </c>
      <c r="I637" s="365">
        <v>295.91815694928124</v>
      </c>
      <c r="J637" s="332">
        <f>Table1[[#This Row],[Embellishment Area (m2)]]*Table1[[#This Row],[Construction Unit Rate ($/m)]]*Table1[[#This Row],[Embellishment Area Factor]]</f>
        <v>315680.27981794003</v>
      </c>
      <c r="K637" s="246">
        <v>0</v>
      </c>
      <c r="L637" s="337">
        <v>157.26221918381682</v>
      </c>
      <c r="M637" s="88">
        <f>Table1[[#This Row],[Size of land (m2)]]*Table1[[#This Row],[Land Unit Rate ($/m2)]]</f>
        <v>0</v>
      </c>
      <c r="N637" s="244">
        <v>2021</v>
      </c>
      <c r="O637" s="202">
        <f>ROUND(IF(Table1[[#This Row],[Valuation Year]]=2016,(Table1[[#This Row],[Total Construction Cost ($)]]+Table1[[#This Row],[Land Value]])*('General Input Sheet'!$G$38/'General Input Sheet'!$G$43),Table1[[#This Row],[Total Construction Cost ($)]]+Table1[[#This Row],[Land Value]]),0)</f>
        <v>315680</v>
      </c>
      <c r="P637" s="123" t="str" cm="1">
        <f t="array" ref="P637">_xlfn.IFS(Table1[[#This Row],[Asset Class]]&lt;&gt;"Local","y",P$11=$E637,"y",Table1[[#This Row],[Asset Class]]="Local","")</f>
        <v>y</v>
      </c>
      <c r="Q637" s="86" t="str" cm="1">
        <f t="array" ref="Q637">_xlfn.IFS(Table1[[#This Row],[Asset Class]]&lt;&gt;"Local","y",Q$11=$E637,"y",Table1[[#This Row],[Asset Class]]="Local","")</f>
        <v>y</v>
      </c>
      <c r="R637" s="86" t="str" cm="1">
        <f t="array" ref="R637">_xlfn.IFS(Table1[[#This Row],[Asset Class]]&lt;&gt;"Local","y",R$11=$E637,"y",Table1[[#This Row],[Asset Class]]="Local","")</f>
        <v>y</v>
      </c>
      <c r="S637" s="341" t="str" cm="1">
        <f t="array" ref="S637">_xlfn.IFS(Table1[[#This Row],[Asset Class]]&lt;&gt;"Local","y",S$11=$E637,"y",Table1[[#This Row],[Asset Class]]="Local","")</f>
        <v>y</v>
      </c>
      <c r="T637" s="50"/>
      <c r="U637" s="95">
        <f>IF(Table1[[#This Row],[Asset Class]]&lt;&gt;"Local",0.25,IF(P637="y",1,""))</f>
        <v>0.25</v>
      </c>
      <c r="V637" s="415">
        <f>IF(Table1[[#This Row],[Asset Class]]&lt;&gt;"Local",0.25,IF(Q637="y",1,""))</f>
        <v>0.25</v>
      </c>
      <c r="W637" s="415">
        <f>IF(Table1[[#This Row],[Asset Class]]&lt;&gt;"Local",0.25,IF(R637="y",1,""))</f>
        <v>0.25</v>
      </c>
      <c r="X637" s="415">
        <f>IF(Table1[[#This Row],[Asset Class]]&lt;&gt;"Local",0.25,IF(S637="y",1,""))</f>
        <v>0.25</v>
      </c>
      <c r="Y637" s="95">
        <f t="shared" si="54"/>
        <v>1</v>
      </c>
      <c r="Z637" s="50"/>
      <c r="AA637" s="257">
        <f t="shared" si="55"/>
        <v>78920</v>
      </c>
      <c r="AB637" s="258">
        <f t="shared" si="56"/>
        <v>78920</v>
      </c>
      <c r="AC637" s="258">
        <f t="shared" si="57"/>
        <v>78920</v>
      </c>
      <c r="AD637" s="258">
        <f t="shared" si="58"/>
        <v>78920</v>
      </c>
      <c r="AE637" s="259">
        <f t="shared" si="59"/>
        <v>315680</v>
      </c>
    </row>
    <row r="638" spans="1:31">
      <c r="A638" s="26"/>
      <c r="B638" s="210" t="s">
        <v>1119</v>
      </c>
      <c r="C638" s="211" t="s">
        <v>1120</v>
      </c>
      <c r="D638" s="211" t="s">
        <v>111</v>
      </c>
      <c r="E638" s="211" t="s">
        <v>107</v>
      </c>
      <c r="F638" s="241" t="s">
        <v>103</v>
      </c>
      <c r="G638" s="357">
        <v>0.5</v>
      </c>
      <c r="H638" s="360">
        <v>1498.4507352259684</v>
      </c>
      <c r="I638" s="365">
        <v>111.62041035606889</v>
      </c>
      <c r="J638" s="332">
        <f>Table1[[#This Row],[Embellishment Area (m2)]]*Table1[[#This Row],[Construction Unit Rate ($/m)]]*Table1[[#This Row],[Embellishment Area Factor]]</f>
        <v>83628.842982137867</v>
      </c>
      <c r="K638" s="246">
        <v>0</v>
      </c>
      <c r="L638" s="337">
        <v>66.125722619436161</v>
      </c>
      <c r="M638" s="88">
        <f>Table1[[#This Row],[Size of land (m2)]]*Table1[[#This Row],[Land Unit Rate ($/m2)]]</f>
        <v>0</v>
      </c>
      <c r="N638" s="244">
        <v>2021</v>
      </c>
      <c r="O638" s="202">
        <f>ROUND(IF(Table1[[#This Row],[Valuation Year]]=2016,(Table1[[#This Row],[Total Construction Cost ($)]]+Table1[[#This Row],[Land Value]])*('General Input Sheet'!$G$38/'General Input Sheet'!$G$43),Table1[[#This Row],[Total Construction Cost ($)]]+Table1[[#This Row],[Land Value]]),0)</f>
        <v>83629</v>
      </c>
      <c r="P638" s="123" t="str" cm="1">
        <f t="array" ref="P638">_xlfn.IFS(Table1[[#This Row],[Asset Class]]&lt;&gt;"Local","y",P$11=$E638,"y",Table1[[#This Row],[Asset Class]]="Local","")</f>
        <v>y</v>
      </c>
      <c r="Q638" s="86" t="str" cm="1">
        <f t="array" ref="Q638">_xlfn.IFS(Table1[[#This Row],[Asset Class]]&lt;&gt;"Local","y",Q$11=$E638,"y",Table1[[#This Row],[Asset Class]]="Local","")</f>
        <v/>
      </c>
      <c r="R638" s="86" t="str" cm="1">
        <f t="array" ref="R638">_xlfn.IFS(Table1[[#This Row],[Asset Class]]&lt;&gt;"Local","y",R$11=$E638,"y",Table1[[#This Row],[Asset Class]]="Local","")</f>
        <v/>
      </c>
      <c r="S638" s="341" t="str" cm="1">
        <f t="array" ref="S638">_xlfn.IFS(Table1[[#This Row],[Asset Class]]&lt;&gt;"Local","y",S$11=$E638,"y",Table1[[#This Row],[Asset Class]]="Local","")</f>
        <v/>
      </c>
      <c r="T638" s="50"/>
      <c r="U638" s="95">
        <f>IF(Table1[[#This Row],[Asset Class]]&lt;&gt;"Local",0.25,IF(P638="y",1,""))</f>
        <v>1</v>
      </c>
      <c r="V638" s="415" t="str">
        <f>IF(Table1[[#This Row],[Asset Class]]&lt;&gt;"Local",0.25,IF(Q638="y",1,""))</f>
        <v/>
      </c>
      <c r="W638" s="415" t="str">
        <f>IF(Table1[[#This Row],[Asset Class]]&lt;&gt;"Local",0.25,IF(R638="y",1,""))</f>
        <v/>
      </c>
      <c r="X638" s="415" t="str">
        <f>IF(Table1[[#This Row],[Asset Class]]&lt;&gt;"Local",0.25,IF(S638="y",1,""))</f>
        <v/>
      </c>
      <c r="Y638" s="95">
        <f t="shared" si="54"/>
        <v>1</v>
      </c>
      <c r="Z638" s="50"/>
      <c r="AA638" s="257">
        <f t="shared" si="55"/>
        <v>83629</v>
      </c>
      <c r="AB638" s="258" t="str">
        <f t="shared" si="56"/>
        <v/>
      </c>
      <c r="AC638" s="258" t="str">
        <f t="shared" si="57"/>
        <v/>
      </c>
      <c r="AD638" s="258" t="str">
        <f t="shared" si="58"/>
        <v/>
      </c>
      <c r="AE638" s="259">
        <f t="shared" si="59"/>
        <v>83629</v>
      </c>
    </row>
    <row r="639" spans="1:31">
      <c r="A639" s="26"/>
      <c r="B639" s="210" t="s">
        <v>1121</v>
      </c>
      <c r="C639" s="211" t="s">
        <v>1122</v>
      </c>
      <c r="D639" s="211" t="s">
        <v>111</v>
      </c>
      <c r="E639" s="211" t="s">
        <v>102</v>
      </c>
      <c r="F639" s="241" t="s">
        <v>103</v>
      </c>
      <c r="G639" s="357">
        <v>0.5</v>
      </c>
      <c r="H639" s="360">
        <v>3212.5763169215693</v>
      </c>
      <c r="I639" s="365">
        <v>143.96305955739601</v>
      </c>
      <c r="J639" s="332">
        <f>Table1[[#This Row],[Embellishment Area (m2)]]*Table1[[#This Row],[Construction Unit Rate ($/m)]]*Table1[[#This Row],[Embellishment Area Factor]]</f>
        <v>231246.1578228299</v>
      </c>
      <c r="K639" s="246">
        <v>6425.1526338431386</v>
      </c>
      <c r="L639" s="337">
        <v>39.027494808321961</v>
      </c>
      <c r="M639" s="88">
        <f>Table1[[#This Row],[Size of land (m2)]]*Table1[[#This Row],[Land Unit Rate ($/m2)]]</f>
        <v>250757.61105998926</v>
      </c>
      <c r="N639" s="244">
        <v>2021</v>
      </c>
      <c r="O639" s="202">
        <f>ROUND(IF(Table1[[#This Row],[Valuation Year]]=2016,(Table1[[#This Row],[Total Construction Cost ($)]]+Table1[[#This Row],[Land Value]])*('General Input Sheet'!$G$38/'General Input Sheet'!$G$43),Table1[[#This Row],[Total Construction Cost ($)]]+Table1[[#This Row],[Land Value]]),0)</f>
        <v>482004</v>
      </c>
      <c r="P639" s="123" t="str" cm="1">
        <f t="array" ref="P639">_xlfn.IFS(Table1[[#This Row],[Asset Class]]&lt;&gt;"Local","y",P$11=$E639,"y",Table1[[#This Row],[Asset Class]]="Local","")</f>
        <v/>
      </c>
      <c r="Q639" s="86" t="str" cm="1">
        <f t="array" ref="Q639">_xlfn.IFS(Table1[[#This Row],[Asset Class]]&lt;&gt;"Local","y",Q$11=$E639,"y",Table1[[#This Row],[Asset Class]]="Local","")</f>
        <v/>
      </c>
      <c r="R639" s="86" t="str" cm="1">
        <f t="array" ref="R639">_xlfn.IFS(Table1[[#This Row],[Asset Class]]&lt;&gt;"Local","y",R$11=$E639,"y",Table1[[#This Row],[Asset Class]]="Local","")</f>
        <v>y</v>
      </c>
      <c r="S639" s="341" t="str" cm="1">
        <f t="array" ref="S639">_xlfn.IFS(Table1[[#This Row],[Asset Class]]&lt;&gt;"Local","y",S$11=$E639,"y",Table1[[#This Row],[Asset Class]]="Local","")</f>
        <v/>
      </c>
      <c r="T639" s="50"/>
      <c r="U639" s="95" t="str">
        <f>IF(Table1[[#This Row],[Asset Class]]&lt;&gt;"Local",0.25,IF(P639="y",1,""))</f>
        <v/>
      </c>
      <c r="V639" s="415" t="str">
        <f>IF(Table1[[#This Row],[Asset Class]]&lt;&gt;"Local",0.25,IF(Q639="y",1,""))</f>
        <v/>
      </c>
      <c r="W639" s="415">
        <f>IF(Table1[[#This Row],[Asset Class]]&lt;&gt;"Local",0.25,IF(R639="y",1,""))</f>
        <v>1</v>
      </c>
      <c r="X639" s="415" t="str">
        <f>IF(Table1[[#This Row],[Asset Class]]&lt;&gt;"Local",0.25,IF(S639="y",1,""))</f>
        <v/>
      </c>
      <c r="Y639" s="95">
        <f t="shared" si="54"/>
        <v>1</v>
      </c>
      <c r="Z639" s="50"/>
      <c r="AA639" s="257" t="str">
        <f t="shared" si="55"/>
        <v/>
      </c>
      <c r="AB639" s="258" t="str">
        <f t="shared" si="56"/>
        <v/>
      </c>
      <c r="AC639" s="258">
        <f t="shared" si="57"/>
        <v>482004</v>
      </c>
      <c r="AD639" s="258" t="str">
        <f t="shared" si="58"/>
        <v/>
      </c>
      <c r="AE639" s="259">
        <f t="shared" si="59"/>
        <v>482004</v>
      </c>
    </row>
    <row r="640" spans="1:31">
      <c r="A640" s="26"/>
      <c r="B640" s="210" t="s">
        <v>1123</v>
      </c>
      <c r="C640" s="211" t="s">
        <v>1124</v>
      </c>
      <c r="D640" s="211" t="s">
        <v>111</v>
      </c>
      <c r="E640" s="211" t="s">
        <v>102</v>
      </c>
      <c r="F640" s="241" t="s">
        <v>103</v>
      </c>
      <c r="G640" s="357">
        <v>0.5</v>
      </c>
      <c r="H640" s="360">
        <v>959.41523928490903</v>
      </c>
      <c r="I640" s="365">
        <v>143.96305955739601</v>
      </c>
      <c r="J640" s="332">
        <f>Table1[[#This Row],[Embellishment Area (m2)]]*Table1[[#This Row],[Construction Unit Rate ($/m)]]*Table1[[#This Row],[Embellishment Area Factor]]</f>
        <v>69060.176616723344</v>
      </c>
      <c r="K640" s="246">
        <v>1918.8304785698181</v>
      </c>
      <c r="L640" s="337">
        <v>39.027494808321961</v>
      </c>
      <c r="M640" s="88">
        <f>Table1[[#This Row],[Size of land (m2)]]*Table1[[#This Row],[Land Unit Rate ($/m2)]]</f>
        <v>74887.146540433518</v>
      </c>
      <c r="N640" s="244">
        <v>2021</v>
      </c>
      <c r="O640" s="202">
        <f>ROUND(IF(Table1[[#This Row],[Valuation Year]]=2016,(Table1[[#This Row],[Total Construction Cost ($)]]+Table1[[#This Row],[Land Value]])*('General Input Sheet'!$G$38/'General Input Sheet'!$G$43),Table1[[#This Row],[Total Construction Cost ($)]]+Table1[[#This Row],[Land Value]]),0)</f>
        <v>143947</v>
      </c>
      <c r="P640" s="123" t="str" cm="1">
        <f t="array" ref="P640">_xlfn.IFS(Table1[[#This Row],[Asset Class]]&lt;&gt;"Local","y",P$11=$E640,"y",Table1[[#This Row],[Asset Class]]="Local","")</f>
        <v/>
      </c>
      <c r="Q640" s="86" t="str" cm="1">
        <f t="array" ref="Q640">_xlfn.IFS(Table1[[#This Row],[Asset Class]]&lt;&gt;"Local","y",Q$11=$E640,"y",Table1[[#This Row],[Asset Class]]="Local","")</f>
        <v/>
      </c>
      <c r="R640" s="86" t="str" cm="1">
        <f t="array" ref="R640">_xlfn.IFS(Table1[[#This Row],[Asset Class]]&lt;&gt;"Local","y",R$11=$E640,"y",Table1[[#This Row],[Asset Class]]="Local","")</f>
        <v>y</v>
      </c>
      <c r="S640" s="341" t="str" cm="1">
        <f t="array" ref="S640">_xlfn.IFS(Table1[[#This Row],[Asset Class]]&lt;&gt;"Local","y",S$11=$E640,"y",Table1[[#This Row],[Asset Class]]="Local","")</f>
        <v/>
      </c>
      <c r="T640" s="50"/>
      <c r="U640" s="95" t="str">
        <f>IF(Table1[[#This Row],[Asset Class]]&lt;&gt;"Local",0.25,IF(P640="y",1,""))</f>
        <v/>
      </c>
      <c r="V640" s="415" t="str">
        <f>IF(Table1[[#This Row],[Asset Class]]&lt;&gt;"Local",0.25,IF(Q640="y",1,""))</f>
        <v/>
      </c>
      <c r="W640" s="415">
        <f>IF(Table1[[#This Row],[Asset Class]]&lt;&gt;"Local",0.25,IF(R640="y",1,""))</f>
        <v>1</v>
      </c>
      <c r="X640" s="415" t="str">
        <f>IF(Table1[[#This Row],[Asset Class]]&lt;&gt;"Local",0.25,IF(S640="y",1,""))</f>
        <v/>
      </c>
      <c r="Y640" s="95">
        <f t="shared" si="54"/>
        <v>1</v>
      </c>
      <c r="Z640" s="50"/>
      <c r="AA640" s="257" t="str">
        <f t="shared" si="55"/>
        <v/>
      </c>
      <c r="AB640" s="258" t="str">
        <f t="shared" si="56"/>
        <v/>
      </c>
      <c r="AC640" s="258">
        <f t="shared" si="57"/>
        <v>143947</v>
      </c>
      <c r="AD640" s="258" t="str">
        <f t="shared" si="58"/>
        <v/>
      </c>
      <c r="AE640" s="259">
        <f t="shared" si="59"/>
        <v>143947</v>
      </c>
    </row>
    <row r="641" spans="1:31">
      <c r="A641" s="26"/>
      <c r="B641" s="210" t="s">
        <v>1125</v>
      </c>
      <c r="C641" s="211" t="s">
        <v>1126</v>
      </c>
      <c r="D641" s="211" t="s">
        <v>106</v>
      </c>
      <c r="E641" s="211" t="s">
        <v>102</v>
      </c>
      <c r="F641" s="241" t="s">
        <v>103</v>
      </c>
      <c r="G641" s="357">
        <v>0.5</v>
      </c>
      <c r="H641" s="360">
        <v>12811.883858235889</v>
      </c>
      <c r="I641" s="365">
        <v>452.87898632773505</v>
      </c>
      <c r="J641" s="332">
        <f>Table1[[#This Row],[Embellishment Area (m2)]]*Table1[[#This Row],[Construction Unit Rate ($/m)]]*Table1[[#This Row],[Embellishment Area Factor]]</f>
        <v>2901116.4873332703</v>
      </c>
      <c r="K641" s="246">
        <v>25623.767716471779</v>
      </c>
      <c r="L641" s="337">
        <v>140.14546069071523</v>
      </c>
      <c r="M641" s="88">
        <f>Table1[[#This Row],[Size of land (m2)]]*Table1[[#This Row],[Land Unit Rate ($/m2)]]</f>
        <v>3591054.7312568137</v>
      </c>
      <c r="N641" s="244">
        <v>2021</v>
      </c>
      <c r="O641" s="202">
        <f>ROUND(IF(Table1[[#This Row],[Valuation Year]]=2016,(Table1[[#This Row],[Total Construction Cost ($)]]+Table1[[#This Row],[Land Value]])*('General Input Sheet'!$G$38/'General Input Sheet'!$G$43),Table1[[#This Row],[Total Construction Cost ($)]]+Table1[[#This Row],[Land Value]]),0)</f>
        <v>6492171</v>
      </c>
      <c r="P641" s="123" t="str" cm="1">
        <f t="array" ref="P641">_xlfn.IFS(Table1[[#This Row],[Asset Class]]&lt;&gt;"Local","y",P$11=$E641,"y",Table1[[#This Row],[Asset Class]]="Local","")</f>
        <v>y</v>
      </c>
      <c r="Q641" s="86" t="str" cm="1">
        <f t="array" ref="Q641">_xlfn.IFS(Table1[[#This Row],[Asset Class]]&lt;&gt;"Local","y",Q$11=$E641,"y",Table1[[#This Row],[Asset Class]]="Local","")</f>
        <v>y</v>
      </c>
      <c r="R641" s="86" t="str" cm="1">
        <f t="array" ref="R641">_xlfn.IFS(Table1[[#This Row],[Asset Class]]&lt;&gt;"Local","y",R$11=$E641,"y",Table1[[#This Row],[Asset Class]]="Local","")</f>
        <v>y</v>
      </c>
      <c r="S641" s="341" t="str" cm="1">
        <f t="array" ref="S641">_xlfn.IFS(Table1[[#This Row],[Asset Class]]&lt;&gt;"Local","y",S$11=$E641,"y",Table1[[#This Row],[Asset Class]]="Local","")</f>
        <v>y</v>
      </c>
      <c r="T641" s="50"/>
      <c r="U641" s="95">
        <f>IF(Table1[[#This Row],[Asset Class]]&lt;&gt;"Local",0.25,IF(P641="y",1,""))</f>
        <v>0.25</v>
      </c>
      <c r="V641" s="415">
        <f>IF(Table1[[#This Row],[Asset Class]]&lt;&gt;"Local",0.25,IF(Q641="y",1,""))</f>
        <v>0.25</v>
      </c>
      <c r="W641" s="415">
        <f>IF(Table1[[#This Row],[Asset Class]]&lt;&gt;"Local",0.25,IF(R641="y",1,""))</f>
        <v>0.25</v>
      </c>
      <c r="X641" s="415">
        <f>IF(Table1[[#This Row],[Asset Class]]&lt;&gt;"Local",0.25,IF(S641="y",1,""))</f>
        <v>0.25</v>
      </c>
      <c r="Y641" s="95">
        <f t="shared" si="54"/>
        <v>1</v>
      </c>
      <c r="Z641" s="50"/>
      <c r="AA641" s="257">
        <f t="shared" si="55"/>
        <v>1623042.75</v>
      </c>
      <c r="AB641" s="258">
        <f t="shared" si="56"/>
        <v>1623042.75</v>
      </c>
      <c r="AC641" s="258">
        <f t="shared" si="57"/>
        <v>1623042.75</v>
      </c>
      <c r="AD641" s="258">
        <f t="shared" si="58"/>
        <v>1623042.75</v>
      </c>
      <c r="AE641" s="259">
        <f t="shared" si="59"/>
        <v>6492171</v>
      </c>
    </row>
    <row r="642" spans="1:31">
      <c r="A642" s="26"/>
      <c r="B642" s="210" t="s">
        <v>1125</v>
      </c>
      <c r="C642" s="211" t="s">
        <v>1127</v>
      </c>
      <c r="D642" s="211" t="s">
        <v>106</v>
      </c>
      <c r="E642" s="211" t="s">
        <v>102</v>
      </c>
      <c r="F642" s="241" t="s">
        <v>103</v>
      </c>
      <c r="G642" s="357">
        <v>0.5</v>
      </c>
      <c r="H642" s="360">
        <v>13897.743310156906</v>
      </c>
      <c r="I642" s="365">
        <v>452.87898632773505</v>
      </c>
      <c r="J642" s="332">
        <f>Table1[[#This Row],[Embellishment Area (m2)]]*Table1[[#This Row],[Construction Unit Rate ($/m)]]*Table1[[#This Row],[Embellishment Area Factor]]</f>
        <v>3146997.9512734604</v>
      </c>
      <c r="K642" s="246">
        <v>27795.486620313812</v>
      </c>
      <c r="L642" s="337">
        <v>140.14546069071523</v>
      </c>
      <c r="M642" s="88">
        <f>Table1[[#This Row],[Size of land (m2)]]*Table1[[#This Row],[Land Unit Rate ($/m2)]]</f>
        <v>3895411.2775264904</v>
      </c>
      <c r="N642" s="244">
        <v>2021</v>
      </c>
      <c r="O642" s="202">
        <f>ROUND(IF(Table1[[#This Row],[Valuation Year]]=2016,(Table1[[#This Row],[Total Construction Cost ($)]]+Table1[[#This Row],[Land Value]])*('General Input Sheet'!$G$38/'General Input Sheet'!$G$43),Table1[[#This Row],[Total Construction Cost ($)]]+Table1[[#This Row],[Land Value]]),0)</f>
        <v>7042409</v>
      </c>
      <c r="P642" s="123" t="str" cm="1">
        <f t="array" ref="P642">_xlfn.IFS(Table1[[#This Row],[Asset Class]]&lt;&gt;"Local","y",P$11=$E642,"y",Table1[[#This Row],[Asset Class]]="Local","")</f>
        <v>y</v>
      </c>
      <c r="Q642" s="86" t="str" cm="1">
        <f t="array" ref="Q642">_xlfn.IFS(Table1[[#This Row],[Asset Class]]&lt;&gt;"Local","y",Q$11=$E642,"y",Table1[[#This Row],[Asset Class]]="Local","")</f>
        <v>y</v>
      </c>
      <c r="R642" s="86" t="str" cm="1">
        <f t="array" ref="R642">_xlfn.IFS(Table1[[#This Row],[Asset Class]]&lt;&gt;"Local","y",R$11=$E642,"y",Table1[[#This Row],[Asset Class]]="Local","")</f>
        <v>y</v>
      </c>
      <c r="S642" s="341" t="str" cm="1">
        <f t="array" ref="S642">_xlfn.IFS(Table1[[#This Row],[Asset Class]]&lt;&gt;"Local","y",S$11=$E642,"y",Table1[[#This Row],[Asset Class]]="Local","")</f>
        <v>y</v>
      </c>
      <c r="T642" s="50"/>
      <c r="U642" s="95">
        <f>IF(Table1[[#This Row],[Asset Class]]&lt;&gt;"Local",0.25,IF(P642="y",1,""))</f>
        <v>0.25</v>
      </c>
      <c r="V642" s="415">
        <f>IF(Table1[[#This Row],[Asset Class]]&lt;&gt;"Local",0.25,IF(Q642="y",1,""))</f>
        <v>0.25</v>
      </c>
      <c r="W642" s="415">
        <f>IF(Table1[[#This Row],[Asset Class]]&lt;&gt;"Local",0.25,IF(R642="y",1,""))</f>
        <v>0.25</v>
      </c>
      <c r="X642" s="415">
        <f>IF(Table1[[#This Row],[Asset Class]]&lt;&gt;"Local",0.25,IF(S642="y",1,""))</f>
        <v>0.25</v>
      </c>
      <c r="Y642" s="95">
        <f t="shared" si="54"/>
        <v>1</v>
      </c>
      <c r="Z642" s="50"/>
      <c r="AA642" s="257">
        <f t="shared" si="55"/>
        <v>1760602.25</v>
      </c>
      <c r="AB642" s="258">
        <f t="shared" si="56"/>
        <v>1760602.25</v>
      </c>
      <c r="AC642" s="258">
        <f t="shared" si="57"/>
        <v>1760602.25</v>
      </c>
      <c r="AD642" s="258">
        <f t="shared" si="58"/>
        <v>1760602.25</v>
      </c>
      <c r="AE642" s="259">
        <f t="shared" si="59"/>
        <v>7042409</v>
      </c>
    </row>
    <row r="643" spans="1:31">
      <c r="A643" s="26"/>
      <c r="B643" s="210" t="s">
        <v>1125</v>
      </c>
      <c r="C643" s="211" t="s">
        <v>1128</v>
      </c>
      <c r="D643" s="211" t="s">
        <v>106</v>
      </c>
      <c r="E643" s="211" t="s">
        <v>102</v>
      </c>
      <c r="F643" s="241" t="s">
        <v>131</v>
      </c>
      <c r="G643" s="357">
        <v>0.5</v>
      </c>
      <c r="H643" s="360">
        <v>3659.9995765461017</v>
      </c>
      <c r="I643" s="365">
        <v>452.87898632773505</v>
      </c>
      <c r="J643" s="332">
        <f>Table1[[#This Row],[Embellishment Area (m2)]]*Table1[[#This Row],[Construction Unit Rate ($/m)]]*Table1[[#This Row],[Embellishment Area Factor]]</f>
        <v>828768.44909306907</v>
      </c>
      <c r="K643" s="246">
        <v>7319.9991530922034</v>
      </c>
      <c r="L643" s="337">
        <v>140.14546069071523</v>
      </c>
      <c r="M643" s="88">
        <f>Table1[[#This Row],[Size of land (m2)]]*Table1[[#This Row],[Land Unit Rate ($/m2)]]</f>
        <v>1025864.6535657521</v>
      </c>
      <c r="N643" s="244">
        <v>2021</v>
      </c>
      <c r="O643" s="202">
        <f>ROUND(IF(Table1[[#This Row],[Valuation Year]]=2016,(Table1[[#This Row],[Total Construction Cost ($)]]+Table1[[#This Row],[Land Value]])*('General Input Sheet'!$G$38/'General Input Sheet'!$G$43),Table1[[#This Row],[Total Construction Cost ($)]]+Table1[[#This Row],[Land Value]]),0)</f>
        <v>1854633</v>
      </c>
      <c r="P643" s="123" t="str" cm="1">
        <f t="array" ref="P643">_xlfn.IFS(Table1[[#This Row],[Asset Class]]&lt;&gt;"Local","y",P$11=$E643,"y",Table1[[#This Row],[Asset Class]]="Local","")</f>
        <v>y</v>
      </c>
      <c r="Q643" s="86" t="str" cm="1">
        <f t="array" ref="Q643">_xlfn.IFS(Table1[[#This Row],[Asset Class]]&lt;&gt;"Local","y",Q$11=$E643,"y",Table1[[#This Row],[Asset Class]]="Local","")</f>
        <v>y</v>
      </c>
      <c r="R643" s="86" t="str" cm="1">
        <f t="array" ref="R643">_xlfn.IFS(Table1[[#This Row],[Asset Class]]&lt;&gt;"Local","y",R$11=$E643,"y",Table1[[#This Row],[Asset Class]]="Local","")</f>
        <v>y</v>
      </c>
      <c r="S643" s="341" t="str" cm="1">
        <f t="array" ref="S643">_xlfn.IFS(Table1[[#This Row],[Asset Class]]&lt;&gt;"Local","y",S$11=$E643,"y",Table1[[#This Row],[Asset Class]]="Local","")</f>
        <v>y</v>
      </c>
      <c r="T643" s="50"/>
      <c r="U643" s="95">
        <f>IF(Table1[[#This Row],[Asset Class]]&lt;&gt;"Local",0.25,IF(P643="y",1,""))</f>
        <v>0.25</v>
      </c>
      <c r="V643" s="415">
        <f>IF(Table1[[#This Row],[Asset Class]]&lt;&gt;"Local",0.25,IF(Q643="y",1,""))</f>
        <v>0.25</v>
      </c>
      <c r="W643" s="415">
        <f>IF(Table1[[#This Row],[Asset Class]]&lt;&gt;"Local",0.25,IF(R643="y",1,""))</f>
        <v>0.25</v>
      </c>
      <c r="X643" s="415">
        <f>IF(Table1[[#This Row],[Asset Class]]&lt;&gt;"Local",0.25,IF(S643="y",1,""))</f>
        <v>0.25</v>
      </c>
      <c r="Y643" s="95">
        <f t="shared" si="54"/>
        <v>1</v>
      </c>
      <c r="Z643" s="50"/>
      <c r="AA643" s="257">
        <f t="shared" si="55"/>
        <v>463658.25</v>
      </c>
      <c r="AB643" s="258">
        <f t="shared" si="56"/>
        <v>463658.25</v>
      </c>
      <c r="AC643" s="258">
        <f t="shared" si="57"/>
        <v>463658.25</v>
      </c>
      <c r="AD643" s="258">
        <f t="shared" si="58"/>
        <v>463658.25</v>
      </c>
      <c r="AE643" s="259">
        <f t="shared" si="59"/>
        <v>1854633</v>
      </c>
    </row>
    <row r="644" spans="1:31">
      <c r="A644" s="26"/>
      <c r="B644" s="210" t="s">
        <v>1125</v>
      </c>
      <c r="C644" s="211" t="s">
        <v>1129</v>
      </c>
      <c r="D644" s="211" t="s">
        <v>106</v>
      </c>
      <c r="E644" s="211" t="s">
        <v>102</v>
      </c>
      <c r="F644" s="241" t="s">
        <v>103</v>
      </c>
      <c r="G644" s="357">
        <v>0.5</v>
      </c>
      <c r="H644" s="360">
        <v>8731.3363728840304</v>
      </c>
      <c r="I644" s="365">
        <v>452.87898632773505</v>
      </c>
      <c r="J644" s="332">
        <f>Table1[[#This Row],[Embellishment Area (m2)]]*Table1[[#This Row],[Construction Unit Rate ($/m)]]*Table1[[#This Row],[Embellishment Area Factor]]</f>
        <v>1977119.3829191013</v>
      </c>
      <c r="K644" s="246">
        <v>17462.672745768061</v>
      </c>
      <c r="L644" s="337">
        <v>140.14546069071523</v>
      </c>
      <c r="M644" s="88">
        <f>Table1[[#This Row],[Size of land (m2)]]*Table1[[#This Row],[Land Unit Rate ($/m2)]]</f>
        <v>2447314.316846862</v>
      </c>
      <c r="N644" s="244">
        <v>2021</v>
      </c>
      <c r="O644" s="202">
        <f>ROUND(IF(Table1[[#This Row],[Valuation Year]]=2016,(Table1[[#This Row],[Total Construction Cost ($)]]+Table1[[#This Row],[Land Value]])*('General Input Sheet'!$G$38/'General Input Sheet'!$G$43),Table1[[#This Row],[Total Construction Cost ($)]]+Table1[[#This Row],[Land Value]]),0)</f>
        <v>4424434</v>
      </c>
      <c r="P644" s="123" t="str" cm="1">
        <f t="array" ref="P644">_xlfn.IFS(Table1[[#This Row],[Asset Class]]&lt;&gt;"Local","y",P$11=$E644,"y",Table1[[#This Row],[Asset Class]]="Local","")</f>
        <v>y</v>
      </c>
      <c r="Q644" s="86" t="str" cm="1">
        <f t="array" ref="Q644">_xlfn.IFS(Table1[[#This Row],[Asset Class]]&lt;&gt;"Local","y",Q$11=$E644,"y",Table1[[#This Row],[Asset Class]]="Local","")</f>
        <v>y</v>
      </c>
      <c r="R644" s="86" t="str" cm="1">
        <f t="array" ref="R644">_xlfn.IFS(Table1[[#This Row],[Asset Class]]&lt;&gt;"Local","y",R$11=$E644,"y",Table1[[#This Row],[Asset Class]]="Local","")</f>
        <v>y</v>
      </c>
      <c r="S644" s="341" t="str" cm="1">
        <f t="array" ref="S644">_xlfn.IFS(Table1[[#This Row],[Asset Class]]&lt;&gt;"Local","y",S$11=$E644,"y",Table1[[#This Row],[Asset Class]]="Local","")</f>
        <v>y</v>
      </c>
      <c r="T644" s="50"/>
      <c r="U644" s="95">
        <f>IF(Table1[[#This Row],[Asset Class]]&lt;&gt;"Local",0.25,IF(P644="y",1,""))</f>
        <v>0.25</v>
      </c>
      <c r="V644" s="415">
        <f>IF(Table1[[#This Row],[Asset Class]]&lt;&gt;"Local",0.25,IF(Q644="y",1,""))</f>
        <v>0.25</v>
      </c>
      <c r="W644" s="415">
        <f>IF(Table1[[#This Row],[Asset Class]]&lt;&gt;"Local",0.25,IF(R644="y",1,""))</f>
        <v>0.25</v>
      </c>
      <c r="X644" s="415">
        <f>IF(Table1[[#This Row],[Asset Class]]&lt;&gt;"Local",0.25,IF(S644="y",1,""))</f>
        <v>0.25</v>
      </c>
      <c r="Y644" s="95">
        <f t="shared" si="54"/>
        <v>1</v>
      </c>
      <c r="Z644" s="50"/>
      <c r="AA644" s="257">
        <f t="shared" si="55"/>
        <v>1106108.5</v>
      </c>
      <c r="AB644" s="258">
        <f t="shared" si="56"/>
        <v>1106108.5</v>
      </c>
      <c r="AC644" s="258">
        <f t="shared" si="57"/>
        <v>1106108.5</v>
      </c>
      <c r="AD644" s="258">
        <f t="shared" si="58"/>
        <v>1106108.5</v>
      </c>
      <c r="AE644" s="259">
        <f t="shared" si="59"/>
        <v>4424434</v>
      </c>
    </row>
    <row r="645" spans="1:31">
      <c r="A645" s="26"/>
      <c r="B645" s="210" t="s">
        <v>1130</v>
      </c>
      <c r="C645" s="211" t="s">
        <v>1131</v>
      </c>
      <c r="D645" s="211" t="s">
        <v>106</v>
      </c>
      <c r="E645" s="211" t="s">
        <v>102</v>
      </c>
      <c r="F645" s="241" t="s">
        <v>136</v>
      </c>
      <c r="G645" s="357">
        <v>0.5</v>
      </c>
      <c r="H645" s="360">
        <v>32275.259300723235</v>
      </c>
      <c r="I645" s="365">
        <v>452.87898632773505</v>
      </c>
      <c r="J645" s="332">
        <f>Table1[[#This Row],[Embellishment Area (m2)]]*Table1[[#This Row],[Construction Unit Rate ($/m)]]*Table1[[#This Row],[Embellishment Area Factor]]</f>
        <v>7308393.3577881707</v>
      </c>
      <c r="K645" s="246">
        <v>64550.518601446471</v>
      </c>
      <c r="L645" s="337">
        <v>140.14546069071523</v>
      </c>
      <c r="M645" s="88">
        <f>Table1[[#This Row],[Size of land (m2)]]*Table1[[#This Row],[Land Unit Rate ($/m2)]]</f>
        <v>9046462.1672242992</v>
      </c>
      <c r="N645" s="244">
        <v>2021</v>
      </c>
      <c r="O645" s="202">
        <f>ROUND(IF(Table1[[#This Row],[Valuation Year]]=2016,(Table1[[#This Row],[Total Construction Cost ($)]]+Table1[[#This Row],[Land Value]])*('General Input Sheet'!$G$38/'General Input Sheet'!$G$43),Table1[[#This Row],[Total Construction Cost ($)]]+Table1[[#This Row],[Land Value]]),0)</f>
        <v>16354856</v>
      </c>
      <c r="P645" s="123" t="str" cm="1">
        <f t="array" ref="P645">_xlfn.IFS(Table1[[#This Row],[Asset Class]]&lt;&gt;"Local","y",P$11=$E645,"y",Table1[[#This Row],[Asset Class]]="Local","")</f>
        <v>y</v>
      </c>
      <c r="Q645" s="86" t="str" cm="1">
        <f t="array" ref="Q645">_xlfn.IFS(Table1[[#This Row],[Asset Class]]&lt;&gt;"Local","y",Q$11=$E645,"y",Table1[[#This Row],[Asset Class]]="Local","")</f>
        <v>y</v>
      </c>
      <c r="R645" s="86" t="str" cm="1">
        <f t="array" ref="R645">_xlfn.IFS(Table1[[#This Row],[Asset Class]]&lt;&gt;"Local","y",R$11=$E645,"y",Table1[[#This Row],[Asset Class]]="Local","")</f>
        <v>y</v>
      </c>
      <c r="S645" s="341" t="str" cm="1">
        <f t="array" ref="S645">_xlfn.IFS(Table1[[#This Row],[Asset Class]]&lt;&gt;"Local","y",S$11=$E645,"y",Table1[[#This Row],[Asset Class]]="Local","")</f>
        <v>y</v>
      </c>
      <c r="T645" s="50"/>
      <c r="U645" s="95">
        <f>IF(Table1[[#This Row],[Asset Class]]&lt;&gt;"Local",0.25,IF(P645="y",1,""))</f>
        <v>0.25</v>
      </c>
      <c r="V645" s="415">
        <f>IF(Table1[[#This Row],[Asset Class]]&lt;&gt;"Local",0.25,IF(Q645="y",1,""))</f>
        <v>0.25</v>
      </c>
      <c r="W645" s="415">
        <f>IF(Table1[[#This Row],[Asset Class]]&lt;&gt;"Local",0.25,IF(R645="y",1,""))</f>
        <v>0.25</v>
      </c>
      <c r="X645" s="415">
        <f>IF(Table1[[#This Row],[Asset Class]]&lt;&gt;"Local",0.25,IF(S645="y",1,""))</f>
        <v>0.25</v>
      </c>
      <c r="Y645" s="95">
        <f t="shared" si="54"/>
        <v>1</v>
      </c>
      <c r="Z645" s="50"/>
      <c r="AA645" s="257">
        <f t="shared" si="55"/>
        <v>4088714</v>
      </c>
      <c r="AB645" s="258">
        <f t="shared" si="56"/>
        <v>4088714</v>
      </c>
      <c r="AC645" s="258">
        <f t="shared" si="57"/>
        <v>4088714</v>
      </c>
      <c r="AD645" s="258">
        <f t="shared" si="58"/>
        <v>4088714</v>
      </c>
      <c r="AE645" s="259">
        <f t="shared" si="59"/>
        <v>16354856</v>
      </c>
    </row>
    <row r="646" spans="1:31">
      <c r="A646" s="26"/>
      <c r="B646" s="210" t="s">
        <v>1130</v>
      </c>
      <c r="C646" s="211" t="s">
        <v>1132</v>
      </c>
      <c r="D646" s="211" t="s">
        <v>106</v>
      </c>
      <c r="E646" s="211" t="s">
        <v>102</v>
      </c>
      <c r="F646" s="241" t="s">
        <v>103</v>
      </c>
      <c r="G646" s="357">
        <v>0.5</v>
      </c>
      <c r="H646" s="360">
        <v>41406.408432371027</v>
      </c>
      <c r="I646" s="365">
        <v>452.87898632773505</v>
      </c>
      <c r="J646" s="332">
        <f>Table1[[#This Row],[Embellishment Area (m2)]]*Table1[[#This Row],[Construction Unit Rate ($/m)]]*Table1[[#This Row],[Embellishment Area Factor]]</f>
        <v>9376046.1391621865</v>
      </c>
      <c r="K646" s="246">
        <v>82812.816864742053</v>
      </c>
      <c r="L646" s="337">
        <v>140.14546069071523</v>
      </c>
      <c r="M646" s="88">
        <f>Table1[[#This Row],[Size of land (m2)]]*Table1[[#This Row],[Land Unit Rate ($/m2)]]</f>
        <v>11605840.370605106</v>
      </c>
      <c r="N646" s="244">
        <v>2021</v>
      </c>
      <c r="O646" s="202">
        <f>ROUND(IF(Table1[[#This Row],[Valuation Year]]=2016,(Table1[[#This Row],[Total Construction Cost ($)]]+Table1[[#This Row],[Land Value]])*('General Input Sheet'!$G$38/'General Input Sheet'!$G$43),Table1[[#This Row],[Total Construction Cost ($)]]+Table1[[#This Row],[Land Value]]),0)</f>
        <v>20981887</v>
      </c>
      <c r="P646" s="123" t="str" cm="1">
        <f t="array" ref="P646">_xlfn.IFS(Table1[[#This Row],[Asset Class]]&lt;&gt;"Local","y",P$11=$E646,"y",Table1[[#This Row],[Asset Class]]="Local","")</f>
        <v>y</v>
      </c>
      <c r="Q646" s="86" t="str" cm="1">
        <f t="array" ref="Q646">_xlfn.IFS(Table1[[#This Row],[Asset Class]]&lt;&gt;"Local","y",Q$11=$E646,"y",Table1[[#This Row],[Asset Class]]="Local","")</f>
        <v>y</v>
      </c>
      <c r="R646" s="86" t="str" cm="1">
        <f t="array" ref="R646">_xlfn.IFS(Table1[[#This Row],[Asset Class]]&lt;&gt;"Local","y",R$11=$E646,"y",Table1[[#This Row],[Asset Class]]="Local","")</f>
        <v>y</v>
      </c>
      <c r="S646" s="341" t="str" cm="1">
        <f t="array" ref="S646">_xlfn.IFS(Table1[[#This Row],[Asset Class]]&lt;&gt;"Local","y",S$11=$E646,"y",Table1[[#This Row],[Asset Class]]="Local","")</f>
        <v>y</v>
      </c>
      <c r="T646" s="50"/>
      <c r="U646" s="95">
        <f>IF(Table1[[#This Row],[Asset Class]]&lt;&gt;"Local",0.25,IF(P646="y",1,""))</f>
        <v>0.25</v>
      </c>
      <c r="V646" s="415">
        <f>IF(Table1[[#This Row],[Asset Class]]&lt;&gt;"Local",0.25,IF(Q646="y",1,""))</f>
        <v>0.25</v>
      </c>
      <c r="W646" s="415">
        <f>IF(Table1[[#This Row],[Asset Class]]&lt;&gt;"Local",0.25,IF(R646="y",1,""))</f>
        <v>0.25</v>
      </c>
      <c r="X646" s="415">
        <f>IF(Table1[[#This Row],[Asset Class]]&lt;&gt;"Local",0.25,IF(S646="y",1,""))</f>
        <v>0.25</v>
      </c>
      <c r="Y646" s="95">
        <f t="shared" si="54"/>
        <v>1</v>
      </c>
      <c r="Z646" s="50"/>
      <c r="AA646" s="257">
        <f t="shared" si="55"/>
        <v>5245471.75</v>
      </c>
      <c r="AB646" s="258">
        <f t="shared" si="56"/>
        <v>5245471.75</v>
      </c>
      <c r="AC646" s="258">
        <f t="shared" si="57"/>
        <v>5245471.75</v>
      </c>
      <c r="AD646" s="258">
        <f t="shared" si="58"/>
        <v>5245471.75</v>
      </c>
      <c r="AE646" s="259">
        <f t="shared" si="59"/>
        <v>20981887</v>
      </c>
    </row>
    <row r="647" spans="1:31">
      <c r="A647" s="26"/>
      <c r="B647" s="210" t="s">
        <v>1130</v>
      </c>
      <c r="C647" s="211" t="s">
        <v>1133</v>
      </c>
      <c r="D647" s="211" t="s">
        <v>106</v>
      </c>
      <c r="E647" s="211" t="s">
        <v>102</v>
      </c>
      <c r="F647" s="241" t="s">
        <v>136</v>
      </c>
      <c r="G647" s="357">
        <v>0.5</v>
      </c>
      <c r="H647" s="361">
        <v>11859.914907355034</v>
      </c>
      <c r="I647" s="365">
        <v>452.87898632773505</v>
      </c>
      <c r="J647" s="332">
        <f>Table1[[#This Row],[Embellishment Area (m2)]]*Table1[[#This Row],[Construction Unit Rate ($/m)]]*Table1[[#This Row],[Embellishment Area Factor]]</f>
        <v>2685553.1205880707</v>
      </c>
      <c r="K647" s="246">
        <v>23719.829814710069</v>
      </c>
      <c r="L647" s="337">
        <v>140.14546069071523</v>
      </c>
      <c r="M647" s="88">
        <f>Table1[[#This Row],[Size of land (m2)]]*Table1[[#This Row],[Land Unit Rate ($/m2)]]</f>
        <v>3324226.476887905</v>
      </c>
      <c r="N647" s="244">
        <v>2021</v>
      </c>
      <c r="O647" s="88">
        <f>ROUND(IF(Table1[[#This Row],[Valuation Year]]=2016,(Table1[[#This Row],[Total Construction Cost ($)]]+Table1[[#This Row],[Land Value]])*('General Input Sheet'!$G$38/'General Input Sheet'!$G$43),Table1[[#This Row],[Total Construction Cost ($)]]+Table1[[#This Row],[Land Value]]),0)</f>
        <v>6009780</v>
      </c>
      <c r="P647" s="123" t="str" cm="1">
        <f t="array" ref="P647">_xlfn.IFS(Table1[[#This Row],[Asset Class]]&lt;&gt;"Local","y",P$11=$E647,"y",Table1[[#This Row],[Asset Class]]="Local","")</f>
        <v>y</v>
      </c>
      <c r="Q647" s="86" t="str" cm="1">
        <f t="array" ref="Q647">_xlfn.IFS(Table1[[#This Row],[Asset Class]]&lt;&gt;"Local","y",Q$11=$E647,"y",Table1[[#This Row],[Asset Class]]="Local","")</f>
        <v>y</v>
      </c>
      <c r="R647" s="86" t="str" cm="1">
        <f t="array" ref="R647">_xlfn.IFS(Table1[[#This Row],[Asset Class]]&lt;&gt;"Local","y",R$11=$E647,"y",Table1[[#This Row],[Asset Class]]="Local","")</f>
        <v>y</v>
      </c>
      <c r="S647" s="341" t="str" cm="1">
        <f t="array" ref="S647">_xlfn.IFS(Table1[[#This Row],[Asset Class]]&lt;&gt;"Local","y",S$11=$E647,"y",Table1[[#This Row],[Asset Class]]="Local","")</f>
        <v>y</v>
      </c>
      <c r="T647" s="50"/>
      <c r="U647" s="95">
        <f>IF(Table1[[#This Row],[Asset Class]]&lt;&gt;"Local",0.25,IF(P647="y",1,""))</f>
        <v>0.25</v>
      </c>
      <c r="V647" s="415">
        <f>IF(Table1[[#This Row],[Asset Class]]&lt;&gt;"Local",0.25,IF(Q647="y",1,""))</f>
        <v>0.25</v>
      </c>
      <c r="W647" s="415">
        <f>IF(Table1[[#This Row],[Asset Class]]&lt;&gt;"Local",0.25,IF(R647="y",1,""))</f>
        <v>0.25</v>
      </c>
      <c r="X647" s="415">
        <f>IF(Table1[[#This Row],[Asset Class]]&lt;&gt;"Local",0.25,IF(S647="y",1,""))</f>
        <v>0.25</v>
      </c>
      <c r="Y647" s="95">
        <f t="shared" si="54"/>
        <v>1</v>
      </c>
      <c r="Z647" s="50"/>
      <c r="AA647" s="257">
        <f t="shared" si="55"/>
        <v>1502445</v>
      </c>
      <c r="AB647" s="258">
        <f t="shared" si="56"/>
        <v>1502445</v>
      </c>
      <c r="AC647" s="258">
        <f t="shared" si="57"/>
        <v>1502445</v>
      </c>
      <c r="AD647" s="258">
        <f t="shared" si="58"/>
        <v>1502445</v>
      </c>
      <c r="AE647" s="259">
        <f t="shared" si="59"/>
        <v>6009780</v>
      </c>
    </row>
    <row r="648" spans="1:31">
      <c r="A648" s="26"/>
      <c r="B648" s="210" t="s">
        <v>1134</v>
      </c>
      <c r="C648" s="211" t="s">
        <v>1135</v>
      </c>
      <c r="D648" s="211" t="s">
        <v>111</v>
      </c>
      <c r="E648" s="211" t="s">
        <v>102</v>
      </c>
      <c r="F648" s="241" t="s">
        <v>103</v>
      </c>
      <c r="G648" s="357">
        <v>0.5</v>
      </c>
      <c r="H648" s="360">
        <v>10502.597721552855</v>
      </c>
      <c r="I648" s="365">
        <v>143.96305955739601</v>
      </c>
      <c r="J648" s="332">
        <f>Table1[[#This Row],[Embellishment Area (m2)]]*Table1[[#This Row],[Construction Unit Rate ($/m)]]*Table1[[#This Row],[Embellishment Area Factor]]</f>
        <v>755993.05064764258</v>
      </c>
      <c r="K648" s="246">
        <v>21005.195443105709</v>
      </c>
      <c r="L648" s="337">
        <v>39.027494808321961</v>
      </c>
      <c r="M648" s="88">
        <f>Table1[[#This Row],[Size of land (m2)]]*Table1[[#This Row],[Land Unit Rate ($/m2)]]</f>
        <v>819780.15610359621</v>
      </c>
      <c r="N648" s="244">
        <v>2021</v>
      </c>
      <c r="O648" s="202">
        <f>ROUND(IF(Table1[[#This Row],[Valuation Year]]=2016,(Table1[[#This Row],[Total Construction Cost ($)]]+Table1[[#This Row],[Land Value]])*('General Input Sheet'!$G$38/'General Input Sheet'!$G$43),Table1[[#This Row],[Total Construction Cost ($)]]+Table1[[#This Row],[Land Value]]),0)</f>
        <v>1575773</v>
      </c>
      <c r="P648" s="123" t="str" cm="1">
        <f t="array" ref="P648">_xlfn.IFS(Table1[[#This Row],[Asset Class]]&lt;&gt;"Local","y",P$11=$E648,"y",Table1[[#This Row],[Asset Class]]="Local","")</f>
        <v/>
      </c>
      <c r="Q648" s="86" t="str" cm="1">
        <f t="array" ref="Q648">_xlfn.IFS(Table1[[#This Row],[Asset Class]]&lt;&gt;"Local","y",Q$11=$E648,"y",Table1[[#This Row],[Asset Class]]="Local","")</f>
        <v/>
      </c>
      <c r="R648" s="86" t="str" cm="1">
        <f t="array" ref="R648">_xlfn.IFS(Table1[[#This Row],[Asset Class]]&lt;&gt;"Local","y",R$11=$E648,"y",Table1[[#This Row],[Asset Class]]="Local","")</f>
        <v>y</v>
      </c>
      <c r="S648" s="341" t="str" cm="1">
        <f t="array" ref="S648">_xlfn.IFS(Table1[[#This Row],[Asset Class]]&lt;&gt;"Local","y",S$11=$E648,"y",Table1[[#This Row],[Asset Class]]="Local","")</f>
        <v/>
      </c>
      <c r="T648" s="50"/>
      <c r="U648" s="95" t="str">
        <f>IF(Table1[[#This Row],[Asset Class]]&lt;&gt;"Local",0.25,IF(P648="y",1,""))</f>
        <v/>
      </c>
      <c r="V648" s="415" t="str">
        <f>IF(Table1[[#This Row],[Asset Class]]&lt;&gt;"Local",0.25,IF(Q648="y",1,""))</f>
        <v/>
      </c>
      <c r="W648" s="415">
        <f>IF(Table1[[#This Row],[Asset Class]]&lt;&gt;"Local",0.25,IF(R648="y",1,""))</f>
        <v>1</v>
      </c>
      <c r="X648" s="415" t="str">
        <f>IF(Table1[[#This Row],[Asset Class]]&lt;&gt;"Local",0.25,IF(S648="y",1,""))</f>
        <v/>
      </c>
      <c r="Y648" s="95">
        <f t="shared" si="54"/>
        <v>1</v>
      </c>
      <c r="Z648" s="50"/>
      <c r="AA648" s="257" t="str">
        <f t="shared" si="55"/>
        <v/>
      </c>
      <c r="AB648" s="258" t="str">
        <f t="shared" si="56"/>
        <v/>
      </c>
      <c r="AC648" s="258">
        <f t="shared" si="57"/>
        <v>1575773</v>
      </c>
      <c r="AD648" s="258" t="str">
        <f t="shared" si="58"/>
        <v/>
      </c>
      <c r="AE648" s="259">
        <f t="shared" si="59"/>
        <v>1575773</v>
      </c>
    </row>
    <row r="649" spans="1:31">
      <c r="A649" s="26"/>
      <c r="B649" s="210" t="s">
        <v>1136</v>
      </c>
      <c r="C649" s="211" t="s">
        <v>1137</v>
      </c>
      <c r="D649" s="211" t="s">
        <v>111</v>
      </c>
      <c r="E649" s="211" t="s">
        <v>102</v>
      </c>
      <c r="F649" s="241" t="s">
        <v>103</v>
      </c>
      <c r="G649" s="357">
        <v>0.5</v>
      </c>
      <c r="H649" s="360">
        <v>12265.963431634451</v>
      </c>
      <c r="I649" s="365">
        <v>143.96305955739601</v>
      </c>
      <c r="J649" s="332">
        <f>Table1[[#This Row],[Embellishment Area (m2)]]*Table1[[#This Row],[Construction Unit Rate ($/m)]]*Table1[[#This Row],[Embellishment Area Factor]]</f>
        <v>882922.81201861601</v>
      </c>
      <c r="K649" s="246">
        <v>24531.926863268902</v>
      </c>
      <c r="L649" s="337">
        <v>39.027494808321961</v>
      </c>
      <c r="M649" s="88">
        <f>Table1[[#This Row],[Size of land (m2)]]*Table1[[#This Row],[Land Unit Rate ($/m2)]]</f>
        <v>957419.64829436108</v>
      </c>
      <c r="N649" s="244">
        <v>2021</v>
      </c>
      <c r="O649" s="202">
        <f>ROUND(IF(Table1[[#This Row],[Valuation Year]]=2016,(Table1[[#This Row],[Total Construction Cost ($)]]+Table1[[#This Row],[Land Value]])*('General Input Sheet'!$G$38/'General Input Sheet'!$G$43),Table1[[#This Row],[Total Construction Cost ($)]]+Table1[[#This Row],[Land Value]]),0)</f>
        <v>1840342</v>
      </c>
      <c r="P649" s="123" t="str" cm="1">
        <f t="array" ref="P649">_xlfn.IFS(Table1[[#This Row],[Asset Class]]&lt;&gt;"Local","y",P$11=$E649,"y",Table1[[#This Row],[Asset Class]]="Local","")</f>
        <v/>
      </c>
      <c r="Q649" s="86" t="str" cm="1">
        <f t="array" ref="Q649">_xlfn.IFS(Table1[[#This Row],[Asset Class]]&lt;&gt;"Local","y",Q$11=$E649,"y",Table1[[#This Row],[Asset Class]]="Local","")</f>
        <v/>
      </c>
      <c r="R649" s="86" t="str" cm="1">
        <f t="array" ref="R649">_xlfn.IFS(Table1[[#This Row],[Asset Class]]&lt;&gt;"Local","y",R$11=$E649,"y",Table1[[#This Row],[Asset Class]]="Local","")</f>
        <v>y</v>
      </c>
      <c r="S649" s="341" t="str" cm="1">
        <f t="array" ref="S649">_xlfn.IFS(Table1[[#This Row],[Asset Class]]&lt;&gt;"Local","y",S$11=$E649,"y",Table1[[#This Row],[Asset Class]]="Local","")</f>
        <v/>
      </c>
      <c r="T649" s="50"/>
      <c r="U649" s="95" t="str">
        <f>IF(Table1[[#This Row],[Asset Class]]&lt;&gt;"Local",0.25,IF(P649="y",1,""))</f>
        <v/>
      </c>
      <c r="V649" s="415" t="str">
        <f>IF(Table1[[#This Row],[Asset Class]]&lt;&gt;"Local",0.25,IF(Q649="y",1,""))</f>
        <v/>
      </c>
      <c r="W649" s="415">
        <f>IF(Table1[[#This Row],[Asset Class]]&lt;&gt;"Local",0.25,IF(R649="y",1,""))</f>
        <v>1</v>
      </c>
      <c r="X649" s="415" t="str">
        <f>IF(Table1[[#This Row],[Asset Class]]&lt;&gt;"Local",0.25,IF(S649="y",1,""))</f>
        <v/>
      </c>
      <c r="Y649" s="95">
        <f t="shared" si="54"/>
        <v>1</v>
      </c>
      <c r="Z649" s="50"/>
      <c r="AA649" s="257" t="str">
        <f t="shared" si="55"/>
        <v/>
      </c>
      <c r="AB649" s="258" t="str">
        <f t="shared" si="56"/>
        <v/>
      </c>
      <c r="AC649" s="258">
        <f t="shared" si="57"/>
        <v>1840342</v>
      </c>
      <c r="AD649" s="258" t="str">
        <f t="shared" si="58"/>
        <v/>
      </c>
      <c r="AE649" s="259">
        <f t="shared" si="59"/>
        <v>1840342</v>
      </c>
    </row>
    <row r="650" spans="1:31">
      <c r="A650" s="26"/>
      <c r="B650" s="210" t="s">
        <v>1138</v>
      </c>
      <c r="C650" s="211" t="s">
        <v>1139</v>
      </c>
      <c r="D650" s="211" t="s">
        <v>111</v>
      </c>
      <c r="E650" s="211" t="s">
        <v>102</v>
      </c>
      <c r="F650" s="241" t="s">
        <v>103</v>
      </c>
      <c r="G650" s="357">
        <v>0.5</v>
      </c>
      <c r="H650" s="360">
        <v>13178.291405914404</v>
      </c>
      <c r="I650" s="365">
        <v>143.96305955739601</v>
      </c>
      <c r="J650" s="332">
        <f>Table1[[#This Row],[Embellishment Area (m2)]]*Table1[[#This Row],[Construction Unit Rate ($/m)]]*Table1[[#This Row],[Embellishment Area Factor]]</f>
        <v>948593.57526718767</v>
      </c>
      <c r="K650" s="246">
        <v>26356.582811828808</v>
      </c>
      <c r="L650" s="337">
        <v>39.027494808321961</v>
      </c>
      <c r="M650" s="88">
        <f>Table1[[#This Row],[Size of land (m2)]]*Table1[[#This Row],[Land Unit Rate ($/m2)]]</f>
        <v>1028631.3988537566</v>
      </c>
      <c r="N650" s="244">
        <v>2021</v>
      </c>
      <c r="O650" s="202">
        <f>ROUND(IF(Table1[[#This Row],[Valuation Year]]=2016,(Table1[[#This Row],[Total Construction Cost ($)]]+Table1[[#This Row],[Land Value]])*('General Input Sheet'!$G$38/'General Input Sheet'!$G$43),Table1[[#This Row],[Total Construction Cost ($)]]+Table1[[#This Row],[Land Value]]),0)</f>
        <v>1977225</v>
      </c>
      <c r="P650" s="123" t="str" cm="1">
        <f t="array" ref="P650">_xlfn.IFS(Table1[[#This Row],[Asset Class]]&lt;&gt;"Local","y",P$11=$E650,"y",Table1[[#This Row],[Asset Class]]="Local","")</f>
        <v/>
      </c>
      <c r="Q650" s="86" t="str" cm="1">
        <f t="array" ref="Q650">_xlfn.IFS(Table1[[#This Row],[Asset Class]]&lt;&gt;"Local","y",Q$11=$E650,"y",Table1[[#This Row],[Asset Class]]="Local","")</f>
        <v/>
      </c>
      <c r="R650" s="86" t="str" cm="1">
        <f t="array" ref="R650">_xlfn.IFS(Table1[[#This Row],[Asset Class]]&lt;&gt;"Local","y",R$11=$E650,"y",Table1[[#This Row],[Asset Class]]="Local","")</f>
        <v>y</v>
      </c>
      <c r="S650" s="341" t="str" cm="1">
        <f t="array" ref="S650">_xlfn.IFS(Table1[[#This Row],[Asset Class]]&lt;&gt;"Local","y",S$11=$E650,"y",Table1[[#This Row],[Asset Class]]="Local","")</f>
        <v/>
      </c>
      <c r="T650" s="50"/>
      <c r="U650" s="95" t="str">
        <f>IF(Table1[[#This Row],[Asset Class]]&lt;&gt;"Local",0.25,IF(P650="y",1,""))</f>
        <v/>
      </c>
      <c r="V650" s="415" t="str">
        <f>IF(Table1[[#This Row],[Asset Class]]&lt;&gt;"Local",0.25,IF(Q650="y",1,""))</f>
        <v/>
      </c>
      <c r="W650" s="415">
        <f>IF(Table1[[#This Row],[Asset Class]]&lt;&gt;"Local",0.25,IF(R650="y",1,""))</f>
        <v>1</v>
      </c>
      <c r="X650" s="415" t="str">
        <f>IF(Table1[[#This Row],[Asset Class]]&lt;&gt;"Local",0.25,IF(S650="y",1,""))</f>
        <v/>
      </c>
      <c r="Y650" s="95">
        <f t="shared" si="54"/>
        <v>1</v>
      </c>
      <c r="Z650" s="50"/>
      <c r="AA650" s="257" t="str">
        <f t="shared" si="55"/>
        <v/>
      </c>
      <c r="AB650" s="258" t="str">
        <f t="shared" si="56"/>
        <v/>
      </c>
      <c r="AC650" s="258">
        <f t="shared" si="57"/>
        <v>1977225</v>
      </c>
      <c r="AD650" s="258" t="str">
        <f t="shared" si="58"/>
        <v/>
      </c>
      <c r="AE650" s="259">
        <f t="shared" si="59"/>
        <v>1977225</v>
      </c>
    </row>
    <row r="651" spans="1:31">
      <c r="A651" s="26"/>
      <c r="B651" s="210" t="s">
        <v>1140</v>
      </c>
      <c r="C651" s="211" t="s">
        <v>1141</v>
      </c>
      <c r="D651" s="211" t="s">
        <v>106</v>
      </c>
      <c r="E651" s="211" t="s">
        <v>102</v>
      </c>
      <c r="F651" s="241" t="s">
        <v>136</v>
      </c>
      <c r="G651" s="357">
        <v>0.5</v>
      </c>
      <c r="H651" s="360">
        <v>31264.434313934889</v>
      </c>
      <c r="I651" s="365">
        <v>452.87898632773505</v>
      </c>
      <c r="J651" s="332">
        <f>Table1[[#This Row],[Embellishment Area (m2)]]*Table1[[#This Row],[Construction Unit Rate ($/m)]]*Table1[[#This Row],[Embellishment Area Factor]]</f>
        <v>7079502.6601024447</v>
      </c>
      <c r="K651" s="246">
        <v>62528.868627869779</v>
      </c>
      <c r="L651" s="337">
        <v>140.14546069071523</v>
      </c>
      <c r="M651" s="88">
        <f>Table1[[#This Row],[Size of land (m2)]]*Table1[[#This Row],[Land Unit Rate ($/m2)]]</f>
        <v>8763137.1003220212</v>
      </c>
      <c r="N651" s="244">
        <v>2021</v>
      </c>
      <c r="O651" s="202">
        <f>ROUND(IF(Table1[[#This Row],[Valuation Year]]=2016,(Table1[[#This Row],[Total Construction Cost ($)]]+Table1[[#This Row],[Land Value]])*('General Input Sheet'!$G$38/'General Input Sheet'!$G$43),Table1[[#This Row],[Total Construction Cost ($)]]+Table1[[#This Row],[Land Value]]),0)</f>
        <v>15842640</v>
      </c>
      <c r="P651" s="123" t="str" cm="1">
        <f t="array" ref="P651">_xlfn.IFS(Table1[[#This Row],[Asset Class]]&lt;&gt;"Local","y",P$11=$E651,"y",Table1[[#This Row],[Asset Class]]="Local","")</f>
        <v>y</v>
      </c>
      <c r="Q651" s="86" t="str" cm="1">
        <f t="array" ref="Q651">_xlfn.IFS(Table1[[#This Row],[Asset Class]]&lt;&gt;"Local","y",Q$11=$E651,"y",Table1[[#This Row],[Asset Class]]="Local","")</f>
        <v>y</v>
      </c>
      <c r="R651" s="86" t="str" cm="1">
        <f t="array" ref="R651">_xlfn.IFS(Table1[[#This Row],[Asset Class]]&lt;&gt;"Local","y",R$11=$E651,"y",Table1[[#This Row],[Asset Class]]="Local","")</f>
        <v>y</v>
      </c>
      <c r="S651" s="341" t="str" cm="1">
        <f t="array" ref="S651">_xlfn.IFS(Table1[[#This Row],[Asset Class]]&lt;&gt;"Local","y",S$11=$E651,"y",Table1[[#This Row],[Asset Class]]="Local","")</f>
        <v>y</v>
      </c>
      <c r="T651" s="50"/>
      <c r="U651" s="95">
        <f>IF(Table1[[#This Row],[Asset Class]]&lt;&gt;"Local",0.25,IF(P651="y",1,""))</f>
        <v>0.25</v>
      </c>
      <c r="V651" s="415">
        <f>IF(Table1[[#This Row],[Asset Class]]&lt;&gt;"Local",0.25,IF(Q651="y",1,""))</f>
        <v>0.25</v>
      </c>
      <c r="W651" s="415">
        <f>IF(Table1[[#This Row],[Asset Class]]&lt;&gt;"Local",0.25,IF(R651="y",1,""))</f>
        <v>0.25</v>
      </c>
      <c r="X651" s="415">
        <f>IF(Table1[[#This Row],[Asset Class]]&lt;&gt;"Local",0.25,IF(S651="y",1,""))</f>
        <v>0.25</v>
      </c>
      <c r="Y651" s="95">
        <f t="shared" si="54"/>
        <v>1</v>
      </c>
      <c r="Z651" s="50"/>
      <c r="AA651" s="257">
        <f t="shared" si="55"/>
        <v>3960660</v>
      </c>
      <c r="AB651" s="258">
        <f t="shared" si="56"/>
        <v>3960660</v>
      </c>
      <c r="AC651" s="258">
        <f t="shared" si="57"/>
        <v>3960660</v>
      </c>
      <c r="AD651" s="258">
        <f t="shared" si="58"/>
        <v>3960660</v>
      </c>
      <c r="AE651" s="259">
        <f t="shared" si="59"/>
        <v>15842640</v>
      </c>
    </row>
    <row r="652" spans="1:31">
      <c r="A652" s="26"/>
      <c r="B652" s="210" t="s">
        <v>1140</v>
      </c>
      <c r="C652" s="211" t="s">
        <v>1142</v>
      </c>
      <c r="D652" s="211" t="s">
        <v>106</v>
      </c>
      <c r="E652" s="211" t="s">
        <v>102</v>
      </c>
      <c r="F652" s="241" t="s">
        <v>103</v>
      </c>
      <c r="G652" s="357">
        <v>0.5</v>
      </c>
      <c r="H652" s="360">
        <v>3040.2502830901194</v>
      </c>
      <c r="I652" s="365">
        <v>452.87898632773505</v>
      </c>
      <c r="J652" s="332">
        <f>Table1[[#This Row],[Embellishment Area (m2)]]*Table1[[#This Row],[Construction Unit Rate ($/m)]]*Table1[[#This Row],[Embellishment Area Factor]]</f>
        <v>688432.7331942314</v>
      </c>
      <c r="K652" s="246">
        <v>6080.5005661802388</v>
      </c>
      <c r="L652" s="337">
        <v>140.14546069071523</v>
      </c>
      <c r="M652" s="88">
        <f>Table1[[#This Row],[Size of land (m2)]]*Table1[[#This Row],[Land Unit Rate ($/m2)]]</f>
        <v>852154.55307748436</v>
      </c>
      <c r="N652" s="244">
        <v>2021</v>
      </c>
      <c r="O652" s="202">
        <f>ROUND(IF(Table1[[#This Row],[Valuation Year]]=2016,(Table1[[#This Row],[Total Construction Cost ($)]]+Table1[[#This Row],[Land Value]])*('General Input Sheet'!$G$38/'General Input Sheet'!$G$43),Table1[[#This Row],[Total Construction Cost ($)]]+Table1[[#This Row],[Land Value]]),0)</f>
        <v>1540587</v>
      </c>
      <c r="P652" s="123" t="str" cm="1">
        <f t="array" ref="P652">_xlfn.IFS(Table1[[#This Row],[Asset Class]]&lt;&gt;"Local","y",P$11=$E652,"y",Table1[[#This Row],[Asset Class]]="Local","")</f>
        <v>y</v>
      </c>
      <c r="Q652" s="86" t="str" cm="1">
        <f t="array" ref="Q652">_xlfn.IFS(Table1[[#This Row],[Asset Class]]&lt;&gt;"Local","y",Q$11=$E652,"y",Table1[[#This Row],[Asset Class]]="Local","")</f>
        <v>y</v>
      </c>
      <c r="R652" s="86" t="str" cm="1">
        <f t="array" ref="R652">_xlfn.IFS(Table1[[#This Row],[Asset Class]]&lt;&gt;"Local","y",R$11=$E652,"y",Table1[[#This Row],[Asset Class]]="Local","")</f>
        <v>y</v>
      </c>
      <c r="S652" s="341" t="str" cm="1">
        <f t="array" ref="S652">_xlfn.IFS(Table1[[#This Row],[Asset Class]]&lt;&gt;"Local","y",S$11=$E652,"y",Table1[[#This Row],[Asset Class]]="Local","")</f>
        <v>y</v>
      </c>
      <c r="T652" s="50"/>
      <c r="U652" s="95">
        <f>IF(Table1[[#This Row],[Asset Class]]&lt;&gt;"Local",0.25,IF(P652="y",1,""))</f>
        <v>0.25</v>
      </c>
      <c r="V652" s="415">
        <f>IF(Table1[[#This Row],[Asset Class]]&lt;&gt;"Local",0.25,IF(Q652="y",1,""))</f>
        <v>0.25</v>
      </c>
      <c r="W652" s="415">
        <f>IF(Table1[[#This Row],[Asset Class]]&lt;&gt;"Local",0.25,IF(R652="y",1,""))</f>
        <v>0.25</v>
      </c>
      <c r="X652" s="415">
        <f>IF(Table1[[#This Row],[Asset Class]]&lt;&gt;"Local",0.25,IF(S652="y",1,""))</f>
        <v>0.25</v>
      </c>
      <c r="Y652" s="95">
        <f t="shared" si="54"/>
        <v>1</v>
      </c>
      <c r="Z652" s="50"/>
      <c r="AA652" s="257">
        <f t="shared" si="55"/>
        <v>385146.75</v>
      </c>
      <c r="AB652" s="258">
        <f t="shared" si="56"/>
        <v>385146.75</v>
      </c>
      <c r="AC652" s="258">
        <f t="shared" si="57"/>
        <v>385146.75</v>
      </c>
      <c r="AD652" s="258">
        <f t="shared" si="58"/>
        <v>385146.75</v>
      </c>
      <c r="AE652" s="259">
        <f t="shared" si="59"/>
        <v>1540587</v>
      </c>
    </row>
    <row r="653" spans="1:31">
      <c r="A653" s="26"/>
      <c r="B653" s="210" t="s">
        <v>1140</v>
      </c>
      <c r="C653" s="211" t="s">
        <v>1143</v>
      </c>
      <c r="D653" s="211" t="s">
        <v>106</v>
      </c>
      <c r="E653" s="211" t="s">
        <v>102</v>
      </c>
      <c r="F653" s="241" t="s">
        <v>103</v>
      </c>
      <c r="G653" s="357">
        <v>0.5</v>
      </c>
      <c r="H653" s="360">
        <v>11059.268483104081</v>
      </c>
      <c r="I653" s="365">
        <v>452.87898632773505</v>
      </c>
      <c r="J653" s="332">
        <f>Table1[[#This Row],[Embellishment Area (m2)]]*Table1[[#This Row],[Construction Unit Rate ($/m)]]*Table1[[#This Row],[Embellishment Area Factor]]</f>
        <v>2504255.1500772219</v>
      </c>
      <c r="K653" s="246">
        <v>22118.536966208161</v>
      </c>
      <c r="L653" s="337">
        <v>140.14546069071523</v>
      </c>
      <c r="M653" s="88">
        <f>Table1[[#This Row],[Size of land (m2)]]*Table1[[#This Row],[Land Unit Rate ($/m2)]]</f>
        <v>3099812.5529338573</v>
      </c>
      <c r="N653" s="244">
        <v>2021</v>
      </c>
      <c r="O653" s="202">
        <f>ROUND(IF(Table1[[#This Row],[Valuation Year]]=2016,(Table1[[#This Row],[Total Construction Cost ($)]]+Table1[[#This Row],[Land Value]])*('General Input Sheet'!$G$38/'General Input Sheet'!$G$43),Table1[[#This Row],[Total Construction Cost ($)]]+Table1[[#This Row],[Land Value]]),0)</f>
        <v>5604068</v>
      </c>
      <c r="P653" s="123" t="str" cm="1">
        <f t="array" ref="P653">_xlfn.IFS(Table1[[#This Row],[Asset Class]]&lt;&gt;"Local","y",P$11=$E653,"y",Table1[[#This Row],[Asset Class]]="Local","")</f>
        <v>y</v>
      </c>
      <c r="Q653" s="86" t="str" cm="1">
        <f t="array" ref="Q653">_xlfn.IFS(Table1[[#This Row],[Asset Class]]&lt;&gt;"Local","y",Q$11=$E653,"y",Table1[[#This Row],[Asset Class]]="Local","")</f>
        <v>y</v>
      </c>
      <c r="R653" s="86" t="str" cm="1">
        <f t="array" ref="R653">_xlfn.IFS(Table1[[#This Row],[Asset Class]]&lt;&gt;"Local","y",R$11=$E653,"y",Table1[[#This Row],[Asset Class]]="Local","")</f>
        <v>y</v>
      </c>
      <c r="S653" s="341" t="str" cm="1">
        <f t="array" ref="S653">_xlfn.IFS(Table1[[#This Row],[Asset Class]]&lt;&gt;"Local","y",S$11=$E653,"y",Table1[[#This Row],[Asset Class]]="Local","")</f>
        <v>y</v>
      </c>
      <c r="T653" s="50"/>
      <c r="U653" s="95">
        <f>IF(Table1[[#This Row],[Asset Class]]&lt;&gt;"Local",0.25,IF(P653="y",1,""))</f>
        <v>0.25</v>
      </c>
      <c r="V653" s="415">
        <f>IF(Table1[[#This Row],[Asset Class]]&lt;&gt;"Local",0.25,IF(Q653="y",1,""))</f>
        <v>0.25</v>
      </c>
      <c r="W653" s="415">
        <f>IF(Table1[[#This Row],[Asset Class]]&lt;&gt;"Local",0.25,IF(R653="y",1,""))</f>
        <v>0.25</v>
      </c>
      <c r="X653" s="415">
        <f>IF(Table1[[#This Row],[Asset Class]]&lt;&gt;"Local",0.25,IF(S653="y",1,""))</f>
        <v>0.25</v>
      </c>
      <c r="Y653" s="95">
        <f t="shared" si="54"/>
        <v>1</v>
      </c>
      <c r="Z653" s="50"/>
      <c r="AA653" s="257">
        <f t="shared" si="55"/>
        <v>1401017</v>
      </c>
      <c r="AB653" s="258">
        <f t="shared" si="56"/>
        <v>1401017</v>
      </c>
      <c r="AC653" s="258">
        <f t="shared" si="57"/>
        <v>1401017</v>
      </c>
      <c r="AD653" s="258">
        <f t="shared" si="58"/>
        <v>1401017</v>
      </c>
      <c r="AE653" s="259">
        <f t="shared" si="59"/>
        <v>5604068</v>
      </c>
    </row>
    <row r="654" spans="1:31">
      <c r="A654" s="26"/>
      <c r="B654" s="210" t="s">
        <v>1144</v>
      </c>
      <c r="C654" s="211" t="s">
        <v>1145</v>
      </c>
      <c r="D654" s="211" t="s">
        <v>106</v>
      </c>
      <c r="E654" s="211" t="s">
        <v>102</v>
      </c>
      <c r="F654" s="241" t="s">
        <v>103</v>
      </c>
      <c r="G654" s="357">
        <v>0.5</v>
      </c>
      <c r="H654" s="360">
        <v>31367.120075117637</v>
      </c>
      <c r="I654" s="365">
        <v>452.87898632773505</v>
      </c>
      <c r="J654" s="332">
        <f>Table1[[#This Row],[Embellishment Area (m2)]]*Table1[[#This Row],[Construction Unit Rate ($/m)]]*Table1[[#This Row],[Embellishment Area Factor]]</f>
        <v>7102754.7718198122</v>
      </c>
      <c r="K654" s="246">
        <v>0</v>
      </c>
      <c r="L654" s="337">
        <v>140.14546069071523</v>
      </c>
      <c r="M654" s="88">
        <f>Table1[[#This Row],[Size of land (m2)]]*Table1[[#This Row],[Land Unit Rate ($/m2)]]</f>
        <v>0</v>
      </c>
      <c r="N654" s="244">
        <v>2021</v>
      </c>
      <c r="O654" s="202">
        <f>ROUND(IF(Table1[[#This Row],[Valuation Year]]=2016,(Table1[[#This Row],[Total Construction Cost ($)]]+Table1[[#This Row],[Land Value]])*('General Input Sheet'!$G$38/'General Input Sheet'!$G$43),Table1[[#This Row],[Total Construction Cost ($)]]+Table1[[#This Row],[Land Value]]),0)</f>
        <v>7102755</v>
      </c>
      <c r="P654" s="123" t="str" cm="1">
        <f t="array" ref="P654">_xlfn.IFS(Table1[[#This Row],[Asset Class]]&lt;&gt;"Local","y",P$11=$E654,"y",Table1[[#This Row],[Asset Class]]="Local","")</f>
        <v>y</v>
      </c>
      <c r="Q654" s="86" t="str" cm="1">
        <f t="array" ref="Q654">_xlfn.IFS(Table1[[#This Row],[Asset Class]]&lt;&gt;"Local","y",Q$11=$E654,"y",Table1[[#This Row],[Asset Class]]="Local","")</f>
        <v>y</v>
      </c>
      <c r="R654" s="86" t="str" cm="1">
        <f t="array" ref="R654">_xlfn.IFS(Table1[[#This Row],[Asset Class]]&lt;&gt;"Local","y",R$11=$E654,"y",Table1[[#This Row],[Asset Class]]="Local","")</f>
        <v>y</v>
      </c>
      <c r="S654" s="341" t="str" cm="1">
        <f t="array" ref="S654">_xlfn.IFS(Table1[[#This Row],[Asset Class]]&lt;&gt;"Local","y",S$11=$E654,"y",Table1[[#This Row],[Asset Class]]="Local","")</f>
        <v>y</v>
      </c>
      <c r="T654" s="50"/>
      <c r="U654" s="95">
        <f>IF(Table1[[#This Row],[Asset Class]]&lt;&gt;"Local",0.25,IF(P654="y",1,""))</f>
        <v>0.25</v>
      </c>
      <c r="V654" s="415">
        <f>IF(Table1[[#This Row],[Asset Class]]&lt;&gt;"Local",0.25,IF(Q654="y",1,""))</f>
        <v>0.25</v>
      </c>
      <c r="W654" s="415">
        <f>IF(Table1[[#This Row],[Asset Class]]&lt;&gt;"Local",0.25,IF(R654="y",1,""))</f>
        <v>0.25</v>
      </c>
      <c r="X654" s="415">
        <f>IF(Table1[[#This Row],[Asset Class]]&lt;&gt;"Local",0.25,IF(S654="y",1,""))</f>
        <v>0.25</v>
      </c>
      <c r="Y654" s="95">
        <f t="shared" si="54"/>
        <v>1</v>
      </c>
      <c r="Z654" s="50"/>
      <c r="AA654" s="257">
        <f t="shared" si="55"/>
        <v>1775688.75</v>
      </c>
      <c r="AB654" s="258">
        <f t="shared" si="56"/>
        <v>1775688.75</v>
      </c>
      <c r="AC654" s="258">
        <f t="shared" si="57"/>
        <v>1775688.75</v>
      </c>
      <c r="AD654" s="258">
        <f t="shared" si="58"/>
        <v>1775688.75</v>
      </c>
      <c r="AE654" s="259">
        <f t="shared" si="59"/>
        <v>7102755</v>
      </c>
    </row>
    <row r="655" spans="1:31">
      <c r="A655" s="26"/>
      <c r="B655" s="210" t="s">
        <v>1146</v>
      </c>
      <c r="C655" s="211" t="s">
        <v>1147</v>
      </c>
      <c r="D655" s="211" t="s">
        <v>111</v>
      </c>
      <c r="E655" s="211" t="s">
        <v>102</v>
      </c>
      <c r="F655" s="241" t="s">
        <v>136</v>
      </c>
      <c r="G655" s="357">
        <v>0.5</v>
      </c>
      <c r="H655" s="360">
        <v>3909.2750979498364</v>
      </c>
      <c r="I655" s="365">
        <v>143.96305955739601</v>
      </c>
      <c r="J655" s="332">
        <f>Table1[[#This Row],[Embellishment Area (m2)]]*Table1[[#This Row],[Construction Unit Rate ($/m)]]*Table1[[#This Row],[Embellishment Area Factor]]</f>
        <v>281395.60187619872</v>
      </c>
      <c r="K655" s="246">
        <v>0</v>
      </c>
      <c r="L655" s="337">
        <v>39.027494808321961</v>
      </c>
      <c r="M655" s="88">
        <f>Table1[[#This Row],[Size of land (m2)]]*Table1[[#This Row],[Land Unit Rate ($/m2)]]</f>
        <v>0</v>
      </c>
      <c r="N655" s="244">
        <v>2021</v>
      </c>
      <c r="O655" s="202">
        <f>ROUND(IF(Table1[[#This Row],[Valuation Year]]=2016,(Table1[[#This Row],[Total Construction Cost ($)]]+Table1[[#This Row],[Land Value]])*('General Input Sheet'!$G$38/'General Input Sheet'!$G$43),Table1[[#This Row],[Total Construction Cost ($)]]+Table1[[#This Row],[Land Value]]),0)</f>
        <v>281396</v>
      </c>
      <c r="P655" s="123" t="str" cm="1">
        <f t="array" ref="P655">_xlfn.IFS(Table1[[#This Row],[Asset Class]]&lt;&gt;"Local","y",P$11=$E655,"y",Table1[[#This Row],[Asset Class]]="Local","")</f>
        <v/>
      </c>
      <c r="Q655" s="86" t="str" cm="1">
        <f t="array" ref="Q655">_xlfn.IFS(Table1[[#This Row],[Asset Class]]&lt;&gt;"Local","y",Q$11=$E655,"y",Table1[[#This Row],[Asset Class]]="Local","")</f>
        <v/>
      </c>
      <c r="R655" s="86" t="str" cm="1">
        <f t="array" ref="R655">_xlfn.IFS(Table1[[#This Row],[Asset Class]]&lt;&gt;"Local","y",R$11=$E655,"y",Table1[[#This Row],[Asset Class]]="Local","")</f>
        <v>y</v>
      </c>
      <c r="S655" s="341" t="str" cm="1">
        <f t="array" ref="S655">_xlfn.IFS(Table1[[#This Row],[Asset Class]]&lt;&gt;"Local","y",S$11=$E655,"y",Table1[[#This Row],[Asset Class]]="Local","")</f>
        <v/>
      </c>
      <c r="T655" s="50"/>
      <c r="U655" s="95" t="str">
        <f>IF(Table1[[#This Row],[Asset Class]]&lt;&gt;"Local",0.25,IF(P655="y",1,""))</f>
        <v/>
      </c>
      <c r="V655" s="415" t="str">
        <f>IF(Table1[[#This Row],[Asset Class]]&lt;&gt;"Local",0.25,IF(Q655="y",1,""))</f>
        <v/>
      </c>
      <c r="W655" s="415">
        <f>IF(Table1[[#This Row],[Asset Class]]&lt;&gt;"Local",0.25,IF(R655="y",1,""))</f>
        <v>1</v>
      </c>
      <c r="X655" s="415" t="str">
        <f>IF(Table1[[#This Row],[Asset Class]]&lt;&gt;"Local",0.25,IF(S655="y",1,""))</f>
        <v/>
      </c>
      <c r="Y655" s="95">
        <f t="shared" ref="Y655:Y718" si="60">SUM(U655:X655)</f>
        <v>1</v>
      </c>
      <c r="Z655" s="50"/>
      <c r="AA655" s="257" t="str">
        <f t="shared" ref="AA655:AA718" si="61">IF(U655="","",(U655/$Y655)*$O655)</f>
        <v/>
      </c>
      <c r="AB655" s="258" t="str">
        <f t="shared" ref="AB655:AB718" si="62">IF(V655="","",(V655/$Y655)*$O655)</f>
        <v/>
      </c>
      <c r="AC655" s="258">
        <f t="shared" ref="AC655:AC718" si="63">IF(W655="","",(W655/$Y655)*$O655)</f>
        <v>281396</v>
      </c>
      <c r="AD655" s="258" t="str">
        <f t="shared" ref="AD655:AD718" si="64">IF(X655="","",(X655/$Y655)*$O655)</f>
        <v/>
      </c>
      <c r="AE655" s="259">
        <f t="shared" ref="AE655:AE718" si="65">SUM(AA655:AD655)</f>
        <v>281396</v>
      </c>
    </row>
    <row r="656" spans="1:31">
      <c r="A656" s="26"/>
      <c r="B656" s="210" t="s">
        <v>1148</v>
      </c>
      <c r="C656" s="211" t="s">
        <v>1149</v>
      </c>
      <c r="D656" s="211" t="s">
        <v>111</v>
      </c>
      <c r="E656" s="211" t="s">
        <v>102</v>
      </c>
      <c r="F656" s="241" t="s">
        <v>108</v>
      </c>
      <c r="G656" s="357">
        <v>0.5</v>
      </c>
      <c r="H656" s="360">
        <v>6835.5258774676604</v>
      </c>
      <c r="I656" s="365">
        <v>143.96305955739601</v>
      </c>
      <c r="J656" s="332">
        <f>Table1[[#This Row],[Embellishment Area (m2)]]*Table1[[#This Row],[Construction Unit Rate ($/m)]]*Table1[[#This Row],[Embellishment Area Factor]]</f>
        <v>492031.60950199922</v>
      </c>
      <c r="K656" s="246">
        <v>13671.051754935321</v>
      </c>
      <c r="L656" s="337">
        <v>39.027494808321961</v>
      </c>
      <c r="M656" s="88">
        <f>Table1[[#This Row],[Size of land (m2)]]*Table1[[#This Row],[Land Unit Rate ($/m2)]]</f>
        <v>533546.90139003901</v>
      </c>
      <c r="N656" s="244">
        <v>2021</v>
      </c>
      <c r="O656" s="202">
        <f>ROUND(IF(Table1[[#This Row],[Valuation Year]]=2016,(Table1[[#This Row],[Total Construction Cost ($)]]+Table1[[#This Row],[Land Value]])*('General Input Sheet'!$G$38/'General Input Sheet'!$G$43),Table1[[#This Row],[Total Construction Cost ($)]]+Table1[[#This Row],[Land Value]]),0)</f>
        <v>1025579</v>
      </c>
      <c r="P656" s="123" t="str" cm="1">
        <f t="array" ref="P656">_xlfn.IFS(Table1[[#This Row],[Asset Class]]&lt;&gt;"Local","y",P$11=$E656,"y",Table1[[#This Row],[Asset Class]]="Local","")</f>
        <v/>
      </c>
      <c r="Q656" s="86" t="str" cm="1">
        <f t="array" ref="Q656">_xlfn.IFS(Table1[[#This Row],[Asset Class]]&lt;&gt;"Local","y",Q$11=$E656,"y",Table1[[#This Row],[Asset Class]]="Local","")</f>
        <v/>
      </c>
      <c r="R656" s="86" t="str" cm="1">
        <f t="array" ref="R656">_xlfn.IFS(Table1[[#This Row],[Asset Class]]&lt;&gt;"Local","y",R$11=$E656,"y",Table1[[#This Row],[Asset Class]]="Local","")</f>
        <v>y</v>
      </c>
      <c r="S656" s="341" t="str" cm="1">
        <f t="array" ref="S656">_xlfn.IFS(Table1[[#This Row],[Asset Class]]&lt;&gt;"Local","y",S$11=$E656,"y",Table1[[#This Row],[Asset Class]]="Local","")</f>
        <v/>
      </c>
      <c r="T656" s="50"/>
      <c r="U656" s="95" t="str">
        <f>IF(Table1[[#This Row],[Asset Class]]&lt;&gt;"Local",0.25,IF(P656="y",1,""))</f>
        <v/>
      </c>
      <c r="V656" s="415" t="str">
        <f>IF(Table1[[#This Row],[Asset Class]]&lt;&gt;"Local",0.25,IF(Q656="y",1,""))</f>
        <v/>
      </c>
      <c r="W656" s="415">
        <f>IF(Table1[[#This Row],[Asset Class]]&lt;&gt;"Local",0.25,IF(R656="y",1,""))</f>
        <v>1</v>
      </c>
      <c r="X656" s="415" t="str">
        <f>IF(Table1[[#This Row],[Asset Class]]&lt;&gt;"Local",0.25,IF(S656="y",1,""))</f>
        <v/>
      </c>
      <c r="Y656" s="95">
        <f t="shared" si="60"/>
        <v>1</v>
      </c>
      <c r="Z656" s="50"/>
      <c r="AA656" s="257" t="str">
        <f t="shared" si="61"/>
        <v/>
      </c>
      <c r="AB656" s="258" t="str">
        <f t="shared" si="62"/>
        <v/>
      </c>
      <c r="AC656" s="258">
        <f t="shared" si="63"/>
        <v>1025579</v>
      </c>
      <c r="AD656" s="258" t="str">
        <f t="shared" si="64"/>
        <v/>
      </c>
      <c r="AE656" s="259">
        <f t="shared" si="65"/>
        <v>1025579</v>
      </c>
    </row>
    <row r="657" spans="1:31">
      <c r="A657" s="26"/>
      <c r="B657" s="210" t="s">
        <v>1150</v>
      </c>
      <c r="C657" s="211" t="s">
        <v>1151</v>
      </c>
      <c r="D657" s="211" t="s">
        <v>111</v>
      </c>
      <c r="E657" s="211" t="s">
        <v>102</v>
      </c>
      <c r="F657" s="241" t="s">
        <v>103</v>
      </c>
      <c r="G657" s="357">
        <v>0.5</v>
      </c>
      <c r="H657" s="360">
        <v>4753.9149872886182</v>
      </c>
      <c r="I657" s="365">
        <v>143.96305955739601</v>
      </c>
      <c r="J657" s="332">
        <f>Table1[[#This Row],[Embellishment Area (m2)]]*Table1[[#This Row],[Construction Unit Rate ($/m)]]*Table1[[#This Row],[Embellishment Area Factor]]</f>
        <v>342194.07322291442</v>
      </c>
      <c r="K657" s="246">
        <v>9507.8299745772365</v>
      </c>
      <c r="L657" s="337">
        <v>39.027494808321961</v>
      </c>
      <c r="M657" s="88">
        <f>Table1[[#This Row],[Size of land (m2)]]*Table1[[#This Row],[Land Unit Rate ($/m2)]]</f>
        <v>371066.784971221</v>
      </c>
      <c r="N657" s="244">
        <v>2021</v>
      </c>
      <c r="O657" s="202">
        <f>ROUND(IF(Table1[[#This Row],[Valuation Year]]=2016,(Table1[[#This Row],[Total Construction Cost ($)]]+Table1[[#This Row],[Land Value]])*('General Input Sheet'!$G$38/'General Input Sheet'!$G$43),Table1[[#This Row],[Total Construction Cost ($)]]+Table1[[#This Row],[Land Value]]),0)</f>
        <v>713261</v>
      </c>
      <c r="P657" s="123" t="str" cm="1">
        <f t="array" ref="P657">_xlfn.IFS(Table1[[#This Row],[Asset Class]]&lt;&gt;"Local","y",P$11=$E657,"y",Table1[[#This Row],[Asset Class]]="Local","")</f>
        <v/>
      </c>
      <c r="Q657" s="86" t="str" cm="1">
        <f t="array" ref="Q657">_xlfn.IFS(Table1[[#This Row],[Asset Class]]&lt;&gt;"Local","y",Q$11=$E657,"y",Table1[[#This Row],[Asset Class]]="Local","")</f>
        <v/>
      </c>
      <c r="R657" s="86" t="str" cm="1">
        <f t="array" ref="R657">_xlfn.IFS(Table1[[#This Row],[Asset Class]]&lt;&gt;"Local","y",R$11=$E657,"y",Table1[[#This Row],[Asset Class]]="Local","")</f>
        <v>y</v>
      </c>
      <c r="S657" s="341" t="str" cm="1">
        <f t="array" ref="S657">_xlfn.IFS(Table1[[#This Row],[Asset Class]]&lt;&gt;"Local","y",S$11=$E657,"y",Table1[[#This Row],[Asset Class]]="Local","")</f>
        <v/>
      </c>
      <c r="T657" s="50"/>
      <c r="U657" s="95" t="str">
        <f>IF(Table1[[#This Row],[Asset Class]]&lt;&gt;"Local",0.25,IF(P657="y",1,""))</f>
        <v/>
      </c>
      <c r="V657" s="415" t="str">
        <f>IF(Table1[[#This Row],[Asset Class]]&lt;&gt;"Local",0.25,IF(Q657="y",1,""))</f>
        <v/>
      </c>
      <c r="W657" s="415">
        <f>IF(Table1[[#This Row],[Asset Class]]&lt;&gt;"Local",0.25,IF(R657="y",1,""))</f>
        <v>1</v>
      </c>
      <c r="X657" s="415" t="str">
        <f>IF(Table1[[#This Row],[Asset Class]]&lt;&gt;"Local",0.25,IF(S657="y",1,""))</f>
        <v/>
      </c>
      <c r="Y657" s="95">
        <f t="shared" si="60"/>
        <v>1</v>
      </c>
      <c r="Z657" s="50"/>
      <c r="AA657" s="257" t="str">
        <f t="shared" si="61"/>
        <v/>
      </c>
      <c r="AB657" s="258" t="str">
        <f t="shared" si="62"/>
        <v/>
      </c>
      <c r="AC657" s="258">
        <f t="shared" si="63"/>
        <v>713261</v>
      </c>
      <c r="AD657" s="258" t="str">
        <f t="shared" si="64"/>
        <v/>
      </c>
      <c r="AE657" s="259">
        <f t="shared" si="65"/>
        <v>713261</v>
      </c>
    </row>
    <row r="658" spans="1:31">
      <c r="A658" s="26"/>
      <c r="B658" s="210" t="s">
        <v>1152</v>
      </c>
      <c r="C658" s="211" t="s">
        <v>1153</v>
      </c>
      <c r="D658" s="211" t="s">
        <v>111</v>
      </c>
      <c r="E658" s="211" t="s">
        <v>102</v>
      </c>
      <c r="F658" s="241" t="s">
        <v>103</v>
      </c>
      <c r="G658" s="357">
        <v>0.5</v>
      </c>
      <c r="H658" s="360">
        <v>4646.015333446363</v>
      </c>
      <c r="I658" s="365">
        <v>143.96305955739601</v>
      </c>
      <c r="J658" s="332">
        <f>Table1[[#This Row],[Embellishment Area (m2)]]*Table1[[#This Row],[Construction Unit Rate ($/m)]]*Table1[[#This Row],[Embellishment Area Factor]]</f>
        <v>334427.2910767569</v>
      </c>
      <c r="K658" s="246">
        <v>9292.030666892726</v>
      </c>
      <c r="L658" s="337">
        <v>39.027494808321961</v>
      </c>
      <c r="M658" s="88">
        <f>Table1[[#This Row],[Size of land (m2)]]*Table1[[#This Row],[Land Unit Rate ($/m2)]]</f>
        <v>362644.67861092434</v>
      </c>
      <c r="N658" s="244">
        <v>2021</v>
      </c>
      <c r="O658" s="202">
        <f>ROUND(IF(Table1[[#This Row],[Valuation Year]]=2016,(Table1[[#This Row],[Total Construction Cost ($)]]+Table1[[#This Row],[Land Value]])*('General Input Sheet'!$G$38/'General Input Sheet'!$G$43),Table1[[#This Row],[Total Construction Cost ($)]]+Table1[[#This Row],[Land Value]]),0)</f>
        <v>697072</v>
      </c>
      <c r="P658" s="123" t="str" cm="1">
        <f t="array" ref="P658">_xlfn.IFS(Table1[[#This Row],[Asset Class]]&lt;&gt;"Local","y",P$11=$E658,"y",Table1[[#This Row],[Asset Class]]="Local","")</f>
        <v/>
      </c>
      <c r="Q658" s="86" t="str" cm="1">
        <f t="array" ref="Q658">_xlfn.IFS(Table1[[#This Row],[Asset Class]]&lt;&gt;"Local","y",Q$11=$E658,"y",Table1[[#This Row],[Asset Class]]="Local","")</f>
        <v/>
      </c>
      <c r="R658" s="86" t="str" cm="1">
        <f t="array" ref="R658">_xlfn.IFS(Table1[[#This Row],[Asset Class]]&lt;&gt;"Local","y",R$11=$E658,"y",Table1[[#This Row],[Asset Class]]="Local","")</f>
        <v>y</v>
      </c>
      <c r="S658" s="341" t="str" cm="1">
        <f t="array" ref="S658">_xlfn.IFS(Table1[[#This Row],[Asset Class]]&lt;&gt;"Local","y",S$11=$E658,"y",Table1[[#This Row],[Asset Class]]="Local","")</f>
        <v/>
      </c>
      <c r="T658" s="50"/>
      <c r="U658" s="95" t="str">
        <f>IF(Table1[[#This Row],[Asset Class]]&lt;&gt;"Local",0.25,IF(P658="y",1,""))</f>
        <v/>
      </c>
      <c r="V658" s="415" t="str">
        <f>IF(Table1[[#This Row],[Asset Class]]&lt;&gt;"Local",0.25,IF(Q658="y",1,""))</f>
        <v/>
      </c>
      <c r="W658" s="415">
        <f>IF(Table1[[#This Row],[Asset Class]]&lt;&gt;"Local",0.25,IF(R658="y",1,""))</f>
        <v>1</v>
      </c>
      <c r="X658" s="415" t="str">
        <f>IF(Table1[[#This Row],[Asset Class]]&lt;&gt;"Local",0.25,IF(S658="y",1,""))</f>
        <v/>
      </c>
      <c r="Y658" s="95">
        <f t="shared" si="60"/>
        <v>1</v>
      </c>
      <c r="Z658" s="50"/>
      <c r="AA658" s="257" t="str">
        <f t="shared" si="61"/>
        <v/>
      </c>
      <c r="AB658" s="258" t="str">
        <f t="shared" si="62"/>
        <v/>
      </c>
      <c r="AC658" s="258">
        <f t="shared" si="63"/>
        <v>697072</v>
      </c>
      <c r="AD658" s="258" t="str">
        <f t="shared" si="64"/>
        <v/>
      </c>
      <c r="AE658" s="259">
        <f t="shared" si="65"/>
        <v>697072</v>
      </c>
    </row>
    <row r="659" spans="1:31">
      <c r="A659" s="26"/>
      <c r="B659" s="210" t="s">
        <v>1152</v>
      </c>
      <c r="C659" s="211" t="s">
        <v>1154</v>
      </c>
      <c r="D659" s="211" t="s">
        <v>111</v>
      </c>
      <c r="E659" s="211" t="s">
        <v>102</v>
      </c>
      <c r="F659" s="241" t="s">
        <v>108</v>
      </c>
      <c r="G659" s="357">
        <v>0.5</v>
      </c>
      <c r="H659" s="360">
        <v>19325.661895614019</v>
      </c>
      <c r="I659" s="365">
        <v>143.96305955739601</v>
      </c>
      <c r="J659" s="332">
        <f>Table1[[#This Row],[Embellishment Area (m2)]]*Table1[[#This Row],[Construction Unit Rate ($/m)]]*Table1[[#This Row],[Embellishment Area Factor]]</f>
        <v>1391090.7072321898</v>
      </c>
      <c r="K659" s="246">
        <v>38651.323791228038</v>
      </c>
      <c r="L659" s="337">
        <v>39.027494808321961</v>
      </c>
      <c r="M659" s="88">
        <f>Table1[[#This Row],[Size of land (m2)]]*Table1[[#This Row],[Land Unit Rate ($/m2)]]</f>
        <v>1508464.3385969233</v>
      </c>
      <c r="N659" s="244">
        <v>2021</v>
      </c>
      <c r="O659" s="202">
        <f>ROUND(IF(Table1[[#This Row],[Valuation Year]]=2016,(Table1[[#This Row],[Total Construction Cost ($)]]+Table1[[#This Row],[Land Value]])*('General Input Sheet'!$G$38/'General Input Sheet'!$G$43),Table1[[#This Row],[Total Construction Cost ($)]]+Table1[[#This Row],[Land Value]]),0)</f>
        <v>2899555</v>
      </c>
      <c r="P659" s="123" t="str" cm="1">
        <f t="array" ref="P659">_xlfn.IFS(Table1[[#This Row],[Asset Class]]&lt;&gt;"Local","y",P$11=$E659,"y",Table1[[#This Row],[Asset Class]]="Local","")</f>
        <v/>
      </c>
      <c r="Q659" s="86" t="str" cm="1">
        <f t="array" ref="Q659">_xlfn.IFS(Table1[[#This Row],[Asset Class]]&lt;&gt;"Local","y",Q$11=$E659,"y",Table1[[#This Row],[Asset Class]]="Local","")</f>
        <v/>
      </c>
      <c r="R659" s="86" t="str" cm="1">
        <f t="array" ref="R659">_xlfn.IFS(Table1[[#This Row],[Asset Class]]&lt;&gt;"Local","y",R$11=$E659,"y",Table1[[#This Row],[Asset Class]]="Local","")</f>
        <v>y</v>
      </c>
      <c r="S659" s="341" t="str" cm="1">
        <f t="array" ref="S659">_xlfn.IFS(Table1[[#This Row],[Asset Class]]&lt;&gt;"Local","y",S$11=$E659,"y",Table1[[#This Row],[Asset Class]]="Local","")</f>
        <v/>
      </c>
      <c r="T659" s="50"/>
      <c r="U659" s="95" t="str">
        <f>IF(Table1[[#This Row],[Asset Class]]&lt;&gt;"Local",0.25,IF(P659="y",1,""))</f>
        <v/>
      </c>
      <c r="V659" s="415" t="str">
        <f>IF(Table1[[#This Row],[Asset Class]]&lt;&gt;"Local",0.25,IF(Q659="y",1,""))</f>
        <v/>
      </c>
      <c r="W659" s="415">
        <f>IF(Table1[[#This Row],[Asset Class]]&lt;&gt;"Local",0.25,IF(R659="y",1,""))</f>
        <v>1</v>
      </c>
      <c r="X659" s="415" t="str">
        <f>IF(Table1[[#This Row],[Asset Class]]&lt;&gt;"Local",0.25,IF(S659="y",1,""))</f>
        <v/>
      </c>
      <c r="Y659" s="95">
        <f t="shared" si="60"/>
        <v>1</v>
      </c>
      <c r="Z659" s="50"/>
      <c r="AA659" s="257" t="str">
        <f t="shared" si="61"/>
        <v/>
      </c>
      <c r="AB659" s="258" t="str">
        <f t="shared" si="62"/>
        <v/>
      </c>
      <c r="AC659" s="258">
        <f t="shared" si="63"/>
        <v>2899555</v>
      </c>
      <c r="AD659" s="258" t="str">
        <f t="shared" si="64"/>
        <v/>
      </c>
      <c r="AE659" s="259">
        <f t="shared" si="65"/>
        <v>2899555</v>
      </c>
    </row>
    <row r="660" spans="1:31">
      <c r="A660" s="26"/>
      <c r="B660" s="210" t="s">
        <v>1155</v>
      </c>
      <c r="C660" s="211" t="s">
        <v>1156</v>
      </c>
      <c r="D660" s="211" t="s">
        <v>111</v>
      </c>
      <c r="E660" s="211" t="s">
        <v>102</v>
      </c>
      <c r="F660" s="241" t="s">
        <v>103</v>
      </c>
      <c r="G660" s="357">
        <v>0.5</v>
      </c>
      <c r="H660" s="360">
        <v>7346.8576136568799</v>
      </c>
      <c r="I660" s="365">
        <v>143.96305955739601</v>
      </c>
      <c r="J660" s="332">
        <f>Table1[[#This Row],[Embellishment Area (m2)]]*Table1[[#This Row],[Construction Unit Rate ($/m)]]*Table1[[#This Row],[Embellishment Area Factor]]</f>
        <v>528838.05009729683</v>
      </c>
      <c r="K660" s="246">
        <v>14693.71522731376</v>
      </c>
      <c r="L660" s="337">
        <v>39.027494808321961</v>
      </c>
      <c r="M660" s="88">
        <f>Table1[[#This Row],[Size of land (m2)]]*Table1[[#This Row],[Land Unit Rate ($/m2)]]</f>
        <v>573458.8947489491</v>
      </c>
      <c r="N660" s="244">
        <v>2021</v>
      </c>
      <c r="O660" s="202">
        <f>ROUND(IF(Table1[[#This Row],[Valuation Year]]=2016,(Table1[[#This Row],[Total Construction Cost ($)]]+Table1[[#This Row],[Land Value]])*('General Input Sheet'!$G$38/'General Input Sheet'!$G$43),Table1[[#This Row],[Total Construction Cost ($)]]+Table1[[#This Row],[Land Value]]),0)</f>
        <v>1102297</v>
      </c>
      <c r="P660" s="123" t="str" cm="1">
        <f t="array" ref="P660">_xlfn.IFS(Table1[[#This Row],[Asset Class]]&lt;&gt;"Local","y",P$11=$E660,"y",Table1[[#This Row],[Asset Class]]="Local","")</f>
        <v/>
      </c>
      <c r="Q660" s="86" t="str" cm="1">
        <f t="array" ref="Q660">_xlfn.IFS(Table1[[#This Row],[Asset Class]]&lt;&gt;"Local","y",Q$11=$E660,"y",Table1[[#This Row],[Asset Class]]="Local","")</f>
        <v/>
      </c>
      <c r="R660" s="86" t="str" cm="1">
        <f t="array" ref="R660">_xlfn.IFS(Table1[[#This Row],[Asset Class]]&lt;&gt;"Local","y",R$11=$E660,"y",Table1[[#This Row],[Asset Class]]="Local","")</f>
        <v>y</v>
      </c>
      <c r="S660" s="341" t="str" cm="1">
        <f t="array" ref="S660">_xlfn.IFS(Table1[[#This Row],[Asset Class]]&lt;&gt;"Local","y",S$11=$E660,"y",Table1[[#This Row],[Asset Class]]="Local","")</f>
        <v/>
      </c>
      <c r="T660" s="50"/>
      <c r="U660" s="95" t="str">
        <f>IF(Table1[[#This Row],[Asset Class]]&lt;&gt;"Local",0.25,IF(P660="y",1,""))</f>
        <v/>
      </c>
      <c r="V660" s="415" t="str">
        <f>IF(Table1[[#This Row],[Asset Class]]&lt;&gt;"Local",0.25,IF(Q660="y",1,""))</f>
        <v/>
      </c>
      <c r="W660" s="415">
        <f>IF(Table1[[#This Row],[Asset Class]]&lt;&gt;"Local",0.25,IF(R660="y",1,""))</f>
        <v>1</v>
      </c>
      <c r="X660" s="415" t="str">
        <f>IF(Table1[[#This Row],[Asset Class]]&lt;&gt;"Local",0.25,IF(S660="y",1,""))</f>
        <v/>
      </c>
      <c r="Y660" s="95">
        <f t="shared" si="60"/>
        <v>1</v>
      </c>
      <c r="Z660" s="50"/>
      <c r="AA660" s="257" t="str">
        <f t="shared" si="61"/>
        <v/>
      </c>
      <c r="AB660" s="258" t="str">
        <f t="shared" si="62"/>
        <v/>
      </c>
      <c r="AC660" s="258">
        <f t="shared" si="63"/>
        <v>1102297</v>
      </c>
      <c r="AD660" s="258" t="str">
        <f t="shared" si="64"/>
        <v/>
      </c>
      <c r="AE660" s="259">
        <f t="shared" si="65"/>
        <v>1102297</v>
      </c>
    </row>
    <row r="661" spans="1:31">
      <c r="A661" s="26"/>
      <c r="B661" s="210" t="s">
        <v>1157</v>
      </c>
      <c r="C661" s="211" t="s">
        <v>1158</v>
      </c>
      <c r="D661" s="211" t="s">
        <v>111</v>
      </c>
      <c r="E661" s="211" t="s">
        <v>102</v>
      </c>
      <c r="F661" s="241" t="s">
        <v>103</v>
      </c>
      <c r="G661" s="357">
        <v>0.5</v>
      </c>
      <c r="H661" s="360">
        <v>4689.9103945209717</v>
      </c>
      <c r="I661" s="365">
        <v>143.96305955739601</v>
      </c>
      <c r="J661" s="332">
        <f>Table1[[#This Row],[Embellishment Area (m2)]]*Table1[[#This Row],[Construction Unit Rate ($/m)]]*Table1[[#This Row],[Embellishment Area Factor]]</f>
        <v>337586.92472263664</v>
      </c>
      <c r="K661" s="246">
        <v>9379.8207890419435</v>
      </c>
      <c r="L661" s="337">
        <v>39.027494808321961</v>
      </c>
      <c r="M661" s="88">
        <f>Table1[[#This Row],[Size of land (m2)]]*Table1[[#This Row],[Land Unit Rate ($/m2)]]</f>
        <v>366070.90714732488</v>
      </c>
      <c r="N661" s="244">
        <v>2021</v>
      </c>
      <c r="O661" s="202">
        <f>ROUND(IF(Table1[[#This Row],[Valuation Year]]=2016,(Table1[[#This Row],[Total Construction Cost ($)]]+Table1[[#This Row],[Land Value]])*('General Input Sheet'!$G$38/'General Input Sheet'!$G$43),Table1[[#This Row],[Total Construction Cost ($)]]+Table1[[#This Row],[Land Value]]),0)</f>
        <v>703658</v>
      </c>
      <c r="P661" s="123" t="str" cm="1">
        <f t="array" ref="P661">_xlfn.IFS(Table1[[#This Row],[Asset Class]]&lt;&gt;"Local","y",P$11=$E661,"y",Table1[[#This Row],[Asset Class]]="Local","")</f>
        <v/>
      </c>
      <c r="Q661" s="86" t="str" cm="1">
        <f t="array" ref="Q661">_xlfn.IFS(Table1[[#This Row],[Asset Class]]&lt;&gt;"Local","y",Q$11=$E661,"y",Table1[[#This Row],[Asset Class]]="Local","")</f>
        <v/>
      </c>
      <c r="R661" s="86" t="str" cm="1">
        <f t="array" ref="R661">_xlfn.IFS(Table1[[#This Row],[Asset Class]]&lt;&gt;"Local","y",R$11=$E661,"y",Table1[[#This Row],[Asset Class]]="Local","")</f>
        <v>y</v>
      </c>
      <c r="S661" s="341" t="str" cm="1">
        <f t="array" ref="S661">_xlfn.IFS(Table1[[#This Row],[Asset Class]]&lt;&gt;"Local","y",S$11=$E661,"y",Table1[[#This Row],[Asset Class]]="Local","")</f>
        <v/>
      </c>
      <c r="T661" s="50"/>
      <c r="U661" s="95" t="str">
        <f>IF(Table1[[#This Row],[Asset Class]]&lt;&gt;"Local",0.25,IF(P661="y",1,""))</f>
        <v/>
      </c>
      <c r="V661" s="415" t="str">
        <f>IF(Table1[[#This Row],[Asset Class]]&lt;&gt;"Local",0.25,IF(Q661="y",1,""))</f>
        <v/>
      </c>
      <c r="W661" s="415">
        <f>IF(Table1[[#This Row],[Asset Class]]&lt;&gt;"Local",0.25,IF(R661="y",1,""))</f>
        <v>1</v>
      </c>
      <c r="X661" s="415" t="str">
        <f>IF(Table1[[#This Row],[Asset Class]]&lt;&gt;"Local",0.25,IF(S661="y",1,""))</f>
        <v/>
      </c>
      <c r="Y661" s="95">
        <f t="shared" si="60"/>
        <v>1</v>
      </c>
      <c r="Z661" s="50"/>
      <c r="AA661" s="257" t="str">
        <f t="shared" si="61"/>
        <v/>
      </c>
      <c r="AB661" s="258" t="str">
        <f t="shared" si="62"/>
        <v/>
      </c>
      <c r="AC661" s="258">
        <f t="shared" si="63"/>
        <v>703658</v>
      </c>
      <c r="AD661" s="258" t="str">
        <f t="shared" si="64"/>
        <v/>
      </c>
      <c r="AE661" s="259">
        <f t="shared" si="65"/>
        <v>703658</v>
      </c>
    </row>
    <row r="662" spans="1:31">
      <c r="A662" s="26"/>
      <c r="B662" s="210" t="s">
        <v>1159</v>
      </c>
      <c r="C662" s="211" t="s">
        <v>1160</v>
      </c>
      <c r="D662" s="211" t="s">
        <v>111</v>
      </c>
      <c r="E662" s="211" t="s">
        <v>102</v>
      </c>
      <c r="F662" s="241" t="s">
        <v>103</v>
      </c>
      <c r="G662" s="357">
        <v>0.5</v>
      </c>
      <c r="H662" s="360">
        <v>411.04922913521261</v>
      </c>
      <c r="I662" s="365">
        <v>143.96305955739601</v>
      </c>
      <c r="J662" s="332">
        <f>Table1[[#This Row],[Embellishment Area (m2)]]*Table1[[#This Row],[Construction Unit Rate ($/m)]]*Table1[[#This Row],[Embellishment Area Factor]]</f>
        <v>29587.952327507166</v>
      </c>
      <c r="K662" s="246">
        <v>822.09845827042523</v>
      </c>
      <c r="L662" s="337">
        <v>39.027494808321961</v>
      </c>
      <c r="M662" s="88">
        <f>Table1[[#This Row],[Size of land (m2)]]*Table1[[#This Row],[Land Unit Rate ($/m2)]]</f>
        <v>32084.443312078511</v>
      </c>
      <c r="N662" s="244">
        <v>2021</v>
      </c>
      <c r="O662" s="202">
        <f>ROUND(IF(Table1[[#This Row],[Valuation Year]]=2016,(Table1[[#This Row],[Total Construction Cost ($)]]+Table1[[#This Row],[Land Value]])*('General Input Sheet'!$G$38/'General Input Sheet'!$G$43),Table1[[#This Row],[Total Construction Cost ($)]]+Table1[[#This Row],[Land Value]]),0)</f>
        <v>61672</v>
      </c>
      <c r="P662" s="123" t="str" cm="1">
        <f t="array" ref="P662">_xlfn.IFS(Table1[[#This Row],[Asset Class]]&lt;&gt;"Local","y",P$11=$E662,"y",Table1[[#This Row],[Asset Class]]="Local","")</f>
        <v/>
      </c>
      <c r="Q662" s="86" t="str" cm="1">
        <f t="array" ref="Q662">_xlfn.IFS(Table1[[#This Row],[Asset Class]]&lt;&gt;"Local","y",Q$11=$E662,"y",Table1[[#This Row],[Asset Class]]="Local","")</f>
        <v/>
      </c>
      <c r="R662" s="86" t="str" cm="1">
        <f t="array" ref="R662">_xlfn.IFS(Table1[[#This Row],[Asset Class]]&lt;&gt;"Local","y",R$11=$E662,"y",Table1[[#This Row],[Asset Class]]="Local","")</f>
        <v>y</v>
      </c>
      <c r="S662" s="341" t="str" cm="1">
        <f t="array" ref="S662">_xlfn.IFS(Table1[[#This Row],[Asset Class]]&lt;&gt;"Local","y",S$11=$E662,"y",Table1[[#This Row],[Asset Class]]="Local","")</f>
        <v/>
      </c>
      <c r="T662" s="50"/>
      <c r="U662" s="95" t="str">
        <f>IF(Table1[[#This Row],[Asset Class]]&lt;&gt;"Local",0.25,IF(P662="y",1,""))</f>
        <v/>
      </c>
      <c r="V662" s="415" t="str">
        <f>IF(Table1[[#This Row],[Asset Class]]&lt;&gt;"Local",0.25,IF(Q662="y",1,""))</f>
        <v/>
      </c>
      <c r="W662" s="415">
        <f>IF(Table1[[#This Row],[Asset Class]]&lt;&gt;"Local",0.25,IF(R662="y",1,""))</f>
        <v>1</v>
      </c>
      <c r="X662" s="415" t="str">
        <f>IF(Table1[[#This Row],[Asset Class]]&lt;&gt;"Local",0.25,IF(S662="y",1,""))</f>
        <v/>
      </c>
      <c r="Y662" s="95">
        <f t="shared" si="60"/>
        <v>1</v>
      </c>
      <c r="Z662" s="50"/>
      <c r="AA662" s="257" t="str">
        <f t="shared" si="61"/>
        <v/>
      </c>
      <c r="AB662" s="258" t="str">
        <f t="shared" si="62"/>
        <v/>
      </c>
      <c r="AC662" s="258">
        <f t="shared" si="63"/>
        <v>61672</v>
      </c>
      <c r="AD662" s="258" t="str">
        <f t="shared" si="64"/>
        <v/>
      </c>
      <c r="AE662" s="259">
        <f t="shared" si="65"/>
        <v>61672</v>
      </c>
    </row>
    <row r="663" spans="1:31">
      <c r="A663" s="26"/>
      <c r="B663" s="210" t="s">
        <v>1161</v>
      </c>
      <c r="C663" s="211" t="s">
        <v>1162</v>
      </c>
      <c r="D663" s="211" t="s">
        <v>106</v>
      </c>
      <c r="E663" s="211" t="s">
        <v>102</v>
      </c>
      <c r="F663" s="241" t="s">
        <v>131</v>
      </c>
      <c r="G663" s="357">
        <v>0.5</v>
      </c>
      <c r="H663" s="360">
        <v>7925.4583720381997</v>
      </c>
      <c r="I663" s="365">
        <v>452.87898632773505</v>
      </c>
      <c r="J663" s="332">
        <f>Table1[[#This Row],[Embellishment Area (m2)]]*Table1[[#This Row],[Construction Unit Rate ($/m)]]*Table1[[#This Row],[Embellishment Area Factor]]</f>
        <v>1794636.7768556606</v>
      </c>
      <c r="K663" s="246">
        <v>15850.916744076399</v>
      </c>
      <c r="L663" s="337">
        <v>140.14546069071523</v>
      </c>
      <c r="M663" s="88">
        <f>Table1[[#This Row],[Size of land (m2)]]*Table1[[#This Row],[Land Unit Rate ($/m2)]]</f>
        <v>2221434.029468759</v>
      </c>
      <c r="N663" s="244">
        <v>2021</v>
      </c>
      <c r="O663" s="202">
        <f>ROUND(IF(Table1[[#This Row],[Valuation Year]]=2016,(Table1[[#This Row],[Total Construction Cost ($)]]+Table1[[#This Row],[Land Value]])*('General Input Sheet'!$G$38/'General Input Sheet'!$G$43),Table1[[#This Row],[Total Construction Cost ($)]]+Table1[[#This Row],[Land Value]]),0)</f>
        <v>4016071</v>
      </c>
      <c r="P663" s="123" t="str" cm="1">
        <f t="array" ref="P663">_xlfn.IFS(Table1[[#This Row],[Asset Class]]&lt;&gt;"Local","y",P$11=$E663,"y",Table1[[#This Row],[Asset Class]]="Local","")</f>
        <v>y</v>
      </c>
      <c r="Q663" s="86" t="str" cm="1">
        <f t="array" ref="Q663">_xlfn.IFS(Table1[[#This Row],[Asset Class]]&lt;&gt;"Local","y",Q$11=$E663,"y",Table1[[#This Row],[Asset Class]]="Local","")</f>
        <v>y</v>
      </c>
      <c r="R663" s="86" t="str" cm="1">
        <f t="array" ref="R663">_xlfn.IFS(Table1[[#This Row],[Asset Class]]&lt;&gt;"Local","y",R$11=$E663,"y",Table1[[#This Row],[Asset Class]]="Local","")</f>
        <v>y</v>
      </c>
      <c r="S663" s="341" t="str" cm="1">
        <f t="array" ref="S663">_xlfn.IFS(Table1[[#This Row],[Asset Class]]&lt;&gt;"Local","y",S$11=$E663,"y",Table1[[#This Row],[Asset Class]]="Local","")</f>
        <v>y</v>
      </c>
      <c r="T663" s="50"/>
      <c r="U663" s="95">
        <f>IF(Table1[[#This Row],[Asset Class]]&lt;&gt;"Local",0.25,IF(P663="y",1,""))</f>
        <v>0.25</v>
      </c>
      <c r="V663" s="415">
        <f>IF(Table1[[#This Row],[Asset Class]]&lt;&gt;"Local",0.25,IF(Q663="y",1,""))</f>
        <v>0.25</v>
      </c>
      <c r="W663" s="415">
        <f>IF(Table1[[#This Row],[Asset Class]]&lt;&gt;"Local",0.25,IF(R663="y",1,""))</f>
        <v>0.25</v>
      </c>
      <c r="X663" s="415">
        <f>IF(Table1[[#This Row],[Asset Class]]&lt;&gt;"Local",0.25,IF(S663="y",1,""))</f>
        <v>0.25</v>
      </c>
      <c r="Y663" s="95">
        <f t="shared" si="60"/>
        <v>1</v>
      </c>
      <c r="Z663" s="50"/>
      <c r="AA663" s="257">
        <f t="shared" si="61"/>
        <v>1004017.75</v>
      </c>
      <c r="AB663" s="258">
        <f t="shared" si="62"/>
        <v>1004017.75</v>
      </c>
      <c r="AC663" s="258">
        <f t="shared" si="63"/>
        <v>1004017.75</v>
      </c>
      <c r="AD663" s="258">
        <f t="shared" si="64"/>
        <v>1004017.75</v>
      </c>
      <c r="AE663" s="259">
        <f t="shared" si="65"/>
        <v>4016071</v>
      </c>
    </row>
    <row r="664" spans="1:31">
      <c r="A664" s="26"/>
      <c r="B664" s="210" t="s">
        <v>1159</v>
      </c>
      <c r="C664" s="211" t="s">
        <v>1163</v>
      </c>
      <c r="D664" s="211" t="s">
        <v>111</v>
      </c>
      <c r="E664" s="211" t="s">
        <v>102</v>
      </c>
      <c r="F664" s="241" t="s">
        <v>103</v>
      </c>
      <c r="G664" s="357">
        <v>0.5</v>
      </c>
      <c r="H664" s="360">
        <v>6526.0840978405649</v>
      </c>
      <c r="I664" s="365">
        <v>143.96305955739601</v>
      </c>
      <c r="J664" s="332">
        <f>Table1[[#This Row],[Embellishment Area (m2)]]*Table1[[#This Row],[Construction Unit Rate ($/m)]]*Table1[[#This Row],[Embellishment Area Factor]]</f>
        <v>469757.51682699815</v>
      </c>
      <c r="K664" s="246">
        <v>13052.16819568113</v>
      </c>
      <c r="L664" s="337">
        <v>39.027494808321961</v>
      </c>
      <c r="M664" s="88">
        <f>Table1[[#This Row],[Size of land (m2)]]*Table1[[#This Row],[Land Unit Rate ($/m2)]]</f>
        <v>509393.4264942903</v>
      </c>
      <c r="N664" s="244">
        <v>2021</v>
      </c>
      <c r="O664" s="202">
        <f>ROUND(IF(Table1[[#This Row],[Valuation Year]]=2016,(Table1[[#This Row],[Total Construction Cost ($)]]+Table1[[#This Row],[Land Value]])*('General Input Sheet'!$G$38/'General Input Sheet'!$G$43),Table1[[#This Row],[Total Construction Cost ($)]]+Table1[[#This Row],[Land Value]]),0)</f>
        <v>979151</v>
      </c>
      <c r="P664" s="123" t="str" cm="1">
        <f t="array" ref="P664">_xlfn.IFS(Table1[[#This Row],[Asset Class]]&lt;&gt;"Local","y",P$11=$E664,"y",Table1[[#This Row],[Asset Class]]="Local","")</f>
        <v/>
      </c>
      <c r="Q664" s="86" t="str" cm="1">
        <f t="array" ref="Q664">_xlfn.IFS(Table1[[#This Row],[Asset Class]]&lt;&gt;"Local","y",Q$11=$E664,"y",Table1[[#This Row],[Asset Class]]="Local","")</f>
        <v/>
      </c>
      <c r="R664" s="86" t="str" cm="1">
        <f t="array" ref="R664">_xlfn.IFS(Table1[[#This Row],[Asset Class]]&lt;&gt;"Local","y",R$11=$E664,"y",Table1[[#This Row],[Asset Class]]="Local","")</f>
        <v>y</v>
      </c>
      <c r="S664" s="341" t="str" cm="1">
        <f t="array" ref="S664">_xlfn.IFS(Table1[[#This Row],[Asset Class]]&lt;&gt;"Local","y",S$11=$E664,"y",Table1[[#This Row],[Asset Class]]="Local","")</f>
        <v/>
      </c>
      <c r="T664" s="50"/>
      <c r="U664" s="95" t="str">
        <f>IF(Table1[[#This Row],[Asset Class]]&lt;&gt;"Local",0.25,IF(P664="y",1,""))</f>
        <v/>
      </c>
      <c r="V664" s="415" t="str">
        <f>IF(Table1[[#This Row],[Asset Class]]&lt;&gt;"Local",0.25,IF(Q664="y",1,""))</f>
        <v/>
      </c>
      <c r="W664" s="415">
        <f>IF(Table1[[#This Row],[Asset Class]]&lt;&gt;"Local",0.25,IF(R664="y",1,""))</f>
        <v>1</v>
      </c>
      <c r="X664" s="415" t="str">
        <f>IF(Table1[[#This Row],[Asset Class]]&lt;&gt;"Local",0.25,IF(S664="y",1,""))</f>
        <v/>
      </c>
      <c r="Y664" s="95">
        <f t="shared" si="60"/>
        <v>1</v>
      </c>
      <c r="Z664" s="50"/>
      <c r="AA664" s="257" t="str">
        <f t="shared" si="61"/>
        <v/>
      </c>
      <c r="AB664" s="258" t="str">
        <f t="shared" si="62"/>
        <v/>
      </c>
      <c r="AC664" s="258">
        <f t="shared" si="63"/>
        <v>979151</v>
      </c>
      <c r="AD664" s="258" t="str">
        <f t="shared" si="64"/>
        <v/>
      </c>
      <c r="AE664" s="259">
        <f t="shared" si="65"/>
        <v>979151</v>
      </c>
    </row>
    <row r="665" spans="1:31">
      <c r="A665" s="26"/>
      <c r="B665" s="210" t="s">
        <v>1164</v>
      </c>
      <c r="C665" s="211" t="s">
        <v>1165</v>
      </c>
      <c r="D665" s="211" t="s">
        <v>111</v>
      </c>
      <c r="E665" s="211" t="s">
        <v>102</v>
      </c>
      <c r="F665" s="241" t="s">
        <v>103</v>
      </c>
      <c r="G665" s="357">
        <v>0.5</v>
      </c>
      <c r="H665" s="360">
        <v>9126.1125396019452</v>
      </c>
      <c r="I665" s="365">
        <v>143.96305955739601</v>
      </c>
      <c r="J665" s="332">
        <f>Table1[[#This Row],[Embellishment Area (m2)]]*Table1[[#This Row],[Construction Unit Rate ($/m)]]*Table1[[#This Row],[Embellishment Area Factor]]</f>
        <v>656911.54153310671</v>
      </c>
      <c r="K665" s="246">
        <v>18252.22507920389</v>
      </c>
      <c r="L665" s="337">
        <v>39.027494808321961</v>
      </c>
      <c r="M665" s="88">
        <f>Table1[[#This Row],[Size of land (m2)]]*Table1[[#This Row],[Land Unit Rate ($/m2)]]</f>
        <v>712338.61951895372</v>
      </c>
      <c r="N665" s="244">
        <v>2021</v>
      </c>
      <c r="O665" s="202">
        <f>ROUND(IF(Table1[[#This Row],[Valuation Year]]=2016,(Table1[[#This Row],[Total Construction Cost ($)]]+Table1[[#This Row],[Land Value]])*('General Input Sheet'!$G$38/'General Input Sheet'!$G$43),Table1[[#This Row],[Total Construction Cost ($)]]+Table1[[#This Row],[Land Value]]),0)</f>
        <v>1369250</v>
      </c>
      <c r="P665" s="123" t="str" cm="1">
        <f t="array" ref="P665">_xlfn.IFS(Table1[[#This Row],[Asset Class]]&lt;&gt;"Local","y",P$11=$E665,"y",Table1[[#This Row],[Asset Class]]="Local","")</f>
        <v/>
      </c>
      <c r="Q665" s="86" t="str" cm="1">
        <f t="array" ref="Q665">_xlfn.IFS(Table1[[#This Row],[Asset Class]]&lt;&gt;"Local","y",Q$11=$E665,"y",Table1[[#This Row],[Asset Class]]="Local","")</f>
        <v/>
      </c>
      <c r="R665" s="86" t="str" cm="1">
        <f t="array" ref="R665">_xlfn.IFS(Table1[[#This Row],[Asset Class]]&lt;&gt;"Local","y",R$11=$E665,"y",Table1[[#This Row],[Asset Class]]="Local","")</f>
        <v>y</v>
      </c>
      <c r="S665" s="341" t="str" cm="1">
        <f t="array" ref="S665">_xlfn.IFS(Table1[[#This Row],[Asset Class]]&lt;&gt;"Local","y",S$11=$E665,"y",Table1[[#This Row],[Asset Class]]="Local","")</f>
        <v/>
      </c>
      <c r="T665" s="50"/>
      <c r="U665" s="95" t="str">
        <f>IF(Table1[[#This Row],[Asset Class]]&lt;&gt;"Local",0.25,IF(P665="y",1,""))</f>
        <v/>
      </c>
      <c r="V665" s="415" t="str">
        <f>IF(Table1[[#This Row],[Asset Class]]&lt;&gt;"Local",0.25,IF(Q665="y",1,""))</f>
        <v/>
      </c>
      <c r="W665" s="415">
        <f>IF(Table1[[#This Row],[Asset Class]]&lt;&gt;"Local",0.25,IF(R665="y",1,""))</f>
        <v>1</v>
      </c>
      <c r="X665" s="415" t="str">
        <f>IF(Table1[[#This Row],[Asset Class]]&lt;&gt;"Local",0.25,IF(S665="y",1,""))</f>
        <v/>
      </c>
      <c r="Y665" s="95">
        <f t="shared" si="60"/>
        <v>1</v>
      </c>
      <c r="Z665" s="50"/>
      <c r="AA665" s="257" t="str">
        <f t="shared" si="61"/>
        <v/>
      </c>
      <c r="AB665" s="258" t="str">
        <f t="shared" si="62"/>
        <v/>
      </c>
      <c r="AC665" s="258">
        <f t="shared" si="63"/>
        <v>1369250</v>
      </c>
      <c r="AD665" s="258" t="str">
        <f t="shared" si="64"/>
        <v/>
      </c>
      <c r="AE665" s="259">
        <f t="shared" si="65"/>
        <v>1369250</v>
      </c>
    </row>
    <row r="666" spans="1:31">
      <c r="A666" s="26"/>
      <c r="B666" s="210" t="s">
        <v>1166</v>
      </c>
      <c r="C666" s="211" t="s">
        <v>1167</v>
      </c>
      <c r="D666" s="211" t="s">
        <v>106</v>
      </c>
      <c r="E666" s="211" t="s">
        <v>102</v>
      </c>
      <c r="F666" s="241" t="s">
        <v>131</v>
      </c>
      <c r="G666" s="357">
        <v>0.5</v>
      </c>
      <c r="H666" s="360">
        <v>6243.3207305231454</v>
      </c>
      <c r="I666" s="365">
        <v>452.87898632773505</v>
      </c>
      <c r="J666" s="332">
        <f>Table1[[#This Row],[Embellishment Area (m2)]]*Table1[[#This Row],[Construction Unit Rate ($/m)]]*Table1[[#This Row],[Embellishment Area Factor]]</f>
        <v>1413734.3818791283</v>
      </c>
      <c r="K666" s="246">
        <v>0</v>
      </c>
      <c r="L666" s="337">
        <v>140.14546069071523</v>
      </c>
      <c r="M666" s="88">
        <f>Table1[[#This Row],[Size of land (m2)]]*Table1[[#This Row],[Land Unit Rate ($/m2)]]</f>
        <v>0</v>
      </c>
      <c r="N666" s="244">
        <v>2021</v>
      </c>
      <c r="O666" s="202">
        <f>ROUND(IF(Table1[[#This Row],[Valuation Year]]=2016,(Table1[[#This Row],[Total Construction Cost ($)]]+Table1[[#This Row],[Land Value]])*('General Input Sheet'!$G$38/'General Input Sheet'!$G$43),Table1[[#This Row],[Total Construction Cost ($)]]+Table1[[#This Row],[Land Value]]),0)</f>
        <v>1413734</v>
      </c>
      <c r="P666" s="123" t="str" cm="1">
        <f t="array" ref="P666">_xlfn.IFS(Table1[[#This Row],[Asset Class]]&lt;&gt;"Local","y",P$11=$E666,"y",Table1[[#This Row],[Asset Class]]="Local","")</f>
        <v>y</v>
      </c>
      <c r="Q666" s="86" t="str" cm="1">
        <f t="array" ref="Q666">_xlfn.IFS(Table1[[#This Row],[Asset Class]]&lt;&gt;"Local","y",Q$11=$E666,"y",Table1[[#This Row],[Asset Class]]="Local","")</f>
        <v>y</v>
      </c>
      <c r="R666" s="86" t="str" cm="1">
        <f t="array" ref="R666">_xlfn.IFS(Table1[[#This Row],[Asset Class]]&lt;&gt;"Local","y",R$11=$E666,"y",Table1[[#This Row],[Asset Class]]="Local","")</f>
        <v>y</v>
      </c>
      <c r="S666" s="341" t="str" cm="1">
        <f t="array" ref="S666">_xlfn.IFS(Table1[[#This Row],[Asset Class]]&lt;&gt;"Local","y",S$11=$E666,"y",Table1[[#This Row],[Asset Class]]="Local","")</f>
        <v>y</v>
      </c>
      <c r="T666" s="50"/>
      <c r="U666" s="95">
        <f>IF(Table1[[#This Row],[Asset Class]]&lt;&gt;"Local",0.25,IF(P666="y",1,""))</f>
        <v>0.25</v>
      </c>
      <c r="V666" s="415">
        <f>IF(Table1[[#This Row],[Asset Class]]&lt;&gt;"Local",0.25,IF(Q666="y",1,""))</f>
        <v>0.25</v>
      </c>
      <c r="W666" s="415">
        <f>IF(Table1[[#This Row],[Asset Class]]&lt;&gt;"Local",0.25,IF(R666="y",1,""))</f>
        <v>0.25</v>
      </c>
      <c r="X666" s="415">
        <f>IF(Table1[[#This Row],[Asset Class]]&lt;&gt;"Local",0.25,IF(S666="y",1,""))</f>
        <v>0.25</v>
      </c>
      <c r="Y666" s="95">
        <f t="shared" si="60"/>
        <v>1</v>
      </c>
      <c r="Z666" s="50"/>
      <c r="AA666" s="257">
        <f t="shared" si="61"/>
        <v>353433.5</v>
      </c>
      <c r="AB666" s="258">
        <f t="shared" si="62"/>
        <v>353433.5</v>
      </c>
      <c r="AC666" s="258">
        <f t="shared" si="63"/>
        <v>353433.5</v>
      </c>
      <c r="AD666" s="258">
        <f t="shared" si="64"/>
        <v>353433.5</v>
      </c>
      <c r="AE666" s="259">
        <f t="shared" si="65"/>
        <v>1413734</v>
      </c>
    </row>
    <row r="667" spans="1:31">
      <c r="A667" s="26"/>
      <c r="B667" s="210" t="s">
        <v>1166</v>
      </c>
      <c r="C667" s="211" t="s">
        <v>1168</v>
      </c>
      <c r="D667" s="211" t="s">
        <v>106</v>
      </c>
      <c r="E667" s="211" t="s">
        <v>102</v>
      </c>
      <c r="F667" s="241" t="s">
        <v>136</v>
      </c>
      <c r="G667" s="357">
        <v>0.5</v>
      </c>
      <c r="H667" s="360">
        <v>5003.4097155756699</v>
      </c>
      <c r="I667" s="365">
        <v>452.87898632773505</v>
      </c>
      <c r="J667" s="332">
        <f>Table1[[#This Row],[Embellishment Area (m2)]]*Table1[[#This Row],[Construction Unit Rate ($/m)]]*Table1[[#This Row],[Embellishment Area Factor]]</f>
        <v>1132969.5600861253</v>
      </c>
      <c r="K667" s="246">
        <v>0</v>
      </c>
      <c r="L667" s="337">
        <v>140.14546069071523</v>
      </c>
      <c r="M667" s="88">
        <f>Table1[[#This Row],[Size of land (m2)]]*Table1[[#This Row],[Land Unit Rate ($/m2)]]</f>
        <v>0</v>
      </c>
      <c r="N667" s="244">
        <v>2021</v>
      </c>
      <c r="O667" s="202">
        <f>ROUND(IF(Table1[[#This Row],[Valuation Year]]=2016,(Table1[[#This Row],[Total Construction Cost ($)]]+Table1[[#This Row],[Land Value]])*('General Input Sheet'!$G$38/'General Input Sheet'!$G$43),Table1[[#This Row],[Total Construction Cost ($)]]+Table1[[#This Row],[Land Value]]),0)</f>
        <v>1132970</v>
      </c>
      <c r="P667" s="123" t="str" cm="1">
        <f t="array" ref="P667">_xlfn.IFS(Table1[[#This Row],[Asset Class]]&lt;&gt;"Local","y",P$11=$E667,"y",Table1[[#This Row],[Asset Class]]="Local","")</f>
        <v>y</v>
      </c>
      <c r="Q667" s="86" t="str" cm="1">
        <f t="array" ref="Q667">_xlfn.IFS(Table1[[#This Row],[Asset Class]]&lt;&gt;"Local","y",Q$11=$E667,"y",Table1[[#This Row],[Asset Class]]="Local","")</f>
        <v>y</v>
      </c>
      <c r="R667" s="86" t="str" cm="1">
        <f t="array" ref="R667">_xlfn.IFS(Table1[[#This Row],[Asset Class]]&lt;&gt;"Local","y",R$11=$E667,"y",Table1[[#This Row],[Asset Class]]="Local","")</f>
        <v>y</v>
      </c>
      <c r="S667" s="341" t="str" cm="1">
        <f t="array" ref="S667">_xlfn.IFS(Table1[[#This Row],[Asset Class]]&lt;&gt;"Local","y",S$11=$E667,"y",Table1[[#This Row],[Asset Class]]="Local","")</f>
        <v>y</v>
      </c>
      <c r="T667" s="50"/>
      <c r="U667" s="95">
        <f>IF(Table1[[#This Row],[Asset Class]]&lt;&gt;"Local",0.25,IF(P667="y",1,""))</f>
        <v>0.25</v>
      </c>
      <c r="V667" s="415">
        <f>IF(Table1[[#This Row],[Asset Class]]&lt;&gt;"Local",0.25,IF(Q667="y",1,""))</f>
        <v>0.25</v>
      </c>
      <c r="W667" s="415">
        <f>IF(Table1[[#This Row],[Asset Class]]&lt;&gt;"Local",0.25,IF(R667="y",1,""))</f>
        <v>0.25</v>
      </c>
      <c r="X667" s="415">
        <f>IF(Table1[[#This Row],[Asset Class]]&lt;&gt;"Local",0.25,IF(S667="y",1,""))</f>
        <v>0.25</v>
      </c>
      <c r="Y667" s="95">
        <f t="shared" si="60"/>
        <v>1</v>
      </c>
      <c r="Z667" s="50"/>
      <c r="AA667" s="257">
        <f t="shared" si="61"/>
        <v>283242.5</v>
      </c>
      <c r="AB667" s="258">
        <f t="shared" si="62"/>
        <v>283242.5</v>
      </c>
      <c r="AC667" s="258">
        <f t="shared" si="63"/>
        <v>283242.5</v>
      </c>
      <c r="AD667" s="258">
        <f t="shared" si="64"/>
        <v>283242.5</v>
      </c>
      <c r="AE667" s="259">
        <f t="shared" si="65"/>
        <v>1132970</v>
      </c>
    </row>
    <row r="668" spans="1:31">
      <c r="A668" s="26"/>
      <c r="B668" s="210" t="s">
        <v>1166</v>
      </c>
      <c r="C668" s="211" t="s">
        <v>1169</v>
      </c>
      <c r="D668" s="211" t="s">
        <v>106</v>
      </c>
      <c r="E668" s="211" t="s">
        <v>102</v>
      </c>
      <c r="F668" s="241" t="s">
        <v>103</v>
      </c>
      <c r="G668" s="357">
        <v>0.5</v>
      </c>
      <c r="H668" s="360">
        <v>95687.807439257551</v>
      </c>
      <c r="I668" s="365">
        <v>452.87898632773505</v>
      </c>
      <c r="J668" s="332">
        <f>Table1[[#This Row],[Embellishment Area (m2)]]*Table1[[#This Row],[Construction Unit Rate ($/m)]]*Table1[[#This Row],[Embellishment Area Factor]]</f>
        <v>21667498.618507233</v>
      </c>
      <c r="K668" s="246">
        <v>0</v>
      </c>
      <c r="L668" s="337">
        <v>140.14546069071523</v>
      </c>
      <c r="M668" s="88">
        <f>Table1[[#This Row],[Size of land (m2)]]*Table1[[#This Row],[Land Unit Rate ($/m2)]]</f>
        <v>0</v>
      </c>
      <c r="N668" s="244">
        <v>2021</v>
      </c>
      <c r="O668" s="202">
        <f>ROUND(IF(Table1[[#This Row],[Valuation Year]]=2016,(Table1[[#This Row],[Total Construction Cost ($)]]+Table1[[#This Row],[Land Value]])*('General Input Sheet'!$G$38/'General Input Sheet'!$G$43),Table1[[#This Row],[Total Construction Cost ($)]]+Table1[[#This Row],[Land Value]]),0)</f>
        <v>21667499</v>
      </c>
      <c r="P668" s="123" t="str" cm="1">
        <f t="array" ref="P668">_xlfn.IFS(Table1[[#This Row],[Asset Class]]&lt;&gt;"Local","y",P$11=$E668,"y",Table1[[#This Row],[Asset Class]]="Local","")</f>
        <v>y</v>
      </c>
      <c r="Q668" s="86" t="str" cm="1">
        <f t="array" ref="Q668">_xlfn.IFS(Table1[[#This Row],[Asset Class]]&lt;&gt;"Local","y",Q$11=$E668,"y",Table1[[#This Row],[Asset Class]]="Local","")</f>
        <v>y</v>
      </c>
      <c r="R668" s="86" t="str" cm="1">
        <f t="array" ref="R668">_xlfn.IFS(Table1[[#This Row],[Asset Class]]&lt;&gt;"Local","y",R$11=$E668,"y",Table1[[#This Row],[Asset Class]]="Local","")</f>
        <v>y</v>
      </c>
      <c r="S668" s="341" t="str" cm="1">
        <f t="array" ref="S668">_xlfn.IFS(Table1[[#This Row],[Asset Class]]&lt;&gt;"Local","y",S$11=$E668,"y",Table1[[#This Row],[Asset Class]]="Local","")</f>
        <v>y</v>
      </c>
      <c r="T668" s="50"/>
      <c r="U668" s="95">
        <f>IF(Table1[[#This Row],[Asset Class]]&lt;&gt;"Local",0.25,IF(P668="y",1,""))</f>
        <v>0.25</v>
      </c>
      <c r="V668" s="415">
        <f>IF(Table1[[#This Row],[Asset Class]]&lt;&gt;"Local",0.25,IF(Q668="y",1,""))</f>
        <v>0.25</v>
      </c>
      <c r="W668" s="415">
        <f>IF(Table1[[#This Row],[Asset Class]]&lt;&gt;"Local",0.25,IF(R668="y",1,""))</f>
        <v>0.25</v>
      </c>
      <c r="X668" s="415">
        <f>IF(Table1[[#This Row],[Asset Class]]&lt;&gt;"Local",0.25,IF(S668="y",1,""))</f>
        <v>0.25</v>
      </c>
      <c r="Y668" s="95">
        <f t="shared" si="60"/>
        <v>1</v>
      </c>
      <c r="Z668" s="50"/>
      <c r="AA668" s="257">
        <f t="shared" si="61"/>
        <v>5416874.75</v>
      </c>
      <c r="AB668" s="258">
        <f t="shared" si="62"/>
        <v>5416874.75</v>
      </c>
      <c r="AC668" s="258">
        <f t="shared" si="63"/>
        <v>5416874.75</v>
      </c>
      <c r="AD668" s="258">
        <f t="shared" si="64"/>
        <v>5416874.75</v>
      </c>
      <c r="AE668" s="259">
        <f t="shared" si="65"/>
        <v>21667499</v>
      </c>
    </row>
    <row r="669" spans="1:31">
      <c r="A669" s="26"/>
      <c r="B669" s="210" t="s">
        <v>1166</v>
      </c>
      <c r="C669" s="211" t="s">
        <v>1170</v>
      </c>
      <c r="D669" s="211" t="s">
        <v>106</v>
      </c>
      <c r="E669" s="211" t="s">
        <v>102</v>
      </c>
      <c r="F669" s="241" t="s">
        <v>136</v>
      </c>
      <c r="G669" s="357">
        <v>0.5</v>
      </c>
      <c r="H669" s="360">
        <v>5967.0660704367601</v>
      </c>
      <c r="I669" s="365">
        <v>452.87898632773505</v>
      </c>
      <c r="J669" s="332">
        <f>Table1[[#This Row],[Embellishment Area (m2)]]*Table1[[#This Row],[Construction Unit Rate ($/m)]]*Table1[[#This Row],[Embellishment Area Factor]]</f>
        <v>1351179.4166650106</v>
      </c>
      <c r="K669" s="246">
        <v>0</v>
      </c>
      <c r="L669" s="337">
        <v>140.14546069071523</v>
      </c>
      <c r="M669" s="88">
        <f>Table1[[#This Row],[Size of land (m2)]]*Table1[[#This Row],[Land Unit Rate ($/m2)]]</f>
        <v>0</v>
      </c>
      <c r="N669" s="244">
        <v>2021</v>
      </c>
      <c r="O669" s="202">
        <f>ROUND(IF(Table1[[#This Row],[Valuation Year]]=2016,(Table1[[#This Row],[Total Construction Cost ($)]]+Table1[[#This Row],[Land Value]])*('General Input Sheet'!$G$38/'General Input Sheet'!$G$43),Table1[[#This Row],[Total Construction Cost ($)]]+Table1[[#This Row],[Land Value]]),0)</f>
        <v>1351179</v>
      </c>
      <c r="P669" s="123" t="str" cm="1">
        <f t="array" ref="P669">_xlfn.IFS(Table1[[#This Row],[Asset Class]]&lt;&gt;"Local","y",P$11=$E669,"y",Table1[[#This Row],[Asset Class]]="Local","")</f>
        <v>y</v>
      </c>
      <c r="Q669" s="86" t="str" cm="1">
        <f t="array" ref="Q669">_xlfn.IFS(Table1[[#This Row],[Asset Class]]&lt;&gt;"Local","y",Q$11=$E669,"y",Table1[[#This Row],[Asset Class]]="Local","")</f>
        <v>y</v>
      </c>
      <c r="R669" s="86" t="str" cm="1">
        <f t="array" ref="R669">_xlfn.IFS(Table1[[#This Row],[Asset Class]]&lt;&gt;"Local","y",R$11=$E669,"y",Table1[[#This Row],[Asset Class]]="Local","")</f>
        <v>y</v>
      </c>
      <c r="S669" s="341" t="str" cm="1">
        <f t="array" ref="S669">_xlfn.IFS(Table1[[#This Row],[Asset Class]]&lt;&gt;"Local","y",S$11=$E669,"y",Table1[[#This Row],[Asset Class]]="Local","")</f>
        <v>y</v>
      </c>
      <c r="T669" s="50"/>
      <c r="U669" s="95">
        <f>IF(Table1[[#This Row],[Asset Class]]&lt;&gt;"Local",0.25,IF(P669="y",1,""))</f>
        <v>0.25</v>
      </c>
      <c r="V669" s="415">
        <f>IF(Table1[[#This Row],[Asset Class]]&lt;&gt;"Local",0.25,IF(Q669="y",1,""))</f>
        <v>0.25</v>
      </c>
      <c r="W669" s="415">
        <f>IF(Table1[[#This Row],[Asset Class]]&lt;&gt;"Local",0.25,IF(R669="y",1,""))</f>
        <v>0.25</v>
      </c>
      <c r="X669" s="415">
        <f>IF(Table1[[#This Row],[Asset Class]]&lt;&gt;"Local",0.25,IF(S669="y",1,""))</f>
        <v>0.25</v>
      </c>
      <c r="Y669" s="95">
        <f t="shared" si="60"/>
        <v>1</v>
      </c>
      <c r="Z669" s="50"/>
      <c r="AA669" s="257">
        <f t="shared" si="61"/>
        <v>337794.75</v>
      </c>
      <c r="AB669" s="258">
        <f t="shared" si="62"/>
        <v>337794.75</v>
      </c>
      <c r="AC669" s="258">
        <f t="shared" si="63"/>
        <v>337794.75</v>
      </c>
      <c r="AD669" s="258">
        <f t="shared" si="64"/>
        <v>337794.75</v>
      </c>
      <c r="AE669" s="259">
        <f t="shared" si="65"/>
        <v>1351179</v>
      </c>
    </row>
    <row r="670" spans="1:31">
      <c r="A670" s="26"/>
      <c r="B670" s="210" t="s">
        <v>1166</v>
      </c>
      <c r="C670" s="211" t="s">
        <v>1171</v>
      </c>
      <c r="D670" s="211" t="s">
        <v>106</v>
      </c>
      <c r="E670" s="211" t="s">
        <v>102</v>
      </c>
      <c r="F670" s="241" t="s">
        <v>131</v>
      </c>
      <c r="G670" s="357">
        <v>0.5</v>
      </c>
      <c r="H670" s="360">
        <v>1432.6887615688174</v>
      </c>
      <c r="I670" s="365">
        <v>452.87898632773505</v>
      </c>
      <c r="J670" s="332">
        <f>Table1[[#This Row],[Embellishment Area (m2)]]*Table1[[#This Row],[Construction Unit Rate ($/m)]]*Table1[[#This Row],[Embellishment Area Factor]]</f>
        <v>324417.31703121203</v>
      </c>
      <c r="K670" s="246">
        <v>0</v>
      </c>
      <c r="L670" s="337">
        <v>140.14546069071523</v>
      </c>
      <c r="M670" s="88">
        <f>Table1[[#This Row],[Size of land (m2)]]*Table1[[#This Row],[Land Unit Rate ($/m2)]]</f>
        <v>0</v>
      </c>
      <c r="N670" s="244">
        <v>2021</v>
      </c>
      <c r="O670" s="202">
        <f>ROUND(IF(Table1[[#This Row],[Valuation Year]]=2016,(Table1[[#This Row],[Total Construction Cost ($)]]+Table1[[#This Row],[Land Value]])*('General Input Sheet'!$G$38/'General Input Sheet'!$G$43),Table1[[#This Row],[Total Construction Cost ($)]]+Table1[[#This Row],[Land Value]]),0)</f>
        <v>324417</v>
      </c>
      <c r="P670" s="123" t="str" cm="1">
        <f t="array" ref="P670">_xlfn.IFS(Table1[[#This Row],[Asset Class]]&lt;&gt;"Local","y",P$11=$E670,"y",Table1[[#This Row],[Asset Class]]="Local","")</f>
        <v>y</v>
      </c>
      <c r="Q670" s="86" t="str" cm="1">
        <f t="array" ref="Q670">_xlfn.IFS(Table1[[#This Row],[Asset Class]]&lt;&gt;"Local","y",Q$11=$E670,"y",Table1[[#This Row],[Asset Class]]="Local","")</f>
        <v>y</v>
      </c>
      <c r="R670" s="86" t="str" cm="1">
        <f t="array" ref="R670">_xlfn.IFS(Table1[[#This Row],[Asset Class]]&lt;&gt;"Local","y",R$11=$E670,"y",Table1[[#This Row],[Asset Class]]="Local","")</f>
        <v>y</v>
      </c>
      <c r="S670" s="341" t="str" cm="1">
        <f t="array" ref="S670">_xlfn.IFS(Table1[[#This Row],[Asset Class]]&lt;&gt;"Local","y",S$11=$E670,"y",Table1[[#This Row],[Asset Class]]="Local","")</f>
        <v>y</v>
      </c>
      <c r="T670" s="50"/>
      <c r="U670" s="95">
        <f>IF(Table1[[#This Row],[Asset Class]]&lt;&gt;"Local",0.25,IF(P670="y",1,""))</f>
        <v>0.25</v>
      </c>
      <c r="V670" s="415">
        <f>IF(Table1[[#This Row],[Asset Class]]&lt;&gt;"Local",0.25,IF(Q670="y",1,""))</f>
        <v>0.25</v>
      </c>
      <c r="W670" s="415">
        <f>IF(Table1[[#This Row],[Asset Class]]&lt;&gt;"Local",0.25,IF(R670="y",1,""))</f>
        <v>0.25</v>
      </c>
      <c r="X670" s="415">
        <f>IF(Table1[[#This Row],[Asset Class]]&lt;&gt;"Local",0.25,IF(S670="y",1,""))</f>
        <v>0.25</v>
      </c>
      <c r="Y670" s="95">
        <f t="shared" si="60"/>
        <v>1</v>
      </c>
      <c r="Z670" s="50"/>
      <c r="AA670" s="257">
        <f t="shared" si="61"/>
        <v>81104.25</v>
      </c>
      <c r="AB670" s="258">
        <f t="shared" si="62"/>
        <v>81104.25</v>
      </c>
      <c r="AC670" s="258">
        <f t="shared" si="63"/>
        <v>81104.25</v>
      </c>
      <c r="AD670" s="258">
        <f t="shared" si="64"/>
        <v>81104.25</v>
      </c>
      <c r="AE670" s="259">
        <f t="shared" si="65"/>
        <v>324417</v>
      </c>
    </row>
    <row r="671" spans="1:31">
      <c r="A671" s="26"/>
      <c r="B671" s="210" t="s">
        <v>1166</v>
      </c>
      <c r="C671" s="211" t="s">
        <v>1172</v>
      </c>
      <c r="D671" s="211" t="s">
        <v>106</v>
      </c>
      <c r="E671" s="211" t="s">
        <v>102</v>
      </c>
      <c r="F671" s="241" t="s">
        <v>131</v>
      </c>
      <c r="G671" s="357">
        <v>0.5</v>
      </c>
      <c r="H671" s="360">
        <v>14743.787296781054</v>
      </c>
      <c r="I671" s="365">
        <v>452.87898632773505</v>
      </c>
      <c r="J671" s="332">
        <f>Table1[[#This Row],[Embellishment Area (m2)]]*Table1[[#This Row],[Construction Unit Rate ($/m)]]*Table1[[#This Row],[Embellishment Area Factor]]</f>
        <v>3338575.7227989705</v>
      </c>
      <c r="K671" s="246">
        <v>0</v>
      </c>
      <c r="L671" s="337">
        <v>140.14546069071523</v>
      </c>
      <c r="M671" s="88">
        <f>Table1[[#This Row],[Size of land (m2)]]*Table1[[#This Row],[Land Unit Rate ($/m2)]]</f>
        <v>0</v>
      </c>
      <c r="N671" s="244">
        <v>2021</v>
      </c>
      <c r="O671" s="202">
        <f>ROUND(IF(Table1[[#This Row],[Valuation Year]]=2016,(Table1[[#This Row],[Total Construction Cost ($)]]+Table1[[#This Row],[Land Value]])*('General Input Sheet'!$G$38/'General Input Sheet'!$G$43),Table1[[#This Row],[Total Construction Cost ($)]]+Table1[[#This Row],[Land Value]]),0)</f>
        <v>3338576</v>
      </c>
      <c r="P671" s="123" t="str" cm="1">
        <f t="array" ref="P671">_xlfn.IFS(Table1[[#This Row],[Asset Class]]&lt;&gt;"Local","y",P$11=$E671,"y",Table1[[#This Row],[Asset Class]]="Local","")</f>
        <v>y</v>
      </c>
      <c r="Q671" s="86" t="str" cm="1">
        <f t="array" ref="Q671">_xlfn.IFS(Table1[[#This Row],[Asset Class]]&lt;&gt;"Local","y",Q$11=$E671,"y",Table1[[#This Row],[Asset Class]]="Local","")</f>
        <v>y</v>
      </c>
      <c r="R671" s="86" t="str" cm="1">
        <f t="array" ref="R671">_xlfn.IFS(Table1[[#This Row],[Asset Class]]&lt;&gt;"Local","y",R$11=$E671,"y",Table1[[#This Row],[Asset Class]]="Local","")</f>
        <v>y</v>
      </c>
      <c r="S671" s="341" t="str" cm="1">
        <f t="array" ref="S671">_xlfn.IFS(Table1[[#This Row],[Asset Class]]&lt;&gt;"Local","y",S$11=$E671,"y",Table1[[#This Row],[Asset Class]]="Local","")</f>
        <v>y</v>
      </c>
      <c r="T671" s="50"/>
      <c r="U671" s="95">
        <f>IF(Table1[[#This Row],[Asset Class]]&lt;&gt;"Local",0.25,IF(P671="y",1,""))</f>
        <v>0.25</v>
      </c>
      <c r="V671" s="415">
        <f>IF(Table1[[#This Row],[Asset Class]]&lt;&gt;"Local",0.25,IF(Q671="y",1,""))</f>
        <v>0.25</v>
      </c>
      <c r="W671" s="415">
        <f>IF(Table1[[#This Row],[Asset Class]]&lt;&gt;"Local",0.25,IF(R671="y",1,""))</f>
        <v>0.25</v>
      </c>
      <c r="X671" s="415">
        <f>IF(Table1[[#This Row],[Asset Class]]&lt;&gt;"Local",0.25,IF(S671="y",1,""))</f>
        <v>0.25</v>
      </c>
      <c r="Y671" s="95">
        <f t="shared" si="60"/>
        <v>1</v>
      </c>
      <c r="Z671" s="50"/>
      <c r="AA671" s="257">
        <f t="shared" si="61"/>
        <v>834644</v>
      </c>
      <c r="AB671" s="258">
        <f t="shared" si="62"/>
        <v>834644</v>
      </c>
      <c r="AC671" s="258">
        <f t="shared" si="63"/>
        <v>834644</v>
      </c>
      <c r="AD671" s="258">
        <f t="shared" si="64"/>
        <v>834644</v>
      </c>
      <c r="AE671" s="259">
        <f t="shared" si="65"/>
        <v>3338576</v>
      </c>
    </row>
    <row r="672" spans="1:31">
      <c r="A672" s="26"/>
      <c r="B672" s="210" t="s">
        <v>1173</v>
      </c>
      <c r="C672" s="211" t="s">
        <v>1174</v>
      </c>
      <c r="D672" s="211" t="s">
        <v>111</v>
      </c>
      <c r="E672" s="211" t="s">
        <v>102</v>
      </c>
      <c r="F672" s="241" t="s">
        <v>103</v>
      </c>
      <c r="G672" s="357">
        <v>0.5</v>
      </c>
      <c r="H672" s="360">
        <v>4936.1509033968669</v>
      </c>
      <c r="I672" s="365">
        <v>143.96305955739601</v>
      </c>
      <c r="J672" s="332">
        <f>Table1[[#This Row],[Embellishment Area (m2)]]*Table1[[#This Row],[Construction Unit Rate ($/m)]]*Table1[[#This Row],[Embellishment Area Factor]]</f>
        <v>355311.69324500865</v>
      </c>
      <c r="K672" s="246">
        <v>9872.3018067937337</v>
      </c>
      <c r="L672" s="337">
        <v>39.027494808321961</v>
      </c>
      <c r="M672" s="88">
        <f>Table1[[#This Row],[Size of land (m2)]]*Table1[[#This Row],[Land Unit Rate ($/m2)]]</f>
        <v>385291.20751082996</v>
      </c>
      <c r="N672" s="244">
        <v>2021</v>
      </c>
      <c r="O672" s="202">
        <f>ROUND(IF(Table1[[#This Row],[Valuation Year]]=2016,(Table1[[#This Row],[Total Construction Cost ($)]]+Table1[[#This Row],[Land Value]])*('General Input Sheet'!$G$38/'General Input Sheet'!$G$43),Table1[[#This Row],[Total Construction Cost ($)]]+Table1[[#This Row],[Land Value]]),0)</f>
        <v>740603</v>
      </c>
      <c r="P672" s="123" t="str" cm="1">
        <f t="array" ref="P672">_xlfn.IFS(Table1[[#This Row],[Asset Class]]&lt;&gt;"Local","y",P$11=$E672,"y",Table1[[#This Row],[Asset Class]]="Local","")</f>
        <v/>
      </c>
      <c r="Q672" s="86" t="str" cm="1">
        <f t="array" ref="Q672">_xlfn.IFS(Table1[[#This Row],[Asset Class]]&lt;&gt;"Local","y",Q$11=$E672,"y",Table1[[#This Row],[Asset Class]]="Local","")</f>
        <v/>
      </c>
      <c r="R672" s="86" t="str" cm="1">
        <f t="array" ref="R672">_xlfn.IFS(Table1[[#This Row],[Asset Class]]&lt;&gt;"Local","y",R$11=$E672,"y",Table1[[#This Row],[Asset Class]]="Local","")</f>
        <v>y</v>
      </c>
      <c r="S672" s="341" t="str" cm="1">
        <f t="array" ref="S672">_xlfn.IFS(Table1[[#This Row],[Asset Class]]&lt;&gt;"Local","y",S$11=$E672,"y",Table1[[#This Row],[Asset Class]]="Local","")</f>
        <v/>
      </c>
      <c r="T672" s="50"/>
      <c r="U672" s="95" t="str">
        <f>IF(Table1[[#This Row],[Asset Class]]&lt;&gt;"Local",0.25,IF(P672="y",1,""))</f>
        <v/>
      </c>
      <c r="V672" s="415" t="str">
        <f>IF(Table1[[#This Row],[Asset Class]]&lt;&gt;"Local",0.25,IF(Q672="y",1,""))</f>
        <v/>
      </c>
      <c r="W672" s="415">
        <f>IF(Table1[[#This Row],[Asset Class]]&lt;&gt;"Local",0.25,IF(R672="y",1,""))</f>
        <v>1</v>
      </c>
      <c r="X672" s="415" t="str">
        <f>IF(Table1[[#This Row],[Asset Class]]&lt;&gt;"Local",0.25,IF(S672="y",1,""))</f>
        <v/>
      </c>
      <c r="Y672" s="95">
        <f t="shared" si="60"/>
        <v>1</v>
      </c>
      <c r="Z672" s="50"/>
      <c r="AA672" s="257" t="str">
        <f t="shared" si="61"/>
        <v/>
      </c>
      <c r="AB672" s="258" t="str">
        <f t="shared" si="62"/>
        <v/>
      </c>
      <c r="AC672" s="258">
        <f t="shared" si="63"/>
        <v>740603</v>
      </c>
      <c r="AD672" s="258" t="str">
        <f t="shared" si="64"/>
        <v/>
      </c>
      <c r="AE672" s="259">
        <f t="shared" si="65"/>
        <v>740603</v>
      </c>
    </row>
    <row r="673" spans="1:31">
      <c r="A673" s="26"/>
      <c r="B673" s="210" t="s">
        <v>1175</v>
      </c>
      <c r="C673" s="211" t="s">
        <v>1176</v>
      </c>
      <c r="D673" s="211" t="s">
        <v>111</v>
      </c>
      <c r="E673" s="211" t="s">
        <v>102</v>
      </c>
      <c r="F673" s="241" t="s">
        <v>103</v>
      </c>
      <c r="G673" s="357">
        <v>0.5</v>
      </c>
      <c r="H673" s="360">
        <v>514.81977705673205</v>
      </c>
      <c r="I673" s="365">
        <v>143.96305955739601</v>
      </c>
      <c r="J673" s="332">
        <f>Table1[[#This Row],[Embellishment Area (m2)]]*Table1[[#This Row],[Construction Unit Rate ($/m)]]*Table1[[#This Row],[Embellishment Area Factor]]</f>
        <v>37057.515112871828</v>
      </c>
      <c r="K673" s="246">
        <v>1029.6395541134641</v>
      </c>
      <c r="L673" s="337">
        <v>39.027494808321961</v>
      </c>
      <c r="M673" s="88">
        <f>Table1[[#This Row],[Size of land (m2)]]*Table1[[#This Row],[Land Unit Rate ($/m2)]]</f>
        <v>40184.252352606156</v>
      </c>
      <c r="N673" s="244">
        <v>2021</v>
      </c>
      <c r="O673" s="202">
        <f>ROUND(IF(Table1[[#This Row],[Valuation Year]]=2016,(Table1[[#This Row],[Total Construction Cost ($)]]+Table1[[#This Row],[Land Value]])*('General Input Sheet'!$G$38/'General Input Sheet'!$G$43),Table1[[#This Row],[Total Construction Cost ($)]]+Table1[[#This Row],[Land Value]]),0)</f>
        <v>77242</v>
      </c>
      <c r="P673" s="123" t="str" cm="1">
        <f t="array" ref="P673">_xlfn.IFS(Table1[[#This Row],[Asset Class]]&lt;&gt;"Local","y",P$11=$E673,"y",Table1[[#This Row],[Asset Class]]="Local","")</f>
        <v/>
      </c>
      <c r="Q673" s="86" t="str" cm="1">
        <f t="array" ref="Q673">_xlfn.IFS(Table1[[#This Row],[Asset Class]]&lt;&gt;"Local","y",Q$11=$E673,"y",Table1[[#This Row],[Asset Class]]="Local","")</f>
        <v/>
      </c>
      <c r="R673" s="86" t="str" cm="1">
        <f t="array" ref="R673">_xlfn.IFS(Table1[[#This Row],[Asset Class]]&lt;&gt;"Local","y",R$11=$E673,"y",Table1[[#This Row],[Asset Class]]="Local","")</f>
        <v>y</v>
      </c>
      <c r="S673" s="341" t="str" cm="1">
        <f t="array" ref="S673">_xlfn.IFS(Table1[[#This Row],[Asset Class]]&lt;&gt;"Local","y",S$11=$E673,"y",Table1[[#This Row],[Asset Class]]="Local","")</f>
        <v/>
      </c>
      <c r="T673" s="50"/>
      <c r="U673" s="95" t="str">
        <f>IF(Table1[[#This Row],[Asset Class]]&lt;&gt;"Local",0.25,IF(P673="y",1,""))</f>
        <v/>
      </c>
      <c r="V673" s="415" t="str">
        <f>IF(Table1[[#This Row],[Asset Class]]&lt;&gt;"Local",0.25,IF(Q673="y",1,""))</f>
        <v/>
      </c>
      <c r="W673" s="415">
        <f>IF(Table1[[#This Row],[Asset Class]]&lt;&gt;"Local",0.25,IF(R673="y",1,""))</f>
        <v>1</v>
      </c>
      <c r="X673" s="415" t="str">
        <f>IF(Table1[[#This Row],[Asset Class]]&lt;&gt;"Local",0.25,IF(S673="y",1,""))</f>
        <v/>
      </c>
      <c r="Y673" s="95">
        <f t="shared" si="60"/>
        <v>1</v>
      </c>
      <c r="Z673" s="50"/>
      <c r="AA673" s="257" t="str">
        <f t="shared" si="61"/>
        <v/>
      </c>
      <c r="AB673" s="258" t="str">
        <f t="shared" si="62"/>
        <v/>
      </c>
      <c r="AC673" s="258">
        <f t="shared" si="63"/>
        <v>77242</v>
      </c>
      <c r="AD673" s="258" t="str">
        <f t="shared" si="64"/>
        <v/>
      </c>
      <c r="AE673" s="259">
        <f t="shared" si="65"/>
        <v>77242</v>
      </c>
    </row>
    <row r="674" spans="1:31">
      <c r="A674" s="26"/>
      <c r="B674" s="210" t="s">
        <v>1177</v>
      </c>
      <c r="C674" s="211" t="s">
        <v>1178</v>
      </c>
      <c r="D674" s="211" t="s">
        <v>106</v>
      </c>
      <c r="E674" s="211" t="s">
        <v>107</v>
      </c>
      <c r="F674" s="241" t="s">
        <v>108</v>
      </c>
      <c r="G674" s="357">
        <v>0.5</v>
      </c>
      <c r="H674" s="360">
        <v>7058.4829685397699</v>
      </c>
      <c r="I674" s="365">
        <v>295.91815694928124</v>
      </c>
      <c r="J674" s="332">
        <f>Table1[[#This Row],[Embellishment Area (m2)]]*Table1[[#This Row],[Construction Unit Rate ($/m)]]*Table1[[#This Row],[Embellishment Area Factor]]</f>
        <v>1044366.6354540901</v>
      </c>
      <c r="K674" s="246">
        <v>14116.96593707954</v>
      </c>
      <c r="L674" s="337">
        <v>157.26221918381682</v>
      </c>
      <c r="M674" s="88">
        <f>Table1[[#This Row],[Size of land (m2)]]*Table1[[#This Row],[Land Unit Rate ($/m2)]]</f>
        <v>2220065.3914074786</v>
      </c>
      <c r="N674" s="244">
        <v>2021</v>
      </c>
      <c r="O674" s="202">
        <f>ROUND(IF(Table1[[#This Row],[Valuation Year]]=2016,(Table1[[#This Row],[Total Construction Cost ($)]]+Table1[[#This Row],[Land Value]])*('General Input Sheet'!$G$38/'General Input Sheet'!$G$43),Table1[[#This Row],[Total Construction Cost ($)]]+Table1[[#This Row],[Land Value]]),0)</f>
        <v>3264432</v>
      </c>
      <c r="P674" s="123" t="str" cm="1">
        <f t="array" ref="P674">_xlfn.IFS(Table1[[#This Row],[Asset Class]]&lt;&gt;"Local","y",P$11=$E674,"y",Table1[[#This Row],[Asset Class]]="Local","")</f>
        <v>y</v>
      </c>
      <c r="Q674" s="86" t="str" cm="1">
        <f t="array" ref="Q674">_xlfn.IFS(Table1[[#This Row],[Asset Class]]&lt;&gt;"Local","y",Q$11=$E674,"y",Table1[[#This Row],[Asset Class]]="Local","")</f>
        <v>y</v>
      </c>
      <c r="R674" s="86" t="str" cm="1">
        <f t="array" ref="R674">_xlfn.IFS(Table1[[#This Row],[Asset Class]]&lt;&gt;"Local","y",R$11=$E674,"y",Table1[[#This Row],[Asset Class]]="Local","")</f>
        <v>y</v>
      </c>
      <c r="S674" s="341" t="str" cm="1">
        <f t="array" ref="S674">_xlfn.IFS(Table1[[#This Row],[Asset Class]]&lt;&gt;"Local","y",S$11=$E674,"y",Table1[[#This Row],[Asset Class]]="Local","")</f>
        <v>y</v>
      </c>
      <c r="T674" s="50"/>
      <c r="U674" s="95">
        <f>IF(Table1[[#This Row],[Asset Class]]&lt;&gt;"Local",0.25,IF(P674="y",1,""))</f>
        <v>0.25</v>
      </c>
      <c r="V674" s="415">
        <f>IF(Table1[[#This Row],[Asset Class]]&lt;&gt;"Local",0.25,IF(Q674="y",1,""))</f>
        <v>0.25</v>
      </c>
      <c r="W674" s="415">
        <f>IF(Table1[[#This Row],[Asset Class]]&lt;&gt;"Local",0.25,IF(R674="y",1,""))</f>
        <v>0.25</v>
      </c>
      <c r="X674" s="415">
        <f>IF(Table1[[#This Row],[Asset Class]]&lt;&gt;"Local",0.25,IF(S674="y",1,""))</f>
        <v>0.25</v>
      </c>
      <c r="Y674" s="95">
        <f t="shared" si="60"/>
        <v>1</v>
      </c>
      <c r="Z674" s="50"/>
      <c r="AA674" s="257">
        <f t="shared" si="61"/>
        <v>816108</v>
      </c>
      <c r="AB674" s="258">
        <f t="shared" si="62"/>
        <v>816108</v>
      </c>
      <c r="AC674" s="258">
        <f t="shared" si="63"/>
        <v>816108</v>
      </c>
      <c r="AD674" s="258">
        <f t="shared" si="64"/>
        <v>816108</v>
      </c>
      <c r="AE674" s="259">
        <f t="shared" si="65"/>
        <v>3264432</v>
      </c>
    </row>
    <row r="675" spans="1:31">
      <c r="A675" s="26"/>
      <c r="B675" s="210" t="s">
        <v>1179</v>
      </c>
      <c r="C675" s="211" t="s">
        <v>1180</v>
      </c>
      <c r="D675" s="211" t="s">
        <v>111</v>
      </c>
      <c r="E675" s="211" t="s">
        <v>107</v>
      </c>
      <c r="F675" s="241" t="s">
        <v>103</v>
      </c>
      <c r="G675" s="357">
        <v>0.5</v>
      </c>
      <c r="H675" s="360">
        <v>1959.6855094896309</v>
      </c>
      <c r="I675" s="365">
        <v>111.62041035606889</v>
      </c>
      <c r="J675" s="332">
        <f>Table1[[#This Row],[Embellishment Area (m2)]]*Table1[[#This Row],[Construction Unit Rate ($/m)]]*Table1[[#This Row],[Embellishment Area Factor]]</f>
        <v>109370.45036903727</v>
      </c>
      <c r="K675" s="246">
        <v>3919.3710189792619</v>
      </c>
      <c r="L675" s="337">
        <v>66.125722619436161</v>
      </c>
      <c r="M675" s="88">
        <f>Table1[[#This Row],[Size of land (m2)]]*Table1[[#This Row],[Land Unit Rate ($/m2)]]</f>
        <v>259171.24084367952</v>
      </c>
      <c r="N675" s="244">
        <v>2021</v>
      </c>
      <c r="O675" s="202">
        <f>ROUND(IF(Table1[[#This Row],[Valuation Year]]=2016,(Table1[[#This Row],[Total Construction Cost ($)]]+Table1[[#This Row],[Land Value]])*('General Input Sheet'!$G$38/'General Input Sheet'!$G$43),Table1[[#This Row],[Total Construction Cost ($)]]+Table1[[#This Row],[Land Value]]),0)</f>
        <v>368542</v>
      </c>
      <c r="P675" s="123" t="str" cm="1">
        <f t="array" ref="P675">_xlfn.IFS(Table1[[#This Row],[Asset Class]]&lt;&gt;"Local","y",P$11=$E675,"y",Table1[[#This Row],[Asset Class]]="Local","")</f>
        <v>y</v>
      </c>
      <c r="Q675" s="86" t="str" cm="1">
        <f t="array" ref="Q675">_xlfn.IFS(Table1[[#This Row],[Asset Class]]&lt;&gt;"Local","y",Q$11=$E675,"y",Table1[[#This Row],[Asset Class]]="Local","")</f>
        <v/>
      </c>
      <c r="R675" s="86" t="str" cm="1">
        <f t="array" ref="R675">_xlfn.IFS(Table1[[#This Row],[Asset Class]]&lt;&gt;"Local","y",R$11=$E675,"y",Table1[[#This Row],[Asset Class]]="Local","")</f>
        <v/>
      </c>
      <c r="S675" s="341" t="str" cm="1">
        <f t="array" ref="S675">_xlfn.IFS(Table1[[#This Row],[Asset Class]]&lt;&gt;"Local","y",S$11=$E675,"y",Table1[[#This Row],[Asset Class]]="Local","")</f>
        <v/>
      </c>
      <c r="T675" s="50"/>
      <c r="U675" s="95">
        <f>IF(Table1[[#This Row],[Asset Class]]&lt;&gt;"Local",0.25,IF(P675="y",1,""))</f>
        <v>1</v>
      </c>
      <c r="V675" s="415" t="str">
        <f>IF(Table1[[#This Row],[Asset Class]]&lt;&gt;"Local",0.25,IF(Q675="y",1,""))</f>
        <v/>
      </c>
      <c r="W675" s="415" t="str">
        <f>IF(Table1[[#This Row],[Asset Class]]&lt;&gt;"Local",0.25,IF(R675="y",1,""))</f>
        <v/>
      </c>
      <c r="X675" s="415" t="str">
        <f>IF(Table1[[#This Row],[Asset Class]]&lt;&gt;"Local",0.25,IF(S675="y",1,""))</f>
        <v/>
      </c>
      <c r="Y675" s="95">
        <f t="shared" si="60"/>
        <v>1</v>
      </c>
      <c r="Z675" s="50"/>
      <c r="AA675" s="257">
        <f t="shared" si="61"/>
        <v>368542</v>
      </c>
      <c r="AB675" s="258" t="str">
        <f t="shared" si="62"/>
        <v/>
      </c>
      <c r="AC675" s="258" t="str">
        <f t="shared" si="63"/>
        <v/>
      </c>
      <c r="AD675" s="258" t="str">
        <f t="shared" si="64"/>
        <v/>
      </c>
      <c r="AE675" s="259">
        <f t="shared" si="65"/>
        <v>368542</v>
      </c>
    </row>
    <row r="676" spans="1:31">
      <c r="A676" s="26"/>
      <c r="B676" s="210" t="s">
        <v>1177</v>
      </c>
      <c r="C676" s="211" t="s">
        <v>1181</v>
      </c>
      <c r="D676" s="211" t="s">
        <v>106</v>
      </c>
      <c r="E676" s="211" t="s">
        <v>107</v>
      </c>
      <c r="F676" s="241" t="s">
        <v>136</v>
      </c>
      <c r="G676" s="357">
        <v>0.5</v>
      </c>
      <c r="H676" s="360">
        <v>14882.79387725885</v>
      </c>
      <c r="I676" s="365">
        <v>295.91815694928124</v>
      </c>
      <c r="J676" s="332">
        <f>Table1[[#This Row],[Embellishment Area (m2)]]*Table1[[#This Row],[Construction Unit Rate ($/m)]]*Table1[[#This Row],[Embellishment Area Factor]]</f>
        <v>2202044.4672072432</v>
      </c>
      <c r="K676" s="246">
        <v>29765.587754517699</v>
      </c>
      <c r="L676" s="337">
        <v>157.26221918381682</v>
      </c>
      <c r="M676" s="88">
        <f>Table1[[#This Row],[Size of land (m2)]]*Table1[[#This Row],[Land Unit Rate ($/m2)]]</f>
        <v>4681002.3855860969</v>
      </c>
      <c r="N676" s="244">
        <v>2021</v>
      </c>
      <c r="O676" s="202">
        <f>ROUND(IF(Table1[[#This Row],[Valuation Year]]=2016,(Table1[[#This Row],[Total Construction Cost ($)]]+Table1[[#This Row],[Land Value]])*('General Input Sheet'!$G$38/'General Input Sheet'!$G$43),Table1[[#This Row],[Total Construction Cost ($)]]+Table1[[#This Row],[Land Value]]),0)</f>
        <v>6883047</v>
      </c>
      <c r="P676" s="123" t="str" cm="1">
        <f t="array" ref="P676">_xlfn.IFS(Table1[[#This Row],[Asset Class]]&lt;&gt;"Local","y",P$11=$E676,"y",Table1[[#This Row],[Asset Class]]="Local","")</f>
        <v>y</v>
      </c>
      <c r="Q676" s="86" t="str" cm="1">
        <f t="array" ref="Q676">_xlfn.IFS(Table1[[#This Row],[Asset Class]]&lt;&gt;"Local","y",Q$11=$E676,"y",Table1[[#This Row],[Asset Class]]="Local","")</f>
        <v>y</v>
      </c>
      <c r="R676" s="86" t="str" cm="1">
        <f t="array" ref="R676">_xlfn.IFS(Table1[[#This Row],[Asset Class]]&lt;&gt;"Local","y",R$11=$E676,"y",Table1[[#This Row],[Asset Class]]="Local","")</f>
        <v>y</v>
      </c>
      <c r="S676" s="341" t="str" cm="1">
        <f t="array" ref="S676">_xlfn.IFS(Table1[[#This Row],[Asset Class]]&lt;&gt;"Local","y",S$11=$E676,"y",Table1[[#This Row],[Asset Class]]="Local","")</f>
        <v>y</v>
      </c>
      <c r="T676" s="50"/>
      <c r="U676" s="95">
        <f>IF(Table1[[#This Row],[Asset Class]]&lt;&gt;"Local",0.25,IF(P676="y",1,""))</f>
        <v>0.25</v>
      </c>
      <c r="V676" s="415">
        <f>IF(Table1[[#This Row],[Asset Class]]&lt;&gt;"Local",0.25,IF(Q676="y",1,""))</f>
        <v>0.25</v>
      </c>
      <c r="W676" s="415">
        <f>IF(Table1[[#This Row],[Asset Class]]&lt;&gt;"Local",0.25,IF(R676="y",1,""))</f>
        <v>0.25</v>
      </c>
      <c r="X676" s="415">
        <f>IF(Table1[[#This Row],[Asset Class]]&lt;&gt;"Local",0.25,IF(S676="y",1,""))</f>
        <v>0.25</v>
      </c>
      <c r="Y676" s="95">
        <f t="shared" si="60"/>
        <v>1</v>
      </c>
      <c r="Z676" s="50"/>
      <c r="AA676" s="257">
        <f t="shared" si="61"/>
        <v>1720761.75</v>
      </c>
      <c r="AB676" s="258">
        <f t="shared" si="62"/>
        <v>1720761.75</v>
      </c>
      <c r="AC676" s="258">
        <f t="shared" si="63"/>
        <v>1720761.75</v>
      </c>
      <c r="AD676" s="258">
        <f t="shared" si="64"/>
        <v>1720761.75</v>
      </c>
      <c r="AE676" s="259">
        <f t="shared" si="65"/>
        <v>6883047</v>
      </c>
    </row>
    <row r="677" spans="1:31">
      <c r="A677" s="26"/>
      <c r="B677" s="210" t="s">
        <v>1177</v>
      </c>
      <c r="C677" s="211" t="s">
        <v>1182</v>
      </c>
      <c r="D677" s="211" t="s">
        <v>106</v>
      </c>
      <c r="E677" s="211" t="s">
        <v>107</v>
      </c>
      <c r="F677" s="241" t="s">
        <v>136</v>
      </c>
      <c r="G677" s="357">
        <v>0.5</v>
      </c>
      <c r="H677" s="360">
        <v>611.65980473902198</v>
      </c>
      <c r="I677" s="365">
        <v>295.91815694928124</v>
      </c>
      <c r="J677" s="332">
        <f>Table1[[#This Row],[Embellishment Area (m2)]]*Table1[[#This Row],[Construction Unit Rate ($/m)]]*Table1[[#This Row],[Embellishment Area Factor]]</f>
        <v>90500.621049164314</v>
      </c>
      <c r="K677" s="246">
        <v>1223.319609478044</v>
      </c>
      <c r="L677" s="337">
        <v>157.26221918381682</v>
      </c>
      <c r="M677" s="88">
        <f>Table1[[#This Row],[Size of land (m2)]]*Table1[[#This Row],[Land Unit Rate ($/m2)]]</f>
        <v>192381.95655759735</v>
      </c>
      <c r="N677" s="244">
        <v>2021</v>
      </c>
      <c r="O677" s="202">
        <f>ROUND(IF(Table1[[#This Row],[Valuation Year]]=2016,(Table1[[#This Row],[Total Construction Cost ($)]]+Table1[[#This Row],[Land Value]])*('General Input Sheet'!$G$38/'General Input Sheet'!$G$43),Table1[[#This Row],[Total Construction Cost ($)]]+Table1[[#This Row],[Land Value]]),0)</f>
        <v>282883</v>
      </c>
      <c r="P677" s="123" t="str" cm="1">
        <f t="array" ref="P677">_xlfn.IFS(Table1[[#This Row],[Asset Class]]&lt;&gt;"Local","y",P$11=$E677,"y",Table1[[#This Row],[Asset Class]]="Local","")</f>
        <v>y</v>
      </c>
      <c r="Q677" s="86" t="str" cm="1">
        <f t="array" ref="Q677">_xlfn.IFS(Table1[[#This Row],[Asset Class]]&lt;&gt;"Local","y",Q$11=$E677,"y",Table1[[#This Row],[Asset Class]]="Local","")</f>
        <v>y</v>
      </c>
      <c r="R677" s="86" t="str" cm="1">
        <f t="array" ref="R677">_xlfn.IFS(Table1[[#This Row],[Asset Class]]&lt;&gt;"Local","y",R$11=$E677,"y",Table1[[#This Row],[Asset Class]]="Local","")</f>
        <v>y</v>
      </c>
      <c r="S677" s="341" t="str" cm="1">
        <f t="array" ref="S677">_xlfn.IFS(Table1[[#This Row],[Asset Class]]&lt;&gt;"Local","y",S$11=$E677,"y",Table1[[#This Row],[Asset Class]]="Local","")</f>
        <v>y</v>
      </c>
      <c r="T677" s="50"/>
      <c r="U677" s="95">
        <f>IF(Table1[[#This Row],[Asset Class]]&lt;&gt;"Local",0.25,IF(P677="y",1,""))</f>
        <v>0.25</v>
      </c>
      <c r="V677" s="415">
        <f>IF(Table1[[#This Row],[Asset Class]]&lt;&gt;"Local",0.25,IF(Q677="y",1,""))</f>
        <v>0.25</v>
      </c>
      <c r="W677" s="415">
        <f>IF(Table1[[#This Row],[Asset Class]]&lt;&gt;"Local",0.25,IF(R677="y",1,""))</f>
        <v>0.25</v>
      </c>
      <c r="X677" s="415">
        <f>IF(Table1[[#This Row],[Asset Class]]&lt;&gt;"Local",0.25,IF(S677="y",1,""))</f>
        <v>0.25</v>
      </c>
      <c r="Y677" s="95">
        <f t="shared" si="60"/>
        <v>1</v>
      </c>
      <c r="Z677" s="50"/>
      <c r="AA677" s="257">
        <f t="shared" si="61"/>
        <v>70720.75</v>
      </c>
      <c r="AB677" s="258">
        <f t="shared" si="62"/>
        <v>70720.75</v>
      </c>
      <c r="AC677" s="258">
        <f t="shared" si="63"/>
        <v>70720.75</v>
      </c>
      <c r="AD677" s="258">
        <f t="shared" si="64"/>
        <v>70720.75</v>
      </c>
      <c r="AE677" s="259">
        <f t="shared" si="65"/>
        <v>282883</v>
      </c>
    </row>
    <row r="678" spans="1:31">
      <c r="A678" s="26"/>
      <c r="B678" s="210" t="s">
        <v>1177</v>
      </c>
      <c r="C678" s="211" t="s">
        <v>1183</v>
      </c>
      <c r="D678" s="211" t="s">
        <v>106</v>
      </c>
      <c r="E678" s="211" t="s">
        <v>107</v>
      </c>
      <c r="F678" s="241" t="s">
        <v>108</v>
      </c>
      <c r="G678" s="357">
        <v>0.5</v>
      </c>
      <c r="H678" s="360">
        <v>5955.3628668516103</v>
      </c>
      <c r="I678" s="365">
        <v>295.91815694928124</v>
      </c>
      <c r="J678" s="332">
        <f>Table1[[#This Row],[Embellishment Area (m2)]]*Table1[[#This Row],[Construction Unit Rate ($/m)]]*Table1[[#This Row],[Embellishment Area Factor]]</f>
        <v>881150.00176145812</v>
      </c>
      <c r="K678" s="246">
        <v>11910.725733703221</v>
      </c>
      <c r="L678" s="337">
        <v>157.26221918381682</v>
      </c>
      <c r="M678" s="88">
        <f>Table1[[#This Row],[Size of land (m2)]]*Table1[[#This Row],[Land Unit Rate ($/m2)]]</f>
        <v>1873107.1609719633</v>
      </c>
      <c r="N678" s="244">
        <v>2021</v>
      </c>
      <c r="O678" s="202">
        <f>ROUND(IF(Table1[[#This Row],[Valuation Year]]=2016,(Table1[[#This Row],[Total Construction Cost ($)]]+Table1[[#This Row],[Land Value]])*('General Input Sheet'!$G$38/'General Input Sheet'!$G$43),Table1[[#This Row],[Total Construction Cost ($)]]+Table1[[#This Row],[Land Value]]),0)</f>
        <v>2754257</v>
      </c>
      <c r="P678" s="123" t="str" cm="1">
        <f t="array" ref="P678">_xlfn.IFS(Table1[[#This Row],[Asset Class]]&lt;&gt;"Local","y",P$11=$E678,"y",Table1[[#This Row],[Asset Class]]="Local","")</f>
        <v>y</v>
      </c>
      <c r="Q678" s="86" t="str" cm="1">
        <f t="array" ref="Q678">_xlfn.IFS(Table1[[#This Row],[Asset Class]]&lt;&gt;"Local","y",Q$11=$E678,"y",Table1[[#This Row],[Asset Class]]="Local","")</f>
        <v>y</v>
      </c>
      <c r="R678" s="86" t="str" cm="1">
        <f t="array" ref="R678">_xlfn.IFS(Table1[[#This Row],[Asset Class]]&lt;&gt;"Local","y",R$11=$E678,"y",Table1[[#This Row],[Asset Class]]="Local","")</f>
        <v>y</v>
      </c>
      <c r="S678" s="341" t="str" cm="1">
        <f t="array" ref="S678">_xlfn.IFS(Table1[[#This Row],[Asset Class]]&lt;&gt;"Local","y",S$11=$E678,"y",Table1[[#This Row],[Asset Class]]="Local","")</f>
        <v>y</v>
      </c>
      <c r="T678" s="50"/>
      <c r="U678" s="95">
        <f>IF(Table1[[#This Row],[Asset Class]]&lt;&gt;"Local",0.25,IF(P678="y",1,""))</f>
        <v>0.25</v>
      </c>
      <c r="V678" s="415">
        <f>IF(Table1[[#This Row],[Asset Class]]&lt;&gt;"Local",0.25,IF(Q678="y",1,""))</f>
        <v>0.25</v>
      </c>
      <c r="W678" s="415">
        <f>IF(Table1[[#This Row],[Asset Class]]&lt;&gt;"Local",0.25,IF(R678="y",1,""))</f>
        <v>0.25</v>
      </c>
      <c r="X678" s="415">
        <f>IF(Table1[[#This Row],[Asset Class]]&lt;&gt;"Local",0.25,IF(S678="y",1,""))</f>
        <v>0.25</v>
      </c>
      <c r="Y678" s="95">
        <f t="shared" si="60"/>
        <v>1</v>
      </c>
      <c r="Z678" s="50"/>
      <c r="AA678" s="257">
        <f t="shared" si="61"/>
        <v>688564.25</v>
      </c>
      <c r="AB678" s="258">
        <f t="shared" si="62"/>
        <v>688564.25</v>
      </c>
      <c r="AC678" s="258">
        <f t="shared" si="63"/>
        <v>688564.25</v>
      </c>
      <c r="AD678" s="258">
        <f t="shared" si="64"/>
        <v>688564.25</v>
      </c>
      <c r="AE678" s="259">
        <f t="shared" si="65"/>
        <v>2754257</v>
      </c>
    </row>
    <row r="679" spans="1:31">
      <c r="A679" s="26"/>
      <c r="B679" s="210" t="s">
        <v>1177</v>
      </c>
      <c r="C679" s="211" t="s">
        <v>1184</v>
      </c>
      <c r="D679" s="211" t="s">
        <v>106</v>
      </c>
      <c r="E679" s="211" t="s">
        <v>107</v>
      </c>
      <c r="F679" s="241" t="s">
        <v>103</v>
      </c>
      <c r="G679" s="357">
        <v>0.5</v>
      </c>
      <c r="H679" s="360">
        <v>4361.5953111845629</v>
      </c>
      <c r="I679" s="365">
        <v>295.91815694928124</v>
      </c>
      <c r="J679" s="332">
        <f>Table1[[#This Row],[Embellishment Area (m2)]]*Table1[[#This Row],[Construction Unit Rate ($/m)]]*Table1[[#This Row],[Embellishment Area Factor]]</f>
        <v>645337.62292218127</v>
      </c>
      <c r="K679" s="246">
        <v>8723.1906223691258</v>
      </c>
      <c r="L679" s="337">
        <v>157.26221918381682</v>
      </c>
      <c r="M679" s="88">
        <f>Table1[[#This Row],[Size of land (m2)]]*Table1[[#This Row],[Land Unit Rate ($/m2)]]</f>
        <v>1371828.315637229</v>
      </c>
      <c r="N679" s="244">
        <v>2021</v>
      </c>
      <c r="O679" s="202">
        <f>ROUND(IF(Table1[[#This Row],[Valuation Year]]=2016,(Table1[[#This Row],[Total Construction Cost ($)]]+Table1[[#This Row],[Land Value]])*('General Input Sheet'!$G$38/'General Input Sheet'!$G$43),Table1[[#This Row],[Total Construction Cost ($)]]+Table1[[#This Row],[Land Value]]),0)</f>
        <v>2017166</v>
      </c>
      <c r="P679" s="123" t="str" cm="1">
        <f t="array" ref="P679">_xlfn.IFS(Table1[[#This Row],[Asset Class]]&lt;&gt;"Local","y",P$11=$E679,"y",Table1[[#This Row],[Asset Class]]="Local","")</f>
        <v>y</v>
      </c>
      <c r="Q679" s="86" t="str" cm="1">
        <f t="array" ref="Q679">_xlfn.IFS(Table1[[#This Row],[Asset Class]]&lt;&gt;"Local","y",Q$11=$E679,"y",Table1[[#This Row],[Asset Class]]="Local","")</f>
        <v>y</v>
      </c>
      <c r="R679" s="86" t="str" cm="1">
        <f t="array" ref="R679">_xlfn.IFS(Table1[[#This Row],[Asset Class]]&lt;&gt;"Local","y",R$11=$E679,"y",Table1[[#This Row],[Asset Class]]="Local","")</f>
        <v>y</v>
      </c>
      <c r="S679" s="341" t="str" cm="1">
        <f t="array" ref="S679">_xlfn.IFS(Table1[[#This Row],[Asset Class]]&lt;&gt;"Local","y",S$11=$E679,"y",Table1[[#This Row],[Asset Class]]="Local","")</f>
        <v>y</v>
      </c>
      <c r="T679" s="50"/>
      <c r="U679" s="95">
        <f>IF(Table1[[#This Row],[Asset Class]]&lt;&gt;"Local",0.25,IF(P679="y",1,""))</f>
        <v>0.25</v>
      </c>
      <c r="V679" s="415">
        <f>IF(Table1[[#This Row],[Asset Class]]&lt;&gt;"Local",0.25,IF(Q679="y",1,""))</f>
        <v>0.25</v>
      </c>
      <c r="W679" s="415">
        <f>IF(Table1[[#This Row],[Asset Class]]&lt;&gt;"Local",0.25,IF(R679="y",1,""))</f>
        <v>0.25</v>
      </c>
      <c r="X679" s="415">
        <f>IF(Table1[[#This Row],[Asset Class]]&lt;&gt;"Local",0.25,IF(S679="y",1,""))</f>
        <v>0.25</v>
      </c>
      <c r="Y679" s="95">
        <f t="shared" si="60"/>
        <v>1</v>
      </c>
      <c r="Z679" s="50"/>
      <c r="AA679" s="257">
        <f t="shared" si="61"/>
        <v>504291.5</v>
      </c>
      <c r="AB679" s="258">
        <f t="shared" si="62"/>
        <v>504291.5</v>
      </c>
      <c r="AC679" s="258">
        <f t="shared" si="63"/>
        <v>504291.5</v>
      </c>
      <c r="AD679" s="258">
        <f t="shared" si="64"/>
        <v>504291.5</v>
      </c>
      <c r="AE679" s="259">
        <f t="shared" si="65"/>
        <v>2017166</v>
      </c>
    </row>
    <row r="680" spans="1:31">
      <c r="A680" s="26"/>
      <c r="B680" s="210" t="s">
        <v>1185</v>
      </c>
      <c r="C680" s="211" t="s">
        <v>1186</v>
      </c>
      <c r="D680" s="211" t="s">
        <v>106</v>
      </c>
      <c r="E680" s="211" t="s">
        <v>107</v>
      </c>
      <c r="F680" s="241" t="s">
        <v>108</v>
      </c>
      <c r="G680" s="357">
        <v>0.5</v>
      </c>
      <c r="H680" s="360">
        <v>10107.01028872697</v>
      </c>
      <c r="I680" s="365">
        <v>295.91815694928124</v>
      </c>
      <c r="J680" s="332">
        <f>Table1[[#This Row],[Embellishment Area (m2)]]*Table1[[#This Row],[Construction Unit Rate ($/m)]]*Table1[[#This Row],[Embellishment Area Factor]]</f>
        <v>1495423.9284537539</v>
      </c>
      <c r="K680" s="246">
        <v>20214.020577453939</v>
      </c>
      <c r="L680" s="337">
        <v>157.26221918381682</v>
      </c>
      <c r="M680" s="88">
        <f>Table1[[#This Row],[Size of land (m2)]]*Table1[[#This Row],[Land Unit Rate ($/m2)]]</f>
        <v>3178901.7346377447</v>
      </c>
      <c r="N680" s="244">
        <v>2021</v>
      </c>
      <c r="O680" s="202">
        <f>ROUND(IF(Table1[[#This Row],[Valuation Year]]=2016,(Table1[[#This Row],[Total Construction Cost ($)]]+Table1[[#This Row],[Land Value]])*('General Input Sheet'!$G$38/'General Input Sheet'!$G$43),Table1[[#This Row],[Total Construction Cost ($)]]+Table1[[#This Row],[Land Value]]),0)</f>
        <v>4674326</v>
      </c>
      <c r="P680" s="123" t="str" cm="1">
        <f t="array" ref="P680">_xlfn.IFS(Table1[[#This Row],[Asset Class]]&lt;&gt;"Local","y",P$11=$E680,"y",Table1[[#This Row],[Asset Class]]="Local","")</f>
        <v>y</v>
      </c>
      <c r="Q680" s="86" t="str" cm="1">
        <f t="array" ref="Q680">_xlfn.IFS(Table1[[#This Row],[Asset Class]]&lt;&gt;"Local","y",Q$11=$E680,"y",Table1[[#This Row],[Asset Class]]="Local","")</f>
        <v>y</v>
      </c>
      <c r="R680" s="86" t="str" cm="1">
        <f t="array" ref="R680">_xlfn.IFS(Table1[[#This Row],[Asset Class]]&lt;&gt;"Local","y",R$11=$E680,"y",Table1[[#This Row],[Asset Class]]="Local","")</f>
        <v>y</v>
      </c>
      <c r="S680" s="341" t="str" cm="1">
        <f t="array" ref="S680">_xlfn.IFS(Table1[[#This Row],[Asset Class]]&lt;&gt;"Local","y",S$11=$E680,"y",Table1[[#This Row],[Asset Class]]="Local","")</f>
        <v>y</v>
      </c>
      <c r="T680" s="50"/>
      <c r="U680" s="95">
        <f>IF(Table1[[#This Row],[Asset Class]]&lt;&gt;"Local",0.25,IF(P680="y",1,""))</f>
        <v>0.25</v>
      </c>
      <c r="V680" s="415">
        <f>IF(Table1[[#This Row],[Asset Class]]&lt;&gt;"Local",0.25,IF(Q680="y",1,""))</f>
        <v>0.25</v>
      </c>
      <c r="W680" s="415">
        <f>IF(Table1[[#This Row],[Asset Class]]&lt;&gt;"Local",0.25,IF(R680="y",1,""))</f>
        <v>0.25</v>
      </c>
      <c r="X680" s="415">
        <f>IF(Table1[[#This Row],[Asset Class]]&lt;&gt;"Local",0.25,IF(S680="y",1,""))</f>
        <v>0.25</v>
      </c>
      <c r="Y680" s="95">
        <f t="shared" si="60"/>
        <v>1</v>
      </c>
      <c r="Z680" s="50"/>
      <c r="AA680" s="257">
        <f t="shared" si="61"/>
        <v>1168581.5</v>
      </c>
      <c r="AB680" s="258">
        <f t="shared" si="62"/>
        <v>1168581.5</v>
      </c>
      <c r="AC680" s="258">
        <f t="shared" si="63"/>
        <v>1168581.5</v>
      </c>
      <c r="AD680" s="258">
        <f t="shared" si="64"/>
        <v>1168581.5</v>
      </c>
      <c r="AE680" s="259">
        <f t="shared" si="65"/>
        <v>4674326</v>
      </c>
    </row>
    <row r="681" spans="1:31">
      <c r="A681" s="26"/>
      <c r="B681" s="210" t="s">
        <v>1185</v>
      </c>
      <c r="C681" s="211" t="s">
        <v>1187</v>
      </c>
      <c r="D681" s="211" t="s">
        <v>106</v>
      </c>
      <c r="E681" s="211" t="s">
        <v>107</v>
      </c>
      <c r="F681" s="241" t="s">
        <v>136</v>
      </c>
      <c r="G681" s="357">
        <v>0.5</v>
      </c>
      <c r="H681" s="360">
        <v>10277.428027047736</v>
      </c>
      <c r="I681" s="365">
        <v>295.91815694928124</v>
      </c>
      <c r="J681" s="332">
        <f>Table1[[#This Row],[Embellishment Area (m2)]]*Table1[[#This Row],[Construction Unit Rate ($/m)]]*Table1[[#This Row],[Embellishment Area Factor]]</f>
        <v>1520638.7799714268</v>
      </c>
      <c r="K681" s="246">
        <v>20554.856054095471</v>
      </c>
      <c r="L681" s="337">
        <v>157.26221918381682</v>
      </c>
      <c r="M681" s="88">
        <f>Table1[[#This Row],[Size of land (m2)]]*Table1[[#This Row],[Land Unit Rate ($/m2)]]</f>
        <v>3232502.2780709662</v>
      </c>
      <c r="N681" s="244">
        <v>2021</v>
      </c>
      <c r="O681" s="202">
        <f>ROUND(IF(Table1[[#This Row],[Valuation Year]]=2016,(Table1[[#This Row],[Total Construction Cost ($)]]+Table1[[#This Row],[Land Value]])*('General Input Sheet'!$G$38/'General Input Sheet'!$G$43),Table1[[#This Row],[Total Construction Cost ($)]]+Table1[[#This Row],[Land Value]]),0)</f>
        <v>4753141</v>
      </c>
      <c r="P681" s="123" t="str" cm="1">
        <f t="array" ref="P681">_xlfn.IFS(Table1[[#This Row],[Asset Class]]&lt;&gt;"Local","y",P$11=$E681,"y",Table1[[#This Row],[Asset Class]]="Local","")</f>
        <v>y</v>
      </c>
      <c r="Q681" s="86" t="str" cm="1">
        <f t="array" ref="Q681">_xlfn.IFS(Table1[[#This Row],[Asset Class]]&lt;&gt;"Local","y",Q$11=$E681,"y",Table1[[#This Row],[Asset Class]]="Local","")</f>
        <v>y</v>
      </c>
      <c r="R681" s="86" t="str" cm="1">
        <f t="array" ref="R681">_xlfn.IFS(Table1[[#This Row],[Asset Class]]&lt;&gt;"Local","y",R$11=$E681,"y",Table1[[#This Row],[Asset Class]]="Local","")</f>
        <v>y</v>
      </c>
      <c r="S681" s="341" t="str" cm="1">
        <f t="array" ref="S681">_xlfn.IFS(Table1[[#This Row],[Asset Class]]&lt;&gt;"Local","y",S$11=$E681,"y",Table1[[#This Row],[Asset Class]]="Local","")</f>
        <v>y</v>
      </c>
      <c r="T681" s="50"/>
      <c r="U681" s="95">
        <f>IF(Table1[[#This Row],[Asset Class]]&lt;&gt;"Local",0.25,IF(P681="y",1,""))</f>
        <v>0.25</v>
      </c>
      <c r="V681" s="415">
        <f>IF(Table1[[#This Row],[Asset Class]]&lt;&gt;"Local",0.25,IF(Q681="y",1,""))</f>
        <v>0.25</v>
      </c>
      <c r="W681" s="415">
        <f>IF(Table1[[#This Row],[Asset Class]]&lt;&gt;"Local",0.25,IF(R681="y",1,""))</f>
        <v>0.25</v>
      </c>
      <c r="X681" s="415">
        <f>IF(Table1[[#This Row],[Asset Class]]&lt;&gt;"Local",0.25,IF(S681="y",1,""))</f>
        <v>0.25</v>
      </c>
      <c r="Y681" s="95">
        <f t="shared" si="60"/>
        <v>1</v>
      </c>
      <c r="Z681" s="50"/>
      <c r="AA681" s="257">
        <f t="shared" si="61"/>
        <v>1188285.25</v>
      </c>
      <c r="AB681" s="258">
        <f t="shared" si="62"/>
        <v>1188285.25</v>
      </c>
      <c r="AC681" s="258">
        <f t="shared" si="63"/>
        <v>1188285.25</v>
      </c>
      <c r="AD681" s="258">
        <f t="shared" si="64"/>
        <v>1188285.25</v>
      </c>
      <c r="AE681" s="259">
        <f t="shared" si="65"/>
        <v>4753141</v>
      </c>
    </row>
    <row r="682" spans="1:31">
      <c r="A682" s="26"/>
      <c r="B682" s="210" t="s">
        <v>1185</v>
      </c>
      <c r="C682" s="211" t="s">
        <v>1188</v>
      </c>
      <c r="D682" s="211" t="s">
        <v>106</v>
      </c>
      <c r="E682" s="211" t="s">
        <v>107</v>
      </c>
      <c r="F682" s="241" t="s">
        <v>136</v>
      </c>
      <c r="G682" s="357">
        <v>0.5</v>
      </c>
      <c r="H682" s="360">
        <v>9637.9071467128852</v>
      </c>
      <c r="I682" s="365">
        <v>295.91815694928124</v>
      </c>
      <c r="J682" s="332">
        <f>Table1[[#This Row],[Embellishment Area (m2)]]*Table1[[#This Row],[Construction Unit Rate ($/m)]]*Table1[[#This Row],[Embellishment Area Factor]]</f>
        <v>1426015.8598517915</v>
      </c>
      <c r="K682" s="246">
        <v>19275.81429342577</v>
      </c>
      <c r="L682" s="337">
        <v>157.26221918381682</v>
      </c>
      <c r="M682" s="88">
        <f>Table1[[#This Row],[Size of land (m2)]]*Table1[[#This Row],[Land Unit Rate ($/m2)]]</f>
        <v>3031357.3323592725</v>
      </c>
      <c r="N682" s="244">
        <v>2021</v>
      </c>
      <c r="O682" s="202">
        <f>ROUND(IF(Table1[[#This Row],[Valuation Year]]=2016,(Table1[[#This Row],[Total Construction Cost ($)]]+Table1[[#This Row],[Land Value]])*('General Input Sheet'!$G$38/'General Input Sheet'!$G$43),Table1[[#This Row],[Total Construction Cost ($)]]+Table1[[#This Row],[Land Value]]),0)</f>
        <v>4457373</v>
      </c>
      <c r="P682" s="123" t="str" cm="1">
        <f t="array" ref="P682">_xlfn.IFS(Table1[[#This Row],[Asset Class]]&lt;&gt;"Local","y",P$11=$E682,"y",Table1[[#This Row],[Asset Class]]="Local","")</f>
        <v>y</v>
      </c>
      <c r="Q682" s="86" t="str" cm="1">
        <f t="array" ref="Q682">_xlfn.IFS(Table1[[#This Row],[Asset Class]]&lt;&gt;"Local","y",Q$11=$E682,"y",Table1[[#This Row],[Asset Class]]="Local","")</f>
        <v>y</v>
      </c>
      <c r="R682" s="86" t="str" cm="1">
        <f t="array" ref="R682">_xlfn.IFS(Table1[[#This Row],[Asset Class]]&lt;&gt;"Local","y",R$11=$E682,"y",Table1[[#This Row],[Asset Class]]="Local","")</f>
        <v>y</v>
      </c>
      <c r="S682" s="341" t="str" cm="1">
        <f t="array" ref="S682">_xlfn.IFS(Table1[[#This Row],[Asset Class]]&lt;&gt;"Local","y",S$11=$E682,"y",Table1[[#This Row],[Asset Class]]="Local","")</f>
        <v>y</v>
      </c>
      <c r="T682" s="50"/>
      <c r="U682" s="95">
        <f>IF(Table1[[#This Row],[Asset Class]]&lt;&gt;"Local",0.25,IF(P682="y",1,""))</f>
        <v>0.25</v>
      </c>
      <c r="V682" s="415">
        <f>IF(Table1[[#This Row],[Asset Class]]&lt;&gt;"Local",0.25,IF(Q682="y",1,""))</f>
        <v>0.25</v>
      </c>
      <c r="W682" s="415">
        <f>IF(Table1[[#This Row],[Asset Class]]&lt;&gt;"Local",0.25,IF(R682="y",1,""))</f>
        <v>0.25</v>
      </c>
      <c r="X682" s="415">
        <f>IF(Table1[[#This Row],[Asset Class]]&lt;&gt;"Local",0.25,IF(S682="y",1,""))</f>
        <v>0.25</v>
      </c>
      <c r="Y682" s="95">
        <f t="shared" si="60"/>
        <v>1</v>
      </c>
      <c r="Z682" s="50"/>
      <c r="AA682" s="257">
        <f t="shared" si="61"/>
        <v>1114343.25</v>
      </c>
      <c r="AB682" s="258">
        <f t="shared" si="62"/>
        <v>1114343.25</v>
      </c>
      <c r="AC682" s="258">
        <f t="shared" si="63"/>
        <v>1114343.25</v>
      </c>
      <c r="AD682" s="258">
        <f t="shared" si="64"/>
        <v>1114343.25</v>
      </c>
      <c r="AE682" s="259">
        <f t="shared" si="65"/>
        <v>4457373</v>
      </c>
    </row>
    <row r="683" spans="1:31">
      <c r="A683" s="26"/>
      <c r="B683" s="210" t="s">
        <v>1185</v>
      </c>
      <c r="C683" s="211" t="s">
        <v>1189</v>
      </c>
      <c r="D683" s="211" t="s">
        <v>106</v>
      </c>
      <c r="E683" s="211" t="s">
        <v>107</v>
      </c>
      <c r="F683" s="241" t="s">
        <v>108</v>
      </c>
      <c r="G683" s="357">
        <v>0.5</v>
      </c>
      <c r="H683" s="360">
        <v>13536.605631874791</v>
      </c>
      <c r="I683" s="365">
        <v>295.91815694928124</v>
      </c>
      <c r="J683" s="332">
        <f>Table1[[#This Row],[Embellishment Area (m2)]]*Table1[[#This Row],[Construction Unit Rate ($/m)]]*Table1[[#This Row],[Embellishment Area Factor]]</f>
        <v>2002863.6949668243</v>
      </c>
      <c r="K683" s="246">
        <v>27073.211263749581</v>
      </c>
      <c r="L683" s="337">
        <v>157.26221918381682</v>
      </c>
      <c r="M683" s="88">
        <f>Table1[[#This Row],[Size of land (m2)]]*Table1[[#This Row],[Land Unit Rate ($/m2)]]</f>
        <v>4257593.2837695647</v>
      </c>
      <c r="N683" s="244">
        <v>2021</v>
      </c>
      <c r="O683" s="202">
        <f>ROUND(IF(Table1[[#This Row],[Valuation Year]]=2016,(Table1[[#This Row],[Total Construction Cost ($)]]+Table1[[#This Row],[Land Value]])*('General Input Sheet'!$G$38/'General Input Sheet'!$G$43),Table1[[#This Row],[Total Construction Cost ($)]]+Table1[[#This Row],[Land Value]]),0)</f>
        <v>6260457</v>
      </c>
      <c r="P683" s="123" t="str" cm="1">
        <f t="array" ref="P683">_xlfn.IFS(Table1[[#This Row],[Asset Class]]&lt;&gt;"Local","y",P$11=$E683,"y",Table1[[#This Row],[Asset Class]]="Local","")</f>
        <v>y</v>
      </c>
      <c r="Q683" s="86" t="str" cm="1">
        <f t="array" ref="Q683">_xlfn.IFS(Table1[[#This Row],[Asset Class]]&lt;&gt;"Local","y",Q$11=$E683,"y",Table1[[#This Row],[Asset Class]]="Local","")</f>
        <v>y</v>
      </c>
      <c r="R683" s="86" t="str" cm="1">
        <f t="array" ref="R683">_xlfn.IFS(Table1[[#This Row],[Asset Class]]&lt;&gt;"Local","y",R$11=$E683,"y",Table1[[#This Row],[Asset Class]]="Local","")</f>
        <v>y</v>
      </c>
      <c r="S683" s="341" t="str" cm="1">
        <f t="array" ref="S683">_xlfn.IFS(Table1[[#This Row],[Asset Class]]&lt;&gt;"Local","y",S$11=$E683,"y",Table1[[#This Row],[Asset Class]]="Local","")</f>
        <v>y</v>
      </c>
      <c r="T683" s="50"/>
      <c r="U683" s="95">
        <f>IF(Table1[[#This Row],[Asset Class]]&lt;&gt;"Local",0.25,IF(P683="y",1,""))</f>
        <v>0.25</v>
      </c>
      <c r="V683" s="415">
        <f>IF(Table1[[#This Row],[Asset Class]]&lt;&gt;"Local",0.25,IF(Q683="y",1,""))</f>
        <v>0.25</v>
      </c>
      <c r="W683" s="415">
        <f>IF(Table1[[#This Row],[Asset Class]]&lt;&gt;"Local",0.25,IF(R683="y",1,""))</f>
        <v>0.25</v>
      </c>
      <c r="X683" s="415">
        <f>IF(Table1[[#This Row],[Asset Class]]&lt;&gt;"Local",0.25,IF(S683="y",1,""))</f>
        <v>0.25</v>
      </c>
      <c r="Y683" s="95">
        <f t="shared" si="60"/>
        <v>1</v>
      </c>
      <c r="Z683" s="50"/>
      <c r="AA683" s="257">
        <f t="shared" si="61"/>
        <v>1565114.25</v>
      </c>
      <c r="AB683" s="258">
        <f t="shared" si="62"/>
        <v>1565114.25</v>
      </c>
      <c r="AC683" s="258">
        <f t="shared" si="63"/>
        <v>1565114.25</v>
      </c>
      <c r="AD683" s="258">
        <f t="shared" si="64"/>
        <v>1565114.25</v>
      </c>
      <c r="AE683" s="259">
        <f t="shared" si="65"/>
        <v>6260457</v>
      </c>
    </row>
    <row r="684" spans="1:31">
      <c r="A684" s="26"/>
      <c r="B684" s="210" t="s">
        <v>1185</v>
      </c>
      <c r="C684" s="211" t="s">
        <v>1190</v>
      </c>
      <c r="D684" s="211" t="s">
        <v>106</v>
      </c>
      <c r="E684" s="211" t="s">
        <v>107</v>
      </c>
      <c r="F684" s="241" t="s">
        <v>131</v>
      </c>
      <c r="G684" s="357">
        <v>0.5</v>
      </c>
      <c r="H684" s="361">
        <v>5667.9802188560898</v>
      </c>
      <c r="I684" s="365">
        <v>295.91815694928124</v>
      </c>
      <c r="J684" s="332">
        <f>Table1[[#This Row],[Embellishment Area (m2)]]*Table1[[#This Row],[Construction Unit Rate ($/m)]]*Table1[[#This Row],[Embellishment Area Factor]]</f>
        <v>838629.12999443896</v>
      </c>
      <c r="K684" s="246">
        <v>11335.96043771218</v>
      </c>
      <c r="L684" s="337">
        <v>157.26221918381682</v>
      </c>
      <c r="M684" s="88">
        <f>Table1[[#This Row],[Size of land (m2)]]*Table1[[#This Row],[Land Unit Rate ($/m2)]]</f>
        <v>1782718.2950145688</v>
      </c>
      <c r="N684" s="244">
        <v>2021</v>
      </c>
      <c r="O684" s="88">
        <f>ROUND(IF(Table1[[#This Row],[Valuation Year]]=2016,(Table1[[#This Row],[Total Construction Cost ($)]]+Table1[[#This Row],[Land Value]])*('General Input Sheet'!$G$38/'General Input Sheet'!$G$43),Table1[[#This Row],[Total Construction Cost ($)]]+Table1[[#This Row],[Land Value]]),0)</f>
        <v>2621347</v>
      </c>
      <c r="P684" s="123" t="str" cm="1">
        <f t="array" ref="P684">_xlfn.IFS(Table1[[#This Row],[Asset Class]]&lt;&gt;"Local","y",P$11=$E684,"y",Table1[[#This Row],[Asset Class]]="Local","")</f>
        <v>y</v>
      </c>
      <c r="Q684" s="86" t="str" cm="1">
        <f t="array" ref="Q684">_xlfn.IFS(Table1[[#This Row],[Asset Class]]&lt;&gt;"Local","y",Q$11=$E684,"y",Table1[[#This Row],[Asset Class]]="Local","")</f>
        <v>y</v>
      </c>
      <c r="R684" s="86" t="str" cm="1">
        <f t="array" ref="R684">_xlfn.IFS(Table1[[#This Row],[Asset Class]]&lt;&gt;"Local","y",R$11=$E684,"y",Table1[[#This Row],[Asset Class]]="Local","")</f>
        <v>y</v>
      </c>
      <c r="S684" s="341" t="str" cm="1">
        <f t="array" ref="S684">_xlfn.IFS(Table1[[#This Row],[Asset Class]]&lt;&gt;"Local","y",S$11=$E684,"y",Table1[[#This Row],[Asset Class]]="Local","")</f>
        <v>y</v>
      </c>
      <c r="T684" s="50"/>
      <c r="U684" s="95">
        <f>IF(Table1[[#This Row],[Asset Class]]&lt;&gt;"Local",0.25,IF(P684="y",1,""))</f>
        <v>0.25</v>
      </c>
      <c r="V684" s="415">
        <f>IF(Table1[[#This Row],[Asset Class]]&lt;&gt;"Local",0.25,IF(Q684="y",1,""))</f>
        <v>0.25</v>
      </c>
      <c r="W684" s="415">
        <f>IF(Table1[[#This Row],[Asset Class]]&lt;&gt;"Local",0.25,IF(R684="y",1,""))</f>
        <v>0.25</v>
      </c>
      <c r="X684" s="415">
        <f>IF(Table1[[#This Row],[Asset Class]]&lt;&gt;"Local",0.25,IF(S684="y",1,""))</f>
        <v>0.25</v>
      </c>
      <c r="Y684" s="95">
        <f t="shared" si="60"/>
        <v>1</v>
      </c>
      <c r="Z684" s="50"/>
      <c r="AA684" s="257">
        <f t="shared" si="61"/>
        <v>655336.75</v>
      </c>
      <c r="AB684" s="258">
        <f t="shared" si="62"/>
        <v>655336.75</v>
      </c>
      <c r="AC684" s="258">
        <f t="shared" si="63"/>
        <v>655336.75</v>
      </c>
      <c r="AD684" s="258">
        <f t="shared" si="64"/>
        <v>655336.75</v>
      </c>
      <c r="AE684" s="259">
        <f t="shared" si="65"/>
        <v>2621347</v>
      </c>
    </row>
    <row r="685" spans="1:31">
      <c r="A685" s="26"/>
      <c r="B685" s="210" t="s">
        <v>1191</v>
      </c>
      <c r="C685" s="211" t="s">
        <v>1192</v>
      </c>
      <c r="D685" s="211" t="s">
        <v>111</v>
      </c>
      <c r="E685" s="211" t="s">
        <v>107</v>
      </c>
      <c r="F685" s="241" t="s">
        <v>103</v>
      </c>
      <c r="G685" s="357">
        <v>0.5</v>
      </c>
      <c r="H685" s="360">
        <v>1255.3461909279895</v>
      </c>
      <c r="I685" s="365">
        <v>111.62041035606889</v>
      </c>
      <c r="J685" s="332">
        <f>Table1[[#This Row],[Embellishment Area (m2)]]*Table1[[#This Row],[Construction Unit Rate ($/m)]]*Table1[[#This Row],[Embellishment Area Factor]]</f>
        <v>70061.128485155088</v>
      </c>
      <c r="K685" s="246">
        <v>2510.692381855979</v>
      </c>
      <c r="L685" s="337">
        <v>66.125722619436161</v>
      </c>
      <c r="M685" s="88">
        <f>Table1[[#This Row],[Size of land (m2)]]*Table1[[#This Row],[Land Unit Rate ($/m2)]]</f>
        <v>166021.34802533995</v>
      </c>
      <c r="N685" s="244">
        <v>2021</v>
      </c>
      <c r="O685" s="202">
        <f>ROUND(IF(Table1[[#This Row],[Valuation Year]]=2016,(Table1[[#This Row],[Total Construction Cost ($)]]+Table1[[#This Row],[Land Value]])*('General Input Sheet'!$G$38/'General Input Sheet'!$G$43),Table1[[#This Row],[Total Construction Cost ($)]]+Table1[[#This Row],[Land Value]]),0)</f>
        <v>236082</v>
      </c>
      <c r="P685" s="123" t="str" cm="1">
        <f t="array" ref="P685">_xlfn.IFS(Table1[[#This Row],[Asset Class]]&lt;&gt;"Local","y",P$11=$E685,"y",Table1[[#This Row],[Asset Class]]="Local","")</f>
        <v>y</v>
      </c>
      <c r="Q685" s="86" t="str" cm="1">
        <f t="array" ref="Q685">_xlfn.IFS(Table1[[#This Row],[Asset Class]]&lt;&gt;"Local","y",Q$11=$E685,"y",Table1[[#This Row],[Asset Class]]="Local","")</f>
        <v/>
      </c>
      <c r="R685" s="86" t="str" cm="1">
        <f t="array" ref="R685">_xlfn.IFS(Table1[[#This Row],[Asset Class]]&lt;&gt;"Local","y",R$11=$E685,"y",Table1[[#This Row],[Asset Class]]="Local","")</f>
        <v/>
      </c>
      <c r="S685" s="341" t="str" cm="1">
        <f t="array" ref="S685">_xlfn.IFS(Table1[[#This Row],[Asset Class]]&lt;&gt;"Local","y",S$11=$E685,"y",Table1[[#This Row],[Asset Class]]="Local","")</f>
        <v/>
      </c>
      <c r="T685" s="50"/>
      <c r="U685" s="95">
        <f>IF(Table1[[#This Row],[Asset Class]]&lt;&gt;"Local",0.25,IF(P685="y",1,""))</f>
        <v>1</v>
      </c>
      <c r="V685" s="415" t="str">
        <f>IF(Table1[[#This Row],[Asset Class]]&lt;&gt;"Local",0.25,IF(Q685="y",1,""))</f>
        <v/>
      </c>
      <c r="W685" s="415" t="str">
        <f>IF(Table1[[#This Row],[Asset Class]]&lt;&gt;"Local",0.25,IF(R685="y",1,""))</f>
        <v/>
      </c>
      <c r="X685" s="415" t="str">
        <f>IF(Table1[[#This Row],[Asset Class]]&lt;&gt;"Local",0.25,IF(S685="y",1,""))</f>
        <v/>
      </c>
      <c r="Y685" s="95">
        <f t="shared" si="60"/>
        <v>1</v>
      </c>
      <c r="Z685" s="50"/>
      <c r="AA685" s="257">
        <f t="shared" si="61"/>
        <v>236082</v>
      </c>
      <c r="AB685" s="258" t="str">
        <f t="shared" si="62"/>
        <v/>
      </c>
      <c r="AC685" s="258" t="str">
        <f t="shared" si="63"/>
        <v/>
      </c>
      <c r="AD685" s="258" t="str">
        <f t="shared" si="64"/>
        <v/>
      </c>
      <c r="AE685" s="259">
        <f t="shared" si="65"/>
        <v>236082</v>
      </c>
    </row>
    <row r="686" spans="1:31">
      <c r="A686" s="26"/>
      <c r="B686" s="210" t="s">
        <v>1185</v>
      </c>
      <c r="C686" s="211" t="s">
        <v>1193</v>
      </c>
      <c r="D686" s="211" t="s">
        <v>106</v>
      </c>
      <c r="E686" s="211" t="s">
        <v>107</v>
      </c>
      <c r="F686" s="241" t="s">
        <v>136</v>
      </c>
      <c r="G686" s="357">
        <v>0.5</v>
      </c>
      <c r="H686" s="360">
        <v>854.24468463816402</v>
      </c>
      <c r="I686" s="365">
        <v>295.91815694928124</v>
      </c>
      <c r="J686" s="332">
        <f>Table1[[#This Row],[Embellishment Area (m2)]]*Table1[[#This Row],[Construction Unit Rate ($/m)]]*Table1[[#This Row],[Embellishment Area Factor]]</f>
        <v>126393.25633092274</v>
      </c>
      <c r="K686" s="246">
        <v>1708.489369276328</v>
      </c>
      <c r="L686" s="337">
        <v>157.26221918381682</v>
      </c>
      <c r="M686" s="88">
        <f>Table1[[#This Row],[Size of land (m2)]]*Table1[[#This Row],[Land Unit Rate ($/m2)]]</f>
        <v>268680.82966435485</v>
      </c>
      <c r="N686" s="244">
        <v>2021</v>
      </c>
      <c r="O686" s="202">
        <f>ROUND(IF(Table1[[#This Row],[Valuation Year]]=2016,(Table1[[#This Row],[Total Construction Cost ($)]]+Table1[[#This Row],[Land Value]])*('General Input Sheet'!$G$38/'General Input Sheet'!$G$43),Table1[[#This Row],[Total Construction Cost ($)]]+Table1[[#This Row],[Land Value]]),0)</f>
        <v>395074</v>
      </c>
      <c r="P686" s="123" t="str" cm="1">
        <f t="array" ref="P686">_xlfn.IFS(Table1[[#This Row],[Asset Class]]&lt;&gt;"Local","y",P$11=$E686,"y",Table1[[#This Row],[Asset Class]]="Local","")</f>
        <v>y</v>
      </c>
      <c r="Q686" s="86" t="str" cm="1">
        <f t="array" ref="Q686">_xlfn.IFS(Table1[[#This Row],[Asset Class]]&lt;&gt;"Local","y",Q$11=$E686,"y",Table1[[#This Row],[Asset Class]]="Local","")</f>
        <v>y</v>
      </c>
      <c r="R686" s="86" t="str" cm="1">
        <f t="array" ref="R686">_xlfn.IFS(Table1[[#This Row],[Asset Class]]&lt;&gt;"Local","y",R$11=$E686,"y",Table1[[#This Row],[Asset Class]]="Local","")</f>
        <v>y</v>
      </c>
      <c r="S686" s="341" t="str" cm="1">
        <f t="array" ref="S686">_xlfn.IFS(Table1[[#This Row],[Asset Class]]&lt;&gt;"Local","y",S$11=$E686,"y",Table1[[#This Row],[Asset Class]]="Local","")</f>
        <v>y</v>
      </c>
      <c r="T686" s="50"/>
      <c r="U686" s="95">
        <f>IF(Table1[[#This Row],[Asset Class]]&lt;&gt;"Local",0.25,IF(P686="y",1,""))</f>
        <v>0.25</v>
      </c>
      <c r="V686" s="415">
        <f>IF(Table1[[#This Row],[Asset Class]]&lt;&gt;"Local",0.25,IF(Q686="y",1,""))</f>
        <v>0.25</v>
      </c>
      <c r="W686" s="415">
        <f>IF(Table1[[#This Row],[Asset Class]]&lt;&gt;"Local",0.25,IF(R686="y",1,""))</f>
        <v>0.25</v>
      </c>
      <c r="X686" s="415">
        <f>IF(Table1[[#This Row],[Asset Class]]&lt;&gt;"Local",0.25,IF(S686="y",1,""))</f>
        <v>0.25</v>
      </c>
      <c r="Y686" s="95">
        <f t="shared" si="60"/>
        <v>1</v>
      </c>
      <c r="Z686" s="50"/>
      <c r="AA686" s="257">
        <f t="shared" si="61"/>
        <v>98768.5</v>
      </c>
      <c r="AB686" s="258">
        <f t="shared" si="62"/>
        <v>98768.5</v>
      </c>
      <c r="AC686" s="258">
        <f t="shared" si="63"/>
        <v>98768.5</v>
      </c>
      <c r="AD686" s="258">
        <f t="shared" si="64"/>
        <v>98768.5</v>
      </c>
      <c r="AE686" s="259">
        <f t="shared" si="65"/>
        <v>395074</v>
      </c>
    </row>
    <row r="687" spans="1:31">
      <c r="A687" s="26"/>
      <c r="B687" s="210" t="s">
        <v>1194</v>
      </c>
      <c r="C687" s="211" t="s">
        <v>1195</v>
      </c>
      <c r="D687" s="211" t="s">
        <v>106</v>
      </c>
      <c r="E687" s="211" t="s">
        <v>102</v>
      </c>
      <c r="F687" s="241" t="s">
        <v>108</v>
      </c>
      <c r="G687" s="357">
        <v>0.5</v>
      </c>
      <c r="H687" s="360">
        <v>20151.628827374865</v>
      </c>
      <c r="I687" s="365">
        <v>452.87898632773505</v>
      </c>
      <c r="J687" s="332">
        <f>Table1[[#This Row],[Embellishment Area (m2)]]*Table1[[#This Row],[Construction Unit Rate ($/m)]]*Table1[[#This Row],[Embellishment Area Factor]]</f>
        <v>4563124.618097146</v>
      </c>
      <c r="K687" s="246">
        <v>40303.25765474973</v>
      </c>
      <c r="L687" s="337">
        <v>140.14546069071523</v>
      </c>
      <c r="M687" s="88">
        <f>Table1[[#This Row],[Size of land (m2)]]*Table1[[#This Row],[Land Unit Rate ($/m2)]]</f>
        <v>5648318.6113614962</v>
      </c>
      <c r="N687" s="244">
        <v>2021</v>
      </c>
      <c r="O687" s="202">
        <f>ROUND(IF(Table1[[#This Row],[Valuation Year]]=2016,(Table1[[#This Row],[Total Construction Cost ($)]]+Table1[[#This Row],[Land Value]])*('General Input Sheet'!$G$38/'General Input Sheet'!$G$43),Table1[[#This Row],[Total Construction Cost ($)]]+Table1[[#This Row],[Land Value]]),0)</f>
        <v>10211443</v>
      </c>
      <c r="P687" s="123" t="str" cm="1">
        <f t="array" ref="P687">_xlfn.IFS(Table1[[#This Row],[Asset Class]]&lt;&gt;"Local","y",P$11=$E687,"y",Table1[[#This Row],[Asset Class]]="Local","")</f>
        <v>y</v>
      </c>
      <c r="Q687" s="86" t="str" cm="1">
        <f t="array" ref="Q687">_xlfn.IFS(Table1[[#This Row],[Asset Class]]&lt;&gt;"Local","y",Q$11=$E687,"y",Table1[[#This Row],[Asset Class]]="Local","")</f>
        <v>y</v>
      </c>
      <c r="R687" s="86" t="str" cm="1">
        <f t="array" ref="R687">_xlfn.IFS(Table1[[#This Row],[Asset Class]]&lt;&gt;"Local","y",R$11=$E687,"y",Table1[[#This Row],[Asset Class]]="Local","")</f>
        <v>y</v>
      </c>
      <c r="S687" s="341" t="str" cm="1">
        <f t="array" ref="S687">_xlfn.IFS(Table1[[#This Row],[Asset Class]]&lt;&gt;"Local","y",S$11=$E687,"y",Table1[[#This Row],[Asset Class]]="Local","")</f>
        <v>y</v>
      </c>
      <c r="T687" s="50"/>
      <c r="U687" s="95">
        <f>IF(Table1[[#This Row],[Asset Class]]&lt;&gt;"Local",0.25,IF(P687="y",1,""))</f>
        <v>0.25</v>
      </c>
      <c r="V687" s="415">
        <f>IF(Table1[[#This Row],[Asset Class]]&lt;&gt;"Local",0.25,IF(Q687="y",1,""))</f>
        <v>0.25</v>
      </c>
      <c r="W687" s="415">
        <f>IF(Table1[[#This Row],[Asset Class]]&lt;&gt;"Local",0.25,IF(R687="y",1,""))</f>
        <v>0.25</v>
      </c>
      <c r="X687" s="415">
        <f>IF(Table1[[#This Row],[Asset Class]]&lt;&gt;"Local",0.25,IF(S687="y",1,""))</f>
        <v>0.25</v>
      </c>
      <c r="Y687" s="95">
        <f t="shared" si="60"/>
        <v>1</v>
      </c>
      <c r="Z687" s="50"/>
      <c r="AA687" s="257">
        <f t="shared" si="61"/>
        <v>2552860.75</v>
      </c>
      <c r="AB687" s="258">
        <f t="shared" si="62"/>
        <v>2552860.75</v>
      </c>
      <c r="AC687" s="258">
        <f t="shared" si="63"/>
        <v>2552860.75</v>
      </c>
      <c r="AD687" s="258">
        <f t="shared" si="64"/>
        <v>2552860.75</v>
      </c>
      <c r="AE687" s="259">
        <f t="shared" si="65"/>
        <v>10211443</v>
      </c>
    </row>
    <row r="688" spans="1:31">
      <c r="A688" s="26"/>
      <c r="B688" s="210" t="s">
        <v>1196</v>
      </c>
      <c r="C688" s="211" t="s">
        <v>1197</v>
      </c>
      <c r="D688" s="211" t="s">
        <v>111</v>
      </c>
      <c r="E688" s="211" t="s">
        <v>102</v>
      </c>
      <c r="F688" s="241" t="s">
        <v>108</v>
      </c>
      <c r="G688" s="357">
        <v>0.5</v>
      </c>
      <c r="H688" s="360">
        <v>657.50746342683249</v>
      </c>
      <c r="I688" s="365">
        <v>143.96305955739601</v>
      </c>
      <c r="J688" s="332">
        <f>Table1[[#This Row],[Embellishment Area (m2)]]*Table1[[#This Row],[Construction Unit Rate ($/m)]]*Table1[[#This Row],[Embellishment Area Factor]]</f>
        <v>47328.393058374728</v>
      </c>
      <c r="K688" s="246">
        <v>1315.014926853665</v>
      </c>
      <c r="L688" s="337">
        <v>39.027494808321961</v>
      </c>
      <c r="M688" s="88">
        <f>Table1[[#This Row],[Size of land (m2)]]*Table1[[#This Row],[Land Unit Rate ($/m2)]]</f>
        <v>51321.738230647294</v>
      </c>
      <c r="N688" s="244">
        <v>2021</v>
      </c>
      <c r="O688" s="202">
        <f>ROUND(IF(Table1[[#This Row],[Valuation Year]]=2016,(Table1[[#This Row],[Total Construction Cost ($)]]+Table1[[#This Row],[Land Value]])*('General Input Sheet'!$G$38/'General Input Sheet'!$G$43),Table1[[#This Row],[Total Construction Cost ($)]]+Table1[[#This Row],[Land Value]]),0)</f>
        <v>98650</v>
      </c>
      <c r="P688" s="123" t="str" cm="1">
        <f t="array" ref="P688">_xlfn.IFS(Table1[[#This Row],[Asset Class]]&lt;&gt;"Local","y",P$11=$E688,"y",Table1[[#This Row],[Asset Class]]="Local","")</f>
        <v/>
      </c>
      <c r="Q688" s="86" t="str" cm="1">
        <f t="array" ref="Q688">_xlfn.IFS(Table1[[#This Row],[Asset Class]]&lt;&gt;"Local","y",Q$11=$E688,"y",Table1[[#This Row],[Asset Class]]="Local","")</f>
        <v/>
      </c>
      <c r="R688" s="86" t="str" cm="1">
        <f t="array" ref="R688">_xlfn.IFS(Table1[[#This Row],[Asset Class]]&lt;&gt;"Local","y",R$11=$E688,"y",Table1[[#This Row],[Asset Class]]="Local","")</f>
        <v>y</v>
      </c>
      <c r="S688" s="341" t="str" cm="1">
        <f t="array" ref="S688">_xlfn.IFS(Table1[[#This Row],[Asset Class]]&lt;&gt;"Local","y",S$11=$E688,"y",Table1[[#This Row],[Asset Class]]="Local","")</f>
        <v/>
      </c>
      <c r="T688" s="50"/>
      <c r="U688" s="95" t="str">
        <f>IF(Table1[[#This Row],[Asset Class]]&lt;&gt;"Local",0.25,IF(P688="y",1,""))</f>
        <v/>
      </c>
      <c r="V688" s="415" t="str">
        <f>IF(Table1[[#This Row],[Asset Class]]&lt;&gt;"Local",0.25,IF(Q688="y",1,""))</f>
        <v/>
      </c>
      <c r="W688" s="415">
        <f>IF(Table1[[#This Row],[Asset Class]]&lt;&gt;"Local",0.25,IF(R688="y",1,""))</f>
        <v>1</v>
      </c>
      <c r="X688" s="415" t="str">
        <f>IF(Table1[[#This Row],[Asset Class]]&lt;&gt;"Local",0.25,IF(S688="y",1,""))</f>
        <v/>
      </c>
      <c r="Y688" s="95">
        <f t="shared" si="60"/>
        <v>1</v>
      </c>
      <c r="Z688" s="50"/>
      <c r="AA688" s="257" t="str">
        <f t="shared" si="61"/>
        <v/>
      </c>
      <c r="AB688" s="258" t="str">
        <f t="shared" si="62"/>
        <v/>
      </c>
      <c r="AC688" s="258">
        <f t="shared" si="63"/>
        <v>98650</v>
      </c>
      <c r="AD688" s="258" t="str">
        <f t="shared" si="64"/>
        <v/>
      </c>
      <c r="AE688" s="259">
        <f t="shared" si="65"/>
        <v>98650</v>
      </c>
    </row>
    <row r="689" spans="1:31">
      <c r="A689" s="26"/>
      <c r="B689" s="210" t="s">
        <v>1198</v>
      </c>
      <c r="C689" s="211" t="s">
        <v>1199</v>
      </c>
      <c r="D689" s="211" t="s">
        <v>111</v>
      </c>
      <c r="E689" s="211" t="s">
        <v>102</v>
      </c>
      <c r="F689" s="241" t="s">
        <v>108</v>
      </c>
      <c r="G689" s="357">
        <v>0.5</v>
      </c>
      <c r="H689" s="360">
        <v>1805.0023851142864</v>
      </c>
      <c r="I689" s="365">
        <v>143.96305955739601</v>
      </c>
      <c r="J689" s="332">
        <f>Table1[[#This Row],[Embellishment Area (m2)]]*Table1[[#This Row],[Construction Unit Rate ($/m)]]*Table1[[#This Row],[Embellishment Area Factor]]</f>
        <v>129926.83293472494</v>
      </c>
      <c r="K689" s="246">
        <v>3610.0047702285729</v>
      </c>
      <c r="L689" s="337">
        <v>39.027494808321961</v>
      </c>
      <c r="M689" s="88">
        <f>Table1[[#This Row],[Size of land (m2)]]*Table1[[#This Row],[Land Unit Rate ($/m2)]]</f>
        <v>140889.44242811314</v>
      </c>
      <c r="N689" s="244">
        <v>2021</v>
      </c>
      <c r="O689" s="202">
        <f>ROUND(IF(Table1[[#This Row],[Valuation Year]]=2016,(Table1[[#This Row],[Total Construction Cost ($)]]+Table1[[#This Row],[Land Value]])*('General Input Sheet'!$G$38/'General Input Sheet'!$G$43),Table1[[#This Row],[Total Construction Cost ($)]]+Table1[[#This Row],[Land Value]]),0)</f>
        <v>270816</v>
      </c>
      <c r="P689" s="123" t="str" cm="1">
        <f t="array" ref="P689">_xlfn.IFS(Table1[[#This Row],[Asset Class]]&lt;&gt;"Local","y",P$11=$E689,"y",Table1[[#This Row],[Asset Class]]="Local","")</f>
        <v/>
      </c>
      <c r="Q689" s="86" t="str" cm="1">
        <f t="array" ref="Q689">_xlfn.IFS(Table1[[#This Row],[Asset Class]]&lt;&gt;"Local","y",Q$11=$E689,"y",Table1[[#This Row],[Asset Class]]="Local","")</f>
        <v/>
      </c>
      <c r="R689" s="86" t="str" cm="1">
        <f t="array" ref="R689">_xlfn.IFS(Table1[[#This Row],[Asset Class]]&lt;&gt;"Local","y",R$11=$E689,"y",Table1[[#This Row],[Asset Class]]="Local","")</f>
        <v>y</v>
      </c>
      <c r="S689" s="341" t="str" cm="1">
        <f t="array" ref="S689">_xlfn.IFS(Table1[[#This Row],[Asset Class]]&lt;&gt;"Local","y",S$11=$E689,"y",Table1[[#This Row],[Asset Class]]="Local","")</f>
        <v/>
      </c>
      <c r="T689" s="50"/>
      <c r="U689" s="95" t="str">
        <f>IF(Table1[[#This Row],[Asset Class]]&lt;&gt;"Local",0.25,IF(P689="y",1,""))</f>
        <v/>
      </c>
      <c r="V689" s="415" t="str">
        <f>IF(Table1[[#This Row],[Asset Class]]&lt;&gt;"Local",0.25,IF(Q689="y",1,""))</f>
        <v/>
      </c>
      <c r="W689" s="415">
        <f>IF(Table1[[#This Row],[Asset Class]]&lt;&gt;"Local",0.25,IF(R689="y",1,""))</f>
        <v>1</v>
      </c>
      <c r="X689" s="415" t="str">
        <f>IF(Table1[[#This Row],[Asset Class]]&lt;&gt;"Local",0.25,IF(S689="y",1,""))</f>
        <v/>
      </c>
      <c r="Y689" s="95">
        <f t="shared" si="60"/>
        <v>1</v>
      </c>
      <c r="Z689" s="50"/>
      <c r="AA689" s="257" t="str">
        <f t="shared" si="61"/>
        <v/>
      </c>
      <c r="AB689" s="258" t="str">
        <f t="shared" si="62"/>
        <v/>
      </c>
      <c r="AC689" s="258">
        <f t="shared" si="63"/>
        <v>270816</v>
      </c>
      <c r="AD689" s="258" t="str">
        <f t="shared" si="64"/>
        <v/>
      </c>
      <c r="AE689" s="259">
        <f t="shared" si="65"/>
        <v>270816</v>
      </c>
    </row>
    <row r="690" spans="1:31">
      <c r="A690" s="26"/>
      <c r="B690" s="210" t="s">
        <v>1200</v>
      </c>
      <c r="C690" s="211" t="s">
        <v>1201</v>
      </c>
      <c r="D690" s="211" t="s">
        <v>111</v>
      </c>
      <c r="E690" s="211" t="s">
        <v>102</v>
      </c>
      <c r="F690" s="241" t="s">
        <v>108</v>
      </c>
      <c r="G690" s="357">
        <v>0.5</v>
      </c>
      <c r="H690" s="360">
        <v>395.22171593687324</v>
      </c>
      <c r="I690" s="365">
        <v>143.96305955739601</v>
      </c>
      <c r="J690" s="332">
        <f>Table1[[#This Row],[Embellishment Area (m2)]]*Table1[[#This Row],[Construction Unit Rate ($/m)]]*Table1[[#This Row],[Embellishment Area Factor]]</f>
        <v>28448.663714898164</v>
      </c>
      <c r="K690" s="246">
        <v>790.44343187374648</v>
      </c>
      <c r="L690" s="337">
        <v>39.027494808321961</v>
      </c>
      <c r="M690" s="88">
        <f>Table1[[#This Row],[Size of land (m2)]]*Table1[[#This Row],[Land Unit Rate ($/m2)]]</f>
        <v>30849.026933724836</v>
      </c>
      <c r="N690" s="244">
        <v>2021</v>
      </c>
      <c r="O690" s="202">
        <f>ROUND(IF(Table1[[#This Row],[Valuation Year]]=2016,(Table1[[#This Row],[Total Construction Cost ($)]]+Table1[[#This Row],[Land Value]])*('General Input Sheet'!$G$38/'General Input Sheet'!$G$43),Table1[[#This Row],[Total Construction Cost ($)]]+Table1[[#This Row],[Land Value]]),0)</f>
        <v>59298</v>
      </c>
      <c r="P690" s="123" t="str" cm="1">
        <f t="array" ref="P690">_xlfn.IFS(Table1[[#This Row],[Asset Class]]&lt;&gt;"Local","y",P$11=$E690,"y",Table1[[#This Row],[Asset Class]]="Local","")</f>
        <v/>
      </c>
      <c r="Q690" s="86" t="str" cm="1">
        <f t="array" ref="Q690">_xlfn.IFS(Table1[[#This Row],[Asset Class]]&lt;&gt;"Local","y",Q$11=$E690,"y",Table1[[#This Row],[Asset Class]]="Local","")</f>
        <v/>
      </c>
      <c r="R690" s="86" t="str" cm="1">
        <f t="array" ref="R690">_xlfn.IFS(Table1[[#This Row],[Asset Class]]&lt;&gt;"Local","y",R$11=$E690,"y",Table1[[#This Row],[Asset Class]]="Local","")</f>
        <v>y</v>
      </c>
      <c r="S690" s="341" t="str" cm="1">
        <f t="array" ref="S690">_xlfn.IFS(Table1[[#This Row],[Asset Class]]&lt;&gt;"Local","y",S$11=$E690,"y",Table1[[#This Row],[Asset Class]]="Local","")</f>
        <v/>
      </c>
      <c r="T690" s="50"/>
      <c r="U690" s="95" t="str">
        <f>IF(Table1[[#This Row],[Asset Class]]&lt;&gt;"Local",0.25,IF(P690="y",1,""))</f>
        <v/>
      </c>
      <c r="V690" s="415" t="str">
        <f>IF(Table1[[#This Row],[Asset Class]]&lt;&gt;"Local",0.25,IF(Q690="y",1,""))</f>
        <v/>
      </c>
      <c r="W690" s="415">
        <f>IF(Table1[[#This Row],[Asset Class]]&lt;&gt;"Local",0.25,IF(R690="y",1,""))</f>
        <v>1</v>
      </c>
      <c r="X690" s="415" t="str">
        <f>IF(Table1[[#This Row],[Asset Class]]&lt;&gt;"Local",0.25,IF(S690="y",1,""))</f>
        <v/>
      </c>
      <c r="Y690" s="95">
        <f t="shared" si="60"/>
        <v>1</v>
      </c>
      <c r="Z690" s="50"/>
      <c r="AA690" s="257" t="str">
        <f t="shared" si="61"/>
        <v/>
      </c>
      <c r="AB690" s="258" t="str">
        <f t="shared" si="62"/>
        <v/>
      </c>
      <c r="AC690" s="258">
        <f t="shared" si="63"/>
        <v>59298</v>
      </c>
      <c r="AD690" s="258" t="str">
        <f t="shared" si="64"/>
        <v/>
      </c>
      <c r="AE690" s="259">
        <f t="shared" si="65"/>
        <v>59298</v>
      </c>
    </row>
    <row r="691" spans="1:31">
      <c r="A691" s="26"/>
      <c r="B691" s="210" t="s">
        <v>1200</v>
      </c>
      <c r="C691" s="211" t="s">
        <v>1202</v>
      </c>
      <c r="D691" s="211" t="s">
        <v>111</v>
      </c>
      <c r="E691" s="211" t="s">
        <v>102</v>
      </c>
      <c r="F691" s="241" t="s">
        <v>103</v>
      </c>
      <c r="G691" s="357">
        <v>0.5</v>
      </c>
      <c r="H691" s="360">
        <v>20248.961966400999</v>
      </c>
      <c r="I691" s="365">
        <v>143.96305955739601</v>
      </c>
      <c r="J691" s="332">
        <f>Table1[[#This Row],[Embellishment Area (m2)]]*Table1[[#This Row],[Construction Unit Rate ($/m)]]*Table1[[#This Row],[Embellishment Area Factor]]</f>
        <v>1457551.2587722167</v>
      </c>
      <c r="K691" s="246">
        <v>40497.923932801998</v>
      </c>
      <c r="L691" s="337">
        <v>39.027494808321961</v>
      </c>
      <c r="M691" s="88">
        <f>Table1[[#This Row],[Size of land (m2)]]*Table1[[#This Row],[Land Unit Rate ($/m2)]]</f>
        <v>1580532.5160352476</v>
      </c>
      <c r="N691" s="244">
        <v>2021</v>
      </c>
      <c r="O691" s="202">
        <f>ROUND(IF(Table1[[#This Row],[Valuation Year]]=2016,(Table1[[#This Row],[Total Construction Cost ($)]]+Table1[[#This Row],[Land Value]])*('General Input Sheet'!$G$38/'General Input Sheet'!$G$43),Table1[[#This Row],[Total Construction Cost ($)]]+Table1[[#This Row],[Land Value]]),0)</f>
        <v>3038084</v>
      </c>
      <c r="P691" s="123" t="str" cm="1">
        <f t="array" ref="P691">_xlfn.IFS(Table1[[#This Row],[Asset Class]]&lt;&gt;"Local","y",P$11=$E691,"y",Table1[[#This Row],[Asset Class]]="Local","")</f>
        <v/>
      </c>
      <c r="Q691" s="86" t="str" cm="1">
        <f t="array" ref="Q691">_xlfn.IFS(Table1[[#This Row],[Asset Class]]&lt;&gt;"Local","y",Q$11=$E691,"y",Table1[[#This Row],[Asset Class]]="Local","")</f>
        <v/>
      </c>
      <c r="R691" s="86" t="str" cm="1">
        <f t="array" ref="R691">_xlfn.IFS(Table1[[#This Row],[Asset Class]]&lt;&gt;"Local","y",R$11=$E691,"y",Table1[[#This Row],[Asset Class]]="Local","")</f>
        <v>y</v>
      </c>
      <c r="S691" s="341" t="str" cm="1">
        <f t="array" ref="S691">_xlfn.IFS(Table1[[#This Row],[Asset Class]]&lt;&gt;"Local","y",S$11=$E691,"y",Table1[[#This Row],[Asset Class]]="Local","")</f>
        <v/>
      </c>
      <c r="T691" s="50"/>
      <c r="U691" s="95" t="str">
        <f>IF(Table1[[#This Row],[Asset Class]]&lt;&gt;"Local",0.25,IF(P691="y",1,""))</f>
        <v/>
      </c>
      <c r="V691" s="415" t="str">
        <f>IF(Table1[[#This Row],[Asset Class]]&lt;&gt;"Local",0.25,IF(Q691="y",1,""))</f>
        <v/>
      </c>
      <c r="W691" s="415">
        <f>IF(Table1[[#This Row],[Asset Class]]&lt;&gt;"Local",0.25,IF(R691="y",1,""))</f>
        <v>1</v>
      </c>
      <c r="X691" s="415" t="str">
        <f>IF(Table1[[#This Row],[Asset Class]]&lt;&gt;"Local",0.25,IF(S691="y",1,""))</f>
        <v/>
      </c>
      <c r="Y691" s="95">
        <f t="shared" si="60"/>
        <v>1</v>
      </c>
      <c r="Z691" s="50"/>
      <c r="AA691" s="257" t="str">
        <f t="shared" si="61"/>
        <v/>
      </c>
      <c r="AB691" s="258" t="str">
        <f t="shared" si="62"/>
        <v/>
      </c>
      <c r="AC691" s="258">
        <f t="shared" si="63"/>
        <v>3038084</v>
      </c>
      <c r="AD691" s="258" t="str">
        <f t="shared" si="64"/>
        <v/>
      </c>
      <c r="AE691" s="259">
        <f t="shared" si="65"/>
        <v>3038084</v>
      </c>
    </row>
    <row r="692" spans="1:31">
      <c r="A692" s="26"/>
      <c r="B692" s="210" t="s">
        <v>1200</v>
      </c>
      <c r="C692" s="211" t="s">
        <v>1203</v>
      </c>
      <c r="D692" s="211" t="s">
        <v>111</v>
      </c>
      <c r="E692" s="211" t="s">
        <v>102</v>
      </c>
      <c r="F692" s="241" t="s">
        <v>108</v>
      </c>
      <c r="G692" s="357">
        <v>0.5</v>
      </c>
      <c r="H692" s="360">
        <v>21.330215337647331</v>
      </c>
      <c r="I692" s="365">
        <v>143.96305955739601</v>
      </c>
      <c r="J692" s="332">
        <f>Table1[[#This Row],[Embellishment Area (m2)]]*Table1[[#This Row],[Construction Unit Rate ($/m)]]*Table1[[#This Row],[Embellishment Area Factor]]</f>
        <v>1535.3815305129024</v>
      </c>
      <c r="K692" s="246">
        <v>42.660430675294663</v>
      </c>
      <c r="L692" s="337">
        <v>39.027494808321961</v>
      </c>
      <c r="M692" s="88">
        <f>Table1[[#This Row],[Size of land (m2)]]*Table1[[#This Row],[Land Unit Rate ($/m2)]]</f>
        <v>1664.9297367008414</v>
      </c>
      <c r="N692" s="244">
        <v>2021</v>
      </c>
      <c r="O692" s="202">
        <f>ROUND(IF(Table1[[#This Row],[Valuation Year]]=2016,(Table1[[#This Row],[Total Construction Cost ($)]]+Table1[[#This Row],[Land Value]])*('General Input Sheet'!$G$38/'General Input Sheet'!$G$43),Table1[[#This Row],[Total Construction Cost ($)]]+Table1[[#This Row],[Land Value]]),0)</f>
        <v>3200</v>
      </c>
      <c r="P692" s="123" t="str" cm="1">
        <f t="array" ref="P692">_xlfn.IFS(Table1[[#This Row],[Asset Class]]&lt;&gt;"Local","y",P$11=$E692,"y",Table1[[#This Row],[Asset Class]]="Local","")</f>
        <v/>
      </c>
      <c r="Q692" s="86" t="str" cm="1">
        <f t="array" ref="Q692">_xlfn.IFS(Table1[[#This Row],[Asset Class]]&lt;&gt;"Local","y",Q$11=$E692,"y",Table1[[#This Row],[Asset Class]]="Local","")</f>
        <v/>
      </c>
      <c r="R692" s="86" t="str" cm="1">
        <f t="array" ref="R692">_xlfn.IFS(Table1[[#This Row],[Asset Class]]&lt;&gt;"Local","y",R$11=$E692,"y",Table1[[#This Row],[Asset Class]]="Local","")</f>
        <v>y</v>
      </c>
      <c r="S692" s="341" t="str" cm="1">
        <f t="array" ref="S692">_xlfn.IFS(Table1[[#This Row],[Asset Class]]&lt;&gt;"Local","y",S$11=$E692,"y",Table1[[#This Row],[Asset Class]]="Local","")</f>
        <v/>
      </c>
      <c r="T692" s="50"/>
      <c r="U692" s="95" t="str">
        <f>IF(Table1[[#This Row],[Asset Class]]&lt;&gt;"Local",0.25,IF(P692="y",1,""))</f>
        <v/>
      </c>
      <c r="V692" s="415" t="str">
        <f>IF(Table1[[#This Row],[Asset Class]]&lt;&gt;"Local",0.25,IF(Q692="y",1,""))</f>
        <v/>
      </c>
      <c r="W692" s="415">
        <f>IF(Table1[[#This Row],[Asset Class]]&lt;&gt;"Local",0.25,IF(R692="y",1,""))</f>
        <v>1</v>
      </c>
      <c r="X692" s="415" t="str">
        <f>IF(Table1[[#This Row],[Asset Class]]&lt;&gt;"Local",0.25,IF(S692="y",1,""))</f>
        <v/>
      </c>
      <c r="Y692" s="95">
        <f t="shared" si="60"/>
        <v>1</v>
      </c>
      <c r="Z692" s="50"/>
      <c r="AA692" s="257" t="str">
        <f t="shared" si="61"/>
        <v/>
      </c>
      <c r="AB692" s="258" t="str">
        <f t="shared" si="62"/>
        <v/>
      </c>
      <c r="AC692" s="258">
        <f t="shared" si="63"/>
        <v>3200</v>
      </c>
      <c r="AD692" s="258" t="str">
        <f t="shared" si="64"/>
        <v/>
      </c>
      <c r="AE692" s="259">
        <f t="shared" si="65"/>
        <v>3200</v>
      </c>
    </row>
    <row r="693" spans="1:31">
      <c r="A693" s="26"/>
      <c r="B693" s="210" t="s">
        <v>1200</v>
      </c>
      <c r="C693" s="211" t="s">
        <v>1204</v>
      </c>
      <c r="D693" s="211" t="s">
        <v>111</v>
      </c>
      <c r="E693" s="211" t="s">
        <v>102</v>
      </c>
      <c r="F693" s="241" t="s">
        <v>108</v>
      </c>
      <c r="G693" s="357">
        <v>0.5</v>
      </c>
      <c r="H693" s="360">
        <v>1527.5903726702495</v>
      </c>
      <c r="I693" s="365">
        <v>143.96305955739601</v>
      </c>
      <c r="J693" s="332">
        <f>Table1[[#This Row],[Embellishment Area (m2)]]*Table1[[#This Row],[Construction Unit Rate ($/m)]]*Table1[[#This Row],[Embellishment Area Factor]]</f>
        <v>109958.29190001595</v>
      </c>
      <c r="K693" s="246">
        <v>3055.180745340499</v>
      </c>
      <c r="L693" s="337">
        <v>39.027494808321961</v>
      </c>
      <c r="M693" s="88">
        <f>Table1[[#This Row],[Size of land (m2)]]*Table1[[#This Row],[Land Unit Rate ($/m2)]]</f>
        <v>119236.05067726155</v>
      </c>
      <c r="N693" s="244">
        <v>2021</v>
      </c>
      <c r="O693" s="202">
        <f>ROUND(IF(Table1[[#This Row],[Valuation Year]]=2016,(Table1[[#This Row],[Total Construction Cost ($)]]+Table1[[#This Row],[Land Value]])*('General Input Sheet'!$G$38/'General Input Sheet'!$G$43),Table1[[#This Row],[Total Construction Cost ($)]]+Table1[[#This Row],[Land Value]]),0)</f>
        <v>229194</v>
      </c>
      <c r="P693" s="123" t="str" cm="1">
        <f t="array" ref="P693">_xlfn.IFS(Table1[[#This Row],[Asset Class]]&lt;&gt;"Local","y",P$11=$E693,"y",Table1[[#This Row],[Asset Class]]="Local","")</f>
        <v/>
      </c>
      <c r="Q693" s="86" t="str" cm="1">
        <f t="array" ref="Q693">_xlfn.IFS(Table1[[#This Row],[Asset Class]]&lt;&gt;"Local","y",Q$11=$E693,"y",Table1[[#This Row],[Asset Class]]="Local","")</f>
        <v/>
      </c>
      <c r="R693" s="86" t="str" cm="1">
        <f t="array" ref="R693">_xlfn.IFS(Table1[[#This Row],[Asset Class]]&lt;&gt;"Local","y",R$11=$E693,"y",Table1[[#This Row],[Asset Class]]="Local","")</f>
        <v>y</v>
      </c>
      <c r="S693" s="341" t="str" cm="1">
        <f t="array" ref="S693">_xlfn.IFS(Table1[[#This Row],[Asset Class]]&lt;&gt;"Local","y",S$11=$E693,"y",Table1[[#This Row],[Asset Class]]="Local","")</f>
        <v/>
      </c>
      <c r="T693" s="50"/>
      <c r="U693" s="95" t="str">
        <f>IF(Table1[[#This Row],[Asset Class]]&lt;&gt;"Local",0.25,IF(P693="y",1,""))</f>
        <v/>
      </c>
      <c r="V693" s="415" t="str">
        <f>IF(Table1[[#This Row],[Asset Class]]&lt;&gt;"Local",0.25,IF(Q693="y",1,""))</f>
        <v/>
      </c>
      <c r="W693" s="415">
        <f>IF(Table1[[#This Row],[Asset Class]]&lt;&gt;"Local",0.25,IF(R693="y",1,""))</f>
        <v>1</v>
      </c>
      <c r="X693" s="415" t="str">
        <f>IF(Table1[[#This Row],[Asset Class]]&lt;&gt;"Local",0.25,IF(S693="y",1,""))</f>
        <v/>
      </c>
      <c r="Y693" s="95">
        <f t="shared" si="60"/>
        <v>1</v>
      </c>
      <c r="Z693" s="50"/>
      <c r="AA693" s="257" t="str">
        <f t="shared" si="61"/>
        <v/>
      </c>
      <c r="AB693" s="258" t="str">
        <f t="shared" si="62"/>
        <v/>
      </c>
      <c r="AC693" s="258">
        <f t="shared" si="63"/>
        <v>229194</v>
      </c>
      <c r="AD693" s="258" t="str">
        <f t="shared" si="64"/>
        <v/>
      </c>
      <c r="AE693" s="259">
        <f t="shared" si="65"/>
        <v>229194</v>
      </c>
    </row>
    <row r="694" spans="1:31">
      <c r="A694" s="26"/>
      <c r="B694" s="210" t="s">
        <v>1205</v>
      </c>
      <c r="C694" s="211" t="s">
        <v>1206</v>
      </c>
      <c r="D694" s="211" t="s">
        <v>111</v>
      </c>
      <c r="E694" s="211" t="s">
        <v>102</v>
      </c>
      <c r="F694" s="241" t="s">
        <v>103</v>
      </c>
      <c r="G694" s="357">
        <v>0.5</v>
      </c>
      <c r="H694" s="360">
        <v>2706.3574397666707</v>
      </c>
      <c r="I694" s="365">
        <v>143.96305955739601</v>
      </c>
      <c r="J694" s="332">
        <f>Table1[[#This Row],[Embellishment Area (m2)]]*Table1[[#This Row],[Construction Unit Rate ($/m)]]*Table1[[#This Row],[Embellishment Area Factor]]</f>
        <v>194807.74864236551</v>
      </c>
      <c r="K694" s="246">
        <v>5412.7148795333414</v>
      </c>
      <c r="L694" s="337">
        <v>39.027494808321961</v>
      </c>
      <c r="M694" s="88">
        <f>Table1[[#This Row],[Size of land (m2)]]*Table1[[#This Row],[Land Unit Rate ($/m2)]]</f>
        <v>211244.70185991452</v>
      </c>
      <c r="N694" s="244">
        <v>2021</v>
      </c>
      <c r="O694" s="202">
        <f>ROUND(IF(Table1[[#This Row],[Valuation Year]]=2016,(Table1[[#This Row],[Total Construction Cost ($)]]+Table1[[#This Row],[Land Value]])*('General Input Sheet'!$G$38/'General Input Sheet'!$G$43),Table1[[#This Row],[Total Construction Cost ($)]]+Table1[[#This Row],[Land Value]]),0)</f>
        <v>406052</v>
      </c>
      <c r="P694" s="123" t="str" cm="1">
        <f t="array" ref="P694">_xlfn.IFS(Table1[[#This Row],[Asset Class]]&lt;&gt;"Local","y",P$11=$E694,"y",Table1[[#This Row],[Asset Class]]="Local","")</f>
        <v/>
      </c>
      <c r="Q694" s="86" t="str" cm="1">
        <f t="array" ref="Q694">_xlfn.IFS(Table1[[#This Row],[Asset Class]]&lt;&gt;"Local","y",Q$11=$E694,"y",Table1[[#This Row],[Asset Class]]="Local","")</f>
        <v/>
      </c>
      <c r="R694" s="86" t="str" cm="1">
        <f t="array" ref="R694">_xlfn.IFS(Table1[[#This Row],[Asset Class]]&lt;&gt;"Local","y",R$11=$E694,"y",Table1[[#This Row],[Asset Class]]="Local","")</f>
        <v>y</v>
      </c>
      <c r="S694" s="341" t="str" cm="1">
        <f t="array" ref="S694">_xlfn.IFS(Table1[[#This Row],[Asset Class]]&lt;&gt;"Local","y",S$11=$E694,"y",Table1[[#This Row],[Asset Class]]="Local","")</f>
        <v/>
      </c>
      <c r="T694" s="50"/>
      <c r="U694" s="95" t="str">
        <f>IF(Table1[[#This Row],[Asset Class]]&lt;&gt;"Local",0.25,IF(P694="y",1,""))</f>
        <v/>
      </c>
      <c r="V694" s="415" t="str">
        <f>IF(Table1[[#This Row],[Asset Class]]&lt;&gt;"Local",0.25,IF(Q694="y",1,""))</f>
        <v/>
      </c>
      <c r="W694" s="415">
        <f>IF(Table1[[#This Row],[Asset Class]]&lt;&gt;"Local",0.25,IF(R694="y",1,""))</f>
        <v>1</v>
      </c>
      <c r="X694" s="415" t="str">
        <f>IF(Table1[[#This Row],[Asset Class]]&lt;&gt;"Local",0.25,IF(S694="y",1,""))</f>
        <v/>
      </c>
      <c r="Y694" s="95">
        <f t="shared" si="60"/>
        <v>1</v>
      </c>
      <c r="Z694" s="50"/>
      <c r="AA694" s="257" t="str">
        <f t="shared" si="61"/>
        <v/>
      </c>
      <c r="AB694" s="258" t="str">
        <f t="shared" si="62"/>
        <v/>
      </c>
      <c r="AC694" s="258">
        <f t="shared" si="63"/>
        <v>406052</v>
      </c>
      <c r="AD694" s="258" t="str">
        <f t="shared" si="64"/>
        <v/>
      </c>
      <c r="AE694" s="259">
        <f t="shared" si="65"/>
        <v>406052</v>
      </c>
    </row>
    <row r="695" spans="1:31">
      <c r="A695" s="26"/>
      <c r="B695" s="210" t="s">
        <v>1207</v>
      </c>
      <c r="C695" s="211" t="s">
        <v>1208</v>
      </c>
      <c r="D695" s="211" t="s">
        <v>111</v>
      </c>
      <c r="E695" s="211" t="s">
        <v>102</v>
      </c>
      <c r="F695" s="241" t="s">
        <v>103</v>
      </c>
      <c r="G695" s="357">
        <v>0.5</v>
      </c>
      <c r="H695" s="360">
        <v>1296.4400866054775</v>
      </c>
      <c r="I695" s="365">
        <v>143.96305955739601</v>
      </c>
      <c r="J695" s="332">
        <f>Table1[[#This Row],[Embellishment Area (m2)]]*Table1[[#This Row],[Construction Unit Rate ($/m)]]*Table1[[#This Row],[Embellishment Area Factor]]</f>
        <v>93319.74070029</v>
      </c>
      <c r="K695" s="246">
        <v>2592.880173210955</v>
      </c>
      <c r="L695" s="337">
        <v>39.027494808321961</v>
      </c>
      <c r="M695" s="88">
        <f>Table1[[#This Row],[Size of land (m2)]]*Table1[[#This Row],[Land Unit Rate ($/m2)]]</f>
        <v>101193.6174985915</v>
      </c>
      <c r="N695" s="244">
        <v>2021</v>
      </c>
      <c r="O695" s="202">
        <f>ROUND(IF(Table1[[#This Row],[Valuation Year]]=2016,(Table1[[#This Row],[Total Construction Cost ($)]]+Table1[[#This Row],[Land Value]])*('General Input Sheet'!$G$38/'General Input Sheet'!$G$43),Table1[[#This Row],[Total Construction Cost ($)]]+Table1[[#This Row],[Land Value]]),0)</f>
        <v>194513</v>
      </c>
      <c r="P695" s="123" t="str" cm="1">
        <f t="array" ref="P695">_xlfn.IFS(Table1[[#This Row],[Asset Class]]&lt;&gt;"Local","y",P$11=$E695,"y",Table1[[#This Row],[Asset Class]]="Local","")</f>
        <v/>
      </c>
      <c r="Q695" s="86" t="str" cm="1">
        <f t="array" ref="Q695">_xlfn.IFS(Table1[[#This Row],[Asset Class]]&lt;&gt;"Local","y",Q$11=$E695,"y",Table1[[#This Row],[Asset Class]]="Local","")</f>
        <v/>
      </c>
      <c r="R695" s="86" t="str" cm="1">
        <f t="array" ref="R695">_xlfn.IFS(Table1[[#This Row],[Asset Class]]&lt;&gt;"Local","y",R$11=$E695,"y",Table1[[#This Row],[Asset Class]]="Local","")</f>
        <v>y</v>
      </c>
      <c r="S695" s="341" t="str" cm="1">
        <f t="array" ref="S695">_xlfn.IFS(Table1[[#This Row],[Asset Class]]&lt;&gt;"Local","y",S$11=$E695,"y",Table1[[#This Row],[Asset Class]]="Local","")</f>
        <v/>
      </c>
      <c r="T695" s="50"/>
      <c r="U695" s="95" t="str">
        <f>IF(Table1[[#This Row],[Asset Class]]&lt;&gt;"Local",0.25,IF(P695="y",1,""))</f>
        <v/>
      </c>
      <c r="V695" s="415" t="str">
        <f>IF(Table1[[#This Row],[Asset Class]]&lt;&gt;"Local",0.25,IF(Q695="y",1,""))</f>
        <v/>
      </c>
      <c r="W695" s="415">
        <f>IF(Table1[[#This Row],[Asset Class]]&lt;&gt;"Local",0.25,IF(R695="y",1,""))</f>
        <v>1</v>
      </c>
      <c r="X695" s="415" t="str">
        <f>IF(Table1[[#This Row],[Asset Class]]&lt;&gt;"Local",0.25,IF(S695="y",1,""))</f>
        <v/>
      </c>
      <c r="Y695" s="95">
        <f t="shared" si="60"/>
        <v>1</v>
      </c>
      <c r="Z695" s="50"/>
      <c r="AA695" s="257" t="str">
        <f t="shared" si="61"/>
        <v/>
      </c>
      <c r="AB695" s="258" t="str">
        <f t="shared" si="62"/>
        <v/>
      </c>
      <c r="AC695" s="258">
        <f t="shared" si="63"/>
        <v>194513</v>
      </c>
      <c r="AD695" s="258" t="str">
        <f t="shared" si="64"/>
        <v/>
      </c>
      <c r="AE695" s="259">
        <f t="shared" si="65"/>
        <v>194513</v>
      </c>
    </row>
    <row r="696" spans="1:31">
      <c r="A696" s="26"/>
      <c r="B696" s="210" t="s">
        <v>1207</v>
      </c>
      <c r="C696" s="211" t="s">
        <v>1209</v>
      </c>
      <c r="D696" s="211" t="s">
        <v>111</v>
      </c>
      <c r="E696" s="211" t="s">
        <v>102</v>
      </c>
      <c r="F696" s="241" t="s">
        <v>136</v>
      </c>
      <c r="G696" s="357">
        <v>0.5</v>
      </c>
      <c r="H696" s="360">
        <v>6867.8334677554349</v>
      </c>
      <c r="I696" s="365">
        <v>143.96305955739601</v>
      </c>
      <c r="J696" s="332">
        <f>Table1[[#This Row],[Embellishment Area (m2)]]*Table1[[#This Row],[Construction Unit Rate ($/m)]]*Table1[[#This Row],[Embellishment Area Factor]]</f>
        <v>494357.15927437664</v>
      </c>
      <c r="K696" s="246">
        <v>13735.66693551087</v>
      </c>
      <c r="L696" s="337">
        <v>39.027494808321961</v>
      </c>
      <c r="M696" s="88">
        <f>Table1[[#This Row],[Size of land (m2)]]*Table1[[#This Row],[Land Unit Rate ($/m2)]]</f>
        <v>536068.67001449014</v>
      </c>
      <c r="N696" s="244">
        <v>2021</v>
      </c>
      <c r="O696" s="202">
        <f>ROUND(IF(Table1[[#This Row],[Valuation Year]]=2016,(Table1[[#This Row],[Total Construction Cost ($)]]+Table1[[#This Row],[Land Value]])*('General Input Sheet'!$G$38/'General Input Sheet'!$G$43),Table1[[#This Row],[Total Construction Cost ($)]]+Table1[[#This Row],[Land Value]]),0)</f>
        <v>1030426</v>
      </c>
      <c r="P696" s="123" t="str" cm="1">
        <f t="array" ref="P696">_xlfn.IFS(Table1[[#This Row],[Asset Class]]&lt;&gt;"Local","y",P$11=$E696,"y",Table1[[#This Row],[Asset Class]]="Local","")</f>
        <v/>
      </c>
      <c r="Q696" s="86" t="str" cm="1">
        <f t="array" ref="Q696">_xlfn.IFS(Table1[[#This Row],[Asset Class]]&lt;&gt;"Local","y",Q$11=$E696,"y",Table1[[#This Row],[Asset Class]]="Local","")</f>
        <v/>
      </c>
      <c r="R696" s="86" t="str" cm="1">
        <f t="array" ref="R696">_xlfn.IFS(Table1[[#This Row],[Asset Class]]&lt;&gt;"Local","y",R$11=$E696,"y",Table1[[#This Row],[Asset Class]]="Local","")</f>
        <v>y</v>
      </c>
      <c r="S696" s="341" t="str" cm="1">
        <f t="array" ref="S696">_xlfn.IFS(Table1[[#This Row],[Asset Class]]&lt;&gt;"Local","y",S$11=$E696,"y",Table1[[#This Row],[Asset Class]]="Local","")</f>
        <v/>
      </c>
      <c r="T696" s="50"/>
      <c r="U696" s="95" t="str">
        <f>IF(Table1[[#This Row],[Asset Class]]&lt;&gt;"Local",0.25,IF(P696="y",1,""))</f>
        <v/>
      </c>
      <c r="V696" s="415" t="str">
        <f>IF(Table1[[#This Row],[Asset Class]]&lt;&gt;"Local",0.25,IF(Q696="y",1,""))</f>
        <v/>
      </c>
      <c r="W696" s="415">
        <f>IF(Table1[[#This Row],[Asset Class]]&lt;&gt;"Local",0.25,IF(R696="y",1,""))</f>
        <v>1</v>
      </c>
      <c r="X696" s="415" t="str">
        <f>IF(Table1[[#This Row],[Asset Class]]&lt;&gt;"Local",0.25,IF(S696="y",1,""))</f>
        <v/>
      </c>
      <c r="Y696" s="95">
        <f t="shared" si="60"/>
        <v>1</v>
      </c>
      <c r="Z696" s="50"/>
      <c r="AA696" s="257" t="str">
        <f t="shared" si="61"/>
        <v/>
      </c>
      <c r="AB696" s="258" t="str">
        <f t="shared" si="62"/>
        <v/>
      </c>
      <c r="AC696" s="258">
        <f t="shared" si="63"/>
        <v>1030426</v>
      </c>
      <c r="AD696" s="258" t="str">
        <f t="shared" si="64"/>
        <v/>
      </c>
      <c r="AE696" s="259">
        <f t="shared" si="65"/>
        <v>1030426</v>
      </c>
    </row>
    <row r="697" spans="1:31">
      <c r="A697" s="26"/>
      <c r="B697" s="210" t="s">
        <v>1207</v>
      </c>
      <c r="C697" s="211" t="s">
        <v>1210</v>
      </c>
      <c r="D697" s="211" t="s">
        <v>111</v>
      </c>
      <c r="E697" s="211" t="s">
        <v>102</v>
      </c>
      <c r="F697" s="241" t="s">
        <v>108</v>
      </c>
      <c r="G697" s="357">
        <v>0.5</v>
      </c>
      <c r="H697" s="360">
        <v>5866.1655512021553</v>
      </c>
      <c r="I697" s="365">
        <v>143.96305955739601</v>
      </c>
      <c r="J697" s="332">
        <f>Table1[[#This Row],[Embellishment Area (m2)]]*Table1[[#This Row],[Construction Unit Rate ($/m)]]*Table1[[#This Row],[Embellishment Area Factor]]</f>
        <v>422255.57031063031</v>
      </c>
      <c r="K697" s="246">
        <v>11732.331102404311</v>
      </c>
      <c r="L697" s="337">
        <v>39.027494808321961</v>
      </c>
      <c r="M697" s="88">
        <f>Table1[[#This Row],[Size of land (m2)]]*Table1[[#This Row],[Land Unit Rate ($/m2)]]</f>
        <v>457883.49118859851</v>
      </c>
      <c r="N697" s="244">
        <v>2021</v>
      </c>
      <c r="O697" s="202">
        <f>ROUND(IF(Table1[[#This Row],[Valuation Year]]=2016,(Table1[[#This Row],[Total Construction Cost ($)]]+Table1[[#This Row],[Land Value]])*('General Input Sheet'!$G$38/'General Input Sheet'!$G$43),Table1[[#This Row],[Total Construction Cost ($)]]+Table1[[#This Row],[Land Value]]),0)</f>
        <v>880139</v>
      </c>
      <c r="P697" s="123" t="str" cm="1">
        <f t="array" ref="P697">_xlfn.IFS(Table1[[#This Row],[Asset Class]]&lt;&gt;"Local","y",P$11=$E697,"y",Table1[[#This Row],[Asset Class]]="Local","")</f>
        <v/>
      </c>
      <c r="Q697" s="86" t="str" cm="1">
        <f t="array" ref="Q697">_xlfn.IFS(Table1[[#This Row],[Asset Class]]&lt;&gt;"Local","y",Q$11=$E697,"y",Table1[[#This Row],[Asset Class]]="Local","")</f>
        <v/>
      </c>
      <c r="R697" s="86" t="str" cm="1">
        <f t="array" ref="R697">_xlfn.IFS(Table1[[#This Row],[Asset Class]]&lt;&gt;"Local","y",R$11=$E697,"y",Table1[[#This Row],[Asset Class]]="Local","")</f>
        <v>y</v>
      </c>
      <c r="S697" s="341" t="str" cm="1">
        <f t="array" ref="S697">_xlfn.IFS(Table1[[#This Row],[Asset Class]]&lt;&gt;"Local","y",S$11=$E697,"y",Table1[[#This Row],[Asset Class]]="Local","")</f>
        <v/>
      </c>
      <c r="T697" s="50"/>
      <c r="U697" s="95" t="str">
        <f>IF(Table1[[#This Row],[Asset Class]]&lt;&gt;"Local",0.25,IF(P697="y",1,""))</f>
        <v/>
      </c>
      <c r="V697" s="415" t="str">
        <f>IF(Table1[[#This Row],[Asset Class]]&lt;&gt;"Local",0.25,IF(Q697="y",1,""))</f>
        <v/>
      </c>
      <c r="W697" s="415">
        <f>IF(Table1[[#This Row],[Asset Class]]&lt;&gt;"Local",0.25,IF(R697="y",1,""))</f>
        <v>1</v>
      </c>
      <c r="X697" s="415" t="str">
        <f>IF(Table1[[#This Row],[Asset Class]]&lt;&gt;"Local",0.25,IF(S697="y",1,""))</f>
        <v/>
      </c>
      <c r="Y697" s="95">
        <f t="shared" si="60"/>
        <v>1</v>
      </c>
      <c r="Z697" s="50"/>
      <c r="AA697" s="257" t="str">
        <f t="shared" si="61"/>
        <v/>
      </c>
      <c r="AB697" s="258" t="str">
        <f t="shared" si="62"/>
        <v/>
      </c>
      <c r="AC697" s="258">
        <f t="shared" si="63"/>
        <v>880139</v>
      </c>
      <c r="AD697" s="258" t="str">
        <f t="shared" si="64"/>
        <v/>
      </c>
      <c r="AE697" s="259">
        <f t="shared" si="65"/>
        <v>880139</v>
      </c>
    </row>
    <row r="698" spans="1:31">
      <c r="A698" s="26"/>
      <c r="B698" s="210" t="s">
        <v>1211</v>
      </c>
      <c r="C698" s="211" t="s">
        <v>1212</v>
      </c>
      <c r="D698" s="211" t="s">
        <v>111</v>
      </c>
      <c r="E698" s="211" t="s">
        <v>102</v>
      </c>
      <c r="F698" s="241" t="s">
        <v>103</v>
      </c>
      <c r="G698" s="357">
        <v>0.5</v>
      </c>
      <c r="H698" s="360">
        <v>10217.945828744399</v>
      </c>
      <c r="I698" s="365">
        <v>143.96305955739601</v>
      </c>
      <c r="J698" s="332">
        <f>Table1[[#This Row],[Embellishment Area (m2)]]*Table1[[#This Row],[Construction Unit Rate ($/m)]]*Table1[[#This Row],[Embellishment Area Factor]]</f>
        <v>735503.37194888806</v>
      </c>
      <c r="K698" s="246">
        <v>20435.891657488799</v>
      </c>
      <c r="L698" s="337">
        <v>39.027494808321961</v>
      </c>
      <c r="M698" s="88">
        <f>Table1[[#This Row],[Size of land (m2)]]*Table1[[#This Row],[Land Unit Rate ($/m2)]]</f>
        <v>797561.65556607419</v>
      </c>
      <c r="N698" s="244">
        <v>2021</v>
      </c>
      <c r="O698" s="202">
        <f>ROUND(IF(Table1[[#This Row],[Valuation Year]]=2016,(Table1[[#This Row],[Total Construction Cost ($)]]+Table1[[#This Row],[Land Value]])*('General Input Sheet'!$G$38/'General Input Sheet'!$G$43),Table1[[#This Row],[Total Construction Cost ($)]]+Table1[[#This Row],[Land Value]]),0)</f>
        <v>1533065</v>
      </c>
      <c r="P698" s="123" t="str" cm="1">
        <f t="array" ref="P698">_xlfn.IFS(Table1[[#This Row],[Asset Class]]&lt;&gt;"Local","y",P$11=$E698,"y",Table1[[#This Row],[Asset Class]]="Local","")</f>
        <v/>
      </c>
      <c r="Q698" s="86" t="str" cm="1">
        <f t="array" ref="Q698">_xlfn.IFS(Table1[[#This Row],[Asset Class]]&lt;&gt;"Local","y",Q$11=$E698,"y",Table1[[#This Row],[Asset Class]]="Local","")</f>
        <v/>
      </c>
      <c r="R698" s="86" t="str" cm="1">
        <f t="array" ref="R698">_xlfn.IFS(Table1[[#This Row],[Asset Class]]&lt;&gt;"Local","y",R$11=$E698,"y",Table1[[#This Row],[Asset Class]]="Local","")</f>
        <v>y</v>
      </c>
      <c r="S698" s="341" t="str" cm="1">
        <f t="array" ref="S698">_xlfn.IFS(Table1[[#This Row],[Asset Class]]&lt;&gt;"Local","y",S$11=$E698,"y",Table1[[#This Row],[Asset Class]]="Local","")</f>
        <v/>
      </c>
      <c r="T698" s="50"/>
      <c r="U698" s="95" t="str">
        <f>IF(Table1[[#This Row],[Asset Class]]&lt;&gt;"Local",0.25,IF(P698="y",1,""))</f>
        <v/>
      </c>
      <c r="V698" s="415" t="str">
        <f>IF(Table1[[#This Row],[Asset Class]]&lt;&gt;"Local",0.25,IF(Q698="y",1,""))</f>
        <v/>
      </c>
      <c r="W698" s="415">
        <f>IF(Table1[[#This Row],[Asset Class]]&lt;&gt;"Local",0.25,IF(R698="y",1,""))</f>
        <v>1</v>
      </c>
      <c r="X698" s="415" t="str">
        <f>IF(Table1[[#This Row],[Asset Class]]&lt;&gt;"Local",0.25,IF(S698="y",1,""))</f>
        <v/>
      </c>
      <c r="Y698" s="95">
        <f t="shared" si="60"/>
        <v>1</v>
      </c>
      <c r="Z698" s="50"/>
      <c r="AA698" s="257" t="str">
        <f t="shared" si="61"/>
        <v/>
      </c>
      <c r="AB698" s="258" t="str">
        <f t="shared" si="62"/>
        <v/>
      </c>
      <c r="AC698" s="258">
        <f t="shared" si="63"/>
        <v>1533065</v>
      </c>
      <c r="AD698" s="258" t="str">
        <f t="shared" si="64"/>
        <v/>
      </c>
      <c r="AE698" s="259">
        <f t="shared" si="65"/>
        <v>1533065</v>
      </c>
    </row>
    <row r="699" spans="1:31">
      <c r="A699" s="26"/>
      <c r="B699" s="210" t="s">
        <v>1211</v>
      </c>
      <c r="C699" s="211" t="s">
        <v>1213</v>
      </c>
      <c r="D699" s="211" t="s">
        <v>111</v>
      </c>
      <c r="E699" s="211" t="s">
        <v>102</v>
      </c>
      <c r="F699" s="241" t="s">
        <v>103</v>
      </c>
      <c r="G699" s="357">
        <v>0.5</v>
      </c>
      <c r="H699" s="360">
        <v>3137.9273303951468</v>
      </c>
      <c r="I699" s="365">
        <v>143.96305955739601</v>
      </c>
      <c r="J699" s="332">
        <f>Table1[[#This Row],[Embellishment Area (m2)]]*Table1[[#This Row],[Construction Unit Rate ($/m)]]*Table1[[#This Row],[Embellishment Area Factor]]</f>
        <v>225872.80957622858</v>
      </c>
      <c r="K699" s="246">
        <v>6275.8546607902936</v>
      </c>
      <c r="L699" s="337">
        <v>39.027494808321961</v>
      </c>
      <c r="M699" s="88">
        <f>Table1[[#This Row],[Size of land (m2)]]*Table1[[#This Row],[Land Unit Rate ($/m2)]]</f>
        <v>244930.88519177635</v>
      </c>
      <c r="N699" s="244">
        <v>2021</v>
      </c>
      <c r="O699" s="202">
        <f>ROUND(IF(Table1[[#This Row],[Valuation Year]]=2016,(Table1[[#This Row],[Total Construction Cost ($)]]+Table1[[#This Row],[Land Value]])*('General Input Sheet'!$G$38/'General Input Sheet'!$G$43),Table1[[#This Row],[Total Construction Cost ($)]]+Table1[[#This Row],[Land Value]]),0)</f>
        <v>470804</v>
      </c>
      <c r="P699" s="123" t="str" cm="1">
        <f t="array" ref="P699">_xlfn.IFS(Table1[[#This Row],[Asset Class]]&lt;&gt;"Local","y",P$11=$E699,"y",Table1[[#This Row],[Asset Class]]="Local","")</f>
        <v/>
      </c>
      <c r="Q699" s="86" t="str" cm="1">
        <f t="array" ref="Q699">_xlfn.IFS(Table1[[#This Row],[Asset Class]]&lt;&gt;"Local","y",Q$11=$E699,"y",Table1[[#This Row],[Asset Class]]="Local","")</f>
        <v/>
      </c>
      <c r="R699" s="86" t="str" cm="1">
        <f t="array" ref="R699">_xlfn.IFS(Table1[[#This Row],[Asset Class]]&lt;&gt;"Local","y",R$11=$E699,"y",Table1[[#This Row],[Asset Class]]="Local","")</f>
        <v>y</v>
      </c>
      <c r="S699" s="341" t="str" cm="1">
        <f t="array" ref="S699">_xlfn.IFS(Table1[[#This Row],[Asset Class]]&lt;&gt;"Local","y",S$11=$E699,"y",Table1[[#This Row],[Asset Class]]="Local","")</f>
        <v/>
      </c>
      <c r="T699" s="50"/>
      <c r="U699" s="95" t="str">
        <f>IF(Table1[[#This Row],[Asset Class]]&lt;&gt;"Local",0.25,IF(P699="y",1,""))</f>
        <v/>
      </c>
      <c r="V699" s="415" t="str">
        <f>IF(Table1[[#This Row],[Asset Class]]&lt;&gt;"Local",0.25,IF(Q699="y",1,""))</f>
        <v/>
      </c>
      <c r="W699" s="415">
        <f>IF(Table1[[#This Row],[Asset Class]]&lt;&gt;"Local",0.25,IF(R699="y",1,""))</f>
        <v>1</v>
      </c>
      <c r="X699" s="415" t="str">
        <f>IF(Table1[[#This Row],[Asset Class]]&lt;&gt;"Local",0.25,IF(S699="y",1,""))</f>
        <v/>
      </c>
      <c r="Y699" s="95">
        <f t="shared" si="60"/>
        <v>1</v>
      </c>
      <c r="Z699" s="50"/>
      <c r="AA699" s="257" t="str">
        <f t="shared" si="61"/>
        <v/>
      </c>
      <c r="AB699" s="258" t="str">
        <f t="shared" si="62"/>
        <v/>
      </c>
      <c r="AC699" s="258">
        <f t="shared" si="63"/>
        <v>470804</v>
      </c>
      <c r="AD699" s="258" t="str">
        <f t="shared" si="64"/>
        <v/>
      </c>
      <c r="AE699" s="259">
        <f t="shared" si="65"/>
        <v>470804</v>
      </c>
    </row>
    <row r="700" spans="1:31">
      <c r="A700" s="26"/>
      <c r="B700" s="210" t="s">
        <v>1214</v>
      </c>
      <c r="C700" s="211" t="s">
        <v>1215</v>
      </c>
      <c r="D700" s="211" t="s">
        <v>111</v>
      </c>
      <c r="E700" s="211" t="s">
        <v>102</v>
      </c>
      <c r="F700" s="241" t="s">
        <v>103</v>
      </c>
      <c r="G700" s="357">
        <v>0.5</v>
      </c>
      <c r="H700" s="360">
        <v>15450.836437160326</v>
      </c>
      <c r="I700" s="365">
        <v>143.96305955739601</v>
      </c>
      <c r="J700" s="332">
        <f>Table1[[#This Row],[Embellishment Area (m2)]]*Table1[[#This Row],[Construction Unit Rate ($/m)]]*Table1[[#This Row],[Embellishment Area Factor]]</f>
        <v>1112174.8431072482</v>
      </c>
      <c r="K700" s="246">
        <v>30901.672874320651</v>
      </c>
      <c r="L700" s="337">
        <v>39.027494808321961</v>
      </c>
      <c r="M700" s="88">
        <f>Table1[[#This Row],[Size of land (m2)]]*Table1[[#This Row],[Land Unit Rate ($/m2)]]</f>
        <v>1206014.8776710129</v>
      </c>
      <c r="N700" s="244">
        <v>2021</v>
      </c>
      <c r="O700" s="202">
        <f>ROUND(IF(Table1[[#This Row],[Valuation Year]]=2016,(Table1[[#This Row],[Total Construction Cost ($)]]+Table1[[#This Row],[Land Value]])*('General Input Sheet'!$G$38/'General Input Sheet'!$G$43),Table1[[#This Row],[Total Construction Cost ($)]]+Table1[[#This Row],[Land Value]]),0)</f>
        <v>2318190</v>
      </c>
      <c r="P700" s="123" t="str" cm="1">
        <f t="array" ref="P700">_xlfn.IFS(Table1[[#This Row],[Asset Class]]&lt;&gt;"Local","y",P$11=$E700,"y",Table1[[#This Row],[Asset Class]]="Local","")</f>
        <v/>
      </c>
      <c r="Q700" s="86" t="str" cm="1">
        <f t="array" ref="Q700">_xlfn.IFS(Table1[[#This Row],[Asset Class]]&lt;&gt;"Local","y",Q$11=$E700,"y",Table1[[#This Row],[Asset Class]]="Local","")</f>
        <v/>
      </c>
      <c r="R700" s="86" t="str" cm="1">
        <f t="array" ref="R700">_xlfn.IFS(Table1[[#This Row],[Asset Class]]&lt;&gt;"Local","y",R$11=$E700,"y",Table1[[#This Row],[Asset Class]]="Local","")</f>
        <v>y</v>
      </c>
      <c r="S700" s="341" t="str" cm="1">
        <f t="array" ref="S700">_xlfn.IFS(Table1[[#This Row],[Asset Class]]&lt;&gt;"Local","y",S$11=$E700,"y",Table1[[#This Row],[Asset Class]]="Local","")</f>
        <v/>
      </c>
      <c r="T700" s="50"/>
      <c r="U700" s="95" t="str">
        <f>IF(Table1[[#This Row],[Asset Class]]&lt;&gt;"Local",0.25,IF(P700="y",1,""))</f>
        <v/>
      </c>
      <c r="V700" s="415" t="str">
        <f>IF(Table1[[#This Row],[Asset Class]]&lt;&gt;"Local",0.25,IF(Q700="y",1,""))</f>
        <v/>
      </c>
      <c r="W700" s="415">
        <f>IF(Table1[[#This Row],[Asset Class]]&lt;&gt;"Local",0.25,IF(R700="y",1,""))</f>
        <v>1</v>
      </c>
      <c r="X700" s="415" t="str">
        <f>IF(Table1[[#This Row],[Asset Class]]&lt;&gt;"Local",0.25,IF(S700="y",1,""))</f>
        <v/>
      </c>
      <c r="Y700" s="95">
        <f t="shared" si="60"/>
        <v>1</v>
      </c>
      <c r="Z700" s="50"/>
      <c r="AA700" s="257" t="str">
        <f t="shared" si="61"/>
        <v/>
      </c>
      <c r="AB700" s="258" t="str">
        <f t="shared" si="62"/>
        <v/>
      </c>
      <c r="AC700" s="258">
        <f t="shared" si="63"/>
        <v>2318190</v>
      </c>
      <c r="AD700" s="258" t="str">
        <f t="shared" si="64"/>
        <v/>
      </c>
      <c r="AE700" s="259">
        <f t="shared" si="65"/>
        <v>2318190</v>
      </c>
    </row>
    <row r="701" spans="1:31">
      <c r="A701" s="26"/>
      <c r="B701" s="210" t="s">
        <v>1216</v>
      </c>
      <c r="C701" s="211" t="s">
        <v>1217</v>
      </c>
      <c r="D701" s="211" t="s">
        <v>111</v>
      </c>
      <c r="E701" s="211" t="s">
        <v>102</v>
      </c>
      <c r="F701" s="241" t="s">
        <v>103</v>
      </c>
      <c r="G701" s="357">
        <v>0.5</v>
      </c>
      <c r="H701" s="360">
        <v>3758.4463376553626</v>
      </c>
      <c r="I701" s="365">
        <v>143.96305955739601</v>
      </c>
      <c r="J701" s="332">
        <f>Table1[[#This Row],[Embellishment Area (m2)]]*Table1[[#This Row],[Construction Unit Rate ($/m)]]*Table1[[#This Row],[Embellishment Area Factor]]</f>
        <v>270538.71697557793</v>
      </c>
      <c r="K701" s="246">
        <v>7516.8926753107253</v>
      </c>
      <c r="L701" s="337">
        <v>39.027494808321961</v>
      </c>
      <c r="M701" s="88">
        <f>Table1[[#This Row],[Size of land (m2)]]*Table1[[#This Row],[Land Unit Rate ($/m2)]]</f>
        <v>293365.48986040271</v>
      </c>
      <c r="N701" s="244">
        <v>2021</v>
      </c>
      <c r="O701" s="202">
        <f>ROUND(IF(Table1[[#This Row],[Valuation Year]]=2016,(Table1[[#This Row],[Total Construction Cost ($)]]+Table1[[#This Row],[Land Value]])*('General Input Sheet'!$G$38/'General Input Sheet'!$G$43),Table1[[#This Row],[Total Construction Cost ($)]]+Table1[[#This Row],[Land Value]]),0)</f>
        <v>563904</v>
      </c>
      <c r="P701" s="123" t="str" cm="1">
        <f t="array" ref="P701">_xlfn.IFS(Table1[[#This Row],[Asset Class]]&lt;&gt;"Local","y",P$11=$E701,"y",Table1[[#This Row],[Asset Class]]="Local","")</f>
        <v/>
      </c>
      <c r="Q701" s="86" t="str" cm="1">
        <f t="array" ref="Q701">_xlfn.IFS(Table1[[#This Row],[Asset Class]]&lt;&gt;"Local","y",Q$11=$E701,"y",Table1[[#This Row],[Asset Class]]="Local","")</f>
        <v/>
      </c>
      <c r="R701" s="86" t="str" cm="1">
        <f t="array" ref="R701">_xlfn.IFS(Table1[[#This Row],[Asset Class]]&lt;&gt;"Local","y",R$11=$E701,"y",Table1[[#This Row],[Asset Class]]="Local","")</f>
        <v>y</v>
      </c>
      <c r="S701" s="341" t="str" cm="1">
        <f t="array" ref="S701">_xlfn.IFS(Table1[[#This Row],[Asset Class]]&lt;&gt;"Local","y",S$11=$E701,"y",Table1[[#This Row],[Asset Class]]="Local","")</f>
        <v/>
      </c>
      <c r="T701" s="50"/>
      <c r="U701" s="95" t="str">
        <f>IF(Table1[[#This Row],[Asset Class]]&lt;&gt;"Local",0.25,IF(P701="y",1,""))</f>
        <v/>
      </c>
      <c r="V701" s="415" t="str">
        <f>IF(Table1[[#This Row],[Asset Class]]&lt;&gt;"Local",0.25,IF(Q701="y",1,""))</f>
        <v/>
      </c>
      <c r="W701" s="415">
        <f>IF(Table1[[#This Row],[Asset Class]]&lt;&gt;"Local",0.25,IF(R701="y",1,""))</f>
        <v>1</v>
      </c>
      <c r="X701" s="415" t="str">
        <f>IF(Table1[[#This Row],[Asset Class]]&lt;&gt;"Local",0.25,IF(S701="y",1,""))</f>
        <v/>
      </c>
      <c r="Y701" s="95">
        <f t="shared" si="60"/>
        <v>1</v>
      </c>
      <c r="Z701" s="50"/>
      <c r="AA701" s="257" t="str">
        <f t="shared" si="61"/>
        <v/>
      </c>
      <c r="AB701" s="258" t="str">
        <f t="shared" si="62"/>
        <v/>
      </c>
      <c r="AC701" s="258">
        <f t="shared" si="63"/>
        <v>563904</v>
      </c>
      <c r="AD701" s="258" t="str">
        <f t="shared" si="64"/>
        <v/>
      </c>
      <c r="AE701" s="259">
        <f t="shared" si="65"/>
        <v>563904</v>
      </c>
    </row>
    <row r="702" spans="1:31">
      <c r="A702" s="26"/>
      <c r="B702" s="210" t="s">
        <v>1218</v>
      </c>
      <c r="C702" s="211" t="s">
        <v>1219</v>
      </c>
      <c r="D702" s="211" t="s">
        <v>111</v>
      </c>
      <c r="E702" s="211" t="s">
        <v>107</v>
      </c>
      <c r="F702" s="241" t="s">
        <v>103</v>
      </c>
      <c r="G702" s="357">
        <v>0.5</v>
      </c>
      <c r="H702" s="360">
        <v>2780.6574816748871</v>
      </c>
      <c r="I702" s="365">
        <v>111.62041035606889</v>
      </c>
      <c r="J702" s="332">
        <f>Table1[[#This Row],[Embellishment Area (m2)]]*Table1[[#This Row],[Construction Unit Rate ($/m)]]*Table1[[#This Row],[Embellishment Area Factor]]</f>
        <v>155189.06458211201</v>
      </c>
      <c r="K702" s="246">
        <v>0</v>
      </c>
      <c r="L702" s="337">
        <v>66.125722619436161</v>
      </c>
      <c r="M702" s="88">
        <f>Table1[[#This Row],[Size of land (m2)]]*Table1[[#This Row],[Land Unit Rate ($/m2)]]</f>
        <v>0</v>
      </c>
      <c r="N702" s="244">
        <v>2021</v>
      </c>
      <c r="O702" s="202">
        <f>ROUND(IF(Table1[[#This Row],[Valuation Year]]=2016,(Table1[[#This Row],[Total Construction Cost ($)]]+Table1[[#This Row],[Land Value]])*('General Input Sheet'!$G$38/'General Input Sheet'!$G$43),Table1[[#This Row],[Total Construction Cost ($)]]+Table1[[#This Row],[Land Value]]),0)</f>
        <v>155189</v>
      </c>
      <c r="P702" s="123" t="str" cm="1">
        <f t="array" ref="P702">_xlfn.IFS(Table1[[#This Row],[Asset Class]]&lt;&gt;"Local","y",P$11=$E702,"y",Table1[[#This Row],[Asset Class]]="Local","")</f>
        <v>y</v>
      </c>
      <c r="Q702" s="86" t="str" cm="1">
        <f t="array" ref="Q702">_xlfn.IFS(Table1[[#This Row],[Asset Class]]&lt;&gt;"Local","y",Q$11=$E702,"y",Table1[[#This Row],[Asset Class]]="Local","")</f>
        <v/>
      </c>
      <c r="R702" s="86" t="str" cm="1">
        <f t="array" ref="R702">_xlfn.IFS(Table1[[#This Row],[Asset Class]]&lt;&gt;"Local","y",R$11=$E702,"y",Table1[[#This Row],[Asset Class]]="Local","")</f>
        <v/>
      </c>
      <c r="S702" s="341" t="str" cm="1">
        <f t="array" ref="S702">_xlfn.IFS(Table1[[#This Row],[Asset Class]]&lt;&gt;"Local","y",S$11=$E702,"y",Table1[[#This Row],[Asset Class]]="Local","")</f>
        <v/>
      </c>
      <c r="T702" s="50"/>
      <c r="U702" s="95">
        <f>IF(Table1[[#This Row],[Asset Class]]&lt;&gt;"Local",0.25,IF(P702="y",1,""))</f>
        <v>1</v>
      </c>
      <c r="V702" s="415" t="str">
        <f>IF(Table1[[#This Row],[Asset Class]]&lt;&gt;"Local",0.25,IF(Q702="y",1,""))</f>
        <v/>
      </c>
      <c r="W702" s="415" t="str">
        <f>IF(Table1[[#This Row],[Asset Class]]&lt;&gt;"Local",0.25,IF(R702="y",1,""))</f>
        <v/>
      </c>
      <c r="X702" s="415" t="str">
        <f>IF(Table1[[#This Row],[Asset Class]]&lt;&gt;"Local",0.25,IF(S702="y",1,""))</f>
        <v/>
      </c>
      <c r="Y702" s="95">
        <f t="shared" si="60"/>
        <v>1</v>
      </c>
      <c r="Z702" s="50"/>
      <c r="AA702" s="257">
        <f t="shared" si="61"/>
        <v>155189</v>
      </c>
      <c r="AB702" s="258" t="str">
        <f t="shared" si="62"/>
        <v/>
      </c>
      <c r="AC702" s="258" t="str">
        <f t="shared" si="63"/>
        <v/>
      </c>
      <c r="AD702" s="258" t="str">
        <f t="shared" si="64"/>
        <v/>
      </c>
      <c r="AE702" s="259">
        <f t="shared" si="65"/>
        <v>155189</v>
      </c>
    </row>
    <row r="703" spans="1:31">
      <c r="A703" s="26"/>
      <c r="B703" s="210" t="s">
        <v>1220</v>
      </c>
      <c r="C703" s="211" t="s">
        <v>1221</v>
      </c>
      <c r="D703" s="211" t="s">
        <v>111</v>
      </c>
      <c r="E703" s="211" t="s">
        <v>114</v>
      </c>
      <c r="F703" s="241" t="s">
        <v>103</v>
      </c>
      <c r="G703" s="357">
        <v>0.5</v>
      </c>
      <c r="H703" s="360">
        <v>307.17014471230004</v>
      </c>
      <c r="I703" s="365">
        <v>77.371645491830151</v>
      </c>
      <c r="J703" s="332">
        <f>Table1[[#This Row],[Embellishment Area (m2)]]*Table1[[#This Row],[Construction Unit Rate ($/m)]]*Table1[[#This Row],[Embellishment Area Factor]]</f>
        <v>11883.129771177122</v>
      </c>
      <c r="K703" s="246">
        <v>0</v>
      </c>
      <c r="L703" s="337">
        <v>51.919695325664051</v>
      </c>
      <c r="M703" s="88">
        <f>Table1[[#This Row],[Size of land (m2)]]*Table1[[#This Row],[Land Unit Rate ($/m2)]]</f>
        <v>0</v>
      </c>
      <c r="N703" s="244">
        <v>2021</v>
      </c>
      <c r="O703" s="202">
        <f>ROUND(IF(Table1[[#This Row],[Valuation Year]]=2016,(Table1[[#This Row],[Total Construction Cost ($)]]+Table1[[#This Row],[Land Value]])*('General Input Sheet'!$G$38/'General Input Sheet'!$G$43),Table1[[#This Row],[Total Construction Cost ($)]]+Table1[[#This Row],[Land Value]]),0)</f>
        <v>11883</v>
      </c>
      <c r="P703" s="123" t="str" cm="1">
        <f t="array" ref="P703">_xlfn.IFS(Table1[[#This Row],[Asset Class]]&lt;&gt;"Local","y",P$11=$E703,"y",Table1[[#This Row],[Asset Class]]="Local","")</f>
        <v/>
      </c>
      <c r="Q703" s="86" t="str" cm="1">
        <f t="array" ref="Q703">_xlfn.IFS(Table1[[#This Row],[Asset Class]]&lt;&gt;"Local","y",Q$11=$E703,"y",Table1[[#This Row],[Asset Class]]="Local","")</f>
        <v/>
      </c>
      <c r="R703" s="86" t="str" cm="1">
        <f t="array" ref="R703">_xlfn.IFS(Table1[[#This Row],[Asset Class]]&lt;&gt;"Local","y",R$11=$E703,"y",Table1[[#This Row],[Asset Class]]="Local","")</f>
        <v/>
      </c>
      <c r="S703" s="341" t="str" cm="1">
        <f t="array" ref="S703">_xlfn.IFS(Table1[[#This Row],[Asset Class]]&lt;&gt;"Local","y",S$11=$E703,"y",Table1[[#This Row],[Asset Class]]="Local","")</f>
        <v>y</v>
      </c>
      <c r="T703" s="50"/>
      <c r="U703" s="95" t="str">
        <f>IF(Table1[[#This Row],[Asset Class]]&lt;&gt;"Local",0.25,IF(P703="y",1,""))</f>
        <v/>
      </c>
      <c r="V703" s="415" t="str">
        <f>IF(Table1[[#This Row],[Asset Class]]&lt;&gt;"Local",0.25,IF(Q703="y",1,""))</f>
        <v/>
      </c>
      <c r="W703" s="415" t="str">
        <f>IF(Table1[[#This Row],[Asset Class]]&lt;&gt;"Local",0.25,IF(R703="y",1,""))</f>
        <v/>
      </c>
      <c r="X703" s="415">
        <f>IF(Table1[[#This Row],[Asset Class]]&lt;&gt;"Local",0.25,IF(S703="y",1,""))</f>
        <v>1</v>
      </c>
      <c r="Y703" s="95">
        <f t="shared" si="60"/>
        <v>1</v>
      </c>
      <c r="Z703" s="50"/>
      <c r="AA703" s="257" t="str">
        <f t="shared" si="61"/>
        <v/>
      </c>
      <c r="AB703" s="258" t="str">
        <f t="shared" si="62"/>
        <v/>
      </c>
      <c r="AC703" s="258" t="str">
        <f t="shared" si="63"/>
        <v/>
      </c>
      <c r="AD703" s="258">
        <f t="shared" si="64"/>
        <v>11883</v>
      </c>
      <c r="AE703" s="259">
        <f t="shared" si="65"/>
        <v>11883</v>
      </c>
    </row>
    <row r="704" spans="1:31">
      <c r="A704" s="26"/>
      <c r="B704" s="210" t="s">
        <v>1222</v>
      </c>
      <c r="C704" s="211" t="s">
        <v>1223</v>
      </c>
      <c r="D704" s="211" t="s">
        <v>106</v>
      </c>
      <c r="E704" s="211" t="s">
        <v>114</v>
      </c>
      <c r="F704" s="241" t="s">
        <v>131</v>
      </c>
      <c r="G704" s="357">
        <v>0.5</v>
      </c>
      <c r="H704" s="360">
        <v>8284.6809903145895</v>
      </c>
      <c r="I704" s="365">
        <v>566.28724924743767</v>
      </c>
      <c r="J704" s="332">
        <f>Table1[[#This Row],[Embellishment Area (m2)]]*Table1[[#This Row],[Construction Unit Rate ($/m)]]*Table1[[#This Row],[Embellishment Area Factor]]</f>
        <v>2345754.6044488936</v>
      </c>
      <c r="K704" s="246">
        <v>0</v>
      </c>
      <c r="L704" s="337">
        <v>75.676903388107434</v>
      </c>
      <c r="M704" s="88">
        <f>Table1[[#This Row],[Size of land (m2)]]*Table1[[#This Row],[Land Unit Rate ($/m2)]]</f>
        <v>0</v>
      </c>
      <c r="N704" s="244">
        <v>2021</v>
      </c>
      <c r="O704" s="202">
        <f>ROUND(IF(Table1[[#This Row],[Valuation Year]]=2016,(Table1[[#This Row],[Total Construction Cost ($)]]+Table1[[#This Row],[Land Value]])*('General Input Sheet'!$G$38/'General Input Sheet'!$G$43),Table1[[#This Row],[Total Construction Cost ($)]]+Table1[[#This Row],[Land Value]]),0)</f>
        <v>2345755</v>
      </c>
      <c r="P704" s="123" t="str" cm="1">
        <f t="array" ref="P704">_xlfn.IFS(Table1[[#This Row],[Asset Class]]&lt;&gt;"Local","y",P$11=$E704,"y",Table1[[#This Row],[Asset Class]]="Local","")</f>
        <v>y</v>
      </c>
      <c r="Q704" s="86" t="str" cm="1">
        <f t="array" ref="Q704">_xlfn.IFS(Table1[[#This Row],[Asset Class]]&lt;&gt;"Local","y",Q$11=$E704,"y",Table1[[#This Row],[Asset Class]]="Local","")</f>
        <v>y</v>
      </c>
      <c r="R704" s="86" t="str" cm="1">
        <f t="array" ref="R704">_xlfn.IFS(Table1[[#This Row],[Asset Class]]&lt;&gt;"Local","y",R$11=$E704,"y",Table1[[#This Row],[Asset Class]]="Local","")</f>
        <v>y</v>
      </c>
      <c r="S704" s="341" t="str" cm="1">
        <f t="array" ref="S704">_xlfn.IFS(Table1[[#This Row],[Asset Class]]&lt;&gt;"Local","y",S$11=$E704,"y",Table1[[#This Row],[Asset Class]]="Local","")</f>
        <v>y</v>
      </c>
      <c r="T704" s="50"/>
      <c r="U704" s="95">
        <f>IF(Table1[[#This Row],[Asset Class]]&lt;&gt;"Local",0.25,IF(P704="y",1,""))</f>
        <v>0.25</v>
      </c>
      <c r="V704" s="415">
        <f>IF(Table1[[#This Row],[Asset Class]]&lt;&gt;"Local",0.25,IF(Q704="y",1,""))</f>
        <v>0.25</v>
      </c>
      <c r="W704" s="415">
        <f>IF(Table1[[#This Row],[Asset Class]]&lt;&gt;"Local",0.25,IF(R704="y",1,""))</f>
        <v>0.25</v>
      </c>
      <c r="X704" s="415">
        <f>IF(Table1[[#This Row],[Asset Class]]&lt;&gt;"Local",0.25,IF(S704="y",1,""))</f>
        <v>0.25</v>
      </c>
      <c r="Y704" s="95">
        <f t="shared" si="60"/>
        <v>1</v>
      </c>
      <c r="Z704" s="50"/>
      <c r="AA704" s="257">
        <f t="shared" si="61"/>
        <v>586438.75</v>
      </c>
      <c r="AB704" s="258">
        <f t="shared" si="62"/>
        <v>586438.75</v>
      </c>
      <c r="AC704" s="258">
        <f t="shared" si="63"/>
        <v>586438.75</v>
      </c>
      <c r="AD704" s="258">
        <f t="shared" si="64"/>
        <v>586438.75</v>
      </c>
      <c r="AE704" s="259">
        <f t="shared" si="65"/>
        <v>2345755</v>
      </c>
    </row>
    <row r="705" spans="1:31">
      <c r="A705" s="26"/>
      <c r="B705" s="210" t="s">
        <v>1220</v>
      </c>
      <c r="C705" s="211" t="s">
        <v>1224</v>
      </c>
      <c r="D705" s="211" t="s">
        <v>111</v>
      </c>
      <c r="E705" s="211" t="s">
        <v>114</v>
      </c>
      <c r="F705" s="241" t="s">
        <v>103</v>
      </c>
      <c r="G705" s="357">
        <v>0.5</v>
      </c>
      <c r="H705" s="360">
        <v>2127.898648097987</v>
      </c>
      <c r="I705" s="365">
        <v>77.371645491830151</v>
      </c>
      <c r="J705" s="332">
        <f>Table1[[#This Row],[Embellishment Area (m2)]]*Table1[[#This Row],[Construction Unit Rate ($/m)]]*Table1[[#This Row],[Embellishment Area Factor]]</f>
        <v>82319.509921591045</v>
      </c>
      <c r="K705" s="246">
        <v>0</v>
      </c>
      <c r="L705" s="337">
        <v>51.919695325664051</v>
      </c>
      <c r="M705" s="88">
        <f>Table1[[#This Row],[Size of land (m2)]]*Table1[[#This Row],[Land Unit Rate ($/m2)]]</f>
        <v>0</v>
      </c>
      <c r="N705" s="244">
        <v>2021</v>
      </c>
      <c r="O705" s="202">
        <f>ROUND(IF(Table1[[#This Row],[Valuation Year]]=2016,(Table1[[#This Row],[Total Construction Cost ($)]]+Table1[[#This Row],[Land Value]])*('General Input Sheet'!$G$38/'General Input Sheet'!$G$43),Table1[[#This Row],[Total Construction Cost ($)]]+Table1[[#This Row],[Land Value]]),0)</f>
        <v>82320</v>
      </c>
      <c r="P705" s="123" t="str" cm="1">
        <f t="array" ref="P705">_xlfn.IFS(Table1[[#This Row],[Asset Class]]&lt;&gt;"Local","y",P$11=$E705,"y",Table1[[#This Row],[Asset Class]]="Local","")</f>
        <v/>
      </c>
      <c r="Q705" s="86" t="str" cm="1">
        <f t="array" ref="Q705">_xlfn.IFS(Table1[[#This Row],[Asset Class]]&lt;&gt;"Local","y",Q$11=$E705,"y",Table1[[#This Row],[Asset Class]]="Local","")</f>
        <v/>
      </c>
      <c r="R705" s="86" t="str" cm="1">
        <f t="array" ref="R705">_xlfn.IFS(Table1[[#This Row],[Asset Class]]&lt;&gt;"Local","y",R$11=$E705,"y",Table1[[#This Row],[Asset Class]]="Local","")</f>
        <v/>
      </c>
      <c r="S705" s="341" t="str" cm="1">
        <f t="array" ref="S705">_xlfn.IFS(Table1[[#This Row],[Asset Class]]&lt;&gt;"Local","y",S$11=$E705,"y",Table1[[#This Row],[Asset Class]]="Local","")</f>
        <v>y</v>
      </c>
      <c r="T705" s="50"/>
      <c r="U705" s="95" t="str">
        <f>IF(Table1[[#This Row],[Asset Class]]&lt;&gt;"Local",0.25,IF(P705="y",1,""))</f>
        <v/>
      </c>
      <c r="V705" s="415" t="str">
        <f>IF(Table1[[#This Row],[Asset Class]]&lt;&gt;"Local",0.25,IF(Q705="y",1,""))</f>
        <v/>
      </c>
      <c r="W705" s="415" t="str">
        <f>IF(Table1[[#This Row],[Asset Class]]&lt;&gt;"Local",0.25,IF(R705="y",1,""))</f>
        <v/>
      </c>
      <c r="X705" s="415">
        <f>IF(Table1[[#This Row],[Asset Class]]&lt;&gt;"Local",0.25,IF(S705="y",1,""))</f>
        <v>1</v>
      </c>
      <c r="Y705" s="95">
        <f t="shared" si="60"/>
        <v>1</v>
      </c>
      <c r="Z705" s="50"/>
      <c r="AA705" s="257" t="str">
        <f t="shared" si="61"/>
        <v/>
      </c>
      <c r="AB705" s="258" t="str">
        <f t="shared" si="62"/>
        <v/>
      </c>
      <c r="AC705" s="258" t="str">
        <f t="shared" si="63"/>
        <v/>
      </c>
      <c r="AD705" s="258">
        <f t="shared" si="64"/>
        <v>82320</v>
      </c>
      <c r="AE705" s="259">
        <f t="shared" si="65"/>
        <v>82320</v>
      </c>
    </row>
    <row r="706" spans="1:31">
      <c r="A706" s="26"/>
      <c r="B706" s="210" t="s">
        <v>1225</v>
      </c>
      <c r="C706" s="211" t="s">
        <v>1226</v>
      </c>
      <c r="D706" s="211" t="s">
        <v>106</v>
      </c>
      <c r="E706" s="211" t="s">
        <v>114</v>
      </c>
      <c r="F706" s="241" t="s">
        <v>131</v>
      </c>
      <c r="G706" s="357">
        <v>0.5</v>
      </c>
      <c r="H706" s="360">
        <v>6631.1430624265449</v>
      </c>
      <c r="I706" s="365">
        <v>566.28724924743767</v>
      </c>
      <c r="J706" s="332">
        <f>Table1[[#This Row],[Embellishment Area (m2)]]*Table1[[#This Row],[Construction Unit Rate ($/m)]]*Table1[[#This Row],[Embellishment Area Factor]]</f>
        <v>1877565.8820938789</v>
      </c>
      <c r="K706" s="246">
        <v>13262.28612485309</v>
      </c>
      <c r="L706" s="337">
        <v>75.676903388107434</v>
      </c>
      <c r="M706" s="88">
        <f>Table1[[#This Row],[Size of land (m2)]]*Table1[[#This Row],[Land Unit Rate ($/m2)]]</f>
        <v>1003648.745775945</v>
      </c>
      <c r="N706" s="244">
        <v>2021</v>
      </c>
      <c r="O706" s="202">
        <f>ROUND(IF(Table1[[#This Row],[Valuation Year]]=2016,(Table1[[#This Row],[Total Construction Cost ($)]]+Table1[[#This Row],[Land Value]])*('General Input Sheet'!$G$38/'General Input Sheet'!$G$43),Table1[[#This Row],[Total Construction Cost ($)]]+Table1[[#This Row],[Land Value]]),0)</f>
        <v>2881215</v>
      </c>
      <c r="P706" s="123" t="str" cm="1">
        <f t="array" ref="P706">_xlfn.IFS(Table1[[#This Row],[Asset Class]]&lt;&gt;"Local","y",P$11=$E706,"y",Table1[[#This Row],[Asset Class]]="Local","")</f>
        <v>y</v>
      </c>
      <c r="Q706" s="86" t="str" cm="1">
        <f t="array" ref="Q706">_xlfn.IFS(Table1[[#This Row],[Asset Class]]&lt;&gt;"Local","y",Q$11=$E706,"y",Table1[[#This Row],[Asset Class]]="Local","")</f>
        <v>y</v>
      </c>
      <c r="R706" s="86" t="str" cm="1">
        <f t="array" ref="R706">_xlfn.IFS(Table1[[#This Row],[Asset Class]]&lt;&gt;"Local","y",R$11=$E706,"y",Table1[[#This Row],[Asset Class]]="Local","")</f>
        <v>y</v>
      </c>
      <c r="S706" s="341" t="str" cm="1">
        <f t="array" ref="S706">_xlfn.IFS(Table1[[#This Row],[Asset Class]]&lt;&gt;"Local","y",S$11=$E706,"y",Table1[[#This Row],[Asset Class]]="Local","")</f>
        <v>y</v>
      </c>
      <c r="T706" s="50"/>
      <c r="U706" s="95">
        <f>IF(Table1[[#This Row],[Asset Class]]&lt;&gt;"Local",0.25,IF(P706="y",1,""))</f>
        <v>0.25</v>
      </c>
      <c r="V706" s="415">
        <f>IF(Table1[[#This Row],[Asset Class]]&lt;&gt;"Local",0.25,IF(Q706="y",1,""))</f>
        <v>0.25</v>
      </c>
      <c r="W706" s="415">
        <f>IF(Table1[[#This Row],[Asset Class]]&lt;&gt;"Local",0.25,IF(R706="y",1,""))</f>
        <v>0.25</v>
      </c>
      <c r="X706" s="415">
        <f>IF(Table1[[#This Row],[Asset Class]]&lt;&gt;"Local",0.25,IF(S706="y",1,""))</f>
        <v>0.25</v>
      </c>
      <c r="Y706" s="95">
        <f t="shared" si="60"/>
        <v>1</v>
      </c>
      <c r="Z706" s="50"/>
      <c r="AA706" s="257">
        <f t="shared" si="61"/>
        <v>720303.75</v>
      </c>
      <c r="AB706" s="258">
        <f t="shared" si="62"/>
        <v>720303.75</v>
      </c>
      <c r="AC706" s="258">
        <f t="shared" si="63"/>
        <v>720303.75</v>
      </c>
      <c r="AD706" s="258">
        <f t="shared" si="64"/>
        <v>720303.75</v>
      </c>
      <c r="AE706" s="259">
        <f t="shared" si="65"/>
        <v>2881215</v>
      </c>
    </row>
    <row r="707" spans="1:31">
      <c r="A707" s="26"/>
      <c r="B707" s="210" t="s">
        <v>1227</v>
      </c>
      <c r="C707" s="211" t="s">
        <v>1228</v>
      </c>
      <c r="D707" s="211" t="s">
        <v>111</v>
      </c>
      <c r="E707" s="211" t="s">
        <v>114</v>
      </c>
      <c r="F707" s="241" t="s">
        <v>136</v>
      </c>
      <c r="G707" s="357">
        <v>0.5</v>
      </c>
      <c r="H707" s="360">
        <v>17141.46332706985</v>
      </c>
      <c r="I707" s="365">
        <v>77.371645491830151</v>
      </c>
      <c r="J707" s="332">
        <f>Table1[[#This Row],[Embellishment Area (m2)]]*Table1[[#This Row],[Construction Unit Rate ($/m)]]*Table1[[#This Row],[Embellishment Area Factor]]</f>
        <v>663131.6118766279</v>
      </c>
      <c r="K707" s="246">
        <v>34282.926654139701</v>
      </c>
      <c r="L707" s="337">
        <v>51.919695325664051</v>
      </c>
      <c r="M707" s="88">
        <f>Table1[[#This Row],[Size of land (m2)]]*Table1[[#This Row],[Land Unit Rate ($/m2)]]</f>
        <v>1779959.1067550206</v>
      </c>
      <c r="N707" s="244">
        <v>2021</v>
      </c>
      <c r="O707" s="202">
        <f>ROUND(IF(Table1[[#This Row],[Valuation Year]]=2016,(Table1[[#This Row],[Total Construction Cost ($)]]+Table1[[#This Row],[Land Value]])*('General Input Sheet'!$G$38/'General Input Sheet'!$G$43),Table1[[#This Row],[Total Construction Cost ($)]]+Table1[[#This Row],[Land Value]]),0)</f>
        <v>2443091</v>
      </c>
      <c r="P707" s="123" t="str" cm="1">
        <f t="array" ref="P707">_xlfn.IFS(Table1[[#This Row],[Asset Class]]&lt;&gt;"Local","y",P$11=$E707,"y",Table1[[#This Row],[Asset Class]]="Local","")</f>
        <v/>
      </c>
      <c r="Q707" s="86" t="str" cm="1">
        <f t="array" ref="Q707">_xlfn.IFS(Table1[[#This Row],[Asset Class]]&lt;&gt;"Local","y",Q$11=$E707,"y",Table1[[#This Row],[Asset Class]]="Local","")</f>
        <v/>
      </c>
      <c r="R707" s="86" t="str" cm="1">
        <f t="array" ref="R707">_xlfn.IFS(Table1[[#This Row],[Asset Class]]&lt;&gt;"Local","y",R$11=$E707,"y",Table1[[#This Row],[Asset Class]]="Local","")</f>
        <v/>
      </c>
      <c r="S707" s="341" t="str" cm="1">
        <f t="array" ref="S707">_xlfn.IFS(Table1[[#This Row],[Asset Class]]&lt;&gt;"Local","y",S$11=$E707,"y",Table1[[#This Row],[Asset Class]]="Local","")</f>
        <v>y</v>
      </c>
      <c r="T707" s="50"/>
      <c r="U707" s="95" t="str">
        <f>IF(Table1[[#This Row],[Asset Class]]&lt;&gt;"Local",0.25,IF(P707="y",1,""))</f>
        <v/>
      </c>
      <c r="V707" s="415" t="str">
        <f>IF(Table1[[#This Row],[Asset Class]]&lt;&gt;"Local",0.25,IF(Q707="y",1,""))</f>
        <v/>
      </c>
      <c r="W707" s="415" t="str">
        <f>IF(Table1[[#This Row],[Asset Class]]&lt;&gt;"Local",0.25,IF(R707="y",1,""))</f>
        <v/>
      </c>
      <c r="X707" s="415">
        <f>IF(Table1[[#This Row],[Asset Class]]&lt;&gt;"Local",0.25,IF(S707="y",1,""))</f>
        <v>1</v>
      </c>
      <c r="Y707" s="95">
        <f t="shared" si="60"/>
        <v>1</v>
      </c>
      <c r="Z707" s="50"/>
      <c r="AA707" s="257" t="str">
        <f t="shared" si="61"/>
        <v/>
      </c>
      <c r="AB707" s="258" t="str">
        <f t="shared" si="62"/>
        <v/>
      </c>
      <c r="AC707" s="258" t="str">
        <f t="shared" si="63"/>
        <v/>
      </c>
      <c r="AD707" s="258">
        <f t="shared" si="64"/>
        <v>2443091</v>
      </c>
      <c r="AE707" s="259">
        <f t="shared" si="65"/>
        <v>2443091</v>
      </c>
    </row>
    <row r="708" spans="1:31">
      <c r="A708" s="26"/>
      <c r="B708" s="210" t="s">
        <v>1229</v>
      </c>
      <c r="C708" s="211" t="s">
        <v>1230</v>
      </c>
      <c r="D708" s="211" t="s">
        <v>106</v>
      </c>
      <c r="E708" s="211" t="s">
        <v>114</v>
      </c>
      <c r="F708" s="241" t="s">
        <v>103</v>
      </c>
      <c r="G708" s="357">
        <v>0.5</v>
      </c>
      <c r="H708" s="360">
        <v>18432.683907325259</v>
      </c>
      <c r="I708" s="365">
        <v>566.28724924743767</v>
      </c>
      <c r="J708" s="332">
        <f>Table1[[#This Row],[Embellishment Area (m2)]]*Table1[[#This Row],[Construction Unit Rate ($/m)]]*Table1[[#This Row],[Embellishment Area Factor]]</f>
        <v>5219096.9330633665</v>
      </c>
      <c r="K708" s="246">
        <v>36865.367814650519</v>
      </c>
      <c r="L708" s="337">
        <v>75.676903388107434</v>
      </c>
      <c r="M708" s="88">
        <f>Table1[[#This Row],[Size of land (m2)]]*Table1[[#This Row],[Land Unit Rate ($/m2)]]</f>
        <v>2789856.8784763524</v>
      </c>
      <c r="N708" s="244">
        <v>2021</v>
      </c>
      <c r="O708" s="202">
        <f>ROUND(IF(Table1[[#This Row],[Valuation Year]]=2016,(Table1[[#This Row],[Total Construction Cost ($)]]+Table1[[#This Row],[Land Value]])*('General Input Sheet'!$G$38/'General Input Sheet'!$G$43),Table1[[#This Row],[Total Construction Cost ($)]]+Table1[[#This Row],[Land Value]]),0)</f>
        <v>8008954</v>
      </c>
      <c r="P708" s="123" t="str" cm="1">
        <f t="array" ref="P708">_xlfn.IFS(Table1[[#This Row],[Asset Class]]&lt;&gt;"Local","y",P$11=$E708,"y",Table1[[#This Row],[Asset Class]]="Local","")</f>
        <v>y</v>
      </c>
      <c r="Q708" s="86" t="str" cm="1">
        <f t="array" ref="Q708">_xlfn.IFS(Table1[[#This Row],[Asset Class]]&lt;&gt;"Local","y",Q$11=$E708,"y",Table1[[#This Row],[Asset Class]]="Local","")</f>
        <v>y</v>
      </c>
      <c r="R708" s="86" t="str" cm="1">
        <f t="array" ref="R708">_xlfn.IFS(Table1[[#This Row],[Asset Class]]&lt;&gt;"Local","y",R$11=$E708,"y",Table1[[#This Row],[Asset Class]]="Local","")</f>
        <v>y</v>
      </c>
      <c r="S708" s="341" t="str" cm="1">
        <f t="array" ref="S708">_xlfn.IFS(Table1[[#This Row],[Asset Class]]&lt;&gt;"Local","y",S$11=$E708,"y",Table1[[#This Row],[Asset Class]]="Local","")</f>
        <v>y</v>
      </c>
      <c r="T708" s="50"/>
      <c r="U708" s="95">
        <f>IF(Table1[[#This Row],[Asset Class]]&lt;&gt;"Local",0.25,IF(P708="y",1,""))</f>
        <v>0.25</v>
      </c>
      <c r="V708" s="415">
        <f>IF(Table1[[#This Row],[Asset Class]]&lt;&gt;"Local",0.25,IF(Q708="y",1,""))</f>
        <v>0.25</v>
      </c>
      <c r="W708" s="415">
        <f>IF(Table1[[#This Row],[Asset Class]]&lt;&gt;"Local",0.25,IF(R708="y",1,""))</f>
        <v>0.25</v>
      </c>
      <c r="X708" s="415">
        <f>IF(Table1[[#This Row],[Asset Class]]&lt;&gt;"Local",0.25,IF(S708="y",1,""))</f>
        <v>0.25</v>
      </c>
      <c r="Y708" s="95">
        <f t="shared" si="60"/>
        <v>1</v>
      </c>
      <c r="Z708" s="50"/>
      <c r="AA708" s="257">
        <f t="shared" si="61"/>
        <v>2002238.5</v>
      </c>
      <c r="AB708" s="258">
        <f t="shared" si="62"/>
        <v>2002238.5</v>
      </c>
      <c r="AC708" s="258">
        <f t="shared" si="63"/>
        <v>2002238.5</v>
      </c>
      <c r="AD708" s="258">
        <f t="shared" si="64"/>
        <v>2002238.5</v>
      </c>
      <c r="AE708" s="259">
        <f t="shared" si="65"/>
        <v>8008954</v>
      </c>
    </row>
    <row r="709" spans="1:31">
      <c r="A709" s="26"/>
      <c r="B709" s="210" t="s">
        <v>1231</v>
      </c>
      <c r="C709" s="211" t="s">
        <v>1232</v>
      </c>
      <c r="D709" s="211" t="s">
        <v>111</v>
      </c>
      <c r="E709" s="211" t="s">
        <v>114</v>
      </c>
      <c r="F709" s="241" t="s">
        <v>103</v>
      </c>
      <c r="G709" s="357">
        <v>0.5</v>
      </c>
      <c r="H709" s="360">
        <v>5155.7276322083353</v>
      </c>
      <c r="I709" s="365">
        <v>77.371645491830151</v>
      </c>
      <c r="J709" s="332">
        <f>Table1[[#This Row],[Embellishment Area (m2)]]*Table1[[#This Row],[Construction Unit Rate ($/m)]]*Table1[[#This Row],[Embellishment Area Factor]]</f>
        <v>199453.56530582809</v>
      </c>
      <c r="K709" s="246">
        <v>10311.455264416671</v>
      </c>
      <c r="L709" s="337">
        <v>51.919695325664051</v>
      </c>
      <c r="M709" s="88">
        <f>Table1[[#This Row],[Size of land (m2)]]*Table1[[#This Row],[Land Unit Rate ($/m2)]]</f>
        <v>535367.6156927282</v>
      </c>
      <c r="N709" s="244">
        <v>2021</v>
      </c>
      <c r="O709" s="202">
        <f>ROUND(IF(Table1[[#This Row],[Valuation Year]]=2016,(Table1[[#This Row],[Total Construction Cost ($)]]+Table1[[#This Row],[Land Value]])*('General Input Sheet'!$G$38/'General Input Sheet'!$G$43),Table1[[#This Row],[Total Construction Cost ($)]]+Table1[[#This Row],[Land Value]]),0)</f>
        <v>734821</v>
      </c>
      <c r="P709" s="123" t="str" cm="1">
        <f t="array" ref="P709">_xlfn.IFS(Table1[[#This Row],[Asset Class]]&lt;&gt;"Local","y",P$11=$E709,"y",Table1[[#This Row],[Asset Class]]="Local","")</f>
        <v/>
      </c>
      <c r="Q709" s="86" t="str" cm="1">
        <f t="array" ref="Q709">_xlfn.IFS(Table1[[#This Row],[Asset Class]]&lt;&gt;"Local","y",Q$11=$E709,"y",Table1[[#This Row],[Asset Class]]="Local","")</f>
        <v/>
      </c>
      <c r="R709" s="86" t="str" cm="1">
        <f t="array" ref="R709">_xlfn.IFS(Table1[[#This Row],[Asset Class]]&lt;&gt;"Local","y",R$11=$E709,"y",Table1[[#This Row],[Asset Class]]="Local","")</f>
        <v/>
      </c>
      <c r="S709" s="341" t="str" cm="1">
        <f t="array" ref="S709">_xlfn.IFS(Table1[[#This Row],[Asset Class]]&lt;&gt;"Local","y",S$11=$E709,"y",Table1[[#This Row],[Asset Class]]="Local","")</f>
        <v>y</v>
      </c>
      <c r="T709" s="50"/>
      <c r="U709" s="95" t="str">
        <f>IF(Table1[[#This Row],[Asset Class]]&lt;&gt;"Local",0.25,IF(P709="y",1,""))</f>
        <v/>
      </c>
      <c r="V709" s="415" t="str">
        <f>IF(Table1[[#This Row],[Asset Class]]&lt;&gt;"Local",0.25,IF(Q709="y",1,""))</f>
        <v/>
      </c>
      <c r="W709" s="415" t="str">
        <f>IF(Table1[[#This Row],[Asset Class]]&lt;&gt;"Local",0.25,IF(R709="y",1,""))</f>
        <v/>
      </c>
      <c r="X709" s="415">
        <f>IF(Table1[[#This Row],[Asset Class]]&lt;&gt;"Local",0.25,IF(S709="y",1,""))</f>
        <v>1</v>
      </c>
      <c r="Y709" s="95">
        <f t="shared" si="60"/>
        <v>1</v>
      </c>
      <c r="Z709" s="50"/>
      <c r="AA709" s="257" t="str">
        <f t="shared" si="61"/>
        <v/>
      </c>
      <c r="AB709" s="258" t="str">
        <f t="shared" si="62"/>
        <v/>
      </c>
      <c r="AC709" s="258" t="str">
        <f t="shared" si="63"/>
        <v/>
      </c>
      <c r="AD709" s="258">
        <f t="shared" si="64"/>
        <v>734821</v>
      </c>
      <c r="AE709" s="259">
        <f t="shared" si="65"/>
        <v>734821</v>
      </c>
    </row>
    <row r="710" spans="1:31">
      <c r="A710" s="26"/>
      <c r="B710" s="210" t="s">
        <v>1233</v>
      </c>
      <c r="C710" s="211" t="s">
        <v>1234</v>
      </c>
      <c r="D710" s="211" t="s">
        <v>111</v>
      </c>
      <c r="E710" s="211" t="s">
        <v>114</v>
      </c>
      <c r="F710" s="241" t="s">
        <v>108</v>
      </c>
      <c r="G710" s="357">
        <v>0.5</v>
      </c>
      <c r="H710" s="360">
        <v>9480.8443231143992</v>
      </c>
      <c r="I710" s="365">
        <v>77.371645491830151</v>
      </c>
      <c r="J710" s="332">
        <f>Table1[[#This Row],[Embellishment Area (m2)]]*Table1[[#This Row],[Construction Unit Rate ($/m)]]*Table1[[#This Row],[Embellishment Area Factor]]</f>
        <v>366774.26296561887</v>
      </c>
      <c r="K710" s="246">
        <v>18961.688646228798</v>
      </c>
      <c r="L710" s="337">
        <v>51.919695325664051</v>
      </c>
      <c r="M710" s="88">
        <f>Table1[[#This Row],[Size of land (m2)]]*Table1[[#This Row],[Land Unit Rate ($/m2)]]</f>
        <v>984485.09737230244</v>
      </c>
      <c r="N710" s="244">
        <v>2021</v>
      </c>
      <c r="O710" s="202">
        <f>ROUND(IF(Table1[[#This Row],[Valuation Year]]=2016,(Table1[[#This Row],[Total Construction Cost ($)]]+Table1[[#This Row],[Land Value]])*('General Input Sheet'!$G$38/'General Input Sheet'!$G$43),Table1[[#This Row],[Total Construction Cost ($)]]+Table1[[#This Row],[Land Value]]),0)</f>
        <v>1351259</v>
      </c>
      <c r="P710" s="123" t="str" cm="1">
        <f t="array" ref="P710">_xlfn.IFS(Table1[[#This Row],[Asset Class]]&lt;&gt;"Local","y",P$11=$E710,"y",Table1[[#This Row],[Asset Class]]="Local","")</f>
        <v/>
      </c>
      <c r="Q710" s="86" t="str" cm="1">
        <f t="array" ref="Q710">_xlfn.IFS(Table1[[#This Row],[Asset Class]]&lt;&gt;"Local","y",Q$11=$E710,"y",Table1[[#This Row],[Asset Class]]="Local","")</f>
        <v/>
      </c>
      <c r="R710" s="86" t="str" cm="1">
        <f t="array" ref="R710">_xlfn.IFS(Table1[[#This Row],[Asset Class]]&lt;&gt;"Local","y",R$11=$E710,"y",Table1[[#This Row],[Asset Class]]="Local","")</f>
        <v/>
      </c>
      <c r="S710" s="341" t="str" cm="1">
        <f t="array" ref="S710">_xlfn.IFS(Table1[[#This Row],[Asset Class]]&lt;&gt;"Local","y",S$11=$E710,"y",Table1[[#This Row],[Asset Class]]="Local","")</f>
        <v>y</v>
      </c>
      <c r="T710" s="50"/>
      <c r="U710" s="95" t="str">
        <f>IF(Table1[[#This Row],[Asset Class]]&lt;&gt;"Local",0.25,IF(P710="y",1,""))</f>
        <v/>
      </c>
      <c r="V710" s="415" t="str">
        <f>IF(Table1[[#This Row],[Asset Class]]&lt;&gt;"Local",0.25,IF(Q710="y",1,""))</f>
        <v/>
      </c>
      <c r="W710" s="415" t="str">
        <f>IF(Table1[[#This Row],[Asset Class]]&lt;&gt;"Local",0.25,IF(R710="y",1,""))</f>
        <v/>
      </c>
      <c r="X710" s="415">
        <f>IF(Table1[[#This Row],[Asset Class]]&lt;&gt;"Local",0.25,IF(S710="y",1,""))</f>
        <v>1</v>
      </c>
      <c r="Y710" s="95">
        <f t="shared" si="60"/>
        <v>1</v>
      </c>
      <c r="Z710" s="50"/>
      <c r="AA710" s="257" t="str">
        <f t="shared" si="61"/>
        <v/>
      </c>
      <c r="AB710" s="258" t="str">
        <f t="shared" si="62"/>
        <v/>
      </c>
      <c r="AC710" s="258" t="str">
        <f t="shared" si="63"/>
        <v/>
      </c>
      <c r="AD710" s="258">
        <f t="shared" si="64"/>
        <v>1351259</v>
      </c>
      <c r="AE710" s="259">
        <f t="shared" si="65"/>
        <v>1351259</v>
      </c>
    </row>
    <row r="711" spans="1:31">
      <c r="A711" s="26"/>
      <c r="B711" s="210" t="s">
        <v>1235</v>
      </c>
      <c r="C711" s="211" t="s">
        <v>1236</v>
      </c>
      <c r="D711" s="211" t="s">
        <v>111</v>
      </c>
      <c r="E711" s="211" t="s">
        <v>114</v>
      </c>
      <c r="F711" s="241" t="s">
        <v>103</v>
      </c>
      <c r="G711" s="357">
        <v>0.5</v>
      </c>
      <c r="H711" s="360">
        <v>4414.9691611349499</v>
      </c>
      <c r="I711" s="365">
        <v>77.371645491830151</v>
      </c>
      <c r="J711" s="332">
        <f>Table1[[#This Row],[Embellishment Area (m2)]]*Table1[[#This Row],[Construction Unit Rate ($/m)]]*Table1[[#This Row],[Embellishment Area Factor]]</f>
        <v>170796.71439634805</v>
      </c>
      <c r="K711" s="246">
        <v>8829.9383222698998</v>
      </c>
      <c r="L711" s="337">
        <v>51.919695325664051</v>
      </c>
      <c r="M711" s="88">
        <f>Table1[[#This Row],[Size of land (m2)]]*Table1[[#This Row],[Land Unit Rate ($/m2)]]</f>
        <v>458447.70743665838</v>
      </c>
      <c r="N711" s="244">
        <v>2021</v>
      </c>
      <c r="O711" s="202">
        <f>ROUND(IF(Table1[[#This Row],[Valuation Year]]=2016,(Table1[[#This Row],[Total Construction Cost ($)]]+Table1[[#This Row],[Land Value]])*('General Input Sheet'!$G$38/'General Input Sheet'!$G$43),Table1[[#This Row],[Total Construction Cost ($)]]+Table1[[#This Row],[Land Value]]),0)</f>
        <v>629244</v>
      </c>
      <c r="P711" s="123" t="str" cm="1">
        <f t="array" ref="P711">_xlfn.IFS(Table1[[#This Row],[Asset Class]]&lt;&gt;"Local","y",P$11=$E711,"y",Table1[[#This Row],[Asset Class]]="Local","")</f>
        <v/>
      </c>
      <c r="Q711" s="86" t="str" cm="1">
        <f t="array" ref="Q711">_xlfn.IFS(Table1[[#This Row],[Asset Class]]&lt;&gt;"Local","y",Q$11=$E711,"y",Table1[[#This Row],[Asset Class]]="Local","")</f>
        <v/>
      </c>
      <c r="R711" s="86" t="str" cm="1">
        <f t="array" ref="R711">_xlfn.IFS(Table1[[#This Row],[Asset Class]]&lt;&gt;"Local","y",R$11=$E711,"y",Table1[[#This Row],[Asset Class]]="Local","")</f>
        <v/>
      </c>
      <c r="S711" s="341" t="str" cm="1">
        <f t="array" ref="S711">_xlfn.IFS(Table1[[#This Row],[Asset Class]]&lt;&gt;"Local","y",S$11=$E711,"y",Table1[[#This Row],[Asset Class]]="Local","")</f>
        <v>y</v>
      </c>
      <c r="T711" s="50"/>
      <c r="U711" s="95" t="str">
        <f>IF(Table1[[#This Row],[Asset Class]]&lt;&gt;"Local",0.25,IF(P711="y",1,""))</f>
        <v/>
      </c>
      <c r="V711" s="415" t="str">
        <f>IF(Table1[[#This Row],[Asset Class]]&lt;&gt;"Local",0.25,IF(Q711="y",1,""))</f>
        <v/>
      </c>
      <c r="W711" s="415" t="str">
        <f>IF(Table1[[#This Row],[Asset Class]]&lt;&gt;"Local",0.25,IF(R711="y",1,""))</f>
        <v/>
      </c>
      <c r="X711" s="415">
        <f>IF(Table1[[#This Row],[Asset Class]]&lt;&gt;"Local",0.25,IF(S711="y",1,""))</f>
        <v>1</v>
      </c>
      <c r="Y711" s="95">
        <f t="shared" si="60"/>
        <v>1</v>
      </c>
      <c r="Z711" s="50"/>
      <c r="AA711" s="257" t="str">
        <f t="shared" si="61"/>
        <v/>
      </c>
      <c r="AB711" s="258" t="str">
        <f t="shared" si="62"/>
        <v/>
      </c>
      <c r="AC711" s="258" t="str">
        <f t="shared" si="63"/>
        <v/>
      </c>
      <c r="AD711" s="258">
        <f t="shared" si="64"/>
        <v>629244</v>
      </c>
      <c r="AE711" s="259">
        <f t="shared" si="65"/>
        <v>629244</v>
      </c>
    </row>
    <row r="712" spans="1:31">
      <c r="A712" s="26"/>
      <c r="B712" s="210" t="s">
        <v>1237</v>
      </c>
      <c r="C712" s="211" t="s">
        <v>1238</v>
      </c>
      <c r="D712" s="211" t="s">
        <v>111</v>
      </c>
      <c r="E712" s="211" t="s">
        <v>114</v>
      </c>
      <c r="F712" s="241" t="s">
        <v>103</v>
      </c>
      <c r="G712" s="357">
        <v>0.5</v>
      </c>
      <c r="H712" s="360">
        <v>2550.5448087017348</v>
      </c>
      <c r="I712" s="365">
        <v>77.371645491830151</v>
      </c>
      <c r="J712" s="332">
        <f>Table1[[#This Row],[Embellishment Area (m2)]]*Table1[[#This Row],[Construction Unit Rate ($/m)]]*Table1[[#This Row],[Embellishment Area Factor]]</f>
        <v>98669.924374949187</v>
      </c>
      <c r="K712" s="246">
        <v>5101.0896174034697</v>
      </c>
      <c r="L712" s="337">
        <v>51.919695325664051</v>
      </c>
      <c r="M712" s="88">
        <f>Table1[[#This Row],[Size of land (m2)]]*Table1[[#This Row],[Land Unit Rate ($/m2)]]</f>
        <v>264847.01876449637</v>
      </c>
      <c r="N712" s="244">
        <v>2021</v>
      </c>
      <c r="O712" s="202">
        <f>ROUND(IF(Table1[[#This Row],[Valuation Year]]=2016,(Table1[[#This Row],[Total Construction Cost ($)]]+Table1[[#This Row],[Land Value]])*('General Input Sheet'!$G$38/'General Input Sheet'!$G$43),Table1[[#This Row],[Total Construction Cost ($)]]+Table1[[#This Row],[Land Value]]),0)</f>
        <v>363517</v>
      </c>
      <c r="P712" s="123" t="str" cm="1">
        <f t="array" ref="P712">_xlfn.IFS(Table1[[#This Row],[Asset Class]]&lt;&gt;"Local","y",P$11=$E712,"y",Table1[[#This Row],[Asset Class]]="Local","")</f>
        <v/>
      </c>
      <c r="Q712" s="86" t="str" cm="1">
        <f t="array" ref="Q712">_xlfn.IFS(Table1[[#This Row],[Asset Class]]&lt;&gt;"Local","y",Q$11=$E712,"y",Table1[[#This Row],[Asset Class]]="Local","")</f>
        <v/>
      </c>
      <c r="R712" s="86" t="str" cm="1">
        <f t="array" ref="R712">_xlfn.IFS(Table1[[#This Row],[Asset Class]]&lt;&gt;"Local","y",R$11=$E712,"y",Table1[[#This Row],[Asset Class]]="Local","")</f>
        <v/>
      </c>
      <c r="S712" s="341" t="str" cm="1">
        <f t="array" ref="S712">_xlfn.IFS(Table1[[#This Row],[Asset Class]]&lt;&gt;"Local","y",S$11=$E712,"y",Table1[[#This Row],[Asset Class]]="Local","")</f>
        <v>y</v>
      </c>
      <c r="T712" s="50"/>
      <c r="U712" s="95" t="str">
        <f>IF(Table1[[#This Row],[Asset Class]]&lt;&gt;"Local",0.25,IF(P712="y",1,""))</f>
        <v/>
      </c>
      <c r="V712" s="415" t="str">
        <f>IF(Table1[[#This Row],[Asset Class]]&lt;&gt;"Local",0.25,IF(Q712="y",1,""))</f>
        <v/>
      </c>
      <c r="W712" s="415" t="str">
        <f>IF(Table1[[#This Row],[Asset Class]]&lt;&gt;"Local",0.25,IF(R712="y",1,""))</f>
        <v/>
      </c>
      <c r="X712" s="415">
        <f>IF(Table1[[#This Row],[Asset Class]]&lt;&gt;"Local",0.25,IF(S712="y",1,""))</f>
        <v>1</v>
      </c>
      <c r="Y712" s="95">
        <f t="shared" si="60"/>
        <v>1</v>
      </c>
      <c r="Z712" s="50"/>
      <c r="AA712" s="257" t="str">
        <f t="shared" si="61"/>
        <v/>
      </c>
      <c r="AB712" s="258" t="str">
        <f t="shared" si="62"/>
        <v/>
      </c>
      <c r="AC712" s="258" t="str">
        <f t="shared" si="63"/>
        <v/>
      </c>
      <c r="AD712" s="258">
        <f t="shared" si="64"/>
        <v>363517</v>
      </c>
      <c r="AE712" s="259">
        <f t="shared" si="65"/>
        <v>363517</v>
      </c>
    </row>
    <row r="713" spans="1:31">
      <c r="A713" s="26"/>
      <c r="B713" s="210" t="s">
        <v>1239</v>
      </c>
      <c r="C713" s="211" t="s">
        <v>1240</v>
      </c>
      <c r="D713" s="211" t="s">
        <v>111</v>
      </c>
      <c r="E713" s="211" t="s">
        <v>114</v>
      </c>
      <c r="F713" s="241" t="s">
        <v>103</v>
      </c>
      <c r="G713" s="357">
        <v>0.5</v>
      </c>
      <c r="H713" s="360">
        <v>2043.8204128700295</v>
      </c>
      <c r="I713" s="365">
        <v>77.371645491830151</v>
      </c>
      <c r="J713" s="332">
        <f>Table1[[#This Row],[Embellishment Area (m2)]]*Table1[[#This Row],[Construction Unit Rate ($/m)]]*Table1[[#This Row],[Embellishment Area Factor]]</f>
        <v>79066.874216772921</v>
      </c>
      <c r="K713" s="246">
        <v>4087.640825740059</v>
      </c>
      <c r="L713" s="337">
        <v>51.919695325664051</v>
      </c>
      <c r="M713" s="88">
        <f>Table1[[#This Row],[Size of land (m2)]]*Table1[[#This Row],[Land Unit Rate ($/m2)]]</f>
        <v>212229.06627316968</v>
      </c>
      <c r="N713" s="244">
        <v>2021</v>
      </c>
      <c r="O713" s="202">
        <f>ROUND(IF(Table1[[#This Row],[Valuation Year]]=2016,(Table1[[#This Row],[Total Construction Cost ($)]]+Table1[[#This Row],[Land Value]])*('General Input Sheet'!$G$38/'General Input Sheet'!$G$43),Table1[[#This Row],[Total Construction Cost ($)]]+Table1[[#This Row],[Land Value]]),0)</f>
        <v>291296</v>
      </c>
      <c r="P713" s="123" t="str" cm="1">
        <f t="array" ref="P713">_xlfn.IFS(Table1[[#This Row],[Asset Class]]&lt;&gt;"Local","y",P$11=$E713,"y",Table1[[#This Row],[Asset Class]]="Local","")</f>
        <v/>
      </c>
      <c r="Q713" s="86" t="str" cm="1">
        <f t="array" ref="Q713">_xlfn.IFS(Table1[[#This Row],[Asset Class]]&lt;&gt;"Local","y",Q$11=$E713,"y",Table1[[#This Row],[Asset Class]]="Local","")</f>
        <v/>
      </c>
      <c r="R713" s="86" t="str" cm="1">
        <f t="array" ref="R713">_xlfn.IFS(Table1[[#This Row],[Asset Class]]&lt;&gt;"Local","y",R$11=$E713,"y",Table1[[#This Row],[Asset Class]]="Local","")</f>
        <v/>
      </c>
      <c r="S713" s="341" t="str" cm="1">
        <f t="array" ref="S713">_xlfn.IFS(Table1[[#This Row],[Asset Class]]&lt;&gt;"Local","y",S$11=$E713,"y",Table1[[#This Row],[Asset Class]]="Local","")</f>
        <v>y</v>
      </c>
      <c r="T713" s="50"/>
      <c r="U713" s="95" t="str">
        <f>IF(Table1[[#This Row],[Asset Class]]&lt;&gt;"Local",0.25,IF(P713="y",1,""))</f>
        <v/>
      </c>
      <c r="V713" s="415" t="str">
        <f>IF(Table1[[#This Row],[Asset Class]]&lt;&gt;"Local",0.25,IF(Q713="y",1,""))</f>
        <v/>
      </c>
      <c r="W713" s="415" t="str">
        <f>IF(Table1[[#This Row],[Asset Class]]&lt;&gt;"Local",0.25,IF(R713="y",1,""))</f>
        <v/>
      </c>
      <c r="X713" s="415">
        <f>IF(Table1[[#This Row],[Asset Class]]&lt;&gt;"Local",0.25,IF(S713="y",1,""))</f>
        <v>1</v>
      </c>
      <c r="Y713" s="95">
        <f t="shared" si="60"/>
        <v>1</v>
      </c>
      <c r="Z713" s="50"/>
      <c r="AA713" s="257" t="str">
        <f t="shared" si="61"/>
        <v/>
      </c>
      <c r="AB713" s="258" t="str">
        <f t="shared" si="62"/>
        <v/>
      </c>
      <c r="AC713" s="258" t="str">
        <f t="shared" si="63"/>
        <v/>
      </c>
      <c r="AD713" s="258">
        <f t="shared" si="64"/>
        <v>291296</v>
      </c>
      <c r="AE713" s="259">
        <f t="shared" si="65"/>
        <v>291296</v>
      </c>
    </row>
    <row r="714" spans="1:31">
      <c r="A714" s="26"/>
      <c r="B714" s="210" t="s">
        <v>1241</v>
      </c>
      <c r="C714" s="211" t="s">
        <v>1242</v>
      </c>
      <c r="D714" s="211" t="s">
        <v>106</v>
      </c>
      <c r="E714" s="211" t="s">
        <v>114</v>
      </c>
      <c r="F714" s="241" t="s">
        <v>136</v>
      </c>
      <c r="G714" s="357">
        <v>0.5</v>
      </c>
      <c r="H714" s="360">
        <v>13672.252737831001</v>
      </c>
      <c r="I714" s="365">
        <v>566.28724924743767</v>
      </c>
      <c r="J714" s="332">
        <f>Table1[[#This Row],[Embellishment Area (m2)]]*Table1[[#This Row],[Construction Unit Rate ($/m)]]*Table1[[#This Row],[Embellishment Area Factor]]</f>
        <v>3871211.1969610332</v>
      </c>
      <c r="K714" s="246">
        <v>0</v>
      </c>
      <c r="L714" s="337">
        <v>75.676903388107434</v>
      </c>
      <c r="M714" s="88">
        <f>Table1[[#This Row],[Size of land (m2)]]*Table1[[#This Row],[Land Unit Rate ($/m2)]]</f>
        <v>0</v>
      </c>
      <c r="N714" s="244">
        <v>2021</v>
      </c>
      <c r="O714" s="202">
        <f>ROUND(IF(Table1[[#This Row],[Valuation Year]]=2016,(Table1[[#This Row],[Total Construction Cost ($)]]+Table1[[#This Row],[Land Value]])*('General Input Sheet'!$G$38/'General Input Sheet'!$G$43),Table1[[#This Row],[Total Construction Cost ($)]]+Table1[[#This Row],[Land Value]]),0)</f>
        <v>3871211</v>
      </c>
      <c r="P714" s="123" t="str" cm="1">
        <f t="array" ref="P714">_xlfn.IFS(Table1[[#This Row],[Asset Class]]&lt;&gt;"Local","y",P$11=$E714,"y",Table1[[#This Row],[Asset Class]]="Local","")</f>
        <v>y</v>
      </c>
      <c r="Q714" s="86" t="str" cm="1">
        <f t="array" ref="Q714">_xlfn.IFS(Table1[[#This Row],[Asset Class]]&lt;&gt;"Local","y",Q$11=$E714,"y",Table1[[#This Row],[Asset Class]]="Local","")</f>
        <v>y</v>
      </c>
      <c r="R714" s="86" t="str" cm="1">
        <f t="array" ref="R714">_xlfn.IFS(Table1[[#This Row],[Asset Class]]&lt;&gt;"Local","y",R$11=$E714,"y",Table1[[#This Row],[Asset Class]]="Local","")</f>
        <v>y</v>
      </c>
      <c r="S714" s="341" t="str" cm="1">
        <f t="array" ref="S714">_xlfn.IFS(Table1[[#This Row],[Asset Class]]&lt;&gt;"Local","y",S$11=$E714,"y",Table1[[#This Row],[Asset Class]]="Local","")</f>
        <v>y</v>
      </c>
      <c r="T714" s="50"/>
      <c r="U714" s="95">
        <f>IF(Table1[[#This Row],[Asset Class]]&lt;&gt;"Local",0.25,IF(P714="y",1,""))</f>
        <v>0.25</v>
      </c>
      <c r="V714" s="415">
        <f>IF(Table1[[#This Row],[Asset Class]]&lt;&gt;"Local",0.25,IF(Q714="y",1,""))</f>
        <v>0.25</v>
      </c>
      <c r="W714" s="415">
        <f>IF(Table1[[#This Row],[Asset Class]]&lt;&gt;"Local",0.25,IF(R714="y",1,""))</f>
        <v>0.25</v>
      </c>
      <c r="X714" s="415">
        <f>IF(Table1[[#This Row],[Asset Class]]&lt;&gt;"Local",0.25,IF(S714="y",1,""))</f>
        <v>0.25</v>
      </c>
      <c r="Y714" s="95">
        <f t="shared" si="60"/>
        <v>1</v>
      </c>
      <c r="Z714" s="50"/>
      <c r="AA714" s="257">
        <f t="shared" si="61"/>
        <v>967802.75</v>
      </c>
      <c r="AB714" s="258">
        <f t="shared" si="62"/>
        <v>967802.75</v>
      </c>
      <c r="AC714" s="258">
        <f t="shared" si="63"/>
        <v>967802.75</v>
      </c>
      <c r="AD714" s="258">
        <f t="shared" si="64"/>
        <v>967802.75</v>
      </c>
      <c r="AE714" s="259">
        <f t="shared" si="65"/>
        <v>3871211</v>
      </c>
    </row>
    <row r="715" spans="1:31">
      <c r="A715" s="26"/>
      <c r="B715" s="210" t="s">
        <v>1243</v>
      </c>
      <c r="C715" s="211" t="s">
        <v>1244</v>
      </c>
      <c r="D715" s="211" t="s">
        <v>111</v>
      </c>
      <c r="E715" s="211" t="s">
        <v>114</v>
      </c>
      <c r="F715" s="241" t="s">
        <v>103</v>
      </c>
      <c r="G715" s="357">
        <v>0.5</v>
      </c>
      <c r="H715" s="360">
        <v>2486.0239986898096</v>
      </c>
      <c r="I715" s="365">
        <v>77.371645491830151</v>
      </c>
      <c r="J715" s="332">
        <f>Table1[[#This Row],[Embellishment Area (m2)]]*Table1[[#This Row],[Construction Unit Rate ($/m)]]*Table1[[#This Row],[Embellishment Area Factor]]</f>
        <v>96173.883755404982</v>
      </c>
      <c r="K715" s="246">
        <v>0</v>
      </c>
      <c r="L715" s="337">
        <v>51.919695325664051</v>
      </c>
      <c r="M715" s="88">
        <f>Table1[[#This Row],[Size of land (m2)]]*Table1[[#This Row],[Land Unit Rate ($/m2)]]</f>
        <v>0</v>
      </c>
      <c r="N715" s="244">
        <v>2021</v>
      </c>
      <c r="O715" s="202">
        <f>ROUND(IF(Table1[[#This Row],[Valuation Year]]=2016,(Table1[[#This Row],[Total Construction Cost ($)]]+Table1[[#This Row],[Land Value]])*('General Input Sheet'!$G$38/'General Input Sheet'!$G$43),Table1[[#This Row],[Total Construction Cost ($)]]+Table1[[#This Row],[Land Value]]),0)</f>
        <v>96174</v>
      </c>
      <c r="P715" s="123" t="str" cm="1">
        <f t="array" ref="P715">_xlfn.IFS(Table1[[#This Row],[Asset Class]]&lt;&gt;"Local","y",P$11=$E715,"y",Table1[[#This Row],[Asset Class]]="Local","")</f>
        <v/>
      </c>
      <c r="Q715" s="86" t="str" cm="1">
        <f t="array" ref="Q715">_xlfn.IFS(Table1[[#This Row],[Asset Class]]&lt;&gt;"Local","y",Q$11=$E715,"y",Table1[[#This Row],[Asset Class]]="Local","")</f>
        <v/>
      </c>
      <c r="R715" s="86" t="str" cm="1">
        <f t="array" ref="R715">_xlfn.IFS(Table1[[#This Row],[Asset Class]]&lt;&gt;"Local","y",R$11=$E715,"y",Table1[[#This Row],[Asset Class]]="Local","")</f>
        <v/>
      </c>
      <c r="S715" s="341" t="str" cm="1">
        <f t="array" ref="S715">_xlfn.IFS(Table1[[#This Row],[Asset Class]]&lt;&gt;"Local","y",S$11=$E715,"y",Table1[[#This Row],[Asset Class]]="Local","")</f>
        <v>y</v>
      </c>
      <c r="T715" s="50"/>
      <c r="U715" s="95" t="str">
        <f>IF(Table1[[#This Row],[Asset Class]]&lt;&gt;"Local",0.25,IF(P715="y",1,""))</f>
        <v/>
      </c>
      <c r="V715" s="415" t="str">
        <f>IF(Table1[[#This Row],[Asset Class]]&lt;&gt;"Local",0.25,IF(Q715="y",1,""))</f>
        <v/>
      </c>
      <c r="W715" s="415" t="str">
        <f>IF(Table1[[#This Row],[Asset Class]]&lt;&gt;"Local",0.25,IF(R715="y",1,""))</f>
        <v/>
      </c>
      <c r="X715" s="415">
        <f>IF(Table1[[#This Row],[Asset Class]]&lt;&gt;"Local",0.25,IF(S715="y",1,""))</f>
        <v>1</v>
      </c>
      <c r="Y715" s="95">
        <f t="shared" si="60"/>
        <v>1</v>
      </c>
      <c r="Z715" s="50"/>
      <c r="AA715" s="257" t="str">
        <f t="shared" si="61"/>
        <v/>
      </c>
      <c r="AB715" s="258" t="str">
        <f t="shared" si="62"/>
        <v/>
      </c>
      <c r="AC715" s="258" t="str">
        <f t="shared" si="63"/>
        <v/>
      </c>
      <c r="AD715" s="258">
        <f t="shared" si="64"/>
        <v>96174</v>
      </c>
      <c r="AE715" s="259">
        <f t="shared" si="65"/>
        <v>96174</v>
      </c>
    </row>
    <row r="716" spans="1:31">
      <c r="A716" s="26"/>
      <c r="B716" s="210" t="s">
        <v>1245</v>
      </c>
      <c r="C716" s="211" t="s">
        <v>1246</v>
      </c>
      <c r="D716" s="211" t="s">
        <v>106</v>
      </c>
      <c r="E716" s="211" t="s">
        <v>114</v>
      </c>
      <c r="F716" s="241" t="s">
        <v>103</v>
      </c>
      <c r="G716" s="357">
        <v>0.5</v>
      </c>
      <c r="H716" s="360">
        <v>27244.333640822275</v>
      </c>
      <c r="I716" s="365">
        <v>566.28724924743767</v>
      </c>
      <c r="J716" s="332">
        <f>Table1[[#This Row],[Embellishment Area (m2)]]*Table1[[#This Row],[Construction Unit Rate ($/m)]]*Table1[[#This Row],[Embellishment Area Factor]]</f>
        <v>7714059.3775203377</v>
      </c>
      <c r="K716" s="246">
        <v>54488.66728164455</v>
      </c>
      <c r="L716" s="337">
        <v>75.676903388107434</v>
      </c>
      <c r="M716" s="88">
        <f>Table1[[#This Row],[Size of land (m2)]]*Table1[[#This Row],[Land Unit Rate ($/m2)]]</f>
        <v>4123533.6096197451</v>
      </c>
      <c r="N716" s="244">
        <v>2021</v>
      </c>
      <c r="O716" s="202">
        <f>ROUND(IF(Table1[[#This Row],[Valuation Year]]=2016,(Table1[[#This Row],[Total Construction Cost ($)]]+Table1[[#This Row],[Land Value]])*('General Input Sheet'!$G$38/'General Input Sheet'!$G$43),Table1[[#This Row],[Total Construction Cost ($)]]+Table1[[#This Row],[Land Value]]),0)</f>
        <v>11837593</v>
      </c>
      <c r="P716" s="123" t="str" cm="1">
        <f t="array" ref="P716">_xlfn.IFS(Table1[[#This Row],[Asset Class]]&lt;&gt;"Local","y",P$11=$E716,"y",Table1[[#This Row],[Asset Class]]="Local","")</f>
        <v>y</v>
      </c>
      <c r="Q716" s="86" t="str" cm="1">
        <f t="array" ref="Q716">_xlfn.IFS(Table1[[#This Row],[Asset Class]]&lt;&gt;"Local","y",Q$11=$E716,"y",Table1[[#This Row],[Asset Class]]="Local","")</f>
        <v>y</v>
      </c>
      <c r="R716" s="86" t="str" cm="1">
        <f t="array" ref="R716">_xlfn.IFS(Table1[[#This Row],[Asset Class]]&lt;&gt;"Local","y",R$11=$E716,"y",Table1[[#This Row],[Asset Class]]="Local","")</f>
        <v>y</v>
      </c>
      <c r="S716" s="341" t="str" cm="1">
        <f t="array" ref="S716">_xlfn.IFS(Table1[[#This Row],[Asset Class]]&lt;&gt;"Local","y",S$11=$E716,"y",Table1[[#This Row],[Asset Class]]="Local","")</f>
        <v>y</v>
      </c>
      <c r="T716" s="50"/>
      <c r="U716" s="95">
        <f>IF(Table1[[#This Row],[Asset Class]]&lt;&gt;"Local",0.25,IF(P716="y",1,""))</f>
        <v>0.25</v>
      </c>
      <c r="V716" s="415">
        <f>IF(Table1[[#This Row],[Asset Class]]&lt;&gt;"Local",0.25,IF(Q716="y",1,""))</f>
        <v>0.25</v>
      </c>
      <c r="W716" s="415">
        <f>IF(Table1[[#This Row],[Asset Class]]&lt;&gt;"Local",0.25,IF(R716="y",1,""))</f>
        <v>0.25</v>
      </c>
      <c r="X716" s="415">
        <f>IF(Table1[[#This Row],[Asset Class]]&lt;&gt;"Local",0.25,IF(S716="y",1,""))</f>
        <v>0.25</v>
      </c>
      <c r="Y716" s="95">
        <f t="shared" si="60"/>
        <v>1</v>
      </c>
      <c r="Z716" s="50"/>
      <c r="AA716" s="257">
        <f t="shared" si="61"/>
        <v>2959398.25</v>
      </c>
      <c r="AB716" s="258">
        <f t="shared" si="62"/>
        <v>2959398.25</v>
      </c>
      <c r="AC716" s="258">
        <f t="shared" si="63"/>
        <v>2959398.25</v>
      </c>
      <c r="AD716" s="258">
        <f t="shared" si="64"/>
        <v>2959398.25</v>
      </c>
      <c r="AE716" s="259">
        <f t="shared" si="65"/>
        <v>11837593</v>
      </c>
    </row>
    <row r="717" spans="1:31">
      <c r="A717" s="26"/>
      <c r="B717" s="210" t="s">
        <v>1247</v>
      </c>
      <c r="C717" s="211" t="s">
        <v>1248</v>
      </c>
      <c r="D717" s="211" t="s">
        <v>111</v>
      </c>
      <c r="E717" s="211" t="s">
        <v>114</v>
      </c>
      <c r="F717" s="241" t="s">
        <v>103</v>
      </c>
      <c r="G717" s="357">
        <v>0.5</v>
      </c>
      <c r="H717" s="360">
        <v>3323.6451799870538</v>
      </c>
      <c r="I717" s="365">
        <v>77.371645491830151</v>
      </c>
      <c r="J717" s="332">
        <f>Table1[[#This Row],[Embellishment Area (m2)]]*Table1[[#This Row],[Construction Unit Rate ($/m)]]*Table1[[#This Row],[Embellishment Area Factor]]</f>
        <v>128577.94830329416</v>
      </c>
      <c r="K717" s="246">
        <v>6647.2903599741076</v>
      </c>
      <c r="L717" s="337">
        <v>51.919695325664051</v>
      </c>
      <c r="M717" s="88">
        <f>Table1[[#This Row],[Size of land (m2)]]*Table1[[#This Row],[Land Unit Rate ($/m2)]]</f>
        <v>345125.29023107939</v>
      </c>
      <c r="N717" s="244">
        <v>2021</v>
      </c>
      <c r="O717" s="202">
        <f>ROUND(IF(Table1[[#This Row],[Valuation Year]]=2016,(Table1[[#This Row],[Total Construction Cost ($)]]+Table1[[#This Row],[Land Value]])*('General Input Sheet'!$G$38/'General Input Sheet'!$G$43),Table1[[#This Row],[Total Construction Cost ($)]]+Table1[[#This Row],[Land Value]]),0)</f>
        <v>473703</v>
      </c>
      <c r="P717" s="123" t="str" cm="1">
        <f t="array" ref="P717">_xlfn.IFS(Table1[[#This Row],[Asset Class]]&lt;&gt;"Local","y",P$11=$E717,"y",Table1[[#This Row],[Asset Class]]="Local","")</f>
        <v/>
      </c>
      <c r="Q717" s="86" t="str" cm="1">
        <f t="array" ref="Q717">_xlfn.IFS(Table1[[#This Row],[Asset Class]]&lt;&gt;"Local","y",Q$11=$E717,"y",Table1[[#This Row],[Asset Class]]="Local","")</f>
        <v/>
      </c>
      <c r="R717" s="86" t="str" cm="1">
        <f t="array" ref="R717">_xlfn.IFS(Table1[[#This Row],[Asset Class]]&lt;&gt;"Local","y",R$11=$E717,"y",Table1[[#This Row],[Asset Class]]="Local","")</f>
        <v/>
      </c>
      <c r="S717" s="341" t="str" cm="1">
        <f t="array" ref="S717">_xlfn.IFS(Table1[[#This Row],[Asset Class]]&lt;&gt;"Local","y",S$11=$E717,"y",Table1[[#This Row],[Asset Class]]="Local","")</f>
        <v>y</v>
      </c>
      <c r="T717" s="50"/>
      <c r="U717" s="95" t="str">
        <f>IF(Table1[[#This Row],[Asset Class]]&lt;&gt;"Local",0.25,IF(P717="y",1,""))</f>
        <v/>
      </c>
      <c r="V717" s="415" t="str">
        <f>IF(Table1[[#This Row],[Asset Class]]&lt;&gt;"Local",0.25,IF(Q717="y",1,""))</f>
        <v/>
      </c>
      <c r="W717" s="415" t="str">
        <f>IF(Table1[[#This Row],[Asset Class]]&lt;&gt;"Local",0.25,IF(R717="y",1,""))</f>
        <v/>
      </c>
      <c r="X717" s="415">
        <f>IF(Table1[[#This Row],[Asset Class]]&lt;&gt;"Local",0.25,IF(S717="y",1,""))</f>
        <v>1</v>
      </c>
      <c r="Y717" s="95">
        <f t="shared" si="60"/>
        <v>1</v>
      </c>
      <c r="Z717" s="50"/>
      <c r="AA717" s="257" t="str">
        <f t="shared" si="61"/>
        <v/>
      </c>
      <c r="AB717" s="258" t="str">
        <f t="shared" si="62"/>
        <v/>
      </c>
      <c r="AC717" s="258" t="str">
        <f t="shared" si="63"/>
        <v/>
      </c>
      <c r="AD717" s="258">
        <f t="shared" si="64"/>
        <v>473703</v>
      </c>
      <c r="AE717" s="259">
        <f t="shared" si="65"/>
        <v>473703</v>
      </c>
    </row>
    <row r="718" spans="1:31">
      <c r="A718" s="26"/>
      <c r="B718" s="210" t="s">
        <v>1249</v>
      </c>
      <c r="C718" s="211" t="s">
        <v>1250</v>
      </c>
      <c r="D718" s="211" t="s">
        <v>106</v>
      </c>
      <c r="E718" s="211" t="s">
        <v>114</v>
      </c>
      <c r="F718" s="241" t="s">
        <v>108</v>
      </c>
      <c r="G718" s="357">
        <v>0.5</v>
      </c>
      <c r="H718" s="360">
        <v>41391.719921220647</v>
      </c>
      <c r="I718" s="365">
        <v>566.28724924743767</v>
      </c>
      <c r="J718" s="332">
        <f>Table1[[#This Row],[Embellishment Area (m2)]]*Table1[[#This Row],[Construction Unit Rate ($/m)]]*Table1[[#This Row],[Embellishment Area Factor]]</f>
        <v>11719801.607904203</v>
      </c>
      <c r="K718" s="246">
        <v>82783.439842441294</v>
      </c>
      <c r="L718" s="337">
        <v>75.676903388107434</v>
      </c>
      <c r="M718" s="88">
        <f>Table1[[#This Row],[Size of land (m2)]]*Table1[[#This Row],[Land Unit Rate ($/m2)]]</f>
        <v>6264794.3790916335</v>
      </c>
      <c r="N718" s="244">
        <v>2021</v>
      </c>
      <c r="O718" s="202">
        <f>ROUND(IF(Table1[[#This Row],[Valuation Year]]=2016,(Table1[[#This Row],[Total Construction Cost ($)]]+Table1[[#This Row],[Land Value]])*('General Input Sheet'!$G$38/'General Input Sheet'!$G$43),Table1[[#This Row],[Total Construction Cost ($)]]+Table1[[#This Row],[Land Value]]),0)</f>
        <v>17984596</v>
      </c>
      <c r="P718" s="123" t="str" cm="1">
        <f t="array" ref="P718">_xlfn.IFS(Table1[[#This Row],[Asset Class]]&lt;&gt;"Local","y",P$11=$E718,"y",Table1[[#This Row],[Asset Class]]="Local","")</f>
        <v>y</v>
      </c>
      <c r="Q718" s="86" t="str" cm="1">
        <f t="array" ref="Q718">_xlfn.IFS(Table1[[#This Row],[Asset Class]]&lt;&gt;"Local","y",Q$11=$E718,"y",Table1[[#This Row],[Asset Class]]="Local","")</f>
        <v>y</v>
      </c>
      <c r="R718" s="86" t="str" cm="1">
        <f t="array" ref="R718">_xlfn.IFS(Table1[[#This Row],[Asset Class]]&lt;&gt;"Local","y",R$11=$E718,"y",Table1[[#This Row],[Asset Class]]="Local","")</f>
        <v>y</v>
      </c>
      <c r="S718" s="341" t="str" cm="1">
        <f t="array" ref="S718">_xlfn.IFS(Table1[[#This Row],[Asset Class]]&lt;&gt;"Local","y",S$11=$E718,"y",Table1[[#This Row],[Asset Class]]="Local","")</f>
        <v>y</v>
      </c>
      <c r="T718" s="50"/>
      <c r="U718" s="95">
        <f>IF(Table1[[#This Row],[Asset Class]]&lt;&gt;"Local",0.25,IF(P718="y",1,""))</f>
        <v>0.25</v>
      </c>
      <c r="V718" s="415">
        <f>IF(Table1[[#This Row],[Asset Class]]&lt;&gt;"Local",0.25,IF(Q718="y",1,""))</f>
        <v>0.25</v>
      </c>
      <c r="W718" s="415">
        <f>IF(Table1[[#This Row],[Asset Class]]&lt;&gt;"Local",0.25,IF(R718="y",1,""))</f>
        <v>0.25</v>
      </c>
      <c r="X718" s="415">
        <f>IF(Table1[[#This Row],[Asset Class]]&lt;&gt;"Local",0.25,IF(S718="y",1,""))</f>
        <v>0.25</v>
      </c>
      <c r="Y718" s="95">
        <f t="shared" si="60"/>
        <v>1</v>
      </c>
      <c r="Z718" s="50"/>
      <c r="AA718" s="257">
        <f t="shared" si="61"/>
        <v>4496149</v>
      </c>
      <c r="AB718" s="258">
        <f t="shared" si="62"/>
        <v>4496149</v>
      </c>
      <c r="AC718" s="258">
        <f t="shared" si="63"/>
        <v>4496149</v>
      </c>
      <c r="AD718" s="258">
        <f t="shared" si="64"/>
        <v>4496149</v>
      </c>
      <c r="AE718" s="259">
        <f t="shared" si="65"/>
        <v>17984596</v>
      </c>
    </row>
    <row r="719" spans="1:31">
      <c r="A719" s="26"/>
      <c r="B719" s="210" t="s">
        <v>1251</v>
      </c>
      <c r="C719" s="211" t="s">
        <v>1252</v>
      </c>
      <c r="D719" s="211" t="s">
        <v>111</v>
      </c>
      <c r="E719" s="211" t="s">
        <v>114</v>
      </c>
      <c r="F719" s="241" t="s">
        <v>108</v>
      </c>
      <c r="G719" s="357">
        <v>0.5</v>
      </c>
      <c r="H719" s="360">
        <v>2851.7044239076831</v>
      </c>
      <c r="I719" s="365">
        <v>77.371645491830151</v>
      </c>
      <c r="J719" s="332">
        <f>Table1[[#This Row],[Embellishment Area (m2)]]*Table1[[#This Row],[Construction Unit Rate ($/m)]]*Table1[[#This Row],[Embellishment Area Factor]]</f>
        <v>110320.5318670345</v>
      </c>
      <c r="K719" s="246">
        <v>5703.4088478153662</v>
      </c>
      <c r="L719" s="337">
        <v>51.919695325664051</v>
      </c>
      <c r="M719" s="88">
        <f>Table1[[#This Row],[Size of land (m2)]]*Table1[[#This Row],[Land Unit Rate ($/m2)]]</f>
        <v>296119.24969627045</v>
      </c>
      <c r="N719" s="244">
        <v>2021</v>
      </c>
      <c r="O719" s="202">
        <f>ROUND(IF(Table1[[#This Row],[Valuation Year]]=2016,(Table1[[#This Row],[Total Construction Cost ($)]]+Table1[[#This Row],[Land Value]])*('General Input Sheet'!$G$38/'General Input Sheet'!$G$43),Table1[[#This Row],[Total Construction Cost ($)]]+Table1[[#This Row],[Land Value]]),0)</f>
        <v>406440</v>
      </c>
      <c r="P719" s="123" t="str" cm="1">
        <f t="array" ref="P719">_xlfn.IFS(Table1[[#This Row],[Asset Class]]&lt;&gt;"Local","y",P$11=$E719,"y",Table1[[#This Row],[Asset Class]]="Local","")</f>
        <v/>
      </c>
      <c r="Q719" s="86" t="str" cm="1">
        <f t="array" ref="Q719">_xlfn.IFS(Table1[[#This Row],[Asset Class]]&lt;&gt;"Local","y",Q$11=$E719,"y",Table1[[#This Row],[Asset Class]]="Local","")</f>
        <v/>
      </c>
      <c r="R719" s="86" t="str" cm="1">
        <f t="array" ref="R719">_xlfn.IFS(Table1[[#This Row],[Asset Class]]&lt;&gt;"Local","y",R$11=$E719,"y",Table1[[#This Row],[Asset Class]]="Local","")</f>
        <v/>
      </c>
      <c r="S719" s="341" t="str" cm="1">
        <f t="array" ref="S719">_xlfn.IFS(Table1[[#This Row],[Asset Class]]&lt;&gt;"Local","y",S$11=$E719,"y",Table1[[#This Row],[Asset Class]]="Local","")</f>
        <v>y</v>
      </c>
      <c r="T719" s="50"/>
      <c r="U719" s="95" t="str">
        <f>IF(Table1[[#This Row],[Asset Class]]&lt;&gt;"Local",0.25,IF(P719="y",1,""))</f>
        <v/>
      </c>
      <c r="V719" s="415" t="str">
        <f>IF(Table1[[#This Row],[Asset Class]]&lt;&gt;"Local",0.25,IF(Q719="y",1,""))</f>
        <v/>
      </c>
      <c r="W719" s="415" t="str">
        <f>IF(Table1[[#This Row],[Asset Class]]&lt;&gt;"Local",0.25,IF(R719="y",1,""))</f>
        <v/>
      </c>
      <c r="X719" s="415">
        <f>IF(Table1[[#This Row],[Asset Class]]&lt;&gt;"Local",0.25,IF(S719="y",1,""))</f>
        <v>1</v>
      </c>
      <c r="Y719" s="95">
        <f t="shared" ref="Y719:Y782" si="66">SUM(U719:X719)</f>
        <v>1</v>
      </c>
      <c r="Z719" s="50"/>
      <c r="AA719" s="257" t="str">
        <f t="shared" ref="AA719:AA782" si="67">IF(U719="","",(U719/$Y719)*$O719)</f>
        <v/>
      </c>
      <c r="AB719" s="258" t="str">
        <f t="shared" ref="AB719:AB782" si="68">IF(V719="","",(V719/$Y719)*$O719)</f>
        <v/>
      </c>
      <c r="AC719" s="258" t="str">
        <f t="shared" ref="AC719:AC782" si="69">IF(W719="","",(W719/$Y719)*$O719)</f>
        <v/>
      </c>
      <c r="AD719" s="258">
        <f t="shared" ref="AD719:AD782" si="70">IF(X719="","",(X719/$Y719)*$O719)</f>
        <v>406440</v>
      </c>
      <c r="AE719" s="259">
        <f t="shared" ref="AE719:AE782" si="71">SUM(AA719:AD719)</f>
        <v>406440</v>
      </c>
    </row>
    <row r="720" spans="1:31">
      <c r="A720" s="26"/>
      <c r="B720" s="210" t="s">
        <v>1253</v>
      </c>
      <c r="C720" s="211" t="s">
        <v>1254</v>
      </c>
      <c r="D720" s="211" t="s">
        <v>106</v>
      </c>
      <c r="E720" s="211" t="s">
        <v>114</v>
      </c>
      <c r="F720" s="241" t="s">
        <v>103</v>
      </c>
      <c r="G720" s="357">
        <v>0.5</v>
      </c>
      <c r="H720" s="360">
        <v>31894.496740864441</v>
      </c>
      <c r="I720" s="365">
        <v>566.28724924743767</v>
      </c>
      <c r="J720" s="332">
        <f>Table1[[#This Row],[Embellishment Area (m2)]]*Table1[[#This Row],[Construction Unit Rate ($/m)]]*Table1[[#This Row],[Embellishment Area Factor]]</f>
        <v>9030723.412757745</v>
      </c>
      <c r="K720" s="246">
        <v>63788.993481728881</v>
      </c>
      <c r="L720" s="337">
        <v>75.676903388107434</v>
      </c>
      <c r="M720" s="88">
        <f>Table1[[#This Row],[Size of land (m2)]]*Table1[[#This Row],[Land Unit Rate ($/m2)]]</f>
        <v>4827353.4969414109</v>
      </c>
      <c r="N720" s="244">
        <v>2021</v>
      </c>
      <c r="O720" s="202">
        <f>ROUND(IF(Table1[[#This Row],[Valuation Year]]=2016,(Table1[[#This Row],[Total Construction Cost ($)]]+Table1[[#This Row],[Land Value]])*('General Input Sheet'!$G$38/'General Input Sheet'!$G$43),Table1[[#This Row],[Total Construction Cost ($)]]+Table1[[#This Row],[Land Value]]),0)</f>
        <v>13858077</v>
      </c>
      <c r="P720" s="123" t="str" cm="1">
        <f t="array" ref="P720">_xlfn.IFS(Table1[[#This Row],[Asset Class]]&lt;&gt;"Local","y",P$11=$E720,"y",Table1[[#This Row],[Asset Class]]="Local","")</f>
        <v>y</v>
      </c>
      <c r="Q720" s="86" t="str" cm="1">
        <f t="array" ref="Q720">_xlfn.IFS(Table1[[#This Row],[Asset Class]]&lt;&gt;"Local","y",Q$11=$E720,"y",Table1[[#This Row],[Asset Class]]="Local","")</f>
        <v>y</v>
      </c>
      <c r="R720" s="86" t="str" cm="1">
        <f t="array" ref="R720">_xlfn.IFS(Table1[[#This Row],[Asset Class]]&lt;&gt;"Local","y",R$11=$E720,"y",Table1[[#This Row],[Asset Class]]="Local","")</f>
        <v>y</v>
      </c>
      <c r="S720" s="341" t="str" cm="1">
        <f t="array" ref="S720">_xlfn.IFS(Table1[[#This Row],[Asset Class]]&lt;&gt;"Local","y",S$11=$E720,"y",Table1[[#This Row],[Asset Class]]="Local","")</f>
        <v>y</v>
      </c>
      <c r="T720" s="50"/>
      <c r="U720" s="95">
        <f>IF(Table1[[#This Row],[Asset Class]]&lt;&gt;"Local",0.25,IF(P720="y",1,""))</f>
        <v>0.25</v>
      </c>
      <c r="V720" s="415">
        <f>IF(Table1[[#This Row],[Asset Class]]&lt;&gt;"Local",0.25,IF(Q720="y",1,""))</f>
        <v>0.25</v>
      </c>
      <c r="W720" s="415">
        <f>IF(Table1[[#This Row],[Asset Class]]&lt;&gt;"Local",0.25,IF(R720="y",1,""))</f>
        <v>0.25</v>
      </c>
      <c r="X720" s="415">
        <f>IF(Table1[[#This Row],[Asset Class]]&lt;&gt;"Local",0.25,IF(S720="y",1,""))</f>
        <v>0.25</v>
      </c>
      <c r="Y720" s="95">
        <f t="shared" si="66"/>
        <v>1</v>
      </c>
      <c r="Z720" s="50"/>
      <c r="AA720" s="257">
        <f t="shared" si="67"/>
        <v>3464519.25</v>
      </c>
      <c r="AB720" s="258">
        <f t="shared" si="68"/>
        <v>3464519.25</v>
      </c>
      <c r="AC720" s="258">
        <f t="shared" si="69"/>
        <v>3464519.25</v>
      </c>
      <c r="AD720" s="258">
        <f t="shared" si="70"/>
        <v>3464519.25</v>
      </c>
      <c r="AE720" s="259">
        <f t="shared" si="71"/>
        <v>13858077</v>
      </c>
    </row>
    <row r="721" spans="1:31">
      <c r="A721" s="26"/>
      <c r="B721" s="210" t="s">
        <v>1253</v>
      </c>
      <c r="C721" s="211" t="s">
        <v>1255</v>
      </c>
      <c r="D721" s="211" t="s">
        <v>106</v>
      </c>
      <c r="E721" s="211" t="s">
        <v>114</v>
      </c>
      <c r="F721" s="241" t="s">
        <v>131</v>
      </c>
      <c r="G721" s="357">
        <v>0.5</v>
      </c>
      <c r="H721" s="360">
        <v>419452.82022780145</v>
      </c>
      <c r="I721" s="365">
        <v>566.28724924743767</v>
      </c>
      <c r="J721" s="332">
        <f>Table1[[#This Row],[Embellishment Area (m2)]]*Table1[[#This Row],[Construction Unit Rate ($/m)]]*Table1[[#This Row],[Embellishment Area Factor]]</f>
        <v>118765391.87794083</v>
      </c>
      <c r="K721" s="246">
        <v>838905.6404556029</v>
      </c>
      <c r="L721" s="337">
        <v>75.676903388107434</v>
      </c>
      <c r="M721" s="88">
        <f>Table1[[#This Row],[Size of land (m2)]]*Table1[[#This Row],[Land Unit Rate ($/m2)]]</f>
        <v>63485781.104497053</v>
      </c>
      <c r="N721" s="244">
        <v>2021</v>
      </c>
      <c r="O721" s="202">
        <f>ROUND(IF(Table1[[#This Row],[Valuation Year]]=2016,(Table1[[#This Row],[Total Construction Cost ($)]]+Table1[[#This Row],[Land Value]])*('General Input Sheet'!$G$38/'General Input Sheet'!$G$43),Table1[[#This Row],[Total Construction Cost ($)]]+Table1[[#This Row],[Land Value]]),0)</f>
        <v>182251173</v>
      </c>
      <c r="P721" s="123" t="str" cm="1">
        <f t="array" ref="P721">_xlfn.IFS(Table1[[#This Row],[Asset Class]]&lt;&gt;"Local","y",P$11=$E721,"y",Table1[[#This Row],[Asset Class]]="Local","")</f>
        <v>y</v>
      </c>
      <c r="Q721" s="86" t="str" cm="1">
        <f t="array" ref="Q721">_xlfn.IFS(Table1[[#This Row],[Asset Class]]&lt;&gt;"Local","y",Q$11=$E721,"y",Table1[[#This Row],[Asset Class]]="Local","")</f>
        <v>y</v>
      </c>
      <c r="R721" s="86" t="str" cm="1">
        <f t="array" ref="R721">_xlfn.IFS(Table1[[#This Row],[Asset Class]]&lt;&gt;"Local","y",R$11=$E721,"y",Table1[[#This Row],[Asset Class]]="Local","")</f>
        <v>y</v>
      </c>
      <c r="S721" s="341" t="str" cm="1">
        <f t="array" ref="S721">_xlfn.IFS(Table1[[#This Row],[Asset Class]]&lt;&gt;"Local","y",S$11=$E721,"y",Table1[[#This Row],[Asset Class]]="Local","")</f>
        <v>y</v>
      </c>
      <c r="T721" s="50"/>
      <c r="U721" s="95">
        <f>IF(Table1[[#This Row],[Asset Class]]&lt;&gt;"Local",0.25,IF(P721="y",1,""))</f>
        <v>0.25</v>
      </c>
      <c r="V721" s="415">
        <f>IF(Table1[[#This Row],[Asset Class]]&lt;&gt;"Local",0.25,IF(Q721="y",1,""))</f>
        <v>0.25</v>
      </c>
      <c r="W721" s="415">
        <f>IF(Table1[[#This Row],[Asset Class]]&lt;&gt;"Local",0.25,IF(R721="y",1,""))</f>
        <v>0.25</v>
      </c>
      <c r="X721" s="415">
        <f>IF(Table1[[#This Row],[Asset Class]]&lt;&gt;"Local",0.25,IF(S721="y",1,""))</f>
        <v>0.25</v>
      </c>
      <c r="Y721" s="95">
        <f t="shared" si="66"/>
        <v>1</v>
      </c>
      <c r="Z721" s="50"/>
      <c r="AA721" s="257">
        <f t="shared" si="67"/>
        <v>45562793.25</v>
      </c>
      <c r="AB721" s="258">
        <f t="shared" si="68"/>
        <v>45562793.25</v>
      </c>
      <c r="AC721" s="258">
        <f t="shared" si="69"/>
        <v>45562793.25</v>
      </c>
      <c r="AD721" s="258">
        <f t="shared" si="70"/>
        <v>45562793.25</v>
      </c>
      <c r="AE721" s="259">
        <f t="shared" si="71"/>
        <v>182251173</v>
      </c>
    </row>
    <row r="722" spans="1:31">
      <c r="A722" s="26"/>
      <c r="B722" s="210" t="s">
        <v>1256</v>
      </c>
      <c r="C722" s="211" t="s">
        <v>1257</v>
      </c>
      <c r="D722" s="211" t="s">
        <v>111</v>
      </c>
      <c r="E722" s="211" t="s">
        <v>114</v>
      </c>
      <c r="F722" s="241" t="s">
        <v>108</v>
      </c>
      <c r="G722" s="357">
        <v>0.5</v>
      </c>
      <c r="H722" s="360">
        <v>7924.4761588387546</v>
      </c>
      <c r="I722" s="365">
        <v>77.371645491830151</v>
      </c>
      <c r="J722" s="332">
        <f>Table1[[#This Row],[Embellishment Area (m2)]]*Table1[[#This Row],[Construction Unit Rate ($/m)]]*Table1[[#This Row],[Embellishment Area Factor]]</f>
        <v>306564.88003506605</v>
      </c>
      <c r="K722" s="246">
        <v>15848.952317677509</v>
      </c>
      <c r="L722" s="337">
        <v>51.919695325664051</v>
      </c>
      <c r="M722" s="88">
        <f>Table1[[#This Row],[Size of land (m2)]]*Table1[[#This Row],[Land Unit Rate ($/m2)]]</f>
        <v>822872.77556479338</v>
      </c>
      <c r="N722" s="244">
        <v>2021</v>
      </c>
      <c r="O722" s="202">
        <f>ROUND(IF(Table1[[#This Row],[Valuation Year]]=2016,(Table1[[#This Row],[Total Construction Cost ($)]]+Table1[[#This Row],[Land Value]])*('General Input Sheet'!$G$38/'General Input Sheet'!$G$43),Table1[[#This Row],[Total Construction Cost ($)]]+Table1[[#This Row],[Land Value]]),0)</f>
        <v>1129438</v>
      </c>
      <c r="P722" s="123" t="str" cm="1">
        <f t="array" ref="P722">_xlfn.IFS(Table1[[#This Row],[Asset Class]]&lt;&gt;"Local","y",P$11=$E722,"y",Table1[[#This Row],[Asset Class]]="Local","")</f>
        <v/>
      </c>
      <c r="Q722" s="86" t="str" cm="1">
        <f t="array" ref="Q722">_xlfn.IFS(Table1[[#This Row],[Asset Class]]&lt;&gt;"Local","y",Q$11=$E722,"y",Table1[[#This Row],[Asset Class]]="Local","")</f>
        <v/>
      </c>
      <c r="R722" s="86" t="str" cm="1">
        <f t="array" ref="R722">_xlfn.IFS(Table1[[#This Row],[Asset Class]]&lt;&gt;"Local","y",R$11=$E722,"y",Table1[[#This Row],[Asset Class]]="Local","")</f>
        <v/>
      </c>
      <c r="S722" s="341" t="str" cm="1">
        <f t="array" ref="S722">_xlfn.IFS(Table1[[#This Row],[Asset Class]]&lt;&gt;"Local","y",S$11=$E722,"y",Table1[[#This Row],[Asset Class]]="Local","")</f>
        <v>y</v>
      </c>
      <c r="T722" s="50"/>
      <c r="U722" s="95" t="str">
        <f>IF(Table1[[#This Row],[Asset Class]]&lt;&gt;"Local",0.25,IF(P722="y",1,""))</f>
        <v/>
      </c>
      <c r="V722" s="415" t="str">
        <f>IF(Table1[[#This Row],[Asset Class]]&lt;&gt;"Local",0.25,IF(Q722="y",1,""))</f>
        <v/>
      </c>
      <c r="W722" s="415" t="str">
        <f>IF(Table1[[#This Row],[Asset Class]]&lt;&gt;"Local",0.25,IF(R722="y",1,""))</f>
        <v/>
      </c>
      <c r="X722" s="415">
        <f>IF(Table1[[#This Row],[Asset Class]]&lt;&gt;"Local",0.25,IF(S722="y",1,""))</f>
        <v>1</v>
      </c>
      <c r="Y722" s="95">
        <f t="shared" si="66"/>
        <v>1</v>
      </c>
      <c r="Z722" s="50"/>
      <c r="AA722" s="257" t="str">
        <f t="shared" si="67"/>
        <v/>
      </c>
      <c r="AB722" s="258" t="str">
        <f t="shared" si="68"/>
        <v/>
      </c>
      <c r="AC722" s="258" t="str">
        <f t="shared" si="69"/>
        <v/>
      </c>
      <c r="AD722" s="258">
        <f t="shared" si="70"/>
        <v>1129438</v>
      </c>
      <c r="AE722" s="259">
        <f t="shared" si="71"/>
        <v>1129438</v>
      </c>
    </row>
    <row r="723" spans="1:31">
      <c r="A723" s="26"/>
      <c r="B723" s="210" t="s">
        <v>1258</v>
      </c>
      <c r="C723" s="211" t="s">
        <v>1259</v>
      </c>
      <c r="D723" s="211" t="s">
        <v>111</v>
      </c>
      <c r="E723" s="211" t="s">
        <v>114</v>
      </c>
      <c r="F723" s="241" t="s">
        <v>108</v>
      </c>
      <c r="G723" s="357">
        <v>0.5</v>
      </c>
      <c r="H723" s="360">
        <v>4947.6283463315231</v>
      </c>
      <c r="I723" s="365">
        <v>77.371645491830151</v>
      </c>
      <c r="J723" s="332">
        <f>Table1[[#This Row],[Embellishment Area (m2)]]*Table1[[#This Row],[Construction Unit Rate ($/m)]]*Table1[[#This Row],[Embellishment Area Factor]]</f>
        <v>191403.07321884623</v>
      </c>
      <c r="K723" s="246">
        <v>0</v>
      </c>
      <c r="L723" s="337">
        <v>51.919695325664051</v>
      </c>
      <c r="M723" s="88">
        <f>Table1[[#This Row],[Size of land (m2)]]*Table1[[#This Row],[Land Unit Rate ($/m2)]]</f>
        <v>0</v>
      </c>
      <c r="N723" s="244">
        <v>2021</v>
      </c>
      <c r="O723" s="202">
        <f>ROUND(IF(Table1[[#This Row],[Valuation Year]]=2016,(Table1[[#This Row],[Total Construction Cost ($)]]+Table1[[#This Row],[Land Value]])*('General Input Sheet'!$G$38/'General Input Sheet'!$G$43),Table1[[#This Row],[Total Construction Cost ($)]]+Table1[[#This Row],[Land Value]]),0)</f>
        <v>191403</v>
      </c>
      <c r="P723" s="123" t="str" cm="1">
        <f t="array" ref="P723">_xlfn.IFS(Table1[[#This Row],[Asset Class]]&lt;&gt;"Local","y",P$11=$E723,"y",Table1[[#This Row],[Asset Class]]="Local","")</f>
        <v/>
      </c>
      <c r="Q723" s="86" t="str" cm="1">
        <f t="array" ref="Q723">_xlfn.IFS(Table1[[#This Row],[Asset Class]]&lt;&gt;"Local","y",Q$11=$E723,"y",Table1[[#This Row],[Asset Class]]="Local","")</f>
        <v/>
      </c>
      <c r="R723" s="86" t="str" cm="1">
        <f t="array" ref="R723">_xlfn.IFS(Table1[[#This Row],[Asset Class]]&lt;&gt;"Local","y",R$11=$E723,"y",Table1[[#This Row],[Asset Class]]="Local","")</f>
        <v/>
      </c>
      <c r="S723" s="341" t="str" cm="1">
        <f t="array" ref="S723">_xlfn.IFS(Table1[[#This Row],[Asset Class]]&lt;&gt;"Local","y",S$11=$E723,"y",Table1[[#This Row],[Asset Class]]="Local","")</f>
        <v>y</v>
      </c>
      <c r="T723" s="50"/>
      <c r="U723" s="95" t="str">
        <f>IF(Table1[[#This Row],[Asset Class]]&lt;&gt;"Local",0.25,IF(P723="y",1,""))</f>
        <v/>
      </c>
      <c r="V723" s="415" t="str">
        <f>IF(Table1[[#This Row],[Asset Class]]&lt;&gt;"Local",0.25,IF(Q723="y",1,""))</f>
        <v/>
      </c>
      <c r="W723" s="415" t="str">
        <f>IF(Table1[[#This Row],[Asset Class]]&lt;&gt;"Local",0.25,IF(R723="y",1,""))</f>
        <v/>
      </c>
      <c r="X723" s="415">
        <f>IF(Table1[[#This Row],[Asset Class]]&lt;&gt;"Local",0.25,IF(S723="y",1,""))</f>
        <v>1</v>
      </c>
      <c r="Y723" s="95">
        <f t="shared" si="66"/>
        <v>1</v>
      </c>
      <c r="Z723" s="50"/>
      <c r="AA723" s="257" t="str">
        <f t="shared" si="67"/>
        <v/>
      </c>
      <c r="AB723" s="258" t="str">
        <f t="shared" si="68"/>
        <v/>
      </c>
      <c r="AC723" s="258" t="str">
        <f t="shared" si="69"/>
        <v/>
      </c>
      <c r="AD723" s="258">
        <f t="shared" si="70"/>
        <v>191403</v>
      </c>
      <c r="AE723" s="259">
        <f t="shared" si="71"/>
        <v>191403</v>
      </c>
    </row>
    <row r="724" spans="1:31">
      <c r="A724" s="26"/>
      <c r="B724" s="210" t="s">
        <v>1260</v>
      </c>
      <c r="C724" s="211" t="s">
        <v>1261</v>
      </c>
      <c r="D724" s="211" t="s">
        <v>106</v>
      </c>
      <c r="E724" s="211" t="s">
        <v>114</v>
      </c>
      <c r="F724" s="241" t="s">
        <v>136</v>
      </c>
      <c r="G724" s="357">
        <v>0.5</v>
      </c>
      <c r="H724" s="360">
        <v>18232.719161180674</v>
      </c>
      <c r="I724" s="365">
        <v>566.28724924743767</v>
      </c>
      <c r="J724" s="332">
        <f>Table1[[#This Row],[Embellishment Area (m2)]]*Table1[[#This Row],[Construction Unit Rate ($/m)]]*Table1[[#This Row],[Embellishment Area Factor]]</f>
        <v>5162478.1900430266</v>
      </c>
      <c r="K724" s="246">
        <v>0</v>
      </c>
      <c r="L724" s="337">
        <v>75.676903388107434</v>
      </c>
      <c r="M724" s="88">
        <f>Table1[[#This Row],[Size of land (m2)]]*Table1[[#This Row],[Land Unit Rate ($/m2)]]</f>
        <v>0</v>
      </c>
      <c r="N724" s="244">
        <v>2021</v>
      </c>
      <c r="O724" s="202">
        <f>ROUND(IF(Table1[[#This Row],[Valuation Year]]=2016,(Table1[[#This Row],[Total Construction Cost ($)]]+Table1[[#This Row],[Land Value]])*('General Input Sheet'!$G$38/'General Input Sheet'!$G$43),Table1[[#This Row],[Total Construction Cost ($)]]+Table1[[#This Row],[Land Value]]),0)</f>
        <v>5162478</v>
      </c>
      <c r="P724" s="123" t="str" cm="1">
        <f t="array" ref="P724">_xlfn.IFS(Table1[[#This Row],[Asset Class]]&lt;&gt;"Local","y",P$11=$E724,"y",Table1[[#This Row],[Asset Class]]="Local","")</f>
        <v>y</v>
      </c>
      <c r="Q724" s="86" t="str" cm="1">
        <f t="array" ref="Q724">_xlfn.IFS(Table1[[#This Row],[Asset Class]]&lt;&gt;"Local","y",Q$11=$E724,"y",Table1[[#This Row],[Asset Class]]="Local","")</f>
        <v>y</v>
      </c>
      <c r="R724" s="86" t="str" cm="1">
        <f t="array" ref="R724">_xlfn.IFS(Table1[[#This Row],[Asset Class]]&lt;&gt;"Local","y",R$11=$E724,"y",Table1[[#This Row],[Asset Class]]="Local","")</f>
        <v>y</v>
      </c>
      <c r="S724" s="341" t="str" cm="1">
        <f t="array" ref="S724">_xlfn.IFS(Table1[[#This Row],[Asset Class]]&lt;&gt;"Local","y",S$11=$E724,"y",Table1[[#This Row],[Asset Class]]="Local","")</f>
        <v>y</v>
      </c>
      <c r="T724" s="50"/>
      <c r="U724" s="95">
        <f>IF(Table1[[#This Row],[Asset Class]]&lt;&gt;"Local",0.25,IF(P724="y",1,""))</f>
        <v>0.25</v>
      </c>
      <c r="V724" s="415">
        <f>IF(Table1[[#This Row],[Asset Class]]&lt;&gt;"Local",0.25,IF(Q724="y",1,""))</f>
        <v>0.25</v>
      </c>
      <c r="W724" s="415">
        <f>IF(Table1[[#This Row],[Asset Class]]&lt;&gt;"Local",0.25,IF(R724="y",1,""))</f>
        <v>0.25</v>
      </c>
      <c r="X724" s="415">
        <f>IF(Table1[[#This Row],[Asset Class]]&lt;&gt;"Local",0.25,IF(S724="y",1,""))</f>
        <v>0.25</v>
      </c>
      <c r="Y724" s="95">
        <f t="shared" si="66"/>
        <v>1</v>
      </c>
      <c r="Z724" s="50"/>
      <c r="AA724" s="257">
        <f t="shared" si="67"/>
        <v>1290619.5</v>
      </c>
      <c r="AB724" s="258">
        <f t="shared" si="68"/>
        <v>1290619.5</v>
      </c>
      <c r="AC724" s="258">
        <f t="shared" si="69"/>
        <v>1290619.5</v>
      </c>
      <c r="AD724" s="258">
        <f t="shared" si="70"/>
        <v>1290619.5</v>
      </c>
      <c r="AE724" s="259">
        <f t="shared" si="71"/>
        <v>5162478</v>
      </c>
    </row>
    <row r="725" spans="1:31">
      <c r="A725" s="26"/>
      <c r="B725" s="210" t="s">
        <v>1262</v>
      </c>
      <c r="C725" s="211" t="s">
        <v>1263</v>
      </c>
      <c r="D725" s="211" t="s">
        <v>111</v>
      </c>
      <c r="E725" s="211" t="s">
        <v>114</v>
      </c>
      <c r="F725" s="241" t="s">
        <v>103</v>
      </c>
      <c r="G725" s="357">
        <v>0.5</v>
      </c>
      <c r="H725" s="360">
        <v>3658.1895300079259</v>
      </c>
      <c r="I725" s="365">
        <v>77.371645491830151</v>
      </c>
      <c r="J725" s="332">
        <f>Table1[[#This Row],[Embellishment Area (m2)]]*Table1[[#This Row],[Construction Unit Rate ($/m)]]*Table1[[#This Row],[Embellishment Area Factor]]</f>
        <v>141520.071728849</v>
      </c>
      <c r="K725" s="246">
        <v>7316.3790600158518</v>
      </c>
      <c r="L725" s="337">
        <v>51.919695325664051</v>
      </c>
      <c r="M725" s="88">
        <f>Table1[[#This Row],[Size of land (m2)]]*Table1[[#This Row],[Land Unit Rate ($/m2)]]</f>
        <v>379864.17168309138</v>
      </c>
      <c r="N725" s="244">
        <v>2021</v>
      </c>
      <c r="O725" s="202">
        <f>ROUND(IF(Table1[[#This Row],[Valuation Year]]=2016,(Table1[[#This Row],[Total Construction Cost ($)]]+Table1[[#This Row],[Land Value]])*('General Input Sheet'!$G$38/'General Input Sheet'!$G$43),Table1[[#This Row],[Total Construction Cost ($)]]+Table1[[#This Row],[Land Value]]),0)</f>
        <v>521384</v>
      </c>
      <c r="P725" s="123" t="str" cm="1">
        <f t="array" ref="P725">_xlfn.IFS(Table1[[#This Row],[Asset Class]]&lt;&gt;"Local","y",P$11=$E725,"y",Table1[[#This Row],[Asset Class]]="Local","")</f>
        <v/>
      </c>
      <c r="Q725" s="86" t="str" cm="1">
        <f t="array" ref="Q725">_xlfn.IFS(Table1[[#This Row],[Asset Class]]&lt;&gt;"Local","y",Q$11=$E725,"y",Table1[[#This Row],[Asset Class]]="Local","")</f>
        <v/>
      </c>
      <c r="R725" s="86" t="str" cm="1">
        <f t="array" ref="R725">_xlfn.IFS(Table1[[#This Row],[Asset Class]]&lt;&gt;"Local","y",R$11=$E725,"y",Table1[[#This Row],[Asset Class]]="Local","")</f>
        <v/>
      </c>
      <c r="S725" s="341" t="str" cm="1">
        <f t="array" ref="S725">_xlfn.IFS(Table1[[#This Row],[Asset Class]]&lt;&gt;"Local","y",S$11=$E725,"y",Table1[[#This Row],[Asset Class]]="Local","")</f>
        <v>y</v>
      </c>
      <c r="T725" s="50"/>
      <c r="U725" s="95" t="str">
        <f>IF(Table1[[#This Row],[Asset Class]]&lt;&gt;"Local",0.25,IF(P725="y",1,""))</f>
        <v/>
      </c>
      <c r="V725" s="415" t="str">
        <f>IF(Table1[[#This Row],[Asset Class]]&lt;&gt;"Local",0.25,IF(Q725="y",1,""))</f>
        <v/>
      </c>
      <c r="W725" s="415" t="str">
        <f>IF(Table1[[#This Row],[Asset Class]]&lt;&gt;"Local",0.25,IF(R725="y",1,""))</f>
        <v/>
      </c>
      <c r="X725" s="415">
        <f>IF(Table1[[#This Row],[Asset Class]]&lt;&gt;"Local",0.25,IF(S725="y",1,""))</f>
        <v>1</v>
      </c>
      <c r="Y725" s="95">
        <f t="shared" si="66"/>
        <v>1</v>
      </c>
      <c r="Z725" s="50"/>
      <c r="AA725" s="257" t="str">
        <f t="shared" si="67"/>
        <v/>
      </c>
      <c r="AB725" s="258" t="str">
        <f t="shared" si="68"/>
        <v/>
      </c>
      <c r="AC725" s="258" t="str">
        <f t="shared" si="69"/>
        <v/>
      </c>
      <c r="AD725" s="258">
        <f t="shared" si="70"/>
        <v>521384</v>
      </c>
      <c r="AE725" s="259">
        <f t="shared" si="71"/>
        <v>521384</v>
      </c>
    </row>
    <row r="726" spans="1:31">
      <c r="A726" s="26"/>
      <c r="B726" s="210" t="s">
        <v>1264</v>
      </c>
      <c r="C726" s="211" t="s">
        <v>1265</v>
      </c>
      <c r="D726" s="211" t="s">
        <v>106</v>
      </c>
      <c r="E726" s="211" t="s">
        <v>114</v>
      </c>
      <c r="F726" s="241" t="s">
        <v>103</v>
      </c>
      <c r="G726" s="357">
        <v>0.5</v>
      </c>
      <c r="H726" s="360">
        <v>4172.7987656464502</v>
      </c>
      <c r="I726" s="365">
        <v>566.28724924743767</v>
      </c>
      <c r="J726" s="332">
        <f>Table1[[#This Row],[Embellishment Area (m2)]]*Table1[[#This Row],[Construction Unit Rate ($/m)]]*Table1[[#This Row],[Embellishment Area Factor]]</f>
        <v>1181501.3673305158</v>
      </c>
      <c r="K726" s="246">
        <v>8345.5975312929004</v>
      </c>
      <c r="L726" s="337">
        <v>75.676903388107434</v>
      </c>
      <c r="M726" s="88">
        <f>Table1[[#This Row],[Size of land (m2)]]*Table1[[#This Row],[Land Unit Rate ($/m2)]]</f>
        <v>631568.97809168068</v>
      </c>
      <c r="N726" s="244">
        <v>2021</v>
      </c>
      <c r="O726" s="202">
        <f>ROUND(IF(Table1[[#This Row],[Valuation Year]]=2016,(Table1[[#This Row],[Total Construction Cost ($)]]+Table1[[#This Row],[Land Value]])*('General Input Sheet'!$G$38/'General Input Sheet'!$G$43),Table1[[#This Row],[Total Construction Cost ($)]]+Table1[[#This Row],[Land Value]]),0)</f>
        <v>1813070</v>
      </c>
      <c r="P726" s="123" t="str" cm="1">
        <f t="array" ref="P726">_xlfn.IFS(Table1[[#This Row],[Asset Class]]&lt;&gt;"Local","y",P$11=$E726,"y",Table1[[#This Row],[Asset Class]]="Local","")</f>
        <v>y</v>
      </c>
      <c r="Q726" s="86" t="str" cm="1">
        <f t="array" ref="Q726">_xlfn.IFS(Table1[[#This Row],[Asset Class]]&lt;&gt;"Local","y",Q$11=$E726,"y",Table1[[#This Row],[Asset Class]]="Local","")</f>
        <v>y</v>
      </c>
      <c r="R726" s="86" t="str" cm="1">
        <f t="array" ref="R726">_xlfn.IFS(Table1[[#This Row],[Asset Class]]&lt;&gt;"Local","y",R$11=$E726,"y",Table1[[#This Row],[Asset Class]]="Local","")</f>
        <v>y</v>
      </c>
      <c r="S726" s="341" t="str" cm="1">
        <f t="array" ref="S726">_xlfn.IFS(Table1[[#This Row],[Asset Class]]&lt;&gt;"Local","y",S$11=$E726,"y",Table1[[#This Row],[Asset Class]]="Local","")</f>
        <v>y</v>
      </c>
      <c r="T726" s="50"/>
      <c r="U726" s="95">
        <f>IF(Table1[[#This Row],[Asset Class]]&lt;&gt;"Local",0.25,IF(P726="y",1,""))</f>
        <v>0.25</v>
      </c>
      <c r="V726" s="415">
        <f>IF(Table1[[#This Row],[Asset Class]]&lt;&gt;"Local",0.25,IF(Q726="y",1,""))</f>
        <v>0.25</v>
      </c>
      <c r="W726" s="415">
        <f>IF(Table1[[#This Row],[Asset Class]]&lt;&gt;"Local",0.25,IF(R726="y",1,""))</f>
        <v>0.25</v>
      </c>
      <c r="X726" s="415">
        <f>IF(Table1[[#This Row],[Asset Class]]&lt;&gt;"Local",0.25,IF(S726="y",1,""))</f>
        <v>0.25</v>
      </c>
      <c r="Y726" s="95">
        <f t="shared" si="66"/>
        <v>1</v>
      </c>
      <c r="Z726" s="50"/>
      <c r="AA726" s="257">
        <f t="shared" si="67"/>
        <v>453267.5</v>
      </c>
      <c r="AB726" s="258">
        <f t="shared" si="68"/>
        <v>453267.5</v>
      </c>
      <c r="AC726" s="258">
        <f t="shared" si="69"/>
        <v>453267.5</v>
      </c>
      <c r="AD726" s="258">
        <f t="shared" si="70"/>
        <v>453267.5</v>
      </c>
      <c r="AE726" s="259">
        <f t="shared" si="71"/>
        <v>1813070</v>
      </c>
    </row>
    <row r="727" spans="1:31">
      <c r="A727" s="26"/>
      <c r="B727" s="210" t="s">
        <v>1266</v>
      </c>
      <c r="C727" s="211" t="s">
        <v>1267</v>
      </c>
      <c r="D727" s="211" t="s">
        <v>111</v>
      </c>
      <c r="E727" s="211" t="s">
        <v>114</v>
      </c>
      <c r="F727" s="241" t="s">
        <v>136</v>
      </c>
      <c r="G727" s="357">
        <v>0.5</v>
      </c>
      <c r="H727" s="360">
        <v>2565.642358970907</v>
      </c>
      <c r="I727" s="365">
        <v>77.371645491830151</v>
      </c>
      <c r="J727" s="332">
        <f>Table1[[#This Row],[Embellishment Area (m2)]]*Table1[[#This Row],[Construction Unit Rate ($/m)]]*Table1[[#This Row],[Embellishment Area Factor]]</f>
        <v>99253.985528559933</v>
      </c>
      <c r="K727" s="246">
        <v>5131.2847179418141</v>
      </c>
      <c r="L727" s="337">
        <v>51.919695325664051</v>
      </c>
      <c r="M727" s="88">
        <f>Table1[[#This Row],[Size of land (m2)]]*Table1[[#This Row],[Land Unit Rate ($/m2)]]</f>
        <v>266414.73918477498</v>
      </c>
      <c r="N727" s="244">
        <v>2021</v>
      </c>
      <c r="O727" s="202">
        <f>ROUND(IF(Table1[[#This Row],[Valuation Year]]=2016,(Table1[[#This Row],[Total Construction Cost ($)]]+Table1[[#This Row],[Land Value]])*('General Input Sheet'!$G$38/'General Input Sheet'!$G$43),Table1[[#This Row],[Total Construction Cost ($)]]+Table1[[#This Row],[Land Value]]),0)</f>
        <v>365669</v>
      </c>
      <c r="P727" s="123" t="str" cm="1">
        <f t="array" ref="P727">_xlfn.IFS(Table1[[#This Row],[Asset Class]]&lt;&gt;"Local","y",P$11=$E727,"y",Table1[[#This Row],[Asset Class]]="Local","")</f>
        <v/>
      </c>
      <c r="Q727" s="86" t="str" cm="1">
        <f t="array" ref="Q727">_xlfn.IFS(Table1[[#This Row],[Asset Class]]&lt;&gt;"Local","y",Q$11=$E727,"y",Table1[[#This Row],[Asset Class]]="Local","")</f>
        <v/>
      </c>
      <c r="R727" s="86" t="str" cm="1">
        <f t="array" ref="R727">_xlfn.IFS(Table1[[#This Row],[Asset Class]]&lt;&gt;"Local","y",R$11=$E727,"y",Table1[[#This Row],[Asset Class]]="Local","")</f>
        <v/>
      </c>
      <c r="S727" s="341" t="str" cm="1">
        <f t="array" ref="S727">_xlfn.IFS(Table1[[#This Row],[Asset Class]]&lt;&gt;"Local","y",S$11=$E727,"y",Table1[[#This Row],[Asset Class]]="Local","")</f>
        <v>y</v>
      </c>
      <c r="T727" s="50"/>
      <c r="U727" s="95" t="str">
        <f>IF(Table1[[#This Row],[Asset Class]]&lt;&gt;"Local",0.25,IF(P727="y",1,""))</f>
        <v/>
      </c>
      <c r="V727" s="415" t="str">
        <f>IF(Table1[[#This Row],[Asset Class]]&lt;&gt;"Local",0.25,IF(Q727="y",1,""))</f>
        <v/>
      </c>
      <c r="W727" s="415" t="str">
        <f>IF(Table1[[#This Row],[Asset Class]]&lt;&gt;"Local",0.25,IF(R727="y",1,""))</f>
        <v/>
      </c>
      <c r="X727" s="415">
        <f>IF(Table1[[#This Row],[Asset Class]]&lt;&gt;"Local",0.25,IF(S727="y",1,""))</f>
        <v>1</v>
      </c>
      <c r="Y727" s="95">
        <f t="shared" si="66"/>
        <v>1</v>
      </c>
      <c r="Z727" s="50"/>
      <c r="AA727" s="257" t="str">
        <f t="shared" si="67"/>
        <v/>
      </c>
      <c r="AB727" s="258" t="str">
        <f t="shared" si="68"/>
        <v/>
      </c>
      <c r="AC727" s="258" t="str">
        <f t="shared" si="69"/>
        <v/>
      </c>
      <c r="AD727" s="258">
        <f t="shared" si="70"/>
        <v>365669</v>
      </c>
      <c r="AE727" s="259">
        <f t="shared" si="71"/>
        <v>365669</v>
      </c>
    </row>
    <row r="728" spans="1:31">
      <c r="A728" s="26"/>
      <c r="B728" s="210" t="s">
        <v>1268</v>
      </c>
      <c r="C728" s="211" t="s">
        <v>1269</v>
      </c>
      <c r="D728" s="211" t="s">
        <v>111</v>
      </c>
      <c r="E728" s="211" t="s">
        <v>114</v>
      </c>
      <c r="F728" s="241" t="s">
        <v>108</v>
      </c>
      <c r="G728" s="357">
        <v>0.5</v>
      </c>
      <c r="H728" s="360">
        <v>4908.083075532465</v>
      </c>
      <c r="I728" s="365">
        <v>77.371645491830151</v>
      </c>
      <c r="J728" s="332">
        <f>Table1[[#This Row],[Embellishment Area (m2)]]*Table1[[#This Row],[Construction Unit Rate ($/m)]]*Table1[[#This Row],[Embellishment Area Factor]]</f>
        <v>189873.23188227465</v>
      </c>
      <c r="K728" s="246">
        <v>9816.1661510649301</v>
      </c>
      <c r="L728" s="337">
        <v>51.919695325664051</v>
      </c>
      <c r="M728" s="88">
        <f>Table1[[#This Row],[Size of land (m2)]]*Table1[[#This Row],[Land Unit Rate ($/m2)]]</f>
        <v>509652.35582938755</v>
      </c>
      <c r="N728" s="244">
        <v>2021</v>
      </c>
      <c r="O728" s="202">
        <f>ROUND(IF(Table1[[#This Row],[Valuation Year]]=2016,(Table1[[#This Row],[Total Construction Cost ($)]]+Table1[[#This Row],[Land Value]])*('General Input Sheet'!$G$38/'General Input Sheet'!$G$43),Table1[[#This Row],[Total Construction Cost ($)]]+Table1[[#This Row],[Land Value]]),0)</f>
        <v>699526</v>
      </c>
      <c r="P728" s="123" t="str" cm="1">
        <f t="array" ref="P728">_xlfn.IFS(Table1[[#This Row],[Asset Class]]&lt;&gt;"Local","y",P$11=$E728,"y",Table1[[#This Row],[Asset Class]]="Local","")</f>
        <v/>
      </c>
      <c r="Q728" s="86" t="str" cm="1">
        <f t="array" ref="Q728">_xlfn.IFS(Table1[[#This Row],[Asset Class]]&lt;&gt;"Local","y",Q$11=$E728,"y",Table1[[#This Row],[Asset Class]]="Local","")</f>
        <v/>
      </c>
      <c r="R728" s="86" t="str" cm="1">
        <f t="array" ref="R728">_xlfn.IFS(Table1[[#This Row],[Asset Class]]&lt;&gt;"Local","y",R$11=$E728,"y",Table1[[#This Row],[Asset Class]]="Local","")</f>
        <v/>
      </c>
      <c r="S728" s="341" t="str" cm="1">
        <f t="array" ref="S728">_xlfn.IFS(Table1[[#This Row],[Asset Class]]&lt;&gt;"Local","y",S$11=$E728,"y",Table1[[#This Row],[Asset Class]]="Local","")</f>
        <v>y</v>
      </c>
      <c r="T728" s="50"/>
      <c r="U728" s="95" t="str">
        <f>IF(Table1[[#This Row],[Asset Class]]&lt;&gt;"Local",0.25,IF(P728="y",1,""))</f>
        <v/>
      </c>
      <c r="V728" s="415" t="str">
        <f>IF(Table1[[#This Row],[Asset Class]]&lt;&gt;"Local",0.25,IF(Q728="y",1,""))</f>
        <v/>
      </c>
      <c r="W728" s="415" t="str">
        <f>IF(Table1[[#This Row],[Asset Class]]&lt;&gt;"Local",0.25,IF(R728="y",1,""))</f>
        <v/>
      </c>
      <c r="X728" s="415">
        <f>IF(Table1[[#This Row],[Asset Class]]&lt;&gt;"Local",0.25,IF(S728="y",1,""))</f>
        <v>1</v>
      </c>
      <c r="Y728" s="95">
        <f t="shared" si="66"/>
        <v>1</v>
      </c>
      <c r="Z728" s="50"/>
      <c r="AA728" s="257" t="str">
        <f t="shared" si="67"/>
        <v/>
      </c>
      <c r="AB728" s="258" t="str">
        <f t="shared" si="68"/>
        <v/>
      </c>
      <c r="AC728" s="258" t="str">
        <f t="shared" si="69"/>
        <v/>
      </c>
      <c r="AD728" s="258">
        <f t="shared" si="70"/>
        <v>699526</v>
      </c>
      <c r="AE728" s="259">
        <f t="shared" si="71"/>
        <v>699526</v>
      </c>
    </row>
    <row r="729" spans="1:31">
      <c r="A729" s="26"/>
      <c r="B729" s="210" t="s">
        <v>1270</v>
      </c>
      <c r="C729" s="211" t="s">
        <v>1271</v>
      </c>
      <c r="D729" s="211" t="s">
        <v>106</v>
      </c>
      <c r="E729" s="211" t="s">
        <v>114</v>
      </c>
      <c r="F729" s="241" t="s">
        <v>131</v>
      </c>
      <c r="G729" s="357">
        <v>0.5</v>
      </c>
      <c r="H729" s="361">
        <v>1460.1912318349241</v>
      </c>
      <c r="I729" s="365">
        <v>566.28724924743767</v>
      </c>
      <c r="J729" s="332">
        <f>Table1[[#This Row],[Embellishment Area (m2)]]*Table1[[#This Row],[Construction Unit Rate ($/m)]]*Table1[[#This Row],[Embellishment Area Factor]]</f>
        <v>413443.83802551334</v>
      </c>
      <c r="K729" s="246">
        <v>2920.3824636698482</v>
      </c>
      <c r="L729" s="337">
        <v>75.676903388107434</v>
      </c>
      <c r="M729" s="88">
        <f>Table1[[#This Row],[Size of land (m2)]]*Table1[[#This Row],[Land Unit Rate ($/m2)]]</f>
        <v>221005.50155946627</v>
      </c>
      <c r="N729" s="244">
        <v>2021</v>
      </c>
      <c r="O729" s="88">
        <f>ROUND(IF(Table1[[#This Row],[Valuation Year]]=2016,(Table1[[#This Row],[Total Construction Cost ($)]]+Table1[[#This Row],[Land Value]])*('General Input Sheet'!$G$38/'General Input Sheet'!$G$43),Table1[[#This Row],[Total Construction Cost ($)]]+Table1[[#This Row],[Land Value]]),0)</f>
        <v>634449</v>
      </c>
      <c r="P729" s="123" t="str" cm="1">
        <f t="array" ref="P729">_xlfn.IFS(Table1[[#This Row],[Asset Class]]&lt;&gt;"Local","y",P$11=$E729,"y",Table1[[#This Row],[Asset Class]]="Local","")</f>
        <v>y</v>
      </c>
      <c r="Q729" s="86" t="str" cm="1">
        <f t="array" ref="Q729">_xlfn.IFS(Table1[[#This Row],[Asset Class]]&lt;&gt;"Local","y",Q$11=$E729,"y",Table1[[#This Row],[Asset Class]]="Local","")</f>
        <v>y</v>
      </c>
      <c r="R729" s="86" t="str" cm="1">
        <f t="array" ref="R729">_xlfn.IFS(Table1[[#This Row],[Asset Class]]&lt;&gt;"Local","y",R$11=$E729,"y",Table1[[#This Row],[Asset Class]]="Local","")</f>
        <v>y</v>
      </c>
      <c r="S729" s="341" t="str" cm="1">
        <f t="array" ref="S729">_xlfn.IFS(Table1[[#This Row],[Asset Class]]&lt;&gt;"Local","y",S$11=$E729,"y",Table1[[#This Row],[Asset Class]]="Local","")</f>
        <v>y</v>
      </c>
      <c r="T729" s="50"/>
      <c r="U729" s="95">
        <f>IF(Table1[[#This Row],[Asset Class]]&lt;&gt;"Local",0.25,IF(P729="y",1,""))</f>
        <v>0.25</v>
      </c>
      <c r="V729" s="415">
        <f>IF(Table1[[#This Row],[Asset Class]]&lt;&gt;"Local",0.25,IF(Q729="y",1,""))</f>
        <v>0.25</v>
      </c>
      <c r="W729" s="415">
        <f>IF(Table1[[#This Row],[Asset Class]]&lt;&gt;"Local",0.25,IF(R729="y",1,""))</f>
        <v>0.25</v>
      </c>
      <c r="X729" s="415">
        <f>IF(Table1[[#This Row],[Asset Class]]&lt;&gt;"Local",0.25,IF(S729="y",1,""))</f>
        <v>0.25</v>
      </c>
      <c r="Y729" s="95">
        <f t="shared" si="66"/>
        <v>1</v>
      </c>
      <c r="Z729" s="50"/>
      <c r="AA729" s="257">
        <f t="shared" si="67"/>
        <v>158612.25</v>
      </c>
      <c r="AB729" s="258">
        <f t="shared" si="68"/>
        <v>158612.25</v>
      </c>
      <c r="AC729" s="258">
        <f t="shared" si="69"/>
        <v>158612.25</v>
      </c>
      <c r="AD729" s="258">
        <f t="shared" si="70"/>
        <v>158612.25</v>
      </c>
      <c r="AE729" s="259">
        <f t="shared" si="71"/>
        <v>634449</v>
      </c>
    </row>
    <row r="730" spans="1:31">
      <c r="A730" s="26"/>
      <c r="B730" s="210" t="s">
        <v>1272</v>
      </c>
      <c r="C730" s="211" t="s">
        <v>1273</v>
      </c>
      <c r="D730" s="211" t="s">
        <v>111</v>
      </c>
      <c r="E730" s="211" t="s">
        <v>114</v>
      </c>
      <c r="F730" s="241" t="s">
        <v>103</v>
      </c>
      <c r="G730" s="357">
        <v>0.5</v>
      </c>
      <c r="H730" s="361">
        <v>10054.618835419889</v>
      </c>
      <c r="I730" s="365">
        <v>77.371645491830151</v>
      </c>
      <c r="J730" s="332">
        <f>Table1[[#This Row],[Embellishment Area (m2)]]*Table1[[#This Row],[Construction Unit Rate ($/m)]]*Table1[[#This Row],[Embellishment Area Factor]]</f>
        <v>388971.20204479288</v>
      </c>
      <c r="K730" s="246">
        <v>20109.237670839779</v>
      </c>
      <c r="L730" s="337">
        <v>51.919695325664051</v>
      </c>
      <c r="M730" s="88">
        <f>Table1[[#This Row],[Size of land (m2)]]*Table1[[#This Row],[Land Unit Rate ($/m2)]]</f>
        <v>1044065.4931013675</v>
      </c>
      <c r="N730" s="244">
        <v>2021</v>
      </c>
      <c r="O730" s="88">
        <f>ROUND(IF(Table1[[#This Row],[Valuation Year]]=2016,(Table1[[#This Row],[Total Construction Cost ($)]]+Table1[[#This Row],[Land Value]])*('General Input Sheet'!$G$38/'General Input Sheet'!$G$43),Table1[[#This Row],[Total Construction Cost ($)]]+Table1[[#This Row],[Land Value]]),0)</f>
        <v>1433037</v>
      </c>
      <c r="P730" s="123" t="str" cm="1">
        <f t="array" ref="P730">_xlfn.IFS(Table1[[#This Row],[Asset Class]]&lt;&gt;"Local","y",P$11=$E730,"y",Table1[[#This Row],[Asset Class]]="Local","")</f>
        <v/>
      </c>
      <c r="Q730" s="86" t="str" cm="1">
        <f t="array" ref="Q730">_xlfn.IFS(Table1[[#This Row],[Asset Class]]&lt;&gt;"Local","y",Q$11=$E730,"y",Table1[[#This Row],[Asset Class]]="Local","")</f>
        <v/>
      </c>
      <c r="R730" s="86" t="str" cm="1">
        <f t="array" ref="R730">_xlfn.IFS(Table1[[#This Row],[Asset Class]]&lt;&gt;"Local","y",R$11=$E730,"y",Table1[[#This Row],[Asset Class]]="Local","")</f>
        <v/>
      </c>
      <c r="S730" s="341" t="str" cm="1">
        <f t="array" ref="S730">_xlfn.IFS(Table1[[#This Row],[Asset Class]]&lt;&gt;"Local","y",S$11=$E730,"y",Table1[[#This Row],[Asset Class]]="Local","")</f>
        <v>y</v>
      </c>
      <c r="T730" s="50"/>
      <c r="U730" s="95" t="str">
        <f>IF(Table1[[#This Row],[Asset Class]]&lt;&gt;"Local",0.25,IF(P730="y",1,""))</f>
        <v/>
      </c>
      <c r="V730" s="415" t="str">
        <f>IF(Table1[[#This Row],[Asset Class]]&lt;&gt;"Local",0.25,IF(Q730="y",1,""))</f>
        <v/>
      </c>
      <c r="W730" s="415" t="str">
        <f>IF(Table1[[#This Row],[Asset Class]]&lt;&gt;"Local",0.25,IF(R730="y",1,""))</f>
        <v/>
      </c>
      <c r="X730" s="415">
        <f>IF(Table1[[#This Row],[Asset Class]]&lt;&gt;"Local",0.25,IF(S730="y",1,""))</f>
        <v>1</v>
      </c>
      <c r="Y730" s="95">
        <f t="shared" si="66"/>
        <v>1</v>
      </c>
      <c r="Z730" s="50"/>
      <c r="AA730" s="257" t="str">
        <f t="shared" si="67"/>
        <v/>
      </c>
      <c r="AB730" s="258" t="str">
        <f t="shared" si="68"/>
        <v/>
      </c>
      <c r="AC730" s="258" t="str">
        <f t="shared" si="69"/>
        <v/>
      </c>
      <c r="AD730" s="258">
        <f t="shared" si="70"/>
        <v>1433037</v>
      </c>
      <c r="AE730" s="259">
        <f t="shared" si="71"/>
        <v>1433037</v>
      </c>
    </row>
    <row r="731" spans="1:31">
      <c r="A731" s="26"/>
      <c r="B731" s="210" t="s">
        <v>1274</v>
      </c>
      <c r="C731" s="211" t="s">
        <v>1275</v>
      </c>
      <c r="D731" s="211" t="s">
        <v>106</v>
      </c>
      <c r="E731" s="211" t="s">
        <v>114</v>
      </c>
      <c r="F731" s="241" t="s">
        <v>136</v>
      </c>
      <c r="G731" s="357">
        <v>0.5</v>
      </c>
      <c r="H731" s="361">
        <v>15980.3301639045</v>
      </c>
      <c r="I731" s="365">
        <v>566.28724924743767</v>
      </c>
      <c r="J731" s="332">
        <f>Table1[[#This Row],[Embellishment Area (m2)]]*Table1[[#This Row],[Construction Unit Rate ($/m)]]*Table1[[#This Row],[Embellishment Area Factor]]</f>
        <v>4524728.6052916674</v>
      </c>
      <c r="K731" s="246">
        <v>0</v>
      </c>
      <c r="L731" s="337">
        <v>75.676903388107434</v>
      </c>
      <c r="M731" s="88">
        <f>Table1[[#This Row],[Size of land (m2)]]*Table1[[#This Row],[Land Unit Rate ($/m2)]]</f>
        <v>0</v>
      </c>
      <c r="N731" s="244">
        <v>2021</v>
      </c>
      <c r="O731" s="88">
        <f>ROUND(IF(Table1[[#This Row],[Valuation Year]]=2016,(Table1[[#This Row],[Total Construction Cost ($)]]+Table1[[#This Row],[Land Value]])*('General Input Sheet'!$G$38/'General Input Sheet'!$G$43),Table1[[#This Row],[Total Construction Cost ($)]]+Table1[[#This Row],[Land Value]]),0)</f>
        <v>4524729</v>
      </c>
      <c r="P731" s="123" t="str" cm="1">
        <f t="array" ref="P731">_xlfn.IFS(Table1[[#This Row],[Asset Class]]&lt;&gt;"Local","y",P$11=$E731,"y",Table1[[#This Row],[Asset Class]]="Local","")</f>
        <v>y</v>
      </c>
      <c r="Q731" s="86" t="str" cm="1">
        <f t="array" ref="Q731">_xlfn.IFS(Table1[[#This Row],[Asset Class]]&lt;&gt;"Local","y",Q$11=$E731,"y",Table1[[#This Row],[Asset Class]]="Local","")</f>
        <v>y</v>
      </c>
      <c r="R731" s="86" t="str" cm="1">
        <f t="array" ref="R731">_xlfn.IFS(Table1[[#This Row],[Asset Class]]&lt;&gt;"Local","y",R$11=$E731,"y",Table1[[#This Row],[Asset Class]]="Local","")</f>
        <v>y</v>
      </c>
      <c r="S731" s="341" t="str" cm="1">
        <f t="array" ref="S731">_xlfn.IFS(Table1[[#This Row],[Asset Class]]&lt;&gt;"Local","y",S$11=$E731,"y",Table1[[#This Row],[Asset Class]]="Local","")</f>
        <v>y</v>
      </c>
      <c r="T731" s="50"/>
      <c r="U731" s="95">
        <f>IF(Table1[[#This Row],[Asset Class]]&lt;&gt;"Local",0.25,IF(P731="y",1,""))</f>
        <v>0.25</v>
      </c>
      <c r="V731" s="415">
        <f>IF(Table1[[#This Row],[Asset Class]]&lt;&gt;"Local",0.25,IF(Q731="y",1,""))</f>
        <v>0.25</v>
      </c>
      <c r="W731" s="415">
        <f>IF(Table1[[#This Row],[Asset Class]]&lt;&gt;"Local",0.25,IF(R731="y",1,""))</f>
        <v>0.25</v>
      </c>
      <c r="X731" s="415">
        <f>IF(Table1[[#This Row],[Asset Class]]&lt;&gt;"Local",0.25,IF(S731="y",1,""))</f>
        <v>0.25</v>
      </c>
      <c r="Y731" s="95">
        <f t="shared" si="66"/>
        <v>1</v>
      </c>
      <c r="Z731" s="50"/>
      <c r="AA731" s="257">
        <f t="shared" si="67"/>
        <v>1131182.25</v>
      </c>
      <c r="AB731" s="258">
        <f t="shared" si="68"/>
        <v>1131182.25</v>
      </c>
      <c r="AC731" s="258">
        <f t="shared" si="69"/>
        <v>1131182.25</v>
      </c>
      <c r="AD731" s="258">
        <f t="shared" si="70"/>
        <v>1131182.25</v>
      </c>
      <c r="AE731" s="259">
        <f t="shared" si="71"/>
        <v>4524729</v>
      </c>
    </row>
    <row r="732" spans="1:31">
      <c r="A732" s="26"/>
      <c r="B732" s="210" t="s">
        <v>1276</v>
      </c>
      <c r="C732" s="211" t="s">
        <v>1277</v>
      </c>
      <c r="D732" s="211" t="s">
        <v>111</v>
      </c>
      <c r="E732" s="211" t="s">
        <v>114</v>
      </c>
      <c r="F732" s="241" t="s">
        <v>103</v>
      </c>
      <c r="G732" s="357">
        <v>0.5</v>
      </c>
      <c r="H732" s="360">
        <v>12146.052743828935</v>
      </c>
      <c r="I732" s="365">
        <v>77.371645491830151</v>
      </c>
      <c r="J732" s="332">
        <f>Table1[[#This Row],[Embellishment Area (m2)]]*Table1[[#This Row],[Construction Unit Rate ($/m)]]*Table1[[#This Row],[Embellishment Area Factor]]</f>
        <v>469880.04351030162</v>
      </c>
      <c r="K732" s="246">
        <v>0</v>
      </c>
      <c r="L732" s="337">
        <v>51.919695325664051</v>
      </c>
      <c r="M732" s="88">
        <f>Table1[[#This Row],[Size of land (m2)]]*Table1[[#This Row],[Land Unit Rate ($/m2)]]</f>
        <v>0</v>
      </c>
      <c r="N732" s="244">
        <v>2021</v>
      </c>
      <c r="O732" s="202">
        <f>ROUND(IF(Table1[[#This Row],[Valuation Year]]=2016,(Table1[[#This Row],[Total Construction Cost ($)]]+Table1[[#This Row],[Land Value]])*('General Input Sheet'!$G$38/'General Input Sheet'!$G$43),Table1[[#This Row],[Total Construction Cost ($)]]+Table1[[#This Row],[Land Value]]),0)</f>
        <v>469880</v>
      </c>
      <c r="P732" s="123" t="str" cm="1">
        <f t="array" ref="P732">_xlfn.IFS(Table1[[#This Row],[Asset Class]]&lt;&gt;"Local","y",P$11=$E732,"y",Table1[[#This Row],[Asset Class]]="Local","")</f>
        <v/>
      </c>
      <c r="Q732" s="86" t="str" cm="1">
        <f t="array" ref="Q732">_xlfn.IFS(Table1[[#This Row],[Asset Class]]&lt;&gt;"Local","y",Q$11=$E732,"y",Table1[[#This Row],[Asset Class]]="Local","")</f>
        <v/>
      </c>
      <c r="R732" s="86" t="str" cm="1">
        <f t="array" ref="R732">_xlfn.IFS(Table1[[#This Row],[Asset Class]]&lt;&gt;"Local","y",R$11=$E732,"y",Table1[[#This Row],[Asset Class]]="Local","")</f>
        <v/>
      </c>
      <c r="S732" s="341" t="str" cm="1">
        <f t="array" ref="S732">_xlfn.IFS(Table1[[#This Row],[Asset Class]]&lt;&gt;"Local","y",S$11=$E732,"y",Table1[[#This Row],[Asset Class]]="Local","")</f>
        <v>y</v>
      </c>
      <c r="T732" s="50"/>
      <c r="U732" s="95" t="str">
        <f>IF(Table1[[#This Row],[Asset Class]]&lt;&gt;"Local",0.25,IF(P732="y",1,""))</f>
        <v/>
      </c>
      <c r="V732" s="415" t="str">
        <f>IF(Table1[[#This Row],[Asset Class]]&lt;&gt;"Local",0.25,IF(Q732="y",1,""))</f>
        <v/>
      </c>
      <c r="W732" s="415" t="str">
        <f>IF(Table1[[#This Row],[Asset Class]]&lt;&gt;"Local",0.25,IF(R732="y",1,""))</f>
        <v/>
      </c>
      <c r="X732" s="415">
        <f>IF(Table1[[#This Row],[Asset Class]]&lt;&gt;"Local",0.25,IF(S732="y",1,""))</f>
        <v>1</v>
      </c>
      <c r="Y732" s="95">
        <f t="shared" si="66"/>
        <v>1</v>
      </c>
      <c r="Z732" s="50"/>
      <c r="AA732" s="257" t="str">
        <f t="shared" si="67"/>
        <v/>
      </c>
      <c r="AB732" s="258" t="str">
        <f t="shared" si="68"/>
        <v/>
      </c>
      <c r="AC732" s="258" t="str">
        <f t="shared" si="69"/>
        <v/>
      </c>
      <c r="AD732" s="258">
        <f t="shared" si="70"/>
        <v>469880</v>
      </c>
      <c r="AE732" s="259">
        <f t="shared" si="71"/>
        <v>469880</v>
      </c>
    </row>
    <row r="733" spans="1:31">
      <c r="A733" s="26"/>
      <c r="B733" s="210" t="s">
        <v>1278</v>
      </c>
      <c r="C733" s="211" t="s">
        <v>1279</v>
      </c>
      <c r="D733" s="211" t="s">
        <v>111</v>
      </c>
      <c r="E733" s="211" t="s">
        <v>107</v>
      </c>
      <c r="F733" s="241" t="s">
        <v>103</v>
      </c>
      <c r="G733" s="357">
        <v>0.5</v>
      </c>
      <c r="H733" s="360">
        <v>11363.285522350245</v>
      </c>
      <c r="I733" s="365">
        <v>111.62041035606889</v>
      </c>
      <c r="J733" s="332">
        <f>Table1[[#This Row],[Embellishment Area (m2)]]*Table1[[#This Row],[Construction Unit Rate ($/m)]]*Table1[[#This Row],[Embellishment Area Factor]]</f>
        <v>634187.29649895546</v>
      </c>
      <c r="K733" s="246">
        <v>0</v>
      </c>
      <c r="L733" s="337">
        <v>66.125722619436161</v>
      </c>
      <c r="M733" s="88">
        <f>Table1[[#This Row],[Size of land (m2)]]*Table1[[#This Row],[Land Unit Rate ($/m2)]]</f>
        <v>0</v>
      </c>
      <c r="N733" s="244">
        <v>2021</v>
      </c>
      <c r="O733" s="202">
        <f>ROUND(IF(Table1[[#This Row],[Valuation Year]]=2016,(Table1[[#This Row],[Total Construction Cost ($)]]+Table1[[#This Row],[Land Value]])*('General Input Sheet'!$G$38/'General Input Sheet'!$G$43),Table1[[#This Row],[Total Construction Cost ($)]]+Table1[[#This Row],[Land Value]]),0)</f>
        <v>634187</v>
      </c>
      <c r="P733" s="123" t="str" cm="1">
        <f t="array" ref="P733">_xlfn.IFS(Table1[[#This Row],[Asset Class]]&lt;&gt;"Local","y",P$11=$E733,"y",Table1[[#This Row],[Asset Class]]="Local","")</f>
        <v>y</v>
      </c>
      <c r="Q733" s="86" t="str" cm="1">
        <f t="array" ref="Q733">_xlfn.IFS(Table1[[#This Row],[Asset Class]]&lt;&gt;"Local","y",Q$11=$E733,"y",Table1[[#This Row],[Asset Class]]="Local","")</f>
        <v/>
      </c>
      <c r="R733" s="86" t="str" cm="1">
        <f t="array" ref="R733">_xlfn.IFS(Table1[[#This Row],[Asset Class]]&lt;&gt;"Local","y",R$11=$E733,"y",Table1[[#This Row],[Asset Class]]="Local","")</f>
        <v/>
      </c>
      <c r="S733" s="341" t="str" cm="1">
        <f t="array" ref="S733">_xlfn.IFS(Table1[[#This Row],[Asset Class]]&lt;&gt;"Local","y",S$11=$E733,"y",Table1[[#This Row],[Asset Class]]="Local","")</f>
        <v/>
      </c>
      <c r="T733" s="50"/>
      <c r="U733" s="95">
        <f>IF(Table1[[#This Row],[Asset Class]]&lt;&gt;"Local",0.25,IF(P733="y",1,""))</f>
        <v>1</v>
      </c>
      <c r="V733" s="415" t="str">
        <f>IF(Table1[[#This Row],[Asset Class]]&lt;&gt;"Local",0.25,IF(Q733="y",1,""))</f>
        <v/>
      </c>
      <c r="W733" s="415" t="str">
        <f>IF(Table1[[#This Row],[Asset Class]]&lt;&gt;"Local",0.25,IF(R733="y",1,""))</f>
        <v/>
      </c>
      <c r="X733" s="415" t="str">
        <f>IF(Table1[[#This Row],[Asset Class]]&lt;&gt;"Local",0.25,IF(S733="y",1,""))</f>
        <v/>
      </c>
      <c r="Y733" s="95">
        <f t="shared" si="66"/>
        <v>1</v>
      </c>
      <c r="Z733" s="50"/>
      <c r="AA733" s="257">
        <f t="shared" si="67"/>
        <v>634187</v>
      </c>
      <c r="AB733" s="258" t="str">
        <f t="shared" si="68"/>
        <v/>
      </c>
      <c r="AC733" s="258" t="str">
        <f t="shared" si="69"/>
        <v/>
      </c>
      <c r="AD733" s="258" t="str">
        <f t="shared" si="70"/>
        <v/>
      </c>
      <c r="AE733" s="259">
        <f t="shared" si="71"/>
        <v>634187</v>
      </c>
    </row>
    <row r="734" spans="1:31">
      <c r="A734" s="26"/>
      <c r="B734" s="210" t="s">
        <v>1280</v>
      </c>
      <c r="C734" s="211" t="s">
        <v>1281</v>
      </c>
      <c r="D734" s="211" t="s">
        <v>106</v>
      </c>
      <c r="E734" s="211" t="s">
        <v>107</v>
      </c>
      <c r="F734" s="241" t="s">
        <v>103</v>
      </c>
      <c r="G734" s="357">
        <v>0.5</v>
      </c>
      <c r="H734" s="360">
        <v>32761.174262849425</v>
      </c>
      <c r="I734" s="365">
        <v>295.91815694928124</v>
      </c>
      <c r="J734" s="332">
        <f>Table1[[#This Row],[Embellishment Area (m2)]]*Table1[[#This Row],[Construction Unit Rate ($/m)]]*Table1[[#This Row],[Embellishment Area Factor]]</f>
        <v>4847313.1536783148</v>
      </c>
      <c r="K734" s="246">
        <v>65522.34852569885</v>
      </c>
      <c r="L734" s="337">
        <v>157.26221918381682</v>
      </c>
      <c r="M734" s="88">
        <f>Table1[[#This Row],[Size of land (m2)]]*Table1[[#This Row],[Land Unit Rate ($/m2)]]</f>
        <v>10304189.935286889</v>
      </c>
      <c r="N734" s="244">
        <v>2021</v>
      </c>
      <c r="O734" s="202">
        <f>ROUND(IF(Table1[[#This Row],[Valuation Year]]=2016,(Table1[[#This Row],[Total Construction Cost ($)]]+Table1[[#This Row],[Land Value]])*('General Input Sheet'!$G$38/'General Input Sheet'!$G$43),Table1[[#This Row],[Total Construction Cost ($)]]+Table1[[#This Row],[Land Value]]),0)</f>
        <v>15151503</v>
      </c>
      <c r="P734" s="123" t="str" cm="1">
        <f t="array" ref="P734">_xlfn.IFS(Table1[[#This Row],[Asset Class]]&lt;&gt;"Local","y",P$11=$E734,"y",Table1[[#This Row],[Asset Class]]="Local","")</f>
        <v>y</v>
      </c>
      <c r="Q734" s="86" t="str" cm="1">
        <f t="array" ref="Q734">_xlfn.IFS(Table1[[#This Row],[Asset Class]]&lt;&gt;"Local","y",Q$11=$E734,"y",Table1[[#This Row],[Asset Class]]="Local","")</f>
        <v>y</v>
      </c>
      <c r="R734" s="86" t="str" cm="1">
        <f t="array" ref="R734">_xlfn.IFS(Table1[[#This Row],[Asset Class]]&lt;&gt;"Local","y",R$11=$E734,"y",Table1[[#This Row],[Asset Class]]="Local","")</f>
        <v>y</v>
      </c>
      <c r="S734" s="341" t="str" cm="1">
        <f t="array" ref="S734">_xlfn.IFS(Table1[[#This Row],[Asset Class]]&lt;&gt;"Local","y",S$11=$E734,"y",Table1[[#This Row],[Asset Class]]="Local","")</f>
        <v>y</v>
      </c>
      <c r="T734" s="50"/>
      <c r="U734" s="95">
        <f>IF(Table1[[#This Row],[Asset Class]]&lt;&gt;"Local",0.25,IF(P734="y",1,""))</f>
        <v>0.25</v>
      </c>
      <c r="V734" s="415">
        <f>IF(Table1[[#This Row],[Asset Class]]&lt;&gt;"Local",0.25,IF(Q734="y",1,""))</f>
        <v>0.25</v>
      </c>
      <c r="W734" s="415">
        <f>IF(Table1[[#This Row],[Asset Class]]&lt;&gt;"Local",0.25,IF(R734="y",1,""))</f>
        <v>0.25</v>
      </c>
      <c r="X734" s="415">
        <f>IF(Table1[[#This Row],[Asset Class]]&lt;&gt;"Local",0.25,IF(S734="y",1,""))</f>
        <v>0.25</v>
      </c>
      <c r="Y734" s="95">
        <f t="shared" si="66"/>
        <v>1</v>
      </c>
      <c r="Z734" s="50"/>
      <c r="AA734" s="257">
        <f t="shared" si="67"/>
        <v>3787875.75</v>
      </c>
      <c r="AB734" s="258">
        <f t="shared" si="68"/>
        <v>3787875.75</v>
      </c>
      <c r="AC734" s="258">
        <f t="shared" si="69"/>
        <v>3787875.75</v>
      </c>
      <c r="AD734" s="258">
        <f t="shared" si="70"/>
        <v>3787875.75</v>
      </c>
      <c r="AE734" s="259">
        <f t="shared" si="71"/>
        <v>15151503</v>
      </c>
    </row>
    <row r="735" spans="1:31">
      <c r="A735" s="26"/>
      <c r="B735" s="210" t="s">
        <v>1282</v>
      </c>
      <c r="C735" s="211" t="s">
        <v>1283</v>
      </c>
      <c r="D735" s="211" t="s">
        <v>106</v>
      </c>
      <c r="E735" s="211" t="s">
        <v>107</v>
      </c>
      <c r="F735" s="241" t="s">
        <v>108</v>
      </c>
      <c r="G735" s="357">
        <v>0.5</v>
      </c>
      <c r="H735" s="360">
        <v>25168.3554815354</v>
      </c>
      <c r="I735" s="365">
        <v>295.91815694928124</v>
      </c>
      <c r="J735" s="332">
        <f>Table1[[#This Row],[Embellishment Area (m2)]]*Table1[[#This Row],[Construction Unit Rate ($/m)]]*Table1[[#This Row],[Embellishment Area Factor]]</f>
        <v>3723886.6837701476</v>
      </c>
      <c r="K735" s="246">
        <v>50336.7109630708</v>
      </c>
      <c r="L735" s="337">
        <v>157.26221918381682</v>
      </c>
      <c r="M735" s="88">
        <f>Table1[[#This Row],[Size of land (m2)]]*Table1[[#This Row],[Land Unit Rate ($/m2)]]</f>
        <v>7916062.8724668752</v>
      </c>
      <c r="N735" s="244">
        <v>2021</v>
      </c>
      <c r="O735" s="202">
        <f>ROUND(IF(Table1[[#This Row],[Valuation Year]]=2016,(Table1[[#This Row],[Total Construction Cost ($)]]+Table1[[#This Row],[Land Value]])*('General Input Sheet'!$G$38/'General Input Sheet'!$G$43),Table1[[#This Row],[Total Construction Cost ($)]]+Table1[[#This Row],[Land Value]]),0)</f>
        <v>11639950</v>
      </c>
      <c r="P735" s="123" t="str" cm="1">
        <f t="array" ref="P735">_xlfn.IFS(Table1[[#This Row],[Asset Class]]&lt;&gt;"Local","y",P$11=$E735,"y",Table1[[#This Row],[Asset Class]]="Local","")</f>
        <v>y</v>
      </c>
      <c r="Q735" s="86" t="str" cm="1">
        <f t="array" ref="Q735">_xlfn.IFS(Table1[[#This Row],[Asset Class]]&lt;&gt;"Local","y",Q$11=$E735,"y",Table1[[#This Row],[Asset Class]]="Local","")</f>
        <v>y</v>
      </c>
      <c r="R735" s="86" t="str" cm="1">
        <f t="array" ref="R735">_xlfn.IFS(Table1[[#This Row],[Asset Class]]&lt;&gt;"Local","y",R$11=$E735,"y",Table1[[#This Row],[Asset Class]]="Local","")</f>
        <v>y</v>
      </c>
      <c r="S735" s="341" t="str" cm="1">
        <f t="array" ref="S735">_xlfn.IFS(Table1[[#This Row],[Asset Class]]&lt;&gt;"Local","y",S$11=$E735,"y",Table1[[#This Row],[Asset Class]]="Local","")</f>
        <v>y</v>
      </c>
      <c r="T735" s="50"/>
      <c r="U735" s="95">
        <f>IF(Table1[[#This Row],[Asset Class]]&lt;&gt;"Local",0.25,IF(P735="y",1,""))</f>
        <v>0.25</v>
      </c>
      <c r="V735" s="415">
        <f>IF(Table1[[#This Row],[Asset Class]]&lt;&gt;"Local",0.25,IF(Q735="y",1,""))</f>
        <v>0.25</v>
      </c>
      <c r="W735" s="415">
        <f>IF(Table1[[#This Row],[Asset Class]]&lt;&gt;"Local",0.25,IF(R735="y",1,""))</f>
        <v>0.25</v>
      </c>
      <c r="X735" s="415">
        <f>IF(Table1[[#This Row],[Asset Class]]&lt;&gt;"Local",0.25,IF(S735="y",1,""))</f>
        <v>0.25</v>
      </c>
      <c r="Y735" s="95">
        <f t="shared" si="66"/>
        <v>1</v>
      </c>
      <c r="Z735" s="50"/>
      <c r="AA735" s="257">
        <f t="shared" si="67"/>
        <v>2909987.5</v>
      </c>
      <c r="AB735" s="258">
        <f t="shared" si="68"/>
        <v>2909987.5</v>
      </c>
      <c r="AC735" s="258">
        <f t="shared" si="69"/>
        <v>2909987.5</v>
      </c>
      <c r="AD735" s="258">
        <f t="shared" si="70"/>
        <v>2909987.5</v>
      </c>
      <c r="AE735" s="259">
        <f t="shared" si="71"/>
        <v>11639950</v>
      </c>
    </row>
    <row r="736" spans="1:31">
      <c r="A736" s="26"/>
      <c r="B736" s="210" t="s">
        <v>1282</v>
      </c>
      <c r="C736" s="211" t="s">
        <v>1284</v>
      </c>
      <c r="D736" s="211" t="s">
        <v>106</v>
      </c>
      <c r="E736" s="211" t="s">
        <v>107</v>
      </c>
      <c r="F736" s="241" t="s">
        <v>103</v>
      </c>
      <c r="G736" s="357">
        <v>0.5</v>
      </c>
      <c r="H736" s="360">
        <v>28640.992514138474</v>
      </c>
      <c r="I736" s="365">
        <v>295.91815694928124</v>
      </c>
      <c r="J736" s="332">
        <f>Table1[[#This Row],[Embellishment Area (m2)]]*Table1[[#This Row],[Construction Unit Rate ($/m)]]*Table1[[#This Row],[Embellishment Area Factor]]</f>
        <v>4237694.8589910092</v>
      </c>
      <c r="K736" s="246">
        <v>57281.985028276948</v>
      </c>
      <c r="L736" s="337">
        <v>157.26221918381682</v>
      </c>
      <c r="M736" s="88">
        <f>Table1[[#This Row],[Size of land (m2)]]*Table1[[#This Row],[Land Unit Rate ($/m2)]]</f>
        <v>9008292.0848010033</v>
      </c>
      <c r="N736" s="244">
        <v>2021</v>
      </c>
      <c r="O736" s="202">
        <f>ROUND(IF(Table1[[#This Row],[Valuation Year]]=2016,(Table1[[#This Row],[Total Construction Cost ($)]]+Table1[[#This Row],[Land Value]])*('General Input Sheet'!$G$38/'General Input Sheet'!$G$43),Table1[[#This Row],[Total Construction Cost ($)]]+Table1[[#This Row],[Land Value]]),0)</f>
        <v>13245987</v>
      </c>
      <c r="P736" s="123" t="str" cm="1">
        <f t="array" ref="P736">_xlfn.IFS(Table1[[#This Row],[Asset Class]]&lt;&gt;"Local","y",P$11=$E736,"y",Table1[[#This Row],[Asset Class]]="Local","")</f>
        <v>y</v>
      </c>
      <c r="Q736" s="86" t="str" cm="1">
        <f t="array" ref="Q736">_xlfn.IFS(Table1[[#This Row],[Asset Class]]&lt;&gt;"Local","y",Q$11=$E736,"y",Table1[[#This Row],[Asset Class]]="Local","")</f>
        <v>y</v>
      </c>
      <c r="R736" s="86" t="str" cm="1">
        <f t="array" ref="R736">_xlfn.IFS(Table1[[#This Row],[Asset Class]]&lt;&gt;"Local","y",R$11=$E736,"y",Table1[[#This Row],[Asset Class]]="Local","")</f>
        <v>y</v>
      </c>
      <c r="S736" s="341" t="str" cm="1">
        <f t="array" ref="S736">_xlfn.IFS(Table1[[#This Row],[Asset Class]]&lt;&gt;"Local","y",S$11=$E736,"y",Table1[[#This Row],[Asset Class]]="Local","")</f>
        <v>y</v>
      </c>
      <c r="T736" s="50"/>
      <c r="U736" s="95">
        <f>IF(Table1[[#This Row],[Asset Class]]&lt;&gt;"Local",0.25,IF(P736="y",1,""))</f>
        <v>0.25</v>
      </c>
      <c r="V736" s="415">
        <f>IF(Table1[[#This Row],[Asset Class]]&lt;&gt;"Local",0.25,IF(Q736="y",1,""))</f>
        <v>0.25</v>
      </c>
      <c r="W736" s="415">
        <f>IF(Table1[[#This Row],[Asset Class]]&lt;&gt;"Local",0.25,IF(R736="y",1,""))</f>
        <v>0.25</v>
      </c>
      <c r="X736" s="415">
        <f>IF(Table1[[#This Row],[Asset Class]]&lt;&gt;"Local",0.25,IF(S736="y",1,""))</f>
        <v>0.25</v>
      </c>
      <c r="Y736" s="95">
        <f t="shared" si="66"/>
        <v>1</v>
      </c>
      <c r="Z736" s="50"/>
      <c r="AA736" s="257">
        <f t="shared" si="67"/>
        <v>3311496.75</v>
      </c>
      <c r="AB736" s="258">
        <f t="shared" si="68"/>
        <v>3311496.75</v>
      </c>
      <c r="AC736" s="258">
        <f t="shared" si="69"/>
        <v>3311496.75</v>
      </c>
      <c r="AD736" s="258">
        <f t="shared" si="70"/>
        <v>3311496.75</v>
      </c>
      <c r="AE736" s="259">
        <f t="shared" si="71"/>
        <v>13245987</v>
      </c>
    </row>
    <row r="737" spans="1:31">
      <c r="A737" s="26"/>
      <c r="B737" s="210" t="s">
        <v>1282</v>
      </c>
      <c r="C737" s="211" t="s">
        <v>1285</v>
      </c>
      <c r="D737" s="211" t="s">
        <v>106</v>
      </c>
      <c r="E737" s="211" t="s">
        <v>107</v>
      </c>
      <c r="F737" s="241" t="s">
        <v>108</v>
      </c>
      <c r="G737" s="357">
        <v>0.5</v>
      </c>
      <c r="H737" s="360">
        <v>22150.306698333767</v>
      </c>
      <c r="I737" s="365">
        <v>295.91815694928124</v>
      </c>
      <c r="J737" s="332">
        <f>Table1[[#This Row],[Embellishment Area (m2)]]*Table1[[#This Row],[Construction Unit Rate ($/m)]]*Table1[[#This Row],[Embellishment Area Factor]]</f>
        <v>3277338.9670161237</v>
      </c>
      <c r="K737" s="246">
        <v>44300.613396667533</v>
      </c>
      <c r="L737" s="337">
        <v>157.26221918381682</v>
      </c>
      <c r="M737" s="88">
        <f>Table1[[#This Row],[Size of land (m2)]]*Table1[[#This Row],[Land Unit Rate ($/m2)]]</f>
        <v>6966812.7739642616</v>
      </c>
      <c r="N737" s="244">
        <v>2021</v>
      </c>
      <c r="O737" s="202">
        <f>ROUND(IF(Table1[[#This Row],[Valuation Year]]=2016,(Table1[[#This Row],[Total Construction Cost ($)]]+Table1[[#This Row],[Land Value]])*('General Input Sheet'!$G$38/'General Input Sheet'!$G$43),Table1[[#This Row],[Total Construction Cost ($)]]+Table1[[#This Row],[Land Value]]),0)</f>
        <v>10244152</v>
      </c>
      <c r="P737" s="123" t="str" cm="1">
        <f t="array" ref="P737">_xlfn.IFS(Table1[[#This Row],[Asset Class]]&lt;&gt;"Local","y",P$11=$E737,"y",Table1[[#This Row],[Asset Class]]="Local","")</f>
        <v>y</v>
      </c>
      <c r="Q737" s="86" t="str" cm="1">
        <f t="array" ref="Q737">_xlfn.IFS(Table1[[#This Row],[Asset Class]]&lt;&gt;"Local","y",Q$11=$E737,"y",Table1[[#This Row],[Asset Class]]="Local","")</f>
        <v>y</v>
      </c>
      <c r="R737" s="86" t="str" cm="1">
        <f t="array" ref="R737">_xlfn.IFS(Table1[[#This Row],[Asset Class]]&lt;&gt;"Local","y",R$11=$E737,"y",Table1[[#This Row],[Asset Class]]="Local","")</f>
        <v>y</v>
      </c>
      <c r="S737" s="341" t="str" cm="1">
        <f t="array" ref="S737">_xlfn.IFS(Table1[[#This Row],[Asset Class]]&lt;&gt;"Local","y",S$11=$E737,"y",Table1[[#This Row],[Asset Class]]="Local","")</f>
        <v>y</v>
      </c>
      <c r="T737" s="50"/>
      <c r="U737" s="95">
        <f>IF(Table1[[#This Row],[Asset Class]]&lt;&gt;"Local",0.25,IF(P737="y",1,""))</f>
        <v>0.25</v>
      </c>
      <c r="V737" s="415">
        <f>IF(Table1[[#This Row],[Asset Class]]&lt;&gt;"Local",0.25,IF(Q737="y",1,""))</f>
        <v>0.25</v>
      </c>
      <c r="W737" s="415">
        <f>IF(Table1[[#This Row],[Asset Class]]&lt;&gt;"Local",0.25,IF(R737="y",1,""))</f>
        <v>0.25</v>
      </c>
      <c r="X737" s="415">
        <f>IF(Table1[[#This Row],[Asset Class]]&lt;&gt;"Local",0.25,IF(S737="y",1,""))</f>
        <v>0.25</v>
      </c>
      <c r="Y737" s="95">
        <f t="shared" si="66"/>
        <v>1</v>
      </c>
      <c r="Z737" s="50"/>
      <c r="AA737" s="257">
        <f t="shared" si="67"/>
        <v>2561038</v>
      </c>
      <c r="AB737" s="258">
        <f t="shared" si="68"/>
        <v>2561038</v>
      </c>
      <c r="AC737" s="258">
        <f t="shared" si="69"/>
        <v>2561038</v>
      </c>
      <c r="AD737" s="258">
        <f t="shared" si="70"/>
        <v>2561038</v>
      </c>
      <c r="AE737" s="259">
        <f t="shared" si="71"/>
        <v>10244152</v>
      </c>
    </row>
    <row r="738" spans="1:31">
      <c r="A738" s="26"/>
      <c r="B738" s="210" t="s">
        <v>1282</v>
      </c>
      <c r="C738" s="211" t="s">
        <v>1286</v>
      </c>
      <c r="D738" s="211" t="s">
        <v>106</v>
      </c>
      <c r="E738" s="211" t="s">
        <v>107</v>
      </c>
      <c r="F738" s="241" t="s">
        <v>108</v>
      </c>
      <c r="G738" s="357">
        <v>0.5</v>
      </c>
      <c r="H738" s="360">
        <v>16274.522869193095</v>
      </c>
      <c r="I738" s="365">
        <v>295.91815694928124</v>
      </c>
      <c r="J738" s="332">
        <f>Table1[[#This Row],[Embellishment Area (m2)]]*Table1[[#This Row],[Construction Unit Rate ($/m)]]*Table1[[#This Row],[Embellishment Area Factor]]</f>
        <v>2407963.4063402745</v>
      </c>
      <c r="K738" s="246">
        <v>32549.04573838619</v>
      </c>
      <c r="L738" s="337">
        <v>157.26221918381682</v>
      </c>
      <c r="M738" s="88">
        <f>Table1[[#This Row],[Size of land (m2)]]*Table1[[#This Row],[Land Unit Rate ($/m2)]]</f>
        <v>5118735.1651341682</v>
      </c>
      <c r="N738" s="244">
        <v>2021</v>
      </c>
      <c r="O738" s="202">
        <f>ROUND(IF(Table1[[#This Row],[Valuation Year]]=2016,(Table1[[#This Row],[Total Construction Cost ($)]]+Table1[[#This Row],[Land Value]])*('General Input Sheet'!$G$38/'General Input Sheet'!$G$43),Table1[[#This Row],[Total Construction Cost ($)]]+Table1[[#This Row],[Land Value]]),0)</f>
        <v>7526699</v>
      </c>
      <c r="P738" s="123" t="str" cm="1">
        <f t="array" ref="P738">_xlfn.IFS(Table1[[#This Row],[Asset Class]]&lt;&gt;"Local","y",P$11=$E738,"y",Table1[[#This Row],[Asset Class]]="Local","")</f>
        <v>y</v>
      </c>
      <c r="Q738" s="86" t="str" cm="1">
        <f t="array" ref="Q738">_xlfn.IFS(Table1[[#This Row],[Asset Class]]&lt;&gt;"Local","y",Q$11=$E738,"y",Table1[[#This Row],[Asset Class]]="Local","")</f>
        <v>y</v>
      </c>
      <c r="R738" s="86" t="str" cm="1">
        <f t="array" ref="R738">_xlfn.IFS(Table1[[#This Row],[Asset Class]]&lt;&gt;"Local","y",R$11=$E738,"y",Table1[[#This Row],[Asset Class]]="Local","")</f>
        <v>y</v>
      </c>
      <c r="S738" s="341" t="str" cm="1">
        <f t="array" ref="S738">_xlfn.IFS(Table1[[#This Row],[Asset Class]]&lt;&gt;"Local","y",S$11=$E738,"y",Table1[[#This Row],[Asset Class]]="Local","")</f>
        <v>y</v>
      </c>
      <c r="T738" s="50"/>
      <c r="U738" s="95">
        <f>IF(Table1[[#This Row],[Asset Class]]&lt;&gt;"Local",0.25,IF(P738="y",1,""))</f>
        <v>0.25</v>
      </c>
      <c r="V738" s="415">
        <f>IF(Table1[[#This Row],[Asset Class]]&lt;&gt;"Local",0.25,IF(Q738="y",1,""))</f>
        <v>0.25</v>
      </c>
      <c r="W738" s="415">
        <f>IF(Table1[[#This Row],[Asset Class]]&lt;&gt;"Local",0.25,IF(R738="y",1,""))</f>
        <v>0.25</v>
      </c>
      <c r="X738" s="415">
        <f>IF(Table1[[#This Row],[Asset Class]]&lt;&gt;"Local",0.25,IF(S738="y",1,""))</f>
        <v>0.25</v>
      </c>
      <c r="Y738" s="95">
        <f t="shared" si="66"/>
        <v>1</v>
      </c>
      <c r="Z738" s="50"/>
      <c r="AA738" s="257">
        <f t="shared" si="67"/>
        <v>1881674.75</v>
      </c>
      <c r="AB738" s="258">
        <f t="shared" si="68"/>
        <v>1881674.75</v>
      </c>
      <c r="AC738" s="258">
        <f t="shared" si="69"/>
        <v>1881674.75</v>
      </c>
      <c r="AD738" s="258">
        <f t="shared" si="70"/>
        <v>1881674.75</v>
      </c>
      <c r="AE738" s="259">
        <f t="shared" si="71"/>
        <v>7526699</v>
      </c>
    </row>
    <row r="739" spans="1:31">
      <c r="A739" s="26"/>
      <c r="B739" s="210" t="s">
        <v>1282</v>
      </c>
      <c r="C739" s="211" t="s">
        <v>1287</v>
      </c>
      <c r="D739" s="211" t="s">
        <v>106</v>
      </c>
      <c r="E739" s="211" t="s">
        <v>107</v>
      </c>
      <c r="F739" s="241" t="s">
        <v>108</v>
      </c>
      <c r="G739" s="357">
        <v>0.5</v>
      </c>
      <c r="H739" s="360">
        <v>1059.3664763352861</v>
      </c>
      <c r="I739" s="365">
        <v>295.91815694928124</v>
      </c>
      <c r="J739" s="332">
        <f>Table1[[#This Row],[Embellishment Area (m2)]]*Table1[[#This Row],[Construction Unit Rate ($/m)]]*Table1[[#This Row],[Embellishment Area Factor]]</f>
        <v>156742.8876054961</v>
      </c>
      <c r="K739" s="246">
        <v>2118.7329526705721</v>
      </c>
      <c r="L739" s="337">
        <v>157.26221918381682</v>
      </c>
      <c r="M739" s="88">
        <f>Table1[[#This Row],[Size of land (m2)]]*Table1[[#This Row],[Land Unit Rate ($/m2)]]</f>
        <v>333196.64599485492</v>
      </c>
      <c r="N739" s="244">
        <v>2021</v>
      </c>
      <c r="O739" s="202">
        <f>ROUND(IF(Table1[[#This Row],[Valuation Year]]=2016,(Table1[[#This Row],[Total Construction Cost ($)]]+Table1[[#This Row],[Land Value]])*('General Input Sheet'!$G$38/'General Input Sheet'!$G$43),Table1[[#This Row],[Total Construction Cost ($)]]+Table1[[#This Row],[Land Value]]),0)</f>
        <v>489940</v>
      </c>
      <c r="P739" s="123" t="str" cm="1">
        <f t="array" ref="P739">_xlfn.IFS(Table1[[#This Row],[Asset Class]]&lt;&gt;"Local","y",P$11=$E739,"y",Table1[[#This Row],[Asset Class]]="Local","")</f>
        <v>y</v>
      </c>
      <c r="Q739" s="86" t="str" cm="1">
        <f t="array" ref="Q739">_xlfn.IFS(Table1[[#This Row],[Asset Class]]&lt;&gt;"Local","y",Q$11=$E739,"y",Table1[[#This Row],[Asset Class]]="Local","")</f>
        <v>y</v>
      </c>
      <c r="R739" s="86" t="str" cm="1">
        <f t="array" ref="R739">_xlfn.IFS(Table1[[#This Row],[Asset Class]]&lt;&gt;"Local","y",R$11=$E739,"y",Table1[[#This Row],[Asset Class]]="Local","")</f>
        <v>y</v>
      </c>
      <c r="S739" s="341" t="str" cm="1">
        <f t="array" ref="S739">_xlfn.IFS(Table1[[#This Row],[Asset Class]]&lt;&gt;"Local","y",S$11=$E739,"y",Table1[[#This Row],[Asset Class]]="Local","")</f>
        <v>y</v>
      </c>
      <c r="T739" s="50"/>
      <c r="U739" s="95">
        <f>IF(Table1[[#This Row],[Asset Class]]&lt;&gt;"Local",0.25,IF(P739="y",1,""))</f>
        <v>0.25</v>
      </c>
      <c r="V739" s="415">
        <f>IF(Table1[[#This Row],[Asset Class]]&lt;&gt;"Local",0.25,IF(Q739="y",1,""))</f>
        <v>0.25</v>
      </c>
      <c r="W739" s="415">
        <f>IF(Table1[[#This Row],[Asset Class]]&lt;&gt;"Local",0.25,IF(R739="y",1,""))</f>
        <v>0.25</v>
      </c>
      <c r="X739" s="415">
        <f>IF(Table1[[#This Row],[Asset Class]]&lt;&gt;"Local",0.25,IF(S739="y",1,""))</f>
        <v>0.25</v>
      </c>
      <c r="Y739" s="95">
        <f t="shared" si="66"/>
        <v>1</v>
      </c>
      <c r="Z739" s="50"/>
      <c r="AA739" s="257">
        <f t="shared" si="67"/>
        <v>122485</v>
      </c>
      <c r="AB739" s="258">
        <f t="shared" si="68"/>
        <v>122485</v>
      </c>
      <c r="AC739" s="258">
        <f t="shared" si="69"/>
        <v>122485</v>
      </c>
      <c r="AD739" s="258">
        <f t="shared" si="70"/>
        <v>122485</v>
      </c>
      <c r="AE739" s="259">
        <f t="shared" si="71"/>
        <v>489940</v>
      </c>
    </row>
    <row r="740" spans="1:31">
      <c r="A740" s="26"/>
      <c r="B740" s="210" t="s">
        <v>1288</v>
      </c>
      <c r="C740" s="211" t="s">
        <v>1289</v>
      </c>
      <c r="D740" s="211" t="s">
        <v>111</v>
      </c>
      <c r="E740" s="211" t="s">
        <v>107</v>
      </c>
      <c r="F740" s="241" t="s">
        <v>103</v>
      </c>
      <c r="G740" s="357">
        <v>0.5</v>
      </c>
      <c r="H740" s="360">
        <v>2066.9452552651137</v>
      </c>
      <c r="I740" s="365">
        <v>111.62041035606889</v>
      </c>
      <c r="J740" s="332">
        <f>Table1[[#This Row],[Embellishment Area (m2)]]*Table1[[#This Row],[Construction Unit Rate ($/m)]]*Table1[[#This Row],[Embellishment Area Factor]]</f>
        <v>115356.63878811078</v>
      </c>
      <c r="K740" s="246">
        <v>0</v>
      </c>
      <c r="L740" s="337">
        <v>66.125722619436161</v>
      </c>
      <c r="M740" s="88">
        <f>Table1[[#This Row],[Size of land (m2)]]*Table1[[#This Row],[Land Unit Rate ($/m2)]]</f>
        <v>0</v>
      </c>
      <c r="N740" s="244">
        <v>2021</v>
      </c>
      <c r="O740" s="202">
        <f>ROUND(IF(Table1[[#This Row],[Valuation Year]]=2016,(Table1[[#This Row],[Total Construction Cost ($)]]+Table1[[#This Row],[Land Value]])*('General Input Sheet'!$G$38/'General Input Sheet'!$G$43),Table1[[#This Row],[Total Construction Cost ($)]]+Table1[[#This Row],[Land Value]]),0)</f>
        <v>115357</v>
      </c>
      <c r="P740" s="123" t="str" cm="1">
        <f t="array" ref="P740">_xlfn.IFS(Table1[[#This Row],[Asset Class]]&lt;&gt;"Local","y",P$11=$E740,"y",Table1[[#This Row],[Asset Class]]="Local","")</f>
        <v>y</v>
      </c>
      <c r="Q740" s="86" t="str" cm="1">
        <f t="array" ref="Q740">_xlfn.IFS(Table1[[#This Row],[Asset Class]]&lt;&gt;"Local","y",Q$11=$E740,"y",Table1[[#This Row],[Asset Class]]="Local","")</f>
        <v/>
      </c>
      <c r="R740" s="86" t="str" cm="1">
        <f t="array" ref="R740">_xlfn.IFS(Table1[[#This Row],[Asset Class]]&lt;&gt;"Local","y",R$11=$E740,"y",Table1[[#This Row],[Asset Class]]="Local","")</f>
        <v/>
      </c>
      <c r="S740" s="341" t="str" cm="1">
        <f t="array" ref="S740">_xlfn.IFS(Table1[[#This Row],[Asset Class]]&lt;&gt;"Local","y",S$11=$E740,"y",Table1[[#This Row],[Asset Class]]="Local","")</f>
        <v/>
      </c>
      <c r="T740" s="50"/>
      <c r="U740" s="95">
        <f>IF(Table1[[#This Row],[Asset Class]]&lt;&gt;"Local",0.25,IF(P740="y",1,""))</f>
        <v>1</v>
      </c>
      <c r="V740" s="415" t="str">
        <f>IF(Table1[[#This Row],[Asset Class]]&lt;&gt;"Local",0.25,IF(Q740="y",1,""))</f>
        <v/>
      </c>
      <c r="W740" s="415" t="str">
        <f>IF(Table1[[#This Row],[Asset Class]]&lt;&gt;"Local",0.25,IF(R740="y",1,""))</f>
        <v/>
      </c>
      <c r="X740" s="415" t="str">
        <f>IF(Table1[[#This Row],[Asset Class]]&lt;&gt;"Local",0.25,IF(S740="y",1,""))</f>
        <v/>
      </c>
      <c r="Y740" s="95">
        <f t="shared" si="66"/>
        <v>1</v>
      </c>
      <c r="Z740" s="50"/>
      <c r="AA740" s="257">
        <f t="shared" si="67"/>
        <v>115357</v>
      </c>
      <c r="AB740" s="258" t="str">
        <f t="shared" si="68"/>
        <v/>
      </c>
      <c r="AC740" s="258" t="str">
        <f t="shared" si="69"/>
        <v/>
      </c>
      <c r="AD740" s="258" t="str">
        <f t="shared" si="70"/>
        <v/>
      </c>
      <c r="AE740" s="259">
        <f t="shared" si="71"/>
        <v>115357</v>
      </c>
    </row>
    <row r="741" spans="1:31">
      <c r="A741" s="26"/>
      <c r="B741" s="210" t="s">
        <v>1290</v>
      </c>
      <c r="C741" s="211" t="s">
        <v>1291</v>
      </c>
      <c r="D741" s="211" t="s">
        <v>106</v>
      </c>
      <c r="E741" s="211" t="s">
        <v>107</v>
      </c>
      <c r="F741" s="241" t="s">
        <v>108</v>
      </c>
      <c r="G741" s="357">
        <v>0.5</v>
      </c>
      <c r="H741" s="360">
        <v>53868.267496065702</v>
      </c>
      <c r="I741" s="365">
        <v>295.91815694928124</v>
      </c>
      <c r="J741" s="332">
        <f>Table1[[#This Row],[Embellishment Area (m2)]]*Table1[[#This Row],[Construction Unit Rate ($/m)]]*Table1[[#This Row],[Embellishment Area Factor]]</f>
        <v>7970299.2177433176</v>
      </c>
      <c r="K741" s="246">
        <v>0</v>
      </c>
      <c r="L741" s="337">
        <v>157.26221918381682</v>
      </c>
      <c r="M741" s="88">
        <f>Table1[[#This Row],[Size of land (m2)]]*Table1[[#This Row],[Land Unit Rate ($/m2)]]</f>
        <v>0</v>
      </c>
      <c r="N741" s="244">
        <v>2021</v>
      </c>
      <c r="O741" s="202">
        <f>ROUND(IF(Table1[[#This Row],[Valuation Year]]=2016,(Table1[[#This Row],[Total Construction Cost ($)]]+Table1[[#This Row],[Land Value]])*('General Input Sheet'!$G$38/'General Input Sheet'!$G$43),Table1[[#This Row],[Total Construction Cost ($)]]+Table1[[#This Row],[Land Value]]),0)</f>
        <v>7970299</v>
      </c>
      <c r="P741" s="123" t="str" cm="1">
        <f t="array" ref="P741">_xlfn.IFS(Table1[[#This Row],[Asset Class]]&lt;&gt;"Local","y",P$11=$E741,"y",Table1[[#This Row],[Asset Class]]="Local","")</f>
        <v>y</v>
      </c>
      <c r="Q741" s="86" t="str" cm="1">
        <f t="array" ref="Q741">_xlfn.IFS(Table1[[#This Row],[Asset Class]]&lt;&gt;"Local","y",Q$11=$E741,"y",Table1[[#This Row],[Asset Class]]="Local","")</f>
        <v>y</v>
      </c>
      <c r="R741" s="86" t="str" cm="1">
        <f t="array" ref="R741">_xlfn.IFS(Table1[[#This Row],[Asset Class]]&lt;&gt;"Local","y",R$11=$E741,"y",Table1[[#This Row],[Asset Class]]="Local","")</f>
        <v>y</v>
      </c>
      <c r="S741" s="341" t="str" cm="1">
        <f t="array" ref="S741">_xlfn.IFS(Table1[[#This Row],[Asset Class]]&lt;&gt;"Local","y",S$11=$E741,"y",Table1[[#This Row],[Asset Class]]="Local","")</f>
        <v>y</v>
      </c>
      <c r="T741" s="50"/>
      <c r="U741" s="95">
        <f>IF(Table1[[#This Row],[Asset Class]]&lt;&gt;"Local",0.25,IF(P741="y",1,""))</f>
        <v>0.25</v>
      </c>
      <c r="V741" s="415">
        <f>IF(Table1[[#This Row],[Asset Class]]&lt;&gt;"Local",0.25,IF(Q741="y",1,""))</f>
        <v>0.25</v>
      </c>
      <c r="W741" s="415">
        <f>IF(Table1[[#This Row],[Asset Class]]&lt;&gt;"Local",0.25,IF(R741="y",1,""))</f>
        <v>0.25</v>
      </c>
      <c r="X741" s="415">
        <f>IF(Table1[[#This Row],[Asset Class]]&lt;&gt;"Local",0.25,IF(S741="y",1,""))</f>
        <v>0.25</v>
      </c>
      <c r="Y741" s="95">
        <f t="shared" si="66"/>
        <v>1</v>
      </c>
      <c r="Z741" s="50"/>
      <c r="AA741" s="257">
        <f t="shared" si="67"/>
        <v>1992574.75</v>
      </c>
      <c r="AB741" s="258">
        <f t="shared" si="68"/>
        <v>1992574.75</v>
      </c>
      <c r="AC741" s="258">
        <f t="shared" si="69"/>
        <v>1992574.75</v>
      </c>
      <c r="AD741" s="258">
        <f t="shared" si="70"/>
        <v>1992574.75</v>
      </c>
      <c r="AE741" s="259">
        <f t="shared" si="71"/>
        <v>7970299</v>
      </c>
    </row>
    <row r="742" spans="1:31">
      <c r="A742" s="26"/>
      <c r="B742" s="210" t="s">
        <v>1292</v>
      </c>
      <c r="C742" s="211" t="s">
        <v>1293</v>
      </c>
      <c r="D742" s="211" t="s">
        <v>106</v>
      </c>
      <c r="E742" s="211" t="s">
        <v>143</v>
      </c>
      <c r="F742" s="241" t="s">
        <v>103</v>
      </c>
      <c r="G742" s="357">
        <v>0.5</v>
      </c>
      <c r="H742" s="360">
        <v>41594.709077877029</v>
      </c>
      <c r="I742" s="365">
        <v>406.79298511948269</v>
      </c>
      <c r="J742" s="332">
        <f>Table1[[#This Row],[Embellishment Area (m2)]]*Table1[[#This Row],[Construction Unit Rate ($/m)]]*Table1[[#This Row],[Embellishment Area Factor]]</f>
        <v>8460217.9354830217</v>
      </c>
      <c r="K742" s="246">
        <v>0</v>
      </c>
      <c r="L742" s="337">
        <v>77.249060510664719</v>
      </c>
      <c r="M742" s="88">
        <f>Table1[[#This Row],[Size of land (m2)]]*Table1[[#This Row],[Land Unit Rate ($/m2)]]</f>
        <v>0</v>
      </c>
      <c r="N742" s="244">
        <v>2021</v>
      </c>
      <c r="O742" s="202">
        <f>ROUND(IF(Table1[[#This Row],[Valuation Year]]=2016,(Table1[[#This Row],[Total Construction Cost ($)]]+Table1[[#This Row],[Land Value]])*('General Input Sheet'!$G$38/'General Input Sheet'!$G$43),Table1[[#This Row],[Total Construction Cost ($)]]+Table1[[#This Row],[Land Value]]),0)</f>
        <v>8460218</v>
      </c>
      <c r="P742" s="123" t="str" cm="1">
        <f t="array" ref="P742">_xlfn.IFS(Table1[[#This Row],[Asset Class]]&lt;&gt;"Local","y",P$11=$E742,"y",Table1[[#This Row],[Asset Class]]="Local","")</f>
        <v>y</v>
      </c>
      <c r="Q742" s="86" t="str" cm="1">
        <f t="array" ref="Q742">_xlfn.IFS(Table1[[#This Row],[Asset Class]]&lt;&gt;"Local","y",Q$11=$E742,"y",Table1[[#This Row],[Asset Class]]="Local","")</f>
        <v>y</v>
      </c>
      <c r="R742" s="86" t="str" cm="1">
        <f t="array" ref="R742">_xlfn.IFS(Table1[[#This Row],[Asset Class]]&lt;&gt;"Local","y",R$11=$E742,"y",Table1[[#This Row],[Asset Class]]="Local","")</f>
        <v>y</v>
      </c>
      <c r="S742" s="341" t="str" cm="1">
        <f t="array" ref="S742">_xlfn.IFS(Table1[[#This Row],[Asset Class]]&lt;&gt;"Local","y",S$11=$E742,"y",Table1[[#This Row],[Asset Class]]="Local","")</f>
        <v>y</v>
      </c>
      <c r="T742" s="50"/>
      <c r="U742" s="95">
        <f>IF(Table1[[#This Row],[Asset Class]]&lt;&gt;"Local",0.25,IF(P742="y",1,""))</f>
        <v>0.25</v>
      </c>
      <c r="V742" s="415">
        <f>IF(Table1[[#This Row],[Asset Class]]&lt;&gt;"Local",0.25,IF(Q742="y",1,""))</f>
        <v>0.25</v>
      </c>
      <c r="W742" s="415">
        <f>IF(Table1[[#This Row],[Asset Class]]&lt;&gt;"Local",0.25,IF(R742="y",1,""))</f>
        <v>0.25</v>
      </c>
      <c r="X742" s="415">
        <f>IF(Table1[[#This Row],[Asset Class]]&lt;&gt;"Local",0.25,IF(S742="y",1,""))</f>
        <v>0.25</v>
      </c>
      <c r="Y742" s="95">
        <f t="shared" si="66"/>
        <v>1</v>
      </c>
      <c r="Z742" s="50"/>
      <c r="AA742" s="257">
        <f t="shared" si="67"/>
        <v>2115054.5</v>
      </c>
      <c r="AB742" s="258">
        <f t="shared" si="68"/>
        <v>2115054.5</v>
      </c>
      <c r="AC742" s="258">
        <f t="shared" si="69"/>
        <v>2115054.5</v>
      </c>
      <c r="AD742" s="258">
        <f t="shared" si="70"/>
        <v>2115054.5</v>
      </c>
      <c r="AE742" s="259">
        <f t="shared" si="71"/>
        <v>8460218</v>
      </c>
    </row>
    <row r="743" spans="1:31">
      <c r="A743" s="26"/>
      <c r="B743" s="210" t="s">
        <v>1294</v>
      </c>
      <c r="C743" s="211" t="s">
        <v>1295</v>
      </c>
      <c r="D743" s="211" t="s">
        <v>106</v>
      </c>
      <c r="E743" s="211" t="s">
        <v>143</v>
      </c>
      <c r="F743" s="241" t="s">
        <v>103</v>
      </c>
      <c r="G743" s="357">
        <v>0.5</v>
      </c>
      <c r="H743" s="360">
        <v>22055.966350042745</v>
      </c>
      <c r="I743" s="365">
        <v>406.79298511948269</v>
      </c>
      <c r="J743" s="332">
        <f>Table1[[#This Row],[Embellishment Area (m2)]]*Table1[[#This Row],[Construction Unit Rate ($/m)]]*Table1[[#This Row],[Embellishment Area Factor]]</f>
        <v>4486106.1956143742</v>
      </c>
      <c r="K743" s="246">
        <v>0</v>
      </c>
      <c r="L743" s="337">
        <v>77.249060510664719</v>
      </c>
      <c r="M743" s="88">
        <f>Table1[[#This Row],[Size of land (m2)]]*Table1[[#This Row],[Land Unit Rate ($/m2)]]</f>
        <v>0</v>
      </c>
      <c r="N743" s="244">
        <v>2021</v>
      </c>
      <c r="O743" s="202">
        <f>ROUND(IF(Table1[[#This Row],[Valuation Year]]=2016,(Table1[[#This Row],[Total Construction Cost ($)]]+Table1[[#This Row],[Land Value]])*('General Input Sheet'!$G$38/'General Input Sheet'!$G$43),Table1[[#This Row],[Total Construction Cost ($)]]+Table1[[#This Row],[Land Value]]),0)</f>
        <v>4486106</v>
      </c>
      <c r="P743" s="123" t="str" cm="1">
        <f t="array" ref="P743">_xlfn.IFS(Table1[[#This Row],[Asset Class]]&lt;&gt;"Local","y",P$11=$E743,"y",Table1[[#This Row],[Asset Class]]="Local","")</f>
        <v>y</v>
      </c>
      <c r="Q743" s="86" t="str" cm="1">
        <f t="array" ref="Q743">_xlfn.IFS(Table1[[#This Row],[Asset Class]]&lt;&gt;"Local","y",Q$11=$E743,"y",Table1[[#This Row],[Asset Class]]="Local","")</f>
        <v>y</v>
      </c>
      <c r="R743" s="86" t="str" cm="1">
        <f t="array" ref="R743">_xlfn.IFS(Table1[[#This Row],[Asset Class]]&lt;&gt;"Local","y",R$11=$E743,"y",Table1[[#This Row],[Asset Class]]="Local","")</f>
        <v>y</v>
      </c>
      <c r="S743" s="341" t="str" cm="1">
        <f t="array" ref="S743">_xlfn.IFS(Table1[[#This Row],[Asset Class]]&lt;&gt;"Local","y",S$11=$E743,"y",Table1[[#This Row],[Asset Class]]="Local","")</f>
        <v>y</v>
      </c>
      <c r="T743" s="50"/>
      <c r="U743" s="95">
        <f>IF(Table1[[#This Row],[Asset Class]]&lt;&gt;"Local",0.25,IF(P743="y",1,""))</f>
        <v>0.25</v>
      </c>
      <c r="V743" s="415">
        <f>IF(Table1[[#This Row],[Asset Class]]&lt;&gt;"Local",0.25,IF(Q743="y",1,""))</f>
        <v>0.25</v>
      </c>
      <c r="W743" s="415">
        <f>IF(Table1[[#This Row],[Asset Class]]&lt;&gt;"Local",0.25,IF(R743="y",1,""))</f>
        <v>0.25</v>
      </c>
      <c r="X743" s="415">
        <f>IF(Table1[[#This Row],[Asset Class]]&lt;&gt;"Local",0.25,IF(S743="y",1,""))</f>
        <v>0.25</v>
      </c>
      <c r="Y743" s="95">
        <f t="shared" si="66"/>
        <v>1</v>
      </c>
      <c r="Z743" s="50"/>
      <c r="AA743" s="257">
        <f t="shared" si="67"/>
        <v>1121526.5</v>
      </c>
      <c r="AB743" s="258">
        <f t="shared" si="68"/>
        <v>1121526.5</v>
      </c>
      <c r="AC743" s="258">
        <f t="shared" si="69"/>
        <v>1121526.5</v>
      </c>
      <c r="AD743" s="258">
        <f t="shared" si="70"/>
        <v>1121526.5</v>
      </c>
      <c r="AE743" s="259">
        <f t="shared" si="71"/>
        <v>4486106</v>
      </c>
    </row>
    <row r="744" spans="1:31">
      <c r="A744" s="26"/>
      <c r="B744" s="210" t="s">
        <v>1294</v>
      </c>
      <c r="C744" s="211" t="s">
        <v>1296</v>
      </c>
      <c r="D744" s="211" t="s">
        <v>106</v>
      </c>
      <c r="E744" s="211" t="s">
        <v>143</v>
      </c>
      <c r="F744" s="241" t="s">
        <v>136</v>
      </c>
      <c r="G744" s="357">
        <v>0.5</v>
      </c>
      <c r="H744" s="360">
        <v>18157.665669324109</v>
      </c>
      <c r="I744" s="365">
        <v>406.79298511948269</v>
      </c>
      <c r="J744" s="332">
        <f>Table1[[#This Row],[Embellishment Area (m2)]]*Table1[[#This Row],[Construction Unit Rate ($/m)]]*Table1[[#This Row],[Embellishment Area Factor]]</f>
        <v>3693205.5102129523</v>
      </c>
      <c r="K744" s="246">
        <v>0</v>
      </c>
      <c r="L744" s="337">
        <v>77.249060510664719</v>
      </c>
      <c r="M744" s="88">
        <f>Table1[[#This Row],[Size of land (m2)]]*Table1[[#This Row],[Land Unit Rate ($/m2)]]</f>
        <v>0</v>
      </c>
      <c r="N744" s="244">
        <v>2021</v>
      </c>
      <c r="O744" s="202">
        <f>ROUND(IF(Table1[[#This Row],[Valuation Year]]=2016,(Table1[[#This Row],[Total Construction Cost ($)]]+Table1[[#This Row],[Land Value]])*('General Input Sheet'!$G$38/'General Input Sheet'!$G$43),Table1[[#This Row],[Total Construction Cost ($)]]+Table1[[#This Row],[Land Value]]),0)</f>
        <v>3693206</v>
      </c>
      <c r="P744" s="123" t="str" cm="1">
        <f t="array" ref="P744">_xlfn.IFS(Table1[[#This Row],[Asset Class]]&lt;&gt;"Local","y",P$11=$E744,"y",Table1[[#This Row],[Asset Class]]="Local","")</f>
        <v>y</v>
      </c>
      <c r="Q744" s="86" t="str" cm="1">
        <f t="array" ref="Q744">_xlfn.IFS(Table1[[#This Row],[Asset Class]]&lt;&gt;"Local","y",Q$11=$E744,"y",Table1[[#This Row],[Asset Class]]="Local","")</f>
        <v>y</v>
      </c>
      <c r="R744" s="86" t="str" cm="1">
        <f t="array" ref="R744">_xlfn.IFS(Table1[[#This Row],[Asset Class]]&lt;&gt;"Local","y",R$11=$E744,"y",Table1[[#This Row],[Asset Class]]="Local","")</f>
        <v>y</v>
      </c>
      <c r="S744" s="341" t="str" cm="1">
        <f t="array" ref="S744">_xlfn.IFS(Table1[[#This Row],[Asset Class]]&lt;&gt;"Local","y",S$11=$E744,"y",Table1[[#This Row],[Asset Class]]="Local","")</f>
        <v>y</v>
      </c>
      <c r="T744" s="50"/>
      <c r="U744" s="95">
        <f>IF(Table1[[#This Row],[Asset Class]]&lt;&gt;"Local",0.25,IF(P744="y",1,""))</f>
        <v>0.25</v>
      </c>
      <c r="V744" s="415">
        <f>IF(Table1[[#This Row],[Asset Class]]&lt;&gt;"Local",0.25,IF(Q744="y",1,""))</f>
        <v>0.25</v>
      </c>
      <c r="W744" s="415">
        <f>IF(Table1[[#This Row],[Asset Class]]&lt;&gt;"Local",0.25,IF(R744="y",1,""))</f>
        <v>0.25</v>
      </c>
      <c r="X744" s="415">
        <f>IF(Table1[[#This Row],[Asset Class]]&lt;&gt;"Local",0.25,IF(S744="y",1,""))</f>
        <v>0.25</v>
      </c>
      <c r="Y744" s="95">
        <f t="shared" si="66"/>
        <v>1</v>
      </c>
      <c r="Z744" s="50"/>
      <c r="AA744" s="257">
        <f t="shared" si="67"/>
        <v>923301.5</v>
      </c>
      <c r="AB744" s="258">
        <f t="shared" si="68"/>
        <v>923301.5</v>
      </c>
      <c r="AC744" s="258">
        <f t="shared" si="69"/>
        <v>923301.5</v>
      </c>
      <c r="AD744" s="258">
        <f t="shared" si="70"/>
        <v>923301.5</v>
      </c>
      <c r="AE744" s="259">
        <f t="shared" si="71"/>
        <v>3693206</v>
      </c>
    </row>
    <row r="745" spans="1:31">
      <c r="A745" s="26"/>
      <c r="B745" s="210" t="s">
        <v>1297</v>
      </c>
      <c r="C745" s="211" t="s">
        <v>1298</v>
      </c>
      <c r="D745" s="211" t="s">
        <v>111</v>
      </c>
      <c r="E745" s="211" t="s">
        <v>143</v>
      </c>
      <c r="F745" s="241" t="s">
        <v>103</v>
      </c>
      <c r="G745" s="357">
        <v>0.5</v>
      </c>
      <c r="H745" s="360">
        <v>3099.8132684147999</v>
      </c>
      <c r="I745" s="365">
        <v>115.6419902144599</v>
      </c>
      <c r="J745" s="332">
        <f>Table1[[#This Row],[Embellishment Area (m2)]]*Table1[[#This Row],[Construction Unit Rate ($/m)]]*Table1[[#This Row],[Embellishment Area Factor]]</f>
        <v>179234.28782633861</v>
      </c>
      <c r="K745" s="246">
        <v>6199.6265368295999</v>
      </c>
      <c r="L745" s="337">
        <v>85.331826959272703</v>
      </c>
      <c r="M745" s="88">
        <f>Table1[[#This Row],[Size of land (m2)]]*Table1[[#This Row],[Land Unit Rate ($/m2)]]</f>
        <v>529025.45885285852</v>
      </c>
      <c r="N745" s="244">
        <v>2021</v>
      </c>
      <c r="O745" s="202">
        <f>ROUND(IF(Table1[[#This Row],[Valuation Year]]=2016,(Table1[[#This Row],[Total Construction Cost ($)]]+Table1[[#This Row],[Land Value]])*('General Input Sheet'!$G$38/'General Input Sheet'!$G$43),Table1[[#This Row],[Total Construction Cost ($)]]+Table1[[#This Row],[Land Value]]),0)</f>
        <v>708260</v>
      </c>
      <c r="P745" s="123" t="str" cm="1">
        <f t="array" ref="P745">_xlfn.IFS(Table1[[#This Row],[Asset Class]]&lt;&gt;"Local","y",P$11=$E745,"y",Table1[[#This Row],[Asset Class]]="Local","")</f>
        <v/>
      </c>
      <c r="Q745" s="86" t="str" cm="1">
        <f t="array" ref="Q745">_xlfn.IFS(Table1[[#This Row],[Asset Class]]&lt;&gt;"Local","y",Q$11=$E745,"y",Table1[[#This Row],[Asset Class]]="Local","")</f>
        <v>y</v>
      </c>
      <c r="R745" s="86" t="str" cm="1">
        <f t="array" ref="R745">_xlfn.IFS(Table1[[#This Row],[Asset Class]]&lt;&gt;"Local","y",R$11=$E745,"y",Table1[[#This Row],[Asset Class]]="Local","")</f>
        <v/>
      </c>
      <c r="S745" s="341" t="str" cm="1">
        <f t="array" ref="S745">_xlfn.IFS(Table1[[#This Row],[Asset Class]]&lt;&gt;"Local","y",S$11=$E745,"y",Table1[[#This Row],[Asset Class]]="Local","")</f>
        <v/>
      </c>
      <c r="T745" s="50"/>
      <c r="U745" s="95" t="str">
        <f>IF(Table1[[#This Row],[Asset Class]]&lt;&gt;"Local",0.25,IF(P745="y",1,""))</f>
        <v/>
      </c>
      <c r="V745" s="415">
        <f>IF(Table1[[#This Row],[Asset Class]]&lt;&gt;"Local",0.25,IF(Q745="y",1,""))</f>
        <v>1</v>
      </c>
      <c r="W745" s="415" t="str">
        <f>IF(Table1[[#This Row],[Asset Class]]&lt;&gt;"Local",0.25,IF(R745="y",1,""))</f>
        <v/>
      </c>
      <c r="X745" s="415" t="str">
        <f>IF(Table1[[#This Row],[Asset Class]]&lt;&gt;"Local",0.25,IF(S745="y",1,""))</f>
        <v/>
      </c>
      <c r="Y745" s="95">
        <f t="shared" si="66"/>
        <v>1</v>
      </c>
      <c r="Z745" s="50"/>
      <c r="AA745" s="257" t="str">
        <f t="shared" si="67"/>
        <v/>
      </c>
      <c r="AB745" s="258">
        <f t="shared" si="68"/>
        <v>708260</v>
      </c>
      <c r="AC745" s="258" t="str">
        <f t="shared" si="69"/>
        <v/>
      </c>
      <c r="AD745" s="258" t="str">
        <f t="shared" si="70"/>
        <v/>
      </c>
      <c r="AE745" s="259">
        <f t="shared" si="71"/>
        <v>708260</v>
      </c>
    </row>
    <row r="746" spans="1:31">
      <c r="A746" s="26"/>
      <c r="B746" s="210" t="s">
        <v>1299</v>
      </c>
      <c r="C746" s="211" t="s">
        <v>1300</v>
      </c>
      <c r="D746" s="211" t="s">
        <v>111</v>
      </c>
      <c r="E746" s="211" t="s">
        <v>143</v>
      </c>
      <c r="F746" s="241" t="s">
        <v>103</v>
      </c>
      <c r="G746" s="357">
        <v>0.5</v>
      </c>
      <c r="H746" s="360">
        <v>1891.4901853883255</v>
      </c>
      <c r="I746" s="365">
        <v>115.6419902144599</v>
      </c>
      <c r="J746" s="332">
        <f>Table1[[#This Row],[Embellishment Area (m2)]]*Table1[[#This Row],[Construction Unit Rate ($/m)]]*Table1[[#This Row],[Embellishment Area Factor]]</f>
        <v>109367.84475471183</v>
      </c>
      <c r="K746" s="246">
        <v>3782.9803707766509</v>
      </c>
      <c r="L746" s="337">
        <v>85.331826959272703</v>
      </c>
      <c r="M746" s="88">
        <f>Table1[[#This Row],[Size of land (m2)]]*Table1[[#This Row],[Land Unit Rate ($/m2)]]</f>
        <v>322808.62638943846</v>
      </c>
      <c r="N746" s="244">
        <v>2021</v>
      </c>
      <c r="O746" s="202">
        <f>ROUND(IF(Table1[[#This Row],[Valuation Year]]=2016,(Table1[[#This Row],[Total Construction Cost ($)]]+Table1[[#This Row],[Land Value]])*('General Input Sheet'!$G$38/'General Input Sheet'!$G$43),Table1[[#This Row],[Total Construction Cost ($)]]+Table1[[#This Row],[Land Value]]),0)</f>
        <v>432176</v>
      </c>
      <c r="P746" s="123" t="str" cm="1">
        <f t="array" ref="P746">_xlfn.IFS(Table1[[#This Row],[Asset Class]]&lt;&gt;"Local","y",P$11=$E746,"y",Table1[[#This Row],[Asset Class]]="Local","")</f>
        <v/>
      </c>
      <c r="Q746" s="86" t="str" cm="1">
        <f t="array" ref="Q746">_xlfn.IFS(Table1[[#This Row],[Asset Class]]&lt;&gt;"Local","y",Q$11=$E746,"y",Table1[[#This Row],[Asset Class]]="Local","")</f>
        <v>y</v>
      </c>
      <c r="R746" s="86" t="str" cm="1">
        <f t="array" ref="R746">_xlfn.IFS(Table1[[#This Row],[Asset Class]]&lt;&gt;"Local","y",R$11=$E746,"y",Table1[[#This Row],[Asset Class]]="Local","")</f>
        <v/>
      </c>
      <c r="S746" s="341" t="str" cm="1">
        <f t="array" ref="S746">_xlfn.IFS(Table1[[#This Row],[Asset Class]]&lt;&gt;"Local","y",S$11=$E746,"y",Table1[[#This Row],[Asset Class]]="Local","")</f>
        <v/>
      </c>
      <c r="T746" s="50"/>
      <c r="U746" s="95" t="str">
        <f>IF(Table1[[#This Row],[Asset Class]]&lt;&gt;"Local",0.25,IF(P746="y",1,""))</f>
        <v/>
      </c>
      <c r="V746" s="415">
        <f>IF(Table1[[#This Row],[Asset Class]]&lt;&gt;"Local",0.25,IF(Q746="y",1,""))</f>
        <v>1</v>
      </c>
      <c r="W746" s="415" t="str">
        <f>IF(Table1[[#This Row],[Asset Class]]&lt;&gt;"Local",0.25,IF(R746="y",1,""))</f>
        <v/>
      </c>
      <c r="X746" s="415" t="str">
        <f>IF(Table1[[#This Row],[Asset Class]]&lt;&gt;"Local",0.25,IF(S746="y",1,""))</f>
        <v/>
      </c>
      <c r="Y746" s="95">
        <f t="shared" si="66"/>
        <v>1</v>
      </c>
      <c r="Z746" s="50"/>
      <c r="AA746" s="257" t="str">
        <f t="shared" si="67"/>
        <v/>
      </c>
      <c r="AB746" s="258">
        <f t="shared" si="68"/>
        <v>432176</v>
      </c>
      <c r="AC746" s="258" t="str">
        <f t="shared" si="69"/>
        <v/>
      </c>
      <c r="AD746" s="258" t="str">
        <f t="shared" si="70"/>
        <v/>
      </c>
      <c r="AE746" s="259">
        <f t="shared" si="71"/>
        <v>432176</v>
      </c>
    </row>
    <row r="747" spans="1:31">
      <c r="A747" s="26"/>
      <c r="B747" s="210" t="s">
        <v>1301</v>
      </c>
      <c r="C747" s="211" t="s">
        <v>1302</v>
      </c>
      <c r="D747" s="211" t="s">
        <v>106</v>
      </c>
      <c r="E747" s="211" t="s">
        <v>143</v>
      </c>
      <c r="F747" s="241" t="s">
        <v>108</v>
      </c>
      <c r="G747" s="357">
        <v>0.5</v>
      </c>
      <c r="H747" s="360">
        <v>61468.70036673815</v>
      </c>
      <c r="I747" s="365">
        <v>406.79298511948269</v>
      </c>
      <c r="J747" s="332">
        <f>Table1[[#This Row],[Embellishment Area (m2)]]*Table1[[#This Row],[Construction Unit Rate ($/m)]]*Table1[[#This Row],[Embellishment Area Factor]]</f>
        <v>12502518.056800226</v>
      </c>
      <c r="K747" s="246">
        <v>0</v>
      </c>
      <c r="L747" s="337">
        <v>77.249060510664719</v>
      </c>
      <c r="M747" s="88">
        <f>Table1[[#This Row],[Size of land (m2)]]*Table1[[#This Row],[Land Unit Rate ($/m2)]]</f>
        <v>0</v>
      </c>
      <c r="N747" s="244">
        <v>2021</v>
      </c>
      <c r="O747" s="202">
        <f>ROUND(IF(Table1[[#This Row],[Valuation Year]]=2016,(Table1[[#This Row],[Total Construction Cost ($)]]+Table1[[#This Row],[Land Value]])*('General Input Sheet'!$G$38/'General Input Sheet'!$G$43),Table1[[#This Row],[Total Construction Cost ($)]]+Table1[[#This Row],[Land Value]]),0)</f>
        <v>12502518</v>
      </c>
      <c r="P747" s="123" t="str" cm="1">
        <f t="array" ref="P747">_xlfn.IFS(Table1[[#This Row],[Asset Class]]&lt;&gt;"Local","y",P$11=$E747,"y",Table1[[#This Row],[Asset Class]]="Local","")</f>
        <v>y</v>
      </c>
      <c r="Q747" s="86" t="str" cm="1">
        <f t="array" ref="Q747">_xlfn.IFS(Table1[[#This Row],[Asset Class]]&lt;&gt;"Local","y",Q$11=$E747,"y",Table1[[#This Row],[Asset Class]]="Local","")</f>
        <v>y</v>
      </c>
      <c r="R747" s="86" t="str" cm="1">
        <f t="array" ref="R747">_xlfn.IFS(Table1[[#This Row],[Asset Class]]&lt;&gt;"Local","y",R$11=$E747,"y",Table1[[#This Row],[Asset Class]]="Local","")</f>
        <v>y</v>
      </c>
      <c r="S747" s="341" t="str" cm="1">
        <f t="array" ref="S747">_xlfn.IFS(Table1[[#This Row],[Asset Class]]&lt;&gt;"Local","y",S$11=$E747,"y",Table1[[#This Row],[Asset Class]]="Local","")</f>
        <v>y</v>
      </c>
      <c r="T747" s="50"/>
      <c r="U747" s="95">
        <f>IF(Table1[[#This Row],[Asset Class]]&lt;&gt;"Local",0.25,IF(P747="y",1,""))</f>
        <v>0.25</v>
      </c>
      <c r="V747" s="415">
        <f>IF(Table1[[#This Row],[Asset Class]]&lt;&gt;"Local",0.25,IF(Q747="y",1,""))</f>
        <v>0.25</v>
      </c>
      <c r="W747" s="415">
        <f>IF(Table1[[#This Row],[Asset Class]]&lt;&gt;"Local",0.25,IF(R747="y",1,""))</f>
        <v>0.25</v>
      </c>
      <c r="X747" s="415">
        <f>IF(Table1[[#This Row],[Asset Class]]&lt;&gt;"Local",0.25,IF(S747="y",1,""))</f>
        <v>0.25</v>
      </c>
      <c r="Y747" s="95">
        <f t="shared" si="66"/>
        <v>1</v>
      </c>
      <c r="Z747" s="50"/>
      <c r="AA747" s="257">
        <f t="shared" si="67"/>
        <v>3125629.5</v>
      </c>
      <c r="AB747" s="258">
        <f t="shared" si="68"/>
        <v>3125629.5</v>
      </c>
      <c r="AC747" s="258">
        <f t="shared" si="69"/>
        <v>3125629.5</v>
      </c>
      <c r="AD747" s="258">
        <f t="shared" si="70"/>
        <v>3125629.5</v>
      </c>
      <c r="AE747" s="259">
        <f t="shared" si="71"/>
        <v>12502518</v>
      </c>
    </row>
    <row r="748" spans="1:31">
      <c r="A748" s="26"/>
      <c r="B748" s="210" t="s">
        <v>1303</v>
      </c>
      <c r="C748" s="211" t="s">
        <v>1304</v>
      </c>
      <c r="D748" s="211" t="s">
        <v>106</v>
      </c>
      <c r="E748" s="211" t="s">
        <v>143</v>
      </c>
      <c r="F748" s="241" t="s">
        <v>103</v>
      </c>
      <c r="G748" s="357">
        <v>0.5</v>
      </c>
      <c r="H748" s="360">
        <v>5196.97826615759</v>
      </c>
      <c r="I748" s="365">
        <v>406.79298511948269</v>
      </c>
      <c r="J748" s="332">
        <f>Table1[[#This Row],[Embellishment Area (m2)]]*Table1[[#This Row],[Construction Unit Rate ($/m)]]*Table1[[#This Row],[Embellishment Area Factor]]</f>
        <v>1057047.1512456597</v>
      </c>
      <c r="K748" s="246">
        <v>10393.95653231518</v>
      </c>
      <c r="L748" s="337">
        <v>77.249060510664719</v>
      </c>
      <c r="M748" s="88">
        <f>Table1[[#This Row],[Size of land (m2)]]*Table1[[#This Row],[Land Unit Rate ($/m2)]]</f>
        <v>802923.37711003423</v>
      </c>
      <c r="N748" s="244">
        <v>2021</v>
      </c>
      <c r="O748" s="202">
        <f>ROUND(IF(Table1[[#This Row],[Valuation Year]]=2016,(Table1[[#This Row],[Total Construction Cost ($)]]+Table1[[#This Row],[Land Value]])*('General Input Sheet'!$G$38/'General Input Sheet'!$G$43),Table1[[#This Row],[Total Construction Cost ($)]]+Table1[[#This Row],[Land Value]]),0)</f>
        <v>1859971</v>
      </c>
      <c r="P748" s="123" t="str" cm="1">
        <f t="array" ref="P748">_xlfn.IFS(Table1[[#This Row],[Asset Class]]&lt;&gt;"Local","y",P$11=$E748,"y",Table1[[#This Row],[Asset Class]]="Local","")</f>
        <v>y</v>
      </c>
      <c r="Q748" s="86" t="str" cm="1">
        <f t="array" ref="Q748">_xlfn.IFS(Table1[[#This Row],[Asset Class]]&lt;&gt;"Local","y",Q$11=$E748,"y",Table1[[#This Row],[Asset Class]]="Local","")</f>
        <v>y</v>
      </c>
      <c r="R748" s="86" t="str" cm="1">
        <f t="array" ref="R748">_xlfn.IFS(Table1[[#This Row],[Asset Class]]&lt;&gt;"Local","y",R$11=$E748,"y",Table1[[#This Row],[Asset Class]]="Local","")</f>
        <v>y</v>
      </c>
      <c r="S748" s="341" t="str" cm="1">
        <f t="array" ref="S748">_xlfn.IFS(Table1[[#This Row],[Asset Class]]&lt;&gt;"Local","y",S$11=$E748,"y",Table1[[#This Row],[Asset Class]]="Local","")</f>
        <v>y</v>
      </c>
      <c r="T748" s="50"/>
      <c r="U748" s="95">
        <f>IF(Table1[[#This Row],[Asset Class]]&lt;&gt;"Local",0.25,IF(P748="y",1,""))</f>
        <v>0.25</v>
      </c>
      <c r="V748" s="415">
        <f>IF(Table1[[#This Row],[Asset Class]]&lt;&gt;"Local",0.25,IF(Q748="y",1,""))</f>
        <v>0.25</v>
      </c>
      <c r="W748" s="415">
        <f>IF(Table1[[#This Row],[Asset Class]]&lt;&gt;"Local",0.25,IF(R748="y",1,""))</f>
        <v>0.25</v>
      </c>
      <c r="X748" s="415">
        <f>IF(Table1[[#This Row],[Asset Class]]&lt;&gt;"Local",0.25,IF(S748="y",1,""))</f>
        <v>0.25</v>
      </c>
      <c r="Y748" s="95">
        <f t="shared" si="66"/>
        <v>1</v>
      </c>
      <c r="Z748" s="50"/>
      <c r="AA748" s="257">
        <f t="shared" si="67"/>
        <v>464992.75</v>
      </c>
      <c r="AB748" s="258">
        <f t="shared" si="68"/>
        <v>464992.75</v>
      </c>
      <c r="AC748" s="258">
        <f t="shared" si="69"/>
        <v>464992.75</v>
      </c>
      <c r="AD748" s="258">
        <f t="shared" si="70"/>
        <v>464992.75</v>
      </c>
      <c r="AE748" s="259">
        <f t="shared" si="71"/>
        <v>1859971</v>
      </c>
    </row>
    <row r="749" spans="1:31">
      <c r="A749" s="26"/>
      <c r="B749" s="210" t="s">
        <v>1305</v>
      </c>
      <c r="C749" s="211" t="s">
        <v>1306</v>
      </c>
      <c r="D749" s="211" t="s">
        <v>106</v>
      </c>
      <c r="E749" s="211" t="s">
        <v>143</v>
      </c>
      <c r="F749" s="241" t="s">
        <v>103</v>
      </c>
      <c r="G749" s="357">
        <v>0.5</v>
      </c>
      <c r="H749" s="360">
        <v>283.10387955470861</v>
      </c>
      <c r="I749" s="365">
        <v>406.79298511948269</v>
      </c>
      <c r="J749" s="332">
        <f>Table1[[#This Row],[Embellishment Area (m2)]]*Table1[[#This Row],[Construction Unit Rate ($/m)]]*Table1[[#This Row],[Embellishment Area Factor]]</f>
        <v>57582.3361314832</v>
      </c>
      <c r="K749" s="246">
        <v>566.20775910941722</v>
      </c>
      <c r="L749" s="337">
        <v>77.249060510664719</v>
      </c>
      <c r="M749" s="88">
        <f>Table1[[#This Row],[Size of land (m2)]]*Table1[[#This Row],[Land Unit Rate ($/m2)]]</f>
        <v>43739.017445051242</v>
      </c>
      <c r="N749" s="244">
        <v>2021</v>
      </c>
      <c r="O749" s="202">
        <f>ROUND(IF(Table1[[#This Row],[Valuation Year]]=2016,(Table1[[#This Row],[Total Construction Cost ($)]]+Table1[[#This Row],[Land Value]])*('General Input Sheet'!$G$38/'General Input Sheet'!$G$43),Table1[[#This Row],[Total Construction Cost ($)]]+Table1[[#This Row],[Land Value]]),0)</f>
        <v>101321</v>
      </c>
      <c r="P749" s="123" t="str" cm="1">
        <f t="array" ref="P749">_xlfn.IFS(Table1[[#This Row],[Asset Class]]&lt;&gt;"Local","y",P$11=$E749,"y",Table1[[#This Row],[Asset Class]]="Local","")</f>
        <v>y</v>
      </c>
      <c r="Q749" s="86" t="str" cm="1">
        <f t="array" ref="Q749">_xlfn.IFS(Table1[[#This Row],[Asset Class]]&lt;&gt;"Local","y",Q$11=$E749,"y",Table1[[#This Row],[Asset Class]]="Local","")</f>
        <v>y</v>
      </c>
      <c r="R749" s="86" t="str" cm="1">
        <f t="array" ref="R749">_xlfn.IFS(Table1[[#This Row],[Asset Class]]&lt;&gt;"Local","y",R$11=$E749,"y",Table1[[#This Row],[Asset Class]]="Local","")</f>
        <v>y</v>
      </c>
      <c r="S749" s="341" t="str" cm="1">
        <f t="array" ref="S749">_xlfn.IFS(Table1[[#This Row],[Asset Class]]&lt;&gt;"Local","y",S$11=$E749,"y",Table1[[#This Row],[Asset Class]]="Local","")</f>
        <v>y</v>
      </c>
      <c r="T749" s="50"/>
      <c r="U749" s="95">
        <f>IF(Table1[[#This Row],[Asset Class]]&lt;&gt;"Local",0.25,IF(P749="y",1,""))</f>
        <v>0.25</v>
      </c>
      <c r="V749" s="415">
        <f>IF(Table1[[#This Row],[Asset Class]]&lt;&gt;"Local",0.25,IF(Q749="y",1,""))</f>
        <v>0.25</v>
      </c>
      <c r="W749" s="415">
        <f>IF(Table1[[#This Row],[Asset Class]]&lt;&gt;"Local",0.25,IF(R749="y",1,""))</f>
        <v>0.25</v>
      </c>
      <c r="X749" s="415">
        <f>IF(Table1[[#This Row],[Asset Class]]&lt;&gt;"Local",0.25,IF(S749="y",1,""))</f>
        <v>0.25</v>
      </c>
      <c r="Y749" s="95">
        <f t="shared" si="66"/>
        <v>1</v>
      </c>
      <c r="Z749" s="50"/>
      <c r="AA749" s="257">
        <f t="shared" si="67"/>
        <v>25330.25</v>
      </c>
      <c r="AB749" s="258">
        <f t="shared" si="68"/>
        <v>25330.25</v>
      </c>
      <c r="AC749" s="258">
        <f t="shared" si="69"/>
        <v>25330.25</v>
      </c>
      <c r="AD749" s="258">
        <f t="shared" si="70"/>
        <v>25330.25</v>
      </c>
      <c r="AE749" s="259">
        <f t="shared" si="71"/>
        <v>101321</v>
      </c>
    </row>
    <row r="750" spans="1:31">
      <c r="A750" s="26"/>
      <c r="B750" s="210" t="s">
        <v>1305</v>
      </c>
      <c r="C750" s="211" t="s">
        <v>1307</v>
      </c>
      <c r="D750" s="211" t="s">
        <v>106</v>
      </c>
      <c r="E750" s="211" t="s">
        <v>143</v>
      </c>
      <c r="F750" s="241" t="s">
        <v>103</v>
      </c>
      <c r="G750" s="357">
        <v>0.5</v>
      </c>
      <c r="H750" s="360">
        <v>1019.4265362833465</v>
      </c>
      <c r="I750" s="365">
        <v>406.79298511948269</v>
      </c>
      <c r="J750" s="332">
        <f>Table1[[#This Row],[Embellishment Area (m2)]]*Table1[[#This Row],[Construction Unit Rate ($/m)]]*Table1[[#This Row],[Embellishment Area Factor]]</f>
        <v>207347.78190235858</v>
      </c>
      <c r="K750" s="246">
        <v>2038.8530725666931</v>
      </c>
      <c r="L750" s="337">
        <v>77.249060510664719</v>
      </c>
      <c r="M750" s="88">
        <f>Table1[[#This Row],[Size of land (m2)]]*Table1[[#This Row],[Land Unit Rate ($/m2)]]</f>
        <v>157499.48437505917</v>
      </c>
      <c r="N750" s="244">
        <v>2021</v>
      </c>
      <c r="O750" s="202">
        <f>ROUND(IF(Table1[[#This Row],[Valuation Year]]=2016,(Table1[[#This Row],[Total Construction Cost ($)]]+Table1[[#This Row],[Land Value]])*('General Input Sheet'!$G$38/'General Input Sheet'!$G$43),Table1[[#This Row],[Total Construction Cost ($)]]+Table1[[#This Row],[Land Value]]),0)</f>
        <v>364847</v>
      </c>
      <c r="P750" s="123" t="str" cm="1">
        <f t="array" ref="P750">_xlfn.IFS(Table1[[#This Row],[Asset Class]]&lt;&gt;"Local","y",P$11=$E750,"y",Table1[[#This Row],[Asset Class]]="Local","")</f>
        <v>y</v>
      </c>
      <c r="Q750" s="86" t="str" cm="1">
        <f t="array" ref="Q750">_xlfn.IFS(Table1[[#This Row],[Asset Class]]&lt;&gt;"Local","y",Q$11=$E750,"y",Table1[[#This Row],[Asset Class]]="Local","")</f>
        <v>y</v>
      </c>
      <c r="R750" s="86" t="str" cm="1">
        <f t="array" ref="R750">_xlfn.IFS(Table1[[#This Row],[Asset Class]]&lt;&gt;"Local","y",R$11=$E750,"y",Table1[[#This Row],[Asset Class]]="Local","")</f>
        <v>y</v>
      </c>
      <c r="S750" s="341" t="str" cm="1">
        <f t="array" ref="S750">_xlfn.IFS(Table1[[#This Row],[Asset Class]]&lt;&gt;"Local","y",S$11=$E750,"y",Table1[[#This Row],[Asset Class]]="Local","")</f>
        <v>y</v>
      </c>
      <c r="T750" s="50"/>
      <c r="U750" s="95">
        <f>IF(Table1[[#This Row],[Asset Class]]&lt;&gt;"Local",0.25,IF(P750="y",1,""))</f>
        <v>0.25</v>
      </c>
      <c r="V750" s="415">
        <f>IF(Table1[[#This Row],[Asset Class]]&lt;&gt;"Local",0.25,IF(Q750="y",1,""))</f>
        <v>0.25</v>
      </c>
      <c r="W750" s="415">
        <f>IF(Table1[[#This Row],[Asset Class]]&lt;&gt;"Local",0.25,IF(R750="y",1,""))</f>
        <v>0.25</v>
      </c>
      <c r="X750" s="415">
        <f>IF(Table1[[#This Row],[Asset Class]]&lt;&gt;"Local",0.25,IF(S750="y",1,""))</f>
        <v>0.25</v>
      </c>
      <c r="Y750" s="95">
        <f t="shared" si="66"/>
        <v>1</v>
      </c>
      <c r="Z750" s="50"/>
      <c r="AA750" s="257">
        <f t="shared" si="67"/>
        <v>91211.75</v>
      </c>
      <c r="AB750" s="258">
        <f t="shared" si="68"/>
        <v>91211.75</v>
      </c>
      <c r="AC750" s="258">
        <f t="shared" si="69"/>
        <v>91211.75</v>
      </c>
      <c r="AD750" s="258">
        <f t="shared" si="70"/>
        <v>91211.75</v>
      </c>
      <c r="AE750" s="259">
        <f t="shared" si="71"/>
        <v>364847</v>
      </c>
    </row>
    <row r="751" spans="1:31">
      <c r="A751" s="26"/>
      <c r="B751" s="210" t="s">
        <v>1305</v>
      </c>
      <c r="C751" s="211" t="s">
        <v>1308</v>
      </c>
      <c r="D751" s="211" t="s">
        <v>106</v>
      </c>
      <c r="E751" s="211" t="s">
        <v>143</v>
      </c>
      <c r="F751" s="241" t="s">
        <v>108</v>
      </c>
      <c r="G751" s="357">
        <v>0.5</v>
      </c>
      <c r="H751" s="360">
        <v>1372.8177771810465</v>
      </c>
      <c r="I751" s="365">
        <v>406.79298511948269</v>
      </c>
      <c r="J751" s="332">
        <f>Table1[[#This Row],[Embellishment Area (m2)]]*Table1[[#This Row],[Construction Unit Rate ($/m)]]*Table1[[#This Row],[Embellishment Area Factor]]</f>
        <v>279226.32080228539</v>
      </c>
      <c r="K751" s="246">
        <v>2745.635554362093</v>
      </c>
      <c r="L751" s="337">
        <v>77.249060510664719</v>
      </c>
      <c r="M751" s="88">
        <f>Table1[[#This Row],[Size of land (m2)]]*Table1[[#This Row],[Land Unit Rate ($/m2)]]</f>
        <v>212097.76707914978</v>
      </c>
      <c r="N751" s="244">
        <v>2021</v>
      </c>
      <c r="O751" s="202">
        <f>ROUND(IF(Table1[[#This Row],[Valuation Year]]=2016,(Table1[[#This Row],[Total Construction Cost ($)]]+Table1[[#This Row],[Land Value]])*('General Input Sheet'!$G$38/'General Input Sheet'!$G$43),Table1[[#This Row],[Total Construction Cost ($)]]+Table1[[#This Row],[Land Value]]),0)</f>
        <v>491324</v>
      </c>
      <c r="P751" s="123" t="str" cm="1">
        <f t="array" ref="P751">_xlfn.IFS(Table1[[#This Row],[Asset Class]]&lt;&gt;"Local","y",P$11=$E751,"y",Table1[[#This Row],[Asset Class]]="Local","")</f>
        <v>y</v>
      </c>
      <c r="Q751" s="86" t="str" cm="1">
        <f t="array" ref="Q751">_xlfn.IFS(Table1[[#This Row],[Asset Class]]&lt;&gt;"Local","y",Q$11=$E751,"y",Table1[[#This Row],[Asset Class]]="Local","")</f>
        <v>y</v>
      </c>
      <c r="R751" s="86" t="str" cm="1">
        <f t="array" ref="R751">_xlfn.IFS(Table1[[#This Row],[Asset Class]]&lt;&gt;"Local","y",R$11=$E751,"y",Table1[[#This Row],[Asset Class]]="Local","")</f>
        <v>y</v>
      </c>
      <c r="S751" s="341" t="str" cm="1">
        <f t="array" ref="S751">_xlfn.IFS(Table1[[#This Row],[Asset Class]]&lt;&gt;"Local","y",S$11=$E751,"y",Table1[[#This Row],[Asset Class]]="Local","")</f>
        <v>y</v>
      </c>
      <c r="T751" s="50"/>
      <c r="U751" s="95">
        <f>IF(Table1[[#This Row],[Asset Class]]&lt;&gt;"Local",0.25,IF(P751="y",1,""))</f>
        <v>0.25</v>
      </c>
      <c r="V751" s="415">
        <f>IF(Table1[[#This Row],[Asset Class]]&lt;&gt;"Local",0.25,IF(Q751="y",1,""))</f>
        <v>0.25</v>
      </c>
      <c r="W751" s="415">
        <f>IF(Table1[[#This Row],[Asset Class]]&lt;&gt;"Local",0.25,IF(R751="y",1,""))</f>
        <v>0.25</v>
      </c>
      <c r="X751" s="415">
        <f>IF(Table1[[#This Row],[Asset Class]]&lt;&gt;"Local",0.25,IF(S751="y",1,""))</f>
        <v>0.25</v>
      </c>
      <c r="Y751" s="95">
        <f t="shared" si="66"/>
        <v>1</v>
      </c>
      <c r="Z751" s="50"/>
      <c r="AA751" s="257">
        <f t="shared" si="67"/>
        <v>122831</v>
      </c>
      <c r="AB751" s="258">
        <f t="shared" si="68"/>
        <v>122831</v>
      </c>
      <c r="AC751" s="258">
        <f t="shared" si="69"/>
        <v>122831</v>
      </c>
      <c r="AD751" s="258">
        <f t="shared" si="70"/>
        <v>122831</v>
      </c>
      <c r="AE751" s="259">
        <f t="shared" si="71"/>
        <v>491324</v>
      </c>
    </row>
    <row r="752" spans="1:31">
      <c r="A752" s="26"/>
      <c r="B752" s="210" t="s">
        <v>1305</v>
      </c>
      <c r="C752" s="211" t="s">
        <v>1309</v>
      </c>
      <c r="D752" s="211" t="s">
        <v>106</v>
      </c>
      <c r="E752" s="211" t="s">
        <v>143</v>
      </c>
      <c r="F752" s="241" t="s">
        <v>136</v>
      </c>
      <c r="G752" s="357">
        <v>0.5</v>
      </c>
      <c r="H752" s="360">
        <v>10736.97309729291</v>
      </c>
      <c r="I752" s="365">
        <v>406.79298511948269</v>
      </c>
      <c r="J752" s="332">
        <f>Table1[[#This Row],[Embellishment Area (m2)]]*Table1[[#This Row],[Construction Unit Rate ($/m)]]*Table1[[#This Row],[Embellishment Area Factor]]</f>
        <v>2183862.6686976803</v>
      </c>
      <c r="K752" s="246">
        <v>21473.94619458582</v>
      </c>
      <c r="L752" s="337">
        <v>77.249060510664719</v>
      </c>
      <c r="M752" s="88">
        <f>Table1[[#This Row],[Size of land (m2)]]*Table1[[#This Row],[Land Unit Rate ($/m2)]]</f>
        <v>1658842.1689883184</v>
      </c>
      <c r="N752" s="244">
        <v>2021</v>
      </c>
      <c r="O752" s="202">
        <f>ROUND(IF(Table1[[#This Row],[Valuation Year]]=2016,(Table1[[#This Row],[Total Construction Cost ($)]]+Table1[[#This Row],[Land Value]])*('General Input Sheet'!$G$38/'General Input Sheet'!$G$43),Table1[[#This Row],[Total Construction Cost ($)]]+Table1[[#This Row],[Land Value]]),0)</f>
        <v>3842705</v>
      </c>
      <c r="P752" s="123" t="str" cm="1">
        <f t="array" ref="P752">_xlfn.IFS(Table1[[#This Row],[Asset Class]]&lt;&gt;"Local","y",P$11=$E752,"y",Table1[[#This Row],[Asset Class]]="Local","")</f>
        <v>y</v>
      </c>
      <c r="Q752" s="86" t="str" cm="1">
        <f t="array" ref="Q752">_xlfn.IFS(Table1[[#This Row],[Asset Class]]&lt;&gt;"Local","y",Q$11=$E752,"y",Table1[[#This Row],[Asset Class]]="Local","")</f>
        <v>y</v>
      </c>
      <c r="R752" s="86" t="str" cm="1">
        <f t="array" ref="R752">_xlfn.IFS(Table1[[#This Row],[Asset Class]]&lt;&gt;"Local","y",R$11=$E752,"y",Table1[[#This Row],[Asset Class]]="Local","")</f>
        <v>y</v>
      </c>
      <c r="S752" s="341" t="str" cm="1">
        <f t="array" ref="S752">_xlfn.IFS(Table1[[#This Row],[Asset Class]]&lt;&gt;"Local","y",S$11=$E752,"y",Table1[[#This Row],[Asset Class]]="Local","")</f>
        <v>y</v>
      </c>
      <c r="T752" s="50"/>
      <c r="U752" s="95">
        <f>IF(Table1[[#This Row],[Asset Class]]&lt;&gt;"Local",0.25,IF(P752="y",1,""))</f>
        <v>0.25</v>
      </c>
      <c r="V752" s="415">
        <f>IF(Table1[[#This Row],[Asset Class]]&lt;&gt;"Local",0.25,IF(Q752="y",1,""))</f>
        <v>0.25</v>
      </c>
      <c r="W752" s="415">
        <f>IF(Table1[[#This Row],[Asset Class]]&lt;&gt;"Local",0.25,IF(R752="y",1,""))</f>
        <v>0.25</v>
      </c>
      <c r="X752" s="415">
        <f>IF(Table1[[#This Row],[Asset Class]]&lt;&gt;"Local",0.25,IF(S752="y",1,""))</f>
        <v>0.25</v>
      </c>
      <c r="Y752" s="95">
        <f t="shared" si="66"/>
        <v>1</v>
      </c>
      <c r="Z752" s="50"/>
      <c r="AA752" s="257">
        <f t="shared" si="67"/>
        <v>960676.25</v>
      </c>
      <c r="AB752" s="258">
        <f t="shared" si="68"/>
        <v>960676.25</v>
      </c>
      <c r="AC752" s="258">
        <f t="shared" si="69"/>
        <v>960676.25</v>
      </c>
      <c r="AD752" s="258">
        <f t="shared" si="70"/>
        <v>960676.25</v>
      </c>
      <c r="AE752" s="259">
        <f t="shared" si="71"/>
        <v>3842705</v>
      </c>
    </row>
    <row r="753" spans="1:31">
      <c r="A753" s="26"/>
      <c r="B753" s="210" t="s">
        <v>1310</v>
      </c>
      <c r="C753" s="211" t="s">
        <v>1311</v>
      </c>
      <c r="D753" s="211" t="s">
        <v>111</v>
      </c>
      <c r="E753" s="211" t="s">
        <v>143</v>
      </c>
      <c r="F753" s="241" t="s">
        <v>103</v>
      </c>
      <c r="G753" s="357">
        <v>0.5</v>
      </c>
      <c r="H753" s="360">
        <v>2510.7021577293567</v>
      </c>
      <c r="I753" s="365">
        <v>115.6419902144599</v>
      </c>
      <c r="J753" s="332">
        <f>Table1[[#This Row],[Embellishment Area (m2)]]*Table1[[#This Row],[Construction Unit Rate ($/m)]]*Table1[[#This Row],[Embellishment Area Factor]]</f>
        <v>145171.2971777808</v>
      </c>
      <c r="K753" s="246">
        <v>5021.4043154587134</v>
      </c>
      <c r="L753" s="337">
        <v>85.331826959272703</v>
      </c>
      <c r="M753" s="88">
        <f>Table1[[#This Row],[Size of land (m2)]]*Table1[[#This Row],[Land Unit Rate ($/m2)]]</f>
        <v>428485.60413926817</v>
      </c>
      <c r="N753" s="244">
        <v>2021</v>
      </c>
      <c r="O753" s="202">
        <f>ROUND(IF(Table1[[#This Row],[Valuation Year]]=2016,(Table1[[#This Row],[Total Construction Cost ($)]]+Table1[[#This Row],[Land Value]])*('General Input Sheet'!$G$38/'General Input Sheet'!$G$43),Table1[[#This Row],[Total Construction Cost ($)]]+Table1[[#This Row],[Land Value]]),0)</f>
        <v>573657</v>
      </c>
      <c r="P753" s="123" t="str" cm="1">
        <f t="array" ref="P753">_xlfn.IFS(Table1[[#This Row],[Asset Class]]&lt;&gt;"Local","y",P$11=$E753,"y",Table1[[#This Row],[Asset Class]]="Local","")</f>
        <v/>
      </c>
      <c r="Q753" s="86" t="str" cm="1">
        <f t="array" ref="Q753">_xlfn.IFS(Table1[[#This Row],[Asset Class]]&lt;&gt;"Local","y",Q$11=$E753,"y",Table1[[#This Row],[Asset Class]]="Local","")</f>
        <v>y</v>
      </c>
      <c r="R753" s="86" t="str" cm="1">
        <f t="array" ref="R753">_xlfn.IFS(Table1[[#This Row],[Asset Class]]&lt;&gt;"Local","y",R$11=$E753,"y",Table1[[#This Row],[Asset Class]]="Local","")</f>
        <v/>
      </c>
      <c r="S753" s="341" t="str" cm="1">
        <f t="array" ref="S753">_xlfn.IFS(Table1[[#This Row],[Asset Class]]&lt;&gt;"Local","y",S$11=$E753,"y",Table1[[#This Row],[Asset Class]]="Local","")</f>
        <v/>
      </c>
      <c r="T753" s="50"/>
      <c r="U753" s="95" t="str">
        <f>IF(Table1[[#This Row],[Asset Class]]&lt;&gt;"Local",0.25,IF(P753="y",1,""))</f>
        <v/>
      </c>
      <c r="V753" s="415">
        <f>IF(Table1[[#This Row],[Asset Class]]&lt;&gt;"Local",0.25,IF(Q753="y",1,""))</f>
        <v>1</v>
      </c>
      <c r="W753" s="415" t="str">
        <f>IF(Table1[[#This Row],[Asset Class]]&lt;&gt;"Local",0.25,IF(R753="y",1,""))</f>
        <v/>
      </c>
      <c r="X753" s="415" t="str">
        <f>IF(Table1[[#This Row],[Asset Class]]&lt;&gt;"Local",0.25,IF(S753="y",1,""))</f>
        <v/>
      </c>
      <c r="Y753" s="95">
        <f t="shared" si="66"/>
        <v>1</v>
      </c>
      <c r="Z753" s="50"/>
      <c r="AA753" s="257" t="str">
        <f t="shared" si="67"/>
        <v/>
      </c>
      <c r="AB753" s="258">
        <f t="shared" si="68"/>
        <v>573657</v>
      </c>
      <c r="AC753" s="258" t="str">
        <f t="shared" si="69"/>
        <v/>
      </c>
      <c r="AD753" s="258" t="str">
        <f t="shared" si="70"/>
        <v/>
      </c>
      <c r="AE753" s="259">
        <f t="shared" si="71"/>
        <v>573657</v>
      </c>
    </row>
    <row r="754" spans="1:31">
      <c r="A754" s="26"/>
      <c r="B754" s="210" t="s">
        <v>1312</v>
      </c>
      <c r="C754" s="211" t="s">
        <v>1313</v>
      </c>
      <c r="D754" s="211" t="s">
        <v>106</v>
      </c>
      <c r="E754" s="211" t="s">
        <v>143</v>
      </c>
      <c r="F754" s="241" t="s">
        <v>136</v>
      </c>
      <c r="G754" s="357">
        <v>0.5</v>
      </c>
      <c r="H754" s="360">
        <v>16323.82490500966</v>
      </c>
      <c r="I754" s="365">
        <v>406.79298511948269</v>
      </c>
      <c r="J754" s="332">
        <f>Table1[[#This Row],[Embellishment Area (m2)]]*Table1[[#This Row],[Construction Unit Rate ($/m)]]*Table1[[#This Row],[Embellishment Area Factor]]</f>
        <v>3320208.7308383179</v>
      </c>
      <c r="K754" s="246">
        <v>0</v>
      </c>
      <c r="L754" s="337">
        <v>77.249060510664719</v>
      </c>
      <c r="M754" s="88">
        <f>Table1[[#This Row],[Size of land (m2)]]*Table1[[#This Row],[Land Unit Rate ($/m2)]]</f>
        <v>0</v>
      </c>
      <c r="N754" s="244">
        <v>2021</v>
      </c>
      <c r="O754" s="202">
        <f>ROUND(IF(Table1[[#This Row],[Valuation Year]]=2016,(Table1[[#This Row],[Total Construction Cost ($)]]+Table1[[#This Row],[Land Value]])*('General Input Sheet'!$G$38/'General Input Sheet'!$G$43),Table1[[#This Row],[Total Construction Cost ($)]]+Table1[[#This Row],[Land Value]]),0)</f>
        <v>3320209</v>
      </c>
      <c r="P754" s="123" t="str" cm="1">
        <f t="array" ref="P754">_xlfn.IFS(Table1[[#This Row],[Asset Class]]&lt;&gt;"Local","y",P$11=$E754,"y",Table1[[#This Row],[Asset Class]]="Local","")</f>
        <v>y</v>
      </c>
      <c r="Q754" s="86" t="str" cm="1">
        <f t="array" ref="Q754">_xlfn.IFS(Table1[[#This Row],[Asset Class]]&lt;&gt;"Local","y",Q$11=$E754,"y",Table1[[#This Row],[Asset Class]]="Local","")</f>
        <v>y</v>
      </c>
      <c r="R754" s="86" t="str" cm="1">
        <f t="array" ref="R754">_xlfn.IFS(Table1[[#This Row],[Asset Class]]&lt;&gt;"Local","y",R$11=$E754,"y",Table1[[#This Row],[Asset Class]]="Local","")</f>
        <v>y</v>
      </c>
      <c r="S754" s="341" t="str" cm="1">
        <f t="array" ref="S754">_xlfn.IFS(Table1[[#This Row],[Asset Class]]&lt;&gt;"Local","y",S$11=$E754,"y",Table1[[#This Row],[Asset Class]]="Local","")</f>
        <v>y</v>
      </c>
      <c r="T754" s="50"/>
      <c r="U754" s="95">
        <f>IF(Table1[[#This Row],[Asset Class]]&lt;&gt;"Local",0.25,IF(P754="y",1,""))</f>
        <v>0.25</v>
      </c>
      <c r="V754" s="415">
        <f>IF(Table1[[#This Row],[Asset Class]]&lt;&gt;"Local",0.25,IF(Q754="y",1,""))</f>
        <v>0.25</v>
      </c>
      <c r="W754" s="415">
        <f>IF(Table1[[#This Row],[Asset Class]]&lt;&gt;"Local",0.25,IF(R754="y",1,""))</f>
        <v>0.25</v>
      </c>
      <c r="X754" s="415">
        <f>IF(Table1[[#This Row],[Asset Class]]&lt;&gt;"Local",0.25,IF(S754="y",1,""))</f>
        <v>0.25</v>
      </c>
      <c r="Y754" s="95">
        <f t="shared" si="66"/>
        <v>1</v>
      </c>
      <c r="Z754" s="50"/>
      <c r="AA754" s="257">
        <f t="shared" si="67"/>
        <v>830052.25</v>
      </c>
      <c r="AB754" s="258">
        <f t="shared" si="68"/>
        <v>830052.25</v>
      </c>
      <c r="AC754" s="258">
        <f t="shared" si="69"/>
        <v>830052.25</v>
      </c>
      <c r="AD754" s="258">
        <f t="shared" si="70"/>
        <v>830052.25</v>
      </c>
      <c r="AE754" s="259">
        <f t="shared" si="71"/>
        <v>3320209</v>
      </c>
    </row>
    <row r="755" spans="1:31">
      <c r="A755" s="26"/>
      <c r="B755" s="210" t="s">
        <v>1312</v>
      </c>
      <c r="C755" s="211" t="s">
        <v>1314</v>
      </c>
      <c r="D755" s="211" t="s">
        <v>106</v>
      </c>
      <c r="E755" s="211" t="s">
        <v>143</v>
      </c>
      <c r="F755" s="241" t="s">
        <v>136</v>
      </c>
      <c r="G755" s="357">
        <v>0.5</v>
      </c>
      <c r="H755" s="360">
        <v>5920.0748630850048</v>
      </c>
      <c r="I755" s="365">
        <v>406.79298511948269</v>
      </c>
      <c r="J755" s="332">
        <f>Table1[[#This Row],[Embellishment Area (m2)]]*Table1[[#This Row],[Construction Unit Rate ($/m)]]*Table1[[#This Row],[Embellishment Area Factor]]</f>
        <v>1204122.4628425809</v>
      </c>
      <c r="K755" s="246">
        <v>0</v>
      </c>
      <c r="L755" s="337">
        <v>77.249060510664719</v>
      </c>
      <c r="M755" s="88">
        <f>Table1[[#This Row],[Size of land (m2)]]*Table1[[#This Row],[Land Unit Rate ($/m2)]]</f>
        <v>0</v>
      </c>
      <c r="N755" s="244">
        <v>2021</v>
      </c>
      <c r="O755" s="202">
        <f>ROUND(IF(Table1[[#This Row],[Valuation Year]]=2016,(Table1[[#This Row],[Total Construction Cost ($)]]+Table1[[#This Row],[Land Value]])*('General Input Sheet'!$G$38/'General Input Sheet'!$G$43),Table1[[#This Row],[Total Construction Cost ($)]]+Table1[[#This Row],[Land Value]]),0)</f>
        <v>1204122</v>
      </c>
      <c r="P755" s="123" t="str" cm="1">
        <f t="array" ref="P755">_xlfn.IFS(Table1[[#This Row],[Asset Class]]&lt;&gt;"Local","y",P$11=$E755,"y",Table1[[#This Row],[Asset Class]]="Local","")</f>
        <v>y</v>
      </c>
      <c r="Q755" s="86" t="str" cm="1">
        <f t="array" ref="Q755">_xlfn.IFS(Table1[[#This Row],[Asset Class]]&lt;&gt;"Local","y",Q$11=$E755,"y",Table1[[#This Row],[Asset Class]]="Local","")</f>
        <v>y</v>
      </c>
      <c r="R755" s="86" t="str" cm="1">
        <f t="array" ref="R755">_xlfn.IFS(Table1[[#This Row],[Asset Class]]&lt;&gt;"Local","y",R$11=$E755,"y",Table1[[#This Row],[Asset Class]]="Local","")</f>
        <v>y</v>
      </c>
      <c r="S755" s="341" t="str" cm="1">
        <f t="array" ref="S755">_xlfn.IFS(Table1[[#This Row],[Asset Class]]&lt;&gt;"Local","y",S$11=$E755,"y",Table1[[#This Row],[Asset Class]]="Local","")</f>
        <v>y</v>
      </c>
      <c r="T755" s="50"/>
      <c r="U755" s="95">
        <f>IF(Table1[[#This Row],[Asset Class]]&lt;&gt;"Local",0.25,IF(P755="y",1,""))</f>
        <v>0.25</v>
      </c>
      <c r="V755" s="415">
        <f>IF(Table1[[#This Row],[Asset Class]]&lt;&gt;"Local",0.25,IF(Q755="y",1,""))</f>
        <v>0.25</v>
      </c>
      <c r="W755" s="415">
        <f>IF(Table1[[#This Row],[Asset Class]]&lt;&gt;"Local",0.25,IF(R755="y",1,""))</f>
        <v>0.25</v>
      </c>
      <c r="X755" s="415">
        <f>IF(Table1[[#This Row],[Asset Class]]&lt;&gt;"Local",0.25,IF(S755="y",1,""))</f>
        <v>0.25</v>
      </c>
      <c r="Y755" s="95">
        <f t="shared" si="66"/>
        <v>1</v>
      </c>
      <c r="Z755" s="50"/>
      <c r="AA755" s="257">
        <f t="shared" si="67"/>
        <v>301030.5</v>
      </c>
      <c r="AB755" s="258">
        <f t="shared" si="68"/>
        <v>301030.5</v>
      </c>
      <c r="AC755" s="258">
        <f t="shared" si="69"/>
        <v>301030.5</v>
      </c>
      <c r="AD755" s="258">
        <f t="shared" si="70"/>
        <v>301030.5</v>
      </c>
      <c r="AE755" s="259">
        <f t="shared" si="71"/>
        <v>1204122</v>
      </c>
    </row>
    <row r="756" spans="1:31">
      <c r="A756" s="26"/>
      <c r="B756" s="210" t="s">
        <v>1312</v>
      </c>
      <c r="C756" s="211" t="s">
        <v>1315</v>
      </c>
      <c r="D756" s="211" t="s">
        <v>106</v>
      </c>
      <c r="E756" s="211" t="s">
        <v>143</v>
      </c>
      <c r="F756" s="241" t="s">
        <v>103</v>
      </c>
      <c r="G756" s="357">
        <v>0.5</v>
      </c>
      <c r="H756" s="360">
        <v>11554.900628289221</v>
      </c>
      <c r="I756" s="365">
        <v>406.79298511948269</v>
      </c>
      <c r="J756" s="332">
        <f>Table1[[#This Row],[Embellishment Area (m2)]]*Table1[[#This Row],[Construction Unit Rate ($/m)]]*Table1[[#This Row],[Embellishment Area Factor]]</f>
        <v>2350226.2596703791</v>
      </c>
      <c r="K756" s="246">
        <v>0</v>
      </c>
      <c r="L756" s="337">
        <v>77.249060510664719</v>
      </c>
      <c r="M756" s="88">
        <f>Table1[[#This Row],[Size of land (m2)]]*Table1[[#This Row],[Land Unit Rate ($/m2)]]</f>
        <v>0</v>
      </c>
      <c r="N756" s="244">
        <v>2021</v>
      </c>
      <c r="O756" s="202">
        <f>ROUND(IF(Table1[[#This Row],[Valuation Year]]=2016,(Table1[[#This Row],[Total Construction Cost ($)]]+Table1[[#This Row],[Land Value]])*('General Input Sheet'!$G$38/'General Input Sheet'!$G$43),Table1[[#This Row],[Total Construction Cost ($)]]+Table1[[#This Row],[Land Value]]),0)</f>
        <v>2350226</v>
      </c>
      <c r="P756" s="123" t="str" cm="1">
        <f t="array" ref="P756">_xlfn.IFS(Table1[[#This Row],[Asset Class]]&lt;&gt;"Local","y",P$11=$E756,"y",Table1[[#This Row],[Asset Class]]="Local","")</f>
        <v>y</v>
      </c>
      <c r="Q756" s="86" t="str" cm="1">
        <f t="array" ref="Q756">_xlfn.IFS(Table1[[#This Row],[Asset Class]]&lt;&gt;"Local","y",Q$11=$E756,"y",Table1[[#This Row],[Asset Class]]="Local","")</f>
        <v>y</v>
      </c>
      <c r="R756" s="86" t="str" cm="1">
        <f t="array" ref="R756">_xlfn.IFS(Table1[[#This Row],[Asset Class]]&lt;&gt;"Local","y",R$11=$E756,"y",Table1[[#This Row],[Asset Class]]="Local","")</f>
        <v>y</v>
      </c>
      <c r="S756" s="341" t="str" cm="1">
        <f t="array" ref="S756">_xlfn.IFS(Table1[[#This Row],[Asset Class]]&lt;&gt;"Local","y",S$11=$E756,"y",Table1[[#This Row],[Asset Class]]="Local","")</f>
        <v>y</v>
      </c>
      <c r="T756" s="50"/>
      <c r="U756" s="95">
        <f>IF(Table1[[#This Row],[Asset Class]]&lt;&gt;"Local",0.25,IF(P756="y",1,""))</f>
        <v>0.25</v>
      </c>
      <c r="V756" s="415">
        <f>IF(Table1[[#This Row],[Asset Class]]&lt;&gt;"Local",0.25,IF(Q756="y",1,""))</f>
        <v>0.25</v>
      </c>
      <c r="W756" s="415">
        <f>IF(Table1[[#This Row],[Asset Class]]&lt;&gt;"Local",0.25,IF(R756="y",1,""))</f>
        <v>0.25</v>
      </c>
      <c r="X756" s="415">
        <f>IF(Table1[[#This Row],[Asset Class]]&lt;&gt;"Local",0.25,IF(S756="y",1,""))</f>
        <v>0.25</v>
      </c>
      <c r="Y756" s="95">
        <f t="shared" si="66"/>
        <v>1</v>
      </c>
      <c r="Z756" s="50"/>
      <c r="AA756" s="257">
        <f t="shared" si="67"/>
        <v>587556.5</v>
      </c>
      <c r="AB756" s="258">
        <f t="shared" si="68"/>
        <v>587556.5</v>
      </c>
      <c r="AC756" s="258">
        <f t="shared" si="69"/>
        <v>587556.5</v>
      </c>
      <c r="AD756" s="258">
        <f t="shared" si="70"/>
        <v>587556.5</v>
      </c>
      <c r="AE756" s="259">
        <f t="shared" si="71"/>
        <v>2350226</v>
      </c>
    </row>
    <row r="757" spans="1:31">
      <c r="A757" s="26"/>
      <c r="B757" s="210" t="s">
        <v>1312</v>
      </c>
      <c r="C757" s="211" t="s">
        <v>1316</v>
      </c>
      <c r="D757" s="211" t="s">
        <v>106</v>
      </c>
      <c r="E757" s="211" t="s">
        <v>143</v>
      </c>
      <c r="F757" s="241" t="s">
        <v>103</v>
      </c>
      <c r="G757" s="357">
        <v>0.5</v>
      </c>
      <c r="H757" s="360">
        <v>5691.4764802518348</v>
      </c>
      <c r="I757" s="365">
        <v>406.79298511948269</v>
      </c>
      <c r="J757" s="332">
        <f>Table1[[#This Row],[Embellishment Area (m2)]]*Table1[[#This Row],[Construction Unit Rate ($/m)]]*Table1[[#This Row],[Embellishment Area Factor]]</f>
        <v>1157626.3535694852</v>
      </c>
      <c r="K757" s="246">
        <v>0</v>
      </c>
      <c r="L757" s="337">
        <v>77.249060510664719</v>
      </c>
      <c r="M757" s="88">
        <f>Table1[[#This Row],[Size of land (m2)]]*Table1[[#This Row],[Land Unit Rate ($/m2)]]</f>
        <v>0</v>
      </c>
      <c r="N757" s="244">
        <v>2021</v>
      </c>
      <c r="O757" s="202">
        <f>ROUND(IF(Table1[[#This Row],[Valuation Year]]=2016,(Table1[[#This Row],[Total Construction Cost ($)]]+Table1[[#This Row],[Land Value]])*('General Input Sheet'!$G$38/'General Input Sheet'!$G$43),Table1[[#This Row],[Total Construction Cost ($)]]+Table1[[#This Row],[Land Value]]),0)</f>
        <v>1157626</v>
      </c>
      <c r="P757" s="123" t="str" cm="1">
        <f t="array" ref="P757">_xlfn.IFS(Table1[[#This Row],[Asset Class]]&lt;&gt;"Local","y",P$11=$E757,"y",Table1[[#This Row],[Asset Class]]="Local","")</f>
        <v>y</v>
      </c>
      <c r="Q757" s="86" t="str" cm="1">
        <f t="array" ref="Q757">_xlfn.IFS(Table1[[#This Row],[Asset Class]]&lt;&gt;"Local","y",Q$11=$E757,"y",Table1[[#This Row],[Asset Class]]="Local","")</f>
        <v>y</v>
      </c>
      <c r="R757" s="86" t="str" cm="1">
        <f t="array" ref="R757">_xlfn.IFS(Table1[[#This Row],[Asset Class]]&lt;&gt;"Local","y",R$11=$E757,"y",Table1[[#This Row],[Asset Class]]="Local","")</f>
        <v>y</v>
      </c>
      <c r="S757" s="341" t="str" cm="1">
        <f t="array" ref="S757">_xlfn.IFS(Table1[[#This Row],[Asset Class]]&lt;&gt;"Local","y",S$11=$E757,"y",Table1[[#This Row],[Asset Class]]="Local","")</f>
        <v>y</v>
      </c>
      <c r="T757" s="50"/>
      <c r="U757" s="95">
        <f>IF(Table1[[#This Row],[Asset Class]]&lt;&gt;"Local",0.25,IF(P757="y",1,""))</f>
        <v>0.25</v>
      </c>
      <c r="V757" s="415">
        <f>IF(Table1[[#This Row],[Asset Class]]&lt;&gt;"Local",0.25,IF(Q757="y",1,""))</f>
        <v>0.25</v>
      </c>
      <c r="W757" s="415">
        <f>IF(Table1[[#This Row],[Asset Class]]&lt;&gt;"Local",0.25,IF(R757="y",1,""))</f>
        <v>0.25</v>
      </c>
      <c r="X757" s="415">
        <f>IF(Table1[[#This Row],[Asset Class]]&lt;&gt;"Local",0.25,IF(S757="y",1,""))</f>
        <v>0.25</v>
      </c>
      <c r="Y757" s="95">
        <f t="shared" si="66"/>
        <v>1</v>
      </c>
      <c r="Z757" s="50"/>
      <c r="AA757" s="257">
        <f t="shared" si="67"/>
        <v>289406.5</v>
      </c>
      <c r="AB757" s="258">
        <f t="shared" si="68"/>
        <v>289406.5</v>
      </c>
      <c r="AC757" s="258">
        <f t="shared" si="69"/>
        <v>289406.5</v>
      </c>
      <c r="AD757" s="258">
        <f t="shared" si="70"/>
        <v>289406.5</v>
      </c>
      <c r="AE757" s="259">
        <f t="shared" si="71"/>
        <v>1157626</v>
      </c>
    </row>
    <row r="758" spans="1:31">
      <c r="A758" s="26"/>
      <c r="B758" s="210" t="s">
        <v>1317</v>
      </c>
      <c r="C758" s="211" t="s">
        <v>1318</v>
      </c>
      <c r="D758" s="211" t="s">
        <v>111</v>
      </c>
      <c r="E758" s="211" t="s">
        <v>143</v>
      </c>
      <c r="F758" s="241" t="s">
        <v>136</v>
      </c>
      <c r="G758" s="357">
        <v>0.5</v>
      </c>
      <c r="H758" s="360">
        <v>4188.5633138979974</v>
      </c>
      <c r="I758" s="365">
        <v>115.6419902144599</v>
      </c>
      <c r="J758" s="332">
        <f>Table1[[#This Row],[Embellishment Area (m2)]]*Table1[[#This Row],[Construction Unit Rate ($/m)]]*Table1[[#This Row],[Embellishment Area Factor]]</f>
        <v>242186.89887921896</v>
      </c>
      <c r="K758" s="246">
        <v>8377.1266277959949</v>
      </c>
      <c r="L758" s="337">
        <v>85.331826959272703</v>
      </c>
      <c r="M758" s="88">
        <f>Table1[[#This Row],[Size of land (m2)]]*Table1[[#This Row],[Land Unit Rate ($/m2)]]</f>
        <v>714835.51981900353</v>
      </c>
      <c r="N758" s="244">
        <v>2021</v>
      </c>
      <c r="O758" s="202">
        <f>ROUND(IF(Table1[[#This Row],[Valuation Year]]=2016,(Table1[[#This Row],[Total Construction Cost ($)]]+Table1[[#This Row],[Land Value]])*('General Input Sheet'!$G$38/'General Input Sheet'!$G$43),Table1[[#This Row],[Total Construction Cost ($)]]+Table1[[#This Row],[Land Value]]),0)</f>
        <v>957022</v>
      </c>
      <c r="P758" s="123" t="str" cm="1">
        <f t="array" ref="P758">_xlfn.IFS(Table1[[#This Row],[Asset Class]]&lt;&gt;"Local","y",P$11=$E758,"y",Table1[[#This Row],[Asset Class]]="Local","")</f>
        <v/>
      </c>
      <c r="Q758" s="86" t="str" cm="1">
        <f t="array" ref="Q758">_xlfn.IFS(Table1[[#This Row],[Asset Class]]&lt;&gt;"Local","y",Q$11=$E758,"y",Table1[[#This Row],[Asset Class]]="Local","")</f>
        <v>y</v>
      </c>
      <c r="R758" s="86" t="str" cm="1">
        <f t="array" ref="R758">_xlfn.IFS(Table1[[#This Row],[Asset Class]]&lt;&gt;"Local","y",R$11=$E758,"y",Table1[[#This Row],[Asset Class]]="Local","")</f>
        <v/>
      </c>
      <c r="S758" s="341" t="str" cm="1">
        <f t="array" ref="S758">_xlfn.IFS(Table1[[#This Row],[Asset Class]]&lt;&gt;"Local","y",S$11=$E758,"y",Table1[[#This Row],[Asset Class]]="Local","")</f>
        <v/>
      </c>
      <c r="T758" s="50"/>
      <c r="U758" s="95" t="str">
        <f>IF(Table1[[#This Row],[Asset Class]]&lt;&gt;"Local",0.25,IF(P758="y",1,""))</f>
        <v/>
      </c>
      <c r="V758" s="415">
        <f>IF(Table1[[#This Row],[Asset Class]]&lt;&gt;"Local",0.25,IF(Q758="y",1,""))</f>
        <v>1</v>
      </c>
      <c r="W758" s="415" t="str">
        <f>IF(Table1[[#This Row],[Asset Class]]&lt;&gt;"Local",0.25,IF(R758="y",1,""))</f>
        <v/>
      </c>
      <c r="X758" s="415" t="str">
        <f>IF(Table1[[#This Row],[Asset Class]]&lt;&gt;"Local",0.25,IF(S758="y",1,""))</f>
        <v/>
      </c>
      <c r="Y758" s="95">
        <f t="shared" si="66"/>
        <v>1</v>
      </c>
      <c r="Z758" s="50"/>
      <c r="AA758" s="257" t="str">
        <f t="shared" si="67"/>
        <v/>
      </c>
      <c r="AB758" s="258">
        <f t="shared" si="68"/>
        <v>957022</v>
      </c>
      <c r="AC758" s="258" t="str">
        <f t="shared" si="69"/>
        <v/>
      </c>
      <c r="AD758" s="258" t="str">
        <f t="shared" si="70"/>
        <v/>
      </c>
      <c r="AE758" s="259">
        <f t="shared" si="71"/>
        <v>957022</v>
      </c>
    </row>
    <row r="759" spans="1:31">
      <c r="A759" s="26"/>
      <c r="B759" s="210" t="s">
        <v>1319</v>
      </c>
      <c r="C759" s="211" t="s">
        <v>1320</v>
      </c>
      <c r="D759" s="211" t="s">
        <v>106</v>
      </c>
      <c r="E759" s="211" t="s">
        <v>143</v>
      </c>
      <c r="F759" s="241" t="s">
        <v>103</v>
      </c>
      <c r="G759" s="357">
        <v>0.5</v>
      </c>
      <c r="H759" s="360">
        <v>15623.59647308783</v>
      </c>
      <c r="I759" s="365">
        <v>406.79298511948269</v>
      </c>
      <c r="J759" s="332">
        <f>Table1[[#This Row],[Embellishment Area (m2)]]*Table1[[#This Row],[Construction Unit Rate ($/m)]]*Table1[[#This Row],[Embellishment Area Factor]]</f>
        <v>3177784.72379481</v>
      </c>
      <c r="K759" s="246">
        <v>31247.192946175659</v>
      </c>
      <c r="L759" s="337">
        <v>77.249060510664719</v>
      </c>
      <c r="M759" s="88">
        <f>Table1[[#This Row],[Size of land (m2)]]*Table1[[#This Row],[Land Unit Rate ($/m2)]]</f>
        <v>2413816.2986875391</v>
      </c>
      <c r="N759" s="244">
        <v>2021</v>
      </c>
      <c r="O759" s="202">
        <f>ROUND(IF(Table1[[#This Row],[Valuation Year]]=2016,(Table1[[#This Row],[Total Construction Cost ($)]]+Table1[[#This Row],[Land Value]])*('General Input Sheet'!$G$38/'General Input Sheet'!$G$43),Table1[[#This Row],[Total Construction Cost ($)]]+Table1[[#This Row],[Land Value]]),0)</f>
        <v>5591601</v>
      </c>
      <c r="P759" s="123" t="str" cm="1">
        <f t="array" ref="P759">_xlfn.IFS(Table1[[#This Row],[Asset Class]]&lt;&gt;"Local","y",P$11=$E759,"y",Table1[[#This Row],[Asset Class]]="Local","")</f>
        <v>y</v>
      </c>
      <c r="Q759" s="86" t="str" cm="1">
        <f t="array" ref="Q759">_xlfn.IFS(Table1[[#This Row],[Asset Class]]&lt;&gt;"Local","y",Q$11=$E759,"y",Table1[[#This Row],[Asset Class]]="Local","")</f>
        <v>y</v>
      </c>
      <c r="R759" s="86" t="str" cm="1">
        <f t="array" ref="R759">_xlfn.IFS(Table1[[#This Row],[Asset Class]]&lt;&gt;"Local","y",R$11=$E759,"y",Table1[[#This Row],[Asset Class]]="Local","")</f>
        <v>y</v>
      </c>
      <c r="S759" s="341" t="str" cm="1">
        <f t="array" ref="S759">_xlfn.IFS(Table1[[#This Row],[Asset Class]]&lt;&gt;"Local","y",S$11=$E759,"y",Table1[[#This Row],[Asset Class]]="Local","")</f>
        <v>y</v>
      </c>
      <c r="T759" s="50"/>
      <c r="U759" s="95">
        <f>IF(Table1[[#This Row],[Asset Class]]&lt;&gt;"Local",0.25,IF(P759="y",1,""))</f>
        <v>0.25</v>
      </c>
      <c r="V759" s="415">
        <f>IF(Table1[[#This Row],[Asset Class]]&lt;&gt;"Local",0.25,IF(Q759="y",1,""))</f>
        <v>0.25</v>
      </c>
      <c r="W759" s="415">
        <f>IF(Table1[[#This Row],[Asset Class]]&lt;&gt;"Local",0.25,IF(R759="y",1,""))</f>
        <v>0.25</v>
      </c>
      <c r="X759" s="415">
        <f>IF(Table1[[#This Row],[Asset Class]]&lt;&gt;"Local",0.25,IF(S759="y",1,""))</f>
        <v>0.25</v>
      </c>
      <c r="Y759" s="95">
        <f t="shared" si="66"/>
        <v>1</v>
      </c>
      <c r="Z759" s="50"/>
      <c r="AA759" s="257">
        <f t="shared" si="67"/>
        <v>1397900.25</v>
      </c>
      <c r="AB759" s="258">
        <f t="shared" si="68"/>
        <v>1397900.25</v>
      </c>
      <c r="AC759" s="258">
        <f t="shared" si="69"/>
        <v>1397900.25</v>
      </c>
      <c r="AD759" s="258">
        <f t="shared" si="70"/>
        <v>1397900.25</v>
      </c>
      <c r="AE759" s="259">
        <f t="shared" si="71"/>
        <v>5591601</v>
      </c>
    </row>
    <row r="760" spans="1:31">
      <c r="A760" s="26"/>
      <c r="B760" s="210" t="s">
        <v>1321</v>
      </c>
      <c r="C760" s="211" t="s">
        <v>1322</v>
      </c>
      <c r="D760" s="211" t="s">
        <v>111</v>
      </c>
      <c r="E760" s="211" t="s">
        <v>143</v>
      </c>
      <c r="F760" s="241" t="s">
        <v>103</v>
      </c>
      <c r="G760" s="357">
        <v>0.5</v>
      </c>
      <c r="H760" s="360">
        <v>3295.1945823772248</v>
      </c>
      <c r="I760" s="365">
        <v>115.6419902144599</v>
      </c>
      <c r="J760" s="332">
        <f>Table1[[#This Row],[Embellishment Area (m2)]]*Table1[[#This Row],[Construction Unit Rate ($/m)]]*Table1[[#This Row],[Embellishment Area Factor]]</f>
        <v>190531.42982500416</v>
      </c>
      <c r="K760" s="246">
        <v>6590.3891647544497</v>
      </c>
      <c r="L760" s="337">
        <v>85.331826959272703</v>
      </c>
      <c r="M760" s="88">
        <f>Table1[[#This Row],[Size of land (m2)]]*Table1[[#This Row],[Land Unit Rate ($/m2)]]</f>
        <v>562369.94780109241</v>
      </c>
      <c r="N760" s="244">
        <v>2021</v>
      </c>
      <c r="O760" s="202">
        <f>ROUND(IF(Table1[[#This Row],[Valuation Year]]=2016,(Table1[[#This Row],[Total Construction Cost ($)]]+Table1[[#This Row],[Land Value]])*('General Input Sheet'!$G$38/'General Input Sheet'!$G$43),Table1[[#This Row],[Total Construction Cost ($)]]+Table1[[#This Row],[Land Value]]),0)</f>
        <v>752901</v>
      </c>
      <c r="P760" s="123" t="str" cm="1">
        <f t="array" ref="P760">_xlfn.IFS(Table1[[#This Row],[Asset Class]]&lt;&gt;"Local","y",P$11=$E760,"y",Table1[[#This Row],[Asset Class]]="Local","")</f>
        <v/>
      </c>
      <c r="Q760" s="86" t="str" cm="1">
        <f t="array" ref="Q760">_xlfn.IFS(Table1[[#This Row],[Asset Class]]&lt;&gt;"Local","y",Q$11=$E760,"y",Table1[[#This Row],[Asset Class]]="Local","")</f>
        <v>y</v>
      </c>
      <c r="R760" s="86" t="str" cm="1">
        <f t="array" ref="R760">_xlfn.IFS(Table1[[#This Row],[Asset Class]]&lt;&gt;"Local","y",R$11=$E760,"y",Table1[[#This Row],[Asset Class]]="Local","")</f>
        <v/>
      </c>
      <c r="S760" s="341" t="str" cm="1">
        <f t="array" ref="S760">_xlfn.IFS(Table1[[#This Row],[Asset Class]]&lt;&gt;"Local","y",S$11=$E760,"y",Table1[[#This Row],[Asset Class]]="Local","")</f>
        <v/>
      </c>
      <c r="T760" s="50"/>
      <c r="U760" s="95" t="str">
        <f>IF(Table1[[#This Row],[Asset Class]]&lt;&gt;"Local",0.25,IF(P760="y",1,""))</f>
        <v/>
      </c>
      <c r="V760" s="415">
        <f>IF(Table1[[#This Row],[Asset Class]]&lt;&gt;"Local",0.25,IF(Q760="y",1,""))</f>
        <v>1</v>
      </c>
      <c r="W760" s="415" t="str">
        <f>IF(Table1[[#This Row],[Asset Class]]&lt;&gt;"Local",0.25,IF(R760="y",1,""))</f>
        <v/>
      </c>
      <c r="X760" s="415" t="str">
        <f>IF(Table1[[#This Row],[Asset Class]]&lt;&gt;"Local",0.25,IF(S760="y",1,""))</f>
        <v/>
      </c>
      <c r="Y760" s="95">
        <f t="shared" si="66"/>
        <v>1</v>
      </c>
      <c r="Z760" s="50"/>
      <c r="AA760" s="257" t="str">
        <f t="shared" si="67"/>
        <v/>
      </c>
      <c r="AB760" s="258">
        <f t="shared" si="68"/>
        <v>752901</v>
      </c>
      <c r="AC760" s="258" t="str">
        <f t="shared" si="69"/>
        <v/>
      </c>
      <c r="AD760" s="258" t="str">
        <f t="shared" si="70"/>
        <v/>
      </c>
      <c r="AE760" s="259">
        <f t="shared" si="71"/>
        <v>752901</v>
      </c>
    </row>
    <row r="761" spans="1:31">
      <c r="A761" s="26"/>
      <c r="B761" s="210" t="s">
        <v>1323</v>
      </c>
      <c r="C761" s="211" t="s">
        <v>1324</v>
      </c>
      <c r="D761" s="211" t="s">
        <v>111</v>
      </c>
      <c r="E761" s="211" t="s">
        <v>143</v>
      </c>
      <c r="F761" s="241" t="s">
        <v>108</v>
      </c>
      <c r="G761" s="357">
        <v>0.5</v>
      </c>
      <c r="H761" s="360">
        <v>4122.0357343808091</v>
      </c>
      <c r="I761" s="365">
        <v>115.6419902144599</v>
      </c>
      <c r="J761" s="332">
        <f>Table1[[#This Row],[Embellishment Area (m2)]]*Table1[[#This Row],[Construction Unit Rate ($/m)]]*Table1[[#This Row],[Embellishment Area Factor]]</f>
        <v>238340.20802945975</v>
      </c>
      <c r="K761" s="246">
        <v>0</v>
      </c>
      <c r="L761" s="337">
        <v>85.331826959272703</v>
      </c>
      <c r="M761" s="88">
        <f>Table1[[#This Row],[Size of land (m2)]]*Table1[[#This Row],[Land Unit Rate ($/m2)]]</f>
        <v>0</v>
      </c>
      <c r="N761" s="244">
        <v>2021</v>
      </c>
      <c r="O761" s="202">
        <f>ROUND(IF(Table1[[#This Row],[Valuation Year]]=2016,(Table1[[#This Row],[Total Construction Cost ($)]]+Table1[[#This Row],[Land Value]])*('General Input Sheet'!$G$38/'General Input Sheet'!$G$43),Table1[[#This Row],[Total Construction Cost ($)]]+Table1[[#This Row],[Land Value]]),0)</f>
        <v>238340</v>
      </c>
      <c r="P761" s="123" t="str" cm="1">
        <f t="array" ref="P761">_xlfn.IFS(Table1[[#This Row],[Asset Class]]&lt;&gt;"Local","y",P$11=$E761,"y",Table1[[#This Row],[Asset Class]]="Local","")</f>
        <v/>
      </c>
      <c r="Q761" s="86" t="str" cm="1">
        <f t="array" ref="Q761">_xlfn.IFS(Table1[[#This Row],[Asset Class]]&lt;&gt;"Local","y",Q$11=$E761,"y",Table1[[#This Row],[Asset Class]]="Local","")</f>
        <v>y</v>
      </c>
      <c r="R761" s="86" t="str" cm="1">
        <f t="array" ref="R761">_xlfn.IFS(Table1[[#This Row],[Asset Class]]&lt;&gt;"Local","y",R$11=$E761,"y",Table1[[#This Row],[Asset Class]]="Local","")</f>
        <v/>
      </c>
      <c r="S761" s="341" t="str" cm="1">
        <f t="array" ref="S761">_xlfn.IFS(Table1[[#This Row],[Asset Class]]&lt;&gt;"Local","y",S$11=$E761,"y",Table1[[#This Row],[Asset Class]]="Local","")</f>
        <v/>
      </c>
      <c r="T761" s="50"/>
      <c r="U761" s="95" t="str">
        <f>IF(Table1[[#This Row],[Asset Class]]&lt;&gt;"Local",0.25,IF(P761="y",1,""))</f>
        <v/>
      </c>
      <c r="V761" s="415">
        <f>IF(Table1[[#This Row],[Asset Class]]&lt;&gt;"Local",0.25,IF(Q761="y",1,""))</f>
        <v>1</v>
      </c>
      <c r="W761" s="415" t="str">
        <f>IF(Table1[[#This Row],[Asset Class]]&lt;&gt;"Local",0.25,IF(R761="y",1,""))</f>
        <v/>
      </c>
      <c r="X761" s="415" t="str">
        <f>IF(Table1[[#This Row],[Asset Class]]&lt;&gt;"Local",0.25,IF(S761="y",1,""))</f>
        <v/>
      </c>
      <c r="Y761" s="95">
        <f t="shared" si="66"/>
        <v>1</v>
      </c>
      <c r="Z761" s="50"/>
      <c r="AA761" s="257" t="str">
        <f t="shared" si="67"/>
        <v/>
      </c>
      <c r="AB761" s="258">
        <f t="shared" si="68"/>
        <v>238340</v>
      </c>
      <c r="AC761" s="258" t="str">
        <f t="shared" si="69"/>
        <v/>
      </c>
      <c r="AD761" s="258" t="str">
        <f t="shared" si="70"/>
        <v/>
      </c>
      <c r="AE761" s="259">
        <f t="shared" si="71"/>
        <v>238340</v>
      </c>
    </row>
    <row r="762" spans="1:31">
      <c r="A762" s="26"/>
      <c r="B762" s="210" t="s">
        <v>1325</v>
      </c>
      <c r="C762" s="211" t="s">
        <v>1326</v>
      </c>
      <c r="D762" s="211" t="s">
        <v>111</v>
      </c>
      <c r="E762" s="211" t="s">
        <v>143</v>
      </c>
      <c r="F762" s="241" t="s">
        <v>103</v>
      </c>
      <c r="G762" s="357">
        <v>0.5</v>
      </c>
      <c r="H762" s="360">
        <v>2878.9464312819082</v>
      </c>
      <c r="I762" s="365">
        <v>115.6419902144599</v>
      </c>
      <c r="J762" s="332">
        <f>Table1[[#This Row],[Embellishment Area (m2)]]*Table1[[#This Row],[Construction Unit Rate ($/m)]]*Table1[[#This Row],[Embellishment Area Factor]]</f>
        <v>166463.54751712832</v>
      </c>
      <c r="K762" s="246">
        <v>5757.8928625638164</v>
      </c>
      <c r="L762" s="337">
        <v>85.331826959272703</v>
      </c>
      <c r="M762" s="88">
        <f>Table1[[#This Row],[Size of land (m2)]]*Table1[[#This Row],[Land Unit Rate ($/m2)]]</f>
        <v>491331.51739832695</v>
      </c>
      <c r="N762" s="244">
        <v>2021</v>
      </c>
      <c r="O762" s="202">
        <f>ROUND(IF(Table1[[#This Row],[Valuation Year]]=2016,(Table1[[#This Row],[Total Construction Cost ($)]]+Table1[[#This Row],[Land Value]])*('General Input Sheet'!$G$38/'General Input Sheet'!$G$43),Table1[[#This Row],[Total Construction Cost ($)]]+Table1[[#This Row],[Land Value]]),0)</f>
        <v>657795</v>
      </c>
      <c r="P762" s="123" t="str" cm="1">
        <f t="array" ref="P762">_xlfn.IFS(Table1[[#This Row],[Asset Class]]&lt;&gt;"Local","y",P$11=$E762,"y",Table1[[#This Row],[Asset Class]]="Local","")</f>
        <v/>
      </c>
      <c r="Q762" s="86" t="str" cm="1">
        <f t="array" ref="Q762">_xlfn.IFS(Table1[[#This Row],[Asset Class]]&lt;&gt;"Local","y",Q$11=$E762,"y",Table1[[#This Row],[Asset Class]]="Local","")</f>
        <v>y</v>
      </c>
      <c r="R762" s="86" t="str" cm="1">
        <f t="array" ref="R762">_xlfn.IFS(Table1[[#This Row],[Asset Class]]&lt;&gt;"Local","y",R$11=$E762,"y",Table1[[#This Row],[Asset Class]]="Local","")</f>
        <v/>
      </c>
      <c r="S762" s="341" t="str" cm="1">
        <f t="array" ref="S762">_xlfn.IFS(Table1[[#This Row],[Asset Class]]&lt;&gt;"Local","y",S$11=$E762,"y",Table1[[#This Row],[Asset Class]]="Local","")</f>
        <v/>
      </c>
      <c r="T762" s="50"/>
      <c r="U762" s="95" t="str">
        <f>IF(Table1[[#This Row],[Asset Class]]&lt;&gt;"Local",0.25,IF(P762="y",1,""))</f>
        <v/>
      </c>
      <c r="V762" s="415">
        <f>IF(Table1[[#This Row],[Asset Class]]&lt;&gt;"Local",0.25,IF(Q762="y",1,""))</f>
        <v>1</v>
      </c>
      <c r="W762" s="415" t="str">
        <f>IF(Table1[[#This Row],[Asset Class]]&lt;&gt;"Local",0.25,IF(R762="y",1,""))</f>
        <v/>
      </c>
      <c r="X762" s="415" t="str">
        <f>IF(Table1[[#This Row],[Asset Class]]&lt;&gt;"Local",0.25,IF(S762="y",1,""))</f>
        <v/>
      </c>
      <c r="Y762" s="95">
        <f t="shared" si="66"/>
        <v>1</v>
      </c>
      <c r="Z762" s="50"/>
      <c r="AA762" s="257" t="str">
        <f t="shared" si="67"/>
        <v/>
      </c>
      <c r="AB762" s="258">
        <f t="shared" si="68"/>
        <v>657795</v>
      </c>
      <c r="AC762" s="258" t="str">
        <f t="shared" si="69"/>
        <v/>
      </c>
      <c r="AD762" s="258" t="str">
        <f t="shared" si="70"/>
        <v/>
      </c>
      <c r="AE762" s="259">
        <f t="shared" si="71"/>
        <v>657795</v>
      </c>
    </row>
    <row r="763" spans="1:31">
      <c r="A763" s="26"/>
      <c r="B763" s="210" t="s">
        <v>1325</v>
      </c>
      <c r="C763" s="211" t="s">
        <v>1327</v>
      </c>
      <c r="D763" s="211" t="s">
        <v>111</v>
      </c>
      <c r="E763" s="211" t="s">
        <v>143</v>
      </c>
      <c r="F763" s="241" t="s">
        <v>108</v>
      </c>
      <c r="G763" s="357">
        <v>0.5</v>
      </c>
      <c r="H763" s="360">
        <v>351.21458783880905</v>
      </c>
      <c r="I763" s="365">
        <v>115.6419902144599</v>
      </c>
      <c r="J763" s="332">
        <f>Table1[[#This Row],[Embellishment Area (m2)]]*Table1[[#This Row],[Construction Unit Rate ($/m)]]*Table1[[#This Row],[Embellishment Area Factor]]</f>
        <v>20307.57696501556</v>
      </c>
      <c r="K763" s="246">
        <v>702.4291756776181</v>
      </c>
      <c r="L763" s="337">
        <v>85.331826959272703</v>
      </c>
      <c r="M763" s="88">
        <f>Table1[[#This Row],[Size of land (m2)]]*Table1[[#This Row],[Land Unit Rate ($/m2)]]</f>
        <v>59939.564870067072</v>
      </c>
      <c r="N763" s="244">
        <v>2021</v>
      </c>
      <c r="O763" s="202">
        <f>ROUND(IF(Table1[[#This Row],[Valuation Year]]=2016,(Table1[[#This Row],[Total Construction Cost ($)]]+Table1[[#This Row],[Land Value]])*('General Input Sheet'!$G$38/'General Input Sheet'!$G$43),Table1[[#This Row],[Total Construction Cost ($)]]+Table1[[#This Row],[Land Value]]),0)</f>
        <v>80247</v>
      </c>
      <c r="P763" s="123" t="str" cm="1">
        <f t="array" ref="P763">_xlfn.IFS(Table1[[#This Row],[Asset Class]]&lt;&gt;"Local","y",P$11=$E763,"y",Table1[[#This Row],[Asset Class]]="Local","")</f>
        <v/>
      </c>
      <c r="Q763" s="86" t="str" cm="1">
        <f t="array" ref="Q763">_xlfn.IFS(Table1[[#This Row],[Asset Class]]&lt;&gt;"Local","y",Q$11=$E763,"y",Table1[[#This Row],[Asset Class]]="Local","")</f>
        <v>y</v>
      </c>
      <c r="R763" s="86" t="str" cm="1">
        <f t="array" ref="R763">_xlfn.IFS(Table1[[#This Row],[Asset Class]]&lt;&gt;"Local","y",R$11=$E763,"y",Table1[[#This Row],[Asset Class]]="Local","")</f>
        <v/>
      </c>
      <c r="S763" s="341" t="str" cm="1">
        <f t="array" ref="S763">_xlfn.IFS(Table1[[#This Row],[Asset Class]]&lt;&gt;"Local","y",S$11=$E763,"y",Table1[[#This Row],[Asset Class]]="Local","")</f>
        <v/>
      </c>
      <c r="T763" s="50"/>
      <c r="U763" s="95" t="str">
        <f>IF(Table1[[#This Row],[Asset Class]]&lt;&gt;"Local",0.25,IF(P763="y",1,""))</f>
        <v/>
      </c>
      <c r="V763" s="415">
        <f>IF(Table1[[#This Row],[Asset Class]]&lt;&gt;"Local",0.25,IF(Q763="y",1,""))</f>
        <v>1</v>
      </c>
      <c r="W763" s="415" t="str">
        <f>IF(Table1[[#This Row],[Asset Class]]&lt;&gt;"Local",0.25,IF(R763="y",1,""))</f>
        <v/>
      </c>
      <c r="X763" s="415" t="str">
        <f>IF(Table1[[#This Row],[Asset Class]]&lt;&gt;"Local",0.25,IF(S763="y",1,""))</f>
        <v/>
      </c>
      <c r="Y763" s="95">
        <f t="shared" si="66"/>
        <v>1</v>
      </c>
      <c r="Z763" s="50"/>
      <c r="AA763" s="257" t="str">
        <f t="shared" si="67"/>
        <v/>
      </c>
      <c r="AB763" s="258">
        <f t="shared" si="68"/>
        <v>80247</v>
      </c>
      <c r="AC763" s="258" t="str">
        <f t="shared" si="69"/>
        <v/>
      </c>
      <c r="AD763" s="258" t="str">
        <f t="shared" si="70"/>
        <v/>
      </c>
      <c r="AE763" s="259">
        <f t="shared" si="71"/>
        <v>80247</v>
      </c>
    </row>
    <row r="764" spans="1:31">
      <c r="A764" s="26"/>
      <c r="B764" s="210" t="s">
        <v>1325</v>
      </c>
      <c r="C764" s="211" t="s">
        <v>1328</v>
      </c>
      <c r="D764" s="211" t="s">
        <v>111</v>
      </c>
      <c r="E764" s="211" t="s">
        <v>143</v>
      </c>
      <c r="F764" s="241" t="s">
        <v>108</v>
      </c>
      <c r="G764" s="357">
        <v>0.5</v>
      </c>
      <c r="H764" s="360">
        <v>62964.580253653199</v>
      </c>
      <c r="I764" s="365">
        <v>115.6419902144599</v>
      </c>
      <c r="J764" s="332">
        <f>Table1[[#This Row],[Embellishment Area (m2)]]*Table1[[#This Row],[Construction Unit Rate ($/m)]]*Table1[[#This Row],[Embellishment Area Factor]]</f>
        <v>3640674.686775269</v>
      </c>
      <c r="K764" s="246">
        <v>125929.1605073064</v>
      </c>
      <c r="L764" s="337">
        <v>85.331826959272703</v>
      </c>
      <c r="M764" s="88">
        <f>Table1[[#This Row],[Size of land (m2)]]*Table1[[#This Row],[Land Unit Rate ($/m2)]]</f>
        <v>10745765.333535947</v>
      </c>
      <c r="N764" s="244">
        <v>2021</v>
      </c>
      <c r="O764" s="202">
        <f>ROUND(IF(Table1[[#This Row],[Valuation Year]]=2016,(Table1[[#This Row],[Total Construction Cost ($)]]+Table1[[#This Row],[Land Value]])*('General Input Sheet'!$G$38/'General Input Sheet'!$G$43),Table1[[#This Row],[Total Construction Cost ($)]]+Table1[[#This Row],[Land Value]]),0)</f>
        <v>14386440</v>
      </c>
      <c r="P764" s="123" t="str" cm="1">
        <f t="array" ref="P764">_xlfn.IFS(Table1[[#This Row],[Asset Class]]&lt;&gt;"Local","y",P$11=$E764,"y",Table1[[#This Row],[Asset Class]]="Local","")</f>
        <v/>
      </c>
      <c r="Q764" s="86" t="str" cm="1">
        <f t="array" ref="Q764">_xlfn.IFS(Table1[[#This Row],[Asset Class]]&lt;&gt;"Local","y",Q$11=$E764,"y",Table1[[#This Row],[Asset Class]]="Local","")</f>
        <v>y</v>
      </c>
      <c r="R764" s="86" t="str" cm="1">
        <f t="array" ref="R764">_xlfn.IFS(Table1[[#This Row],[Asset Class]]&lt;&gt;"Local","y",R$11=$E764,"y",Table1[[#This Row],[Asset Class]]="Local","")</f>
        <v/>
      </c>
      <c r="S764" s="341" t="str" cm="1">
        <f t="array" ref="S764">_xlfn.IFS(Table1[[#This Row],[Asset Class]]&lt;&gt;"Local","y",S$11=$E764,"y",Table1[[#This Row],[Asset Class]]="Local","")</f>
        <v/>
      </c>
      <c r="T764" s="50"/>
      <c r="U764" s="95" t="str">
        <f>IF(Table1[[#This Row],[Asset Class]]&lt;&gt;"Local",0.25,IF(P764="y",1,""))</f>
        <v/>
      </c>
      <c r="V764" s="415">
        <f>IF(Table1[[#This Row],[Asset Class]]&lt;&gt;"Local",0.25,IF(Q764="y",1,""))</f>
        <v>1</v>
      </c>
      <c r="W764" s="415" t="str">
        <f>IF(Table1[[#This Row],[Asset Class]]&lt;&gt;"Local",0.25,IF(R764="y",1,""))</f>
        <v/>
      </c>
      <c r="X764" s="415" t="str">
        <f>IF(Table1[[#This Row],[Asset Class]]&lt;&gt;"Local",0.25,IF(S764="y",1,""))</f>
        <v/>
      </c>
      <c r="Y764" s="95">
        <f t="shared" si="66"/>
        <v>1</v>
      </c>
      <c r="Z764" s="50"/>
      <c r="AA764" s="257" t="str">
        <f t="shared" si="67"/>
        <v/>
      </c>
      <c r="AB764" s="258">
        <f t="shared" si="68"/>
        <v>14386440</v>
      </c>
      <c r="AC764" s="258" t="str">
        <f t="shared" si="69"/>
        <v/>
      </c>
      <c r="AD764" s="258" t="str">
        <f t="shared" si="70"/>
        <v/>
      </c>
      <c r="AE764" s="259">
        <f t="shared" si="71"/>
        <v>14386440</v>
      </c>
    </row>
    <row r="765" spans="1:31">
      <c r="A765" s="26"/>
      <c r="B765" s="210" t="s">
        <v>1325</v>
      </c>
      <c r="C765" s="211" t="s">
        <v>1329</v>
      </c>
      <c r="D765" s="211" t="s">
        <v>111</v>
      </c>
      <c r="E765" s="211" t="s">
        <v>143</v>
      </c>
      <c r="F765" s="241" t="s">
        <v>103</v>
      </c>
      <c r="G765" s="357">
        <v>0.5</v>
      </c>
      <c r="H765" s="360">
        <v>3956.6791965247271</v>
      </c>
      <c r="I765" s="365">
        <v>115.6419902144599</v>
      </c>
      <c r="J765" s="332">
        <f>Table1[[#This Row],[Embellishment Area (m2)]]*Table1[[#This Row],[Construction Unit Rate ($/m)]]*Table1[[#This Row],[Embellishment Area Factor]]</f>
        <v>228779.12846313475</v>
      </c>
      <c r="K765" s="246">
        <v>7913.3583930494542</v>
      </c>
      <c r="L765" s="337">
        <v>85.331826959272703</v>
      </c>
      <c r="M765" s="88">
        <f>Table1[[#This Row],[Size of land (m2)]]*Table1[[#This Row],[Land Unit Rate ($/m2)]]</f>
        <v>675261.32906240434</v>
      </c>
      <c r="N765" s="244">
        <v>2021</v>
      </c>
      <c r="O765" s="202">
        <f>ROUND(IF(Table1[[#This Row],[Valuation Year]]=2016,(Table1[[#This Row],[Total Construction Cost ($)]]+Table1[[#This Row],[Land Value]])*('General Input Sheet'!$G$38/'General Input Sheet'!$G$43),Table1[[#This Row],[Total Construction Cost ($)]]+Table1[[#This Row],[Land Value]]),0)</f>
        <v>904040</v>
      </c>
      <c r="P765" s="123" t="str" cm="1">
        <f t="array" ref="P765">_xlfn.IFS(Table1[[#This Row],[Asset Class]]&lt;&gt;"Local","y",P$11=$E765,"y",Table1[[#This Row],[Asset Class]]="Local","")</f>
        <v/>
      </c>
      <c r="Q765" s="86" t="str" cm="1">
        <f t="array" ref="Q765">_xlfn.IFS(Table1[[#This Row],[Asset Class]]&lt;&gt;"Local","y",Q$11=$E765,"y",Table1[[#This Row],[Asset Class]]="Local","")</f>
        <v>y</v>
      </c>
      <c r="R765" s="86" t="str" cm="1">
        <f t="array" ref="R765">_xlfn.IFS(Table1[[#This Row],[Asset Class]]&lt;&gt;"Local","y",R$11=$E765,"y",Table1[[#This Row],[Asset Class]]="Local","")</f>
        <v/>
      </c>
      <c r="S765" s="341" t="str" cm="1">
        <f t="array" ref="S765">_xlfn.IFS(Table1[[#This Row],[Asset Class]]&lt;&gt;"Local","y",S$11=$E765,"y",Table1[[#This Row],[Asset Class]]="Local","")</f>
        <v/>
      </c>
      <c r="T765" s="50"/>
      <c r="U765" s="95" t="str">
        <f>IF(Table1[[#This Row],[Asset Class]]&lt;&gt;"Local",0.25,IF(P765="y",1,""))</f>
        <v/>
      </c>
      <c r="V765" s="415">
        <f>IF(Table1[[#This Row],[Asset Class]]&lt;&gt;"Local",0.25,IF(Q765="y",1,""))</f>
        <v>1</v>
      </c>
      <c r="W765" s="415" t="str">
        <f>IF(Table1[[#This Row],[Asset Class]]&lt;&gt;"Local",0.25,IF(R765="y",1,""))</f>
        <v/>
      </c>
      <c r="X765" s="415" t="str">
        <f>IF(Table1[[#This Row],[Asset Class]]&lt;&gt;"Local",0.25,IF(S765="y",1,""))</f>
        <v/>
      </c>
      <c r="Y765" s="95">
        <f t="shared" si="66"/>
        <v>1</v>
      </c>
      <c r="Z765" s="50"/>
      <c r="AA765" s="257" t="str">
        <f t="shared" si="67"/>
        <v/>
      </c>
      <c r="AB765" s="258">
        <f t="shared" si="68"/>
        <v>904040</v>
      </c>
      <c r="AC765" s="258" t="str">
        <f t="shared" si="69"/>
        <v/>
      </c>
      <c r="AD765" s="258" t="str">
        <f t="shared" si="70"/>
        <v/>
      </c>
      <c r="AE765" s="259">
        <f t="shared" si="71"/>
        <v>904040</v>
      </c>
    </row>
    <row r="766" spans="1:31">
      <c r="A766" s="26"/>
      <c r="B766" s="210" t="s">
        <v>1325</v>
      </c>
      <c r="C766" s="211" t="s">
        <v>1330</v>
      </c>
      <c r="D766" s="211" t="s">
        <v>111</v>
      </c>
      <c r="E766" s="211" t="s">
        <v>143</v>
      </c>
      <c r="F766" s="241" t="s">
        <v>103</v>
      </c>
      <c r="G766" s="357">
        <v>0.5</v>
      </c>
      <c r="H766" s="360">
        <v>4242.8131327297415</v>
      </c>
      <c r="I766" s="365">
        <v>115.6419902144599</v>
      </c>
      <c r="J766" s="332">
        <f>Table1[[#This Row],[Embellishment Area (m2)]]*Table1[[#This Row],[Construction Unit Rate ($/m)]]*Table1[[#This Row],[Embellishment Area Factor]]</f>
        <v>245323.67738845735</v>
      </c>
      <c r="K766" s="246">
        <v>8485.626265459483</v>
      </c>
      <c r="L766" s="337">
        <v>85.331826959272703</v>
      </c>
      <c r="M766" s="88">
        <f>Table1[[#This Row],[Size of land (m2)]]*Table1[[#This Row],[Land Unit Rate ($/m2)]]</f>
        <v>724093.99212524807</v>
      </c>
      <c r="N766" s="244">
        <v>2021</v>
      </c>
      <c r="O766" s="202">
        <f>ROUND(IF(Table1[[#This Row],[Valuation Year]]=2016,(Table1[[#This Row],[Total Construction Cost ($)]]+Table1[[#This Row],[Land Value]])*('General Input Sheet'!$G$38/'General Input Sheet'!$G$43),Table1[[#This Row],[Total Construction Cost ($)]]+Table1[[#This Row],[Land Value]]),0)</f>
        <v>969418</v>
      </c>
      <c r="P766" s="123" t="str" cm="1">
        <f t="array" ref="P766">_xlfn.IFS(Table1[[#This Row],[Asset Class]]&lt;&gt;"Local","y",P$11=$E766,"y",Table1[[#This Row],[Asset Class]]="Local","")</f>
        <v/>
      </c>
      <c r="Q766" s="86" t="str" cm="1">
        <f t="array" ref="Q766">_xlfn.IFS(Table1[[#This Row],[Asset Class]]&lt;&gt;"Local","y",Q$11=$E766,"y",Table1[[#This Row],[Asset Class]]="Local","")</f>
        <v>y</v>
      </c>
      <c r="R766" s="86" t="str" cm="1">
        <f t="array" ref="R766">_xlfn.IFS(Table1[[#This Row],[Asset Class]]&lt;&gt;"Local","y",R$11=$E766,"y",Table1[[#This Row],[Asset Class]]="Local","")</f>
        <v/>
      </c>
      <c r="S766" s="341" t="str" cm="1">
        <f t="array" ref="S766">_xlfn.IFS(Table1[[#This Row],[Asset Class]]&lt;&gt;"Local","y",S$11=$E766,"y",Table1[[#This Row],[Asset Class]]="Local","")</f>
        <v/>
      </c>
      <c r="T766" s="50"/>
      <c r="U766" s="95" t="str">
        <f>IF(Table1[[#This Row],[Asset Class]]&lt;&gt;"Local",0.25,IF(P766="y",1,""))</f>
        <v/>
      </c>
      <c r="V766" s="415">
        <f>IF(Table1[[#This Row],[Asset Class]]&lt;&gt;"Local",0.25,IF(Q766="y",1,""))</f>
        <v>1</v>
      </c>
      <c r="W766" s="415" t="str">
        <f>IF(Table1[[#This Row],[Asset Class]]&lt;&gt;"Local",0.25,IF(R766="y",1,""))</f>
        <v/>
      </c>
      <c r="X766" s="415" t="str">
        <f>IF(Table1[[#This Row],[Asset Class]]&lt;&gt;"Local",0.25,IF(S766="y",1,""))</f>
        <v/>
      </c>
      <c r="Y766" s="95">
        <f t="shared" si="66"/>
        <v>1</v>
      </c>
      <c r="Z766" s="50"/>
      <c r="AA766" s="257" t="str">
        <f t="shared" si="67"/>
        <v/>
      </c>
      <c r="AB766" s="258">
        <f t="shared" si="68"/>
        <v>969418</v>
      </c>
      <c r="AC766" s="258" t="str">
        <f t="shared" si="69"/>
        <v/>
      </c>
      <c r="AD766" s="258" t="str">
        <f t="shared" si="70"/>
        <v/>
      </c>
      <c r="AE766" s="259">
        <f t="shared" si="71"/>
        <v>969418</v>
      </c>
    </row>
    <row r="767" spans="1:31">
      <c r="A767" s="26"/>
      <c r="B767" s="210" t="s">
        <v>1331</v>
      </c>
      <c r="C767" s="211" t="s">
        <v>1332</v>
      </c>
      <c r="D767" s="211" t="s">
        <v>106</v>
      </c>
      <c r="E767" s="211" t="s">
        <v>143</v>
      </c>
      <c r="F767" s="241" t="s">
        <v>136</v>
      </c>
      <c r="G767" s="357">
        <v>0.5</v>
      </c>
      <c r="H767" s="360">
        <v>19955.403911846373</v>
      </c>
      <c r="I767" s="365">
        <v>406.79298511948269</v>
      </c>
      <c r="J767" s="332">
        <f>Table1[[#This Row],[Embellishment Area (m2)]]*Table1[[#This Row],[Construction Unit Rate ($/m)]]*Table1[[#This Row],[Embellishment Area Factor]]</f>
        <v>4058859.1632824941</v>
      </c>
      <c r="K767" s="246">
        <v>39910.807823692747</v>
      </c>
      <c r="L767" s="337">
        <v>77.249060510664719</v>
      </c>
      <c r="M767" s="88">
        <f>Table1[[#This Row],[Size of land (m2)]]*Table1[[#This Row],[Land Unit Rate ($/m2)]]</f>
        <v>3083072.4086019518</v>
      </c>
      <c r="N767" s="244">
        <v>2021</v>
      </c>
      <c r="O767" s="202">
        <f>ROUND(IF(Table1[[#This Row],[Valuation Year]]=2016,(Table1[[#This Row],[Total Construction Cost ($)]]+Table1[[#This Row],[Land Value]])*('General Input Sheet'!$G$38/'General Input Sheet'!$G$43),Table1[[#This Row],[Total Construction Cost ($)]]+Table1[[#This Row],[Land Value]]),0)</f>
        <v>7141932</v>
      </c>
      <c r="P767" s="123" t="str" cm="1">
        <f t="array" ref="P767">_xlfn.IFS(Table1[[#This Row],[Asset Class]]&lt;&gt;"Local","y",P$11=$E767,"y",Table1[[#This Row],[Asset Class]]="Local","")</f>
        <v>y</v>
      </c>
      <c r="Q767" s="86" t="str" cm="1">
        <f t="array" ref="Q767">_xlfn.IFS(Table1[[#This Row],[Asset Class]]&lt;&gt;"Local","y",Q$11=$E767,"y",Table1[[#This Row],[Asset Class]]="Local","")</f>
        <v>y</v>
      </c>
      <c r="R767" s="86" t="str" cm="1">
        <f t="array" ref="R767">_xlfn.IFS(Table1[[#This Row],[Asset Class]]&lt;&gt;"Local","y",R$11=$E767,"y",Table1[[#This Row],[Asset Class]]="Local","")</f>
        <v>y</v>
      </c>
      <c r="S767" s="341" t="str" cm="1">
        <f t="array" ref="S767">_xlfn.IFS(Table1[[#This Row],[Asset Class]]&lt;&gt;"Local","y",S$11=$E767,"y",Table1[[#This Row],[Asset Class]]="Local","")</f>
        <v>y</v>
      </c>
      <c r="T767" s="50"/>
      <c r="U767" s="95">
        <f>IF(Table1[[#This Row],[Asset Class]]&lt;&gt;"Local",0.25,IF(P767="y",1,""))</f>
        <v>0.25</v>
      </c>
      <c r="V767" s="415">
        <f>IF(Table1[[#This Row],[Asset Class]]&lt;&gt;"Local",0.25,IF(Q767="y",1,""))</f>
        <v>0.25</v>
      </c>
      <c r="W767" s="415">
        <f>IF(Table1[[#This Row],[Asset Class]]&lt;&gt;"Local",0.25,IF(R767="y",1,""))</f>
        <v>0.25</v>
      </c>
      <c r="X767" s="415">
        <f>IF(Table1[[#This Row],[Asset Class]]&lt;&gt;"Local",0.25,IF(S767="y",1,""))</f>
        <v>0.25</v>
      </c>
      <c r="Y767" s="95">
        <f t="shared" si="66"/>
        <v>1</v>
      </c>
      <c r="Z767" s="50"/>
      <c r="AA767" s="257">
        <f t="shared" si="67"/>
        <v>1785483</v>
      </c>
      <c r="AB767" s="258">
        <f t="shared" si="68"/>
        <v>1785483</v>
      </c>
      <c r="AC767" s="258">
        <f t="shared" si="69"/>
        <v>1785483</v>
      </c>
      <c r="AD767" s="258">
        <f t="shared" si="70"/>
        <v>1785483</v>
      </c>
      <c r="AE767" s="259">
        <f t="shared" si="71"/>
        <v>7141932</v>
      </c>
    </row>
    <row r="768" spans="1:31">
      <c r="A768" s="26"/>
      <c r="B768" s="210" t="s">
        <v>1331</v>
      </c>
      <c r="C768" s="211" t="s">
        <v>1333</v>
      </c>
      <c r="D768" s="211" t="s">
        <v>106</v>
      </c>
      <c r="E768" s="211" t="s">
        <v>143</v>
      </c>
      <c r="F768" s="241" t="s">
        <v>131</v>
      </c>
      <c r="G768" s="357">
        <v>0.5</v>
      </c>
      <c r="H768" s="360">
        <v>2731.1153028241583</v>
      </c>
      <c r="I768" s="365">
        <v>406.79298511948269</v>
      </c>
      <c r="J768" s="332">
        <f>Table1[[#This Row],[Embellishment Area (m2)]]*Table1[[#This Row],[Construction Unit Rate ($/m)]]*Table1[[#This Row],[Embellishment Area Factor]]</f>
        <v>555499.27337066969</v>
      </c>
      <c r="K768" s="246">
        <v>5462.2306056483167</v>
      </c>
      <c r="L768" s="337">
        <v>77.249060510664719</v>
      </c>
      <c r="M768" s="88">
        <f>Table1[[#This Row],[Size of land (m2)]]*Table1[[#This Row],[Land Unit Rate ($/m2)]]</f>
        <v>421952.18257893162</v>
      </c>
      <c r="N768" s="244">
        <v>2021</v>
      </c>
      <c r="O768" s="202">
        <f>ROUND(IF(Table1[[#This Row],[Valuation Year]]=2016,(Table1[[#This Row],[Total Construction Cost ($)]]+Table1[[#This Row],[Land Value]])*('General Input Sheet'!$G$38/'General Input Sheet'!$G$43),Table1[[#This Row],[Total Construction Cost ($)]]+Table1[[#This Row],[Land Value]]),0)</f>
        <v>977451</v>
      </c>
      <c r="P768" s="123" t="str" cm="1">
        <f t="array" ref="P768">_xlfn.IFS(Table1[[#This Row],[Asset Class]]&lt;&gt;"Local","y",P$11=$E768,"y",Table1[[#This Row],[Asset Class]]="Local","")</f>
        <v>y</v>
      </c>
      <c r="Q768" s="86" t="str" cm="1">
        <f t="array" ref="Q768">_xlfn.IFS(Table1[[#This Row],[Asset Class]]&lt;&gt;"Local","y",Q$11=$E768,"y",Table1[[#This Row],[Asset Class]]="Local","")</f>
        <v>y</v>
      </c>
      <c r="R768" s="86" t="str" cm="1">
        <f t="array" ref="R768">_xlfn.IFS(Table1[[#This Row],[Asset Class]]&lt;&gt;"Local","y",R$11=$E768,"y",Table1[[#This Row],[Asset Class]]="Local","")</f>
        <v>y</v>
      </c>
      <c r="S768" s="341" t="str" cm="1">
        <f t="array" ref="S768">_xlfn.IFS(Table1[[#This Row],[Asset Class]]&lt;&gt;"Local","y",S$11=$E768,"y",Table1[[#This Row],[Asset Class]]="Local","")</f>
        <v>y</v>
      </c>
      <c r="T768" s="50"/>
      <c r="U768" s="95">
        <f>IF(Table1[[#This Row],[Asset Class]]&lt;&gt;"Local",0.25,IF(P768="y",1,""))</f>
        <v>0.25</v>
      </c>
      <c r="V768" s="415">
        <f>IF(Table1[[#This Row],[Asset Class]]&lt;&gt;"Local",0.25,IF(Q768="y",1,""))</f>
        <v>0.25</v>
      </c>
      <c r="W768" s="415">
        <f>IF(Table1[[#This Row],[Asset Class]]&lt;&gt;"Local",0.25,IF(R768="y",1,""))</f>
        <v>0.25</v>
      </c>
      <c r="X768" s="415">
        <f>IF(Table1[[#This Row],[Asset Class]]&lt;&gt;"Local",0.25,IF(S768="y",1,""))</f>
        <v>0.25</v>
      </c>
      <c r="Y768" s="95">
        <f t="shared" si="66"/>
        <v>1</v>
      </c>
      <c r="Z768" s="50"/>
      <c r="AA768" s="257">
        <f t="shared" si="67"/>
        <v>244362.75</v>
      </c>
      <c r="AB768" s="258">
        <f t="shared" si="68"/>
        <v>244362.75</v>
      </c>
      <c r="AC768" s="258">
        <f t="shared" si="69"/>
        <v>244362.75</v>
      </c>
      <c r="AD768" s="258">
        <f t="shared" si="70"/>
        <v>244362.75</v>
      </c>
      <c r="AE768" s="259">
        <f t="shared" si="71"/>
        <v>977451</v>
      </c>
    </row>
    <row r="769" spans="1:31">
      <c r="A769" s="26"/>
      <c r="B769" s="210" t="s">
        <v>1334</v>
      </c>
      <c r="C769" s="211" t="s">
        <v>1335</v>
      </c>
      <c r="D769" s="211" t="s">
        <v>111</v>
      </c>
      <c r="E769" s="211" t="s">
        <v>143</v>
      </c>
      <c r="F769" s="241" t="s">
        <v>103</v>
      </c>
      <c r="G769" s="357">
        <v>0.5</v>
      </c>
      <c r="H769" s="360">
        <v>5140.4017734318704</v>
      </c>
      <c r="I769" s="365">
        <v>115.6419902144599</v>
      </c>
      <c r="J769" s="332">
        <f>Table1[[#This Row],[Embellishment Area (m2)]]*Table1[[#This Row],[Construction Unit Rate ($/m)]]*Table1[[#This Row],[Embellishment Area Factor]]</f>
        <v>297223.14579080034</v>
      </c>
      <c r="K769" s="246">
        <v>10280.803546863741</v>
      </c>
      <c r="L769" s="337">
        <v>85.331826959272703</v>
      </c>
      <c r="M769" s="88">
        <f>Table1[[#This Row],[Size of land (m2)]]*Table1[[#This Row],[Land Unit Rate ($/m2)]]</f>
        <v>877279.74926325376</v>
      </c>
      <c r="N769" s="244">
        <v>2021</v>
      </c>
      <c r="O769" s="202">
        <f>ROUND(IF(Table1[[#This Row],[Valuation Year]]=2016,(Table1[[#This Row],[Total Construction Cost ($)]]+Table1[[#This Row],[Land Value]])*('General Input Sheet'!$G$38/'General Input Sheet'!$G$43),Table1[[#This Row],[Total Construction Cost ($)]]+Table1[[#This Row],[Land Value]]),0)</f>
        <v>1174503</v>
      </c>
      <c r="P769" s="123" t="str" cm="1">
        <f t="array" ref="P769">_xlfn.IFS(Table1[[#This Row],[Asset Class]]&lt;&gt;"Local","y",P$11=$E769,"y",Table1[[#This Row],[Asset Class]]="Local","")</f>
        <v/>
      </c>
      <c r="Q769" s="86" t="str" cm="1">
        <f t="array" ref="Q769">_xlfn.IFS(Table1[[#This Row],[Asset Class]]&lt;&gt;"Local","y",Q$11=$E769,"y",Table1[[#This Row],[Asset Class]]="Local","")</f>
        <v>y</v>
      </c>
      <c r="R769" s="86" t="str" cm="1">
        <f t="array" ref="R769">_xlfn.IFS(Table1[[#This Row],[Asset Class]]&lt;&gt;"Local","y",R$11=$E769,"y",Table1[[#This Row],[Asset Class]]="Local","")</f>
        <v/>
      </c>
      <c r="S769" s="341" t="str" cm="1">
        <f t="array" ref="S769">_xlfn.IFS(Table1[[#This Row],[Asset Class]]&lt;&gt;"Local","y",S$11=$E769,"y",Table1[[#This Row],[Asset Class]]="Local","")</f>
        <v/>
      </c>
      <c r="T769" s="50"/>
      <c r="U769" s="95" t="str">
        <f>IF(Table1[[#This Row],[Asset Class]]&lt;&gt;"Local",0.25,IF(P769="y",1,""))</f>
        <v/>
      </c>
      <c r="V769" s="415">
        <f>IF(Table1[[#This Row],[Asset Class]]&lt;&gt;"Local",0.25,IF(Q769="y",1,""))</f>
        <v>1</v>
      </c>
      <c r="W769" s="415" t="str">
        <f>IF(Table1[[#This Row],[Asset Class]]&lt;&gt;"Local",0.25,IF(R769="y",1,""))</f>
        <v/>
      </c>
      <c r="X769" s="415" t="str">
        <f>IF(Table1[[#This Row],[Asset Class]]&lt;&gt;"Local",0.25,IF(S769="y",1,""))</f>
        <v/>
      </c>
      <c r="Y769" s="95">
        <f t="shared" si="66"/>
        <v>1</v>
      </c>
      <c r="Z769" s="50"/>
      <c r="AA769" s="257" t="str">
        <f t="shared" si="67"/>
        <v/>
      </c>
      <c r="AB769" s="258">
        <f t="shared" si="68"/>
        <v>1174503</v>
      </c>
      <c r="AC769" s="258" t="str">
        <f t="shared" si="69"/>
        <v/>
      </c>
      <c r="AD769" s="258" t="str">
        <f t="shared" si="70"/>
        <v/>
      </c>
      <c r="AE769" s="259">
        <f t="shared" si="71"/>
        <v>1174503</v>
      </c>
    </row>
    <row r="770" spans="1:31">
      <c r="A770" s="26"/>
      <c r="B770" s="210" t="s">
        <v>1336</v>
      </c>
      <c r="C770" s="211" t="s">
        <v>1337</v>
      </c>
      <c r="D770" s="211" t="s">
        <v>106</v>
      </c>
      <c r="E770" s="211" t="s">
        <v>143</v>
      </c>
      <c r="F770" s="241" t="s">
        <v>131</v>
      </c>
      <c r="G770" s="357">
        <v>0.5</v>
      </c>
      <c r="H770" s="360">
        <v>6566.7756883857301</v>
      </c>
      <c r="I770" s="365">
        <v>406.79298511948269</v>
      </c>
      <c r="J770" s="332">
        <f>Table1[[#This Row],[Embellishment Area (m2)]]*Table1[[#This Row],[Construction Unit Rate ($/m)]]*Table1[[#This Row],[Embellishment Area Factor]]</f>
        <v>1335659.1424442385</v>
      </c>
      <c r="K770" s="246">
        <v>13133.55137677146</v>
      </c>
      <c r="L770" s="337">
        <v>77.249060510664719</v>
      </c>
      <c r="M770" s="88">
        <f>Table1[[#This Row],[Size of land (m2)]]*Table1[[#This Row],[Land Unit Rate ($/m2)]]</f>
        <v>1014554.5050241424</v>
      </c>
      <c r="N770" s="244">
        <v>2021</v>
      </c>
      <c r="O770" s="202">
        <f>ROUND(IF(Table1[[#This Row],[Valuation Year]]=2016,(Table1[[#This Row],[Total Construction Cost ($)]]+Table1[[#This Row],[Land Value]])*('General Input Sheet'!$G$38/'General Input Sheet'!$G$43),Table1[[#This Row],[Total Construction Cost ($)]]+Table1[[#This Row],[Land Value]]),0)</f>
        <v>2350214</v>
      </c>
      <c r="P770" s="123" t="str" cm="1">
        <f t="array" ref="P770">_xlfn.IFS(Table1[[#This Row],[Asset Class]]&lt;&gt;"Local","y",P$11=$E770,"y",Table1[[#This Row],[Asset Class]]="Local","")</f>
        <v>y</v>
      </c>
      <c r="Q770" s="86" t="str" cm="1">
        <f t="array" ref="Q770">_xlfn.IFS(Table1[[#This Row],[Asset Class]]&lt;&gt;"Local","y",Q$11=$E770,"y",Table1[[#This Row],[Asset Class]]="Local","")</f>
        <v>y</v>
      </c>
      <c r="R770" s="86" t="str" cm="1">
        <f t="array" ref="R770">_xlfn.IFS(Table1[[#This Row],[Asset Class]]&lt;&gt;"Local","y",R$11=$E770,"y",Table1[[#This Row],[Asset Class]]="Local","")</f>
        <v>y</v>
      </c>
      <c r="S770" s="341" t="str" cm="1">
        <f t="array" ref="S770">_xlfn.IFS(Table1[[#This Row],[Asset Class]]&lt;&gt;"Local","y",S$11=$E770,"y",Table1[[#This Row],[Asset Class]]="Local","")</f>
        <v>y</v>
      </c>
      <c r="T770" s="50"/>
      <c r="U770" s="95">
        <f>IF(Table1[[#This Row],[Asset Class]]&lt;&gt;"Local",0.25,IF(P770="y",1,""))</f>
        <v>0.25</v>
      </c>
      <c r="V770" s="415">
        <f>IF(Table1[[#This Row],[Asset Class]]&lt;&gt;"Local",0.25,IF(Q770="y",1,""))</f>
        <v>0.25</v>
      </c>
      <c r="W770" s="415">
        <f>IF(Table1[[#This Row],[Asset Class]]&lt;&gt;"Local",0.25,IF(R770="y",1,""))</f>
        <v>0.25</v>
      </c>
      <c r="X770" s="415">
        <f>IF(Table1[[#This Row],[Asset Class]]&lt;&gt;"Local",0.25,IF(S770="y",1,""))</f>
        <v>0.25</v>
      </c>
      <c r="Y770" s="95">
        <f t="shared" si="66"/>
        <v>1</v>
      </c>
      <c r="Z770" s="50"/>
      <c r="AA770" s="257">
        <f t="shared" si="67"/>
        <v>587553.5</v>
      </c>
      <c r="AB770" s="258">
        <f t="shared" si="68"/>
        <v>587553.5</v>
      </c>
      <c r="AC770" s="258">
        <f t="shared" si="69"/>
        <v>587553.5</v>
      </c>
      <c r="AD770" s="258">
        <f t="shared" si="70"/>
        <v>587553.5</v>
      </c>
      <c r="AE770" s="259">
        <f t="shared" si="71"/>
        <v>2350214</v>
      </c>
    </row>
    <row r="771" spans="1:31">
      <c r="A771" s="26"/>
      <c r="B771" s="210" t="s">
        <v>1338</v>
      </c>
      <c r="C771" s="211" t="s">
        <v>1339</v>
      </c>
      <c r="D771" s="211" t="s">
        <v>111</v>
      </c>
      <c r="E771" s="211" t="s">
        <v>143</v>
      </c>
      <c r="F771" s="241" t="s">
        <v>103</v>
      </c>
      <c r="G771" s="357">
        <v>0.5</v>
      </c>
      <c r="H771" s="360">
        <v>5593.2413101501852</v>
      </c>
      <c r="I771" s="365">
        <v>115.6419902144599</v>
      </c>
      <c r="J771" s="332">
        <f>Table1[[#This Row],[Embellishment Area (m2)]]*Table1[[#This Row],[Construction Unit Rate ($/m)]]*Table1[[#This Row],[Embellishment Area Factor]]</f>
        <v>323406.77842775028</v>
      </c>
      <c r="K771" s="246">
        <v>11186.48262030037</v>
      </c>
      <c r="L771" s="337">
        <v>85.331826959272703</v>
      </c>
      <c r="M771" s="88">
        <f>Table1[[#This Row],[Size of land (m2)]]*Table1[[#This Row],[Land Unit Rate ($/m2)]]</f>
        <v>954562.99923838268</v>
      </c>
      <c r="N771" s="244">
        <v>2021</v>
      </c>
      <c r="O771" s="202">
        <f>ROUND(IF(Table1[[#This Row],[Valuation Year]]=2016,(Table1[[#This Row],[Total Construction Cost ($)]]+Table1[[#This Row],[Land Value]])*('General Input Sheet'!$G$38/'General Input Sheet'!$G$43),Table1[[#This Row],[Total Construction Cost ($)]]+Table1[[#This Row],[Land Value]]),0)</f>
        <v>1277970</v>
      </c>
      <c r="P771" s="123" t="str" cm="1">
        <f t="array" ref="P771">_xlfn.IFS(Table1[[#This Row],[Asset Class]]&lt;&gt;"Local","y",P$11=$E771,"y",Table1[[#This Row],[Asset Class]]="Local","")</f>
        <v/>
      </c>
      <c r="Q771" s="86" t="str" cm="1">
        <f t="array" ref="Q771">_xlfn.IFS(Table1[[#This Row],[Asset Class]]&lt;&gt;"Local","y",Q$11=$E771,"y",Table1[[#This Row],[Asset Class]]="Local","")</f>
        <v>y</v>
      </c>
      <c r="R771" s="86" t="str" cm="1">
        <f t="array" ref="R771">_xlfn.IFS(Table1[[#This Row],[Asset Class]]&lt;&gt;"Local","y",R$11=$E771,"y",Table1[[#This Row],[Asset Class]]="Local","")</f>
        <v/>
      </c>
      <c r="S771" s="341" t="str" cm="1">
        <f t="array" ref="S771">_xlfn.IFS(Table1[[#This Row],[Asset Class]]&lt;&gt;"Local","y",S$11=$E771,"y",Table1[[#This Row],[Asset Class]]="Local","")</f>
        <v/>
      </c>
      <c r="T771" s="50"/>
      <c r="U771" s="95" t="str">
        <f>IF(Table1[[#This Row],[Asset Class]]&lt;&gt;"Local",0.25,IF(P771="y",1,""))</f>
        <v/>
      </c>
      <c r="V771" s="415">
        <f>IF(Table1[[#This Row],[Asset Class]]&lt;&gt;"Local",0.25,IF(Q771="y",1,""))</f>
        <v>1</v>
      </c>
      <c r="W771" s="415" t="str">
        <f>IF(Table1[[#This Row],[Asset Class]]&lt;&gt;"Local",0.25,IF(R771="y",1,""))</f>
        <v/>
      </c>
      <c r="X771" s="415" t="str">
        <f>IF(Table1[[#This Row],[Asset Class]]&lt;&gt;"Local",0.25,IF(S771="y",1,""))</f>
        <v/>
      </c>
      <c r="Y771" s="95">
        <f t="shared" si="66"/>
        <v>1</v>
      </c>
      <c r="Z771" s="50"/>
      <c r="AA771" s="257" t="str">
        <f t="shared" si="67"/>
        <v/>
      </c>
      <c r="AB771" s="258">
        <f t="shared" si="68"/>
        <v>1277970</v>
      </c>
      <c r="AC771" s="258" t="str">
        <f t="shared" si="69"/>
        <v/>
      </c>
      <c r="AD771" s="258" t="str">
        <f t="shared" si="70"/>
        <v/>
      </c>
      <c r="AE771" s="259">
        <f t="shared" si="71"/>
        <v>1277970</v>
      </c>
    </row>
    <row r="772" spans="1:31">
      <c r="A772" s="26"/>
      <c r="B772" s="210" t="s">
        <v>1340</v>
      </c>
      <c r="C772" s="211" t="s">
        <v>1341</v>
      </c>
      <c r="D772" s="211" t="s">
        <v>111</v>
      </c>
      <c r="E772" s="211" t="s">
        <v>143</v>
      </c>
      <c r="F772" s="241" t="s">
        <v>103</v>
      </c>
      <c r="G772" s="357">
        <v>0.5</v>
      </c>
      <c r="H772" s="361">
        <v>16189.622575849966</v>
      </c>
      <c r="I772" s="365">
        <v>115.6419902144599</v>
      </c>
      <c r="J772" s="332">
        <f>Table1[[#This Row],[Embellishment Area (m2)]]*Table1[[#This Row],[Construction Unit Rate ($/m)]]*Table1[[#This Row],[Embellishment Area Factor]]</f>
        <v>936100.08774612041</v>
      </c>
      <c r="K772" s="246">
        <v>32379.245151699932</v>
      </c>
      <c r="L772" s="337">
        <v>85.331826959272703</v>
      </c>
      <c r="M772" s="88">
        <f>Table1[[#This Row],[Size of land (m2)]]*Table1[[#This Row],[Land Unit Rate ($/m2)]]</f>
        <v>2762980.1443567281</v>
      </c>
      <c r="N772" s="244">
        <v>2021</v>
      </c>
      <c r="O772" s="88">
        <f>ROUND(IF(Table1[[#This Row],[Valuation Year]]=2016,(Table1[[#This Row],[Total Construction Cost ($)]]+Table1[[#This Row],[Land Value]])*('General Input Sheet'!$G$38/'General Input Sheet'!$G$43),Table1[[#This Row],[Total Construction Cost ($)]]+Table1[[#This Row],[Land Value]]),0)</f>
        <v>3699080</v>
      </c>
      <c r="P772" s="123" t="str" cm="1">
        <f t="array" ref="P772">_xlfn.IFS(Table1[[#This Row],[Asset Class]]&lt;&gt;"Local","y",P$11=$E772,"y",Table1[[#This Row],[Asset Class]]="Local","")</f>
        <v/>
      </c>
      <c r="Q772" s="86" t="str" cm="1">
        <f t="array" ref="Q772">_xlfn.IFS(Table1[[#This Row],[Asset Class]]&lt;&gt;"Local","y",Q$11=$E772,"y",Table1[[#This Row],[Asset Class]]="Local","")</f>
        <v>y</v>
      </c>
      <c r="R772" s="86" t="str" cm="1">
        <f t="array" ref="R772">_xlfn.IFS(Table1[[#This Row],[Asset Class]]&lt;&gt;"Local","y",R$11=$E772,"y",Table1[[#This Row],[Asset Class]]="Local","")</f>
        <v/>
      </c>
      <c r="S772" s="341" t="str" cm="1">
        <f t="array" ref="S772">_xlfn.IFS(Table1[[#This Row],[Asset Class]]&lt;&gt;"Local","y",S$11=$E772,"y",Table1[[#This Row],[Asset Class]]="Local","")</f>
        <v/>
      </c>
      <c r="T772" s="50"/>
      <c r="U772" s="95" t="str">
        <f>IF(Table1[[#This Row],[Asset Class]]&lt;&gt;"Local",0.25,IF(P772="y",1,""))</f>
        <v/>
      </c>
      <c r="V772" s="415">
        <f>IF(Table1[[#This Row],[Asset Class]]&lt;&gt;"Local",0.25,IF(Q772="y",1,""))</f>
        <v>1</v>
      </c>
      <c r="W772" s="415" t="str">
        <f>IF(Table1[[#This Row],[Asset Class]]&lt;&gt;"Local",0.25,IF(R772="y",1,""))</f>
        <v/>
      </c>
      <c r="X772" s="415" t="str">
        <f>IF(Table1[[#This Row],[Asset Class]]&lt;&gt;"Local",0.25,IF(S772="y",1,""))</f>
        <v/>
      </c>
      <c r="Y772" s="95">
        <f t="shared" si="66"/>
        <v>1</v>
      </c>
      <c r="Z772" s="50"/>
      <c r="AA772" s="257" t="str">
        <f t="shared" si="67"/>
        <v/>
      </c>
      <c r="AB772" s="258">
        <f t="shared" si="68"/>
        <v>3699080</v>
      </c>
      <c r="AC772" s="258" t="str">
        <f t="shared" si="69"/>
        <v/>
      </c>
      <c r="AD772" s="258" t="str">
        <f t="shared" si="70"/>
        <v/>
      </c>
      <c r="AE772" s="259">
        <f t="shared" si="71"/>
        <v>3699080</v>
      </c>
    </row>
    <row r="773" spans="1:31">
      <c r="A773" s="26"/>
      <c r="B773" s="210" t="s">
        <v>1342</v>
      </c>
      <c r="C773" s="211" t="s">
        <v>1343</v>
      </c>
      <c r="D773" s="211" t="s">
        <v>111</v>
      </c>
      <c r="E773" s="211" t="s">
        <v>143</v>
      </c>
      <c r="F773" s="241" t="s">
        <v>103</v>
      </c>
      <c r="G773" s="357">
        <v>0.5</v>
      </c>
      <c r="H773" s="361">
        <v>22648.940248029983</v>
      </c>
      <c r="I773" s="365">
        <v>115.6419902144599</v>
      </c>
      <c r="J773" s="332">
        <f>Table1[[#This Row],[Embellishment Area (m2)]]*Table1[[#This Row],[Construction Unit Rate ($/m)]]*Table1[[#This Row],[Embellishment Area Factor]]</f>
        <v>1309584.2632652852</v>
      </c>
      <c r="K773" s="246">
        <v>0</v>
      </c>
      <c r="L773" s="337">
        <v>85.331826959272703</v>
      </c>
      <c r="M773" s="88">
        <f>Table1[[#This Row],[Size of land (m2)]]*Table1[[#This Row],[Land Unit Rate ($/m2)]]</f>
        <v>0</v>
      </c>
      <c r="N773" s="244">
        <v>2021</v>
      </c>
      <c r="O773" s="88">
        <f>ROUND(IF(Table1[[#This Row],[Valuation Year]]=2016,(Table1[[#This Row],[Total Construction Cost ($)]]+Table1[[#This Row],[Land Value]])*('General Input Sheet'!$G$38/'General Input Sheet'!$G$43),Table1[[#This Row],[Total Construction Cost ($)]]+Table1[[#This Row],[Land Value]]),0)</f>
        <v>1309584</v>
      </c>
      <c r="P773" s="123" t="str" cm="1">
        <f t="array" ref="P773">_xlfn.IFS(Table1[[#This Row],[Asset Class]]&lt;&gt;"Local","y",P$11=$E773,"y",Table1[[#This Row],[Asset Class]]="Local","")</f>
        <v/>
      </c>
      <c r="Q773" s="86" t="str" cm="1">
        <f t="array" ref="Q773">_xlfn.IFS(Table1[[#This Row],[Asset Class]]&lt;&gt;"Local","y",Q$11=$E773,"y",Table1[[#This Row],[Asset Class]]="Local","")</f>
        <v>y</v>
      </c>
      <c r="R773" s="86" t="str" cm="1">
        <f t="array" ref="R773">_xlfn.IFS(Table1[[#This Row],[Asset Class]]&lt;&gt;"Local","y",R$11=$E773,"y",Table1[[#This Row],[Asset Class]]="Local","")</f>
        <v/>
      </c>
      <c r="S773" s="341" t="str" cm="1">
        <f t="array" ref="S773">_xlfn.IFS(Table1[[#This Row],[Asset Class]]&lt;&gt;"Local","y",S$11=$E773,"y",Table1[[#This Row],[Asset Class]]="Local","")</f>
        <v/>
      </c>
      <c r="T773" s="50"/>
      <c r="U773" s="95" t="str">
        <f>IF(Table1[[#This Row],[Asset Class]]&lt;&gt;"Local",0.25,IF(P773="y",1,""))</f>
        <v/>
      </c>
      <c r="V773" s="415">
        <f>IF(Table1[[#This Row],[Asset Class]]&lt;&gt;"Local",0.25,IF(Q773="y",1,""))</f>
        <v>1</v>
      </c>
      <c r="W773" s="415" t="str">
        <f>IF(Table1[[#This Row],[Asset Class]]&lt;&gt;"Local",0.25,IF(R773="y",1,""))</f>
        <v/>
      </c>
      <c r="X773" s="415" t="str">
        <f>IF(Table1[[#This Row],[Asset Class]]&lt;&gt;"Local",0.25,IF(S773="y",1,""))</f>
        <v/>
      </c>
      <c r="Y773" s="95">
        <f t="shared" si="66"/>
        <v>1</v>
      </c>
      <c r="Z773" s="50"/>
      <c r="AA773" s="257" t="str">
        <f t="shared" si="67"/>
        <v/>
      </c>
      <c r="AB773" s="258">
        <f t="shared" si="68"/>
        <v>1309584</v>
      </c>
      <c r="AC773" s="258" t="str">
        <f t="shared" si="69"/>
        <v/>
      </c>
      <c r="AD773" s="258" t="str">
        <f t="shared" si="70"/>
        <v/>
      </c>
      <c r="AE773" s="259">
        <f t="shared" si="71"/>
        <v>1309584</v>
      </c>
    </row>
    <row r="774" spans="1:31">
      <c r="A774" s="26"/>
      <c r="B774" s="210" t="s">
        <v>1344</v>
      </c>
      <c r="C774" s="211" t="s">
        <v>1345</v>
      </c>
      <c r="D774" s="211" t="s">
        <v>106</v>
      </c>
      <c r="E774" s="211" t="s">
        <v>143</v>
      </c>
      <c r="F774" s="241" t="s">
        <v>108</v>
      </c>
      <c r="G774" s="357">
        <v>0.5</v>
      </c>
      <c r="H774" s="361">
        <v>1371.5428285420605</v>
      </c>
      <c r="I774" s="365">
        <v>406.79298511948269</v>
      </c>
      <c r="J774" s="332">
        <f>Table1[[#This Row],[Embellishment Area (m2)]]*Table1[[#This Row],[Construction Unit Rate ($/m)]]*Table1[[#This Row],[Embellishment Area Factor]]</f>
        <v>278967.00072092185</v>
      </c>
      <c r="K774" s="246">
        <v>2743.0856570841211</v>
      </c>
      <c r="L774" s="337">
        <v>77.249060510664719</v>
      </c>
      <c r="M774" s="88">
        <f>Table1[[#This Row],[Size of land (m2)]]*Table1[[#This Row],[Land Unit Rate ($/m2)]]</f>
        <v>211900.78991002776</v>
      </c>
      <c r="N774" s="244">
        <v>2021</v>
      </c>
      <c r="O774" s="88">
        <f>ROUND(IF(Table1[[#This Row],[Valuation Year]]=2016,(Table1[[#This Row],[Total Construction Cost ($)]]+Table1[[#This Row],[Land Value]])*('General Input Sheet'!$G$38/'General Input Sheet'!$G$43),Table1[[#This Row],[Total Construction Cost ($)]]+Table1[[#This Row],[Land Value]]),0)</f>
        <v>490868</v>
      </c>
      <c r="P774" s="123" t="str" cm="1">
        <f t="array" ref="P774">_xlfn.IFS(Table1[[#This Row],[Asset Class]]&lt;&gt;"Local","y",P$11=$E774,"y",Table1[[#This Row],[Asset Class]]="Local","")</f>
        <v>y</v>
      </c>
      <c r="Q774" s="86" t="str" cm="1">
        <f t="array" ref="Q774">_xlfn.IFS(Table1[[#This Row],[Asset Class]]&lt;&gt;"Local","y",Q$11=$E774,"y",Table1[[#This Row],[Asset Class]]="Local","")</f>
        <v>y</v>
      </c>
      <c r="R774" s="86" t="str" cm="1">
        <f t="array" ref="R774">_xlfn.IFS(Table1[[#This Row],[Asset Class]]&lt;&gt;"Local","y",R$11=$E774,"y",Table1[[#This Row],[Asset Class]]="Local","")</f>
        <v>y</v>
      </c>
      <c r="S774" s="341" t="str" cm="1">
        <f t="array" ref="S774">_xlfn.IFS(Table1[[#This Row],[Asset Class]]&lt;&gt;"Local","y",S$11=$E774,"y",Table1[[#This Row],[Asset Class]]="Local","")</f>
        <v>y</v>
      </c>
      <c r="T774" s="50"/>
      <c r="U774" s="95">
        <f>IF(Table1[[#This Row],[Asset Class]]&lt;&gt;"Local",0.25,IF(P774="y",1,""))</f>
        <v>0.25</v>
      </c>
      <c r="V774" s="415">
        <f>IF(Table1[[#This Row],[Asset Class]]&lt;&gt;"Local",0.25,IF(Q774="y",1,""))</f>
        <v>0.25</v>
      </c>
      <c r="W774" s="415">
        <f>IF(Table1[[#This Row],[Asset Class]]&lt;&gt;"Local",0.25,IF(R774="y",1,""))</f>
        <v>0.25</v>
      </c>
      <c r="X774" s="415">
        <f>IF(Table1[[#This Row],[Asset Class]]&lt;&gt;"Local",0.25,IF(S774="y",1,""))</f>
        <v>0.25</v>
      </c>
      <c r="Y774" s="95">
        <f t="shared" si="66"/>
        <v>1</v>
      </c>
      <c r="Z774" s="50"/>
      <c r="AA774" s="257">
        <f t="shared" si="67"/>
        <v>122717</v>
      </c>
      <c r="AB774" s="258">
        <f t="shared" si="68"/>
        <v>122717</v>
      </c>
      <c r="AC774" s="258">
        <f t="shared" si="69"/>
        <v>122717</v>
      </c>
      <c r="AD774" s="258">
        <f t="shared" si="70"/>
        <v>122717</v>
      </c>
      <c r="AE774" s="259">
        <f t="shared" si="71"/>
        <v>490868</v>
      </c>
    </row>
    <row r="775" spans="1:31">
      <c r="A775" s="26"/>
      <c r="B775" s="210" t="s">
        <v>1344</v>
      </c>
      <c r="C775" s="211" t="s">
        <v>1346</v>
      </c>
      <c r="D775" s="211" t="s">
        <v>106</v>
      </c>
      <c r="E775" s="211" t="s">
        <v>143</v>
      </c>
      <c r="F775" s="241" t="s">
        <v>103</v>
      </c>
      <c r="G775" s="357">
        <v>0.5</v>
      </c>
      <c r="H775" s="360">
        <v>11647.562255756206</v>
      </c>
      <c r="I775" s="365">
        <v>406.79298511948269</v>
      </c>
      <c r="J775" s="332">
        <f>Table1[[#This Row],[Embellishment Area (m2)]]*Table1[[#This Row],[Construction Unit Rate ($/m)]]*Table1[[#This Row],[Embellishment Area Factor]]</f>
        <v>2369073.309692041</v>
      </c>
      <c r="K775" s="246">
        <v>23295.124511512411</v>
      </c>
      <c r="L775" s="337">
        <v>77.249060510664719</v>
      </c>
      <c r="M775" s="88">
        <f>Table1[[#This Row],[Size of land (m2)]]*Table1[[#This Row],[Land Unit Rate ($/m2)]]</f>
        <v>1799526.4829932912</v>
      </c>
      <c r="N775" s="244">
        <v>2021</v>
      </c>
      <c r="O775" s="202">
        <f>ROUND(IF(Table1[[#This Row],[Valuation Year]]=2016,(Table1[[#This Row],[Total Construction Cost ($)]]+Table1[[#This Row],[Land Value]])*('General Input Sheet'!$G$38/'General Input Sheet'!$G$43),Table1[[#This Row],[Total Construction Cost ($)]]+Table1[[#This Row],[Land Value]]),0)</f>
        <v>4168600</v>
      </c>
      <c r="P775" s="123" t="str" cm="1">
        <f t="array" ref="P775">_xlfn.IFS(Table1[[#This Row],[Asset Class]]&lt;&gt;"Local","y",P$11=$E775,"y",Table1[[#This Row],[Asset Class]]="Local","")</f>
        <v>y</v>
      </c>
      <c r="Q775" s="86" t="str" cm="1">
        <f t="array" ref="Q775">_xlfn.IFS(Table1[[#This Row],[Asset Class]]&lt;&gt;"Local","y",Q$11=$E775,"y",Table1[[#This Row],[Asset Class]]="Local","")</f>
        <v>y</v>
      </c>
      <c r="R775" s="86" t="str" cm="1">
        <f t="array" ref="R775">_xlfn.IFS(Table1[[#This Row],[Asset Class]]&lt;&gt;"Local","y",R$11=$E775,"y",Table1[[#This Row],[Asset Class]]="Local","")</f>
        <v>y</v>
      </c>
      <c r="S775" s="341" t="str" cm="1">
        <f t="array" ref="S775">_xlfn.IFS(Table1[[#This Row],[Asset Class]]&lt;&gt;"Local","y",S$11=$E775,"y",Table1[[#This Row],[Asset Class]]="Local","")</f>
        <v>y</v>
      </c>
      <c r="T775" s="50"/>
      <c r="U775" s="95">
        <f>IF(Table1[[#This Row],[Asset Class]]&lt;&gt;"Local",0.25,IF(P775="y",1,""))</f>
        <v>0.25</v>
      </c>
      <c r="V775" s="415">
        <f>IF(Table1[[#This Row],[Asset Class]]&lt;&gt;"Local",0.25,IF(Q775="y",1,""))</f>
        <v>0.25</v>
      </c>
      <c r="W775" s="415">
        <f>IF(Table1[[#This Row],[Asset Class]]&lt;&gt;"Local",0.25,IF(R775="y",1,""))</f>
        <v>0.25</v>
      </c>
      <c r="X775" s="415">
        <f>IF(Table1[[#This Row],[Asset Class]]&lt;&gt;"Local",0.25,IF(S775="y",1,""))</f>
        <v>0.25</v>
      </c>
      <c r="Y775" s="95">
        <f t="shared" si="66"/>
        <v>1</v>
      </c>
      <c r="Z775" s="50"/>
      <c r="AA775" s="257">
        <f t="shared" si="67"/>
        <v>1042150</v>
      </c>
      <c r="AB775" s="258">
        <f t="shared" si="68"/>
        <v>1042150</v>
      </c>
      <c r="AC775" s="258">
        <f t="shared" si="69"/>
        <v>1042150</v>
      </c>
      <c r="AD775" s="258">
        <f t="shared" si="70"/>
        <v>1042150</v>
      </c>
      <c r="AE775" s="259">
        <f t="shared" si="71"/>
        <v>4168600</v>
      </c>
    </row>
    <row r="776" spans="1:31">
      <c r="A776" s="26"/>
      <c r="B776" s="210" t="s">
        <v>1347</v>
      </c>
      <c r="C776" s="211" t="s">
        <v>1348</v>
      </c>
      <c r="D776" s="211" t="s">
        <v>111</v>
      </c>
      <c r="E776" s="211" t="s">
        <v>143</v>
      </c>
      <c r="F776" s="241" t="s">
        <v>108</v>
      </c>
      <c r="G776" s="357">
        <v>0.5</v>
      </c>
      <c r="H776" s="360">
        <v>8964.7281360965299</v>
      </c>
      <c r="I776" s="365">
        <v>115.6419902144599</v>
      </c>
      <c r="J776" s="332">
        <f>Table1[[#This Row],[Embellishment Area (m2)]]*Table1[[#This Row],[Construction Unit Rate ($/m)]]*Table1[[#This Row],[Embellishment Area Factor]]</f>
        <v>518349.50169488409</v>
      </c>
      <c r="K776" s="246">
        <v>17929.45627219306</v>
      </c>
      <c r="L776" s="337">
        <v>85.331826959272703</v>
      </c>
      <c r="M776" s="88">
        <f>Table1[[#This Row],[Size of land (m2)]]*Table1[[#This Row],[Land Unit Rate ($/m2)]]</f>
        <v>1529953.2600926247</v>
      </c>
      <c r="N776" s="244">
        <v>2021</v>
      </c>
      <c r="O776" s="202">
        <f>ROUND(IF(Table1[[#This Row],[Valuation Year]]=2016,(Table1[[#This Row],[Total Construction Cost ($)]]+Table1[[#This Row],[Land Value]])*('General Input Sheet'!$G$38/'General Input Sheet'!$G$43),Table1[[#This Row],[Total Construction Cost ($)]]+Table1[[#This Row],[Land Value]]),0)</f>
        <v>2048303</v>
      </c>
      <c r="P776" s="123" t="str" cm="1">
        <f t="array" ref="P776">_xlfn.IFS(Table1[[#This Row],[Asset Class]]&lt;&gt;"Local","y",P$11=$E776,"y",Table1[[#This Row],[Asset Class]]="Local","")</f>
        <v/>
      </c>
      <c r="Q776" s="86" t="str" cm="1">
        <f t="array" ref="Q776">_xlfn.IFS(Table1[[#This Row],[Asset Class]]&lt;&gt;"Local","y",Q$11=$E776,"y",Table1[[#This Row],[Asset Class]]="Local","")</f>
        <v>y</v>
      </c>
      <c r="R776" s="86" t="str" cm="1">
        <f t="array" ref="R776">_xlfn.IFS(Table1[[#This Row],[Asset Class]]&lt;&gt;"Local","y",R$11=$E776,"y",Table1[[#This Row],[Asset Class]]="Local","")</f>
        <v/>
      </c>
      <c r="S776" s="341" t="str" cm="1">
        <f t="array" ref="S776">_xlfn.IFS(Table1[[#This Row],[Asset Class]]&lt;&gt;"Local","y",S$11=$E776,"y",Table1[[#This Row],[Asset Class]]="Local","")</f>
        <v/>
      </c>
      <c r="T776" s="50"/>
      <c r="U776" s="95" t="str">
        <f>IF(Table1[[#This Row],[Asset Class]]&lt;&gt;"Local",0.25,IF(P776="y",1,""))</f>
        <v/>
      </c>
      <c r="V776" s="415">
        <f>IF(Table1[[#This Row],[Asset Class]]&lt;&gt;"Local",0.25,IF(Q776="y",1,""))</f>
        <v>1</v>
      </c>
      <c r="W776" s="415" t="str">
        <f>IF(Table1[[#This Row],[Asset Class]]&lt;&gt;"Local",0.25,IF(R776="y",1,""))</f>
        <v/>
      </c>
      <c r="X776" s="415" t="str">
        <f>IF(Table1[[#This Row],[Asset Class]]&lt;&gt;"Local",0.25,IF(S776="y",1,""))</f>
        <v/>
      </c>
      <c r="Y776" s="95">
        <f t="shared" si="66"/>
        <v>1</v>
      </c>
      <c r="Z776" s="50"/>
      <c r="AA776" s="257" t="str">
        <f t="shared" si="67"/>
        <v/>
      </c>
      <c r="AB776" s="258">
        <f t="shared" si="68"/>
        <v>2048303</v>
      </c>
      <c r="AC776" s="258" t="str">
        <f t="shared" si="69"/>
        <v/>
      </c>
      <c r="AD776" s="258" t="str">
        <f t="shared" si="70"/>
        <v/>
      </c>
      <c r="AE776" s="259">
        <f t="shared" si="71"/>
        <v>2048303</v>
      </c>
    </row>
    <row r="777" spans="1:31">
      <c r="A777" s="26"/>
      <c r="B777" s="210" t="s">
        <v>1349</v>
      </c>
      <c r="C777" s="211" t="s">
        <v>1350</v>
      </c>
      <c r="D777" s="211" t="s">
        <v>106</v>
      </c>
      <c r="E777" s="211" t="s">
        <v>143</v>
      </c>
      <c r="F777" s="241" t="s">
        <v>108</v>
      </c>
      <c r="G777" s="357">
        <v>0.5</v>
      </c>
      <c r="H777" s="360">
        <v>10517.791631420925</v>
      </c>
      <c r="I777" s="365">
        <v>406.79298511948269</v>
      </c>
      <c r="J777" s="332">
        <f>Table1[[#This Row],[Embellishment Area (m2)]]*Table1[[#This Row],[Construction Unit Rate ($/m)]]*Table1[[#This Row],[Embellishment Area Factor]]</f>
        <v>2139281.927305216</v>
      </c>
      <c r="K777" s="246">
        <v>21035.58326284185</v>
      </c>
      <c r="L777" s="337">
        <v>77.249060510664719</v>
      </c>
      <c r="M777" s="88">
        <f>Table1[[#This Row],[Size of land (m2)]]*Table1[[#This Row],[Land Unit Rate ($/m2)]]</f>
        <v>1624979.0443483961</v>
      </c>
      <c r="N777" s="244">
        <v>2021</v>
      </c>
      <c r="O777" s="202">
        <f>ROUND(IF(Table1[[#This Row],[Valuation Year]]=2016,(Table1[[#This Row],[Total Construction Cost ($)]]+Table1[[#This Row],[Land Value]])*('General Input Sheet'!$G$38/'General Input Sheet'!$G$43),Table1[[#This Row],[Total Construction Cost ($)]]+Table1[[#This Row],[Land Value]]),0)</f>
        <v>3764261</v>
      </c>
      <c r="P777" s="123" t="str" cm="1">
        <f t="array" ref="P777">_xlfn.IFS(Table1[[#This Row],[Asset Class]]&lt;&gt;"Local","y",P$11=$E777,"y",Table1[[#This Row],[Asset Class]]="Local","")</f>
        <v>y</v>
      </c>
      <c r="Q777" s="86" t="str" cm="1">
        <f t="array" ref="Q777">_xlfn.IFS(Table1[[#This Row],[Asset Class]]&lt;&gt;"Local","y",Q$11=$E777,"y",Table1[[#This Row],[Asset Class]]="Local","")</f>
        <v>y</v>
      </c>
      <c r="R777" s="86" t="str" cm="1">
        <f t="array" ref="R777">_xlfn.IFS(Table1[[#This Row],[Asset Class]]&lt;&gt;"Local","y",R$11=$E777,"y",Table1[[#This Row],[Asset Class]]="Local","")</f>
        <v>y</v>
      </c>
      <c r="S777" s="341" t="str" cm="1">
        <f t="array" ref="S777">_xlfn.IFS(Table1[[#This Row],[Asset Class]]&lt;&gt;"Local","y",S$11=$E777,"y",Table1[[#This Row],[Asset Class]]="Local","")</f>
        <v>y</v>
      </c>
      <c r="T777" s="50"/>
      <c r="U777" s="95">
        <f>IF(Table1[[#This Row],[Asset Class]]&lt;&gt;"Local",0.25,IF(P777="y",1,""))</f>
        <v>0.25</v>
      </c>
      <c r="V777" s="415">
        <f>IF(Table1[[#This Row],[Asset Class]]&lt;&gt;"Local",0.25,IF(Q777="y",1,""))</f>
        <v>0.25</v>
      </c>
      <c r="W777" s="415">
        <f>IF(Table1[[#This Row],[Asset Class]]&lt;&gt;"Local",0.25,IF(R777="y",1,""))</f>
        <v>0.25</v>
      </c>
      <c r="X777" s="415">
        <f>IF(Table1[[#This Row],[Asset Class]]&lt;&gt;"Local",0.25,IF(S777="y",1,""))</f>
        <v>0.25</v>
      </c>
      <c r="Y777" s="95">
        <f t="shared" si="66"/>
        <v>1</v>
      </c>
      <c r="Z777" s="50"/>
      <c r="AA777" s="257">
        <f t="shared" si="67"/>
        <v>941065.25</v>
      </c>
      <c r="AB777" s="258">
        <f t="shared" si="68"/>
        <v>941065.25</v>
      </c>
      <c r="AC777" s="258">
        <f t="shared" si="69"/>
        <v>941065.25</v>
      </c>
      <c r="AD777" s="258">
        <f t="shared" si="70"/>
        <v>941065.25</v>
      </c>
      <c r="AE777" s="259">
        <f t="shared" si="71"/>
        <v>3764261</v>
      </c>
    </row>
    <row r="778" spans="1:31">
      <c r="A778" s="26"/>
      <c r="B778" s="210" t="s">
        <v>1351</v>
      </c>
      <c r="C778" s="211" t="s">
        <v>1352</v>
      </c>
      <c r="D778" s="211" t="s">
        <v>106</v>
      </c>
      <c r="E778" s="211" t="s">
        <v>143</v>
      </c>
      <c r="F778" s="241" t="s">
        <v>103</v>
      </c>
      <c r="G778" s="357">
        <v>0.5</v>
      </c>
      <c r="H778" s="360">
        <v>56602.248767049801</v>
      </c>
      <c r="I778" s="365">
        <v>406.79298511948269</v>
      </c>
      <c r="J778" s="332">
        <f>Table1[[#This Row],[Embellishment Area (m2)]]*Table1[[#This Row],[Construction Unit Rate ($/m)]]*Table1[[#This Row],[Embellishment Area Factor]]</f>
        <v>11512698.870211873</v>
      </c>
      <c r="K778" s="246">
        <v>113204.4975340996</v>
      </c>
      <c r="L778" s="337">
        <v>77.249060510664719</v>
      </c>
      <c r="M778" s="88">
        <f>Table1[[#This Row],[Size of land (m2)]]*Table1[[#This Row],[Land Unit Rate ($/m2)]]</f>
        <v>8744941.0800910555</v>
      </c>
      <c r="N778" s="244">
        <v>2021</v>
      </c>
      <c r="O778" s="202">
        <f>ROUND(IF(Table1[[#This Row],[Valuation Year]]=2016,(Table1[[#This Row],[Total Construction Cost ($)]]+Table1[[#This Row],[Land Value]])*('General Input Sheet'!$G$38/'General Input Sheet'!$G$43),Table1[[#This Row],[Total Construction Cost ($)]]+Table1[[#This Row],[Land Value]]),0)</f>
        <v>20257640</v>
      </c>
      <c r="P778" s="123" t="str" cm="1">
        <f t="array" ref="P778">_xlfn.IFS(Table1[[#This Row],[Asset Class]]&lt;&gt;"Local","y",P$11=$E778,"y",Table1[[#This Row],[Asset Class]]="Local","")</f>
        <v>y</v>
      </c>
      <c r="Q778" s="86" t="str" cm="1">
        <f t="array" ref="Q778">_xlfn.IFS(Table1[[#This Row],[Asset Class]]&lt;&gt;"Local","y",Q$11=$E778,"y",Table1[[#This Row],[Asset Class]]="Local","")</f>
        <v>y</v>
      </c>
      <c r="R778" s="86" t="str" cm="1">
        <f t="array" ref="R778">_xlfn.IFS(Table1[[#This Row],[Asset Class]]&lt;&gt;"Local","y",R$11=$E778,"y",Table1[[#This Row],[Asset Class]]="Local","")</f>
        <v>y</v>
      </c>
      <c r="S778" s="341" t="str" cm="1">
        <f t="array" ref="S778">_xlfn.IFS(Table1[[#This Row],[Asset Class]]&lt;&gt;"Local","y",S$11=$E778,"y",Table1[[#This Row],[Asset Class]]="Local","")</f>
        <v>y</v>
      </c>
      <c r="T778" s="50"/>
      <c r="U778" s="95">
        <f>IF(Table1[[#This Row],[Asset Class]]&lt;&gt;"Local",0.25,IF(P778="y",1,""))</f>
        <v>0.25</v>
      </c>
      <c r="V778" s="415">
        <f>IF(Table1[[#This Row],[Asset Class]]&lt;&gt;"Local",0.25,IF(Q778="y",1,""))</f>
        <v>0.25</v>
      </c>
      <c r="W778" s="415">
        <f>IF(Table1[[#This Row],[Asset Class]]&lt;&gt;"Local",0.25,IF(R778="y",1,""))</f>
        <v>0.25</v>
      </c>
      <c r="X778" s="415">
        <f>IF(Table1[[#This Row],[Asset Class]]&lt;&gt;"Local",0.25,IF(S778="y",1,""))</f>
        <v>0.25</v>
      </c>
      <c r="Y778" s="95">
        <f t="shared" si="66"/>
        <v>1</v>
      </c>
      <c r="Z778" s="50"/>
      <c r="AA778" s="257">
        <f t="shared" si="67"/>
        <v>5064410</v>
      </c>
      <c r="AB778" s="258">
        <f t="shared" si="68"/>
        <v>5064410</v>
      </c>
      <c r="AC778" s="258">
        <f t="shared" si="69"/>
        <v>5064410</v>
      </c>
      <c r="AD778" s="258">
        <f t="shared" si="70"/>
        <v>5064410</v>
      </c>
      <c r="AE778" s="259">
        <f t="shared" si="71"/>
        <v>20257640</v>
      </c>
    </row>
    <row r="779" spans="1:31">
      <c r="A779" s="26"/>
      <c r="B779" s="210" t="s">
        <v>1353</v>
      </c>
      <c r="C779" s="211" t="s">
        <v>1354</v>
      </c>
      <c r="D779" s="211" t="s">
        <v>111</v>
      </c>
      <c r="E779" s="211" t="s">
        <v>143</v>
      </c>
      <c r="F779" s="241" t="s">
        <v>136</v>
      </c>
      <c r="G779" s="357">
        <v>0.5</v>
      </c>
      <c r="H779" s="360">
        <v>12998.42818200307</v>
      </c>
      <c r="I779" s="365">
        <v>115.6419902144599</v>
      </c>
      <c r="J779" s="332">
        <f>Table1[[#This Row],[Embellishment Area (m2)]]*Table1[[#This Row],[Construction Unit Rate ($/m)]]*Table1[[#This Row],[Embellishment Area Factor]]</f>
        <v>751582.05231327936</v>
      </c>
      <c r="K779" s="246">
        <v>25996.85636400614</v>
      </c>
      <c r="L779" s="337">
        <v>85.331826959272703</v>
      </c>
      <c r="M779" s="88">
        <f>Table1[[#This Row],[Size of land (m2)]]*Table1[[#This Row],[Land Unit Rate ($/m2)]]</f>
        <v>2218359.2487384393</v>
      </c>
      <c r="N779" s="244">
        <v>2021</v>
      </c>
      <c r="O779" s="202">
        <f>ROUND(IF(Table1[[#This Row],[Valuation Year]]=2016,(Table1[[#This Row],[Total Construction Cost ($)]]+Table1[[#This Row],[Land Value]])*('General Input Sheet'!$G$38/'General Input Sheet'!$G$43),Table1[[#This Row],[Total Construction Cost ($)]]+Table1[[#This Row],[Land Value]]),0)</f>
        <v>2969941</v>
      </c>
      <c r="P779" s="123" t="str" cm="1">
        <f t="array" ref="P779">_xlfn.IFS(Table1[[#This Row],[Asset Class]]&lt;&gt;"Local","y",P$11=$E779,"y",Table1[[#This Row],[Asset Class]]="Local","")</f>
        <v/>
      </c>
      <c r="Q779" s="86" t="str" cm="1">
        <f t="array" ref="Q779">_xlfn.IFS(Table1[[#This Row],[Asset Class]]&lt;&gt;"Local","y",Q$11=$E779,"y",Table1[[#This Row],[Asset Class]]="Local","")</f>
        <v>y</v>
      </c>
      <c r="R779" s="86" t="str" cm="1">
        <f t="array" ref="R779">_xlfn.IFS(Table1[[#This Row],[Asset Class]]&lt;&gt;"Local","y",R$11=$E779,"y",Table1[[#This Row],[Asset Class]]="Local","")</f>
        <v/>
      </c>
      <c r="S779" s="341" t="str" cm="1">
        <f t="array" ref="S779">_xlfn.IFS(Table1[[#This Row],[Asset Class]]&lt;&gt;"Local","y",S$11=$E779,"y",Table1[[#This Row],[Asset Class]]="Local","")</f>
        <v/>
      </c>
      <c r="T779" s="50"/>
      <c r="U779" s="95" t="str">
        <f>IF(Table1[[#This Row],[Asset Class]]&lt;&gt;"Local",0.25,IF(P779="y",1,""))</f>
        <v/>
      </c>
      <c r="V779" s="415">
        <f>IF(Table1[[#This Row],[Asset Class]]&lt;&gt;"Local",0.25,IF(Q779="y",1,""))</f>
        <v>1</v>
      </c>
      <c r="W779" s="415" t="str">
        <f>IF(Table1[[#This Row],[Asset Class]]&lt;&gt;"Local",0.25,IF(R779="y",1,""))</f>
        <v/>
      </c>
      <c r="X779" s="415" t="str">
        <f>IF(Table1[[#This Row],[Asset Class]]&lt;&gt;"Local",0.25,IF(S779="y",1,""))</f>
        <v/>
      </c>
      <c r="Y779" s="95">
        <f t="shared" si="66"/>
        <v>1</v>
      </c>
      <c r="Z779" s="50"/>
      <c r="AA779" s="257" t="str">
        <f t="shared" si="67"/>
        <v/>
      </c>
      <c r="AB779" s="258">
        <f t="shared" si="68"/>
        <v>2969941</v>
      </c>
      <c r="AC779" s="258" t="str">
        <f t="shared" si="69"/>
        <v/>
      </c>
      <c r="AD779" s="258" t="str">
        <f t="shared" si="70"/>
        <v/>
      </c>
      <c r="AE779" s="259">
        <f t="shared" si="71"/>
        <v>2969941</v>
      </c>
    </row>
    <row r="780" spans="1:31">
      <c r="A780" s="26"/>
      <c r="B780" s="210" t="s">
        <v>1351</v>
      </c>
      <c r="C780" s="211" t="s">
        <v>1355</v>
      </c>
      <c r="D780" s="211" t="s">
        <v>106</v>
      </c>
      <c r="E780" s="211" t="s">
        <v>143</v>
      </c>
      <c r="F780" s="241" t="s">
        <v>108</v>
      </c>
      <c r="G780" s="357">
        <v>0.5</v>
      </c>
      <c r="H780" s="360">
        <v>19732.535902403499</v>
      </c>
      <c r="I780" s="365">
        <v>406.79298511948269</v>
      </c>
      <c r="J780" s="332">
        <f>Table1[[#This Row],[Embellishment Area (m2)]]*Table1[[#This Row],[Construction Unit Rate ($/m)]]*Table1[[#This Row],[Embellishment Area Factor]]</f>
        <v>4013528.5918580424</v>
      </c>
      <c r="K780" s="246">
        <v>39465.071804806998</v>
      </c>
      <c r="L780" s="337">
        <v>77.249060510664719</v>
      </c>
      <c r="M780" s="88">
        <f>Table1[[#This Row],[Size of land (m2)]]*Table1[[#This Row],[Land Unit Rate ($/m2)]]</f>
        <v>3048639.7199072638</v>
      </c>
      <c r="N780" s="244">
        <v>2021</v>
      </c>
      <c r="O780" s="202">
        <f>ROUND(IF(Table1[[#This Row],[Valuation Year]]=2016,(Table1[[#This Row],[Total Construction Cost ($)]]+Table1[[#This Row],[Land Value]])*('General Input Sheet'!$G$38/'General Input Sheet'!$G$43),Table1[[#This Row],[Total Construction Cost ($)]]+Table1[[#This Row],[Land Value]]),0)</f>
        <v>7062168</v>
      </c>
      <c r="P780" s="123" t="str" cm="1">
        <f t="array" ref="P780">_xlfn.IFS(Table1[[#This Row],[Asset Class]]&lt;&gt;"Local","y",P$11=$E780,"y",Table1[[#This Row],[Asset Class]]="Local","")</f>
        <v>y</v>
      </c>
      <c r="Q780" s="86" t="str" cm="1">
        <f t="array" ref="Q780">_xlfn.IFS(Table1[[#This Row],[Asset Class]]&lt;&gt;"Local","y",Q$11=$E780,"y",Table1[[#This Row],[Asset Class]]="Local","")</f>
        <v>y</v>
      </c>
      <c r="R780" s="86" t="str" cm="1">
        <f t="array" ref="R780">_xlfn.IFS(Table1[[#This Row],[Asset Class]]&lt;&gt;"Local","y",R$11=$E780,"y",Table1[[#This Row],[Asset Class]]="Local","")</f>
        <v>y</v>
      </c>
      <c r="S780" s="341" t="str" cm="1">
        <f t="array" ref="S780">_xlfn.IFS(Table1[[#This Row],[Asset Class]]&lt;&gt;"Local","y",S$11=$E780,"y",Table1[[#This Row],[Asset Class]]="Local","")</f>
        <v>y</v>
      </c>
      <c r="T780" s="50"/>
      <c r="U780" s="95">
        <f>IF(Table1[[#This Row],[Asset Class]]&lt;&gt;"Local",0.25,IF(P780="y",1,""))</f>
        <v>0.25</v>
      </c>
      <c r="V780" s="415">
        <f>IF(Table1[[#This Row],[Asset Class]]&lt;&gt;"Local",0.25,IF(Q780="y",1,""))</f>
        <v>0.25</v>
      </c>
      <c r="W780" s="415">
        <f>IF(Table1[[#This Row],[Asset Class]]&lt;&gt;"Local",0.25,IF(R780="y",1,""))</f>
        <v>0.25</v>
      </c>
      <c r="X780" s="415">
        <f>IF(Table1[[#This Row],[Asset Class]]&lt;&gt;"Local",0.25,IF(S780="y",1,""))</f>
        <v>0.25</v>
      </c>
      <c r="Y780" s="95">
        <f t="shared" si="66"/>
        <v>1</v>
      </c>
      <c r="Z780" s="50"/>
      <c r="AA780" s="257">
        <f t="shared" si="67"/>
        <v>1765542</v>
      </c>
      <c r="AB780" s="258">
        <f t="shared" si="68"/>
        <v>1765542</v>
      </c>
      <c r="AC780" s="258">
        <f t="shared" si="69"/>
        <v>1765542</v>
      </c>
      <c r="AD780" s="258">
        <f t="shared" si="70"/>
        <v>1765542</v>
      </c>
      <c r="AE780" s="259">
        <f t="shared" si="71"/>
        <v>7062168</v>
      </c>
    </row>
    <row r="781" spans="1:31">
      <c r="A781" s="26"/>
      <c r="B781" s="210" t="s">
        <v>1351</v>
      </c>
      <c r="C781" s="211" t="s">
        <v>1356</v>
      </c>
      <c r="D781" s="211" t="s">
        <v>106</v>
      </c>
      <c r="E781" s="211" t="s">
        <v>143</v>
      </c>
      <c r="F781" s="241" t="s">
        <v>108</v>
      </c>
      <c r="G781" s="357">
        <v>0.5</v>
      </c>
      <c r="H781" s="360">
        <v>5420.0929131629046</v>
      </c>
      <c r="I781" s="365">
        <v>406.79298511948269</v>
      </c>
      <c r="J781" s="332">
        <f>Table1[[#This Row],[Embellishment Area (m2)]]*Table1[[#This Row],[Construction Unit Rate ($/m)]]*Table1[[#This Row],[Embellishment Area Factor]]</f>
        <v>1102427.8878852455</v>
      </c>
      <c r="K781" s="246">
        <v>10840.185826325809</v>
      </c>
      <c r="L781" s="337">
        <v>77.249060510664719</v>
      </c>
      <c r="M781" s="88">
        <f>Table1[[#This Row],[Size of land (m2)]]*Table1[[#This Row],[Land Unit Rate ($/m2)]]</f>
        <v>837394.1708446925</v>
      </c>
      <c r="N781" s="244">
        <v>2021</v>
      </c>
      <c r="O781" s="202">
        <f>ROUND(IF(Table1[[#This Row],[Valuation Year]]=2016,(Table1[[#This Row],[Total Construction Cost ($)]]+Table1[[#This Row],[Land Value]])*('General Input Sheet'!$G$38/'General Input Sheet'!$G$43),Table1[[#This Row],[Total Construction Cost ($)]]+Table1[[#This Row],[Land Value]]),0)</f>
        <v>1939822</v>
      </c>
      <c r="P781" s="123" t="str" cm="1">
        <f t="array" ref="P781">_xlfn.IFS(Table1[[#This Row],[Asset Class]]&lt;&gt;"Local","y",P$11=$E781,"y",Table1[[#This Row],[Asset Class]]="Local","")</f>
        <v>y</v>
      </c>
      <c r="Q781" s="86" t="str" cm="1">
        <f t="array" ref="Q781">_xlfn.IFS(Table1[[#This Row],[Asset Class]]&lt;&gt;"Local","y",Q$11=$E781,"y",Table1[[#This Row],[Asset Class]]="Local","")</f>
        <v>y</v>
      </c>
      <c r="R781" s="86" t="str" cm="1">
        <f t="array" ref="R781">_xlfn.IFS(Table1[[#This Row],[Asset Class]]&lt;&gt;"Local","y",R$11=$E781,"y",Table1[[#This Row],[Asset Class]]="Local","")</f>
        <v>y</v>
      </c>
      <c r="S781" s="341" t="str" cm="1">
        <f t="array" ref="S781">_xlfn.IFS(Table1[[#This Row],[Asset Class]]&lt;&gt;"Local","y",S$11=$E781,"y",Table1[[#This Row],[Asset Class]]="Local","")</f>
        <v>y</v>
      </c>
      <c r="T781" s="50"/>
      <c r="U781" s="95">
        <f>IF(Table1[[#This Row],[Asset Class]]&lt;&gt;"Local",0.25,IF(P781="y",1,""))</f>
        <v>0.25</v>
      </c>
      <c r="V781" s="415">
        <f>IF(Table1[[#This Row],[Asset Class]]&lt;&gt;"Local",0.25,IF(Q781="y",1,""))</f>
        <v>0.25</v>
      </c>
      <c r="W781" s="415">
        <f>IF(Table1[[#This Row],[Asset Class]]&lt;&gt;"Local",0.25,IF(R781="y",1,""))</f>
        <v>0.25</v>
      </c>
      <c r="X781" s="415">
        <f>IF(Table1[[#This Row],[Asset Class]]&lt;&gt;"Local",0.25,IF(S781="y",1,""))</f>
        <v>0.25</v>
      </c>
      <c r="Y781" s="95">
        <f t="shared" si="66"/>
        <v>1</v>
      </c>
      <c r="Z781" s="50"/>
      <c r="AA781" s="257">
        <f t="shared" si="67"/>
        <v>484955.5</v>
      </c>
      <c r="AB781" s="258">
        <f t="shared" si="68"/>
        <v>484955.5</v>
      </c>
      <c r="AC781" s="258">
        <f t="shared" si="69"/>
        <v>484955.5</v>
      </c>
      <c r="AD781" s="258">
        <f t="shared" si="70"/>
        <v>484955.5</v>
      </c>
      <c r="AE781" s="259">
        <f t="shared" si="71"/>
        <v>1939822</v>
      </c>
    </row>
    <row r="782" spans="1:31">
      <c r="A782" s="26"/>
      <c r="B782" s="210" t="s">
        <v>1353</v>
      </c>
      <c r="C782" s="211" t="s">
        <v>1357</v>
      </c>
      <c r="D782" s="211" t="s">
        <v>111</v>
      </c>
      <c r="E782" s="211" t="s">
        <v>143</v>
      </c>
      <c r="F782" s="241" t="s">
        <v>136</v>
      </c>
      <c r="G782" s="357">
        <v>0.5</v>
      </c>
      <c r="H782" s="360">
        <v>824.89724177363803</v>
      </c>
      <c r="I782" s="365">
        <v>115.6419902144599</v>
      </c>
      <c r="J782" s="332">
        <f>Table1[[#This Row],[Embellishment Area (m2)]]*Table1[[#This Row],[Construction Unit Rate ($/m)]]*Table1[[#This Row],[Embellishment Area Factor]]</f>
        <v>47696.379380561004</v>
      </c>
      <c r="K782" s="246">
        <v>1649.7944835472761</v>
      </c>
      <c r="L782" s="337">
        <v>85.331826959272703</v>
      </c>
      <c r="M782" s="88">
        <f>Table1[[#This Row],[Size of land (m2)]]*Table1[[#This Row],[Land Unit Rate ($/m2)]]</f>
        <v>140779.97738841883</v>
      </c>
      <c r="N782" s="244">
        <v>2021</v>
      </c>
      <c r="O782" s="202">
        <f>ROUND(IF(Table1[[#This Row],[Valuation Year]]=2016,(Table1[[#This Row],[Total Construction Cost ($)]]+Table1[[#This Row],[Land Value]])*('General Input Sheet'!$G$38/'General Input Sheet'!$G$43),Table1[[#This Row],[Total Construction Cost ($)]]+Table1[[#This Row],[Land Value]]),0)</f>
        <v>188476</v>
      </c>
      <c r="P782" s="123" t="str" cm="1">
        <f t="array" ref="P782">_xlfn.IFS(Table1[[#This Row],[Asset Class]]&lt;&gt;"Local","y",P$11=$E782,"y",Table1[[#This Row],[Asset Class]]="Local","")</f>
        <v/>
      </c>
      <c r="Q782" s="86" t="str" cm="1">
        <f t="array" ref="Q782">_xlfn.IFS(Table1[[#This Row],[Asset Class]]&lt;&gt;"Local","y",Q$11=$E782,"y",Table1[[#This Row],[Asset Class]]="Local","")</f>
        <v>y</v>
      </c>
      <c r="R782" s="86" t="str" cm="1">
        <f t="array" ref="R782">_xlfn.IFS(Table1[[#This Row],[Asset Class]]&lt;&gt;"Local","y",R$11=$E782,"y",Table1[[#This Row],[Asset Class]]="Local","")</f>
        <v/>
      </c>
      <c r="S782" s="341" t="str" cm="1">
        <f t="array" ref="S782">_xlfn.IFS(Table1[[#This Row],[Asset Class]]&lt;&gt;"Local","y",S$11=$E782,"y",Table1[[#This Row],[Asset Class]]="Local","")</f>
        <v/>
      </c>
      <c r="T782" s="50"/>
      <c r="U782" s="95" t="str">
        <f>IF(Table1[[#This Row],[Asset Class]]&lt;&gt;"Local",0.25,IF(P782="y",1,""))</f>
        <v/>
      </c>
      <c r="V782" s="415">
        <f>IF(Table1[[#This Row],[Asset Class]]&lt;&gt;"Local",0.25,IF(Q782="y",1,""))</f>
        <v>1</v>
      </c>
      <c r="W782" s="415" t="str">
        <f>IF(Table1[[#This Row],[Asset Class]]&lt;&gt;"Local",0.25,IF(R782="y",1,""))</f>
        <v/>
      </c>
      <c r="X782" s="415" t="str">
        <f>IF(Table1[[#This Row],[Asset Class]]&lt;&gt;"Local",0.25,IF(S782="y",1,""))</f>
        <v/>
      </c>
      <c r="Y782" s="95">
        <f t="shared" si="66"/>
        <v>1</v>
      </c>
      <c r="Z782" s="50"/>
      <c r="AA782" s="257" t="str">
        <f t="shared" si="67"/>
        <v/>
      </c>
      <c r="AB782" s="258">
        <f t="shared" si="68"/>
        <v>188476</v>
      </c>
      <c r="AC782" s="258" t="str">
        <f t="shared" si="69"/>
        <v/>
      </c>
      <c r="AD782" s="258" t="str">
        <f t="shared" si="70"/>
        <v/>
      </c>
      <c r="AE782" s="259">
        <f t="shared" si="71"/>
        <v>188476</v>
      </c>
    </row>
    <row r="783" spans="1:31">
      <c r="A783" s="26"/>
      <c r="B783" s="210" t="s">
        <v>1351</v>
      </c>
      <c r="C783" s="211" t="s">
        <v>1358</v>
      </c>
      <c r="D783" s="211" t="s">
        <v>106</v>
      </c>
      <c r="E783" s="211" t="s">
        <v>143</v>
      </c>
      <c r="F783" s="241" t="s">
        <v>108</v>
      </c>
      <c r="G783" s="357">
        <v>0.5</v>
      </c>
      <c r="H783" s="360">
        <v>621.32105093289351</v>
      </c>
      <c r="I783" s="365">
        <v>406.79298511948269</v>
      </c>
      <c r="J783" s="332">
        <f>Table1[[#This Row],[Embellishment Area (m2)]]*Table1[[#This Row],[Construction Unit Rate ($/m)]]*Table1[[#This Row],[Embellishment Area Factor]]</f>
        <v>126374.52251328295</v>
      </c>
      <c r="K783" s="246">
        <v>1242.642101865787</v>
      </c>
      <c r="L783" s="337">
        <v>77.249060510664719</v>
      </c>
      <c r="M783" s="88">
        <f>Table1[[#This Row],[Size of land (m2)]]*Table1[[#This Row],[Land Unit Rate ($/m2)]]</f>
        <v>95992.934920129774</v>
      </c>
      <c r="N783" s="244">
        <v>2021</v>
      </c>
      <c r="O783" s="202">
        <f>ROUND(IF(Table1[[#This Row],[Valuation Year]]=2016,(Table1[[#This Row],[Total Construction Cost ($)]]+Table1[[#This Row],[Land Value]])*('General Input Sheet'!$G$38/'General Input Sheet'!$G$43),Table1[[#This Row],[Total Construction Cost ($)]]+Table1[[#This Row],[Land Value]]),0)</f>
        <v>222367</v>
      </c>
      <c r="P783" s="123" t="str" cm="1">
        <f t="array" ref="P783">_xlfn.IFS(Table1[[#This Row],[Asset Class]]&lt;&gt;"Local","y",P$11=$E783,"y",Table1[[#This Row],[Asset Class]]="Local","")</f>
        <v>y</v>
      </c>
      <c r="Q783" s="86" t="str" cm="1">
        <f t="array" ref="Q783">_xlfn.IFS(Table1[[#This Row],[Asset Class]]&lt;&gt;"Local","y",Q$11=$E783,"y",Table1[[#This Row],[Asset Class]]="Local","")</f>
        <v>y</v>
      </c>
      <c r="R783" s="86" t="str" cm="1">
        <f t="array" ref="R783">_xlfn.IFS(Table1[[#This Row],[Asset Class]]&lt;&gt;"Local","y",R$11=$E783,"y",Table1[[#This Row],[Asset Class]]="Local","")</f>
        <v>y</v>
      </c>
      <c r="S783" s="341" t="str" cm="1">
        <f t="array" ref="S783">_xlfn.IFS(Table1[[#This Row],[Asset Class]]&lt;&gt;"Local","y",S$11=$E783,"y",Table1[[#This Row],[Asset Class]]="Local","")</f>
        <v>y</v>
      </c>
      <c r="T783" s="50"/>
      <c r="U783" s="95">
        <f>IF(Table1[[#This Row],[Asset Class]]&lt;&gt;"Local",0.25,IF(P783="y",1,""))</f>
        <v>0.25</v>
      </c>
      <c r="V783" s="415">
        <f>IF(Table1[[#This Row],[Asset Class]]&lt;&gt;"Local",0.25,IF(Q783="y",1,""))</f>
        <v>0.25</v>
      </c>
      <c r="W783" s="415">
        <f>IF(Table1[[#This Row],[Asset Class]]&lt;&gt;"Local",0.25,IF(R783="y",1,""))</f>
        <v>0.25</v>
      </c>
      <c r="X783" s="415">
        <f>IF(Table1[[#This Row],[Asset Class]]&lt;&gt;"Local",0.25,IF(S783="y",1,""))</f>
        <v>0.25</v>
      </c>
      <c r="Y783" s="95">
        <f t="shared" ref="Y783:Y846" si="72">SUM(U783:X783)</f>
        <v>1</v>
      </c>
      <c r="Z783" s="50"/>
      <c r="AA783" s="257">
        <f t="shared" ref="AA783:AA846" si="73">IF(U783="","",(U783/$Y783)*$O783)</f>
        <v>55591.75</v>
      </c>
      <c r="AB783" s="258">
        <f t="shared" ref="AB783:AB846" si="74">IF(V783="","",(V783/$Y783)*$O783)</f>
        <v>55591.75</v>
      </c>
      <c r="AC783" s="258">
        <f t="shared" ref="AC783:AC846" si="75">IF(W783="","",(W783/$Y783)*$O783)</f>
        <v>55591.75</v>
      </c>
      <c r="AD783" s="258">
        <f t="shared" ref="AD783:AD846" si="76">IF(X783="","",(X783/$Y783)*$O783)</f>
        <v>55591.75</v>
      </c>
      <c r="AE783" s="259">
        <f t="shared" ref="AE783:AE846" si="77">SUM(AA783:AD783)</f>
        <v>222367</v>
      </c>
    </row>
    <row r="784" spans="1:31">
      <c r="A784" s="26"/>
      <c r="B784" s="210" t="s">
        <v>1353</v>
      </c>
      <c r="C784" s="211" t="s">
        <v>1359</v>
      </c>
      <c r="D784" s="211" t="s">
        <v>111</v>
      </c>
      <c r="E784" s="211" t="s">
        <v>143</v>
      </c>
      <c r="F784" s="241" t="s">
        <v>136</v>
      </c>
      <c r="G784" s="357">
        <v>0.5</v>
      </c>
      <c r="H784" s="360">
        <v>16598.287813339921</v>
      </c>
      <c r="I784" s="365">
        <v>115.6419902144599</v>
      </c>
      <c r="J784" s="332">
        <f>Table1[[#This Row],[Embellishment Area (m2)]]*Table1[[#This Row],[Construction Unit Rate ($/m)]]*Table1[[#This Row],[Embellishment Area Factor]]</f>
        <v>959729.51844352204</v>
      </c>
      <c r="K784" s="246">
        <v>33196.575626679842</v>
      </c>
      <c r="L784" s="337">
        <v>85.331826959272703</v>
      </c>
      <c r="M784" s="88">
        <f>Table1[[#This Row],[Size of land (m2)]]*Table1[[#This Row],[Land Unit Rate ($/m2)]]</f>
        <v>2832724.4470162541</v>
      </c>
      <c r="N784" s="244">
        <v>2021</v>
      </c>
      <c r="O784" s="202">
        <f>ROUND(IF(Table1[[#This Row],[Valuation Year]]=2016,(Table1[[#This Row],[Total Construction Cost ($)]]+Table1[[#This Row],[Land Value]])*('General Input Sheet'!$G$38/'General Input Sheet'!$G$43),Table1[[#This Row],[Total Construction Cost ($)]]+Table1[[#This Row],[Land Value]]),0)</f>
        <v>3792454</v>
      </c>
      <c r="P784" s="123" t="str" cm="1">
        <f t="array" ref="P784">_xlfn.IFS(Table1[[#This Row],[Asset Class]]&lt;&gt;"Local","y",P$11=$E784,"y",Table1[[#This Row],[Asset Class]]="Local","")</f>
        <v/>
      </c>
      <c r="Q784" s="86" t="str" cm="1">
        <f t="array" ref="Q784">_xlfn.IFS(Table1[[#This Row],[Asset Class]]&lt;&gt;"Local","y",Q$11=$E784,"y",Table1[[#This Row],[Asset Class]]="Local","")</f>
        <v>y</v>
      </c>
      <c r="R784" s="86" t="str" cm="1">
        <f t="array" ref="R784">_xlfn.IFS(Table1[[#This Row],[Asset Class]]&lt;&gt;"Local","y",R$11=$E784,"y",Table1[[#This Row],[Asset Class]]="Local","")</f>
        <v/>
      </c>
      <c r="S784" s="341" t="str" cm="1">
        <f t="array" ref="S784">_xlfn.IFS(Table1[[#This Row],[Asset Class]]&lt;&gt;"Local","y",S$11=$E784,"y",Table1[[#This Row],[Asset Class]]="Local","")</f>
        <v/>
      </c>
      <c r="T784" s="50"/>
      <c r="U784" s="95" t="str">
        <f>IF(Table1[[#This Row],[Asset Class]]&lt;&gt;"Local",0.25,IF(P784="y",1,""))</f>
        <v/>
      </c>
      <c r="V784" s="415">
        <f>IF(Table1[[#This Row],[Asset Class]]&lt;&gt;"Local",0.25,IF(Q784="y",1,""))</f>
        <v>1</v>
      </c>
      <c r="W784" s="415" t="str">
        <f>IF(Table1[[#This Row],[Asset Class]]&lt;&gt;"Local",0.25,IF(R784="y",1,""))</f>
        <v/>
      </c>
      <c r="X784" s="415" t="str">
        <f>IF(Table1[[#This Row],[Asset Class]]&lt;&gt;"Local",0.25,IF(S784="y",1,""))</f>
        <v/>
      </c>
      <c r="Y784" s="95">
        <f t="shared" si="72"/>
        <v>1</v>
      </c>
      <c r="Z784" s="50"/>
      <c r="AA784" s="257" t="str">
        <f t="shared" si="73"/>
        <v/>
      </c>
      <c r="AB784" s="258">
        <f t="shared" si="74"/>
        <v>3792454</v>
      </c>
      <c r="AC784" s="258" t="str">
        <f t="shared" si="75"/>
        <v/>
      </c>
      <c r="AD784" s="258" t="str">
        <f t="shared" si="76"/>
        <v/>
      </c>
      <c r="AE784" s="259">
        <f t="shared" si="77"/>
        <v>3792454</v>
      </c>
    </row>
    <row r="785" spans="1:31">
      <c r="A785" s="26"/>
      <c r="B785" s="210" t="s">
        <v>1353</v>
      </c>
      <c r="C785" s="211" t="s">
        <v>1360</v>
      </c>
      <c r="D785" s="211" t="s">
        <v>111</v>
      </c>
      <c r="E785" s="211" t="s">
        <v>143</v>
      </c>
      <c r="F785" s="241" t="s">
        <v>136</v>
      </c>
      <c r="G785" s="357">
        <v>0.5</v>
      </c>
      <c r="H785" s="360">
        <v>8595.3884107998492</v>
      </c>
      <c r="I785" s="365">
        <v>115.6419902144599</v>
      </c>
      <c r="J785" s="332">
        <f>Table1[[#This Row],[Embellishment Area (m2)]]*Table1[[#This Row],[Construction Unit Rate ($/m)]]*Table1[[#This Row],[Embellishment Area Factor]]</f>
        <v>496993.9112455991</v>
      </c>
      <c r="K785" s="246">
        <v>17190.776821599698</v>
      </c>
      <c r="L785" s="337">
        <v>85.331826959272703</v>
      </c>
      <c r="M785" s="88">
        <f>Table1[[#This Row],[Size of land (m2)]]*Table1[[#This Row],[Land Unit Rate ($/m2)]]</f>
        <v>1466920.3930362214</v>
      </c>
      <c r="N785" s="244">
        <v>2021</v>
      </c>
      <c r="O785" s="202">
        <f>ROUND(IF(Table1[[#This Row],[Valuation Year]]=2016,(Table1[[#This Row],[Total Construction Cost ($)]]+Table1[[#This Row],[Land Value]])*('General Input Sheet'!$G$38/'General Input Sheet'!$G$43),Table1[[#This Row],[Total Construction Cost ($)]]+Table1[[#This Row],[Land Value]]),0)</f>
        <v>1963914</v>
      </c>
      <c r="P785" s="123" t="str" cm="1">
        <f t="array" ref="P785">_xlfn.IFS(Table1[[#This Row],[Asset Class]]&lt;&gt;"Local","y",P$11=$E785,"y",Table1[[#This Row],[Asset Class]]="Local","")</f>
        <v/>
      </c>
      <c r="Q785" s="86" t="str" cm="1">
        <f t="array" ref="Q785">_xlfn.IFS(Table1[[#This Row],[Asset Class]]&lt;&gt;"Local","y",Q$11=$E785,"y",Table1[[#This Row],[Asset Class]]="Local","")</f>
        <v>y</v>
      </c>
      <c r="R785" s="86" t="str" cm="1">
        <f t="array" ref="R785">_xlfn.IFS(Table1[[#This Row],[Asset Class]]&lt;&gt;"Local","y",R$11=$E785,"y",Table1[[#This Row],[Asset Class]]="Local","")</f>
        <v/>
      </c>
      <c r="S785" s="341" t="str" cm="1">
        <f t="array" ref="S785">_xlfn.IFS(Table1[[#This Row],[Asset Class]]&lt;&gt;"Local","y",S$11=$E785,"y",Table1[[#This Row],[Asset Class]]="Local","")</f>
        <v/>
      </c>
      <c r="T785" s="50"/>
      <c r="U785" s="95" t="str">
        <f>IF(Table1[[#This Row],[Asset Class]]&lt;&gt;"Local",0.25,IF(P785="y",1,""))</f>
        <v/>
      </c>
      <c r="V785" s="415">
        <f>IF(Table1[[#This Row],[Asset Class]]&lt;&gt;"Local",0.25,IF(Q785="y",1,""))</f>
        <v>1</v>
      </c>
      <c r="W785" s="415" t="str">
        <f>IF(Table1[[#This Row],[Asset Class]]&lt;&gt;"Local",0.25,IF(R785="y",1,""))</f>
        <v/>
      </c>
      <c r="X785" s="415" t="str">
        <f>IF(Table1[[#This Row],[Asset Class]]&lt;&gt;"Local",0.25,IF(S785="y",1,""))</f>
        <v/>
      </c>
      <c r="Y785" s="95">
        <f t="shared" si="72"/>
        <v>1</v>
      </c>
      <c r="Z785" s="50"/>
      <c r="AA785" s="257" t="str">
        <f t="shared" si="73"/>
        <v/>
      </c>
      <c r="AB785" s="258">
        <f t="shared" si="74"/>
        <v>1963914</v>
      </c>
      <c r="AC785" s="258" t="str">
        <f t="shared" si="75"/>
        <v/>
      </c>
      <c r="AD785" s="258" t="str">
        <f t="shared" si="76"/>
        <v/>
      </c>
      <c r="AE785" s="259">
        <f t="shared" si="77"/>
        <v>1963914</v>
      </c>
    </row>
    <row r="786" spans="1:31">
      <c r="A786" s="26"/>
      <c r="B786" s="210" t="s">
        <v>1351</v>
      </c>
      <c r="C786" s="211" t="s">
        <v>1361</v>
      </c>
      <c r="D786" s="211" t="s">
        <v>106</v>
      </c>
      <c r="E786" s="211" t="s">
        <v>143</v>
      </c>
      <c r="F786" s="241" t="s">
        <v>108</v>
      </c>
      <c r="G786" s="357">
        <v>0.5</v>
      </c>
      <c r="H786" s="360">
        <v>857.83699798454597</v>
      </c>
      <c r="I786" s="365">
        <v>406.79298511948269</v>
      </c>
      <c r="J786" s="332">
        <f>Table1[[#This Row],[Embellishment Area (m2)]]*Table1[[#This Row],[Construction Unit Rate ($/m)]]*Table1[[#This Row],[Embellishment Area Factor]]</f>
        <v>174481.03657803455</v>
      </c>
      <c r="K786" s="246">
        <v>1715.6739959690919</v>
      </c>
      <c r="L786" s="337">
        <v>77.249060510664719</v>
      </c>
      <c r="M786" s="88">
        <f>Table1[[#This Row],[Size of land (m2)]]*Table1[[#This Row],[Land Unit Rate ($/m2)]]</f>
        <v>132534.20433119033</v>
      </c>
      <c r="N786" s="244">
        <v>2021</v>
      </c>
      <c r="O786" s="202">
        <f>ROUND(IF(Table1[[#This Row],[Valuation Year]]=2016,(Table1[[#This Row],[Total Construction Cost ($)]]+Table1[[#This Row],[Land Value]])*('General Input Sheet'!$G$38/'General Input Sheet'!$G$43),Table1[[#This Row],[Total Construction Cost ($)]]+Table1[[#This Row],[Land Value]]),0)</f>
        <v>307015</v>
      </c>
      <c r="P786" s="123" t="str" cm="1">
        <f t="array" ref="P786">_xlfn.IFS(Table1[[#This Row],[Asset Class]]&lt;&gt;"Local","y",P$11=$E786,"y",Table1[[#This Row],[Asset Class]]="Local","")</f>
        <v>y</v>
      </c>
      <c r="Q786" s="86" t="str" cm="1">
        <f t="array" ref="Q786">_xlfn.IFS(Table1[[#This Row],[Asset Class]]&lt;&gt;"Local","y",Q$11=$E786,"y",Table1[[#This Row],[Asset Class]]="Local","")</f>
        <v>y</v>
      </c>
      <c r="R786" s="86" t="str" cm="1">
        <f t="array" ref="R786">_xlfn.IFS(Table1[[#This Row],[Asset Class]]&lt;&gt;"Local","y",R$11=$E786,"y",Table1[[#This Row],[Asset Class]]="Local","")</f>
        <v>y</v>
      </c>
      <c r="S786" s="341" t="str" cm="1">
        <f t="array" ref="S786">_xlfn.IFS(Table1[[#This Row],[Asset Class]]&lt;&gt;"Local","y",S$11=$E786,"y",Table1[[#This Row],[Asset Class]]="Local","")</f>
        <v>y</v>
      </c>
      <c r="T786" s="50"/>
      <c r="U786" s="95">
        <f>IF(Table1[[#This Row],[Asset Class]]&lt;&gt;"Local",0.25,IF(P786="y",1,""))</f>
        <v>0.25</v>
      </c>
      <c r="V786" s="415">
        <f>IF(Table1[[#This Row],[Asset Class]]&lt;&gt;"Local",0.25,IF(Q786="y",1,""))</f>
        <v>0.25</v>
      </c>
      <c r="W786" s="415">
        <f>IF(Table1[[#This Row],[Asset Class]]&lt;&gt;"Local",0.25,IF(R786="y",1,""))</f>
        <v>0.25</v>
      </c>
      <c r="X786" s="415">
        <f>IF(Table1[[#This Row],[Asset Class]]&lt;&gt;"Local",0.25,IF(S786="y",1,""))</f>
        <v>0.25</v>
      </c>
      <c r="Y786" s="95">
        <f t="shared" si="72"/>
        <v>1</v>
      </c>
      <c r="Z786" s="50"/>
      <c r="AA786" s="257">
        <f t="shared" si="73"/>
        <v>76753.75</v>
      </c>
      <c r="AB786" s="258">
        <f t="shared" si="74"/>
        <v>76753.75</v>
      </c>
      <c r="AC786" s="258">
        <f t="shared" si="75"/>
        <v>76753.75</v>
      </c>
      <c r="AD786" s="258">
        <f t="shared" si="76"/>
        <v>76753.75</v>
      </c>
      <c r="AE786" s="259">
        <f t="shared" si="77"/>
        <v>307015</v>
      </c>
    </row>
    <row r="787" spans="1:31">
      <c r="A787" s="26"/>
      <c r="B787" s="210" t="s">
        <v>1351</v>
      </c>
      <c r="C787" s="211" t="s">
        <v>1362</v>
      </c>
      <c r="D787" s="211" t="s">
        <v>106</v>
      </c>
      <c r="E787" s="211" t="s">
        <v>143</v>
      </c>
      <c r="F787" s="241" t="s">
        <v>108</v>
      </c>
      <c r="G787" s="357">
        <v>0.5</v>
      </c>
      <c r="H787" s="360">
        <v>46.100098056008505</v>
      </c>
      <c r="I787" s="365">
        <v>406.79298511948269</v>
      </c>
      <c r="J787" s="332">
        <f>Table1[[#This Row],[Embellishment Area (m2)]]*Table1[[#This Row],[Construction Unit Rate ($/m)]]*Table1[[#This Row],[Embellishment Area Factor]]</f>
        <v>9376.5982512522805</v>
      </c>
      <c r="K787" s="246">
        <v>92.200196112017011</v>
      </c>
      <c r="L787" s="337">
        <v>77.249060510664719</v>
      </c>
      <c r="M787" s="88">
        <f>Table1[[#This Row],[Size of land (m2)]]*Table1[[#This Row],[Land Unit Rate ($/m2)]]</f>
        <v>7122.3785285523563</v>
      </c>
      <c r="N787" s="244">
        <v>2021</v>
      </c>
      <c r="O787" s="202">
        <f>ROUND(IF(Table1[[#This Row],[Valuation Year]]=2016,(Table1[[#This Row],[Total Construction Cost ($)]]+Table1[[#This Row],[Land Value]])*('General Input Sheet'!$G$38/'General Input Sheet'!$G$43),Table1[[#This Row],[Total Construction Cost ($)]]+Table1[[#This Row],[Land Value]]),0)</f>
        <v>16499</v>
      </c>
      <c r="P787" s="123" t="str" cm="1">
        <f t="array" ref="P787">_xlfn.IFS(Table1[[#This Row],[Asset Class]]&lt;&gt;"Local","y",P$11=$E787,"y",Table1[[#This Row],[Asset Class]]="Local","")</f>
        <v>y</v>
      </c>
      <c r="Q787" s="86" t="str" cm="1">
        <f t="array" ref="Q787">_xlfn.IFS(Table1[[#This Row],[Asset Class]]&lt;&gt;"Local","y",Q$11=$E787,"y",Table1[[#This Row],[Asset Class]]="Local","")</f>
        <v>y</v>
      </c>
      <c r="R787" s="86" t="str" cm="1">
        <f t="array" ref="R787">_xlfn.IFS(Table1[[#This Row],[Asset Class]]&lt;&gt;"Local","y",R$11=$E787,"y",Table1[[#This Row],[Asset Class]]="Local","")</f>
        <v>y</v>
      </c>
      <c r="S787" s="341" t="str" cm="1">
        <f t="array" ref="S787">_xlfn.IFS(Table1[[#This Row],[Asset Class]]&lt;&gt;"Local","y",S$11=$E787,"y",Table1[[#This Row],[Asset Class]]="Local","")</f>
        <v>y</v>
      </c>
      <c r="T787" s="50"/>
      <c r="U787" s="95">
        <f>IF(Table1[[#This Row],[Asset Class]]&lt;&gt;"Local",0.25,IF(P787="y",1,""))</f>
        <v>0.25</v>
      </c>
      <c r="V787" s="415">
        <f>IF(Table1[[#This Row],[Asset Class]]&lt;&gt;"Local",0.25,IF(Q787="y",1,""))</f>
        <v>0.25</v>
      </c>
      <c r="W787" s="415">
        <f>IF(Table1[[#This Row],[Asset Class]]&lt;&gt;"Local",0.25,IF(R787="y",1,""))</f>
        <v>0.25</v>
      </c>
      <c r="X787" s="415">
        <f>IF(Table1[[#This Row],[Asset Class]]&lt;&gt;"Local",0.25,IF(S787="y",1,""))</f>
        <v>0.25</v>
      </c>
      <c r="Y787" s="95">
        <f t="shared" si="72"/>
        <v>1</v>
      </c>
      <c r="Z787" s="50"/>
      <c r="AA787" s="257">
        <f t="shared" si="73"/>
        <v>4124.75</v>
      </c>
      <c r="AB787" s="258">
        <f t="shared" si="74"/>
        <v>4124.75</v>
      </c>
      <c r="AC787" s="258">
        <f t="shared" si="75"/>
        <v>4124.75</v>
      </c>
      <c r="AD787" s="258">
        <f t="shared" si="76"/>
        <v>4124.75</v>
      </c>
      <c r="AE787" s="259">
        <f t="shared" si="77"/>
        <v>16499</v>
      </c>
    </row>
    <row r="788" spans="1:31">
      <c r="A788" s="26"/>
      <c r="B788" s="210" t="s">
        <v>1363</v>
      </c>
      <c r="C788" s="211" t="s">
        <v>1364</v>
      </c>
      <c r="D788" s="211" t="s">
        <v>101</v>
      </c>
      <c r="E788" s="211" t="s">
        <v>143</v>
      </c>
      <c r="F788" s="241" t="s">
        <v>131</v>
      </c>
      <c r="G788" s="357">
        <v>0.5</v>
      </c>
      <c r="H788" s="361">
        <v>50357.371232294849</v>
      </c>
      <c r="I788" s="365">
        <v>236.89696198394208</v>
      </c>
      <c r="J788" s="332">
        <f>Table1[[#This Row],[Embellishment Area (m2)]]*Table1[[#This Row],[Construction Unit Rate ($/m)]]*Table1[[#This Row],[Embellishment Area Factor]]</f>
        <v>5964754.1292141052</v>
      </c>
      <c r="K788" s="246">
        <v>100714.7424645897</v>
      </c>
      <c r="L788" s="337">
        <v>76.269268802397988</v>
      </c>
      <c r="M788" s="88">
        <f>Table1[[#This Row],[Size of land (m2)]]*Table1[[#This Row],[Land Unit Rate ($/m2)]]</f>
        <v>7681439.765396079</v>
      </c>
      <c r="N788" s="244">
        <v>2021</v>
      </c>
      <c r="O788" s="88">
        <f>ROUND(IF(Table1[[#This Row],[Valuation Year]]=2016,(Table1[[#This Row],[Total Construction Cost ($)]]+Table1[[#This Row],[Land Value]])*('General Input Sheet'!$G$38/'General Input Sheet'!$G$43),Table1[[#This Row],[Total Construction Cost ($)]]+Table1[[#This Row],[Land Value]]),0)</f>
        <v>13646194</v>
      </c>
      <c r="P788" s="123" t="str" cm="1">
        <f t="array" ref="P788">_xlfn.IFS(Table1[[#This Row],[Asset Class]]&lt;&gt;"Local","y",P$11=$E788,"y",Table1[[#This Row],[Asset Class]]="Local","")</f>
        <v>y</v>
      </c>
      <c r="Q788" s="86" t="str" cm="1">
        <f t="array" ref="Q788">_xlfn.IFS(Table1[[#This Row],[Asset Class]]&lt;&gt;"Local","y",Q$11=$E788,"y",Table1[[#This Row],[Asset Class]]="Local","")</f>
        <v>y</v>
      </c>
      <c r="R788" s="86" t="str" cm="1">
        <f t="array" ref="R788">_xlfn.IFS(Table1[[#This Row],[Asset Class]]&lt;&gt;"Local","y",R$11=$E788,"y",Table1[[#This Row],[Asset Class]]="Local","")</f>
        <v>y</v>
      </c>
      <c r="S788" s="341" t="str" cm="1">
        <f t="array" ref="S788">_xlfn.IFS(Table1[[#This Row],[Asset Class]]&lt;&gt;"Local","y",S$11=$E788,"y",Table1[[#This Row],[Asset Class]]="Local","")</f>
        <v>y</v>
      </c>
      <c r="T788" s="50"/>
      <c r="U788" s="95">
        <f>IF(Table1[[#This Row],[Asset Class]]&lt;&gt;"Local",0.25,IF(P788="y",1,""))</f>
        <v>0.25</v>
      </c>
      <c r="V788" s="415">
        <f>IF(Table1[[#This Row],[Asset Class]]&lt;&gt;"Local",0.25,IF(Q788="y",1,""))</f>
        <v>0.25</v>
      </c>
      <c r="W788" s="415">
        <f>IF(Table1[[#This Row],[Asset Class]]&lt;&gt;"Local",0.25,IF(R788="y",1,""))</f>
        <v>0.25</v>
      </c>
      <c r="X788" s="415">
        <f>IF(Table1[[#This Row],[Asset Class]]&lt;&gt;"Local",0.25,IF(S788="y",1,""))</f>
        <v>0.25</v>
      </c>
      <c r="Y788" s="95">
        <f t="shared" si="72"/>
        <v>1</v>
      </c>
      <c r="Z788" s="50"/>
      <c r="AA788" s="257">
        <f t="shared" si="73"/>
        <v>3411548.5</v>
      </c>
      <c r="AB788" s="258">
        <f t="shared" si="74"/>
        <v>3411548.5</v>
      </c>
      <c r="AC788" s="258">
        <f t="shared" si="75"/>
        <v>3411548.5</v>
      </c>
      <c r="AD788" s="258">
        <f t="shared" si="76"/>
        <v>3411548.5</v>
      </c>
      <c r="AE788" s="259">
        <f t="shared" si="77"/>
        <v>13646194</v>
      </c>
    </row>
    <row r="789" spans="1:31">
      <c r="A789" s="26"/>
      <c r="B789" s="210" t="s">
        <v>1365</v>
      </c>
      <c r="C789" s="211" t="s">
        <v>1366</v>
      </c>
      <c r="D789" s="211" t="s">
        <v>106</v>
      </c>
      <c r="E789" s="211" t="s">
        <v>143</v>
      </c>
      <c r="F789" s="241" t="s">
        <v>108</v>
      </c>
      <c r="G789" s="357">
        <v>0.5</v>
      </c>
      <c r="H789" s="361">
        <v>9519.0082504094753</v>
      </c>
      <c r="I789" s="365">
        <v>406.79298511948269</v>
      </c>
      <c r="J789" s="332">
        <f>Table1[[#This Row],[Embellishment Area (m2)]]*Table1[[#This Row],[Construction Unit Rate ($/m)]]*Table1[[#This Row],[Embellishment Area Factor]]</f>
        <v>1936132.8907805274</v>
      </c>
      <c r="K789" s="246">
        <v>19038.016500818951</v>
      </c>
      <c r="L789" s="337">
        <v>77.249060510664719</v>
      </c>
      <c r="M789" s="88">
        <f>Table1[[#This Row],[Size of land (m2)]]*Table1[[#This Row],[Land Unit Rate ($/m2)]]</f>
        <v>1470668.8886747966</v>
      </c>
      <c r="N789" s="244">
        <v>2021</v>
      </c>
      <c r="O789" s="88">
        <f>ROUND(IF(Table1[[#This Row],[Valuation Year]]=2016,(Table1[[#This Row],[Total Construction Cost ($)]]+Table1[[#This Row],[Land Value]])*('General Input Sheet'!$G$38/'General Input Sheet'!$G$43),Table1[[#This Row],[Total Construction Cost ($)]]+Table1[[#This Row],[Land Value]]),0)</f>
        <v>3406802</v>
      </c>
      <c r="P789" s="123" t="str" cm="1">
        <f t="array" ref="P789">_xlfn.IFS(Table1[[#This Row],[Asset Class]]&lt;&gt;"Local","y",P$11=$E789,"y",Table1[[#This Row],[Asset Class]]="Local","")</f>
        <v>y</v>
      </c>
      <c r="Q789" s="86" t="str" cm="1">
        <f t="array" ref="Q789">_xlfn.IFS(Table1[[#This Row],[Asset Class]]&lt;&gt;"Local","y",Q$11=$E789,"y",Table1[[#This Row],[Asset Class]]="Local","")</f>
        <v>y</v>
      </c>
      <c r="R789" s="86" t="str" cm="1">
        <f t="array" ref="R789">_xlfn.IFS(Table1[[#This Row],[Asset Class]]&lt;&gt;"Local","y",R$11=$E789,"y",Table1[[#This Row],[Asset Class]]="Local","")</f>
        <v>y</v>
      </c>
      <c r="S789" s="341" t="str" cm="1">
        <f t="array" ref="S789">_xlfn.IFS(Table1[[#This Row],[Asset Class]]&lt;&gt;"Local","y",S$11=$E789,"y",Table1[[#This Row],[Asset Class]]="Local","")</f>
        <v>y</v>
      </c>
      <c r="T789" s="50"/>
      <c r="U789" s="95">
        <f>IF(Table1[[#This Row],[Asset Class]]&lt;&gt;"Local",0.25,IF(P789="y",1,""))</f>
        <v>0.25</v>
      </c>
      <c r="V789" s="415">
        <f>IF(Table1[[#This Row],[Asset Class]]&lt;&gt;"Local",0.25,IF(Q789="y",1,""))</f>
        <v>0.25</v>
      </c>
      <c r="W789" s="415">
        <f>IF(Table1[[#This Row],[Asset Class]]&lt;&gt;"Local",0.25,IF(R789="y",1,""))</f>
        <v>0.25</v>
      </c>
      <c r="X789" s="415">
        <f>IF(Table1[[#This Row],[Asset Class]]&lt;&gt;"Local",0.25,IF(S789="y",1,""))</f>
        <v>0.25</v>
      </c>
      <c r="Y789" s="95">
        <f t="shared" si="72"/>
        <v>1</v>
      </c>
      <c r="Z789" s="50"/>
      <c r="AA789" s="257">
        <f t="shared" si="73"/>
        <v>851700.5</v>
      </c>
      <c r="AB789" s="258">
        <f t="shared" si="74"/>
        <v>851700.5</v>
      </c>
      <c r="AC789" s="258">
        <f t="shared" si="75"/>
        <v>851700.5</v>
      </c>
      <c r="AD789" s="258">
        <f t="shared" si="76"/>
        <v>851700.5</v>
      </c>
      <c r="AE789" s="259">
        <f t="shared" si="77"/>
        <v>3406802</v>
      </c>
    </row>
    <row r="790" spans="1:31">
      <c r="A790" s="26"/>
      <c r="B790" s="210" t="s">
        <v>1365</v>
      </c>
      <c r="C790" s="211" t="s">
        <v>1367</v>
      </c>
      <c r="D790" s="211" t="s">
        <v>106</v>
      </c>
      <c r="E790" s="211" t="s">
        <v>143</v>
      </c>
      <c r="F790" s="241" t="s">
        <v>103</v>
      </c>
      <c r="G790" s="357">
        <v>0.5</v>
      </c>
      <c r="H790" s="360">
        <v>51500.321130352349</v>
      </c>
      <c r="I790" s="365">
        <v>406.79298511948269</v>
      </c>
      <c r="J790" s="332">
        <f>Table1[[#This Row],[Embellishment Area (m2)]]*Table1[[#This Row],[Construction Unit Rate ($/m)]]*Table1[[#This Row],[Embellishment Area Factor]]</f>
        <v>10474984.683614003</v>
      </c>
      <c r="K790" s="246">
        <v>103000.6422607047</v>
      </c>
      <c r="L790" s="337">
        <v>77.249060510664719</v>
      </c>
      <c r="M790" s="88">
        <f>Table1[[#This Row],[Size of land (m2)]]*Table1[[#This Row],[Land Unit Rate ($/m2)]]</f>
        <v>7956702.8466345072</v>
      </c>
      <c r="N790" s="244">
        <v>2021</v>
      </c>
      <c r="O790" s="202">
        <f>ROUND(IF(Table1[[#This Row],[Valuation Year]]=2016,(Table1[[#This Row],[Total Construction Cost ($)]]+Table1[[#This Row],[Land Value]])*('General Input Sheet'!$G$38/'General Input Sheet'!$G$43),Table1[[#This Row],[Total Construction Cost ($)]]+Table1[[#This Row],[Land Value]]),0)</f>
        <v>18431688</v>
      </c>
      <c r="P790" s="123" t="str" cm="1">
        <f t="array" ref="P790">_xlfn.IFS(Table1[[#This Row],[Asset Class]]&lt;&gt;"Local","y",P$11=$E790,"y",Table1[[#This Row],[Asset Class]]="Local","")</f>
        <v>y</v>
      </c>
      <c r="Q790" s="86" t="str" cm="1">
        <f t="array" ref="Q790">_xlfn.IFS(Table1[[#This Row],[Asset Class]]&lt;&gt;"Local","y",Q$11=$E790,"y",Table1[[#This Row],[Asset Class]]="Local","")</f>
        <v>y</v>
      </c>
      <c r="R790" s="86" t="str" cm="1">
        <f t="array" ref="R790">_xlfn.IFS(Table1[[#This Row],[Asset Class]]&lt;&gt;"Local","y",R$11=$E790,"y",Table1[[#This Row],[Asset Class]]="Local","")</f>
        <v>y</v>
      </c>
      <c r="S790" s="341" t="str" cm="1">
        <f t="array" ref="S790">_xlfn.IFS(Table1[[#This Row],[Asset Class]]&lt;&gt;"Local","y",S$11=$E790,"y",Table1[[#This Row],[Asset Class]]="Local","")</f>
        <v>y</v>
      </c>
      <c r="T790" s="50"/>
      <c r="U790" s="95">
        <f>IF(Table1[[#This Row],[Asset Class]]&lt;&gt;"Local",0.25,IF(P790="y",1,""))</f>
        <v>0.25</v>
      </c>
      <c r="V790" s="415">
        <f>IF(Table1[[#This Row],[Asset Class]]&lt;&gt;"Local",0.25,IF(Q790="y",1,""))</f>
        <v>0.25</v>
      </c>
      <c r="W790" s="415">
        <f>IF(Table1[[#This Row],[Asset Class]]&lt;&gt;"Local",0.25,IF(R790="y",1,""))</f>
        <v>0.25</v>
      </c>
      <c r="X790" s="415">
        <f>IF(Table1[[#This Row],[Asset Class]]&lt;&gt;"Local",0.25,IF(S790="y",1,""))</f>
        <v>0.25</v>
      </c>
      <c r="Y790" s="95">
        <f t="shared" si="72"/>
        <v>1</v>
      </c>
      <c r="Z790" s="50"/>
      <c r="AA790" s="257">
        <f t="shared" si="73"/>
        <v>4607922</v>
      </c>
      <c r="AB790" s="258">
        <f t="shared" si="74"/>
        <v>4607922</v>
      </c>
      <c r="AC790" s="258">
        <f t="shared" si="75"/>
        <v>4607922</v>
      </c>
      <c r="AD790" s="258">
        <f t="shared" si="76"/>
        <v>4607922</v>
      </c>
      <c r="AE790" s="259">
        <f t="shared" si="77"/>
        <v>18431688</v>
      </c>
    </row>
    <row r="791" spans="1:31">
      <c r="A791" s="26"/>
      <c r="B791" s="210" t="s">
        <v>1365</v>
      </c>
      <c r="C791" s="211" t="s">
        <v>1368</v>
      </c>
      <c r="D791" s="211" t="s">
        <v>106</v>
      </c>
      <c r="E791" s="211" t="s">
        <v>143</v>
      </c>
      <c r="F791" s="241" t="s">
        <v>103</v>
      </c>
      <c r="G791" s="357">
        <v>0.5</v>
      </c>
      <c r="H791" s="360">
        <v>317.72868165730523</v>
      </c>
      <c r="I791" s="365">
        <v>406.79298511948269</v>
      </c>
      <c r="J791" s="332">
        <f>Table1[[#This Row],[Embellishment Area (m2)]]*Table1[[#This Row],[Construction Unit Rate ($/m)]]*Table1[[#This Row],[Embellishment Area Factor]]</f>
        <v>64624.899434726511</v>
      </c>
      <c r="K791" s="246">
        <v>635.45736331461046</v>
      </c>
      <c r="L791" s="337">
        <v>77.249060510664719</v>
      </c>
      <c r="M791" s="88">
        <f>Table1[[#This Row],[Size of land (m2)]]*Table1[[#This Row],[Land Unit Rate ($/m2)]]</f>
        <v>49088.484310637796</v>
      </c>
      <c r="N791" s="244">
        <v>2021</v>
      </c>
      <c r="O791" s="202">
        <f>ROUND(IF(Table1[[#This Row],[Valuation Year]]=2016,(Table1[[#This Row],[Total Construction Cost ($)]]+Table1[[#This Row],[Land Value]])*('General Input Sheet'!$G$38/'General Input Sheet'!$G$43),Table1[[#This Row],[Total Construction Cost ($)]]+Table1[[#This Row],[Land Value]]),0)</f>
        <v>113713</v>
      </c>
      <c r="P791" s="123" t="str" cm="1">
        <f t="array" ref="P791">_xlfn.IFS(Table1[[#This Row],[Asset Class]]&lt;&gt;"Local","y",P$11=$E791,"y",Table1[[#This Row],[Asset Class]]="Local","")</f>
        <v>y</v>
      </c>
      <c r="Q791" s="86" t="str" cm="1">
        <f t="array" ref="Q791">_xlfn.IFS(Table1[[#This Row],[Asset Class]]&lt;&gt;"Local","y",Q$11=$E791,"y",Table1[[#This Row],[Asset Class]]="Local","")</f>
        <v>y</v>
      </c>
      <c r="R791" s="86" t="str" cm="1">
        <f t="array" ref="R791">_xlfn.IFS(Table1[[#This Row],[Asset Class]]&lt;&gt;"Local","y",R$11=$E791,"y",Table1[[#This Row],[Asset Class]]="Local","")</f>
        <v>y</v>
      </c>
      <c r="S791" s="341" t="str" cm="1">
        <f t="array" ref="S791">_xlfn.IFS(Table1[[#This Row],[Asset Class]]&lt;&gt;"Local","y",S$11=$E791,"y",Table1[[#This Row],[Asset Class]]="Local","")</f>
        <v>y</v>
      </c>
      <c r="T791" s="50"/>
      <c r="U791" s="95">
        <f>IF(Table1[[#This Row],[Asset Class]]&lt;&gt;"Local",0.25,IF(P791="y",1,""))</f>
        <v>0.25</v>
      </c>
      <c r="V791" s="415">
        <f>IF(Table1[[#This Row],[Asset Class]]&lt;&gt;"Local",0.25,IF(Q791="y",1,""))</f>
        <v>0.25</v>
      </c>
      <c r="W791" s="415">
        <f>IF(Table1[[#This Row],[Asset Class]]&lt;&gt;"Local",0.25,IF(R791="y",1,""))</f>
        <v>0.25</v>
      </c>
      <c r="X791" s="415">
        <f>IF(Table1[[#This Row],[Asset Class]]&lt;&gt;"Local",0.25,IF(S791="y",1,""))</f>
        <v>0.25</v>
      </c>
      <c r="Y791" s="95">
        <f t="shared" si="72"/>
        <v>1</v>
      </c>
      <c r="Z791" s="50"/>
      <c r="AA791" s="257">
        <f t="shared" si="73"/>
        <v>28428.25</v>
      </c>
      <c r="AB791" s="258">
        <f t="shared" si="74"/>
        <v>28428.25</v>
      </c>
      <c r="AC791" s="258">
        <f t="shared" si="75"/>
        <v>28428.25</v>
      </c>
      <c r="AD791" s="258">
        <f t="shared" si="76"/>
        <v>28428.25</v>
      </c>
      <c r="AE791" s="259">
        <f t="shared" si="77"/>
        <v>113713</v>
      </c>
    </row>
    <row r="792" spans="1:31">
      <c r="A792" s="26"/>
      <c r="B792" s="210" t="s">
        <v>1365</v>
      </c>
      <c r="C792" s="211" t="s">
        <v>1369</v>
      </c>
      <c r="D792" s="211" t="s">
        <v>106</v>
      </c>
      <c r="E792" s="211" t="s">
        <v>143</v>
      </c>
      <c r="F792" s="241" t="s">
        <v>136</v>
      </c>
      <c r="G792" s="357">
        <v>0.5</v>
      </c>
      <c r="H792" s="360">
        <v>73029.234465001355</v>
      </c>
      <c r="I792" s="365">
        <v>406.79298511948269</v>
      </c>
      <c r="J792" s="332">
        <f>Table1[[#This Row],[Embellishment Area (m2)]]*Table1[[#This Row],[Construction Unit Rate ($/m)]]*Table1[[#This Row],[Embellishment Area Factor]]</f>
        <v>14853890.144504255</v>
      </c>
      <c r="K792" s="246">
        <v>146058.46893000271</v>
      </c>
      <c r="L792" s="337">
        <v>77.249060510664719</v>
      </c>
      <c r="M792" s="88">
        <f>Table1[[#This Row],[Size of land (m2)]]*Table1[[#This Row],[Land Unit Rate ($/m2)]]</f>
        <v>11282879.504468823</v>
      </c>
      <c r="N792" s="244">
        <v>2021</v>
      </c>
      <c r="O792" s="202">
        <f>ROUND(IF(Table1[[#This Row],[Valuation Year]]=2016,(Table1[[#This Row],[Total Construction Cost ($)]]+Table1[[#This Row],[Land Value]])*('General Input Sheet'!$G$38/'General Input Sheet'!$G$43),Table1[[#This Row],[Total Construction Cost ($)]]+Table1[[#This Row],[Land Value]]),0)</f>
        <v>26136770</v>
      </c>
      <c r="P792" s="123" t="str" cm="1">
        <f t="array" ref="P792">_xlfn.IFS(Table1[[#This Row],[Asset Class]]&lt;&gt;"Local","y",P$11=$E792,"y",Table1[[#This Row],[Asset Class]]="Local","")</f>
        <v>y</v>
      </c>
      <c r="Q792" s="86" t="str" cm="1">
        <f t="array" ref="Q792">_xlfn.IFS(Table1[[#This Row],[Asset Class]]&lt;&gt;"Local","y",Q$11=$E792,"y",Table1[[#This Row],[Asset Class]]="Local","")</f>
        <v>y</v>
      </c>
      <c r="R792" s="86" t="str" cm="1">
        <f t="array" ref="R792">_xlfn.IFS(Table1[[#This Row],[Asset Class]]&lt;&gt;"Local","y",R$11=$E792,"y",Table1[[#This Row],[Asset Class]]="Local","")</f>
        <v>y</v>
      </c>
      <c r="S792" s="341" t="str" cm="1">
        <f t="array" ref="S792">_xlfn.IFS(Table1[[#This Row],[Asset Class]]&lt;&gt;"Local","y",S$11=$E792,"y",Table1[[#This Row],[Asset Class]]="Local","")</f>
        <v>y</v>
      </c>
      <c r="T792" s="50"/>
      <c r="U792" s="95">
        <f>IF(Table1[[#This Row],[Asset Class]]&lt;&gt;"Local",0.25,IF(P792="y",1,""))</f>
        <v>0.25</v>
      </c>
      <c r="V792" s="415">
        <f>IF(Table1[[#This Row],[Asset Class]]&lt;&gt;"Local",0.25,IF(Q792="y",1,""))</f>
        <v>0.25</v>
      </c>
      <c r="W792" s="415">
        <f>IF(Table1[[#This Row],[Asset Class]]&lt;&gt;"Local",0.25,IF(R792="y",1,""))</f>
        <v>0.25</v>
      </c>
      <c r="X792" s="415">
        <f>IF(Table1[[#This Row],[Asset Class]]&lt;&gt;"Local",0.25,IF(S792="y",1,""))</f>
        <v>0.25</v>
      </c>
      <c r="Y792" s="95">
        <f t="shared" si="72"/>
        <v>1</v>
      </c>
      <c r="Z792" s="50"/>
      <c r="AA792" s="257">
        <f t="shared" si="73"/>
        <v>6534192.5</v>
      </c>
      <c r="AB792" s="258">
        <f t="shared" si="74"/>
        <v>6534192.5</v>
      </c>
      <c r="AC792" s="258">
        <f t="shared" si="75"/>
        <v>6534192.5</v>
      </c>
      <c r="AD792" s="258">
        <f t="shared" si="76"/>
        <v>6534192.5</v>
      </c>
      <c r="AE792" s="259">
        <f t="shared" si="77"/>
        <v>26136770</v>
      </c>
    </row>
    <row r="793" spans="1:31">
      <c r="A793" s="26"/>
      <c r="B793" s="210" t="s">
        <v>1370</v>
      </c>
      <c r="C793" s="211" t="s">
        <v>1371</v>
      </c>
      <c r="D793" s="211" t="s">
        <v>106</v>
      </c>
      <c r="E793" s="211" t="s">
        <v>143</v>
      </c>
      <c r="F793" s="241" t="s">
        <v>136</v>
      </c>
      <c r="G793" s="357">
        <v>0.5</v>
      </c>
      <c r="H793" s="360">
        <v>20834.013005454166</v>
      </c>
      <c r="I793" s="365">
        <v>406.79298511948269</v>
      </c>
      <c r="J793" s="332">
        <f>Table1[[#This Row],[Embellishment Area (m2)]]*Table1[[#This Row],[Construction Unit Rate ($/m)]]*Table1[[#This Row],[Embellishment Area Factor]]</f>
        <v>4237565.171253413</v>
      </c>
      <c r="K793" s="246">
        <v>0</v>
      </c>
      <c r="L793" s="337">
        <v>77.249060510664719</v>
      </c>
      <c r="M793" s="88">
        <f>Table1[[#This Row],[Size of land (m2)]]*Table1[[#This Row],[Land Unit Rate ($/m2)]]</f>
        <v>0</v>
      </c>
      <c r="N793" s="244">
        <v>2021</v>
      </c>
      <c r="O793" s="202">
        <f>ROUND(IF(Table1[[#This Row],[Valuation Year]]=2016,(Table1[[#This Row],[Total Construction Cost ($)]]+Table1[[#This Row],[Land Value]])*('General Input Sheet'!$G$38/'General Input Sheet'!$G$43),Table1[[#This Row],[Total Construction Cost ($)]]+Table1[[#This Row],[Land Value]]),0)</f>
        <v>4237565</v>
      </c>
      <c r="P793" s="123" t="str" cm="1">
        <f t="array" ref="P793">_xlfn.IFS(Table1[[#This Row],[Asset Class]]&lt;&gt;"Local","y",P$11=$E793,"y",Table1[[#This Row],[Asset Class]]="Local","")</f>
        <v>y</v>
      </c>
      <c r="Q793" s="86" t="str" cm="1">
        <f t="array" ref="Q793">_xlfn.IFS(Table1[[#This Row],[Asset Class]]&lt;&gt;"Local","y",Q$11=$E793,"y",Table1[[#This Row],[Asset Class]]="Local","")</f>
        <v>y</v>
      </c>
      <c r="R793" s="86" t="str" cm="1">
        <f t="array" ref="R793">_xlfn.IFS(Table1[[#This Row],[Asset Class]]&lt;&gt;"Local","y",R$11=$E793,"y",Table1[[#This Row],[Asset Class]]="Local","")</f>
        <v>y</v>
      </c>
      <c r="S793" s="341" t="str" cm="1">
        <f t="array" ref="S793">_xlfn.IFS(Table1[[#This Row],[Asset Class]]&lt;&gt;"Local","y",S$11=$E793,"y",Table1[[#This Row],[Asset Class]]="Local","")</f>
        <v>y</v>
      </c>
      <c r="T793" s="50"/>
      <c r="U793" s="95">
        <f>IF(Table1[[#This Row],[Asset Class]]&lt;&gt;"Local",0.25,IF(P793="y",1,""))</f>
        <v>0.25</v>
      </c>
      <c r="V793" s="415">
        <f>IF(Table1[[#This Row],[Asset Class]]&lt;&gt;"Local",0.25,IF(Q793="y",1,""))</f>
        <v>0.25</v>
      </c>
      <c r="W793" s="415">
        <f>IF(Table1[[#This Row],[Asset Class]]&lt;&gt;"Local",0.25,IF(R793="y",1,""))</f>
        <v>0.25</v>
      </c>
      <c r="X793" s="415">
        <f>IF(Table1[[#This Row],[Asset Class]]&lt;&gt;"Local",0.25,IF(S793="y",1,""))</f>
        <v>0.25</v>
      </c>
      <c r="Y793" s="95">
        <f t="shared" si="72"/>
        <v>1</v>
      </c>
      <c r="Z793" s="50"/>
      <c r="AA793" s="257">
        <f t="shared" si="73"/>
        <v>1059391.25</v>
      </c>
      <c r="AB793" s="258">
        <f t="shared" si="74"/>
        <v>1059391.25</v>
      </c>
      <c r="AC793" s="258">
        <f t="shared" si="75"/>
        <v>1059391.25</v>
      </c>
      <c r="AD793" s="258">
        <f t="shared" si="76"/>
        <v>1059391.25</v>
      </c>
      <c r="AE793" s="259">
        <f t="shared" si="77"/>
        <v>4237565</v>
      </c>
    </row>
    <row r="794" spans="1:31">
      <c r="A794" s="26"/>
      <c r="B794" s="210" t="s">
        <v>1372</v>
      </c>
      <c r="C794" s="211" t="s">
        <v>1373</v>
      </c>
      <c r="D794" s="211" t="s">
        <v>111</v>
      </c>
      <c r="E794" s="211" t="s">
        <v>114</v>
      </c>
      <c r="F794" s="241" t="s">
        <v>136</v>
      </c>
      <c r="G794" s="357">
        <v>0.5</v>
      </c>
      <c r="H794" s="360">
        <v>5995.4750475318151</v>
      </c>
      <c r="I794" s="365">
        <v>77.371645491830151</v>
      </c>
      <c r="J794" s="332">
        <f>Table1[[#This Row],[Embellishment Area (m2)]]*Table1[[#This Row],[Construction Unit Rate ($/m)]]*Table1[[#This Row],[Embellishment Area Factor]]</f>
        <v>231939.88496637257</v>
      </c>
      <c r="K794" s="246">
        <v>11990.95009506363</v>
      </c>
      <c r="L794" s="337">
        <v>51.919695325664051</v>
      </c>
      <c r="M794" s="88">
        <f>Table1[[#This Row],[Size of land (m2)]]*Table1[[#This Row],[Land Unit Rate ($/m2)]]</f>
        <v>622566.47560094611</v>
      </c>
      <c r="N794" s="244">
        <v>2021</v>
      </c>
      <c r="O794" s="202">
        <f>ROUND(IF(Table1[[#This Row],[Valuation Year]]=2016,(Table1[[#This Row],[Total Construction Cost ($)]]+Table1[[#This Row],[Land Value]])*('General Input Sheet'!$G$38/'General Input Sheet'!$G$43),Table1[[#This Row],[Total Construction Cost ($)]]+Table1[[#This Row],[Land Value]]),0)</f>
        <v>854506</v>
      </c>
      <c r="P794" s="123" t="str" cm="1">
        <f t="array" ref="P794">_xlfn.IFS(Table1[[#This Row],[Asset Class]]&lt;&gt;"Local","y",P$11=$E794,"y",Table1[[#This Row],[Asset Class]]="Local","")</f>
        <v/>
      </c>
      <c r="Q794" s="86" t="str" cm="1">
        <f t="array" ref="Q794">_xlfn.IFS(Table1[[#This Row],[Asset Class]]&lt;&gt;"Local","y",Q$11=$E794,"y",Table1[[#This Row],[Asset Class]]="Local","")</f>
        <v/>
      </c>
      <c r="R794" s="86" t="str" cm="1">
        <f t="array" ref="R794">_xlfn.IFS(Table1[[#This Row],[Asset Class]]&lt;&gt;"Local","y",R$11=$E794,"y",Table1[[#This Row],[Asset Class]]="Local","")</f>
        <v/>
      </c>
      <c r="S794" s="341" t="str" cm="1">
        <f t="array" ref="S794">_xlfn.IFS(Table1[[#This Row],[Asset Class]]&lt;&gt;"Local","y",S$11=$E794,"y",Table1[[#This Row],[Asset Class]]="Local","")</f>
        <v>y</v>
      </c>
      <c r="T794" s="50"/>
      <c r="U794" s="95" t="str">
        <f>IF(Table1[[#This Row],[Asset Class]]&lt;&gt;"Local",0.25,IF(P794="y",1,""))</f>
        <v/>
      </c>
      <c r="V794" s="415" t="str">
        <f>IF(Table1[[#This Row],[Asset Class]]&lt;&gt;"Local",0.25,IF(Q794="y",1,""))</f>
        <v/>
      </c>
      <c r="W794" s="415" t="str">
        <f>IF(Table1[[#This Row],[Asset Class]]&lt;&gt;"Local",0.25,IF(R794="y",1,""))</f>
        <v/>
      </c>
      <c r="X794" s="415">
        <f>IF(Table1[[#This Row],[Asset Class]]&lt;&gt;"Local",0.25,IF(S794="y",1,""))</f>
        <v>1</v>
      </c>
      <c r="Y794" s="95">
        <f t="shared" si="72"/>
        <v>1</v>
      </c>
      <c r="Z794" s="50"/>
      <c r="AA794" s="257" t="str">
        <f t="shared" si="73"/>
        <v/>
      </c>
      <c r="AB794" s="258" t="str">
        <f t="shared" si="74"/>
        <v/>
      </c>
      <c r="AC794" s="258" t="str">
        <f t="shared" si="75"/>
        <v/>
      </c>
      <c r="AD794" s="258">
        <f t="shared" si="76"/>
        <v>854506</v>
      </c>
      <c r="AE794" s="259">
        <f t="shared" si="77"/>
        <v>854506</v>
      </c>
    </row>
    <row r="795" spans="1:31">
      <c r="A795" s="26"/>
      <c r="B795" s="210" t="s">
        <v>1372</v>
      </c>
      <c r="C795" s="211" t="s">
        <v>1374</v>
      </c>
      <c r="D795" s="211" t="s">
        <v>111</v>
      </c>
      <c r="E795" s="211" t="s">
        <v>114</v>
      </c>
      <c r="F795" s="241" t="s">
        <v>103</v>
      </c>
      <c r="G795" s="357">
        <v>0.5</v>
      </c>
      <c r="H795" s="360">
        <v>15250.330845475086</v>
      </c>
      <c r="I795" s="365">
        <v>77.371645491830151</v>
      </c>
      <c r="J795" s="332">
        <f>Table1[[#This Row],[Embellishment Area (m2)]]*Table1[[#This Row],[Construction Unit Rate ($/m)]]*Table1[[#This Row],[Embellishment Area Factor]]</f>
        <v>589971.59590461035</v>
      </c>
      <c r="K795" s="246">
        <v>30500.661690950172</v>
      </c>
      <c r="L795" s="337">
        <v>51.919695325664051</v>
      </c>
      <c r="M795" s="88">
        <f>Table1[[#This Row],[Size of land (m2)]]*Table1[[#This Row],[Land Unit Rate ($/m2)]]</f>
        <v>1583585.0622252862</v>
      </c>
      <c r="N795" s="244">
        <v>2021</v>
      </c>
      <c r="O795" s="202">
        <f>ROUND(IF(Table1[[#This Row],[Valuation Year]]=2016,(Table1[[#This Row],[Total Construction Cost ($)]]+Table1[[#This Row],[Land Value]])*('General Input Sheet'!$G$38/'General Input Sheet'!$G$43),Table1[[#This Row],[Total Construction Cost ($)]]+Table1[[#This Row],[Land Value]]),0)</f>
        <v>2173557</v>
      </c>
      <c r="P795" s="123" t="str" cm="1">
        <f t="array" ref="P795">_xlfn.IFS(Table1[[#This Row],[Asset Class]]&lt;&gt;"Local","y",P$11=$E795,"y",Table1[[#This Row],[Asset Class]]="Local","")</f>
        <v/>
      </c>
      <c r="Q795" s="86" t="str" cm="1">
        <f t="array" ref="Q795">_xlfn.IFS(Table1[[#This Row],[Asset Class]]&lt;&gt;"Local","y",Q$11=$E795,"y",Table1[[#This Row],[Asset Class]]="Local","")</f>
        <v/>
      </c>
      <c r="R795" s="86" t="str" cm="1">
        <f t="array" ref="R795">_xlfn.IFS(Table1[[#This Row],[Asset Class]]&lt;&gt;"Local","y",R$11=$E795,"y",Table1[[#This Row],[Asset Class]]="Local","")</f>
        <v/>
      </c>
      <c r="S795" s="341" t="str" cm="1">
        <f t="array" ref="S795">_xlfn.IFS(Table1[[#This Row],[Asset Class]]&lt;&gt;"Local","y",S$11=$E795,"y",Table1[[#This Row],[Asset Class]]="Local","")</f>
        <v>y</v>
      </c>
      <c r="T795" s="50"/>
      <c r="U795" s="95" t="str">
        <f>IF(Table1[[#This Row],[Asset Class]]&lt;&gt;"Local",0.25,IF(P795="y",1,""))</f>
        <v/>
      </c>
      <c r="V795" s="415" t="str">
        <f>IF(Table1[[#This Row],[Asset Class]]&lt;&gt;"Local",0.25,IF(Q795="y",1,""))</f>
        <v/>
      </c>
      <c r="W795" s="415" t="str">
        <f>IF(Table1[[#This Row],[Asset Class]]&lt;&gt;"Local",0.25,IF(R795="y",1,""))</f>
        <v/>
      </c>
      <c r="X795" s="415">
        <f>IF(Table1[[#This Row],[Asset Class]]&lt;&gt;"Local",0.25,IF(S795="y",1,""))</f>
        <v>1</v>
      </c>
      <c r="Y795" s="95">
        <f t="shared" si="72"/>
        <v>1</v>
      </c>
      <c r="Z795" s="50"/>
      <c r="AA795" s="257" t="str">
        <f t="shared" si="73"/>
        <v/>
      </c>
      <c r="AB795" s="258" t="str">
        <f t="shared" si="74"/>
        <v/>
      </c>
      <c r="AC795" s="258" t="str">
        <f t="shared" si="75"/>
        <v/>
      </c>
      <c r="AD795" s="258">
        <f t="shared" si="76"/>
        <v>2173557</v>
      </c>
      <c r="AE795" s="259">
        <f t="shared" si="77"/>
        <v>2173557</v>
      </c>
    </row>
    <row r="796" spans="1:31">
      <c r="A796" s="26"/>
      <c r="B796" s="210" t="s">
        <v>1375</v>
      </c>
      <c r="C796" s="211" t="s">
        <v>1376</v>
      </c>
      <c r="D796" s="211" t="s">
        <v>106</v>
      </c>
      <c r="E796" s="211" t="s">
        <v>114</v>
      </c>
      <c r="F796" s="241" t="s">
        <v>103</v>
      </c>
      <c r="G796" s="357">
        <v>0.5</v>
      </c>
      <c r="H796" s="360">
        <v>84344.469499387604</v>
      </c>
      <c r="I796" s="365">
        <v>566.28724924743767</v>
      </c>
      <c r="J796" s="332">
        <f>Table1[[#This Row],[Embellishment Area (m2)]]*Table1[[#This Row],[Construction Unit Rate ($/m)]]*Table1[[#This Row],[Embellishment Area Factor]]</f>
        <v>23881598.811021306</v>
      </c>
      <c r="K796" s="246">
        <v>0</v>
      </c>
      <c r="L796" s="337">
        <v>75.676903388107434</v>
      </c>
      <c r="M796" s="88">
        <f>Table1[[#This Row],[Size of land (m2)]]*Table1[[#This Row],[Land Unit Rate ($/m2)]]</f>
        <v>0</v>
      </c>
      <c r="N796" s="244">
        <v>2021</v>
      </c>
      <c r="O796" s="202">
        <f>ROUND(IF(Table1[[#This Row],[Valuation Year]]=2016,(Table1[[#This Row],[Total Construction Cost ($)]]+Table1[[#This Row],[Land Value]])*('General Input Sheet'!$G$38/'General Input Sheet'!$G$43),Table1[[#This Row],[Total Construction Cost ($)]]+Table1[[#This Row],[Land Value]]),0)</f>
        <v>23881599</v>
      </c>
      <c r="P796" s="123" t="str" cm="1">
        <f t="array" ref="P796">_xlfn.IFS(Table1[[#This Row],[Asset Class]]&lt;&gt;"Local","y",P$11=$E796,"y",Table1[[#This Row],[Asset Class]]="Local","")</f>
        <v>y</v>
      </c>
      <c r="Q796" s="86" t="str" cm="1">
        <f t="array" ref="Q796">_xlfn.IFS(Table1[[#This Row],[Asset Class]]&lt;&gt;"Local","y",Q$11=$E796,"y",Table1[[#This Row],[Asset Class]]="Local","")</f>
        <v>y</v>
      </c>
      <c r="R796" s="86" t="str" cm="1">
        <f t="array" ref="R796">_xlfn.IFS(Table1[[#This Row],[Asset Class]]&lt;&gt;"Local","y",R$11=$E796,"y",Table1[[#This Row],[Asset Class]]="Local","")</f>
        <v>y</v>
      </c>
      <c r="S796" s="341" t="str" cm="1">
        <f t="array" ref="S796">_xlfn.IFS(Table1[[#This Row],[Asset Class]]&lt;&gt;"Local","y",S$11=$E796,"y",Table1[[#This Row],[Asset Class]]="Local","")</f>
        <v>y</v>
      </c>
      <c r="T796" s="50"/>
      <c r="U796" s="95">
        <f>IF(Table1[[#This Row],[Asset Class]]&lt;&gt;"Local",0.25,IF(P796="y",1,""))</f>
        <v>0.25</v>
      </c>
      <c r="V796" s="415">
        <f>IF(Table1[[#This Row],[Asset Class]]&lt;&gt;"Local",0.25,IF(Q796="y",1,""))</f>
        <v>0.25</v>
      </c>
      <c r="W796" s="415">
        <f>IF(Table1[[#This Row],[Asset Class]]&lt;&gt;"Local",0.25,IF(R796="y",1,""))</f>
        <v>0.25</v>
      </c>
      <c r="X796" s="415">
        <f>IF(Table1[[#This Row],[Asset Class]]&lt;&gt;"Local",0.25,IF(S796="y",1,""))</f>
        <v>0.25</v>
      </c>
      <c r="Y796" s="95">
        <f t="shared" si="72"/>
        <v>1</v>
      </c>
      <c r="Z796" s="50"/>
      <c r="AA796" s="257">
        <f t="shared" si="73"/>
        <v>5970399.75</v>
      </c>
      <c r="AB796" s="258">
        <f t="shared" si="74"/>
        <v>5970399.75</v>
      </c>
      <c r="AC796" s="258">
        <f t="shared" si="75"/>
        <v>5970399.75</v>
      </c>
      <c r="AD796" s="258">
        <f t="shared" si="76"/>
        <v>5970399.75</v>
      </c>
      <c r="AE796" s="259">
        <f t="shared" si="77"/>
        <v>23881599</v>
      </c>
    </row>
    <row r="797" spans="1:31">
      <c r="A797" s="26"/>
      <c r="B797" s="210" t="s">
        <v>1377</v>
      </c>
      <c r="C797" s="211" t="s">
        <v>1378</v>
      </c>
      <c r="D797" s="211" t="s">
        <v>111</v>
      </c>
      <c r="E797" s="211" t="s">
        <v>114</v>
      </c>
      <c r="F797" s="241" t="s">
        <v>103</v>
      </c>
      <c r="G797" s="357">
        <v>0.5</v>
      </c>
      <c r="H797" s="360">
        <v>3185.484582619396</v>
      </c>
      <c r="I797" s="365">
        <v>77.371645491830151</v>
      </c>
      <c r="J797" s="332">
        <f>Table1[[#This Row],[Embellishment Area (m2)]]*Table1[[#This Row],[Construction Unit Rate ($/m)]]*Table1[[#This Row],[Embellishment Area Factor]]</f>
        <v>123233.09192305921</v>
      </c>
      <c r="K797" s="246">
        <v>0</v>
      </c>
      <c r="L797" s="337">
        <v>51.919695325664051</v>
      </c>
      <c r="M797" s="88">
        <f>Table1[[#This Row],[Size of land (m2)]]*Table1[[#This Row],[Land Unit Rate ($/m2)]]</f>
        <v>0</v>
      </c>
      <c r="N797" s="244">
        <v>2021</v>
      </c>
      <c r="O797" s="202">
        <f>ROUND(IF(Table1[[#This Row],[Valuation Year]]=2016,(Table1[[#This Row],[Total Construction Cost ($)]]+Table1[[#This Row],[Land Value]])*('General Input Sheet'!$G$38/'General Input Sheet'!$G$43),Table1[[#This Row],[Total Construction Cost ($)]]+Table1[[#This Row],[Land Value]]),0)</f>
        <v>123233</v>
      </c>
      <c r="P797" s="123" t="str" cm="1">
        <f t="array" ref="P797">_xlfn.IFS(Table1[[#This Row],[Asset Class]]&lt;&gt;"Local","y",P$11=$E797,"y",Table1[[#This Row],[Asset Class]]="Local","")</f>
        <v/>
      </c>
      <c r="Q797" s="86" t="str" cm="1">
        <f t="array" ref="Q797">_xlfn.IFS(Table1[[#This Row],[Asset Class]]&lt;&gt;"Local","y",Q$11=$E797,"y",Table1[[#This Row],[Asset Class]]="Local","")</f>
        <v/>
      </c>
      <c r="R797" s="86" t="str" cm="1">
        <f t="array" ref="R797">_xlfn.IFS(Table1[[#This Row],[Asset Class]]&lt;&gt;"Local","y",R$11=$E797,"y",Table1[[#This Row],[Asset Class]]="Local","")</f>
        <v/>
      </c>
      <c r="S797" s="341" t="str" cm="1">
        <f t="array" ref="S797">_xlfn.IFS(Table1[[#This Row],[Asset Class]]&lt;&gt;"Local","y",S$11=$E797,"y",Table1[[#This Row],[Asset Class]]="Local","")</f>
        <v>y</v>
      </c>
      <c r="T797" s="50"/>
      <c r="U797" s="95" t="str">
        <f>IF(Table1[[#This Row],[Asset Class]]&lt;&gt;"Local",0.25,IF(P797="y",1,""))</f>
        <v/>
      </c>
      <c r="V797" s="415" t="str">
        <f>IF(Table1[[#This Row],[Asset Class]]&lt;&gt;"Local",0.25,IF(Q797="y",1,""))</f>
        <v/>
      </c>
      <c r="W797" s="415" t="str">
        <f>IF(Table1[[#This Row],[Asset Class]]&lt;&gt;"Local",0.25,IF(R797="y",1,""))</f>
        <v/>
      </c>
      <c r="X797" s="415">
        <f>IF(Table1[[#This Row],[Asset Class]]&lt;&gt;"Local",0.25,IF(S797="y",1,""))</f>
        <v>1</v>
      </c>
      <c r="Y797" s="95">
        <f t="shared" si="72"/>
        <v>1</v>
      </c>
      <c r="Z797" s="50"/>
      <c r="AA797" s="257" t="str">
        <f t="shared" si="73"/>
        <v/>
      </c>
      <c r="AB797" s="258" t="str">
        <f t="shared" si="74"/>
        <v/>
      </c>
      <c r="AC797" s="258" t="str">
        <f t="shared" si="75"/>
        <v/>
      </c>
      <c r="AD797" s="258">
        <f t="shared" si="76"/>
        <v>123233</v>
      </c>
      <c r="AE797" s="259">
        <f t="shared" si="77"/>
        <v>123233</v>
      </c>
    </row>
    <row r="798" spans="1:31">
      <c r="A798" s="26"/>
      <c r="B798" s="210" t="s">
        <v>1379</v>
      </c>
      <c r="C798" s="211" t="s">
        <v>1380</v>
      </c>
      <c r="D798" s="211" t="s">
        <v>106</v>
      </c>
      <c r="E798" s="211" t="s">
        <v>114</v>
      </c>
      <c r="F798" s="241" t="s">
        <v>131</v>
      </c>
      <c r="G798" s="357">
        <v>0.5</v>
      </c>
      <c r="H798" s="360">
        <v>2594.6268988608572</v>
      </c>
      <c r="I798" s="365">
        <v>566.28724924743767</v>
      </c>
      <c r="J798" s="332">
        <f>Table1[[#This Row],[Embellishment Area (m2)]]*Table1[[#This Row],[Construction Unit Rate ($/m)]]*Table1[[#This Row],[Embellishment Area Factor]]</f>
        <v>734652.06468966219</v>
      </c>
      <c r="K798" s="246">
        <v>5189.2537977217144</v>
      </c>
      <c r="L798" s="337">
        <v>75.676903388107434</v>
      </c>
      <c r="M798" s="88">
        <f>Table1[[#This Row],[Size of land (m2)]]*Table1[[#This Row],[Land Unit Rate ($/m2)]]</f>
        <v>392706.65830655576</v>
      </c>
      <c r="N798" s="244">
        <v>2021</v>
      </c>
      <c r="O798" s="202">
        <f>ROUND(IF(Table1[[#This Row],[Valuation Year]]=2016,(Table1[[#This Row],[Total Construction Cost ($)]]+Table1[[#This Row],[Land Value]])*('General Input Sheet'!$G$38/'General Input Sheet'!$G$43),Table1[[#This Row],[Total Construction Cost ($)]]+Table1[[#This Row],[Land Value]]),0)</f>
        <v>1127359</v>
      </c>
      <c r="P798" s="123" t="str" cm="1">
        <f t="array" ref="P798">_xlfn.IFS(Table1[[#This Row],[Asset Class]]&lt;&gt;"Local","y",P$11=$E798,"y",Table1[[#This Row],[Asset Class]]="Local","")</f>
        <v>y</v>
      </c>
      <c r="Q798" s="86" t="str" cm="1">
        <f t="array" ref="Q798">_xlfn.IFS(Table1[[#This Row],[Asset Class]]&lt;&gt;"Local","y",Q$11=$E798,"y",Table1[[#This Row],[Asset Class]]="Local","")</f>
        <v>y</v>
      </c>
      <c r="R798" s="86" t="str" cm="1">
        <f t="array" ref="R798">_xlfn.IFS(Table1[[#This Row],[Asset Class]]&lt;&gt;"Local","y",R$11=$E798,"y",Table1[[#This Row],[Asset Class]]="Local","")</f>
        <v>y</v>
      </c>
      <c r="S798" s="341" t="str" cm="1">
        <f t="array" ref="S798">_xlfn.IFS(Table1[[#This Row],[Asset Class]]&lt;&gt;"Local","y",S$11=$E798,"y",Table1[[#This Row],[Asset Class]]="Local","")</f>
        <v>y</v>
      </c>
      <c r="T798" s="50"/>
      <c r="U798" s="95">
        <f>IF(Table1[[#This Row],[Asset Class]]&lt;&gt;"Local",0.25,IF(P798="y",1,""))</f>
        <v>0.25</v>
      </c>
      <c r="V798" s="415">
        <f>IF(Table1[[#This Row],[Asset Class]]&lt;&gt;"Local",0.25,IF(Q798="y",1,""))</f>
        <v>0.25</v>
      </c>
      <c r="W798" s="415">
        <f>IF(Table1[[#This Row],[Asset Class]]&lt;&gt;"Local",0.25,IF(R798="y",1,""))</f>
        <v>0.25</v>
      </c>
      <c r="X798" s="415">
        <f>IF(Table1[[#This Row],[Asset Class]]&lt;&gt;"Local",0.25,IF(S798="y",1,""))</f>
        <v>0.25</v>
      </c>
      <c r="Y798" s="95">
        <f t="shared" si="72"/>
        <v>1</v>
      </c>
      <c r="Z798" s="50"/>
      <c r="AA798" s="257">
        <f t="shared" si="73"/>
        <v>281839.75</v>
      </c>
      <c r="AB798" s="258">
        <f t="shared" si="74"/>
        <v>281839.75</v>
      </c>
      <c r="AC798" s="258">
        <f t="shared" si="75"/>
        <v>281839.75</v>
      </c>
      <c r="AD798" s="258">
        <f t="shared" si="76"/>
        <v>281839.75</v>
      </c>
      <c r="AE798" s="259">
        <f t="shared" si="77"/>
        <v>1127359</v>
      </c>
    </row>
    <row r="799" spans="1:31">
      <c r="A799" s="26"/>
      <c r="B799" s="210" t="s">
        <v>1381</v>
      </c>
      <c r="C799" s="211" t="s">
        <v>1382</v>
      </c>
      <c r="D799" s="211" t="s">
        <v>111</v>
      </c>
      <c r="E799" s="211" t="s">
        <v>114</v>
      </c>
      <c r="F799" s="241" t="s">
        <v>103</v>
      </c>
      <c r="G799" s="357">
        <v>0.5</v>
      </c>
      <c r="H799" s="360">
        <v>1446.5411800388156</v>
      </c>
      <c r="I799" s="365">
        <v>77.371645491830151</v>
      </c>
      <c r="J799" s="332">
        <f>Table1[[#This Row],[Embellishment Area (m2)]]*Table1[[#This Row],[Construction Unit Rate ($/m)]]*Table1[[#This Row],[Embellishment Area Factor]]</f>
        <v>55960.635685648449</v>
      </c>
      <c r="K799" s="246">
        <v>2893.0823600776312</v>
      </c>
      <c r="L799" s="337">
        <v>51.919695325664051</v>
      </c>
      <c r="M799" s="88">
        <f>Table1[[#This Row],[Size of land (m2)]]*Table1[[#This Row],[Land Unit Rate ($/m2)]]</f>
        <v>150207.95468728369</v>
      </c>
      <c r="N799" s="244">
        <v>2021</v>
      </c>
      <c r="O799" s="202">
        <f>ROUND(IF(Table1[[#This Row],[Valuation Year]]=2016,(Table1[[#This Row],[Total Construction Cost ($)]]+Table1[[#This Row],[Land Value]])*('General Input Sheet'!$G$38/'General Input Sheet'!$G$43),Table1[[#This Row],[Total Construction Cost ($)]]+Table1[[#This Row],[Land Value]]),0)</f>
        <v>206169</v>
      </c>
      <c r="P799" s="123" t="str" cm="1">
        <f t="array" ref="P799">_xlfn.IFS(Table1[[#This Row],[Asset Class]]&lt;&gt;"Local","y",P$11=$E799,"y",Table1[[#This Row],[Asset Class]]="Local","")</f>
        <v/>
      </c>
      <c r="Q799" s="86" t="str" cm="1">
        <f t="array" ref="Q799">_xlfn.IFS(Table1[[#This Row],[Asset Class]]&lt;&gt;"Local","y",Q$11=$E799,"y",Table1[[#This Row],[Asset Class]]="Local","")</f>
        <v/>
      </c>
      <c r="R799" s="86" t="str" cm="1">
        <f t="array" ref="R799">_xlfn.IFS(Table1[[#This Row],[Asset Class]]&lt;&gt;"Local","y",R$11=$E799,"y",Table1[[#This Row],[Asset Class]]="Local","")</f>
        <v/>
      </c>
      <c r="S799" s="341" t="str" cm="1">
        <f t="array" ref="S799">_xlfn.IFS(Table1[[#This Row],[Asset Class]]&lt;&gt;"Local","y",S$11=$E799,"y",Table1[[#This Row],[Asset Class]]="Local","")</f>
        <v>y</v>
      </c>
      <c r="T799" s="50"/>
      <c r="U799" s="95" t="str">
        <f>IF(Table1[[#This Row],[Asset Class]]&lt;&gt;"Local",0.25,IF(P799="y",1,""))</f>
        <v/>
      </c>
      <c r="V799" s="415" t="str">
        <f>IF(Table1[[#This Row],[Asset Class]]&lt;&gt;"Local",0.25,IF(Q799="y",1,""))</f>
        <v/>
      </c>
      <c r="W799" s="415" t="str">
        <f>IF(Table1[[#This Row],[Asset Class]]&lt;&gt;"Local",0.25,IF(R799="y",1,""))</f>
        <v/>
      </c>
      <c r="X799" s="415">
        <f>IF(Table1[[#This Row],[Asset Class]]&lt;&gt;"Local",0.25,IF(S799="y",1,""))</f>
        <v>1</v>
      </c>
      <c r="Y799" s="95">
        <f t="shared" si="72"/>
        <v>1</v>
      </c>
      <c r="Z799" s="50"/>
      <c r="AA799" s="257" t="str">
        <f t="shared" si="73"/>
        <v/>
      </c>
      <c r="AB799" s="258" t="str">
        <f t="shared" si="74"/>
        <v/>
      </c>
      <c r="AC799" s="258" t="str">
        <f t="shared" si="75"/>
        <v/>
      </c>
      <c r="AD799" s="258">
        <f t="shared" si="76"/>
        <v>206169</v>
      </c>
      <c r="AE799" s="259">
        <f t="shared" si="77"/>
        <v>206169</v>
      </c>
    </row>
    <row r="800" spans="1:31">
      <c r="A800" s="26"/>
      <c r="B800" s="210" t="s">
        <v>1383</v>
      </c>
      <c r="C800" s="211" t="s">
        <v>1384</v>
      </c>
      <c r="D800" s="211" t="s">
        <v>106</v>
      </c>
      <c r="E800" s="211" t="s">
        <v>114</v>
      </c>
      <c r="F800" s="241" t="s">
        <v>103</v>
      </c>
      <c r="G800" s="357">
        <v>0.5</v>
      </c>
      <c r="H800" s="360">
        <v>3216.4741636584172</v>
      </c>
      <c r="I800" s="365">
        <v>566.28724924743767</v>
      </c>
      <c r="J800" s="332">
        <f>Table1[[#This Row],[Embellishment Area (m2)]]*Table1[[#This Row],[Construction Unit Rate ($/m)]]*Table1[[#This Row],[Embellishment Area Factor]]</f>
        <v>910724.15320678882</v>
      </c>
      <c r="K800" s="246">
        <v>6432.9483273168344</v>
      </c>
      <c r="L800" s="337">
        <v>75.676903388107434</v>
      </c>
      <c r="M800" s="88">
        <f>Table1[[#This Row],[Size of land (m2)]]*Table1[[#This Row],[Land Unit Rate ($/m2)]]</f>
        <v>486825.60906704341</v>
      </c>
      <c r="N800" s="244">
        <v>2021</v>
      </c>
      <c r="O800" s="202">
        <f>ROUND(IF(Table1[[#This Row],[Valuation Year]]=2016,(Table1[[#This Row],[Total Construction Cost ($)]]+Table1[[#This Row],[Land Value]])*('General Input Sheet'!$G$38/'General Input Sheet'!$G$43),Table1[[#This Row],[Total Construction Cost ($)]]+Table1[[#This Row],[Land Value]]),0)</f>
        <v>1397550</v>
      </c>
      <c r="P800" s="123" t="str" cm="1">
        <f t="array" ref="P800">_xlfn.IFS(Table1[[#This Row],[Asset Class]]&lt;&gt;"Local","y",P$11=$E800,"y",Table1[[#This Row],[Asset Class]]="Local","")</f>
        <v>y</v>
      </c>
      <c r="Q800" s="86" t="str" cm="1">
        <f t="array" ref="Q800">_xlfn.IFS(Table1[[#This Row],[Asset Class]]&lt;&gt;"Local","y",Q$11=$E800,"y",Table1[[#This Row],[Asset Class]]="Local","")</f>
        <v>y</v>
      </c>
      <c r="R800" s="86" t="str" cm="1">
        <f t="array" ref="R800">_xlfn.IFS(Table1[[#This Row],[Asset Class]]&lt;&gt;"Local","y",R$11=$E800,"y",Table1[[#This Row],[Asset Class]]="Local","")</f>
        <v>y</v>
      </c>
      <c r="S800" s="341" t="str" cm="1">
        <f t="array" ref="S800">_xlfn.IFS(Table1[[#This Row],[Asset Class]]&lt;&gt;"Local","y",S$11=$E800,"y",Table1[[#This Row],[Asset Class]]="Local","")</f>
        <v>y</v>
      </c>
      <c r="T800" s="50"/>
      <c r="U800" s="95">
        <f>IF(Table1[[#This Row],[Asset Class]]&lt;&gt;"Local",0.25,IF(P800="y",1,""))</f>
        <v>0.25</v>
      </c>
      <c r="V800" s="415">
        <f>IF(Table1[[#This Row],[Asset Class]]&lt;&gt;"Local",0.25,IF(Q800="y",1,""))</f>
        <v>0.25</v>
      </c>
      <c r="W800" s="415">
        <f>IF(Table1[[#This Row],[Asset Class]]&lt;&gt;"Local",0.25,IF(R800="y",1,""))</f>
        <v>0.25</v>
      </c>
      <c r="X800" s="415">
        <f>IF(Table1[[#This Row],[Asset Class]]&lt;&gt;"Local",0.25,IF(S800="y",1,""))</f>
        <v>0.25</v>
      </c>
      <c r="Y800" s="95">
        <f t="shared" si="72"/>
        <v>1</v>
      </c>
      <c r="Z800" s="50"/>
      <c r="AA800" s="257">
        <f t="shared" si="73"/>
        <v>349387.5</v>
      </c>
      <c r="AB800" s="258">
        <f t="shared" si="74"/>
        <v>349387.5</v>
      </c>
      <c r="AC800" s="258">
        <f t="shared" si="75"/>
        <v>349387.5</v>
      </c>
      <c r="AD800" s="258">
        <f t="shared" si="76"/>
        <v>349387.5</v>
      </c>
      <c r="AE800" s="259">
        <f t="shared" si="77"/>
        <v>1397550</v>
      </c>
    </row>
    <row r="801" spans="1:31">
      <c r="A801" s="26"/>
      <c r="B801" s="210" t="s">
        <v>1383</v>
      </c>
      <c r="C801" s="211" t="s">
        <v>1385</v>
      </c>
      <c r="D801" s="211" t="s">
        <v>106</v>
      </c>
      <c r="E801" s="211" t="s">
        <v>114</v>
      </c>
      <c r="F801" s="241" t="s">
        <v>136</v>
      </c>
      <c r="G801" s="357">
        <v>0.5</v>
      </c>
      <c r="H801" s="360">
        <v>22280.366900116256</v>
      </c>
      <c r="I801" s="365">
        <v>566.28724924743767</v>
      </c>
      <c r="J801" s="332">
        <f>Table1[[#This Row],[Embellishment Area (m2)]]*Table1[[#This Row],[Construction Unit Rate ($/m)]]*Table1[[#This Row],[Embellishment Area Factor]]</f>
        <v>6308543.8420452476</v>
      </c>
      <c r="K801" s="246">
        <v>44560.733800232512</v>
      </c>
      <c r="L801" s="337">
        <v>75.676903388107434</v>
      </c>
      <c r="M801" s="88">
        <f>Table1[[#This Row],[Size of land (m2)]]*Table1[[#This Row],[Land Unit Rate ($/m2)]]</f>
        <v>3372218.3467033692</v>
      </c>
      <c r="N801" s="244">
        <v>2021</v>
      </c>
      <c r="O801" s="202">
        <f>ROUND(IF(Table1[[#This Row],[Valuation Year]]=2016,(Table1[[#This Row],[Total Construction Cost ($)]]+Table1[[#This Row],[Land Value]])*('General Input Sheet'!$G$38/'General Input Sheet'!$G$43),Table1[[#This Row],[Total Construction Cost ($)]]+Table1[[#This Row],[Land Value]]),0)</f>
        <v>9680762</v>
      </c>
      <c r="P801" s="123" t="str" cm="1">
        <f t="array" ref="P801">_xlfn.IFS(Table1[[#This Row],[Asset Class]]&lt;&gt;"Local","y",P$11=$E801,"y",Table1[[#This Row],[Asset Class]]="Local","")</f>
        <v>y</v>
      </c>
      <c r="Q801" s="86" t="str" cm="1">
        <f t="array" ref="Q801">_xlfn.IFS(Table1[[#This Row],[Asset Class]]&lt;&gt;"Local","y",Q$11=$E801,"y",Table1[[#This Row],[Asset Class]]="Local","")</f>
        <v>y</v>
      </c>
      <c r="R801" s="86" t="str" cm="1">
        <f t="array" ref="R801">_xlfn.IFS(Table1[[#This Row],[Asset Class]]&lt;&gt;"Local","y",R$11=$E801,"y",Table1[[#This Row],[Asset Class]]="Local","")</f>
        <v>y</v>
      </c>
      <c r="S801" s="341" t="str" cm="1">
        <f t="array" ref="S801">_xlfn.IFS(Table1[[#This Row],[Asset Class]]&lt;&gt;"Local","y",S$11=$E801,"y",Table1[[#This Row],[Asset Class]]="Local","")</f>
        <v>y</v>
      </c>
      <c r="T801" s="50"/>
      <c r="U801" s="95">
        <f>IF(Table1[[#This Row],[Asset Class]]&lt;&gt;"Local",0.25,IF(P801="y",1,""))</f>
        <v>0.25</v>
      </c>
      <c r="V801" s="415">
        <f>IF(Table1[[#This Row],[Asset Class]]&lt;&gt;"Local",0.25,IF(Q801="y",1,""))</f>
        <v>0.25</v>
      </c>
      <c r="W801" s="415">
        <f>IF(Table1[[#This Row],[Asset Class]]&lt;&gt;"Local",0.25,IF(R801="y",1,""))</f>
        <v>0.25</v>
      </c>
      <c r="X801" s="415">
        <f>IF(Table1[[#This Row],[Asset Class]]&lt;&gt;"Local",0.25,IF(S801="y",1,""))</f>
        <v>0.25</v>
      </c>
      <c r="Y801" s="95">
        <f t="shared" si="72"/>
        <v>1</v>
      </c>
      <c r="Z801" s="50"/>
      <c r="AA801" s="257">
        <f t="shared" si="73"/>
        <v>2420190.5</v>
      </c>
      <c r="AB801" s="258">
        <f t="shared" si="74"/>
        <v>2420190.5</v>
      </c>
      <c r="AC801" s="258">
        <f t="shared" si="75"/>
        <v>2420190.5</v>
      </c>
      <c r="AD801" s="258">
        <f t="shared" si="76"/>
        <v>2420190.5</v>
      </c>
      <c r="AE801" s="259">
        <f t="shared" si="77"/>
        <v>9680762</v>
      </c>
    </row>
    <row r="802" spans="1:31">
      <c r="A802" s="26"/>
      <c r="B802" s="210" t="s">
        <v>1383</v>
      </c>
      <c r="C802" s="211" t="s">
        <v>1386</v>
      </c>
      <c r="D802" s="211" t="s">
        <v>106</v>
      </c>
      <c r="E802" s="211" t="s">
        <v>114</v>
      </c>
      <c r="F802" s="241" t="s">
        <v>103</v>
      </c>
      <c r="G802" s="357">
        <v>0.5</v>
      </c>
      <c r="H802" s="360">
        <v>22602.925967580559</v>
      </c>
      <c r="I802" s="365">
        <v>566.28724924743767</v>
      </c>
      <c r="J802" s="332">
        <f>Table1[[#This Row],[Embellishment Area (m2)]]*Table1[[#This Row],[Construction Unit Rate ($/m)]]*Table1[[#This Row],[Embellishment Area Factor]]</f>
        <v>6399874.385562337</v>
      </c>
      <c r="K802" s="246">
        <v>45205.851935161118</v>
      </c>
      <c r="L802" s="337">
        <v>75.676903388107434</v>
      </c>
      <c r="M802" s="88">
        <f>Table1[[#This Row],[Size of land (m2)]]*Table1[[#This Row],[Land Unit Rate ($/m2)]]</f>
        <v>3421038.8894742774</v>
      </c>
      <c r="N802" s="244">
        <v>2021</v>
      </c>
      <c r="O802" s="202">
        <f>ROUND(IF(Table1[[#This Row],[Valuation Year]]=2016,(Table1[[#This Row],[Total Construction Cost ($)]]+Table1[[#This Row],[Land Value]])*('General Input Sheet'!$G$38/'General Input Sheet'!$G$43),Table1[[#This Row],[Total Construction Cost ($)]]+Table1[[#This Row],[Land Value]]),0)</f>
        <v>9820913</v>
      </c>
      <c r="P802" s="123" t="str" cm="1">
        <f t="array" ref="P802">_xlfn.IFS(Table1[[#This Row],[Asset Class]]&lt;&gt;"Local","y",P$11=$E802,"y",Table1[[#This Row],[Asset Class]]="Local","")</f>
        <v>y</v>
      </c>
      <c r="Q802" s="86" t="str" cm="1">
        <f t="array" ref="Q802">_xlfn.IFS(Table1[[#This Row],[Asset Class]]&lt;&gt;"Local","y",Q$11=$E802,"y",Table1[[#This Row],[Asset Class]]="Local","")</f>
        <v>y</v>
      </c>
      <c r="R802" s="86" t="str" cm="1">
        <f t="array" ref="R802">_xlfn.IFS(Table1[[#This Row],[Asset Class]]&lt;&gt;"Local","y",R$11=$E802,"y",Table1[[#This Row],[Asset Class]]="Local","")</f>
        <v>y</v>
      </c>
      <c r="S802" s="341" t="str" cm="1">
        <f t="array" ref="S802">_xlfn.IFS(Table1[[#This Row],[Asset Class]]&lt;&gt;"Local","y",S$11=$E802,"y",Table1[[#This Row],[Asset Class]]="Local","")</f>
        <v>y</v>
      </c>
      <c r="T802" s="50"/>
      <c r="U802" s="95">
        <f>IF(Table1[[#This Row],[Asset Class]]&lt;&gt;"Local",0.25,IF(P802="y",1,""))</f>
        <v>0.25</v>
      </c>
      <c r="V802" s="415">
        <f>IF(Table1[[#This Row],[Asset Class]]&lt;&gt;"Local",0.25,IF(Q802="y",1,""))</f>
        <v>0.25</v>
      </c>
      <c r="W802" s="415">
        <f>IF(Table1[[#This Row],[Asset Class]]&lt;&gt;"Local",0.25,IF(R802="y",1,""))</f>
        <v>0.25</v>
      </c>
      <c r="X802" s="415">
        <f>IF(Table1[[#This Row],[Asset Class]]&lt;&gt;"Local",0.25,IF(S802="y",1,""))</f>
        <v>0.25</v>
      </c>
      <c r="Y802" s="95">
        <f t="shared" si="72"/>
        <v>1</v>
      </c>
      <c r="Z802" s="50"/>
      <c r="AA802" s="257">
        <f t="shared" si="73"/>
        <v>2455228.25</v>
      </c>
      <c r="AB802" s="258">
        <f t="shared" si="74"/>
        <v>2455228.25</v>
      </c>
      <c r="AC802" s="258">
        <f t="shared" si="75"/>
        <v>2455228.25</v>
      </c>
      <c r="AD802" s="258">
        <f t="shared" si="76"/>
        <v>2455228.25</v>
      </c>
      <c r="AE802" s="259">
        <f t="shared" si="77"/>
        <v>9820913</v>
      </c>
    </row>
    <row r="803" spans="1:31">
      <c r="A803" s="26"/>
      <c r="B803" s="210" t="s">
        <v>1383</v>
      </c>
      <c r="C803" s="211" t="s">
        <v>1387</v>
      </c>
      <c r="D803" s="211" t="s">
        <v>106</v>
      </c>
      <c r="E803" s="211" t="s">
        <v>114</v>
      </c>
      <c r="F803" s="241" t="s">
        <v>103</v>
      </c>
      <c r="G803" s="357">
        <v>0.5</v>
      </c>
      <c r="H803" s="360">
        <v>4825.6410784421378</v>
      </c>
      <c r="I803" s="365">
        <v>566.28724924743767</v>
      </c>
      <c r="J803" s="332">
        <f>Table1[[#This Row],[Embellishment Area (m2)]]*Table1[[#This Row],[Construction Unit Rate ($/m)]]*Table1[[#This Row],[Embellishment Area Factor]]</f>
        <v>1366349.5060832184</v>
      </c>
      <c r="K803" s="246">
        <v>9651.2821568842755</v>
      </c>
      <c r="L803" s="337">
        <v>75.676903388107434</v>
      </c>
      <c r="M803" s="88">
        <f>Table1[[#This Row],[Size of land (m2)]]*Table1[[#This Row],[Land Unit Rate ($/m2)]]</f>
        <v>730379.14735789644</v>
      </c>
      <c r="N803" s="244">
        <v>2021</v>
      </c>
      <c r="O803" s="202">
        <f>ROUND(IF(Table1[[#This Row],[Valuation Year]]=2016,(Table1[[#This Row],[Total Construction Cost ($)]]+Table1[[#This Row],[Land Value]])*('General Input Sheet'!$G$38/'General Input Sheet'!$G$43),Table1[[#This Row],[Total Construction Cost ($)]]+Table1[[#This Row],[Land Value]]),0)</f>
        <v>2096729</v>
      </c>
      <c r="P803" s="123" t="str" cm="1">
        <f t="array" ref="P803">_xlfn.IFS(Table1[[#This Row],[Asset Class]]&lt;&gt;"Local","y",P$11=$E803,"y",Table1[[#This Row],[Asset Class]]="Local","")</f>
        <v>y</v>
      </c>
      <c r="Q803" s="86" t="str" cm="1">
        <f t="array" ref="Q803">_xlfn.IFS(Table1[[#This Row],[Asset Class]]&lt;&gt;"Local","y",Q$11=$E803,"y",Table1[[#This Row],[Asset Class]]="Local","")</f>
        <v>y</v>
      </c>
      <c r="R803" s="86" t="str" cm="1">
        <f t="array" ref="R803">_xlfn.IFS(Table1[[#This Row],[Asset Class]]&lt;&gt;"Local","y",R$11=$E803,"y",Table1[[#This Row],[Asset Class]]="Local","")</f>
        <v>y</v>
      </c>
      <c r="S803" s="341" t="str" cm="1">
        <f t="array" ref="S803">_xlfn.IFS(Table1[[#This Row],[Asset Class]]&lt;&gt;"Local","y",S$11=$E803,"y",Table1[[#This Row],[Asset Class]]="Local","")</f>
        <v>y</v>
      </c>
      <c r="T803" s="50"/>
      <c r="U803" s="95">
        <f>IF(Table1[[#This Row],[Asset Class]]&lt;&gt;"Local",0.25,IF(P803="y",1,""))</f>
        <v>0.25</v>
      </c>
      <c r="V803" s="415">
        <f>IF(Table1[[#This Row],[Asset Class]]&lt;&gt;"Local",0.25,IF(Q803="y",1,""))</f>
        <v>0.25</v>
      </c>
      <c r="W803" s="415">
        <f>IF(Table1[[#This Row],[Asset Class]]&lt;&gt;"Local",0.25,IF(R803="y",1,""))</f>
        <v>0.25</v>
      </c>
      <c r="X803" s="415">
        <f>IF(Table1[[#This Row],[Asset Class]]&lt;&gt;"Local",0.25,IF(S803="y",1,""))</f>
        <v>0.25</v>
      </c>
      <c r="Y803" s="95">
        <f t="shared" si="72"/>
        <v>1</v>
      </c>
      <c r="Z803" s="50"/>
      <c r="AA803" s="257">
        <f t="shared" si="73"/>
        <v>524182.25</v>
      </c>
      <c r="AB803" s="258">
        <f t="shared" si="74"/>
        <v>524182.25</v>
      </c>
      <c r="AC803" s="258">
        <f t="shared" si="75"/>
        <v>524182.25</v>
      </c>
      <c r="AD803" s="258">
        <f t="shared" si="76"/>
        <v>524182.25</v>
      </c>
      <c r="AE803" s="259">
        <f t="shared" si="77"/>
        <v>2096729</v>
      </c>
    </row>
    <row r="804" spans="1:31">
      <c r="A804" s="26"/>
      <c r="B804" s="210" t="s">
        <v>1388</v>
      </c>
      <c r="C804" s="211" t="s">
        <v>1389</v>
      </c>
      <c r="D804" s="211" t="s">
        <v>111</v>
      </c>
      <c r="E804" s="211" t="s">
        <v>114</v>
      </c>
      <c r="F804" s="241" t="s">
        <v>103</v>
      </c>
      <c r="G804" s="357">
        <v>0.5</v>
      </c>
      <c r="H804" s="360">
        <v>381.38980063321497</v>
      </c>
      <c r="I804" s="365">
        <v>77.371645491830151</v>
      </c>
      <c r="J804" s="332">
        <f>Table1[[#This Row],[Embellishment Area (m2)]]*Table1[[#This Row],[Construction Unit Rate ($/m)]]*Table1[[#This Row],[Embellishment Area Factor]]</f>
        <v>14754.378224396443</v>
      </c>
      <c r="K804" s="246">
        <v>762.77960126642995</v>
      </c>
      <c r="L804" s="337">
        <v>51.919695325664051</v>
      </c>
      <c r="M804" s="88">
        <f>Table1[[#This Row],[Size of land (m2)]]*Table1[[#This Row],[Land Unit Rate ($/m2)]]</f>
        <v>39603.28449838455</v>
      </c>
      <c r="N804" s="244">
        <v>2021</v>
      </c>
      <c r="O804" s="202">
        <f>ROUND(IF(Table1[[#This Row],[Valuation Year]]=2016,(Table1[[#This Row],[Total Construction Cost ($)]]+Table1[[#This Row],[Land Value]])*('General Input Sheet'!$G$38/'General Input Sheet'!$G$43),Table1[[#This Row],[Total Construction Cost ($)]]+Table1[[#This Row],[Land Value]]),0)</f>
        <v>54358</v>
      </c>
      <c r="P804" s="123" t="str" cm="1">
        <f t="array" ref="P804">_xlfn.IFS(Table1[[#This Row],[Asset Class]]&lt;&gt;"Local","y",P$11=$E804,"y",Table1[[#This Row],[Asset Class]]="Local","")</f>
        <v/>
      </c>
      <c r="Q804" s="86" t="str" cm="1">
        <f t="array" ref="Q804">_xlfn.IFS(Table1[[#This Row],[Asset Class]]&lt;&gt;"Local","y",Q$11=$E804,"y",Table1[[#This Row],[Asset Class]]="Local","")</f>
        <v/>
      </c>
      <c r="R804" s="86" t="str" cm="1">
        <f t="array" ref="R804">_xlfn.IFS(Table1[[#This Row],[Asset Class]]&lt;&gt;"Local","y",R$11=$E804,"y",Table1[[#This Row],[Asset Class]]="Local","")</f>
        <v/>
      </c>
      <c r="S804" s="341" t="str" cm="1">
        <f t="array" ref="S804">_xlfn.IFS(Table1[[#This Row],[Asset Class]]&lt;&gt;"Local","y",S$11=$E804,"y",Table1[[#This Row],[Asset Class]]="Local","")</f>
        <v>y</v>
      </c>
      <c r="T804" s="50"/>
      <c r="U804" s="95" t="str">
        <f>IF(Table1[[#This Row],[Asset Class]]&lt;&gt;"Local",0.25,IF(P804="y",1,""))</f>
        <v/>
      </c>
      <c r="V804" s="415" t="str">
        <f>IF(Table1[[#This Row],[Asset Class]]&lt;&gt;"Local",0.25,IF(Q804="y",1,""))</f>
        <v/>
      </c>
      <c r="W804" s="415" t="str">
        <f>IF(Table1[[#This Row],[Asset Class]]&lt;&gt;"Local",0.25,IF(R804="y",1,""))</f>
        <v/>
      </c>
      <c r="X804" s="415">
        <f>IF(Table1[[#This Row],[Asset Class]]&lt;&gt;"Local",0.25,IF(S804="y",1,""))</f>
        <v>1</v>
      </c>
      <c r="Y804" s="95">
        <f t="shared" si="72"/>
        <v>1</v>
      </c>
      <c r="Z804" s="50"/>
      <c r="AA804" s="257" t="str">
        <f t="shared" si="73"/>
        <v/>
      </c>
      <c r="AB804" s="258" t="str">
        <f t="shared" si="74"/>
        <v/>
      </c>
      <c r="AC804" s="258" t="str">
        <f t="shared" si="75"/>
        <v/>
      </c>
      <c r="AD804" s="258">
        <f t="shared" si="76"/>
        <v>54358</v>
      </c>
      <c r="AE804" s="259">
        <f t="shared" si="77"/>
        <v>54358</v>
      </c>
    </row>
    <row r="805" spans="1:31">
      <c r="A805" s="26"/>
      <c r="B805" s="210" t="s">
        <v>1390</v>
      </c>
      <c r="C805" s="211" t="s">
        <v>1391</v>
      </c>
      <c r="D805" s="211" t="s">
        <v>111</v>
      </c>
      <c r="E805" s="211" t="s">
        <v>114</v>
      </c>
      <c r="F805" s="241" t="s">
        <v>103</v>
      </c>
      <c r="G805" s="357">
        <v>0.5</v>
      </c>
      <c r="H805" s="360">
        <v>9277.3555165426151</v>
      </c>
      <c r="I805" s="365">
        <v>77.371645491830151</v>
      </c>
      <c r="J805" s="332">
        <f>Table1[[#This Row],[Embellishment Area (m2)]]*Table1[[#This Row],[Construction Unit Rate ($/m)]]*Table1[[#This Row],[Embellishment Area Factor]]</f>
        <v>358902.13106380502</v>
      </c>
      <c r="K805" s="246">
        <v>18554.71103308523</v>
      </c>
      <c r="L805" s="337">
        <v>51.919695325664051</v>
      </c>
      <c r="M805" s="88">
        <f>Table1[[#This Row],[Size of land (m2)]]*Table1[[#This Row],[Land Unit Rate ($/m2)]]</f>
        <v>963354.94369352248</v>
      </c>
      <c r="N805" s="244">
        <v>2021</v>
      </c>
      <c r="O805" s="202">
        <f>ROUND(IF(Table1[[#This Row],[Valuation Year]]=2016,(Table1[[#This Row],[Total Construction Cost ($)]]+Table1[[#This Row],[Land Value]])*('General Input Sheet'!$G$38/'General Input Sheet'!$G$43),Table1[[#This Row],[Total Construction Cost ($)]]+Table1[[#This Row],[Land Value]]),0)</f>
        <v>1322257</v>
      </c>
      <c r="P805" s="123" t="str" cm="1">
        <f t="array" ref="P805">_xlfn.IFS(Table1[[#This Row],[Asset Class]]&lt;&gt;"Local","y",P$11=$E805,"y",Table1[[#This Row],[Asset Class]]="Local","")</f>
        <v/>
      </c>
      <c r="Q805" s="86" t="str" cm="1">
        <f t="array" ref="Q805">_xlfn.IFS(Table1[[#This Row],[Asset Class]]&lt;&gt;"Local","y",Q$11=$E805,"y",Table1[[#This Row],[Asset Class]]="Local","")</f>
        <v/>
      </c>
      <c r="R805" s="86" t="str" cm="1">
        <f t="array" ref="R805">_xlfn.IFS(Table1[[#This Row],[Asset Class]]&lt;&gt;"Local","y",R$11=$E805,"y",Table1[[#This Row],[Asset Class]]="Local","")</f>
        <v/>
      </c>
      <c r="S805" s="341" t="str" cm="1">
        <f t="array" ref="S805">_xlfn.IFS(Table1[[#This Row],[Asset Class]]&lt;&gt;"Local","y",S$11=$E805,"y",Table1[[#This Row],[Asset Class]]="Local","")</f>
        <v>y</v>
      </c>
      <c r="T805" s="50"/>
      <c r="U805" s="95" t="str">
        <f>IF(Table1[[#This Row],[Asset Class]]&lt;&gt;"Local",0.25,IF(P805="y",1,""))</f>
        <v/>
      </c>
      <c r="V805" s="415" t="str">
        <f>IF(Table1[[#This Row],[Asset Class]]&lt;&gt;"Local",0.25,IF(Q805="y",1,""))</f>
        <v/>
      </c>
      <c r="W805" s="415" t="str">
        <f>IF(Table1[[#This Row],[Asset Class]]&lt;&gt;"Local",0.25,IF(R805="y",1,""))</f>
        <v/>
      </c>
      <c r="X805" s="415">
        <f>IF(Table1[[#This Row],[Asset Class]]&lt;&gt;"Local",0.25,IF(S805="y",1,""))</f>
        <v>1</v>
      </c>
      <c r="Y805" s="95">
        <f t="shared" si="72"/>
        <v>1</v>
      </c>
      <c r="Z805" s="50"/>
      <c r="AA805" s="257" t="str">
        <f t="shared" si="73"/>
        <v/>
      </c>
      <c r="AB805" s="258" t="str">
        <f t="shared" si="74"/>
        <v/>
      </c>
      <c r="AC805" s="258" t="str">
        <f t="shared" si="75"/>
        <v/>
      </c>
      <c r="AD805" s="258">
        <f t="shared" si="76"/>
        <v>1322257</v>
      </c>
      <c r="AE805" s="259">
        <f t="shared" si="77"/>
        <v>1322257</v>
      </c>
    </row>
    <row r="806" spans="1:31">
      <c r="A806" s="26"/>
      <c r="B806" s="210" t="s">
        <v>1392</v>
      </c>
      <c r="C806" s="211" t="s">
        <v>1393</v>
      </c>
      <c r="D806" s="211" t="s">
        <v>106</v>
      </c>
      <c r="E806" s="211" t="s">
        <v>114</v>
      </c>
      <c r="F806" s="241" t="s">
        <v>103</v>
      </c>
      <c r="G806" s="357">
        <v>0.5</v>
      </c>
      <c r="H806" s="361">
        <v>8933.5614175999053</v>
      </c>
      <c r="I806" s="365">
        <v>566.28724924743767</v>
      </c>
      <c r="J806" s="332">
        <f>Table1[[#This Row],[Embellishment Area (m2)]]*Table1[[#This Row],[Construction Unit Rate ($/m)]]*Table1[[#This Row],[Embellishment Area Factor]]</f>
        <v>2529480.9605778451</v>
      </c>
      <c r="K806" s="246">
        <v>0</v>
      </c>
      <c r="L806" s="337">
        <v>75.676903388107434</v>
      </c>
      <c r="M806" s="88">
        <f>Table1[[#This Row],[Size of land (m2)]]*Table1[[#This Row],[Land Unit Rate ($/m2)]]</f>
        <v>0</v>
      </c>
      <c r="N806" s="244">
        <v>2021</v>
      </c>
      <c r="O806" s="88">
        <f>ROUND(IF(Table1[[#This Row],[Valuation Year]]=2016,(Table1[[#This Row],[Total Construction Cost ($)]]+Table1[[#This Row],[Land Value]])*('General Input Sheet'!$G$38/'General Input Sheet'!$G$43),Table1[[#This Row],[Total Construction Cost ($)]]+Table1[[#This Row],[Land Value]]),0)</f>
        <v>2529481</v>
      </c>
      <c r="P806" s="123" t="str" cm="1">
        <f t="array" ref="P806">_xlfn.IFS(Table1[[#This Row],[Asset Class]]&lt;&gt;"Local","y",P$11=$E806,"y",Table1[[#This Row],[Asset Class]]="Local","")</f>
        <v>y</v>
      </c>
      <c r="Q806" s="86" t="str" cm="1">
        <f t="array" ref="Q806">_xlfn.IFS(Table1[[#This Row],[Asset Class]]&lt;&gt;"Local","y",Q$11=$E806,"y",Table1[[#This Row],[Asset Class]]="Local","")</f>
        <v>y</v>
      </c>
      <c r="R806" s="86" t="str" cm="1">
        <f t="array" ref="R806">_xlfn.IFS(Table1[[#This Row],[Asset Class]]&lt;&gt;"Local","y",R$11=$E806,"y",Table1[[#This Row],[Asset Class]]="Local","")</f>
        <v>y</v>
      </c>
      <c r="S806" s="341" t="str" cm="1">
        <f t="array" ref="S806">_xlfn.IFS(Table1[[#This Row],[Asset Class]]&lt;&gt;"Local","y",S$11=$E806,"y",Table1[[#This Row],[Asset Class]]="Local","")</f>
        <v>y</v>
      </c>
      <c r="T806" s="50"/>
      <c r="U806" s="95">
        <f>IF(Table1[[#This Row],[Asset Class]]&lt;&gt;"Local",0.25,IF(P806="y",1,""))</f>
        <v>0.25</v>
      </c>
      <c r="V806" s="415">
        <f>IF(Table1[[#This Row],[Asset Class]]&lt;&gt;"Local",0.25,IF(Q806="y",1,""))</f>
        <v>0.25</v>
      </c>
      <c r="W806" s="415">
        <f>IF(Table1[[#This Row],[Asset Class]]&lt;&gt;"Local",0.25,IF(R806="y",1,""))</f>
        <v>0.25</v>
      </c>
      <c r="X806" s="415">
        <f>IF(Table1[[#This Row],[Asset Class]]&lt;&gt;"Local",0.25,IF(S806="y",1,""))</f>
        <v>0.25</v>
      </c>
      <c r="Y806" s="95">
        <f t="shared" si="72"/>
        <v>1</v>
      </c>
      <c r="Z806" s="50"/>
      <c r="AA806" s="257">
        <f t="shared" si="73"/>
        <v>632370.25</v>
      </c>
      <c r="AB806" s="258">
        <f t="shared" si="74"/>
        <v>632370.25</v>
      </c>
      <c r="AC806" s="258">
        <f t="shared" si="75"/>
        <v>632370.25</v>
      </c>
      <c r="AD806" s="258">
        <f t="shared" si="76"/>
        <v>632370.25</v>
      </c>
      <c r="AE806" s="259">
        <f t="shared" si="77"/>
        <v>2529481</v>
      </c>
    </row>
    <row r="807" spans="1:31">
      <c r="A807" s="26"/>
      <c r="B807" s="210" t="s">
        <v>1394</v>
      </c>
      <c r="C807" s="211" t="s">
        <v>1395</v>
      </c>
      <c r="D807" s="211" t="s">
        <v>106</v>
      </c>
      <c r="E807" s="211" t="s">
        <v>114</v>
      </c>
      <c r="F807" s="241" t="s">
        <v>108</v>
      </c>
      <c r="G807" s="357">
        <v>0.5</v>
      </c>
      <c r="H807" s="361">
        <v>2560.0871659032096</v>
      </c>
      <c r="I807" s="365">
        <v>566.28724924743767</v>
      </c>
      <c r="J807" s="332">
        <f>Table1[[#This Row],[Embellishment Area (m2)]]*Table1[[#This Row],[Construction Unit Rate ($/m)]]*Table1[[#This Row],[Embellishment Area Factor]]</f>
        <v>724872.35950649856</v>
      </c>
      <c r="K807" s="246">
        <v>0</v>
      </c>
      <c r="L807" s="337">
        <v>75.676903388107434</v>
      </c>
      <c r="M807" s="88">
        <f>Table1[[#This Row],[Size of land (m2)]]*Table1[[#This Row],[Land Unit Rate ($/m2)]]</f>
        <v>0</v>
      </c>
      <c r="N807" s="244">
        <v>2021</v>
      </c>
      <c r="O807" s="88">
        <f>ROUND(IF(Table1[[#This Row],[Valuation Year]]=2016,(Table1[[#This Row],[Total Construction Cost ($)]]+Table1[[#This Row],[Land Value]])*('General Input Sheet'!$G$38/'General Input Sheet'!$G$43),Table1[[#This Row],[Total Construction Cost ($)]]+Table1[[#This Row],[Land Value]]),0)</f>
        <v>724872</v>
      </c>
      <c r="P807" s="123" t="str" cm="1">
        <f t="array" ref="P807">_xlfn.IFS(Table1[[#This Row],[Asset Class]]&lt;&gt;"Local","y",P$11=$E807,"y",Table1[[#This Row],[Asset Class]]="Local","")</f>
        <v>y</v>
      </c>
      <c r="Q807" s="86" t="str" cm="1">
        <f t="array" ref="Q807">_xlfn.IFS(Table1[[#This Row],[Asset Class]]&lt;&gt;"Local","y",Q$11=$E807,"y",Table1[[#This Row],[Asset Class]]="Local","")</f>
        <v>y</v>
      </c>
      <c r="R807" s="86" t="str" cm="1">
        <f t="array" ref="R807">_xlfn.IFS(Table1[[#This Row],[Asset Class]]&lt;&gt;"Local","y",R$11=$E807,"y",Table1[[#This Row],[Asset Class]]="Local","")</f>
        <v>y</v>
      </c>
      <c r="S807" s="341" t="str" cm="1">
        <f t="array" ref="S807">_xlfn.IFS(Table1[[#This Row],[Asset Class]]&lt;&gt;"Local","y",S$11=$E807,"y",Table1[[#This Row],[Asset Class]]="Local","")</f>
        <v>y</v>
      </c>
      <c r="T807" s="50"/>
      <c r="U807" s="95">
        <f>IF(Table1[[#This Row],[Asset Class]]&lt;&gt;"Local",0.25,IF(P807="y",1,""))</f>
        <v>0.25</v>
      </c>
      <c r="V807" s="415">
        <f>IF(Table1[[#This Row],[Asset Class]]&lt;&gt;"Local",0.25,IF(Q807="y",1,""))</f>
        <v>0.25</v>
      </c>
      <c r="W807" s="415">
        <f>IF(Table1[[#This Row],[Asset Class]]&lt;&gt;"Local",0.25,IF(R807="y",1,""))</f>
        <v>0.25</v>
      </c>
      <c r="X807" s="415">
        <f>IF(Table1[[#This Row],[Asset Class]]&lt;&gt;"Local",0.25,IF(S807="y",1,""))</f>
        <v>0.25</v>
      </c>
      <c r="Y807" s="95">
        <f t="shared" si="72"/>
        <v>1</v>
      </c>
      <c r="Z807" s="50"/>
      <c r="AA807" s="257">
        <f t="shared" si="73"/>
        <v>181218</v>
      </c>
      <c r="AB807" s="258">
        <f t="shared" si="74"/>
        <v>181218</v>
      </c>
      <c r="AC807" s="258">
        <f t="shared" si="75"/>
        <v>181218</v>
      </c>
      <c r="AD807" s="258">
        <f t="shared" si="76"/>
        <v>181218</v>
      </c>
      <c r="AE807" s="259">
        <f t="shared" si="77"/>
        <v>724872</v>
      </c>
    </row>
    <row r="808" spans="1:31">
      <c r="A808" s="26"/>
      <c r="B808" s="210" t="s">
        <v>1396</v>
      </c>
      <c r="C808" s="211" t="s">
        <v>1397</v>
      </c>
      <c r="D808" s="211" t="s">
        <v>111</v>
      </c>
      <c r="E808" s="211" t="s">
        <v>114</v>
      </c>
      <c r="F808" s="241" t="s">
        <v>103</v>
      </c>
      <c r="G808" s="357">
        <v>0.5</v>
      </c>
      <c r="H808" s="360">
        <v>1590.6344041433465</v>
      </c>
      <c r="I808" s="365">
        <v>77.371645491830151</v>
      </c>
      <c r="J808" s="332">
        <f>Table1[[#This Row],[Embellishment Area (m2)]]*Table1[[#This Row],[Construction Unit Rate ($/m)]]*Table1[[#This Row],[Embellishment Area Factor]]</f>
        <v>61535.000612243748</v>
      </c>
      <c r="K808" s="246">
        <v>0</v>
      </c>
      <c r="L808" s="337">
        <v>51.919695325664051</v>
      </c>
      <c r="M808" s="88">
        <f>Table1[[#This Row],[Size of land (m2)]]*Table1[[#This Row],[Land Unit Rate ($/m2)]]</f>
        <v>0</v>
      </c>
      <c r="N808" s="244">
        <v>2021</v>
      </c>
      <c r="O808" s="202">
        <f>ROUND(IF(Table1[[#This Row],[Valuation Year]]=2016,(Table1[[#This Row],[Total Construction Cost ($)]]+Table1[[#This Row],[Land Value]])*('General Input Sheet'!$G$38/'General Input Sheet'!$G$43),Table1[[#This Row],[Total Construction Cost ($)]]+Table1[[#This Row],[Land Value]]),0)</f>
        <v>61535</v>
      </c>
      <c r="P808" s="123" t="str" cm="1">
        <f t="array" ref="P808">_xlfn.IFS(Table1[[#This Row],[Asset Class]]&lt;&gt;"Local","y",P$11=$E808,"y",Table1[[#This Row],[Asset Class]]="Local","")</f>
        <v/>
      </c>
      <c r="Q808" s="86" t="str" cm="1">
        <f t="array" ref="Q808">_xlfn.IFS(Table1[[#This Row],[Asset Class]]&lt;&gt;"Local","y",Q$11=$E808,"y",Table1[[#This Row],[Asset Class]]="Local","")</f>
        <v/>
      </c>
      <c r="R808" s="86" t="str" cm="1">
        <f t="array" ref="R808">_xlfn.IFS(Table1[[#This Row],[Asset Class]]&lt;&gt;"Local","y",R$11=$E808,"y",Table1[[#This Row],[Asset Class]]="Local","")</f>
        <v/>
      </c>
      <c r="S808" s="341" t="str" cm="1">
        <f t="array" ref="S808">_xlfn.IFS(Table1[[#This Row],[Asset Class]]&lt;&gt;"Local","y",S$11=$E808,"y",Table1[[#This Row],[Asset Class]]="Local","")</f>
        <v>y</v>
      </c>
      <c r="T808" s="50"/>
      <c r="U808" s="95" t="str">
        <f>IF(Table1[[#This Row],[Asset Class]]&lt;&gt;"Local",0.25,IF(P808="y",1,""))</f>
        <v/>
      </c>
      <c r="V808" s="415" t="str">
        <f>IF(Table1[[#This Row],[Asset Class]]&lt;&gt;"Local",0.25,IF(Q808="y",1,""))</f>
        <v/>
      </c>
      <c r="W808" s="415" t="str">
        <f>IF(Table1[[#This Row],[Asset Class]]&lt;&gt;"Local",0.25,IF(R808="y",1,""))</f>
        <v/>
      </c>
      <c r="X808" s="415">
        <f>IF(Table1[[#This Row],[Asset Class]]&lt;&gt;"Local",0.25,IF(S808="y",1,""))</f>
        <v>1</v>
      </c>
      <c r="Y808" s="95">
        <f t="shared" si="72"/>
        <v>1</v>
      </c>
      <c r="Z808" s="50"/>
      <c r="AA808" s="257" t="str">
        <f t="shared" si="73"/>
        <v/>
      </c>
      <c r="AB808" s="258" t="str">
        <f t="shared" si="74"/>
        <v/>
      </c>
      <c r="AC808" s="258" t="str">
        <f t="shared" si="75"/>
        <v/>
      </c>
      <c r="AD808" s="258">
        <f t="shared" si="76"/>
        <v>61535</v>
      </c>
      <c r="AE808" s="259">
        <f t="shared" si="77"/>
        <v>61535</v>
      </c>
    </row>
    <row r="809" spans="1:31">
      <c r="A809" s="26"/>
      <c r="B809" s="210" t="s">
        <v>1398</v>
      </c>
      <c r="C809" s="211" t="s">
        <v>1399</v>
      </c>
      <c r="D809" s="211" t="s">
        <v>106</v>
      </c>
      <c r="E809" s="211" t="s">
        <v>114</v>
      </c>
      <c r="F809" s="241" t="s">
        <v>136</v>
      </c>
      <c r="G809" s="357">
        <v>0.5</v>
      </c>
      <c r="H809" s="361">
        <v>9028.8489071580898</v>
      </c>
      <c r="I809" s="365">
        <v>566.28724924743767</v>
      </c>
      <c r="J809" s="332">
        <f>Table1[[#This Row],[Embellishment Area (m2)]]*Table1[[#This Row],[Construction Unit Rate ($/m)]]*Table1[[#This Row],[Embellishment Area Factor]]</f>
        <v>2556461.005752644</v>
      </c>
      <c r="K809" s="246">
        <v>0</v>
      </c>
      <c r="L809" s="337">
        <v>75.676903388107434</v>
      </c>
      <c r="M809" s="88">
        <f>Table1[[#This Row],[Size of land (m2)]]*Table1[[#This Row],[Land Unit Rate ($/m2)]]</f>
        <v>0</v>
      </c>
      <c r="N809" s="244">
        <v>2021</v>
      </c>
      <c r="O809" s="88">
        <f>ROUND(IF(Table1[[#This Row],[Valuation Year]]=2016,(Table1[[#This Row],[Total Construction Cost ($)]]+Table1[[#This Row],[Land Value]])*('General Input Sheet'!$G$38/'General Input Sheet'!$G$43),Table1[[#This Row],[Total Construction Cost ($)]]+Table1[[#This Row],[Land Value]]),0)</f>
        <v>2556461</v>
      </c>
      <c r="P809" s="123" t="str" cm="1">
        <f t="array" ref="P809">_xlfn.IFS(Table1[[#This Row],[Asset Class]]&lt;&gt;"Local","y",P$11=$E809,"y",Table1[[#This Row],[Asset Class]]="Local","")</f>
        <v>y</v>
      </c>
      <c r="Q809" s="86" t="str" cm="1">
        <f t="array" ref="Q809">_xlfn.IFS(Table1[[#This Row],[Asset Class]]&lt;&gt;"Local","y",Q$11=$E809,"y",Table1[[#This Row],[Asset Class]]="Local","")</f>
        <v>y</v>
      </c>
      <c r="R809" s="86" t="str" cm="1">
        <f t="array" ref="R809">_xlfn.IFS(Table1[[#This Row],[Asset Class]]&lt;&gt;"Local","y",R$11=$E809,"y",Table1[[#This Row],[Asset Class]]="Local","")</f>
        <v>y</v>
      </c>
      <c r="S809" s="341" t="str" cm="1">
        <f t="array" ref="S809">_xlfn.IFS(Table1[[#This Row],[Asset Class]]&lt;&gt;"Local","y",S$11=$E809,"y",Table1[[#This Row],[Asset Class]]="Local","")</f>
        <v>y</v>
      </c>
      <c r="T809" s="50"/>
      <c r="U809" s="95">
        <f>IF(Table1[[#This Row],[Asset Class]]&lt;&gt;"Local",0.25,IF(P809="y",1,""))</f>
        <v>0.25</v>
      </c>
      <c r="V809" s="415">
        <f>IF(Table1[[#This Row],[Asset Class]]&lt;&gt;"Local",0.25,IF(Q809="y",1,""))</f>
        <v>0.25</v>
      </c>
      <c r="W809" s="415">
        <f>IF(Table1[[#This Row],[Asset Class]]&lt;&gt;"Local",0.25,IF(R809="y",1,""))</f>
        <v>0.25</v>
      </c>
      <c r="X809" s="415">
        <f>IF(Table1[[#This Row],[Asset Class]]&lt;&gt;"Local",0.25,IF(S809="y",1,""))</f>
        <v>0.25</v>
      </c>
      <c r="Y809" s="95">
        <f t="shared" si="72"/>
        <v>1</v>
      </c>
      <c r="Z809" s="50"/>
      <c r="AA809" s="257">
        <f t="shared" si="73"/>
        <v>639115.25</v>
      </c>
      <c r="AB809" s="258">
        <f t="shared" si="74"/>
        <v>639115.25</v>
      </c>
      <c r="AC809" s="258">
        <f t="shared" si="75"/>
        <v>639115.25</v>
      </c>
      <c r="AD809" s="258">
        <f t="shared" si="76"/>
        <v>639115.25</v>
      </c>
      <c r="AE809" s="259">
        <f t="shared" si="77"/>
        <v>2556461</v>
      </c>
    </row>
    <row r="810" spans="1:31">
      <c r="A810" s="26"/>
      <c r="B810" s="210" t="s">
        <v>1396</v>
      </c>
      <c r="C810" s="211" t="s">
        <v>1400</v>
      </c>
      <c r="D810" s="211" t="s">
        <v>111</v>
      </c>
      <c r="E810" s="211" t="s">
        <v>114</v>
      </c>
      <c r="F810" s="241" t="s">
        <v>103</v>
      </c>
      <c r="G810" s="357">
        <v>0.5</v>
      </c>
      <c r="H810" s="360">
        <v>1535.6336305246864</v>
      </c>
      <c r="I810" s="365">
        <v>77.371645491830151</v>
      </c>
      <c r="J810" s="332">
        <f>Table1[[#This Row],[Embellishment Area (m2)]]*Table1[[#This Row],[Construction Unit Rate ($/m)]]*Table1[[#This Row],[Embellishment Area Factor]]</f>
        <v>59407.250433144058</v>
      </c>
      <c r="K810" s="246">
        <v>0</v>
      </c>
      <c r="L810" s="337">
        <v>51.919695325664051</v>
      </c>
      <c r="M810" s="88">
        <f>Table1[[#This Row],[Size of land (m2)]]*Table1[[#This Row],[Land Unit Rate ($/m2)]]</f>
        <v>0</v>
      </c>
      <c r="N810" s="244">
        <v>2021</v>
      </c>
      <c r="O810" s="202">
        <f>ROUND(IF(Table1[[#This Row],[Valuation Year]]=2016,(Table1[[#This Row],[Total Construction Cost ($)]]+Table1[[#This Row],[Land Value]])*('General Input Sheet'!$G$38/'General Input Sheet'!$G$43),Table1[[#This Row],[Total Construction Cost ($)]]+Table1[[#This Row],[Land Value]]),0)</f>
        <v>59407</v>
      </c>
      <c r="P810" s="123" t="str" cm="1">
        <f t="array" ref="P810">_xlfn.IFS(Table1[[#This Row],[Asset Class]]&lt;&gt;"Local","y",P$11=$E810,"y",Table1[[#This Row],[Asset Class]]="Local","")</f>
        <v/>
      </c>
      <c r="Q810" s="86" t="str" cm="1">
        <f t="array" ref="Q810">_xlfn.IFS(Table1[[#This Row],[Asset Class]]&lt;&gt;"Local","y",Q$11=$E810,"y",Table1[[#This Row],[Asset Class]]="Local","")</f>
        <v/>
      </c>
      <c r="R810" s="86" t="str" cm="1">
        <f t="array" ref="R810">_xlfn.IFS(Table1[[#This Row],[Asset Class]]&lt;&gt;"Local","y",R$11=$E810,"y",Table1[[#This Row],[Asset Class]]="Local","")</f>
        <v/>
      </c>
      <c r="S810" s="341" t="str" cm="1">
        <f t="array" ref="S810">_xlfn.IFS(Table1[[#This Row],[Asset Class]]&lt;&gt;"Local","y",S$11=$E810,"y",Table1[[#This Row],[Asset Class]]="Local","")</f>
        <v>y</v>
      </c>
      <c r="T810" s="50"/>
      <c r="U810" s="95" t="str">
        <f>IF(Table1[[#This Row],[Asset Class]]&lt;&gt;"Local",0.25,IF(P810="y",1,""))</f>
        <v/>
      </c>
      <c r="V810" s="415" t="str">
        <f>IF(Table1[[#This Row],[Asset Class]]&lt;&gt;"Local",0.25,IF(Q810="y",1,""))</f>
        <v/>
      </c>
      <c r="W810" s="415" t="str">
        <f>IF(Table1[[#This Row],[Asset Class]]&lt;&gt;"Local",0.25,IF(R810="y",1,""))</f>
        <v/>
      </c>
      <c r="X810" s="415">
        <f>IF(Table1[[#This Row],[Asset Class]]&lt;&gt;"Local",0.25,IF(S810="y",1,""))</f>
        <v>1</v>
      </c>
      <c r="Y810" s="95">
        <f t="shared" si="72"/>
        <v>1</v>
      </c>
      <c r="Z810" s="50"/>
      <c r="AA810" s="257" t="str">
        <f t="shared" si="73"/>
        <v/>
      </c>
      <c r="AB810" s="258" t="str">
        <f t="shared" si="74"/>
        <v/>
      </c>
      <c r="AC810" s="258" t="str">
        <f t="shared" si="75"/>
        <v/>
      </c>
      <c r="AD810" s="258">
        <f t="shared" si="76"/>
        <v>59407</v>
      </c>
      <c r="AE810" s="259">
        <f t="shared" si="77"/>
        <v>59407</v>
      </c>
    </row>
    <row r="811" spans="1:31">
      <c r="A811" s="26"/>
      <c r="B811" s="210" t="s">
        <v>1401</v>
      </c>
      <c r="C811" s="211" t="s">
        <v>1402</v>
      </c>
      <c r="D811" s="211" t="s">
        <v>106</v>
      </c>
      <c r="E811" s="211" t="s">
        <v>114</v>
      </c>
      <c r="F811" s="241" t="s">
        <v>103</v>
      </c>
      <c r="G811" s="357">
        <v>0.5</v>
      </c>
      <c r="H811" s="360">
        <v>934.72568595282951</v>
      </c>
      <c r="I811" s="365">
        <v>566.28724924743767</v>
      </c>
      <c r="J811" s="332">
        <f>Table1[[#This Row],[Embellishment Area (m2)]]*Table1[[#This Row],[Construction Unit Rate ($/m)]]*Table1[[#This Row],[Embellishment Area Factor]]</f>
        <v>264661.61874957604</v>
      </c>
      <c r="K811" s="246">
        <v>0</v>
      </c>
      <c r="L811" s="337">
        <v>75.676903388107434</v>
      </c>
      <c r="M811" s="88">
        <f>Table1[[#This Row],[Size of land (m2)]]*Table1[[#This Row],[Land Unit Rate ($/m2)]]</f>
        <v>0</v>
      </c>
      <c r="N811" s="244">
        <v>2021</v>
      </c>
      <c r="O811" s="202">
        <f>ROUND(IF(Table1[[#This Row],[Valuation Year]]=2016,(Table1[[#This Row],[Total Construction Cost ($)]]+Table1[[#This Row],[Land Value]])*('General Input Sheet'!$G$38/'General Input Sheet'!$G$43),Table1[[#This Row],[Total Construction Cost ($)]]+Table1[[#This Row],[Land Value]]),0)</f>
        <v>264662</v>
      </c>
      <c r="P811" s="123" t="str" cm="1">
        <f t="array" ref="P811">_xlfn.IFS(Table1[[#This Row],[Asset Class]]&lt;&gt;"Local","y",P$11=$E811,"y",Table1[[#This Row],[Asset Class]]="Local","")</f>
        <v>y</v>
      </c>
      <c r="Q811" s="86" t="str" cm="1">
        <f t="array" ref="Q811">_xlfn.IFS(Table1[[#This Row],[Asset Class]]&lt;&gt;"Local","y",Q$11=$E811,"y",Table1[[#This Row],[Asset Class]]="Local","")</f>
        <v>y</v>
      </c>
      <c r="R811" s="86" t="str" cm="1">
        <f t="array" ref="R811">_xlfn.IFS(Table1[[#This Row],[Asset Class]]&lt;&gt;"Local","y",R$11=$E811,"y",Table1[[#This Row],[Asset Class]]="Local","")</f>
        <v>y</v>
      </c>
      <c r="S811" s="341" t="str" cm="1">
        <f t="array" ref="S811">_xlfn.IFS(Table1[[#This Row],[Asset Class]]&lt;&gt;"Local","y",S$11=$E811,"y",Table1[[#This Row],[Asset Class]]="Local","")</f>
        <v>y</v>
      </c>
      <c r="T811" s="50"/>
      <c r="U811" s="95">
        <f>IF(Table1[[#This Row],[Asset Class]]&lt;&gt;"Local",0.25,IF(P811="y",1,""))</f>
        <v>0.25</v>
      </c>
      <c r="V811" s="415">
        <f>IF(Table1[[#This Row],[Asset Class]]&lt;&gt;"Local",0.25,IF(Q811="y",1,""))</f>
        <v>0.25</v>
      </c>
      <c r="W811" s="415">
        <f>IF(Table1[[#This Row],[Asset Class]]&lt;&gt;"Local",0.25,IF(R811="y",1,""))</f>
        <v>0.25</v>
      </c>
      <c r="X811" s="415">
        <f>IF(Table1[[#This Row],[Asset Class]]&lt;&gt;"Local",0.25,IF(S811="y",1,""))</f>
        <v>0.25</v>
      </c>
      <c r="Y811" s="95">
        <f t="shared" si="72"/>
        <v>1</v>
      </c>
      <c r="Z811" s="50"/>
      <c r="AA811" s="257">
        <f t="shared" si="73"/>
        <v>66165.5</v>
      </c>
      <c r="AB811" s="258">
        <f t="shared" si="74"/>
        <v>66165.5</v>
      </c>
      <c r="AC811" s="258">
        <f t="shared" si="75"/>
        <v>66165.5</v>
      </c>
      <c r="AD811" s="258">
        <f t="shared" si="76"/>
        <v>66165.5</v>
      </c>
      <c r="AE811" s="259">
        <f t="shared" si="77"/>
        <v>264662</v>
      </c>
    </row>
    <row r="812" spans="1:31">
      <c r="A812" s="26"/>
      <c r="B812" s="210" t="s">
        <v>1401</v>
      </c>
      <c r="C812" s="211" t="s">
        <v>1403</v>
      </c>
      <c r="D812" s="211" t="s">
        <v>106</v>
      </c>
      <c r="E812" s="211" t="s">
        <v>114</v>
      </c>
      <c r="F812" s="241" t="s">
        <v>103</v>
      </c>
      <c r="G812" s="357">
        <v>0.5</v>
      </c>
      <c r="H812" s="360">
        <v>8740.5400166873405</v>
      </c>
      <c r="I812" s="365">
        <v>566.28724924743767</v>
      </c>
      <c r="J812" s="332">
        <f>Table1[[#This Row],[Embellishment Area (m2)]]*Table1[[#This Row],[Construction Unit Rate ($/m)]]*Table1[[#This Row],[Embellishment Area Factor]]</f>
        <v>2474828.1814935133</v>
      </c>
      <c r="K812" s="246">
        <v>0</v>
      </c>
      <c r="L812" s="337">
        <v>75.676903388107434</v>
      </c>
      <c r="M812" s="88">
        <f>Table1[[#This Row],[Size of land (m2)]]*Table1[[#This Row],[Land Unit Rate ($/m2)]]</f>
        <v>0</v>
      </c>
      <c r="N812" s="244">
        <v>2021</v>
      </c>
      <c r="O812" s="202">
        <f>ROUND(IF(Table1[[#This Row],[Valuation Year]]=2016,(Table1[[#This Row],[Total Construction Cost ($)]]+Table1[[#This Row],[Land Value]])*('General Input Sheet'!$G$38/'General Input Sheet'!$G$43),Table1[[#This Row],[Total Construction Cost ($)]]+Table1[[#This Row],[Land Value]]),0)</f>
        <v>2474828</v>
      </c>
      <c r="P812" s="123" t="str" cm="1">
        <f t="array" ref="P812">_xlfn.IFS(Table1[[#This Row],[Asset Class]]&lt;&gt;"Local","y",P$11=$E812,"y",Table1[[#This Row],[Asset Class]]="Local","")</f>
        <v>y</v>
      </c>
      <c r="Q812" s="86" t="str" cm="1">
        <f t="array" ref="Q812">_xlfn.IFS(Table1[[#This Row],[Asset Class]]&lt;&gt;"Local","y",Q$11=$E812,"y",Table1[[#This Row],[Asset Class]]="Local","")</f>
        <v>y</v>
      </c>
      <c r="R812" s="86" t="str" cm="1">
        <f t="array" ref="R812">_xlfn.IFS(Table1[[#This Row],[Asset Class]]&lt;&gt;"Local","y",R$11=$E812,"y",Table1[[#This Row],[Asset Class]]="Local","")</f>
        <v>y</v>
      </c>
      <c r="S812" s="341" t="str" cm="1">
        <f t="array" ref="S812">_xlfn.IFS(Table1[[#This Row],[Asset Class]]&lt;&gt;"Local","y",S$11=$E812,"y",Table1[[#This Row],[Asset Class]]="Local","")</f>
        <v>y</v>
      </c>
      <c r="T812" s="50"/>
      <c r="U812" s="95">
        <f>IF(Table1[[#This Row],[Asset Class]]&lt;&gt;"Local",0.25,IF(P812="y",1,""))</f>
        <v>0.25</v>
      </c>
      <c r="V812" s="415">
        <f>IF(Table1[[#This Row],[Asset Class]]&lt;&gt;"Local",0.25,IF(Q812="y",1,""))</f>
        <v>0.25</v>
      </c>
      <c r="W812" s="415">
        <f>IF(Table1[[#This Row],[Asset Class]]&lt;&gt;"Local",0.25,IF(R812="y",1,""))</f>
        <v>0.25</v>
      </c>
      <c r="X812" s="415">
        <f>IF(Table1[[#This Row],[Asset Class]]&lt;&gt;"Local",0.25,IF(S812="y",1,""))</f>
        <v>0.25</v>
      </c>
      <c r="Y812" s="95">
        <f t="shared" si="72"/>
        <v>1</v>
      </c>
      <c r="Z812" s="50"/>
      <c r="AA812" s="257">
        <f t="shared" si="73"/>
        <v>618707</v>
      </c>
      <c r="AB812" s="258">
        <f t="shared" si="74"/>
        <v>618707</v>
      </c>
      <c r="AC812" s="258">
        <f t="shared" si="75"/>
        <v>618707</v>
      </c>
      <c r="AD812" s="258">
        <f t="shared" si="76"/>
        <v>618707</v>
      </c>
      <c r="AE812" s="259">
        <f t="shared" si="77"/>
        <v>2474828</v>
      </c>
    </row>
    <row r="813" spans="1:31">
      <c r="A813" s="26"/>
      <c r="B813" s="210" t="s">
        <v>1404</v>
      </c>
      <c r="C813" s="211" t="s">
        <v>1405</v>
      </c>
      <c r="D813" s="211" t="s">
        <v>111</v>
      </c>
      <c r="E813" s="211" t="s">
        <v>114</v>
      </c>
      <c r="F813" s="241" t="s">
        <v>136</v>
      </c>
      <c r="G813" s="357">
        <v>0.5</v>
      </c>
      <c r="H813" s="360">
        <v>6607.0709720243203</v>
      </c>
      <c r="I813" s="365">
        <v>77.371645491830151</v>
      </c>
      <c r="J813" s="332">
        <f>Table1[[#This Row],[Embellishment Area (m2)]]*Table1[[#This Row],[Construction Unit Rate ($/m)]]*Table1[[#This Row],[Embellishment Area Factor]]</f>
        <v>255599.97649341368</v>
      </c>
      <c r="K813" s="246">
        <v>0</v>
      </c>
      <c r="L813" s="337">
        <v>51.919695325664051</v>
      </c>
      <c r="M813" s="88">
        <f>Table1[[#This Row],[Size of land (m2)]]*Table1[[#This Row],[Land Unit Rate ($/m2)]]</f>
        <v>0</v>
      </c>
      <c r="N813" s="244">
        <v>2021</v>
      </c>
      <c r="O813" s="202">
        <f>ROUND(IF(Table1[[#This Row],[Valuation Year]]=2016,(Table1[[#This Row],[Total Construction Cost ($)]]+Table1[[#This Row],[Land Value]])*('General Input Sheet'!$G$38/'General Input Sheet'!$G$43),Table1[[#This Row],[Total Construction Cost ($)]]+Table1[[#This Row],[Land Value]]),0)</f>
        <v>255600</v>
      </c>
      <c r="P813" s="123" t="str" cm="1">
        <f t="array" ref="P813">_xlfn.IFS(Table1[[#This Row],[Asset Class]]&lt;&gt;"Local","y",P$11=$E813,"y",Table1[[#This Row],[Asset Class]]="Local","")</f>
        <v/>
      </c>
      <c r="Q813" s="86" t="str" cm="1">
        <f t="array" ref="Q813">_xlfn.IFS(Table1[[#This Row],[Asset Class]]&lt;&gt;"Local","y",Q$11=$E813,"y",Table1[[#This Row],[Asset Class]]="Local","")</f>
        <v/>
      </c>
      <c r="R813" s="86" t="str" cm="1">
        <f t="array" ref="R813">_xlfn.IFS(Table1[[#This Row],[Asset Class]]&lt;&gt;"Local","y",R$11=$E813,"y",Table1[[#This Row],[Asset Class]]="Local","")</f>
        <v/>
      </c>
      <c r="S813" s="341" t="str" cm="1">
        <f t="array" ref="S813">_xlfn.IFS(Table1[[#This Row],[Asset Class]]&lt;&gt;"Local","y",S$11=$E813,"y",Table1[[#This Row],[Asset Class]]="Local","")</f>
        <v>y</v>
      </c>
      <c r="T813" s="50"/>
      <c r="U813" s="95" t="str">
        <f>IF(Table1[[#This Row],[Asset Class]]&lt;&gt;"Local",0.25,IF(P813="y",1,""))</f>
        <v/>
      </c>
      <c r="V813" s="415" t="str">
        <f>IF(Table1[[#This Row],[Asset Class]]&lt;&gt;"Local",0.25,IF(Q813="y",1,""))</f>
        <v/>
      </c>
      <c r="W813" s="415" t="str">
        <f>IF(Table1[[#This Row],[Asset Class]]&lt;&gt;"Local",0.25,IF(R813="y",1,""))</f>
        <v/>
      </c>
      <c r="X813" s="415">
        <f>IF(Table1[[#This Row],[Asset Class]]&lt;&gt;"Local",0.25,IF(S813="y",1,""))</f>
        <v>1</v>
      </c>
      <c r="Y813" s="95">
        <f t="shared" si="72"/>
        <v>1</v>
      </c>
      <c r="Z813" s="50"/>
      <c r="AA813" s="257" t="str">
        <f t="shared" si="73"/>
        <v/>
      </c>
      <c r="AB813" s="258" t="str">
        <f t="shared" si="74"/>
        <v/>
      </c>
      <c r="AC813" s="258" t="str">
        <f t="shared" si="75"/>
        <v/>
      </c>
      <c r="AD813" s="258">
        <f t="shared" si="76"/>
        <v>255600</v>
      </c>
      <c r="AE813" s="259">
        <f t="shared" si="77"/>
        <v>255600</v>
      </c>
    </row>
    <row r="814" spans="1:31">
      <c r="A814" s="26"/>
      <c r="B814" s="210" t="s">
        <v>1406</v>
      </c>
      <c r="C814" s="211" t="s">
        <v>1407</v>
      </c>
      <c r="D814" s="211" t="s">
        <v>106</v>
      </c>
      <c r="E814" s="211" t="s">
        <v>114</v>
      </c>
      <c r="F814" s="241" t="s">
        <v>103</v>
      </c>
      <c r="G814" s="357">
        <v>0.5</v>
      </c>
      <c r="H814" s="360">
        <v>6715.0102555135854</v>
      </c>
      <c r="I814" s="365">
        <v>566.28724924743767</v>
      </c>
      <c r="J814" s="332">
        <f>Table1[[#This Row],[Embellishment Area (m2)]]*Table1[[#This Row],[Construction Unit Rate ($/m)]]*Table1[[#This Row],[Embellishment Area Factor]]</f>
        <v>1901312.3431315608</v>
      </c>
      <c r="K814" s="246">
        <v>0</v>
      </c>
      <c r="L814" s="337">
        <v>75.676903388107434</v>
      </c>
      <c r="M814" s="88">
        <f>Table1[[#This Row],[Size of land (m2)]]*Table1[[#This Row],[Land Unit Rate ($/m2)]]</f>
        <v>0</v>
      </c>
      <c r="N814" s="244">
        <v>2021</v>
      </c>
      <c r="O814" s="202">
        <f>ROUND(IF(Table1[[#This Row],[Valuation Year]]=2016,(Table1[[#This Row],[Total Construction Cost ($)]]+Table1[[#This Row],[Land Value]])*('General Input Sheet'!$G$38/'General Input Sheet'!$G$43),Table1[[#This Row],[Total Construction Cost ($)]]+Table1[[#This Row],[Land Value]]),0)</f>
        <v>1901312</v>
      </c>
      <c r="P814" s="123" t="str" cm="1">
        <f t="array" ref="P814">_xlfn.IFS(Table1[[#This Row],[Asset Class]]&lt;&gt;"Local","y",P$11=$E814,"y",Table1[[#This Row],[Asset Class]]="Local","")</f>
        <v>y</v>
      </c>
      <c r="Q814" s="86" t="str" cm="1">
        <f t="array" ref="Q814">_xlfn.IFS(Table1[[#This Row],[Asset Class]]&lt;&gt;"Local","y",Q$11=$E814,"y",Table1[[#This Row],[Asset Class]]="Local","")</f>
        <v>y</v>
      </c>
      <c r="R814" s="86" t="str" cm="1">
        <f t="array" ref="R814">_xlfn.IFS(Table1[[#This Row],[Asset Class]]&lt;&gt;"Local","y",R$11=$E814,"y",Table1[[#This Row],[Asset Class]]="Local","")</f>
        <v>y</v>
      </c>
      <c r="S814" s="341" t="str" cm="1">
        <f t="array" ref="S814">_xlfn.IFS(Table1[[#This Row],[Asset Class]]&lt;&gt;"Local","y",S$11=$E814,"y",Table1[[#This Row],[Asset Class]]="Local","")</f>
        <v>y</v>
      </c>
      <c r="T814" s="50"/>
      <c r="U814" s="95">
        <f>IF(Table1[[#This Row],[Asset Class]]&lt;&gt;"Local",0.25,IF(P814="y",1,""))</f>
        <v>0.25</v>
      </c>
      <c r="V814" s="415">
        <f>IF(Table1[[#This Row],[Asset Class]]&lt;&gt;"Local",0.25,IF(Q814="y",1,""))</f>
        <v>0.25</v>
      </c>
      <c r="W814" s="415">
        <f>IF(Table1[[#This Row],[Asset Class]]&lt;&gt;"Local",0.25,IF(R814="y",1,""))</f>
        <v>0.25</v>
      </c>
      <c r="X814" s="415">
        <f>IF(Table1[[#This Row],[Asset Class]]&lt;&gt;"Local",0.25,IF(S814="y",1,""))</f>
        <v>0.25</v>
      </c>
      <c r="Y814" s="95">
        <f t="shared" si="72"/>
        <v>1</v>
      </c>
      <c r="Z814" s="50"/>
      <c r="AA814" s="257">
        <f t="shared" si="73"/>
        <v>475328</v>
      </c>
      <c r="AB814" s="258">
        <f t="shared" si="74"/>
        <v>475328</v>
      </c>
      <c r="AC814" s="258">
        <f t="shared" si="75"/>
        <v>475328</v>
      </c>
      <c r="AD814" s="258">
        <f t="shared" si="76"/>
        <v>475328</v>
      </c>
      <c r="AE814" s="259">
        <f t="shared" si="77"/>
        <v>1901312</v>
      </c>
    </row>
    <row r="815" spans="1:31">
      <c r="A815" s="26"/>
      <c r="B815" s="210" t="s">
        <v>1408</v>
      </c>
      <c r="C815" s="211" t="s">
        <v>1409</v>
      </c>
      <c r="D815" s="211" t="s">
        <v>106</v>
      </c>
      <c r="E815" s="211" t="s">
        <v>114</v>
      </c>
      <c r="F815" s="241" t="s">
        <v>103</v>
      </c>
      <c r="G815" s="357">
        <v>0.5</v>
      </c>
      <c r="H815" s="360">
        <v>35036.682228444202</v>
      </c>
      <c r="I815" s="365">
        <v>566.28724924743767</v>
      </c>
      <c r="J815" s="332">
        <f>Table1[[#This Row],[Embellishment Area (m2)]]*Table1[[#This Row],[Construction Unit Rate ($/m)]]*Table1[[#This Row],[Embellishment Area Factor]]</f>
        <v>9920413.2009511255</v>
      </c>
      <c r="K815" s="246">
        <v>70073.364456888405</v>
      </c>
      <c r="L815" s="337">
        <v>75.676903388107434</v>
      </c>
      <c r="M815" s="88">
        <f>Table1[[#This Row],[Size of land (m2)]]*Table1[[#This Row],[Land Unit Rate ($/m2)]]</f>
        <v>5302935.2320835851</v>
      </c>
      <c r="N815" s="244">
        <v>2021</v>
      </c>
      <c r="O815" s="202">
        <f>ROUND(IF(Table1[[#This Row],[Valuation Year]]=2016,(Table1[[#This Row],[Total Construction Cost ($)]]+Table1[[#This Row],[Land Value]])*('General Input Sheet'!$G$38/'General Input Sheet'!$G$43),Table1[[#This Row],[Total Construction Cost ($)]]+Table1[[#This Row],[Land Value]]),0)</f>
        <v>15223348</v>
      </c>
      <c r="P815" s="123" t="str" cm="1">
        <f t="array" ref="P815">_xlfn.IFS(Table1[[#This Row],[Asset Class]]&lt;&gt;"Local","y",P$11=$E815,"y",Table1[[#This Row],[Asset Class]]="Local","")</f>
        <v>y</v>
      </c>
      <c r="Q815" s="86" t="str" cm="1">
        <f t="array" ref="Q815">_xlfn.IFS(Table1[[#This Row],[Asset Class]]&lt;&gt;"Local","y",Q$11=$E815,"y",Table1[[#This Row],[Asset Class]]="Local","")</f>
        <v>y</v>
      </c>
      <c r="R815" s="86" t="str" cm="1">
        <f t="array" ref="R815">_xlfn.IFS(Table1[[#This Row],[Asset Class]]&lt;&gt;"Local","y",R$11=$E815,"y",Table1[[#This Row],[Asset Class]]="Local","")</f>
        <v>y</v>
      </c>
      <c r="S815" s="341" t="str" cm="1">
        <f t="array" ref="S815">_xlfn.IFS(Table1[[#This Row],[Asset Class]]&lt;&gt;"Local","y",S$11=$E815,"y",Table1[[#This Row],[Asset Class]]="Local","")</f>
        <v>y</v>
      </c>
      <c r="T815" s="50"/>
      <c r="U815" s="95">
        <f>IF(Table1[[#This Row],[Asset Class]]&lt;&gt;"Local",0.25,IF(P815="y",1,""))</f>
        <v>0.25</v>
      </c>
      <c r="V815" s="415">
        <f>IF(Table1[[#This Row],[Asset Class]]&lt;&gt;"Local",0.25,IF(Q815="y",1,""))</f>
        <v>0.25</v>
      </c>
      <c r="W815" s="415">
        <f>IF(Table1[[#This Row],[Asset Class]]&lt;&gt;"Local",0.25,IF(R815="y",1,""))</f>
        <v>0.25</v>
      </c>
      <c r="X815" s="415">
        <f>IF(Table1[[#This Row],[Asset Class]]&lt;&gt;"Local",0.25,IF(S815="y",1,""))</f>
        <v>0.25</v>
      </c>
      <c r="Y815" s="95">
        <f t="shared" si="72"/>
        <v>1</v>
      </c>
      <c r="Z815" s="50"/>
      <c r="AA815" s="257">
        <f t="shared" si="73"/>
        <v>3805837</v>
      </c>
      <c r="AB815" s="258">
        <f t="shared" si="74"/>
        <v>3805837</v>
      </c>
      <c r="AC815" s="258">
        <f t="shared" si="75"/>
        <v>3805837</v>
      </c>
      <c r="AD815" s="258">
        <f t="shared" si="76"/>
        <v>3805837</v>
      </c>
      <c r="AE815" s="259">
        <f t="shared" si="77"/>
        <v>15223348</v>
      </c>
    </row>
    <row r="816" spans="1:31">
      <c r="A816" s="26"/>
      <c r="B816" s="210" t="s">
        <v>1408</v>
      </c>
      <c r="C816" s="211" t="s">
        <v>1410</v>
      </c>
      <c r="D816" s="211" t="s">
        <v>106</v>
      </c>
      <c r="E816" s="211" t="s">
        <v>114</v>
      </c>
      <c r="F816" s="241" t="s">
        <v>103</v>
      </c>
      <c r="G816" s="357">
        <v>0.5</v>
      </c>
      <c r="H816" s="360">
        <v>1252.4752369427185</v>
      </c>
      <c r="I816" s="365">
        <v>566.28724924743767</v>
      </c>
      <c r="J816" s="332">
        <f>Table1[[#This Row],[Embellishment Area (m2)]]*Table1[[#This Row],[Construction Unit Rate ($/m)]]*Table1[[#This Row],[Embellishment Area Factor]]</f>
        <v>354630.37833941239</v>
      </c>
      <c r="K816" s="246">
        <v>2504.9504738854371</v>
      </c>
      <c r="L816" s="337">
        <v>75.676903388107434</v>
      </c>
      <c r="M816" s="88">
        <f>Table1[[#This Row],[Size of land (m2)]]*Table1[[#This Row],[Land Unit Rate ($/m2)]]</f>
        <v>189566.89500422214</v>
      </c>
      <c r="N816" s="244">
        <v>2021</v>
      </c>
      <c r="O816" s="202">
        <f>ROUND(IF(Table1[[#This Row],[Valuation Year]]=2016,(Table1[[#This Row],[Total Construction Cost ($)]]+Table1[[#This Row],[Land Value]])*('General Input Sheet'!$G$38/'General Input Sheet'!$G$43),Table1[[#This Row],[Total Construction Cost ($)]]+Table1[[#This Row],[Land Value]]),0)</f>
        <v>544197</v>
      </c>
      <c r="P816" s="123" t="str" cm="1">
        <f t="array" ref="P816">_xlfn.IFS(Table1[[#This Row],[Asset Class]]&lt;&gt;"Local","y",P$11=$E816,"y",Table1[[#This Row],[Asset Class]]="Local","")</f>
        <v>y</v>
      </c>
      <c r="Q816" s="86" t="str" cm="1">
        <f t="array" ref="Q816">_xlfn.IFS(Table1[[#This Row],[Asset Class]]&lt;&gt;"Local","y",Q$11=$E816,"y",Table1[[#This Row],[Asset Class]]="Local","")</f>
        <v>y</v>
      </c>
      <c r="R816" s="86" t="str" cm="1">
        <f t="array" ref="R816">_xlfn.IFS(Table1[[#This Row],[Asset Class]]&lt;&gt;"Local","y",R$11=$E816,"y",Table1[[#This Row],[Asset Class]]="Local","")</f>
        <v>y</v>
      </c>
      <c r="S816" s="341" t="str" cm="1">
        <f t="array" ref="S816">_xlfn.IFS(Table1[[#This Row],[Asset Class]]&lt;&gt;"Local","y",S$11=$E816,"y",Table1[[#This Row],[Asset Class]]="Local","")</f>
        <v>y</v>
      </c>
      <c r="T816" s="50"/>
      <c r="U816" s="95">
        <f>IF(Table1[[#This Row],[Asset Class]]&lt;&gt;"Local",0.25,IF(P816="y",1,""))</f>
        <v>0.25</v>
      </c>
      <c r="V816" s="415">
        <f>IF(Table1[[#This Row],[Asset Class]]&lt;&gt;"Local",0.25,IF(Q816="y",1,""))</f>
        <v>0.25</v>
      </c>
      <c r="W816" s="415">
        <f>IF(Table1[[#This Row],[Asset Class]]&lt;&gt;"Local",0.25,IF(R816="y",1,""))</f>
        <v>0.25</v>
      </c>
      <c r="X816" s="415">
        <f>IF(Table1[[#This Row],[Asset Class]]&lt;&gt;"Local",0.25,IF(S816="y",1,""))</f>
        <v>0.25</v>
      </c>
      <c r="Y816" s="95">
        <f t="shared" si="72"/>
        <v>1</v>
      </c>
      <c r="Z816" s="50"/>
      <c r="AA816" s="257">
        <f t="shared" si="73"/>
        <v>136049.25</v>
      </c>
      <c r="AB816" s="258">
        <f t="shared" si="74"/>
        <v>136049.25</v>
      </c>
      <c r="AC816" s="258">
        <f t="shared" si="75"/>
        <v>136049.25</v>
      </c>
      <c r="AD816" s="258">
        <f t="shared" si="76"/>
        <v>136049.25</v>
      </c>
      <c r="AE816" s="259">
        <f t="shared" si="77"/>
        <v>544197</v>
      </c>
    </row>
    <row r="817" spans="1:31">
      <c r="A817" s="26"/>
      <c r="B817" s="210" t="s">
        <v>1408</v>
      </c>
      <c r="C817" s="211" t="s">
        <v>1411</v>
      </c>
      <c r="D817" s="211" t="s">
        <v>106</v>
      </c>
      <c r="E817" s="211" t="s">
        <v>114</v>
      </c>
      <c r="F817" s="241" t="s">
        <v>131</v>
      </c>
      <c r="G817" s="357">
        <v>0.5</v>
      </c>
      <c r="H817" s="360">
        <v>7457.4727795638601</v>
      </c>
      <c r="I817" s="365">
        <v>566.28724924743767</v>
      </c>
      <c r="J817" s="332">
        <f>Table1[[#This Row],[Embellishment Area (m2)]]*Table1[[#This Row],[Construction Unit Rate ($/m)]]*Table1[[#This Row],[Embellishment Area Factor]]</f>
        <v>2111535.8733384307</v>
      </c>
      <c r="K817" s="246">
        <v>14914.94555912772</v>
      </c>
      <c r="L817" s="337">
        <v>75.676903388107434</v>
      </c>
      <c r="M817" s="88">
        <f>Table1[[#This Row],[Size of land (m2)]]*Table1[[#This Row],[Land Unit Rate ($/m2)]]</f>
        <v>1128716.8941169905</v>
      </c>
      <c r="N817" s="244">
        <v>2021</v>
      </c>
      <c r="O817" s="202">
        <f>ROUND(IF(Table1[[#This Row],[Valuation Year]]=2016,(Table1[[#This Row],[Total Construction Cost ($)]]+Table1[[#This Row],[Land Value]])*('General Input Sheet'!$G$38/'General Input Sheet'!$G$43),Table1[[#This Row],[Total Construction Cost ($)]]+Table1[[#This Row],[Land Value]]),0)</f>
        <v>3240253</v>
      </c>
      <c r="P817" s="123" t="str" cm="1">
        <f t="array" ref="P817">_xlfn.IFS(Table1[[#This Row],[Asset Class]]&lt;&gt;"Local","y",P$11=$E817,"y",Table1[[#This Row],[Asset Class]]="Local","")</f>
        <v>y</v>
      </c>
      <c r="Q817" s="86" t="str" cm="1">
        <f t="array" ref="Q817">_xlfn.IFS(Table1[[#This Row],[Asset Class]]&lt;&gt;"Local","y",Q$11=$E817,"y",Table1[[#This Row],[Asset Class]]="Local","")</f>
        <v>y</v>
      </c>
      <c r="R817" s="86" t="str" cm="1">
        <f t="array" ref="R817">_xlfn.IFS(Table1[[#This Row],[Asset Class]]&lt;&gt;"Local","y",R$11=$E817,"y",Table1[[#This Row],[Asset Class]]="Local","")</f>
        <v>y</v>
      </c>
      <c r="S817" s="341" t="str" cm="1">
        <f t="array" ref="S817">_xlfn.IFS(Table1[[#This Row],[Asset Class]]&lt;&gt;"Local","y",S$11=$E817,"y",Table1[[#This Row],[Asset Class]]="Local","")</f>
        <v>y</v>
      </c>
      <c r="T817" s="50"/>
      <c r="U817" s="95">
        <f>IF(Table1[[#This Row],[Asset Class]]&lt;&gt;"Local",0.25,IF(P817="y",1,""))</f>
        <v>0.25</v>
      </c>
      <c r="V817" s="415">
        <f>IF(Table1[[#This Row],[Asset Class]]&lt;&gt;"Local",0.25,IF(Q817="y",1,""))</f>
        <v>0.25</v>
      </c>
      <c r="W817" s="415">
        <f>IF(Table1[[#This Row],[Asset Class]]&lt;&gt;"Local",0.25,IF(R817="y",1,""))</f>
        <v>0.25</v>
      </c>
      <c r="X817" s="415">
        <f>IF(Table1[[#This Row],[Asset Class]]&lt;&gt;"Local",0.25,IF(S817="y",1,""))</f>
        <v>0.25</v>
      </c>
      <c r="Y817" s="95">
        <f t="shared" si="72"/>
        <v>1</v>
      </c>
      <c r="Z817" s="50"/>
      <c r="AA817" s="257">
        <f t="shared" si="73"/>
        <v>810063.25</v>
      </c>
      <c r="AB817" s="258">
        <f t="shared" si="74"/>
        <v>810063.25</v>
      </c>
      <c r="AC817" s="258">
        <f t="shared" si="75"/>
        <v>810063.25</v>
      </c>
      <c r="AD817" s="258">
        <f t="shared" si="76"/>
        <v>810063.25</v>
      </c>
      <c r="AE817" s="259">
        <f t="shared" si="77"/>
        <v>3240253</v>
      </c>
    </row>
    <row r="818" spans="1:31">
      <c r="A818" s="26"/>
      <c r="B818" s="210" t="s">
        <v>1412</v>
      </c>
      <c r="C818" s="211" t="s">
        <v>1413</v>
      </c>
      <c r="D818" s="211" t="s">
        <v>111</v>
      </c>
      <c r="E818" s="211" t="s">
        <v>114</v>
      </c>
      <c r="F818" s="241" t="s">
        <v>103</v>
      </c>
      <c r="G818" s="357">
        <v>0.5</v>
      </c>
      <c r="H818" s="360">
        <v>4864.6478082826816</v>
      </c>
      <c r="I818" s="365">
        <v>77.371645491830151</v>
      </c>
      <c r="J818" s="332">
        <f>Table1[[#This Row],[Embellishment Area (m2)]]*Table1[[#This Row],[Construction Unit Rate ($/m)]]*Table1[[#This Row],[Embellishment Area Factor]]</f>
        <v>188192.90283252808</v>
      </c>
      <c r="K818" s="246">
        <v>9729.2956165653632</v>
      </c>
      <c r="L818" s="337">
        <v>51.919695325664051</v>
      </c>
      <c r="M818" s="88">
        <f>Table1[[#This Row],[Size of land (m2)]]*Table1[[#This Row],[Land Unit Rate ($/m2)]]</f>
        <v>505142.06414539245</v>
      </c>
      <c r="N818" s="244">
        <v>2021</v>
      </c>
      <c r="O818" s="202">
        <f>ROUND(IF(Table1[[#This Row],[Valuation Year]]=2016,(Table1[[#This Row],[Total Construction Cost ($)]]+Table1[[#This Row],[Land Value]])*('General Input Sheet'!$G$38/'General Input Sheet'!$G$43),Table1[[#This Row],[Total Construction Cost ($)]]+Table1[[#This Row],[Land Value]]),0)</f>
        <v>693335</v>
      </c>
      <c r="P818" s="123" t="str" cm="1">
        <f t="array" ref="P818">_xlfn.IFS(Table1[[#This Row],[Asset Class]]&lt;&gt;"Local","y",P$11=$E818,"y",Table1[[#This Row],[Asset Class]]="Local","")</f>
        <v/>
      </c>
      <c r="Q818" s="86" t="str" cm="1">
        <f t="array" ref="Q818">_xlfn.IFS(Table1[[#This Row],[Asset Class]]&lt;&gt;"Local","y",Q$11=$E818,"y",Table1[[#This Row],[Asset Class]]="Local","")</f>
        <v/>
      </c>
      <c r="R818" s="86" t="str" cm="1">
        <f t="array" ref="R818">_xlfn.IFS(Table1[[#This Row],[Asset Class]]&lt;&gt;"Local","y",R$11=$E818,"y",Table1[[#This Row],[Asset Class]]="Local","")</f>
        <v/>
      </c>
      <c r="S818" s="341" t="str" cm="1">
        <f t="array" ref="S818">_xlfn.IFS(Table1[[#This Row],[Asset Class]]&lt;&gt;"Local","y",S$11=$E818,"y",Table1[[#This Row],[Asset Class]]="Local","")</f>
        <v>y</v>
      </c>
      <c r="T818" s="50"/>
      <c r="U818" s="95" t="str">
        <f>IF(Table1[[#This Row],[Asset Class]]&lt;&gt;"Local",0.25,IF(P818="y",1,""))</f>
        <v/>
      </c>
      <c r="V818" s="415" t="str">
        <f>IF(Table1[[#This Row],[Asset Class]]&lt;&gt;"Local",0.25,IF(Q818="y",1,""))</f>
        <v/>
      </c>
      <c r="W818" s="415" t="str">
        <f>IF(Table1[[#This Row],[Asset Class]]&lt;&gt;"Local",0.25,IF(R818="y",1,""))</f>
        <v/>
      </c>
      <c r="X818" s="415">
        <f>IF(Table1[[#This Row],[Asset Class]]&lt;&gt;"Local",0.25,IF(S818="y",1,""))</f>
        <v>1</v>
      </c>
      <c r="Y818" s="95">
        <f t="shared" si="72"/>
        <v>1</v>
      </c>
      <c r="Z818" s="50"/>
      <c r="AA818" s="257" t="str">
        <f t="shared" si="73"/>
        <v/>
      </c>
      <c r="AB818" s="258" t="str">
        <f t="shared" si="74"/>
        <v/>
      </c>
      <c r="AC818" s="258" t="str">
        <f t="shared" si="75"/>
        <v/>
      </c>
      <c r="AD818" s="258">
        <f t="shared" si="76"/>
        <v>693335</v>
      </c>
      <c r="AE818" s="259">
        <f t="shared" si="77"/>
        <v>693335</v>
      </c>
    </row>
    <row r="819" spans="1:31">
      <c r="A819" s="26"/>
      <c r="B819" s="210" t="s">
        <v>1414</v>
      </c>
      <c r="C819" s="211" t="s">
        <v>1415</v>
      </c>
      <c r="D819" s="211" t="s">
        <v>106</v>
      </c>
      <c r="E819" s="211" t="s">
        <v>114</v>
      </c>
      <c r="F819" s="241" t="s">
        <v>136</v>
      </c>
      <c r="G819" s="357">
        <v>0.5</v>
      </c>
      <c r="H819" s="360">
        <v>14770.452525752806</v>
      </c>
      <c r="I819" s="365">
        <v>566.28724924743767</v>
      </c>
      <c r="J819" s="332">
        <f>Table1[[#This Row],[Embellishment Area (m2)]]*Table1[[#This Row],[Construction Unit Rate ($/m)]]*Table1[[#This Row],[Embellishment Area Factor]]</f>
        <v>4182159.4654742121</v>
      </c>
      <c r="K819" s="246">
        <v>29540.905051505611</v>
      </c>
      <c r="L819" s="337">
        <v>75.676903388107434</v>
      </c>
      <c r="M819" s="88">
        <f>Table1[[#This Row],[Size of land (m2)]]*Table1[[#This Row],[Land Unit Rate ($/m2)]]</f>
        <v>2235564.2175800451</v>
      </c>
      <c r="N819" s="244">
        <v>2021</v>
      </c>
      <c r="O819" s="202">
        <f>ROUND(IF(Table1[[#This Row],[Valuation Year]]=2016,(Table1[[#This Row],[Total Construction Cost ($)]]+Table1[[#This Row],[Land Value]])*('General Input Sheet'!$G$38/'General Input Sheet'!$G$43),Table1[[#This Row],[Total Construction Cost ($)]]+Table1[[#This Row],[Land Value]]),0)</f>
        <v>6417724</v>
      </c>
      <c r="P819" s="123" t="str" cm="1">
        <f t="array" ref="P819">_xlfn.IFS(Table1[[#This Row],[Asset Class]]&lt;&gt;"Local","y",P$11=$E819,"y",Table1[[#This Row],[Asset Class]]="Local","")</f>
        <v>y</v>
      </c>
      <c r="Q819" s="86" t="str" cm="1">
        <f t="array" ref="Q819">_xlfn.IFS(Table1[[#This Row],[Asset Class]]&lt;&gt;"Local","y",Q$11=$E819,"y",Table1[[#This Row],[Asset Class]]="Local","")</f>
        <v>y</v>
      </c>
      <c r="R819" s="86" t="str" cm="1">
        <f t="array" ref="R819">_xlfn.IFS(Table1[[#This Row],[Asset Class]]&lt;&gt;"Local","y",R$11=$E819,"y",Table1[[#This Row],[Asset Class]]="Local","")</f>
        <v>y</v>
      </c>
      <c r="S819" s="341" t="str" cm="1">
        <f t="array" ref="S819">_xlfn.IFS(Table1[[#This Row],[Asset Class]]&lt;&gt;"Local","y",S$11=$E819,"y",Table1[[#This Row],[Asset Class]]="Local","")</f>
        <v>y</v>
      </c>
      <c r="T819" s="50"/>
      <c r="U819" s="95">
        <f>IF(Table1[[#This Row],[Asset Class]]&lt;&gt;"Local",0.25,IF(P819="y",1,""))</f>
        <v>0.25</v>
      </c>
      <c r="V819" s="415">
        <f>IF(Table1[[#This Row],[Asset Class]]&lt;&gt;"Local",0.25,IF(Q819="y",1,""))</f>
        <v>0.25</v>
      </c>
      <c r="W819" s="415">
        <f>IF(Table1[[#This Row],[Asset Class]]&lt;&gt;"Local",0.25,IF(R819="y",1,""))</f>
        <v>0.25</v>
      </c>
      <c r="X819" s="415">
        <f>IF(Table1[[#This Row],[Asset Class]]&lt;&gt;"Local",0.25,IF(S819="y",1,""))</f>
        <v>0.25</v>
      </c>
      <c r="Y819" s="95">
        <f t="shared" si="72"/>
        <v>1</v>
      </c>
      <c r="Z819" s="50"/>
      <c r="AA819" s="257">
        <f t="shared" si="73"/>
        <v>1604431</v>
      </c>
      <c r="AB819" s="258">
        <f t="shared" si="74"/>
        <v>1604431</v>
      </c>
      <c r="AC819" s="258">
        <f t="shared" si="75"/>
        <v>1604431</v>
      </c>
      <c r="AD819" s="258">
        <f t="shared" si="76"/>
        <v>1604431</v>
      </c>
      <c r="AE819" s="259">
        <f t="shared" si="77"/>
        <v>6417724</v>
      </c>
    </row>
    <row r="820" spans="1:31">
      <c r="A820" s="26"/>
      <c r="B820" s="210" t="s">
        <v>1412</v>
      </c>
      <c r="C820" s="211" t="s">
        <v>1416</v>
      </c>
      <c r="D820" s="211" t="s">
        <v>111</v>
      </c>
      <c r="E820" s="211" t="s">
        <v>114</v>
      </c>
      <c r="F820" s="241" t="s">
        <v>108</v>
      </c>
      <c r="G820" s="357">
        <v>0.5</v>
      </c>
      <c r="H820" s="360">
        <v>708.88278801293245</v>
      </c>
      <c r="I820" s="365">
        <v>77.371645491830151</v>
      </c>
      <c r="J820" s="332">
        <f>Table1[[#This Row],[Embellishment Area (m2)]]*Table1[[#This Row],[Construction Unit Rate ($/m)]]*Table1[[#This Row],[Embellishment Area Factor]]</f>
        <v>27423.713884698398</v>
      </c>
      <c r="K820" s="246">
        <v>1417.7655760258649</v>
      </c>
      <c r="L820" s="337">
        <v>51.919695325664051</v>
      </c>
      <c r="M820" s="88">
        <f>Table1[[#This Row],[Size of land (m2)]]*Table1[[#This Row],[Land Unit Rate ($/m2)]]</f>
        <v>73609.956750477504</v>
      </c>
      <c r="N820" s="244">
        <v>2021</v>
      </c>
      <c r="O820" s="202">
        <f>ROUND(IF(Table1[[#This Row],[Valuation Year]]=2016,(Table1[[#This Row],[Total Construction Cost ($)]]+Table1[[#This Row],[Land Value]])*('General Input Sheet'!$G$38/'General Input Sheet'!$G$43),Table1[[#This Row],[Total Construction Cost ($)]]+Table1[[#This Row],[Land Value]]),0)</f>
        <v>101034</v>
      </c>
      <c r="P820" s="123" t="str" cm="1">
        <f t="array" ref="P820">_xlfn.IFS(Table1[[#This Row],[Asset Class]]&lt;&gt;"Local","y",P$11=$E820,"y",Table1[[#This Row],[Asset Class]]="Local","")</f>
        <v/>
      </c>
      <c r="Q820" s="86" t="str" cm="1">
        <f t="array" ref="Q820">_xlfn.IFS(Table1[[#This Row],[Asset Class]]&lt;&gt;"Local","y",Q$11=$E820,"y",Table1[[#This Row],[Asset Class]]="Local","")</f>
        <v/>
      </c>
      <c r="R820" s="86" t="str" cm="1">
        <f t="array" ref="R820">_xlfn.IFS(Table1[[#This Row],[Asset Class]]&lt;&gt;"Local","y",R$11=$E820,"y",Table1[[#This Row],[Asset Class]]="Local","")</f>
        <v/>
      </c>
      <c r="S820" s="341" t="str" cm="1">
        <f t="array" ref="S820">_xlfn.IFS(Table1[[#This Row],[Asset Class]]&lt;&gt;"Local","y",S$11=$E820,"y",Table1[[#This Row],[Asset Class]]="Local","")</f>
        <v>y</v>
      </c>
      <c r="T820" s="50"/>
      <c r="U820" s="95" t="str">
        <f>IF(Table1[[#This Row],[Asset Class]]&lt;&gt;"Local",0.25,IF(P820="y",1,""))</f>
        <v/>
      </c>
      <c r="V820" s="415" t="str">
        <f>IF(Table1[[#This Row],[Asset Class]]&lt;&gt;"Local",0.25,IF(Q820="y",1,""))</f>
        <v/>
      </c>
      <c r="W820" s="415" t="str">
        <f>IF(Table1[[#This Row],[Asset Class]]&lt;&gt;"Local",0.25,IF(R820="y",1,""))</f>
        <v/>
      </c>
      <c r="X820" s="415">
        <f>IF(Table1[[#This Row],[Asset Class]]&lt;&gt;"Local",0.25,IF(S820="y",1,""))</f>
        <v>1</v>
      </c>
      <c r="Y820" s="95">
        <f t="shared" si="72"/>
        <v>1</v>
      </c>
      <c r="Z820" s="50"/>
      <c r="AA820" s="257" t="str">
        <f t="shared" si="73"/>
        <v/>
      </c>
      <c r="AB820" s="258" t="str">
        <f t="shared" si="74"/>
        <v/>
      </c>
      <c r="AC820" s="258" t="str">
        <f t="shared" si="75"/>
        <v/>
      </c>
      <c r="AD820" s="258">
        <f t="shared" si="76"/>
        <v>101034</v>
      </c>
      <c r="AE820" s="259">
        <f t="shared" si="77"/>
        <v>101034</v>
      </c>
    </row>
    <row r="821" spans="1:31">
      <c r="A821" s="26"/>
      <c r="B821" s="210" t="s">
        <v>1417</v>
      </c>
      <c r="C821" s="211" t="s">
        <v>1418</v>
      </c>
      <c r="D821" s="211" t="s">
        <v>111</v>
      </c>
      <c r="E821" s="211" t="s">
        <v>114</v>
      </c>
      <c r="F821" s="241" t="s">
        <v>108</v>
      </c>
      <c r="G821" s="357">
        <v>0.5</v>
      </c>
      <c r="H821" s="360">
        <v>1718.8857081336826</v>
      </c>
      <c r="I821" s="365">
        <v>77.371645491830151</v>
      </c>
      <c r="J821" s="332">
        <f>Table1[[#This Row],[Embellishment Area (m2)]]*Table1[[#This Row],[Construction Unit Rate ($/m)]]*Table1[[#This Row],[Embellishment Area Factor]]</f>
        <v>66496.507825346358</v>
      </c>
      <c r="K821" s="246">
        <v>3437.7714162673651</v>
      </c>
      <c r="L821" s="337">
        <v>51.919695325664051</v>
      </c>
      <c r="M821" s="88">
        <f>Table1[[#This Row],[Size of land (m2)]]*Table1[[#This Row],[Land Unit Rate ($/m2)]]</f>
        <v>178488.0445318782</v>
      </c>
      <c r="N821" s="244">
        <v>2021</v>
      </c>
      <c r="O821" s="202">
        <f>ROUND(IF(Table1[[#This Row],[Valuation Year]]=2016,(Table1[[#This Row],[Total Construction Cost ($)]]+Table1[[#This Row],[Land Value]])*('General Input Sheet'!$G$38/'General Input Sheet'!$G$43),Table1[[#This Row],[Total Construction Cost ($)]]+Table1[[#This Row],[Land Value]]),0)</f>
        <v>244985</v>
      </c>
      <c r="P821" s="123" t="str" cm="1">
        <f t="array" ref="P821">_xlfn.IFS(Table1[[#This Row],[Asset Class]]&lt;&gt;"Local","y",P$11=$E821,"y",Table1[[#This Row],[Asset Class]]="Local","")</f>
        <v/>
      </c>
      <c r="Q821" s="86" t="str" cm="1">
        <f t="array" ref="Q821">_xlfn.IFS(Table1[[#This Row],[Asset Class]]&lt;&gt;"Local","y",Q$11=$E821,"y",Table1[[#This Row],[Asset Class]]="Local","")</f>
        <v/>
      </c>
      <c r="R821" s="86" t="str" cm="1">
        <f t="array" ref="R821">_xlfn.IFS(Table1[[#This Row],[Asset Class]]&lt;&gt;"Local","y",R$11=$E821,"y",Table1[[#This Row],[Asset Class]]="Local","")</f>
        <v/>
      </c>
      <c r="S821" s="341" t="str" cm="1">
        <f t="array" ref="S821">_xlfn.IFS(Table1[[#This Row],[Asset Class]]&lt;&gt;"Local","y",S$11=$E821,"y",Table1[[#This Row],[Asset Class]]="Local","")</f>
        <v>y</v>
      </c>
      <c r="T821" s="50"/>
      <c r="U821" s="95" t="str">
        <f>IF(Table1[[#This Row],[Asset Class]]&lt;&gt;"Local",0.25,IF(P821="y",1,""))</f>
        <v/>
      </c>
      <c r="V821" s="415" t="str">
        <f>IF(Table1[[#This Row],[Asset Class]]&lt;&gt;"Local",0.25,IF(Q821="y",1,""))</f>
        <v/>
      </c>
      <c r="W821" s="415" t="str">
        <f>IF(Table1[[#This Row],[Asset Class]]&lt;&gt;"Local",0.25,IF(R821="y",1,""))</f>
        <v/>
      </c>
      <c r="X821" s="415">
        <f>IF(Table1[[#This Row],[Asset Class]]&lt;&gt;"Local",0.25,IF(S821="y",1,""))</f>
        <v>1</v>
      </c>
      <c r="Y821" s="95">
        <f t="shared" si="72"/>
        <v>1</v>
      </c>
      <c r="Z821" s="50"/>
      <c r="AA821" s="257" t="str">
        <f t="shared" si="73"/>
        <v/>
      </c>
      <c r="AB821" s="258" t="str">
        <f t="shared" si="74"/>
        <v/>
      </c>
      <c r="AC821" s="258" t="str">
        <f t="shared" si="75"/>
        <v/>
      </c>
      <c r="AD821" s="258">
        <f t="shared" si="76"/>
        <v>244985</v>
      </c>
      <c r="AE821" s="259">
        <f t="shared" si="77"/>
        <v>244985</v>
      </c>
    </row>
    <row r="822" spans="1:31">
      <c r="A822" s="26"/>
      <c r="B822" s="210" t="s">
        <v>1419</v>
      </c>
      <c r="C822" s="211" t="s">
        <v>1420</v>
      </c>
      <c r="D822" s="211" t="s">
        <v>111</v>
      </c>
      <c r="E822" s="211" t="s">
        <v>114</v>
      </c>
      <c r="F822" s="241" t="s">
        <v>103</v>
      </c>
      <c r="G822" s="357">
        <v>0.5</v>
      </c>
      <c r="H822" s="360">
        <v>1516.072769599627</v>
      </c>
      <c r="I822" s="365">
        <v>77.371645491830151</v>
      </c>
      <c r="J822" s="332">
        <f>Table1[[#This Row],[Embellishment Area (m2)]]*Table1[[#This Row],[Construction Unit Rate ($/m)]]*Table1[[#This Row],[Embellishment Area Factor]]</f>
        <v>58650.522434639715</v>
      </c>
      <c r="K822" s="246">
        <v>3032.145539199254</v>
      </c>
      <c r="L822" s="337">
        <v>51.919695325664051</v>
      </c>
      <c r="M822" s="88">
        <f>Table1[[#This Row],[Size of land (m2)]]*Table1[[#This Row],[Land Unit Rate ($/m2)]]</f>
        <v>157428.07257829662</v>
      </c>
      <c r="N822" s="244">
        <v>2021</v>
      </c>
      <c r="O822" s="202">
        <f>ROUND(IF(Table1[[#This Row],[Valuation Year]]=2016,(Table1[[#This Row],[Total Construction Cost ($)]]+Table1[[#This Row],[Land Value]])*('General Input Sheet'!$G$38/'General Input Sheet'!$G$43),Table1[[#This Row],[Total Construction Cost ($)]]+Table1[[#This Row],[Land Value]]),0)</f>
        <v>216079</v>
      </c>
      <c r="P822" s="123" t="str" cm="1">
        <f t="array" ref="P822">_xlfn.IFS(Table1[[#This Row],[Asset Class]]&lt;&gt;"Local","y",P$11=$E822,"y",Table1[[#This Row],[Asset Class]]="Local","")</f>
        <v/>
      </c>
      <c r="Q822" s="86" t="str" cm="1">
        <f t="array" ref="Q822">_xlfn.IFS(Table1[[#This Row],[Asset Class]]&lt;&gt;"Local","y",Q$11=$E822,"y",Table1[[#This Row],[Asset Class]]="Local","")</f>
        <v/>
      </c>
      <c r="R822" s="86" t="str" cm="1">
        <f t="array" ref="R822">_xlfn.IFS(Table1[[#This Row],[Asset Class]]&lt;&gt;"Local","y",R$11=$E822,"y",Table1[[#This Row],[Asset Class]]="Local","")</f>
        <v/>
      </c>
      <c r="S822" s="341" t="str" cm="1">
        <f t="array" ref="S822">_xlfn.IFS(Table1[[#This Row],[Asset Class]]&lt;&gt;"Local","y",S$11=$E822,"y",Table1[[#This Row],[Asset Class]]="Local","")</f>
        <v>y</v>
      </c>
      <c r="T822" s="50"/>
      <c r="U822" s="95" t="str">
        <f>IF(Table1[[#This Row],[Asset Class]]&lt;&gt;"Local",0.25,IF(P822="y",1,""))</f>
        <v/>
      </c>
      <c r="V822" s="415" t="str">
        <f>IF(Table1[[#This Row],[Asset Class]]&lt;&gt;"Local",0.25,IF(Q822="y",1,""))</f>
        <v/>
      </c>
      <c r="W822" s="415" t="str">
        <f>IF(Table1[[#This Row],[Asset Class]]&lt;&gt;"Local",0.25,IF(R822="y",1,""))</f>
        <v/>
      </c>
      <c r="X822" s="415">
        <f>IF(Table1[[#This Row],[Asset Class]]&lt;&gt;"Local",0.25,IF(S822="y",1,""))</f>
        <v>1</v>
      </c>
      <c r="Y822" s="95">
        <f t="shared" si="72"/>
        <v>1</v>
      </c>
      <c r="Z822" s="50"/>
      <c r="AA822" s="257" t="str">
        <f t="shared" si="73"/>
        <v/>
      </c>
      <c r="AB822" s="258" t="str">
        <f t="shared" si="74"/>
        <v/>
      </c>
      <c r="AC822" s="258" t="str">
        <f t="shared" si="75"/>
        <v/>
      </c>
      <c r="AD822" s="258">
        <f t="shared" si="76"/>
        <v>216079</v>
      </c>
      <c r="AE822" s="259">
        <f t="shared" si="77"/>
        <v>216079</v>
      </c>
    </row>
    <row r="823" spans="1:31">
      <c r="A823" s="26"/>
      <c r="B823" s="210" t="s">
        <v>1421</v>
      </c>
      <c r="C823" s="211" t="s">
        <v>1422</v>
      </c>
      <c r="D823" s="211" t="s">
        <v>106</v>
      </c>
      <c r="E823" s="211" t="s">
        <v>114</v>
      </c>
      <c r="F823" s="241" t="s">
        <v>108</v>
      </c>
      <c r="G823" s="357">
        <v>0.5</v>
      </c>
      <c r="H823" s="360">
        <v>5515.4249676793752</v>
      </c>
      <c r="I823" s="365">
        <v>566.28724924743767</v>
      </c>
      <c r="J823" s="332">
        <f>Table1[[#This Row],[Embellishment Area (m2)]]*Table1[[#This Row],[Construction Unit Rate ($/m)]]*Table1[[#This Row],[Embellishment Area Factor]]</f>
        <v>1561657.4166888956</v>
      </c>
      <c r="K823" s="246">
        <v>11030.84993535875</v>
      </c>
      <c r="L823" s="337">
        <v>75.676903388107434</v>
      </c>
      <c r="M823" s="88">
        <f>Table1[[#This Row],[Size of land (m2)]]*Table1[[#This Row],[Land Unit Rate ($/m2)]]</f>
        <v>834780.56484685524</v>
      </c>
      <c r="N823" s="244">
        <v>2021</v>
      </c>
      <c r="O823" s="202">
        <f>ROUND(IF(Table1[[#This Row],[Valuation Year]]=2016,(Table1[[#This Row],[Total Construction Cost ($)]]+Table1[[#This Row],[Land Value]])*('General Input Sheet'!$G$38/'General Input Sheet'!$G$43),Table1[[#This Row],[Total Construction Cost ($)]]+Table1[[#This Row],[Land Value]]),0)</f>
        <v>2396438</v>
      </c>
      <c r="P823" s="123" t="str" cm="1">
        <f t="array" ref="P823">_xlfn.IFS(Table1[[#This Row],[Asset Class]]&lt;&gt;"Local","y",P$11=$E823,"y",Table1[[#This Row],[Asset Class]]="Local","")</f>
        <v>y</v>
      </c>
      <c r="Q823" s="86" t="str" cm="1">
        <f t="array" ref="Q823">_xlfn.IFS(Table1[[#This Row],[Asset Class]]&lt;&gt;"Local","y",Q$11=$E823,"y",Table1[[#This Row],[Asset Class]]="Local","")</f>
        <v>y</v>
      </c>
      <c r="R823" s="86" t="str" cm="1">
        <f t="array" ref="R823">_xlfn.IFS(Table1[[#This Row],[Asset Class]]&lt;&gt;"Local","y",R$11=$E823,"y",Table1[[#This Row],[Asset Class]]="Local","")</f>
        <v>y</v>
      </c>
      <c r="S823" s="341" t="str" cm="1">
        <f t="array" ref="S823">_xlfn.IFS(Table1[[#This Row],[Asset Class]]&lt;&gt;"Local","y",S$11=$E823,"y",Table1[[#This Row],[Asset Class]]="Local","")</f>
        <v>y</v>
      </c>
      <c r="T823" s="50"/>
      <c r="U823" s="95">
        <f>IF(Table1[[#This Row],[Asset Class]]&lt;&gt;"Local",0.25,IF(P823="y",1,""))</f>
        <v>0.25</v>
      </c>
      <c r="V823" s="415">
        <f>IF(Table1[[#This Row],[Asset Class]]&lt;&gt;"Local",0.25,IF(Q823="y",1,""))</f>
        <v>0.25</v>
      </c>
      <c r="W823" s="415">
        <f>IF(Table1[[#This Row],[Asset Class]]&lt;&gt;"Local",0.25,IF(R823="y",1,""))</f>
        <v>0.25</v>
      </c>
      <c r="X823" s="415">
        <f>IF(Table1[[#This Row],[Asset Class]]&lt;&gt;"Local",0.25,IF(S823="y",1,""))</f>
        <v>0.25</v>
      </c>
      <c r="Y823" s="95">
        <f t="shared" si="72"/>
        <v>1</v>
      </c>
      <c r="Z823" s="50"/>
      <c r="AA823" s="257">
        <f t="shared" si="73"/>
        <v>599109.5</v>
      </c>
      <c r="AB823" s="258">
        <f t="shared" si="74"/>
        <v>599109.5</v>
      </c>
      <c r="AC823" s="258">
        <f t="shared" si="75"/>
        <v>599109.5</v>
      </c>
      <c r="AD823" s="258">
        <f t="shared" si="76"/>
        <v>599109.5</v>
      </c>
      <c r="AE823" s="259">
        <f t="shared" si="77"/>
        <v>2396438</v>
      </c>
    </row>
    <row r="824" spans="1:31">
      <c r="A824" s="26"/>
      <c r="B824" s="210" t="s">
        <v>1421</v>
      </c>
      <c r="C824" s="211" t="s">
        <v>1423</v>
      </c>
      <c r="D824" s="211" t="s">
        <v>106</v>
      </c>
      <c r="E824" s="211" t="s">
        <v>114</v>
      </c>
      <c r="F824" s="241" t="s">
        <v>136</v>
      </c>
      <c r="G824" s="357">
        <v>0.5</v>
      </c>
      <c r="H824" s="360">
        <v>18486.786216744964</v>
      </c>
      <c r="I824" s="365">
        <v>566.28724924743767</v>
      </c>
      <c r="J824" s="332">
        <f>Table1[[#This Row],[Embellishment Area (m2)]]*Table1[[#This Row],[Construction Unit Rate ($/m)]]*Table1[[#This Row],[Embellishment Area Factor]]</f>
        <v>5234415.6570529751</v>
      </c>
      <c r="K824" s="246">
        <v>36973.572433489928</v>
      </c>
      <c r="L824" s="337">
        <v>75.676903388107434</v>
      </c>
      <c r="M824" s="88">
        <f>Table1[[#This Row],[Size of land (m2)]]*Table1[[#This Row],[Land Unit Rate ($/m2)]]</f>
        <v>2798045.4689624095</v>
      </c>
      <c r="N824" s="244">
        <v>2021</v>
      </c>
      <c r="O824" s="202">
        <f>ROUND(IF(Table1[[#This Row],[Valuation Year]]=2016,(Table1[[#This Row],[Total Construction Cost ($)]]+Table1[[#This Row],[Land Value]])*('General Input Sheet'!$G$38/'General Input Sheet'!$G$43),Table1[[#This Row],[Total Construction Cost ($)]]+Table1[[#This Row],[Land Value]]),0)</f>
        <v>8032461</v>
      </c>
      <c r="P824" s="123" t="str" cm="1">
        <f t="array" ref="P824">_xlfn.IFS(Table1[[#This Row],[Asset Class]]&lt;&gt;"Local","y",P$11=$E824,"y",Table1[[#This Row],[Asset Class]]="Local","")</f>
        <v>y</v>
      </c>
      <c r="Q824" s="86" t="str" cm="1">
        <f t="array" ref="Q824">_xlfn.IFS(Table1[[#This Row],[Asset Class]]&lt;&gt;"Local","y",Q$11=$E824,"y",Table1[[#This Row],[Asset Class]]="Local","")</f>
        <v>y</v>
      </c>
      <c r="R824" s="86" t="str" cm="1">
        <f t="array" ref="R824">_xlfn.IFS(Table1[[#This Row],[Asset Class]]&lt;&gt;"Local","y",R$11=$E824,"y",Table1[[#This Row],[Asset Class]]="Local","")</f>
        <v>y</v>
      </c>
      <c r="S824" s="341" t="str" cm="1">
        <f t="array" ref="S824">_xlfn.IFS(Table1[[#This Row],[Asset Class]]&lt;&gt;"Local","y",S$11=$E824,"y",Table1[[#This Row],[Asset Class]]="Local","")</f>
        <v>y</v>
      </c>
      <c r="T824" s="50"/>
      <c r="U824" s="95">
        <f>IF(Table1[[#This Row],[Asset Class]]&lt;&gt;"Local",0.25,IF(P824="y",1,""))</f>
        <v>0.25</v>
      </c>
      <c r="V824" s="415">
        <f>IF(Table1[[#This Row],[Asset Class]]&lt;&gt;"Local",0.25,IF(Q824="y",1,""))</f>
        <v>0.25</v>
      </c>
      <c r="W824" s="415">
        <f>IF(Table1[[#This Row],[Asset Class]]&lt;&gt;"Local",0.25,IF(R824="y",1,""))</f>
        <v>0.25</v>
      </c>
      <c r="X824" s="415">
        <f>IF(Table1[[#This Row],[Asset Class]]&lt;&gt;"Local",0.25,IF(S824="y",1,""))</f>
        <v>0.25</v>
      </c>
      <c r="Y824" s="95">
        <f t="shared" si="72"/>
        <v>1</v>
      </c>
      <c r="Z824" s="50"/>
      <c r="AA824" s="257">
        <f t="shared" si="73"/>
        <v>2008115.25</v>
      </c>
      <c r="AB824" s="258">
        <f t="shared" si="74"/>
        <v>2008115.25</v>
      </c>
      <c r="AC824" s="258">
        <f t="shared" si="75"/>
        <v>2008115.25</v>
      </c>
      <c r="AD824" s="258">
        <f t="shared" si="76"/>
        <v>2008115.25</v>
      </c>
      <c r="AE824" s="259">
        <f t="shared" si="77"/>
        <v>8032461</v>
      </c>
    </row>
    <row r="825" spans="1:31">
      <c r="A825" s="26"/>
      <c r="B825" s="210" t="s">
        <v>1424</v>
      </c>
      <c r="C825" s="211" t="s">
        <v>1425</v>
      </c>
      <c r="D825" s="211" t="s">
        <v>111</v>
      </c>
      <c r="E825" s="211" t="s">
        <v>114</v>
      </c>
      <c r="F825" s="241" t="s">
        <v>108</v>
      </c>
      <c r="G825" s="357">
        <v>0.5</v>
      </c>
      <c r="H825" s="360">
        <v>892.74431798475155</v>
      </c>
      <c r="I825" s="365">
        <v>77.371645491830151</v>
      </c>
      <c r="J825" s="332">
        <f>Table1[[#This Row],[Embellishment Area (m2)]]*Table1[[#This Row],[Construction Unit Rate ($/m)]]*Table1[[#This Row],[Embellishment Area Factor]]</f>
        <v>34536.548442980944</v>
      </c>
      <c r="K825" s="246">
        <v>1785.4886359695031</v>
      </c>
      <c r="L825" s="337">
        <v>51.919695325664051</v>
      </c>
      <c r="M825" s="88">
        <f>Table1[[#This Row],[Size of land (m2)]]*Table1[[#This Row],[Land Unit Rate ($/m2)]]</f>
        <v>92702.02598697209</v>
      </c>
      <c r="N825" s="244">
        <v>2021</v>
      </c>
      <c r="O825" s="202">
        <f>ROUND(IF(Table1[[#This Row],[Valuation Year]]=2016,(Table1[[#This Row],[Total Construction Cost ($)]]+Table1[[#This Row],[Land Value]])*('General Input Sheet'!$G$38/'General Input Sheet'!$G$43),Table1[[#This Row],[Total Construction Cost ($)]]+Table1[[#This Row],[Land Value]]),0)</f>
        <v>127239</v>
      </c>
      <c r="P825" s="123" t="str" cm="1">
        <f t="array" ref="P825">_xlfn.IFS(Table1[[#This Row],[Asset Class]]&lt;&gt;"Local","y",P$11=$E825,"y",Table1[[#This Row],[Asset Class]]="Local","")</f>
        <v/>
      </c>
      <c r="Q825" s="86" t="str" cm="1">
        <f t="array" ref="Q825">_xlfn.IFS(Table1[[#This Row],[Asset Class]]&lt;&gt;"Local","y",Q$11=$E825,"y",Table1[[#This Row],[Asset Class]]="Local","")</f>
        <v/>
      </c>
      <c r="R825" s="86" t="str" cm="1">
        <f t="array" ref="R825">_xlfn.IFS(Table1[[#This Row],[Asset Class]]&lt;&gt;"Local","y",R$11=$E825,"y",Table1[[#This Row],[Asset Class]]="Local","")</f>
        <v/>
      </c>
      <c r="S825" s="341" t="str" cm="1">
        <f t="array" ref="S825">_xlfn.IFS(Table1[[#This Row],[Asset Class]]&lt;&gt;"Local","y",S$11=$E825,"y",Table1[[#This Row],[Asset Class]]="Local","")</f>
        <v>y</v>
      </c>
      <c r="T825" s="50"/>
      <c r="U825" s="95" t="str">
        <f>IF(Table1[[#This Row],[Asset Class]]&lt;&gt;"Local",0.25,IF(P825="y",1,""))</f>
        <v/>
      </c>
      <c r="V825" s="415" t="str">
        <f>IF(Table1[[#This Row],[Asset Class]]&lt;&gt;"Local",0.25,IF(Q825="y",1,""))</f>
        <v/>
      </c>
      <c r="W825" s="415" t="str">
        <f>IF(Table1[[#This Row],[Asset Class]]&lt;&gt;"Local",0.25,IF(R825="y",1,""))</f>
        <v/>
      </c>
      <c r="X825" s="415">
        <f>IF(Table1[[#This Row],[Asset Class]]&lt;&gt;"Local",0.25,IF(S825="y",1,""))</f>
        <v>1</v>
      </c>
      <c r="Y825" s="95">
        <f t="shared" si="72"/>
        <v>1</v>
      </c>
      <c r="Z825" s="50"/>
      <c r="AA825" s="257" t="str">
        <f t="shared" si="73"/>
        <v/>
      </c>
      <c r="AB825" s="258" t="str">
        <f t="shared" si="74"/>
        <v/>
      </c>
      <c r="AC825" s="258" t="str">
        <f t="shared" si="75"/>
        <v/>
      </c>
      <c r="AD825" s="258">
        <f t="shared" si="76"/>
        <v>127239</v>
      </c>
      <c r="AE825" s="259">
        <f t="shared" si="77"/>
        <v>127239</v>
      </c>
    </row>
    <row r="826" spans="1:31">
      <c r="A826" s="26"/>
      <c r="B826" s="210" t="s">
        <v>1424</v>
      </c>
      <c r="C826" s="211" t="s">
        <v>1426</v>
      </c>
      <c r="D826" s="211" t="s">
        <v>111</v>
      </c>
      <c r="E826" s="211" t="s">
        <v>114</v>
      </c>
      <c r="F826" s="241" t="s">
        <v>103</v>
      </c>
      <c r="G826" s="357">
        <v>0.5</v>
      </c>
      <c r="H826" s="360">
        <v>388.29163798329199</v>
      </c>
      <c r="I826" s="365">
        <v>77.371645491830151</v>
      </c>
      <c r="J826" s="332">
        <f>Table1[[#This Row],[Embellishment Area (m2)]]*Table1[[#This Row],[Construction Unit Rate ($/m)]]*Table1[[#This Row],[Embellishment Area Factor]]</f>
        <v>15021.381480742659</v>
      </c>
      <c r="K826" s="246">
        <v>776.58327596658398</v>
      </c>
      <c r="L826" s="337">
        <v>51.919695325664051</v>
      </c>
      <c r="M826" s="88">
        <f>Table1[[#This Row],[Size of land (m2)]]*Table1[[#This Row],[Land Unit Rate ($/m2)]]</f>
        <v>40319.967083191128</v>
      </c>
      <c r="N826" s="244">
        <v>2021</v>
      </c>
      <c r="O826" s="202">
        <f>ROUND(IF(Table1[[#This Row],[Valuation Year]]=2016,(Table1[[#This Row],[Total Construction Cost ($)]]+Table1[[#This Row],[Land Value]])*('General Input Sheet'!$G$38/'General Input Sheet'!$G$43),Table1[[#This Row],[Total Construction Cost ($)]]+Table1[[#This Row],[Land Value]]),0)</f>
        <v>55341</v>
      </c>
      <c r="P826" s="123" t="str" cm="1">
        <f t="array" ref="P826">_xlfn.IFS(Table1[[#This Row],[Asset Class]]&lt;&gt;"Local","y",P$11=$E826,"y",Table1[[#This Row],[Asset Class]]="Local","")</f>
        <v/>
      </c>
      <c r="Q826" s="86" t="str" cm="1">
        <f t="array" ref="Q826">_xlfn.IFS(Table1[[#This Row],[Asset Class]]&lt;&gt;"Local","y",Q$11=$E826,"y",Table1[[#This Row],[Asset Class]]="Local","")</f>
        <v/>
      </c>
      <c r="R826" s="86" t="str" cm="1">
        <f t="array" ref="R826">_xlfn.IFS(Table1[[#This Row],[Asset Class]]&lt;&gt;"Local","y",R$11=$E826,"y",Table1[[#This Row],[Asset Class]]="Local","")</f>
        <v/>
      </c>
      <c r="S826" s="341" t="str" cm="1">
        <f t="array" ref="S826">_xlfn.IFS(Table1[[#This Row],[Asset Class]]&lt;&gt;"Local","y",S$11=$E826,"y",Table1[[#This Row],[Asset Class]]="Local","")</f>
        <v>y</v>
      </c>
      <c r="T826" s="50"/>
      <c r="U826" s="95" t="str">
        <f>IF(Table1[[#This Row],[Asset Class]]&lt;&gt;"Local",0.25,IF(P826="y",1,""))</f>
        <v/>
      </c>
      <c r="V826" s="415" t="str">
        <f>IF(Table1[[#This Row],[Asset Class]]&lt;&gt;"Local",0.25,IF(Q826="y",1,""))</f>
        <v/>
      </c>
      <c r="W826" s="415" t="str">
        <f>IF(Table1[[#This Row],[Asset Class]]&lt;&gt;"Local",0.25,IF(R826="y",1,""))</f>
        <v/>
      </c>
      <c r="X826" s="415">
        <f>IF(Table1[[#This Row],[Asset Class]]&lt;&gt;"Local",0.25,IF(S826="y",1,""))</f>
        <v>1</v>
      </c>
      <c r="Y826" s="95">
        <f t="shared" si="72"/>
        <v>1</v>
      </c>
      <c r="Z826" s="50"/>
      <c r="AA826" s="257" t="str">
        <f t="shared" si="73"/>
        <v/>
      </c>
      <c r="AB826" s="258" t="str">
        <f t="shared" si="74"/>
        <v/>
      </c>
      <c r="AC826" s="258" t="str">
        <f t="shared" si="75"/>
        <v/>
      </c>
      <c r="AD826" s="258">
        <f t="shared" si="76"/>
        <v>55341</v>
      </c>
      <c r="AE826" s="259">
        <f t="shared" si="77"/>
        <v>55341</v>
      </c>
    </row>
    <row r="827" spans="1:31">
      <c r="A827" s="26"/>
      <c r="B827" s="210" t="s">
        <v>1427</v>
      </c>
      <c r="C827" s="211" t="s">
        <v>1428</v>
      </c>
      <c r="D827" s="211" t="s">
        <v>106</v>
      </c>
      <c r="E827" s="211" t="s">
        <v>114</v>
      </c>
      <c r="F827" s="241" t="s">
        <v>108</v>
      </c>
      <c r="G827" s="357">
        <v>0.5</v>
      </c>
      <c r="H827" s="360">
        <v>151.1718221503784</v>
      </c>
      <c r="I827" s="365">
        <v>566.28724924743767</v>
      </c>
      <c r="J827" s="332">
        <f>Table1[[#This Row],[Embellishment Area (m2)]]*Table1[[#This Row],[Construction Unit Rate ($/m)]]*Table1[[#This Row],[Embellishment Area Factor]]</f>
        <v>42803.33766463033</v>
      </c>
      <c r="K827" s="246">
        <v>302.34364430075681</v>
      </c>
      <c r="L827" s="337">
        <v>75.676903388107434</v>
      </c>
      <c r="M827" s="88">
        <f>Table1[[#This Row],[Size of land (m2)]]*Table1[[#This Row],[Land Unit Rate ($/m2)]]</f>
        <v>22880.430759756691</v>
      </c>
      <c r="N827" s="244">
        <v>2021</v>
      </c>
      <c r="O827" s="202">
        <f>ROUND(IF(Table1[[#This Row],[Valuation Year]]=2016,(Table1[[#This Row],[Total Construction Cost ($)]]+Table1[[#This Row],[Land Value]])*('General Input Sheet'!$G$38/'General Input Sheet'!$G$43),Table1[[#This Row],[Total Construction Cost ($)]]+Table1[[#This Row],[Land Value]]),0)</f>
        <v>65684</v>
      </c>
      <c r="P827" s="123" t="str" cm="1">
        <f t="array" ref="P827">_xlfn.IFS(Table1[[#This Row],[Asset Class]]&lt;&gt;"Local","y",P$11=$E827,"y",Table1[[#This Row],[Asset Class]]="Local","")</f>
        <v>y</v>
      </c>
      <c r="Q827" s="86" t="str" cm="1">
        <f t="array" ref="Q827">_xlfn.IFS(Table1[[#This Row],[Asset Class]]&lt;&gt;"Local","y",Q$11=$E827,"y",Table1[[#This Row],[Asset Class]]="Local","")</f>
        <v>y</v>
      </c>
      <c r="R827" s="86" t="str" cm="1">
        <f t="array" ref="R827">_xlfn.IFS(Table1[[#This Row],[Asset Class]]&lt;&gt;"Local","y",R$11=$E827,"y",Table1[[#This Row],[Asset Class]]="Local","")</f>
        <v>y</v>
      </c>
      <c r="S827" s="341" t="str" cm="1">
        <f t="array" ref="S827">_xlfn.IFS(Table1[[#This Row],[Asset Class]]&lt;&gt;"Local","y",S$11=$E827,"y",Table1[[#This Row],[Asset Class]]="Local","")</f>
        <v>y</v>
      </c>
      <c r="T827" s="50"/>
      <c r="U827" s="95">
        <f>IF(Table1[[#This Row],[Asset Class]]&lt;&gt;"Local",0.25,IF(P827="y",1,""))</f>
        <v>0.25</v>
      </c>
      <c r="V827" s="415">
        <f>IF(Table1[[#This Row],[Asset Class]]&lt;&gt;"Local",0.25,IF(Q827="y",1,""))</f>
        <v>0.25</v>
      </c>
      <c r="W827" s="415">
        <f>IF(Table1[[#This Row],[Asset Class]]&lt;&gt;"Local",0.25,IF(R827="y",1,""))</f>
        <v>0.25</v>
      </c>
      <c r="X827" s="415">
        <f>IF(Table1[[#This Row],[Asset Class]]&lt;&gt;"Local",0.25,IF(S827="y",1,""))</f>
        <v>0.25</v>
      </c>
      <c r="Y827" s="95">
        <f t="shared" si="72"/>
        <v>1</v>
      </c>
      <c r="Z827" s="50"/>
      <c r="AA827" s="257">
        <f t="shared" si="73"/>
        <v>16421</v>
      </c>
      <c r="AB827" s="258">
        <f t="shared" si="74"/>
        <v>16421</v>
      </c>
      <c r="AC827" s="258">
        <f t="shared" si="75"/>
        <v>16421</v>
      </c>
      <c r="AD827" s="258">
        <f t="shared" si="76"/>
        <v>16421</v>
      </c>
      <c r="AE827" s="259">
        <f t="shared" si="77"/>
        <v>65684</v>
      </c>
    </row>
    <row r="828" spans="1:31">
      <c r="A828" s="26"/>
      <c r="B828" s="210" t="s">
        <v>1427</v>
      </c>
      <c r="C828" s="211" t="s">
        <v>1429</v>
      </c>
      <c r="D828" s="211" t="s">
        <v>106</v>
      </c>
      <c r="E828" s="211" t="s">
        <v>114</v>
      </c>
      <c r="F828" s="241" t="s">
        <v>108</v>
      </c>
      <c r="G828" s="357">
        <v>0.5</v>
      </c>
      <c r="H828" s="360">
        <v>2210.4359268946655</v>
      </c>
      <c r="I828" s="365">
        <v>566.28724924743767</v>
      </c>
      <c r="J828" s="332">
        <f>Table1[[#This Row],[Embellishment Area (m2)]]*Table1[[#This Row],[Construction Unit Rate ($/m)]]*Table1[[#This Row],[Embellishment Area Factor]]</f>
        <v>625870.84033944516</v>
      </c>
      <c r="K828" s="246">
        <v>4420.871853789331</v>
      </c>
      <c r="L828" s="337">
        <v>75.676903388107434</v>
      </c>
      <c r="M828" s="88">
        <f>Table1[[#This Row],[Size of land (m2)]]*Table1[[#This Row],[Land Unit Rate ($/m2)]]</f>
        <v>334557.89217041864</v>
      </c>
      <c r="N828" s="244">
        <v>2021</v>
      </c>
      <c r="O828" s="202">
        <f>ROUND(IF(Table1[[#This Row],[Valuation Year]]=2016,(Table1[[#This Row],[Total Construction Cost ($)]]+Table1[[#This Row],[Land Value]])*('General Input Sheet'!$G$38/'General Input Sheet'!$G$43),Table1[[#This Row],[Total Construction Cost ($)]]+Table1[[#This Row],[Land Value]]),0)</f>
        <v>960429</v>
      </c>
      <c r="P828" s="123" t="str" cm="1">
        <f t="array" ref="P828">_xlfn.IFS(Table1[[#This Row],[Asset Class]]&lt;&gt;"Local","y",P$11=$E828,"y",Table1[[#This Row],[Asset Class]]="Local","")</f>
        <v>y</v>
      </c>
      <c r="Q828" s="86" t="str" cm="1">
        <f t="array" ref="Q828">_xlfn.IFS(Table1[[#This Row],[Asset Class]]&lt;&gt;"Local","y",Q$11=$E828,"y",Table1[[#This Row],[Asset Class]]="Local","")</f>
        <v>y</v>
      </c>
      <c r="R828" s="86" t="str" cm="1">
        <f t="array" ref="R828">_xlfn.IFS(Table1[[#This Row],[Asset Class]]&lt;&gt;"Local","y",R$11=$E828,"y",Table1[[#This Row],[Asset Class]]="Local","")</f>
        <v>y</v>
      </c>
      <c r="S828" s="341" t="str" cm="1">
        <f t="array" ref="S828">_xlfn.IFS(Table1[[#This Row],[Asset Class]]&lt;&gt;"Local","y",S$11=$E828,"y",Table1[[#This Row],[Asset Class]]="Local","")</f>
        <v>y</v>
      </c>
      <c r="T828" s="50"/>
      <c r="U828" s="95">
        <f>IF(Table1[[#This Row],[Asset Class]]&lt;&gt;"Local",0.25,IF(P828="y",1,""))</f>
        <v>0.25</v>
      </c>
      <c r="V828" s="415">
        <f>IF(Table1[[#This Row],[Asset Class]]&lt;&gt;"Local",0.25,IF(Q828="y",1,""))</f>
        <v>0.25</v>
      </c>
      <c r="W828" s="415">
        <f>IF(Table1[[#This Row],[Asset Class]]&lt;&gt;"Local",0.25,IF(R828="y",1,""))</f>
        <v>0.25</v>
      </c>
      <c r="X828" s="415">
        <f>IF(Table1[[#This Row],[Asset Class]]&lt;&gt;"Local",0.25,IF(S828="y",1,""))</f>
        <v>0.25</v>
      </c>
      <c r="Y828" s="95">
        <f t="shared" si="72"/>
        <v>1</v>
      </c>
      <c r="Z828" s="50"/>
      <c r="AA828" s="257">
        <f t="shared" si="73"/>
        <v>240107.25</v>
      </c>
      <c r="AB828" s="258">
        <f t="shared" si="74"/>
        <v>240107.25</v>
      </c>
      <c r="AC828" s="258">
        <f t="shared" si="75"/>
        <v>240107.25</v>
      </c>
      <c r="AD828" s="258">
        <f t="shared" si="76"/>
        <v>240107.25</v>
      </c>
      <c r="AE828" s="259">
        <f t="shared" si="77"/>
        <v>960429</v>
      </c>
    </row>
    <row r="829" spans="1:31">
      <c r="A829" s="26"/>
      <c r="B829" s="210" t="s">
        <v>1430</v>
      </c>
      <c r="C829" s="211" t="s">
        <v>1431</v>
      </c>
      <c r="D829" s="211" t="s">
        <v>111</v>
      </c>
      <c r="E829" s="211" t="s">
        <v>114</v>
      </c>
      <c r="F829" s="241" t="s">
        <v>136</v>
      </c>
      <c r="G829" s="357">
        <v>0.5</v>
      </c>
      <c r="H829" s="360">
        <v>5755.3363227044301</v>
      </c>
      <c r="I829" s="365">
        <v>77.371645491830151</v>
      </c>
      <c r="J829" s="332">
        <f>Table1[[#This Row],[Embellishment Area (m2)]]*Table1[[#This Row],[Construction Unit Rate ($/m)]]*Table1[[#This Row],[Embellishment Area Factor]]</f>
        <v>222649.92082327028</v>
      </c>
      <c r="K829" s="246">
        <v>11510.67264540886</v>
      </c>
      <c r="L829" s="337">
        <v>51.919695325664051</v>
      </c>
      <c r="M829" s="88">
        <f>Table1[[#This Row],[Size of land (m2)]]*Table1[[#This Row],[Land Unit Rate ($/m2)]]</f>
        <v>597630.61674308346</v>
      </c>
      <c r="N829" s="244">
        <v>2021</v>
      </c>
      <c r="O829" s="202">
        <f>ROUND(IF(Table1[[#This Row],[Valuation Year]]=2016,(Table1[[#This Row],[Total Construction Cost ($)]]+Table1[[#This Row],[Land Value]])*('General Input Sheet'!$G$38/'General Input Sheet'!$G$43),Table1[[#This Row],[Total Construction Cost ($)]]+Table1[[#This Row],[Land Value]]),0)</f>
        <v>820281</v>
      </c>
      <c r="P829" s="123" t="str" cm="1">
        <f t="array" ref="P829">_xlfn.IFS(Table1[[#This Row],[Asset Class]]&lt;&gt;"Local","y",P$11=$E829,"y",Table1[[#This Row],[Asset Class]]="Local","")</f>
        <v/>
      </c>
      <c r="Q829" s="86" t="str" cm="1">
        <f t="array" ref="Q829">_xlfn.IFS(Table1[[#This Row],[Asset Class]]&lt;&gt;"Local","y",Q$11=$E829,"y",Table1[[#This Row],[Asset Class]]="Local","")</f>
        <v/>
      </c>
      <c r="R829" s="86" t="str" cm="1">
        <f t="array" ref="R829">_xlfn.IFS(Table1[[#This Row],[Asset Class]]&lt;&gt;"Local","y",R$11=$E829,"y",Table1[[#This Row],[Asset Class]]="Local","")</f>
        <v/>
      </c>
      <c r="S829" s="341" t="str" cm="1">
        <f t="array" ref="S829">_xlfn.IFS(Table1[[#This Row],[Asset Class]]&lt;&gt;"Local","y",S$11=$E829,"y",Table1[[#This Row],[Asset Class]]="Local","")</f>
        <v>y</v>
      </c>
      <c r="T829" s="50"/>
      <c r="U829" s="95" t="str">
        <f>IF(Table1[[#This Row],[Asset Class]]&lt;&gt;"Local",0.25,IF(P829="y",1,""))</f>
        <v/>
      </c>
      <c r="V829" s="415" t="str">
        <f>IF(Table1[[#This Row],[Asset Class]]&lt;&gt;"Local",0.25,IF(Q829="y",1,""))</f>
        <v/>
      </c>
      <c r="W829" s="415" t="str">
        <f>IF(Table1[[#This Row],[Asset Class]]&lt;&gt;"Local",0.25,IF(R829="y",1,""))</f>
        <v/>
      </c>
      <c r="X829" s="415">
        <f>IF(Table1[[#This Row],[Asset Class]]&lt;&gt;"Local",0.25,IF(S829="y",1,""))</f>
        <v>1</v>
      </c>
      <c r="Y829" s="95">
        <f t="shared" si="72"/>
        <v>1</v>
      </c>
      <c r="Z829" s="50"/>
      <c r="AA829" s="257" t="str">
        <f t="shared" si="73"/>
        <v/>
      </c>
      <c r="AB829" s="258" t="str">
        <f t="shared" si="74"/>
        <v/>
      </c>
      <c r="AC829" s="258" t="str">
        <f t="shared" si="75"/>
        <v/>
      </c>
      <c r="AD829" s="258">
        <f t="shared" si="76"/>
        <v>820281</v>
      </c>
      <c r="AE829" s="259">
        <f t="shared" si="77"/>
        <v>820281</v>
      </c>
    </row>
    <row r="830" spans="1:31">
      <c r="A830" s="26"/>
      <c r="B830" s="210" t="s">
        <v>1430</v>
      </c>
      <c r="C830" s="211" t="s">
        <v>1432</v>
      </c>
      <c r="D830" s="211" t="s">
        <v>111</v>
      </c>
      <c r="E830" s="211" t="s">
        <v>114</v>
      </c>
      <c r="F830" s="241" t="s">
        <v>103</v>
      </c>
      <c r="G830" s="357">
        <v>0.5</v>
      </c>
      <c r="H830" s="360">
        <v>940.04008124332495</v>
      </c>
      <c r="I830" s="365">
        <v>77.371645491830151</v>
      </c>
      <c r="J830" s="332">
        <f>Table1[[#This Row],[Embellishment Area (m2)]]*Table1[[#This Row],[Construction Unit Rate ($/m)]]*Table1[[#This Row],[Embellishment Area Factor]]</f>
        <v>36366.223957034876</v>
      </c>
      <c r="K830" s="246">
        <v>1880.0801624866499</v>
      </c>
      <c r="L830" s="337">
        <v>51.919695325664051</v>
      </c>
      <c r="M830" s="88">
        <f>Table1[[#This Row],[Size of land (m2)]]*Table1[[#This Row],[Land Unit Rate ($/m2)]]</f>
        <v>97613.189224131827</v>
      </c>
      <c r="N830" s="244">
        <v>2021</v>
      </c>
      <c r="O830" s="202">
        <f>ROUND(IF(Table1[[#This Row],[Valuation Year]]=2016,(Table1[[#This Row],[Total Construction Cost ($)]]+Table1[[#This Row],[Land Value]])*('General Input Sheet'!$G$38/'General Input Sheet'!$G$43),Table1[[#This Row],[Total Construction Cost ($)]]+Table1[[#This Row],[Land Value]]),0)</f>
        <v>133979</v>
      </c>
      <c r="P830" s="123" t="str" cm="1">
        <f t="array" ref="P830">_xlfn.IFS(Table1[[#This Row],[Asset Class]]&lt;&gt;"Local","y",P$11=$E830,"y",Table1[[#This Row],[Asset Class]]="Local","")</f>
        <v/>
      </c>
      <c r="Q830" s="86" t="str" cm="1">
        <f t="array" ref="Q830">_xlfn.IFS(Table1[[#This Row],[Asset Class]]&lt;&gt;"Local","y",Q$11=$E830,"y",Table1[[#This Row],[Asset Class]]="Local","")</f>
        <v/>
      </c>
      <c r="R830" s="86" t="str" cm="1">
        <f t="array" ref="R830">_xlfn.IFS(Table1[[#This Row],[Asset Class]]&lt;&gt;"Local","y",R$11=$E830,"y",Table1[[#This Row],[Asset Class]]="Local","")</f>
        <v/>
      </c>
      <c r="S830" s="341" t="str" cm="1">
        <f t="array" ref="S830">_xlfn.IFS(Table1[[#This Row],[Asset Class]]&lt;&gt;"Local","y",S$11=$E830,"y",Table1[[#This Row],[Asset Class]]="Local","")</f>
        <v>y</v>
      </c>
      <c r="T830" s="50"/>
      <c r="U830" s="95" t="str">
        <f>IF(Table1[[#This Row],[Asset Class]]&lt;&gt;"Local",0.25,IF(P830="y",1,""))</f>
        <v/>
      </c>
      <c r="V830" s="415" t="str">
        <f>IF(Table1[[#This Row],[Asset Class]]&lt;&gt;"Local",0.25,IF(Q830="y",1,""))</f>
        <v/>
      </c>
      <c r="W830" s="415" t="str">
        <f>IF(Table1[[#This Row],[Asset Class]]&lt;&gt;"Local",0.25,IF(R830="y",1,""))</f>
        <v/>
      </c>
      <c r="X830" s="415">
        <f>IF(Table1[[#This Row],[Asset Class]]&lt;&gt;"Local",0.25,IF(S830="y",1,""))</f>
        <v>1</v>
      </c>
      <c r="Y830" s="95">
        <f t="shared" si="72"/>
        <v>1</v>
      </c>
      <c r="Z830" s="50"/>
      <c r="AA830" s="257" t="str">
        <f t="shared" si="73"/>
        <v/>
      </c>
      <c r="AB830" s="258" t="str">
        <f t="shared" si="74"/>
        <v/>
      </c>
      <c r="AC830" s="258" t="str">
        <f t="shared" si="75"/>
        <v/>
      </c>
      <c r="AD830" s="258">
        <f t="shared" si="76"/>
        <v>133979</v>
      </c>
      <c r="AE830" s="259">
        <f t="shared" si="77"/>
        <v>133979</v>
      </c>
    </row>
    <row r="831" spans="1:31">
      <c r="A831" s="26"/>
      <c r="B831" s="210" t="s">
        <v>1433</v>
      </c>
      <c r="C831" s="211" t="s">
        <v>1434</v>
      </c>
      <c r="D831" s="211" t="s">
        <v>106</v>
      </c>
      <c r="E831" s="211" t="s">
        <v>114</v>
      </c>
      <c r="F831" s="241" t="s">
        <v>108</v>
      </c>
      <c r="G831" s="357">
        <v>0.5</v>
      </c>
      <c r="H831" s="360">
        <v>24380.313259267856</v>
      </c>
      <c r="I831" s="365">
        <v>566.28724924743767</v>
      </c>
      <c r="J831" s="332">
        <f>Table1[[#This Row],[Embellishment Area (m2)]]*Table1[[#This Row],[Construction Unit Rate ($/m)]]*Table1[[#This Row],[Embellishment Area Factor]]</f>
        <v>6903130.2656908128</v>
      </c>
      <c r="K831" s="246">
        <v>48760.626518535712</v>
      </c>
      <c r="L831" s="337">
        <v>75.676903388107434</v>
      </c>
      <c r="M831" s="88">
        <f>Table1[[#This Row],[Size of land (m2)]]*Table1[[#This Row],[Land Unit Rate ($/m2)]]</f>
        <v>3690053.2221868164</v>
      </c>
      <c r="N831" s="244">
        <v>2021</v>
      </c>
      <c r="O831" s="202">
        <f>ROUND(IF(Table1[[#This Row],[Valuation Year]]=2016,(Table1[[#This Row],[Total Construction Cost ($)]]+Table1[[#This Row],[Land Value]])*('General Input Sheet'!$G$38/'General Input Sheet'!$G$43),Table1[[#This Row],[Total Construction Cost ($)]]+Table1[[#This Row],[Land Value]]),0)</f>
        <v>10593183</v>
      </c>
      <c r="P831" s="123" t="str" cm="1">
        <f t="array" ref="P831">_xlfn.IFS(Table1[[#This Row],[Asset Class]]&lt;&gt;"Local","y",P$11=$E831,"y",Table1[[#This Row],[Asset Class]]="Local","")</f>
        <v>y</v>
      </c>
      <c r="Q831" s="86" t="str" cm="1">
        <f t="array" ref="Q831">_xlfn.IFS(Table1[[#This Row],[Asset Class]]&lt;&gt;"Local","y",Q$11=$E831,"y",Table1[[#This Row],[Asset Class]]="Local","")</f>
        <v>y</v>
      </c>
      <c r="R831" s="86" t="str" cm="1">
        <f t="array" ref="R831">_xlfn.IFS(Table1[[#This Row],[Asset Class]]&lt;&gt;"Local","y",R$11=$E831,"y",Table1[[#This Row],[Asset Class]]="Local","")</f>
        <v>y</v>
      </c>
      <c r="S831" s="341" t="str" cm="1">
        <f t="array" ref="S831">_xlfn.IFS(Table1[[#This Row],[Asset Class]]&lt;&gt;"Local","y",S$11=$E831,"y",Table1[[#This Row],[Asset Class]]="Local","")</f>
        <v>y</v>
      </c>
      <c r="T831" s="50"/>
      <c r="U831" s="95">
        <f>IF(Table1[[#This Row],[Asset Class]]&lt;&gt;"Local",0.25,IF(P831="y",1,""))</f>
        <v>0.25</v>
      </c>
      <c r="V831" s="415">
        <f>IF(Table1[[#This Row],[Asset Class]]&lt;&gt;"Local",0.25,IF(Q831="y",1,""))</f>
        <v>0.25</v>
      </c>
      <c r="W831" s="415">
        <f>IF(Table1[[#This Row],[Asset Class]]&lt;&gt;"Local",0.25,IF(R831="y",1,""))</f>
        <v>0.25</v>
      </c>
      <c r="X831" s="415">
        <f>IF(Table1[[#This Row],[Asset Class]]&lt;&gt;"Local",0.25,IF(S831="y",1,""))</f>
        <v>0.25</v>
      </c>
      <c r="Y831" s="95">
        <f t="shared" si="72"/>
        <v>1</v>
      </c>
      <c r="Z831" s="50"/>
      <c r="AA831" s="257">
        <f t="shared" si="73"/>
        <v>2648295.75</v>
      </c>
      <c r="AB831" s="258">
        <f t="shared" si="74"/>
        <v>2648295.75</v>
      </c>
      <c r="AC831" s="258">
        <f t="shared" si="75"/>
        <v>2648295.75</v>
      </c>
      <c r="AD831" s="258">
        <f t="shared" si="76"/>
        <v>2648295.75</v>
      </c>
      <c r="AE831" s="259">
        <f t="shared" si="77"/>
        <v>10593183</v>
      </c>
    </row>
    <row r="832" spans="1:31">
      <c r="A832" s="26"/>
      <c r="B832" s="210" t="s">
        <v>1430</v>
      </c>
      <c r="C832" s="211" t="s">
        <v>1435</v>
      </c>
      <c r="D832" s="211" t="s">
        <v>111</v>
      </c>
      <c r="E832" s="211" t="s">
        <v>114</v>
      </c>
      <c r="F832" s="241" t="s">
        <v>136</v>
      </c>
      <c r="G832" s="357">
        <v>0.5</v>
      </c>
      <c r="H832" s="360">
        <v>5176.8845911613398</v>
      </c>
      <c r="I832" s="365">
        <v>77.371645491830151</v>
      </c>
      <c r="J832" s="332">
        <f>Table1[[#This Row],[Embellishment Area (m2)]]*Table1[[#This Row],[Construction Unit Rate ($/m)]]*Table1[[#This Row],[Embellishment Area Factor]]</f>
        <v>200272.03966972663</v>
      </c>
      <c r="K832" s="246">
        <v>10353.76918232268</v>
      </c>
      <c r="L832" s="337">
        <v>51.919695325664051</v>
      </c>
      <c r="M832" s="88">
        <f>Table1[[#This Row],[Size of land (m2)]]*Table1[[#This Row],[Land Unit Rate ($/m2)]]</f>
        <v>537564.54141844332</v>
      </c>
      <c r="N832" s="244">
        <v>2021</v>
      </c>
      <c r="O832" s="202">
        <f>ROUND(IF(Table1[[#This Row],[Valuation Year]]=2016,(Table1[[#This Row],[Total Construction Cost ($)]]+Table1[[#This Row],[Land Value]])*('General Input Sheet'!$G$38/'General Input Sheet'!$G$43),Table1[[#This Row],[Total Construction Cost ($)]]+Table1[[#This Row],[Land Value]]),0)</f>
        <v>737837</v>
      </c>
      <c r="P832" s="123" t="str" cm="1">
        <f t="array" ref="P832">_xlfn.IFS(Table1[[#This Row],[Asset Class]]&lt;&gt;"Local","y",P$11=$E832,"y",Table1[[#This Row],[Asset Class]]="Local","")</f>
        <v/>
      </c>
      <c r="Q832" s="86" t="str" cm="1">
        <f t="array" ref="Q832">_xlfn.IFS(Table1[[#This Row],[Asset Class]]&lt;&gt;"Local","y",Q$11=$E832,"y",Table1[[#This Row],[Asset Class]]="Local","")</f>
        <v/>
      </c>
      <c r="R832" s="86" t="str" cm="1">
        <f t="array" ref="R832">_xlfn.IFS(Table1[[#This Row],[Asset Class]]&lt;&gt;"Local","y",R$11=$E832,"y",Table1[[#This Row],[Asset Class]]="Local","")</f>
        <v/>
      </c>
      <c r="S832" s="341" t="str" cm="1">
        <f t="array" ref="S832">_xlfn.IFS(Table1[[#This Row],[Asset Class]]&lt;&gt;"Local","y",S$11=$E832,"y",Table1[[#This Row],[Asset Class]]="Local","")</f>
        <v>y</v>
      </c>
      <c r="T832" s="50"/>
      <c r="U832" s="95" t="str">
        <f>IF(Table1[[#This Row],[Asset Class]]&lt;&gt;"Local",0.25,IF(P832="y",1,""))</f>
        <v/>
      </c>
      <c r="V832" s="415" t="str">
        <f>IF(Table1[[#This Row],[Asset Class]]&lt;&gt;"Local",0.25,IF(Q832="y",1,""))</f>
        <v/>
      </c>
      <c r="W832" s="415" t="str">
        <f>IF(Table1[[#This Row],[Asset Class]]&lt;&gt;"Local",0.25,IF(R832="y",1,""))</f>
        <v/>
      </c>
      <c r="X832" s="415">
        <f>IF(Table1[[#This Row],[Asset Class]]&lt;&gt;"Local",0.25,IF(S832="y",1,""))</f>
        <v>1</v>
      </c>
      <c r="Y832" s="95">
        <f t="shared" si="72"/>
        <v>1</v>
      </c>
      <c r="Z832" s="50"/>
      <c r="AA832" s="257" t="str">
        <f t="shared" si="73"/>
        <v/>
      </c>
      <c r="AB832" s="258" t="str">
        <f t="shared" si="74"/>
        <v/>
      </c>
      <c r="AC832" s="258" t="str">
        <f t="shared" si="75"/>
        <v/>
      </c>
      <c r="AD832" s="258">
        <f t="shared" si="76"/>
        <v>737837</v>
      </c>
      <c r="AE832" s="259">
        <f t="shared" si="77"/>
        <v>737837</v>
      </c>
    </row>
    <row r="833" spans="1:31">
      <c r="A833" s="26"/>
      <c r="B833" s="210" t="s">
        <v>1436</v>
      </c>
      <c r="C833" s="211" t="s">
        <v>1437</v>
      </c>
      <c r="D833" s="211" t="s">
        <v>106</v>
      </c>
      <c r="E833" s="211" t="s">
        <v>114</v>
      </c>
      <c r="F833" s="241" t="s">
        <v>136</v>
      </c>
      <c r="G833" s="357">
        <v>0.5</v>
      </c>
      <c r="H833" s="360">
        <v>16491.396784549754</v>
      </c>
      <c r="I833" s="365">
        <v>566.28724924743767</v>
      </c>
      <c r="J833" s="332">
        <f>Table1[[#This Row],[Embellishment Area (m2)]]*Table1[[#This Row],[Construction Unit Rate ($/m)]]*Table1[[#This Row],[Embellishment Area Factor]]</f>
        <v>4669433.8606853597</v>
      </c>
      <c r="K833" s="246">
        <v>0</v>
      </c>
      <c r="L833" s="337">
        <v>75.676903388107434</v>
      </c>
      <c r="M833" s="88">
        <f>Table1[[#This Row],[Size of land (m2)]]*Table1[[#This Row],[Land Unit Rate ($/m2)]]</f>
        <v>0</v>
      </c>
      <c r="N833" s="244">
        <v>2021</v>
      </c>
      <c r="O833" s="202">
        <f>ROUND(IF(Table1[[#This Row],[Valuation Year]]=2016,(Table1[[#This Row],[Total Construction Cost ($)]]+Table1[[#This Row],[Land Value]])*('General Input Sheet'!$G$38/'General Input Sheet'!$G$43),Table1[[#This Row],[Total Construction Cost ($)]]+Table1[[#This Row],[Land Value]]),0)</f>
        <v>4669434</v>
      </c>
      <c r="P833" s="123" t="str" cm="1">
        <f t="array" ref="P833">_xlfn.IFS(Table1[[#This Row],[Asset Class]]&lt;&gt;"Local","y",P$11=$E833,"y",Table1[[#This Row],[Asset Class]]="Local","")</f>
        <v>y</v>
      </c>
      <c r="Q833" s="86" t="str" cm="1">
        <f t="array" ref="Q833">_xlfn.IFS(Table1[[#This Row],[Asset Class]]&lt;&gt;"Local","y",Q$11=$E833,"y",Table1[[#This Row],[Asset Class]]="Local","")</f>
        <v>y</v>
      </c>
      <c r="R833" s="86" t="str" cm="1">
        <f t="array" ref="R833">_xlfn.IFS(Table1[[#This Row],[Asset Class]]&lt;&gt;"Local","y",R$11=$E833,"y",Table1[[#This Row],[Asset Class]]="Local","")</f>
        <v>y</v>
      </c>
      <c r="S833" s="341" t="str" cm="1">
        <f t="array" ref="S833">_xlfn.IFS(Table1[[#This Row],[Asset Class]]&lt;&gt;"Local","y",S$11=$E833,"y",Table1[[#This Row],[Asset Class]]="Local","")</f>
        <v>y</v>
      </c>
      <c r="T833" s="50"/>
      <c r="U833" s="95">
        <f>IF(Table1[[#This Row],[Asset Class]]&lt;&gt;"Local",0.25,IF(P833="y",1,""))</f>
        <v>0.25</v>
      </c>
      <c r="V833" s="415">
        <f>IF(Table1[[#This Row],[Asset Class]]&lt;&gt;"Local",0.25,IF(Q833="y",1,""))</f>
        <v>0.25</v>
      </c>
      <c r="W833" s="415">
        <f>IF(Table1[[#This Row],[Asset Class]]&lt;&gt;"Local",0.25,IF(R833="y",1,""))</f>
        <v>0.25</v>
      </c>
      <c r="X833" s="415">
        <f>IF(Table1[[#This Row],[Asset Class]]&lt;&gt;"Local",0.25,IF(S833="y",1,""))</f>
        <v>0.25</v>
      </c>
      <c r="Y833" s="95">
        <f t="shared" si="72"/>
        <v>1</v>
      </c>
      <c r="Z833" s="50"/>
      <c r="AA833" s="257">
        <f t="shared" si="73"/>
        <v>1167358.5</v>
      </c>
      <c r="AB833" s="258">
        <f t="shared" si="74"/>
        <v>1167358.5</v>
      </c>
      <c r="AC833" s="258">
        <f t="shared" si="75"/>
        <v>1167358.5</v>
      </c>
      <c r="AD833" s="258">
        <f t="shared" si="76"/>
        <v>1167358.5</v>
      </c>
      <c r="AE833" s="259">
        <f t="shared" si="77"/>
        <v>4669434</v>
      </c>
    </row>
    <row r="834" spans="1:31">
      <c r="A834" s="26"/>
      <c r="B834" s="210" t="s">
        <v>1438</v>
      </c>
      <c r="C834" s="211" t="s">
        <v>1439</v>
      </c>
      <c r="D834" s="211" t="s">
        <v>111</v>
      </c>
      <c r="E834" s="211" t="s">
        <v>114</v>
      </c>
      <c r="F834" s="241" t="s">
        <v>103</v>
      </c>
      <c r="G834" s="357">
        <v>0.5</v>
      </c>
      <c r="H834" s="360">
        <v>1862.4086386485999</v>
      </c>
      <c r="I834" s="365">
        <v>77.371645491830151</v>
      </c>
      <c r="J834" s="332">
        <f>Table1[[#This Row],[Embellishment Area (m2)]]*Table1[[#This Row],[Construction Unit Rate ($/m)]]*Table1[[#This Row],[Embellishment Area Factor]]</f>
        <v>72048.810475220729</v>
      </c>
      <c r="K834" s="246">
        <v>0</v>
      </c>
      <c r="L834" s="337">
        <v>51.919695325664051</v>
      </c>
      <c r="M834" s="88">
        <f>Table1[[#This Row],[Size of land (m2)]]*Table1[[#This Row],[Land Unit Rate ($/m2)]]</f>
        <v>0</v>
      </c>
      <c r="N834" s="244">
        <v>2021</v>
      </c>
      <c r="O834" s="202">
        <f>ROUND(IF(Table1[[#This Row],[Valuation Year]]=2016,(Table1[[#This Row],[Total Construction Cost ($)]]+Table1[[#This Row],[Land Value]])*('General Input Sheet'!$G$38/'General Input Sheet'!$G$43),Table1[[#This Row],[Total Construction Cost ($)]]+Table1[[#This Row],[Land Value]]),0)</f>
        <v>72049</v>
      </c>
      <c r="P834" s="123" t="str" cm="1">
        <f t="array" ref="P834">_xlfn.IFS(Table1[[#This Row],[Asset Class]]&lt;&gt;"Local","y",P$11=$E834,"y",Table1[[#This Row],[Asset Class]]="Local","")</f>
        <v/>
      </c>
      <c r="Q834" s="86" t="str" cm="1">
        <f t="array" ref="Q834">_xlfn.IFS(Table1[[#This Row],[Asset Class]]&lt;&gt;"Local","y",Q$11=$E834,"y",Table1[[#This Row],[Asset Class]]="Local","")</f>
        <v/>
      </c>
      <c r="R834" s="86" t="str" cm="1">
        <f t="array" ref="R834">_xlfn.IFS(Table1[[#This Row],[Asset Class]]&lt;&gt;"Local","y",R$11=$E834,"y",Table1[[#This Row],[Asset Class]]="Local","")</f>
        <v/>
      </c>
      <c r="S834" s="341" t="str" cm="1">
        <f t="array" ref="S834">_xlfn.IFS(Table1[[#This Row],[Asset Class]]&lt;&gt;"Local","y",S$11=$E834,"y",Table1[[#This Row],[Asset Class]]="Local","")</f>
        <v>y</v>
      </c>
      <c r="T834" s="50"/>
      <c r="U834" s="95" t="str">
        <f>IF(Table1[[#This Row],[Asset Class]]&lt;&gt;"Local",0.25,IF(P834="y",1,""))</f>
        <v/>
      </c>
      <c r="V834" s="415" t="str">
        <f>IF(Table1[[#This Row],[Asset Class]]&lt;&gt;"Local",0.25,IF(Q834="y",1,""))</f>
        <v/>
      </c>
      <c r="W834" s="415" t="str">
        <f>IF(Table1[[#This Row],[Asset Class]]&lt;&gt;"Local",0.25,IF(R834="y",1,""))</f>
        <v/>
      </c>
      <c r="X834" s="415">
        <f>IF(Table1[[#This Row],[Asset Class]]&lt;&gt;"Local",0.25,IF(S834="y",1,""))</f>
        <v>1</v>
      </c>
      <c r="Y834" s="95">
        <f t="shared" si="72"/>
        <v>1</v>
      </c>
      <c r="Z834" s="50"/>
      <c r="AA834" s="257" t="str">
        <f t="shared" si="73"/>
        <v/>
      </c>
      <c r="AB834" s="258" t="str">
        <f t="shared" si="74"/>
        <v/>
      </c>
      <c r="AC834" s="258" t="str">
        <f t="shared" si="75"/>
        <v/>
      </c>
      <c r="AD834" s="258">
        <f t="shared" si="76"/>
        <v>72049</v>
      </c>
      <c r="AE834" s="259">
        <f t="shared" si="77"/>
        <v>72049</v>
      </c>
    </row>
    <row r="835" spans="1:31">
      <c r="A835" s="26"/>
      <c r="B835" s="210" t="s">
        <v>1438</v>
      </c>
      <c r="C835" s="211" t="s">
        <v>1440</v>
      </c>
      <c r="D835" s="211" t="s">
        <v>111</v>
      </c>
      <c r="E835" s="211" t="s">
        <v>114</v>
      </c>
      <c r="F835" s="241" t="s">
        <v>103</v>
      </c>
      <c r="G835" s="357">
        <v>0.5</v>
      </c>
      <c r="H835" s="360">
        <v>2121.8827330675103</v>
      </c>
      <c r="I835" s="365">
        <v>77.371645491830151</v>
      </c>
      <c r="J835" s="332">
        <f>Table1[[#This Row],[Embellishment Area (m2)]]*Table1[[#This Row],[Construction Unit Rate ($/m)]]*Table1[[#This Row],[Embellishment Area Factor]]</f>
        <v>82086.779299067537</v>
      </c>
      <c r="K835" s="246">
        <v>0</v>
      </c>
      <c r="L835" s="337">
        <v>51.919695325664051</v>
      </c>
      <c r="M835" s="88">
        <f>Table1[[#This Row],[Size of land (m2)]]*Table1[[#This Row],[Land Unit Rate ($/m2)]]</f>
        <v>0</v>
      </c>
      <c r="N835" s="244">
        <v>2021</v>
      </c>
      <c r="O835" s="202">
        <f>ROUND(IF(Table1[[#This Row],[Valuation Year]]=2016,(Table1[[#This Row],[Total Construction Cost ($)]]+Table1[[#This Row],[Land Value]])*('General Input Sheet'!$G$38/'General Input Sheet'!$G$43),Table1[[#This Row],[Total Construction Cost ($)]]+Table1[[#This Row],[Land Value]]),0)</f>
        <v>82087</v>
      </c>
      <c r="P835" s="123" t="str" cm="1">
        <f t="array" ref="P835">_xlfn.IFS(Table1[[#This Row],[Asset Class]]&lt;&gt;"Local","y",P$11=$E835,"y",Table1[[#This Row],[Asset Class]]="Local","")</f>
        <v/>
      </c>
      <c r="Q835" s="86" t="str" cm="1">
        <f t="array" ref="Q835">_xlfn.IFS(Table1[[#This Row],[Asset Class]]&lt;&gt;"Local","y",Q$11=$E835,"y",Table1[[#This Row],[Asset Class]]="Local","")</f>
        <v/>
      </c>
      <c r="R835" s="86" t="str" cm="1">
        <f t="array" ref="R835">_xlfn.IFS(Table1[[#This Row],[Asset Class]]&lt;&gt;"Local","y",R$11=$E835,"y",Table1[[#This Row],[Asset Class]]="Local","")</f>
        <v/>
      </c>
      <c r="S835" s="341" t="str" cm="1">
        <f t="array" ref="S835">_xlfn.IFS(Table1[[#This Row],[Asset Class]]&lt;&gt;"Local","y",S$11=$E835,"y",Table1[[#This Row],[Asset Class]]="Local","")</f>
        <v>y</v>
      </c>
      <c r="T835" s="50"/>
      <c r="U835" s="95" t="str">
        <f>IF(Table1[[#This Row],[Asset Class]]&lt;&gt;"Local",0.25,IF(P835="y",1,""))</f>
        <v/>
      </c>
      <c r="V835" s="415" t="str">
        <f>IF(Table1[[#This Row],[Asset Class]]&lt;&gt;"Local",0.25,IF(Q835="y",1,""))</f>
        <v/>
      </c>
      <c r="W835" s="415" t="str">
        <f>IF(Table1[[#This Row],[Asset Class]]&lt;&gt;"Local",0.25,IF(R835="y",1,""))</f>
        <v/>
      </c>
      <c r="X835" s="415">
        <f>IF(Table1[[#This Row],[Asset Class]]&lt;&gt;"Local",0.25,IF(S835="y",1,""))</f>
        <v>1</v>
      </c>
      <c r="Y835" s="95">
        <f t="shared" si="72"/>
        <v>1</v>
      </c>
      <c r="Z835" s="50"/>
      <c r="AA835" s="257" t="str">
        <f t="shared" si="73"/>
        <v/>
      </c>
      <c r="AB835" s="258" t="str">
        <f t="shared" si="74"/>
        <v/>
      </c>
      <c r="AC835" s="258" t="str">
        <f t="shared" si="75"/>
        <v/>
      </c>
      <c r="AD835" s="258">
        <f t="shared" si="76"/>
        <v>82087</v>
      </c>
      <c r="AE835" s="259">
        <f t="shared" si="77"/>
        <v>82087</v>
      </c>
    </row>
    <row r="836" spans="1:31">
      <c r="A836" s="26"/>
      <c r="B836" s="210" t="s">
        <v>1441</v>
      </c>
      <c r="C836" s="211" t="s">
        <v>1442</v>
      </c>
      <c r="D836" s="211" t="s">
        <v>106</v>
      </c>
      <c r="E836" s="211" t="s">
        <v>114</v>
      </c>
      <c r="F836" s="241" t="s">
        <v>108</v>
      </c>
      <c r="G836" s="357">
        <v>0.5</v>
      </c>
      <c r="H836" s="360">
        <v>12275.751399928229</v>
      </c>
      <c r="I836" s="365">
        <v>566.28724924743767</v>
      </c>
      <c r="J836" s="332">
        <f>Table1[[#This Row],[Embellishment Area (m2)]]*Table1[[#This Row],[Construction Unit Rate ($/m)]]*Table1[[#This Row],[Embellishment Area Factor]]</f>
        <v>3475800.7463553697</v>
      </c>
      <c r="K836" s="246">
        <v>24551.502799856458</v>
      </c>
      <c r="L836" s="337">
        <v>75.676903388107434</v>
      </c>
      <c r="M836" s="88">
        <f>Table1[[#This Row],[Size of land (m2)]]*Table1[[#This Row],[Land Unit Rate ($/m2)]]</f>
        <v>1857981.7054175863</v>
      </c>
      <c r="N836" s="244">
        <v>2021</v>
      </c>
      <c r="O836" s="202">
        <f>ROUND(IF(Table1[[#This Row],[Valuation Year]]=2016,(Table1[[#This Row],[Total Construction Cost ($)]]+Table1[[#This Row],[Land Value]])*('General Input Sheet'!$G$38/'General Input Sheet'!$G$43),Table1[[#This Row],[Total Construction Cost ($)]]+Table1[[#This Row],[Land Value]]),0)</f>
        <v>5333782</v>
      </c>
      <c r="P836" s="123" t="str" cm="1">
        <f t="array" ref="P836">_xlfn.IFS(Table1[[#This Row],[Asset Class]]&lt;&gt;"Local","y",P$11=$E836,"y",Table1[[#This Row],[Asset Class]]="Local","")</f>
        <v>y</v>
      </c>
      <c r="Q836" s="86" t="str" cm="1">
        <f t="array" ref="Q836">_xlfn.IFS(Table1[[#This Row],[Asset Class]]&lt;&gt;"Local","y",Q$11=$E836,"y",Table1[[#This Row],[Asset Class]]="Local","")</f>
        <v>y</v>
      </c>
      <c r="R836" s="86" t="str" cm="1">
        <f t="array" ref="R836">_xlfn.IFS(Table1[[#This Row],[Asset Class]]&lt;&gt;"Local","y",R$11=$E836,"y",Table1[[#This Row],[Asset Class]]="Local","")</f>
        <v>y</v>
      </c>
      <c r="S836" s="341" t="str" cm="1">
        <f t="array" ref="S836">_xlfn.IFS(Table1[[#This Row],[Asset Class]]&lt;&gt;"Local","y",S$11=$E836,"y",Table1[[#This Row],[Asset Class]]="Local","")</f>
        <v>y</v>
      </c>
      <c r="T836" s="50"/>
      <c r="U836" s="95">
        <f>IF(Table1[[#This Row],[Asset Class]]&lt;&gt;"Local",0.25,IF(P836="y",1,""))</f>
        <v>0.25</v>
      </c>
      <c r="V836" s="415">
        <f>IF(Table1[[#This Row],[Asset Class]]&lt;&gt;"Local",0.25,IF(Q836="y",1,""))</f>
        <v>0.25</v>
      </c>
      <c r="W836" s="415">
        <f>IF(Table1[[#This Row],[Asset Class]]&lt;&gt;"Local",0.25,IF(R836="y",1,""))</f>
        <v>0.25</v>
      </c>
      <c r="X836" s="415">
        <f>IF(Table1[[#This Row],[Asset Class]]&lt;&gt;"Local",0.25,IF(S836="y",1,""))</f>
        <v>0.25</v>
      </c>
      <c r="Y836" s="95">
        <f t="shared" si="72"/>
        <v>1</v>
      </c>
      <c r="Z836" s="50"/>
      <c r="AA836" s="257">
        <f t="shared" si="73"/>
        <v>1333445.5</v>
      </c>
      <c r="AB836" s="258">
        <f t="shared" si="74"/>
        <v>1333445.5</v>
      </c>
      <c r="AC836" s="258">
        <f t="shared" si="75"/>
        <v>1333445.5</v>
      </c>
      <c r="AD836" s="258">
        <f t="shared" si="76"/>
        <v>1333445.5</v>
      </c>
      <c r="AE836" s="259">
        <f t="shared" si="77"/>
        <v>5333782</v>
      </c>
    </row>
    <row r="837" spans="1:31">
      <c r="A837" s="26"/>
      <c r="B837" s="210" t="s">
        <v>1441</v>
      </c>
      <c r="C837" s="211" t="s">
        <v>1443</v>
      </c>
      <c r="D837" s="211" t="s">
        <v>106</v>
      </c>
      <c r="E837" s="211" t="s">
        <v>114</v>
      </c>
      <c r="F837" s="241" t="s">
        <v>136</v>
      </c>
      <c r="G837" s="357">
        <v>0.5</v>
      </c>
      <c r="H837" s="360">
        <v>31173.601818379011</v>
      </c>
      <c r="I837" s="365">
        <v>566.28724924743767</v>
      </c>
      <c r="J837" s="332">
        <f>Table1[[#This Row],[Embellishment Area (m2)]]*Table1[[#This Row],[Construction Unit Rate ($/m)]]*Table1[[#This Row],[Embellishment Area Factor]]</f>
        <v>8826606.6114323866</v>
      </c>
      <c r="K837" s="246">
        <v>62347.203636758022</v>
      </c>
      <c r="L837" s="337">
        <v>75.676903388107434</v>
      </c>
      <c r="M837" s="88">
        <f>Table1[[#This Row],[Size of land (m2)]]*Table1[[#This Row],[Land Unit Rate ($/m2)]]</f>
        <v>4718243.3061375972</v>
      </c>
      <c r="N837" s="244">
        <v>2021</v>
      </c>
      <c r="O837" s="202">
        <f>ROUND(IF(Table1[[#This Row],[Valuation Year]]=2016,(Table1[[#This Row],[Total Construction Cost ($)]]+Table1[[#This Row],[Land Value]])*('General Input Sheet'!$G$38/'General Input Sheet'!$G$43),Table1[[#This Row],[Total Construction Cost ($)]]+Table1[[#This Row],[Land Value]]),0)</f>
        <v>13544850</v>
      </c>
      <c r="P837" s="123" t="str" cm="1">
        <f t="array" ref="P837">_xlfn.IFS(Table1[[#This Row],[Asset Class]]&lt;&gt;"Local","y",P$11=$E837,"y",Table1[[#This Row],[Asset Class]]="Local","")</f>
        <v>y</v>
      </c>
      <c r="Q837" s="86" t="str" cm="1">
        <f t="array" ref="Q837">_xlfn.IFS(Table1[[#This Row],[Asset Class]]&lt;&gt;"Local","y",Q$11=$E837,"y",Table1[[#This Row],[Asset Class]]="Local","")</f>
        <v>y</v>
      </c>
      <c r="R837" s="86" t="str" cm="1">
        <f t="array" ref="R837">_xlfn.IFS(Table1[[#This Row],[Asset Class]]&lt;&gt;"Local","y",R$11=$E837,"y",Table1[[#This Row],[Asset Class]]="Local","")</f>
        <v>y</v>
      </c>
      <c r="S837" s="341" t="str" cm="1">
        <f t="array" ref="S837">_xlfn.IFS(Table1[[#This Row],[Asset Class]]&lt;&gt;"Local","y",S$11=$E837,"y",Table1[[#This Row],[Asset Class]]="Local","")</f>
        <v>y</v>
      </c>
      <c r="T837" s="50"/>
      <c r="U837" s="95">
        <f>IF(Table1[[#This Row],[Asset Class]]&lt;&gt;"Local",0.25,IF(P837="y",1,""))</f>
        <v>0.25</v>
      </c>
      <c r="V837" s="415">
        <f>IF(Table1[[#This Row],[Asset Class]]&lt;&gt;"Local",0.25,IF(Q837="y",1,""))</f>
        <v>0.25</v>
      </c>
      <c r="W837" s="415">
        <f>IF(Table1[[#This Row],[Asset Class]]&lt;&gt;"Local",0.25,IF(R837="y",1,""))</f>
        <v>0.25</v>
      </c>
      <c r="X837" s="415">
        <f>IF(Table1[[#This Row],[Asset Class]]&lt;&gt;"Local",0.25,IF(S837="y",1,""))</f>
        <v>0.25</v>
      </c>
      <c r="Y837" s="95">
        <f t="shared" si="72"/>
        <v>1</v>
      </c>
      <c r="Z837" s="50"/>
      <c r="AA837" s="257">
        <f t="shared" si="73"/>
        <v>3386212.5</v>
      </c>
      <c r="AB837" s="258">
        <f t="shared" si="74"/>
        <v>3386212.5</v>
      </c>
      <c r="AC837" s="258">
        <f t="shared" si="75"/>
        <v>3386212.5</v>
      </c>
      <c r="AD837" s="258">
        <f t="shared" si="76"/>
        <v>3386212.5</v>
      </c>
      <c r="AE837" s="259">
        <f t="shared" si="77"/>
        <v>13544850</v>
      </c>
    </row>
    <row r="838" spans="1:31">
      <c r="A838" s="26"/>
      <c r="B838" s="210" t="s">
        <v>1444</v>
      </c>
      <c r="C838" s="211" t="s">
        <v>1445</v>
      </c>
      <c r="D838" s="211" t="s">
        <v>111</v>
      </c>
      <c r="E838" s="211" t="s">
        <v>114</v>
      </c>
      <c r="F838" s="241" t="s">
        <v>108</v>
      </c>
      <c r="G838" s="357">
        <v>0.5</v>
      </c>
      <c r="H838" s="360">
        <v>15058.202232814005</v>
      </c>
      <c r="I838" s="365">
        <v>77.371645491830151</v>
      </c>
      <c r="J838" s="332">
        <f>Table1[[#This Row],[Embellishment Area (m2)]]*Table1[[#This Row],[Construction Unit Rate ($/m)]]*Table1[[#This Row],[Embellishment Area Factor]]</f>
        <v>582538.94245078519</v>
      </c>
      <c r="K838" s="246">
        <v>30116.404465628009</v>
      </c>
      <c r="L838" s="337">
        <v>51.919695325664051</v>
      </c>
      <c r="M838" s="88">
        <f>Table1[[#This Row],[Size of land (m2)]]*Table1[[#This Row],[Land Unit Rate ($/m2)]]</f>
        <v>1563634.5441598746</v>
      </c>
      <c r="N838" s="244">
        <v>2021</v>
      </c>
      <c r="O838" s="202">
        <f>ROUND(IF(Table1[[#This Row],[Valuation Year]]=2016,(Table1[[#This Row],[Total Construction Cost ($)]]+Table1[[#This Row],[Land Value]])*('General Input Sheet'!$G$38/'General Input Sheet'!$G$43),Table1[[#This Row],[Total Construction Cost ($)]]+Table1[[#This Row],[Land Value]]),0)</f>
        <v>2146173</v>
      </c>
      <c r="P838" s="123" t="str" cm="1">
        <f t="array" ref="P838">_xlfn.IFS(Table1[[#This Row],[Asset Class]]&lt;&gt;"Local","y",P$11=$E838,"y",Table1[[#This Row],[Asset Class]]="Local","")</f>
        <v/>
      </c>
      <c r="Q838" s="86" t="str" cm="1">
        <f t="array" ref="Q838">_xlfn.IFS(Table1[[#This Row],[Asset Class]]&lt;&gt;"Local","y",Q$11=$E838,"y",Table1[[#This Row],[Asset Class]]="Local","")</f>
        <v/>
      </c>
      <c r="R838" s="86" t="str" cm="1">
        <f t="array" ref="R838">_xlfn.IFS(Table1[[#This Row],[Asset Class]]&lt;&gt;"Local","y",R$11=$E838,"y",Table1[[#This Row],[Asset Class]]="Local","")</f>
        <v/>
      </c>
      <c r="S838" s="341" t="str" cm="1">
        <f t="array" ref="S838">_xlfn.IFS(Table1[[#This Row],[Asset Class]]&lt;&gt;"Local","y",S$11=$E838,"y",Table1[[#This Row],[Asset Class]]="Local","")</f>
        <v>y</v>
      </c>
      <c r="T838" s="50"/>
      <c r="U838" s="95" t="str">
        <f>IF(Table1[[#This Row],[Asset Class]]&lt;&gt;"Local",0.25,IF(P838="y",1,""))</f>
        <v/>
      </c>
      <c r="V838" s="415" t="str">
        <f>IF(Table1[[#This Row],[Asset Class]]&lt;&gt;"Local",0.25,IF(Q838="y",1,""))</f>
        <v/>
      </c>
      <c r="W838" s="415" t="str">
        <f>IF(Table1[[#This Row],[Asset Class]]&lt;&gt;"Local",0.25,IF(R838="y",1,""))</f>
        <v/>
      </c>
      <c r="X838" s="415">
        <f>IF(Table1[[#This Row],[Asset Class]]&lt;&gt;"Local",0.25,IF(S838="y",1,""))</f>
        <v>1</v>
      </c>
      <c r="Y838" s="95">
        <f t="shared" si="72"/>
        <v>1</v>
      </c>
      <c r="Z838" s="50"/>
      <c r="AA838" s="257" t="str">
        <f t="shared" si="73"/>
        <v/>
      </c>
      <c r="AB838" s="258" t="str">
        <f t="shared" si="74"/>
        <v/>
      </c>
      <c r="AC838" s="258" t="str">
        <f t="shared" si="75"/>
        <v/>
      </c>
      <c r="AD838" s="258">
        <f t="shared" si="76"/>
        <v>2146173</v>
      </c>
      <c r="AE838" s="259">
        <f t="shared" si="77"/>
        <v>2146173</v>
      </c>
    </row>
    <row r="839" spans="1:31">
      <c r="A839" s="26"/>
      <c r="B839" s="210" t="s">
        <v>1446</v>
      </c>
      <c r="C839" s="211" t="s">
        <v>1447</v>
      </c>
      <c r="D839" s="211" t="s">
        <v>106</v>
      </c>
      <c r="E839" s="211" t="s">
        <v>114</v>
      </c>
      <c r="F839" s="241" t="s">
        <v>136</v>
      </c>
      <c r="G839" s="357">
        <v>0.5</v>
      </c>
      <c r="H839" s="360">
        <v>30858.734539932626</v>
      </c>
      <c r="I839" s="365">
        <v>566.28724924743767</v>
      </c>
      <c r="J839" s="332">
        <f>Table1[[#This Row],[Embellishment Area (m2)]]*Table1[[#This Row],[Construction Unit Rate ($/m)]]*Table1[[#This Row],[Embellishment Area Factor]]</f>
        <v>8737453.9489376713</v>
      </c>
      <c r="K839" s="246">
        <v>61717.469079865252</v>
      </c>
      <c r="L839" s="337">
        <v>75.676903388107434</v>
      </c>
      <c r="M839" s="88">
        <f>Table1[[#This Row],[Size of land (m2)]]*Table1[[#This Row],[Land Unit Rate ($/m2)]]</f>
        <v>4670586.9449154707</v>
      </c>
      <c r="N839" s="244">
        <v>2021</v>
      </c>
      <c r="O839" s="202">
        <f>ROUND(IF(Table1[[#This Row],[Valuation Year]]=2016,(Table1[[#This Row],[Total Construction Cost ($)]]+Table1[[#This Row],[Land Value]])*('General Input Sheet'!$G$38/'General Input Sheet'!$G$43),Table1[[#This Row],[Total Construction Cost ($)]]+Table1[[#This Row],[Land Value]]),0)</f>
        <v>13408041</v>
      </c>
      <c r="P839" s="123" t="str" cm="1">
        <f t="array" ref="P839">_xlfn.IFS(Table1[[#This Row],[Asset Class]]&lt;&gt;"Local","y",P$11=$E839,"y",Table1[[#This Row],[Asset Class]]="Local","")</f>
        <v>y</v>
      </c>
      <c r="Q839" s="86" t="str" cm="1">
        <f t="array" ref="Q839">_xlfn.IFS(Table1[[#This Row],[Asset Class]]&lt;&gt;"Local","y",Q$11=$E839,"y",Table1[[#This Row],[Asset Class]]="Local","")</f>
        <v>y</v>
      </c>
      <c r="R839" s="86" t="str" cm="1">
        <f t="array" ref="R839">_xlfn.IFS(Table1[[#This Row],[Asset Class]]&lt;&gt;"Local","y",R$11=$E839,"y",Table1[[#This Row],[Asset Class]]="Local","")</f>
        <v>y</v>
      </c>
      <c r="S839" s="341" t="str" cm="1">
        <f t="array" ref="S839">_xlfn.IFS(Table1[[#This Row],[Asset Class]]&lt;&gt;"Local","y",S$11=$E839,"y",Table1[[#This Row],[Asset Class]]="Local","")</f>
        <v>y</v>
      </c>
      <c r="T839" s="50"/>
      <c r="U839" s="95">
        <f>IF(Table1[[#This Row],[Asset Class]]&lt;&gt;"Local",0.25,IF(P839="y",1,""))</f>
        <v>0.25</v>
      </c>
      <c r="V839" s="415">
        <f>IF(Table1[[#This Row],[Asset Class]]&lt;&gt;"Local",0.25,IF(Q839="y",1,""))</f>
        <v>0.25</v>
      </c>
      <c r="W839" s="415">
        <f>IF(Table1[[#This Row],[Asset Class]]&lt;&gt;"Local",0.25,IF(R839="y",1,""))</f>
        <v>0.25</v>
      </c>
      <c r="X839" s="415">
        <f>IF(Table1[[#This Row],[Asset Class]]&lt;&gt;"Local",0.25,IF(S839="y",1,""))</f>
        <v>0.25</v>
      </c>
      <c r="Y839" s="95">
        <f t="shared" si="72"/>
        <v>1</v>
      </c>
      <c r="Z839" s="50"/>
      <c r="AA839" s="257">
        <f t="shared" si="73"/>
        <v>3352010.25</v>
      </c>
      <c r="AB839" s="258">
        <f t="shared" si="74"/>
        <v>3352010.25</v>
      </c>
      <c r="AC839" s="258">
        <f t="shared" si="75"/>
        <v>3352010.25</v>
      </c>
      <c r="AD839" s="258">
        <f t="shared" si="76"/>
        <v>3352010.25</v>
      </c>
      <c r="AE839" s="259">
        <f t="shared" si="77"/>
        <v>13408041</v>
      </c>
    </row>
    <row r="840" spans="1:31">
      <c r="A840" s="26"/>
      <c r="B840" s="210" t="s">
        <v>1446</v>
      </c>
      <c r="C840" s="211" t="s">
        <v>1448</v>
      </c>
      <c r="D840" s="211" t="s">
        <v>106</v>
      </c>
      <c r="E840" s="211" t="s">
        <v>114</v>
      </c>
      <c r="F840" s="241" t="s">
        <v>108</v>
      </c>
      <c r="G840" s="357">
        <v>0.5</v>
      </c>
      <c r="H840" s="360">
        <v>20073.937198515505</v>
      </c>
      <c r="I840" s="365">
        <v>566.28724924743767</v>
      </c>
      <c r="J840" s="332">
        <f>Table1[[#This Row],[Embellishment Area (m2)]]*Table1[[#This Row],[Construction Unit Rate ($/m)]]*Table1[[#This Row],[Embellishment Area Factor]]</f>
        <v>5683807.3388565807</v>
      </c>
      <c r="K840" s="246">
        <v>40147.87439703101</v>
      </c>
      <c r="L840" s="337">
        <v>75.676903388107434</v>
      </c>
      <c r="M840" s="88">
        <f>Table1[[#This Row],[Size of land (m2)]]*Table1[[#This Row],[Land Unit Rate ($/m2)]]</f>
        <v>3038266.8119819877</v>
      </c>
      <c r="N840" s="244">
        <v>2021</v>
      </c>
      <c r="O840" s="202">
        <f>ROUND(IF(Table1[[#This Row],[Valuation Year]]=2016,(Table1[[#This Row],[Total Construction Cost ($)]]+Table1[[#This Row],[Land Value]])*('General Input Sheet'!$G$38/'General Input Sheet'!$G$43),Table1[[#This Row],[Total Construction Cost ($)]]+Table1[[#This Row],[Land Value]]),0)</f>
        <v>8722074</v>
      </c>
      <c r="P840" s="123" t="str" cm="1">
        <f t="array" ref="P840">_xlfn.IFS(Table1[[#This Row],[Asset Class]]&lt;&gt;"Local","y",P$11=$E840,"y",Table1[[#This Row],[Asset Class]]="Local","")</f>
        <v>y</v>
      </c>
      <c r="Q840" s="86" t="str" cm="1">
        <f t="array" ref="Q840">_xlfn.IFS(Table1[[#This Row],[Asset Class]]&lt;&gt;"Local","y",Q$11=$E840,"y",Table1[[#This Row],[Asset Class]]="Local","")</f>
        <v>y</v>
      </c>
      <c r="R840" s="86" t="str" cm="1">
        <f t="array" ref="R840">_xlfn.IFS(Table1[[#This Row],[Asset Class]]&lt;&gt;"Local","y",R$11=$E840,"y",Table1[[#This Row],[Asset Class]]="Local","")</f>
        <v>y</v>
      </c>
      <c r="S840" s="341" t="str" cm="1">
        <f t="array" ref="S840">_xlfn.IFS(Table1[[#This Row],[Asset Class]]&lt;&gt;"Local","y",S$11=$E840,"y",Table1[[#This Row],[Asset Class]]="Local","")</f>
        <v>y</v>
      </c>
      <c r="T840" s="50"/>
      <c r="U840" s="95">
        <f>IF(Table1[[#This Row],[Asset Class]]&lt;&gt;"Local",0.25,IF(P840="y",1,""))</f>
        <v>0.25</v>
      </c>
      <c r="V840" s="415">
        <f>IF(Table1[[#This Row],[Asset Class]]&lt;&gt;"Local",0.25,IF(Q840="y",1,""))</f>
        <v>0.25</v>
      </c>
      <c r="W840" s="415">
        <f>IF(Table1[[#This Row],[Asset Class]]&lt;&gt;"Local",0.25,IF(R840="y",1,""))</f>
        <v>0.25</v>
      </c>
      <c r="X840" s="415">
        <f>IF(Table1[[#This Row],[Asset Class]]&lt;&gt;"Local",0.25,IF(S840="y",1,""))</f>
        <v>0.25</v>
      </c>
      <c r="Y840" s="95">
        <f t="shared" si="72"/>
        <v>1</v>
      </c>
      <c r="Z840" s="50"/>
      <c r="AA840" s="257">
        <f t="shared" si="73"/>
        <v>2180518.5</v>
      </c>
      <c r="AB840" s="258">
        <f t="shared" si="74"/>
        <v>2180518.5</v>
      </c>
      <c r="AC840" s="258">
        <f t="shared" si="75"/>
        <v>2180518.5</v>
      </c>
      <c r="AD840" s="258">
        <f t="shared" si="76"/>
        <v>2180518.5</v>
      </c>
      <c r="AE840" s="259">
        <f t="shared" si="77"/>
        <v>8722074</v>
      </c>
    </row>
    <row r="841" spans="1:31">
      <c r="A841" s="26"/>
      <c r="B841" s="210" t="s">
        <v>1449</v>
      </c>
      <c r="C841" s="211" t="s">
        <v>1450</v>
      </c>
      <c r="D841" s="211" t="s">
        <v>106</v>
      </c>
      <c r="E841" s="211" t="s">
        <v>114</v>
      </c>
      <c r="F841" s="241" t="s">
        <v>108</v>
      </c>
      <c r="G841" s="357">
        <v>0.5</v>
      </c>
      <c r="H841" s="360">
        <v>6802.9540781935902</v>
      </c>
      <c r="I841" s="365">
        <v>566.28724924743767</v>
      </c>
      <c r="J841" s="332">
        <f>Table1[[#This Row],[Embellishment Area (m2)]]*Table1[[#This Row],[Construction Unit Rate ($/m)]]*Table1[[#This Row],[Embellishment Area Factor]]</f>
        <v>1926213.0758484432</v>
      </c>
      <c r="K841" s="246">
        <v>0</v>
      </c>
      <c r="L841" s="337">
        <v>75.676903388107434</v>
      </c>
      <c r="M841" s="88">
        <f>Table1[[#This Row],[Size of land (m2)]]*Table1[[#This Row],[Land Unit Rate ($/m2)]]</f>
        <v>0</v>
      </c>
      <c r="N841" s="244">
        <v>2021</v>
      </c>
      <c r="O841" s="202">
        <f>ROUND(IF(Table1[[#This Row],[Valuation Year]]=2016,(Table1[[#This Row],[Total Construction Cost ($)]]+Table1[[#This Row],[Land Value]])*('General Input Sheet'!$G$38/'General Input Sheet'!$G$43),Table1[[#This Row],[Total Construction Cost ($)]]+Table1[[#This Row],[Land Value]]),0)</f>
        <v>1926213</v>
      </c>
      <c r="P841" s="123" t="str" cm="1">
        <f t="array" ref="P841">_xlfn.IFS(Table1[[#This Row],[Asset Class]]&lt;&gt;"Local","y",P$11=$E841,"y",Table1[[#This Row],[Asset Class]]="Local","")</f>
        <v>y</v>
      </c>
      <c r="Q841" s="86" t="str" cm="1">
        <f t="array" ref="Q841">_xlfn.IFS(Table1[[#This Row],[Asset Class]]&lt;&gt;"Local","y",Q$11=$E841,"y",Table1[[#This Row],[Asset Class]]="Local","")</f>
        <v>y</v>
      </c>
      <c r="R841" s="86" t="str" cm="1">
        <f t="array" ref="R841">_xlfn.IFS(Table1[[#This Row],[Asset Class]]&lt;&gt;"Local","y",R$11=$E841,"y",Table1[[#This Row],[Asset Class]]="Local","")</f>
        <v>y</v>
      </c>
      <c r="S841" s="341" t="str" cm="1">
        <f t="array" ref="S841">_xlfn.IFS(Table1[[#This Row],[Asset Class]]&lt;&gt;"Local","y",S$11=$E841,"y",Table1[[#This Row],[Asset Class]]="Local","")</f>
        <v>y</v>
      </c>
      <c r="T841" s="50"/>
      <c r="U841" s="95">
        <f>IF(Table1[[#This Row],[Asset Class]]&lt;&gt;"Local",0.25,IF(P841="y",1,""))</f>
        <v>0.25</v>
      </c>
      <c r="V841" s="415">
        <f>IF(Table1[[#This Row],[Asset Class]]&lt;&gt;"Local",0.25,IF(Q841="y",1,""))</f>
        <v>0.25</v>
      </c>
      <c r="W841" s="415">
        <f>IF(Table1[[#This Row],[Asset Class]]&lt;&gt;"Local",0.25,IF(R841="y",1,""))</f>
        <v>0.25</v>
      </c>
      <c r="X841" s="415">
        <f>IF(Table1[[#This Row],[Asset Class]]&lt;&gt;"Local",0.25,IF(S841="y",1,""))</f>
        <v>0.25</v>
      </c>
      <c r="Y841" s="95">
        <f t="shared" si="72"/>
        <v>1</v>
      </c>
      <c r="Z841" s="50"/>
      <c r="AA841" s="257">
        <f t="shared" si="73"/>
        <v>481553.25</v>
      </c>
      <c r="AB841" s="258">
        <f t="shared" si="74"/>
        <v>481553.25</v>
      </c>
      <c r="AC841" s="258">
        <f t="shared" si="75"/>
        <v>481553.25</v>
      </c>
      <c r="AD841" s="258">
        <f t="shared" si="76"/>
        <v>481553.25</v>
      </c>
      <c r="AE841" s="259">
        <f t="shared" si="77"/>
        <v>1926213</v>
      </c>
    </row>
    <row r="842" spans="1:31">
      <c r="A842" s="26"/>
      <c r="B842" s="210" t="s">
        <v>1451</v>
      </c>
      <c r="C842" s="211" t="s">
        <v>1452</v>
      </c>
      <c r="D842" s="211" t="s">
        <v>101</v>
      </c>
      <c r="E842" s="211" t="s">
        <v>114</v>
      </c>
      <c r="F842" s="241" t="s">
        <v>136</v>
      </c>
      <c r="G842" s="357">
        <v>0.5</v>
      </c>
      <c r="H842" s="360">
        <v>7449.0390859245754</v>
      </c>
      <c r="I842" s="365">
        <v>557.40114642261381</v>
      </c>
      <c r="J842" s="332">
        <f>Table1[[#This Row],[Embellishment Area (m2)]]*Table1[[#This Row],[Construction Unit Rate ($/m)]]*Table1[[#This Row],[Embellishment Area Factor]]</f>
        <v>2076051.4631206088</v>
      </c>
      <c r="K842" s="246">
        <v>0</v>
      </c>
      <c r="L842" s="337">
        <v>132.99262744440287</v>
      </c>
      <c r="M842" s="88">
        <f>Table1[[#This Row],[Size of land (m2)]]*Table1[[#This Row],[Land Unit Rate ($/m2)]]</f>
        <v>0</v>
      </c>
      <c r="N842" s="244">
        <v>2021</v>
      </c>
      <c r="O842" s="202">
        <f>ROUND(IF(Table1[[#This Row],[Valuation Year]]=2016,(Table1[[#This Row],[Total Construction Cost ($)]]+Table1[[#This Row],[Land Value]])*('General Input Sheet'!$G$38/'General Input Sheet'!$G$43),Table1[[#This Row],[Total Construction Cost ($)]]+Table1[[#This Row],[Land Value]]),0)</f>
        <v>2076051</v>
      </c>
      <c r="P842" s="123" t="str" cm="1">
        <f t="array" ref="P842">_xlfn.IFS(Table1[[#This Row],[Asset Class]]&lt;&gt;"Local","y",P$11=$E842,"y",Table1[[#This Row],[Asset Class]]="Local","")</f>
        <v>y</v>
      </c>
      <c r="Q842" s="86" t="str" cm="1">
        <f t="array" ref="Q842">_xlfn.IFS(Table1[[#This Row],[Asset Class]]&lt;&gt;"Local","y",Q$11=$E842,"y",Table1[[#This Row],[Asset Class]]="Local","")</f>
        <v>y</v>
      </c>
      <c r="R842" s="86" t="str" cm="1">
        <f t="array" ref="R842">_xlfn.IFS(Table1[[#This Row],[Asset Class]]&lt;&gt;"Local","y",R$11=$E842,"y",Table1[[#This Row],[Asset Class]]="Local","")</f>
        <v>y</v>
      </c>
      <c r="S842" s="341" t="str" cm="1">
        <f t="array" ref="S842">_xlfn.IFS(Table1[[#This Row],[Asset Class]]&lt;&gt;"Local","y",S$11=$E842,"y",Table1[[#This Row],[Asset Class]]="Local","")</f>
        <v>y</v>
      </c>
      <c r="T842" s="50"/>
      <c r="U842" s="95">
        <f>IF(Table1[[#This Row],[Asset Class]]&lt;&gt;"Local",0.25,IF(P842="y",1,""))</f>
        <v>0.25</v>
      </c>
      <c r="V842" s="415">
        <f>IF(Table1[[#This Row],[Asset Class]]&lt;&gt;"Local",0.25,IF(Q842="y",1,""))</f>
        <v>0.25</v>
      </c>
      <c r="W842" s="415">
        <f>IF(Table1[[#This Row],[Asset Class]]&lt;&gt;"Local",0.25,IF(R842="y",1,""))</f>
        <v>0.25</v>
      </c>
      <c r="X842" s="415">
        <f>IF(Table1[[#This Row],[Asset Class]]&lt;&gt;"Local",0.25,IF(S842="y",1,""))</f>
        <v>0.25</v>
      </c>
      <c r="Y842" s="95">
        <f t="shared" si="72"/>
        <v>1</v>
      </c>
      <c r="Z842" s="50"/>
      <c r="AA842" s="257">
        <f t="shared" si="73"/>
        <v>519012.75</v>
      </c>
      <c r="AB842" s="258">
        <f t="shared" si="74"/>
        <v>519012.75</v>
      </c>
      <c r="AC842" s="258">
        <f t="shared" si="75"/>
        <v>519012.75</v>
      </c>
      <c r="AD842" s="258">
        <f t="shared" si="76"/>
        <v>519012.75</v>
      </c>
      <c r="AE842" s="259">
        <f t="shared" si="77"/>
        <v>2076051</v>
      </c>
    </row>
    <row r="843" spans="1:31">
      <c r="A843" s="26"/>
      <c r="B843" s="210" t="s">
        <v>1451</v>
      </c>
      <c r="C843" s="211" t="s">
        <v>1453</v>
      </c>
      <c r="D843" s="211" t="s">
        <v>101</v>
      </c>
      <c r="E843" s="211" t="s">
        <v>114</v>
      </c>
      <c r="F843" s="241" t="s">
        <v>131</v>
      </c>
      <c r="G843" s="357">
        <v>0.5</v>
      </c>
      <c r="H843" s="360">
        <v>7503.7719179504547</v>
      </c>
      <c r="I843" s="365">
        <v>557.40114642261381</v>
      </c>
      <c r="J843" s="332">
        <f>Table1[[#This Row],[Embellishment Area (m2)]]*Table1[[#This Row],[Construction Unit Rate ($/m)]]*Table1[[#This Row],[Embellishment Area Factor]]</f>
        <v>2091305.5347796995</v>
      </c>
      <c r="K843" s="246">
        <v>0</v>
      </c>
      <c r="L843" s="337">
        <v>132.99262744440287</v>
      </c>
      <c r="M843" s="88">
        <f>Table1[[#This Row],[Size of land (m2)]]*Table1[[#This Row],[Land Unit Rate ($/m2)]]</f>
        <v>0</v>
      </c>
      <c r="N843" s="244">
        <v>2021</v>
      </c>
      <c r="O843" s="202">
        <f>ROUND(IF(Table1[[#This Row],[Valuation Year]]=2016,(Table1[[#This Row],[Total Construction Cost ($)]]+Table1[[#This Row],[Land Value]])*('General Input Sheet'!$G$38/'General Input Sheet'!$G$43),Table1[[#This Row],[Total Construction Cost ($)]]+Table1[[#This Row],[Land Value]]),0)</f>
        <v>2091306</v>
      </c>
      <c r="P843" s="123" t="str" cm="1">
        <f t="array" ref="P843">_xlfn.IFS(Table1[[#This Row],[Asset Class]]&lt;&gt;"Local","y",P$11=$E843,"y",Table1[[#This Row],[Asset Class]]="Local","")</f>
        <v>y</v>
      </c>
      <c r="Q843" s="86" t="str" cm="1">
        <f t="array" ref="Q843">_xlfn.IFS(Table1[[#This Row],[Asset Class]]&lt;&gt;"Local","y",Q$11=$E843,"y",Table1[[#This Row],[Asset Class]]="Local","")</f>
        <v>y</v>
      </c>
      <c r="R843" s="86" t="str" cm="1">
        <f t="array" ref="R843">_xlfn.IFS(Table1[[#This Row],[Asset Class]]&lt;&gt;"Local","y",R$11=$E843,"y",Table1[[#This Row],[Asset Class]]="Local","")</f>
        <v>y</v>
      </c>
      <c r="S843" s="341" t="str" cm="1">
        <f t="array" ref="S843">_xlfn.IFS(Table1[[#This Row],[Asset Class]]&lt;&gt;"Local","y",S$11=$E843,"y",Table1[[#This Row],[Asset Class]]="Local","")</f>
        <v>y</v>
      </c>
      <c r="T843" s="50"/>
      <c r="U843" s="95">
        <f>IF(Table1[[#This Row],[Asset Class]]&lt;&gt;"Local",0.25,IF(P843="y",1,""))</f>
        <v>0.25</v>
      </c>
      <c r="V843" s="415">
        <f>IF(Table1[[#This Row],[Asset Class]]&lt;&gt;"Local",0.25,IF(Q843="y",1,""))</f>
        <v>0.25</v>
      </c>
      <c r="W843" s="415">
        <f>IF(Table1[[#This Row],[Asset Class]]&lt;&gt;"Local",0.25,IF(R843="y",1,""))</f>
        <v>0.25</v>
      </c>
      <c r="X843" s="415">
        <f>IF(Table1[[#This Row],[Asset Class]]&lt;&gt;"Local",0.25,IF(S843="y",1,""))</f>
        <v>0.25</v>
      </c>
      <c r="Y843" s="95">
        <f t="shared" si="72"/>
        <v>1</v>
      </c>
      <c r="Z843" s="50"/>
      <c r="AA843" s="257">
        <f t="shared" si="73"/>
        <v>522826.5</v>
      </c>
      <c r="AB843" s="258">
        <f t="shared" si="74"/>
        <v>522826.5</v>
      </c>
      <c r="AC843" s="258">
        <f t="shared" si="75"/>
        <v>522826.5</v>
      </c>
      <c r="AD843" s="258">
        <f t="shared" si="76"/>
        <v>522826.5</v>
      </c>
      <c r="AE843" s="259">
        <f t="shared" si="77"/>
        <v>2091306</v>
      </c>
    </row>
    <row r="844" spans="1:31">
      <c r="A844" s="26"/>
      <c r="B844" s="210" t="s">
        <v>1451</v>
      </c>
      <c r="C844" s="211" t="s">
        <v>1454</v>
      </c>
      <c r="D844" s="211" t="s">
        <v>101</v>
      </c>
      <c r="E844" s="211" t="s">
        <v>114</v>
      </c>
      <c r="F844" s="241" t="s">
        <v>103</v>
      </c>
      <c r="G844" s="357">
        <v>0.5</v>
      </c>
      <c r="H844" s="360">
        <v>2570.6784663347389</v>
      </c>
      <c r="I844" s="365">
        <v>557.40114642261381</v>
      </c>
      <c r="J844" s="332">
        <f>Table1[[#This Row],[Embellishment Area (m2)]]*Table1[[#This Row],[Construction Unit Rate ($/m)]]*Table1[[#This Row],[Embellishment Area Factor]]</f>
        <v>716449.562109455</v>
      </c>
      <c r="K844" s="246">
        <v>0</v>
      </c>
      <c r="L844" s="337">
        <v>132.99262744440287</v>
      </c>
      <c r="M844" s="88">
        <f>Table1[[#This Row],[Size of land (m2)]]*Table1[[#This Row],[Land Unit Rate ($/m2)]]</f>
        <v>0</v>
      </c>
      <c r="N844" s="244">
        <v>2021</v>
      </c>
      <c r="O844" s="202">
        <f>ROUND(IF(Table1[[#This Row],[Valuation Year]]=2016,(Table1[[#This Row],[Total Construction Cost ($)]]+Table1[[#This Row],[Land Value]])*('General Input Sheet'!$G$38/'General Input Sheet'!$G$43),Table1[[#This Row],[Total Construction Cost ($)]]+Table1[[#This Row],[Land Value]]),0)</f>
        <v>716450</v>
      </c>
      <c r="P844" s="123" t="str" cm="1">
        <f t="array" ref="P844">_xlfn.IFS(Table1[[#This Row],[Asset Class]]&lt;&gt;"Local","y",P$11=$E844,"y",Table1[[#This Row],[Asset Class]]="Local","")</f>
        <v>y</v>
      </c>
      <c r="Q844" s="86" t="str" cm="1">
        <f t="array" ref="Q844">_xlfn.IFS(Table1[[#This Row],[Asset Class]]&lt;&gt;"Local","y",Q$11=$E844,"y",Table1[[#This Row],[Asset Class]]="Local","")</f>
        <v>y</v>
      </c>
      <c r="R844" s="86" t="str" cm="1">
        <f t="array" ref="R844">_xlfn.IFS(Table1[[#This Row],[Asset Class]]&lt;&gt;"Local","y",R$11=$E844,"y",Table1[[#This Row],[Asset Class]]="Local","")</f>
        <v>y</v>
      </c>
      <c r="S844" s="341" t="str" cm="1">
        <f t="array" ref="S844">_xlfn.IFS(Table1[[#This Row],[Asset Class]]&lt;&gt;"Local","y",S$11=$E844,"y",Table1[[#This Row],[Asset Class]]="Local","")</f>
        <v>y</v>
      </c>
      <c r="T844" s="50"/>
      <c r="U844" s="95">
        <f>IF(Table1[[#This Row],[Asset Class]]&lt;&gt;"Local",0.25,IF(P844="y",1,""))</f>
        <v>0.25</v>
      </c>
      <c r="V844" s="415">
        <f>IF(Table1[[#This Row],[Asset Class]]&lt;&gt;"Local",0.25,IF(Q844="y",1,""))</f>
        <v>0.25</v>
      </c>
      <c r="W844" s="415">
        <f>IF(Table1[[#This Row],[Asset Class]]&lt;&gt;"Local",0.25,IF(R844="y",1,""))</f>
        <v>0.25</v>
      </c>
      <c r="X844" s="415">
        <f>IF(Table1[[#This Row],[Asset Class]]&lt;&gt;"Local",0.25,IF(S844="y",1,""))</f>
        <v>0.25</v>
      </c>
      <c r="Y844" s="95">
        <f t="shared" si="72"/>
        <v>1</v>
      </c>
      <c r="Z844" s="50"/>
      <c r="AA844" s="257">
        <f t="shared" si="73"/>
        <v>179112.5</v>
      </c>
      <c r="AB844" s="258">
        <f t="shared" si="74"/>
        <v>179112.5</v>
      </c>
      <c r="AC844" s="258">
        <f t="shared" si="75"/>
        <v>179112.5</v>
      </c>
      <c r="AD844" s="258">
        <f t="shared" si="76"/>
        <v>179112.5</v>
      </c>
      <c r="AE844" s="259">
        <f t="shared" si="77"/>
        <v>716450</v>
      </c>
    </row>
    <row r="845" spans="1:31">
      <c r="A845" s="26"/>
      <c r="B845" s="210" t="s">
        <v>1451</v>
      </c>
      <c r="C845" s="211" t="s">
        <v>1455</v>
      </c>
      <c r="D845" s="211" t="s">
        <v>101</v>
      </c>
      <c r="E845" s="211" t="s">
        <v>114</v>
      </c>
      <c r="F845" s="241" t="s">
        <v>136</v>
      </c>
      <c r="G845" s="357">
        <v>0.5</v>
      </c>
      <c r="H845" s="360">
        <v>85029.052609420702</v>
      </c>
      <c r="I845" s="365">
        <v>557.40114642261381</v>
      </c>
      <c r="J845" s="332">
        <f>Table1[[#This Row],[Embellishment Area (m2)]]*Table1[[#This Row],[Construction Unit Rate ($/m)]]*Table1[[#This Row],[Embellishment Area Factor]]</f>
        <v>23697645.701859921</v>
      </c>
      <c r="K845" s="246">
        <v>0</v>
      </c>
      <c r="L845" s="337">
        <v>132.99262744440287</v>
      </c>
      <c r="M845" s="88">
        <f>Table1[[#This Row],[Size of land (m2)]]*Table1[[#This Row],[Land Unit Rate ($/m2)]]</f>
        <v>0</v>
      </c>
      <c r="N845" s="244">
        <v>2021</v>
      </c>
      <c r="O845" s="202">
        <f>ROUND(IF(Table1[[#This Row],[Valuation Year]]=2016,(Table1[[#This Row],[Total Construction Cost ($)]]+Table1[[#This Row],[Land Value]])*('General Input Sheet'!$G$38/'General Input Sheet'!$G$43),Table1[[#This Row],[Total Construction Cost ($)]]+Table1[[#This Row],[Land Value]]),0)</f>
        <v>23697646</v>
      </c>
      <c r="P845" s="123" t="str" cm="1">
        <f t="array" ref="P845">_xlfn.IFS(Table1[[#This Row],[Asset Class]]&lt;&gt;"Local","y",P$11=$E845,"y",Table1[[#This Row],[Asset Class]]="Local","")</f>
        <v>y</v>
      </c>
      <c r="Q845" s="86" t="str" cm="1">
        <f t="array" ref="Q845">_xlfn.IFS(Table1[[#This Row],[Asset Class]]&lt;&gt;"Local","y",Q$11=$E845,"y",Table1[[#This Row],[Asset Class]]="Local","")</f>
        <v>y</v>
      </c>
      <c r="R845" s="86" t="str" cm="1">
        <f t="array" ref="R845">_xlfn.IFS(Table1[[#This Row],[Asset Class]]&lt;&gt;"Local","y",R$11=$E845,"y",Table1[[#This Row],[Asset Class]]="Local","")</f>
        <v>y</v>
      </c>
      <c r="S845" s="341" t="str" cm="1">
        <f t="array" ref="S845">_xlfn.IFS(Table1[[#This Row],[Asset Class]]&lt;&gt;"Local","y",S$11=$E845,"y",Table1[[#This Row],[Asset Class]]="Local","")</f>
        <v>y</v>
      </c>
      <c r="T845" s="50"/>
      <c r="U845" s="95">
        <f>IF(Table1[[#This Row],[Asset Class]]&lt;&gt;"Local",0.25,IF(P845="y",1,""))</f>
        <v>0.25</v>
      </c>
      <c r="V845" s="415">
        <f>IF(Table1[[#This Row],[Asset Class]]&lt;&gt;"Local",0.25,IF(Q845="y",1,""))</f>
        <v>0.25</v>
      </c>
      <c r="W845" s="415">
        <f>IF(Table1[[#This Row],[Asset Class]]&lt;&gt;"Local",0.25,IF(R845="y",1,""))</f>
        <v>0.25</v>
      </c>
      <c r="X845" s="415">
        <f>IF(Table1[[#This Row],[Asset Class]]&lt;&gt;"Local",0.25,IF(S845="y",1,""))</f>
        <v>0.25</v>
      </c>
      <c r="Y845" s="95">
        <f t="shared" si="72"/>
        <v>1</v>
      </c>
      <c r="Z845" s="50"/>
      <c r="AA845" s="257">
        <f t="shared" si="73"/>
        <v>5924411.5</v>
      </c>
      <c r="AB845" s="258">
        <f t="shared" si="74"/>
        <v>5924411.5</v>
      </c>
      <c r="AC845" s="258">
        <f t="shared" si="75"/>
        <v>5924411.5</v>
      </c>
      <c r="AD845" s="258">
        <f t="shared" si="76"/>
        <v>5924411.5</v>
      </c>
      <c r="AE845" s="259">
        <f t="shared" si="77"/>
        <v>23697646</v>
      </c>
    </row>
    <row r="846" spans="1:31">
      <c r="A846" s="26"/>
      <c r="B846" s="210" t="s">
        <v>1456</v>
      </c>
      <c r="C846" s="211" t="s">
        <v>1457</v>
      </c>
      <c r="D846" s="211" t="s">
        <v>106</v>
      </c>
      <c r="E846" s="211" t="s">
        <v>114</v>
      </c>
      <c r="F846" s="241" t="s">
        <v>108</v>
      </c>
      <c r="G846" s="357">
        <v>0.5</v>
      </c>
      <c r="H846" s="360">
        <v>991.491302328914</v>
      </c>
      <c r="I846" s="365">
        <v>566.28724924743767</v>
      </c>
      <c r="J846" s="332">
        <f>Table1[[#This Row],[Embellishment Area (m2)]]*Table1[[#This Row],[Construction Unit Rate ($/m)]]*Table1[[#This Row],[Embellishment Area Factor]]</f>
        <v>280734.44112430012</v>
      </c>
      <c r="K846" s="246">
        <v>0</v>
      </c>
      <c r="L846" s="337">
        <v>75.676903388107434</v>
      </c>
      <c r="M846" s="88">
        <f>Table1[[#This Row],[Size of land (m2)]]*Table1[[#This Row],[Land Unit Rate ($/m2)]]</f>
        <v>0</v>
      </c>
      <c r="N846" s="244">
        <v>2021</v>
      </c>
      <c r="O846" s="202">
        <f>ROUND(IF(Table1[[#This Row],[Valuation Year]]=2016,(Table1[[#This Row],[Total Construction Cost ($)]]+Table1[[#This Row],[Land Value]])*('General Input Sheet'!$G$38/'General Input Sheet'!$G$43),Table1[[#This Row],[Total Construction Cost ($)]]+Table1[[#This Row],[Land Value]]),0)</f>
        <v>280734</v>
      </c>
      <c r="P846" s="123" t="str" cm="1">
        <f t="array" ref="P846">_xlfn.IFS(Table1[[#This Row],[Asset Class]]&lt;&gt;"Local","y",P$11=$E846,"y",Table1[[#This Row],[Asset Class]]="Local","")</f>
        <v>y</v>
      </c>
      <c r="Q846" s="86" t="str" cm="1">
        <f t="array" ref="Q846">_xlfn.IFS(Table1[[#This Row],[Asset Class]]&lt;&gt;"Local","y",Q$11=$E846,"y",Table1[[#This Row],[Asset Class]]="Local","")</f>
        <v>y</v>
      </c>
      <c r="R846" s="86" t="str" cm="1">
        <f t="array" ref="R846">_xlfn.IFS(Table1[[#This Row],[Asset Class]]&lt;&gt;"Local","y",R$11=$E846,"y",Table1[[#This Row],[Asset Class]]="Local","")</f>
        <v>y</v>
      </c>
      <c r="S846" s="341" t="str" cm="1">
        <f t="array" ref="S846">_xlfn.IFS(Table1[[#This Row],[Asset Class]]&lt;&gt;"Local","y",S$11=$E846,"y",Table1[[#This Row],[Asset Class]]="Local","")</f>
        <v>y</v>
      </c>
      <c r="T846" s="50"/>
      <c r="U846" s="95">
        <f>IF(Table1[[#This Row],[Asset Class]]&lt;&gt;"Local",0.25,IF(P846="y",1,""))</f>
        <v>0.25</v>
      </c>
      <c r="V846" s="415">
        <f>IF(Table1[[#This Row],[Asset Class]]&lt;&gt;"Local",0.25,IF(Q846="y",1,""))</f>
        <v>0.25</v>
      </c>
      <c r="W846" s="415">
        <f>IF(Table1[[#This Row],[Asset Class]]&lt;&gt;"Local",0.25,IF(R846="y",1,""))</f>
        <v>0.25</v>
      </c>
      <c r="X846" s="415">
        <f>IF(Table1[[#This Row],[Asset Class]]&lt;&gt;"Local",0.25,IF(S846="y",1,""))</f>
        <v>0.25</v>
      </c>
      <c r="Y846" s="95">
        <f t="shared" si="72"/>
        <v>1</v>
      </c>
      <c r="Z846" s="50"/>
      <c r="AA846" s="257">
        <f t="shared" si="73"/>
        <v>70183.5</v>
      </c>
      <c r="AB846" s="258">
        <f t="shared" si="74"/>
        <v>70183.5</v>
      </c>
      <c r="AC846" s="258">
        <f t="shared" si="75"/>
        <v>70183.5</v>
      </c>
      <c r="AD846" s="258">
        <f t="shared" si="76"/>
        <v>70183.5</v>
      </c>
      <c r="AE846" s="259">
        <f t="shared" si="77"/>
        <v>280734</v>
      </c>
    </row>
    <row r="847" spans="1:31">
      <c r="A847" s="26"/>
      <c r="B847" s="210" t="s">
        <v>1456</v>
      </c>
      <c r="C847" s="211" t="s">
        <v>1458</v>
      </c>
      <c r="D847" s="211" t="s">
        <v>106</v>
      </c>
      <c r="E847" s="211" t="s">
        <v>114</v>
      </c>
      <c r="F847" s="241" t="s">
        <v>136</v>
      </c>
      <c r="G847" s="357">
        <v>0.5</v>
      </c>
      <c r="H847" s="360">
        <v>8865.8882506766258</v>
      </c>
      <c r="I847" s="365">
        <v>566.28724924743767</v>
      </c>
      <c r="J847" s="332">
        <f>Table1[[#This Row],[Embellishment Area (m2)]]*Table1[[#This Row],[Construction Unit Rate ($/m)]]*Table1[[#This Row],[Embellishment Area Factor]]</f>
        <v>2510319.7348054219</v>
      </c>
      <c r="K847" s="246">
        <v>0</v>
      </c>
      <c r="L847" s="337">
        <v>75.676903388107434</v>
      </c>
      <c r="M847" s="88">
        <f>Table1[[#This Row],[Size of land (m2)]]*Table1[[#This Row],[Land Unit Rate ($/m2)]]</f>
        <v>0</v>
      </c>
      <c r="N847" s="244">
        <v>2021</v>
      </c>
      <c r="O847" s="202">
        <f>ROUND(IF(Table1[[#This Row],[Valuation Year]]=2016,(Table1[[#This Row],[Total Construction Cost ($)]]+Table1[[#This Row],[Land Value]])*('General Input Sheet'!$G$38/'General Input Sheet'!$G$43),Table1[[#This Row],[Total Construction Cost ($)]]+Table1[[#This Row],[Land Value]]),0)</f>
        <v>2510320</v>
      </c>
      <c r="P847" s="123" t="str" cm="1">
        <f t="array" ref="P847">_xlfn.IFS(Table1[[#This Row],[Asset Class]]&lt;&gt;"Local","y",P$11=$E847,"y",Table1[[#This Row],[Asset Class]]="Local","")</f>
        <v>y</v>
      </c>
      <c r="Q847" s="86" t="str" cm="1">
        <f t="array" ref="Q847">_xlfn.IFS(Table1[[#This Row],[Asset Class]]&lt;&gt;"Local","y",Q$11=$E847,"y",Table1[[#This Row],[Asset Class]]="Local","")</f>
        <v>y</v>
      </c>
      <c r="R847" s="86" t="str" cm="1">
        <f t="array" ref="R847">_xlfn.IFS(Table1[[#This Row],[Asset Class]]&lt;&gt;"Local","y",R$11=$E847,"y",Table1[[#This Row],[Asset Class]]="Local","")</f>
        <v>y</v>
      </c>
      <c r="S847" s="341" t="str" cm="1">
        <f t="array" ref="S847">_xlfn.IFS(Table1[[#This Row],[Asset Class]]&lt;&gt;"Local","y",S$11=$E847,"y",Table1[[#This Row],[Asset Class]]="Local","")</f>
        <v>y</v>
      </c>
      <c r="T847" s="50"/>
      <c r="U847" s="95">
        <f>IF(Table1[[#This Row],[Asset Class]]&lt;&gt;"Local",0.25,IF(P847="y",1,""))</f>
        <v>0.25</v>
      </c>
      <c r="V847" s="415">
        <f>IF(Table1[[#This Row],[Asset Class]]&lt;&gt;"Local",0.25,IF(Q847="y",1,""))</f>
        <v>0.25</v>
      </c>
      <c r="W847" s="415">
        <f>IF(Table1[[#This Row],[Asset Class]]&lt;&gt;"Local",0.25,IF(R847="y",1,""))</f>
        <v>0.25</v>
      </c>
      <c r="X847" s="415">
        <f>IF(Table1[[#This Row],[Asset Class]]&lt;&gt;"Local",0.25,IF(S847="y",1,""))</f>
        <v>0.25</v>
      </c>
      <c r="Y847" s="95">
        <f t="shared" ref="Y847:Y910" si="78">SUM(U847:X847)</f>
        <v>1</v>
      </c>
      <c r="Z847" s="50"/>
      <c r="AA847" s="257">
        <f t="shared" ref="AA847:AA910" si="79">IF(U847="","",(U847/$Y847)*$O847)</f>
        <v>627580</v>
      </c>
      <c r="AB847" s="258">
        <f t="shared" ref="AB847:AB910" si="80">IF(V847="","",(V847/$Y847)*$O847)</f>
        <v>627580</v>
      </c>
      <c r="AC847" s="258">
        <f t="shared" ref="AC847:AC910" si="81">IF(W847="","",(W847/$Y847)*$O847)</f>
        <v>627580</v>
      </c>
      <c r="AD847" s="258">
        <f t="shared" ref="AD847:AD910" si="82">IF(X847="","",(X847/$Y847)*$O847)</f>
        <v>627580</v>
      </c>
      <c r="AE847" s="259">
        <f t="shared" ref="AE847:AE910" si="83">SUM(AA847:AD847)</f>
        <v>2510320</v>
      </c>
    </row>
    <row r="848" spans="1:31">
      <c r="A848" s="26"/>
      <c r="B848" s="210" t="s">
        <v>1456</v>
      </c>
      <c r="C848" s="211" t="s">
        <v>1459</v>
      </c>
      <c r="D848" s="211" t="s">
        <v>106</v>
      </c>
      <c r="E848" s="211" t="s">
        <v>114</v>
      </c>
      <c r="F848" s="241" t="s">
        <v>108</v>
      </c>
      <c r="G848" s="357">
        <v>0.5</v>
      </c>
      <c r="H848" s="360">
        <v>517.68562316047303</v>
      </c>
      <c r="I848" s="365">
        <v>566.28724924743767</v>
      </c>
      <c r="J848" s="332">
        <f>Table1[[#This Row],[Embellishment Area (m2)]]*Table1[[#This Row],[Construction Unit Rate ($/m)]]*Table1[[#This Row],[Embellishment Area Factor]]</f>
        <v>146579.38375724494</v>
      </c>
      <c r="K848" s="246">
        <v>0</v>
      </c>
      <c r="L848" s="337">
        <v>75.676903388107434</v>
      </c>
      <c r="M848" s="88">
        <f>Table1[[#This Row],[Size of land (m2)]]*Table1[[#This Row],[Land Unit Rate ($/m2)]]</f>
        <v>0</v>
      </c>
      <c r="N848" s="244">
        <v>2021</v>
      </c>
      <c r="O848" s="202">
        <f>ROUND(IF(Table1[[#This Row],[Valuation Year]]=2016,(Table1[[#This Row],[Total Construction Cost ($)]]+Table1[[#This Row],[Land Value]])*('General Input Sheet'!$G$38/'General Input Sheet'!$G$43),Table1[[#This Row],[Total Construction Cost ($)]]+Table1[[#This Row],[Land Value]]),0)</f>
        <v>146579</v>
      </c>
      <c r="P848" s="123" t="str" cm="1">
        <f t="array" ref="P848">_xlfn.IFS(Table1[[#This Row],[Asset Class]]&lt;&gt;"Local","y",P$11=$E848,"y",Table1[[#This Row],[Asset Class]]="Local","")</f>
        <v>y</v>
      </c>
      <c r="Q848" s="86" t="str" cm="1">
        <f t="array" ref="Q848">_xlfn.IFS(Table1[[#This Row],[Asset Class]]&lt;&gt;"Local","y",Q$11=$E848,"y",Table1[[#This Row],[Asset Class]]="Local","")</f>
        <v>y</v>
      </c>
      <c r="R848" s="86" t="str" cm="1">
        <f t="array" ref="R848">_xlfn.IFS(Table1[[#This Row],[Asset Class]]&lt;&gt;"Local","y",R$11=$E848,"y",Table1[[#This Row],[Asset Class]]="Local","")</f>
        <v>y</v>
      </c>
      <c r="S848" s="341" t="str" cm="1">
        <f t="array" ref="S848">_xlfn.IFS(Table1[[#This Row],[Asset Class]]&lt;&gt;"Local","y",S$11=$E848,"y",Table1[[#This Row],[Asset Class]]="Local","")</f>
        <v>y</v>
      </c>
      <c r="T848" s="50"/>
      <c r="U848" s="95">
        <f>IF(Table1[[#This Row],[Asset Class]]&lt;&gt;"Local",0.25,IF(P848="y",1,""))</f>
        <v>0.25</v>
      </c>
      <c r="V848" s="415">
        <f>IF(Table1[[#This Row],[Asset Class]]&lt;&gt;"Local",0.25,IF(Q848="y",1,""))</f>
        <v>0.25</v>
      </c>
      <c r="W848" s="415">
        <f>IF(Table1[[#This Row],[Asset Class]]&lt;&gt;"Local",0.25,IF(R848="y",1,""))</f>
        <v>0.25</v>
      </c>
      <c r="X848" s="415">
        <f>IF(Table1[[#This Row],[Asset Class]]&lt;&gt;"Local",0.25,IF(S848="y",1,""))</f>
        <v>0.25</v>
      </c>
      <c r="Y848" s="95">
        <f t="shared" si="78"/>
        <v>1</v>
      </c>
      <c r="Z848" s="50"/>
      <c r="AA848" s="257">
        <f t="shared" si="79"/>
        <v>36644.75</v>
      </c>
      <c r="AB848" s="258">
        <f t="shared" si="80"/>
        <v>36644.75</v>
      </c>
      <c r="AC848" s="258">
        <f t="shared" si="81"/>
        <v>36644.75</v>
      </c>
      <c r="AD848" s="258">
        <f t="shared" si="82"/>
        <v>36644.75</v>
      </c>
      <c r="AE848" s="259">
        <f t="shared" si="83"/>
        <v>146579</v>
      </c>
    </row>
    <row r="849" spans="1:31">
      <c r="A849" s="26"/>
      <c r="B849" s="210" t="s">
        <v>1460</v>
      </c>
      <c r="C849" s="211" t="s">
        <v>1461</v>
      </c>
      <c r="D849" s="211" t="s">
        <v>111</v>
      </c>
      <c r="E849" s="211" t="s">
        <v>114</v>
      </c>
      <c r="F849" s="241" t="s">
        <v>103</v>
      </c>
      <c r="G849" s="357">
        <v>0.5</v>
      </c>
      <c r="H849" s="360">
        <v>317.47120688326368</v>
      </c>
      <c r="I849" s="365">
        <v>77.371645491830151</v>
      </c>
      <c r="J849" s="332">
        <f>Table1[[#This Row],[Embellishment Area (m2)]]*Table1[[#This Row],[Construction Unit Rate ($/m)]]*Table1[[#This Row],[Embellishment Area Factor]]</f>
        <v>12281.634836417672</v>
      </c>
      <c r="K849" s="246">
        <v>0</v>
      </c>
      <c r="L849" s="337">
        <v>51.919695325664051</v>
      </c>
      <c r="M849" s="88">
        <f>Table1[[#This Row],[Size of land (m2)]]*Table1[[#This Row],[Land Unit Rate ($/m2)]]</f>
        <v>0</v>
      </c>
      <c r="N849" s="244">
        <v>2021</v>
      </c>
      <c r="O849" s="202">
        <f>ROUND(IF(Table1[[#This Row],[Valuation Year]]=2016,(Table1[[#This Row],[Total Construction Cost ($)]]+Table1[[#This Row],[Land Value]])*('General Input Sheet'!$G$38/'General Input Sheet'!$G$43),Table1[[#This Row],[Total Construction Cost ($)]]+Table1[[#This Row],[Land Value]]),0)</f>
        <v>12282</v>
      </c>
      <c r="P849" s="123" t="str" cm="1">
        <f t="array" ref="P849">_xlfn.IFS(Table1[[#This Row],[Asset Class]]&lt;&gt;"Local","y",P$11=$E849,"y",Table1[[#This Row],[Asset Class]]="Local","")</f>
        <v/>
      </c>
      <c r="Q849" s="86" t="str" cm="1">
        <f t="array" ref="Q849">_xlfn.IFS(Table1[[#This Row],[Asset Class]]&lt;&gt;"Local","y",Q$11=$E849,"y",Table1[[#This Row],[Asset Class]]="Local","")</f>
        <v/>
      </c>
      <c r="R849" s="86" t="str" cm="1">
        <f t="array" ref="R849">_xlfn.IFS(Table1[[#This Row],[Asset Class]]&lt;&gt;"Local","y",R$11=$E849,"y",Table1[[#This Row],[Asset Class]]="Local","")</f>
        <v/>
      </c>
      <c r="S849" s="341" t="str" cm="1">
        <f t="array" ref="S849">_xlfn.IFS(Table1[[#This Row],[Asset Class]]&lt;&gt;"Local","y",S$11=$E849,"y",Table1[[#This Row],[Asset Class]]="Local","")</f>
        <v>y</v>
      </c>
      <c r="T849" s="50"/>
      <c r="U849" s="95" t="str">
        <f>IF(Table1[[#This Row],[Asset Class]]&lt;&gt;"Local",0.25,IF(P849="y",1,""))</f>
        <v/>
      </c>
      <c r="V849" s="415" t="str">
        <f>IF(Table1[[#This Row],[Asset Class]]&lt;&gt;"Local",0.25,IF(Q849="y",1,""))</f>
        <v/>
      </c>
      <c r="W849" s="415" t="str">
        <f>IF(Table1[[#This Row],[Asset Class]]&lt;&gt;"Local",0.25,IF(R849="y",1,""))</f>
        <v/>
      </c>
      <c r="X849" s="415">
        <f>IF(Table1[[#This Row],[Asset Class]]&lt;&gt;"Local",0.25,IF(S849="y",1,""))</f>
        <v>1</v>
      </c>
      <c r="Y849" s="95">
        <f t="shared" si="78"/>
        <v>1</v>
      </c>
      <c r="Z849" s="50"/>
      <c r="AA849" s="257" t="str">
        <f t="shared" si="79"/>
        <v/>
      </c>
      <c r="AB849" s="258" t="str">
        <f t="shared" si="80"/>
        <v/>
      </c>
      <c r="AC849" s="258" t="str">
        <f t="shared" si="81"/>
        <v/>
      </c>
      <c r="AD849" s="258">
        <f t="shared" si="82"/>
        <v>12282</v>
      </c>
      <c r="AE849" s="259">
        <f t="shared" si="83"/>
        <v>12282</v>
      </c>
    </row>
    <row r="850" spans="1:31">
      <c r="A850" s="26"/>
      <c r="B850" s="210" t="s">
        <v>1462</v>
      </c>
      <c r="C850" s="211" t="s">
        <v>1463</v>
      </c>
      <c r="D850" s="211" t="s">
        <v>106</v>
      </c>
      <c r="E850" s="211" t="s">
        <v>114</v>
      </c>
      <c r="F850" s="241" t="s">
        <v>108</v>
      </c>
      <c r="G850" s="357">
        <v>0.5</v>
      </c>
      <c r="H850" s="360">
        <v>11256.714339307695</v>
      </c>
      <c r="I850" s="365">
        <v>566.28724924743767</v>
      </c>
      <c r="J850" s="332">
        <f>Table1[[#This Row],[Embellishment Area (m2)]]*Table1[[#This Row],[Construction Unit Rate ($/m)]]*Table1[[#This Row],[Embellishment Area Factor]]</f>
        <v>3187266.8993853712</v>
      </c>
      <c r="K850" s="246">
        <v>22513.42867861539</v>
      </c>
      <c r="L850" s="337">
        <v>75.676903388107434</v>
      </c>
      <c r="M850" s="88">
        <f>Table1[[#This Row],[Size of land (m2)]]*Table1[[#This Row],[Land Unit Rate ($/m2)]]</f>
        <v>1703746.5670466241</v>
      </c>
      <c r="N850" s="244">
        <v>2021</v>
      </c>
      <c r="O850" s="202">
        <f>ROUND(IF(Table1[[#This Row],[Valuation Year]]=2016,(Table1[[#This Row],[Total Construction Cost ($)]]+Table1[[#This Row],[Land Value]])*('General Input Sheet'!$G$38/'General Input Sheet'!$G$43),Table1[[#This Row],[Total Construction Cost ($)]]+Table1[[#This Row],[Land Value]]),0)</f>
        <v>4891013</v>
      </c>
      <c r="P850" s="123" t="str" cm="1">
        <f t="array" ref="P850">_xlfn.IFS(Table1[[#This Row],[Asset Class]]&lt;&gt;"Local","y",P$11=$E850,"y",Table1[[#This Row],[Asset Class]]="Local","")</f>
        <v>y</v>
      </c>
      <c r="Q850" s="86" t="str" cm="1">
        <f t="array" ref="Q850">_xlfn.IFS(Table1[[#This Row],[Asset Class]]&lt;&gt;"Local","y",Q$11=$E850,"y",Table1[[#This Row],[Asset Class]]="Local","")</f>
        <v>y</v>
      </c>
      <c r="R850" s="86" t="str" cm="1">
        <f t="array" ref="R850">_xlfn.IFS(Table1[[#This Row],[Asset Class]]&lt;&gt;"Local","y",R$11=$E850,"y",Table1[[#This Row],[Asset Class]]="Local","")</f>
        <v>y</v>
      </c>
      <c r="S850" s="341" t="str" cm="1">
        <f t="array" ref="S850">_xlfn.IFS(Table1[[#This Row],[Asset Class]]&lt;&gt;"Local","y",S$11=$E850,"y",Table1[[#This Row],[Asset Class]]="Local","")</f>
        <v>y</v>
      </c>
      <c r="T850" s="50"/>
      <c r="U850" s="95">
        <f>IF(Table1[[#This Row],[Asset Class]]&lt;&gt;"Local",0.25,IF(P850="y",1,""))</f>
        <v>0.25</v>
      </c>
      <c r="V850" s="415">
        <f>IF(Table1[[#This Row],[Asset Class]]&lt;&gt;"Local",0.25,IF(Q850="y",1,""))</f>
        <v>0.25</v>
      </c>
      <c r="W850" s="415">
        <f>IF(Table1[[#This Row],[Asset Class]]&lt;&gt;"Local",0.25,IF(R850="y",1,""))</f>
        <v>0.25</v>
      </c>
      <c r="X850" s="415">
        <f>IF(Table1[[#This Row],[Asset Class]]&lt;&gt;"Local",0.25,IF(S850="y",1,""))</f>
        <v>0.25</v>
      </c>
      <c r="Y850" s="95">
        <f t="shared" si="78"/>
        <v>1</v>
      </c>
      <c r="Z850" s="50"/>
      <c r="AA850" s="257">
        <f t="shared" si="79"/>
        <v>1222753.25</v>
      </c>
      <c r="AB850" s="258">
        <f t="shared" si="80"/>
        <v>1222753.25</v>
      </c>
      <c r="AC850" s="258">
        <f t="shared" si="81"/>
        <v>1222753.25</v>
      </c>
      <c r="AD850" s="258">
        <f t="shared" si="82"/>
        <v>1222753.25</v>
      </c>
      <c r="AE850" s="259">
        <f t="shared" si="83"/>
        <v>4891013</v>
      </c>
    </row>
    <row r="851" spans="1:31">
      <c r="A851" s="26"/>
      <c r="B851" s="210" t="s">
        <v>1464</v>
      </c>
      <c r="C851" s="211" t="s">
        <v>1465</v>
      </c>
      <c r="D851" s="211" t="s">
        <v>111</v>
      </c>
      <c r="E851" s="211" t="s">
        <v>114</v>
      </c>
      <c r="F851" s="241" t="s">
        <v>830</v>
      </c>
      <c r="G851" s="357">
        <v>0.5</v>
      </c>
      <c r="H851" s="360">
        <v>29174.256827888126</v>
      </c>
      <c r="I851" s="365">
        <v>77.371645491830151</v>
      </c>
      <c r="J851" s="332">
        <f>Table1[[#This Row],[Embellishment Area (m2)]]*Table1[[#This Row],[Construction Unit Rate ($/m)]]*Table1[[#This Row],[Embellishment Area Factor]]</f>
        <v>1128630.1283874826</v>
      </c>
      <c r="K851" s="246">
        <v>0</v>
      </c>
      <c r="L851" s="337">
        <v>51.919695325664051</v>
      </c>
      <c r="M851" s="88">
        <f>Table1[[#This Row],[Size of land (m2)]]*Table1[[#This Row],[Land Unit Rate ($/m2)]]</f>
        <v>0</v>
      </c>
      <c r="N851" s="244">
        <v>2021</v>
      </c>
      <c r="O851" s="202">
        <f>ROUND(IF(Table1[[#This Row],[Valuation Year]]=2016,(Table1[[#This Row],[Total Construction Cost ($)]]+Table1[[#This Row],[Land Value]])*('General Input Sheet'!$G$38/'General Input Sheet'!$G$43),Table1[[#This Row],[Total Construction Cost ($)]]+Table1[[#This Row],[Land Value]]),0)</f>
        <v>1128630</v>
      </c>
      <c r="P851" s="123" t="str" cm="1">
        <f t="array" ref="P851">_xlfn.IFS(Table1[[#This Row],[Asset Class]]&lt;&gt;"Local","y",P$11=$E851,"y",Table1[[#This Row],[Asset Class]]="Local","")</f>
        <v/>
      </c>
      <c r="Q851" s="86" t="str" cm="1">
        <f t="array" ref="Q851">_xlfn.IFS(Table1[[#This Row],[Asset Class]]&lt;&gt;"Local","y",Q$11=$E851,"y",Table1[[#This Row],[Asset Class]]="Local","")</f>
        <v/>
      </c>
      <c r="R851" s="86" t="str" cm="1">
        <f t="array" ref="R851">_xlfn.IFS(Table1[[#This Row],[Asset Class]]&lt;&gt;"Local","y",R$11=$E851,"y",Table1[[#This Row],[Asset Class]]="Local","")</f>
        <v/>
      </c>
      <c r="S851" s="341" t="str" cm="1">
        <f t="array" ref="S851">_xlfn.IFS(Table1[[#This Row],[Asset Class]]&lt;&gt;"Local","y",S$11=$E851,"y",Table1[[#This Row],[Asset Class]]="Local","")</f>
        <v>y</v>
      </c>
      <c r="T851" s="50"/>
      <c r="U851" s="95" t="str">
        <f>IF(Table1[[#This Row],[Asset Class]]&lt;&gt;"Local",0.25,IF(P851="y",1,""))</f>
        <v/>
      </c>
      <c r="V851" s="415" t="str">
        <f>IF(Table1[[#This Row],[Asset Class]]&lt;&gt;"Local",0.25,IF(Q851="y",1,""))</f>
        <v/>
      </c>
      <c r="W851" s="415" t="str">
        <f>IF(Table1[[#This Row],[Asset Class]]&lt;&gt;"Local",0.25,IF(R851="y",1,""))</f>
        <v/>
      </c>
      <c r="X851" s="415">
        <f>IF(Table1[[#This Row],[Asset Class]]&lt;&gt;"Local",0.25,IF(S851="y",1,""))</f>
        <v>1</v>
      </c>
      <c r="Y851" s="95">
        <f t="shared" si="78"/>
        <v>1</v>
      </c>
      <c r="Z851" s="50"/>
      <c r="AA851" s="257" t="str">
        <f t="shared" si="79"/>
        <v/>
      </c>
      <c r="AB851" s="258" t="str">
        <f t="shared" si="80"/>
        <v/>
      </c>
      <c r="AC851" s="258" t="str">
        <f t="shared" si="81"/>
        <v/>
      </c>
      <c r="AD851" s="258">
        <f t="shared" si="82"/>
        <v>1128630</v>
      </c>
      <c r="AE851" s="259">
        <f t="shared" si="83"/>
        <v>1128630</v>
      </c>
    </row>
    <row r="852" spans="1:31">
      <c r="A852" s="26"/>
      <c r="B852" s="210" t="s">
        <v>1466</v>
      </c>
      <c r="C852" s="211" t="s">
        <v>1467</v>
      </c>
      <c r="D852" s="211" t="s">
        <v>106</v>
      </c>
      <c r="E852" s="211" t="s">
        <v>114</v>
      </c>
      <c r="F852" s="241" t="s">
        <v>108</v>
      </c>
      <c r="G852" s="357">
        <v>0.5</v>
      </c>
      <c r="H852" s="360">
        <v>18274.621982309494</v>
      </c>
      <c r="I852" s="365">
        <v>566.28724924743767</v>
      </c>
      <c r="J852" s="332">
        <f>Table1[[#This Row],[Embellishment Area (m2)]]*Table1[[#This Row],[Construction Unit Rate ($/m)]]*Table1[[#This Row],[Embellishment Area Factor]]</f>
        <v>5174342.7066994002</v>
      </c>
      <c r="K852" s="246">
        <v>36549.243964618989</v>
      </c>
      <c r="L852" s="337">
        <v>75.676903388107434</v>
      </c>
      <c r="M852" s="88">
        <f>Table1[[#This Row],[Size of land (m2)]]*Table1[[#This Row],[Land Unit Rate ($/m2)]]</f>
        <v>2765933.6044188398</v>
      </c>
      <c r="N852" s="244">
        <v>2021</v>
      </c>
      <c r="O852" s="202">
        <f>ROUND(IF(Table1[[#This Row],[Valuation Year]]=2016,(Table1[[#This Row],[Total Construction Cost ($)]]+Table1[[#This Row],[Land Value]])*('General Input Sheet'!$G$38/'General Input Sheet'!$G$43),Table1[[#This Row],[Total Construction Cost ($)]]+Table1[[#This Row],[Land Value]]),0)</f>
        <v>7940276</v>
      </c>
      <c r="P852" s="123" t="str" cm="1">
        <f t="array" ref="P852">_xlfn.IFS(Table1[[#This Row],[Asset Class]]&lt;&gt;"Local","y",P$11=$E852,"y",Table1[[#This Row],[Asset Class]]="Local","")</f>
        <v>y</v>
      </c>
      <c r="Q852" s="86" t="str" cm="1">
        <f t="array" ref="Q852">_xlfn.IFS(Table1[[#This Row],[Asset Class]]&lt;&gt;"Local","y",Q$11=$E852,"y",Table1[[#This Row],[Asset Class]]="Local","")</f>
        <v>y</v>
      </c>
      <c r="R852" s="86" t="str" cm="1">
        <f t="array" ref="R852">_xlfn.IFS(Table1[[#This Row],[Asset Class]]&lt;&gt;"Local","y",R$11=$E852,"y",Table1[[#This Row],[Asset Class]]="Local","")</f>
        <v>y</v>
      </c>
      <c r="S852" s="341" t="str" cm="1">
        <f t="array" ref="S852">_xlfn.IFS(Table1[[#This Row],[Asset Class]]&lt;&gt;"Local","y",S$11=$E852,"y",Table1[[#This Row],[Asset Class]]="Local","")</f>
        <v>y</v>
      </c>
      <c r="T852" s="50"/>
      <c r="U852" s="95">
        <f>IF(Table1[[#This Row],[Asset Class]]&lt;&gt;"Local",0.25,IF(P852="y",1,""))</f>
        <v>0.25</v>
      </c>
      <c r="V852" s="415">
        <f>IF(Table1[[#This Row],[Asset Class]]&lt;&gt;"Local",0.25,IF(Q852="y",1,""))</f>
        <v>0.25</v>
      </c>
      <c r="W852" s="415">
        <f>IF(Table1[[#This Row],[Asset Class]]&lt;&gt;"Local",0.25,IF(R852="y",1,""))</f>
        <v>0.25</v>
      </c>
      <c r="X852" s="415">
        <f>IF(Table1[[#This Row],[Asset Class]]&lt;&gt;"Local",0.25,IF(S852="y",1,""))</f>
        <v>0.25</v>
      </c>
      <c r="Y852" s="95">
        <f t="shared" si="78"/>
        <v>1</v>
      </c>
      <c r="Z852" s="50"/>
      <c r="AA852" s="257">
        <f t="shared" si="79"/>
        <v>1985069</v>
      </c>
      <c r="AB852" s="258">
        <f t="shared" si="80"/>
        <v>1985069</v>
      </c>
      <c r="AC852" s="258">
        <f t="shared" si="81"/>
        <v>1985069</v>
      </c>
      <c r="AD852" s="258">
        <f t="shared" si="82"/>
        <v>1985069</v>
      </c>
      <c r="AE852" s="259">
        <f t="shared" si="83"/>
        <v>7940276</v>
      </c>
    </row>
    <row r="853" spans="1:31">
      <c r="A853" s="26"/>
      <c r="B853" s="210" t="s">
        <v>1468</v>
      </c>
      <c r="C853" s="211" t="s">
        <v>1469</v>
      </c>
      <c r="D853" s="211" t="s">
        <v>111</v>
      </c>
      <c r="E853" s="211" t="s">
        <v>114</v>
      </c>
      <c r="F853" s="241" t="s">
        <v>103</v>
      </c>
      <c r="G853" s="357">
        <v>0.5</v>
      </c>
      <c r="H853" s="360">
        <v>2532.8618666000848</v>
      </c>
      <c r="I853" s="365">
        <v>77.371645491830151</v>
      </c>
      <c r="J853" s="332">
        <f>Table1[[#This Row],[Embellishment Area (m2)]]*Table1[[#This Row],[Construction Unit Rate ($/m)]]*Table1[[#This Row],[Embellishment Area Factor]]</f>
        <v>97985.845211178472</v>
      </c>
      <c r="K853" s="246">
        <v>5065.7237332001696</v>
      </c>
      <c r="L853" s="337">
        <v>51.919695325664051</v>
      </c>
      <c r="M853" s="88">
        <f>Table1[[#This Row],[Size of land (m2)]]*Table1[[#This Row],[Land Unit Rate ($/m2)]]</f>
        <v>263010.83283173828</v>
      </c>
      <c r="N853" s="244">
        <v>2021</v>
      </c>
      <c r="O853" s="202">
        <f>ROUND(IF(Table1[[#This Row],[Valuation Year]]=2016,(Table1[[#This Row],[Total Construction Cost ($)]]+Table1[[#This Row],[Land Value]])*('General Input Sheet'!$G$38/'General Input Sheet'!$G$43),Table1[[#This Row],[Total Construction Cost ($)]]+Table1[[#This Row],[Land Value]]),0)</f>
        <v>360997</v>
      </c>
      <c r="P853" s="123" t="str" cm="1">
        <f t="array" ref="P853">_xlfn.IFS(Table1[[#This Row],[Asset Class]]&lt;&gt;"Local","y",P$11=$E853,"y",Table1[[#This Row],[Asset Class]]="Local","")</f>
        <v/>
      </c>
      <c r="Q853" s="86" t="str" cm="1">
        <f t="array" ref="Q853">_xlfn.IFS(Table1[[#This Row],[Asset Class]]&lt;&gt;"Local","y",Q$11=$E853,"y",Table1[[#This Row],[Asset Class]]="Local","")</f>
        <v/>
      </c>
      <c r="R853" s="86" t="str" cm="1">
        <f t="array" ref="R853">_xlfn.IFS(Table1[[#This Row],[Asset Class]]&lt;&gt;"Local","y",R$11=$E853,"y",Table1[[#This Row],[Asset Class]]="Local","")</f>
        <v/>
      </c>
      <c r="S853" s="341" t="str" cm="1">
        <f t="array" ref="S853">_xlfn.IFS(Table1[[#This Row],[Asset Class]]&lt;&gt;"Local","y",S$11=$E853,"y",Table1[[#This Row],[Asset Class]]="Local","")</f>
        <v>y</v>
      </c>
      <c r="T853" s="50"/>
      <c r="U853" s="95" t="str">
        <f>IF(Table1[[#This Row],[Asset Class]]&lt;&gt;"Local",0.25,IF(P853="y",1,""))</f>
        <v/>
      </c>
      <c r="V853" s="415" t="str">
        <f>IF(Table1[[#This Row],[Asset Class]]&lt;&gt;"Local",0.25,IF(Q853="y",1,""))</f>
        <v/>
      </c>
      <c r="W853" s="415" t="str">
        <f>IF(Table1[[#This Row],[Asset Class]]&lt;&gt;"Local",0.25,IF(R853="y",1,""))</f>
        <v/>
      </c>
      <c r="X853" s="415">
        <f>IF(Table1[[#This Row],[Asset Class]]&lt;&gt;"Local",0.25,IF(S853="y",1,""))</f>
        <v>1</v>
      </c>
      <c r="Y853" s="95">
        <f t="shared" si="78"/>
        <v>1</v>
      </c>
      <c r="Z853" s="50"/>
      <c r="AA853" s="257" t="str">
        <f t="shared" si="79"/>
        <v/>
      </c>
      <c r="AB853" s="258" t="str">
        <f t="shared" si="80"/>
        <v/>
      </c>
      <c r="AC853" s="258" t="str">
        <f t="shared" si="81"/>
        <v/>
      </c>
      <c r="AD853" s="258">
        <f t="shared" si="82"/>
        <v>360997</v>
      </c>
      <c r="AE853" s="259">
        <f t="shared" si="83"/>
        <v>360997</v>
      </c>
    </row>
    <row r="854" spans="1:31">
      <c r="A854" s="26"/>
      <c r="B854" s="210" t="s">
        <v>1470</v>
      </c>
      <c r="C854" s="211" t="s">
        <v>1471</v>
      </c>
      <c r="D854" s="211" t="s">
        <v>106</v>
      </c>
      <c r="E854" s="211" t="s">
        <v>114</v>
      </c>
      <c r="F854" s="241" t="s">
        <v>131</v>
      </c>
      <c r="G854" s="357">
        <v>0.5</v>
      </c>
      <c r="H854" s="360">
        <v>6857.9861014485296</v>
      </c>
      <c r="I854" s="365">
        <v>566.28724924743767</v>
      </c>
      <c r="J854" s="332">
        <f>Table1[[#This Row],[Embellishment Area (m2)]]*Table1[[#This Row],[Construction Unit Rate ($/m)]]*Table1[[#This Row],[Embellishment Area Factor]]</f>
        <v>1941795.0423832233</v>
      </c>
      <c r="K854" s="246">
        <v>13715.972202897059</v>
      </c>
      <c r="L854" s="337">
        <v>75.676903388107434</v>
      </c>
      <c r="M854" s="88">
        <f>Table1[[#This Row],[Size of land (m2)]]*Table1[[#This Row],[Land Unit Rate ($/m2)]]</f>
        <v>1037982.3032726079</v>
      </c>
      <c r="N854" s="244">
        <v>2021</v>
      </c>
      <c r="O854" s="202">
        <f>ROUND(IF(Table1[[#This Row],[Valuation Year]]=2016,(Table1[[#This Row],[Total Construction Cost ($)]]+Table1[[#This Row],[Land Value]])*('General Input Sheet'!$G$38/'General Input Sheet'!$G$43),Table1[[#This Row],[Total Construction Cost ($)]]+Table1[[#This Row],[Land Value]]),0)</f>
        <v>2979777</v>
      </c>
      <c r="P854" s="123" t="str" cm="1">
        <f t="array" ref="P854">_xlfn.IFS(Table1[[#This Row],[Asset Class]]&lt;&gt;"Local","y",P$11=$E854,"y",Table1[[#This Row],[Asset Class]]="Local","")</f>
        <v>y</v>
      </c>
      <c r="Q854" s="86" t="str" cm="1">
        <f t="array" ref="Q854">_xlfn.IFS(Table1[[#This Row],[Asset Class]]&lt;&gt;"Local","y",Q$11=$E854,"y",Table1[[#This Row],[Asset Class]]="Local","")</f>
        <v>y</v>
      </c>
      <c r="R854" s="86" t="str" cm="1">
        <f t="array" ref="R854">_xlfn.IFS(Table1[[#This Row],[Asset Class]]&lt;&gt;"Local","y",R$11=$E854,"y",Table1[[#This Row],[Asset Class]]="Local","")</f>
        <v>y</v>
      </c>
      <c r="S854" s="341" t="str" cm="1">
        <f t="array" ref="S854">_xlfn.IFS(Table1[[#This Row],[Asset Class]]&lt;&gt;"Local","y",S$11=$E854,"y",Table1[[#This Row],[Asset Class]]="Local","")</f>
        <v>y</v>
      </c>
      <c r="T854" s="50"/>
      <c r="U854" s="95">
        <f>IF(Table1[[#This Row],[Asset Class]]&lt;&gt;"Local",0.25,IF(P854="y",1,""))</f>
        <v>0.25</v>
      </c>
      <c r="V854" s="415">
        <f>IF(Table1[[#This Row],[Asset Class]]&lt;&gt;"Local",0.25,IF(Q854="y",1,""))</f>
        <v>0.25</v>
      </c>
      <c r="W854" s="415">
        <f>IF(Table1[[#This Row],[Asset Class]]&lt;&gt;"Local",0.25,IF(R854="y",1,""))</f>
        <v>0.25</v>
      </c>
      <c r="X854" s="415">
        <f>IF(Table1[[#This Row],[Asset Class]]&lt;&gt;"Local",0.25,IF(S854="y",1,""))</f>
        <v>0.25</v>
      </c>
      <c r="Y854" s="95">
        <f t="shared" si="78"/>
        <v>1</v>
      </c>
      <c r="Z854" s="50"/>
      <c r="AA854" s="257">
        <f t="shared" si="79"/>
        <v>744944.25</v>
      </c>
      <c r="AB854" s="258">
        <f t="shared" si="80"/>
        <v>744944.25</v>
      </c>
      <c r="AC854" s="258">
        <f t="shared" si="81"/>
        <v>744944.25</v>
      </c>
      <c r="AD854" s="258">
        <f t="shared" si="82"/>
        <v>744944.25</v>
      </c>
      <c r="AE854" s="259">
        <f t="shared" si="83"/>
        <v>2979777</v>
      </c>
    </row>
    <row r="855" spans="1:31">
      <c r="A855" s="26"/>
      <c r="B855" s="210" t="s">
        <v>1470</v>
      </c>
      <c r="C855" s="211" t="s">
        <v>1472</v>
      </c>
      <c r="D855" s="211" t="s">
        <v>106</v>
      </c>
      <c r="E855" s="211" t="s">
        <v>114</v>
      </c>
      <c r="F855" s="241" t="s">
        <v>103</v>
      </c>
      <c r="G855" s="357">
        <v>0.5</v>
      </c>
      <c r="H855" s="360">
        <v>2722.8298071749487</v>
      </c>
      <c r="I855" s="365">
        <v>566.28724924743767</v>
      </c>
      <c r="J855" s="332">
        <f>Table1[[#This Row],[Embellishment Area (m2)]]*Table1[[#This Row],[Construction Unit Rate ($/m)]]*Table1[[#This Row],[Embellishment Area Factor]]</f>
        <v>770951.90083701641</v>
      </c>
      <c r="K855" s="246">
        <v>5445.6596143498973</v>
      </c>
      <c r="L855" s="337">
        <v>75.676903388107434</v>
      </c>
      <c r="M855" s="88">
        <f>Table1[[#This Row],[Size of land (m2)]]*Table1[[#This Row],[Land Unit Rate ($/m2)]]</f>
        <v>412110.65651967557</v>
      </c>
      <c r="N855" s="244">
        <v>2021</v>
      </c>
      <c r="O855" s="202">
        <f>ROUND(IF(Table1[[#This Row],[Valuation Year]]=2016,(Table1[[#This Row],[Total Construction Cost ($)]]+Table1[[#This Row],[Land Value]])*('General Input Sheet'!$G$38/'General Input Sheet'!$G$43),Table1[[#This Row],[Total Construction Cost ($)]]+Table1[[#This Row],[Land Value]]),0)</f>
        <v>1183063</v>
      </c>
      <c r="P855" s="123" t="str" cm="1">
        <f t="array" ref="P855">_xlfn.IFS(Table1[[#This Row],[Asset Class]]&lt;&gt;"Local","y",P$11=$E855,"y",Table1[[#This Row],[Asset Class]]="Local","")</f>
        <v>y</v>
      </c>
      <c r="Q855" s="86" t="str" cm="1">
        <f t="array" ref="Q855">_xlfn.IFS(Table1[[#This Row],[Asset Class]]&lt;&gt;"Local","y",Q$11=$E855,"y",Table1[[#This Row],[Asset Class]]="Local","")</f>
        <v>y</v>
      </c>
      <c r="R855" s="86" t="str" cm="1">
        <f t="array" ref="R855">_xlfn.IFS(Table1[[#This Row],[Asset Class]]&lt;&gt;"Local","y",R$11=$E855,"y",Table1[[#This Row],[Asset Class]]="Local","")</f>
        <v>y</v>
      </c>
      <c r="S855" s="341" t="str" cm="1">
        <f t="array" ref="S855">_xlfn.IFS(Table1[[#This Row],[Asset Class]]&lt;&gt;"Local","y",S$11=$E855,"y",Table1[[#This Row],[Asset Class]]="Local","")</f>
        <v>y</v>
      </c>
      <c r="T855" s="50"/>
      <c r="U855" s="95">
        <f>IF(Table1[[#This Row],[Asset Class]]&lt;&gt;"Local",0.25,IF(P855="y",1,""))</f>
        <v>0.25</v>
      </c>
      <c r="V855" s="415">
        <f>IF(Table1[[#This Row],[Asset Class]]&lt;&gt;"Local",0.25,IF(Q855="y",1,""))</f>
        <v>0.25</v>
      </c>
      <c r="W855" s="415">
        <f>IF(Table1[[#This Row],[Asset Class]]&lt;&gt;"Local",0.25,IF(R855="y",1,""))</f>
        <v>0.25</v>
      </c>
      <c r="X855" s="415">
        <f>IF(Table1[[#This Row],[Asset Class]]&lt;&gt;"Local",0.25,IF(S855="y",1,""))</f>
        <v>0.25</v>
      </c>
      <c r="Y855" s="95">
        <f t="shared" si="78"/>
        <v>1</v>
      </c>
      <c r="Z855" s="50"/>
      <c r="AA855" s="257">
        <f t="shared" si="79"/>
        <v>295765.75</v>
      </c>
      <c r="AB855" s="258">
        <f t="shared" si="80"/>
        <v>295765.75</v>
      </c>
      <c r="AC855" s="258">
        <f t="shared" si="81"/>
        <v>295765.75</v>
      </c>
      <c r="AD855" s="258">
        <f t="shared" si="82"/>
        <v>295765.75</v>
      </c>
      <c r="AE855" s="259">
        <f t="shared" si="83"/>
        <v>1183063</v>
      </c>
    </row>
    <row r="856" spans="1:31">
      <c r="A856" s="26"/>
      <c r="B856" s="210" t="s">
        <v>1470</v>
      </c>
      <c r="C856" s="211" t="s">
        <v>1473</v>
      </c>
      <c r="D856" s="211" t="s">
        <v>106</v>
      </c>
      <c r="E856" s="211" t="s">
        <v>114</v>
      </c>
      <c r="F856" s="241" t="s">
        <v>108</v>
      </c>
      <c r="G856" s="357">
        <v>0.5</v>
      </c>
      <c r="H856" s="360">
        <v>10354.141615758645</v>
      </c>
      <c r="I856" s="365">
        <v>566.28724924743767</v>
      </c>
      <c r="J856" s="332">
        <f>Table1[[#This Row],[Embellishment Area (m2)]]*Table1[[#This Row],[Construction Unit Rate ($/m)]]*Table1[[#This Row],[Embellishment Area Factor]]</f>
        <v>2931709.1869531912</v>
      </c>
      <c r="K856" s="246">
        <v>20708.283231517289</v>
      </c>
      <c r="L856" s="337">
        <v>75.676903388107434</v>
      </c>
      <c r="M856" s="88">
        <f>Table1[[#This Row],[Size of land (m2)]]*Table1[[#This Row],[Land Unit Rate ($/m2)]]</f>
        <v>1567138.7494450992</v>
      </c>
      <c r="N856" s="244">
        <v>2021</v>
      </c>
      <c r="O856" s="202">
        <f>ROUND(IF(Table1[[#This Row],[Valuation Year]]=2016,(Table1[[#This Row],[Total Construction Cost ($)]]+Table1[[#This Row],[Land Value]])*('General Input Sheet'!$G$38/'General Input Sheet'!$G$43),Table1[[#This Row],[Total Construction Cost ($)]]+Table1[[#This Row],[Land Value]]),0)</f>
        <v>4498848</v>
      </c>
      <c r="P856" s="123" t="str" cm="1">
        <f t="array" ref="P856">_xlfn.IFS(Table1[[#This Row],[Asset Class]]&lt;&gt;"Local","y",P$11=$E856,"y",Table1[[#This Row],[Asset Class]]="Local","")</f>
        <v>y</v>
      </c>
      <c r="Q856" s="86" t="str" cm="1">
        <f t="array" ref="Q856">_xlfn.IFS(Table1[[#This Row],[Asset Class]]&lt;&gt;"Local","y",Q$11=$E856,"y",Table1[[#This Row],[Asset Class]]="Local","")</f>
        <v>y</v>
      </c>
      <c r="R856" s="86" t="str" cm="1">
        <f t="array" ref="R856">_xlfn.IFS(Table1[[#This Row],[Asset Class]]&lt;&gt;"Local","y",R$11=$E856,"y",Table1[[#This Row],[Asset Class]]="Local","")</f>
        <v>y</v>
      </c>
      <c r="S856" s="341" t="str" cm="1">
        <f t="array" ref="S856">_xlfn.IFS(Table1[[#This Row],[Asset Class]]&lt;&gt;"Local","y",S$11=$E856,"y",Table1[[#This Row],[Asset Class]]="Local","")</f>
        <v>y</v>
      </c>
      <c r="T856" s="50"/>
      <c r="U856" s="95">
        <f>IF(Table1[[#This Row],[Asset Class]]&lt;&gt;"Local",0.25,IF(P856="y",1,""))</f>
        <v>0.25</v>
      </c>
      <c r="V856" s="415">
        <f>IF(Table1[[#This Row],[Asset Class]]&lt;&gt;"Local",0.25,IF(Q856="y",1,""))</f>
        <v>0.25</v>
      </c>
      <c r="W856" s="415">
        <f>IF(Table1[[#This Row],[Asset Class]]&lt;&gt;"Local",0.25,IF(R856="y",1,""))</f>
        <v>0.25</v>
      </c>
      <c r="X856" s="415">
        <f>IF(Table1[[#This Row],[Asset Class]]&lt;&gt;"Local",0.25,IF(S856="y",1,""))</f>
        <v>0.25</v>
      </c>
      <c r="Y856" s="95">
        <f t="shared" si="78"/>
        <v>1</v>
      </c>
      <c r="Z856" s="50"/>
      <c r="AA856" s="257">
        <f t="shared" si="79"/>
        <v>1124712</v>
      </c>
      <c r="AB856" s="258">
        <f t="shared" si="80"/>
        <v>1124712</v>
      </c>
      <c r="AC856" s="258">
        <f t="shared" si="81"/>
        <v>1124712</v>
      </c>
      <c r="AD856" s="258">
        <f t="shared" si="82"/>
        <v>1124712</v>
      </c>
      <c r="AE856" s="259">
        <f t="shared" si="83"/>
        <v>4498848</v>
      </c>
    </row>
    <row r="857" spans="1:31">
      <c r="A857" s="26"/>
      <c r="B857" s="210" t="s">
        <v>1474</v>
      </c>
      <c r="C857" s="211" t="s">
        <v>1475</v>
      </c>
      <c r="D857" s="211" t="s">
        <v>111</v>
      </c>
      <c r="E857" s="211" t="s">
        <v>114</v>
      </c>
      <c r="F857" s="241" t="s">
        <v>103</v>
      </c>
      <c r="G857" s="357">
        <v>0.5</v>
      </c>
      <c r="H857" s="360">
        <v>7520.2113957405554</v>
      </c>
      <c r="I857" s="365">
        <v>77.371645491830151</v>
      </c>
      <c r="J857" s="332">
        <f>Table1[[#This Row],[Embellishment Area (m2)]]*Table1[[#This Row],[Construction Unit Rate ($/m)]]*Table1[[#This Row],[Embellishment Area Factor]]</f>
        <v>290925.56506742974</v>
      </c>
      <c r="K857" s="246">
        <v>15040.422791481111</v>
      </c>
      <c r="L857" s="337">
        <v>51.919695325664051</v>
      </c>
      <c r="M857" s="88">
        <f>Table1[[#This Row],[Size of land (m2)]]*Table1[[#This Row],[Land Unit Rate ($/m2)]]</f>
        <v>780894.16890287295</v>
      </c>
      <c r="N857" s="244">
        <v>2021</v>
      </c>
      <c r="O857" s="202">
        <f>ROUND(IF(Table1[[#This Row],[Valuation Year]]=2016,(Table1[[#This Row],[Total Construction Cost ($)]]+Table1[[#This Row],[Land Value]])*('General Input Sheet'!$G$38/'General Input Sheet'!$G$43),Table1[[#This Row],[Total Construction Cost ($)]]+Table1[[#This Row],[Land Value]]),0)</f>
        <v>1071820</v>
      </c>
      <c r="P857" s="123" t="str" cm="1">
        <f t="array" ref="P857">_xlfn.IFS(Table1[[#This Row],[Asset Class]]&lt;&gt;"Local","y",P$11=$E857,"y",Table1[[#This Row],[Asset Class]]="Local","")</f>
        <v/>
      </c>
      <c r="Q857" s="86" t="str" cm="1">
        <f t="array" ref="Q857">_xlfn.IFS(Table1[[#This Row],[Asset Class]]&lt;&gt;"Local","y",Q$11=$E857,"y",Table1[[#This Row],[Asset Class]]="Local","")</f>
        <v/>
      </c>
      <c r="R857" s="86" t="str" cm="1">
        <f t="array" ref="R857">_xlfn.IFS(Table1[[#This Row],[Asset Class]]&lt;&gt;"Local","y",R$11=$E857,"y",Table1[[#This Row],[Asset Class]]="Local","")</f>
        <v/>
      </c>
      <c r="S857" s="341" t="str" cm="1">
        <f t="array" ref="S857">_xlfn.IFS(Table1[[#This Row],[Asset Class]]&lt;&gt;"Local","y",S$11=$E857,"y",Table1[[#This Row],[Asset Class]]="Local","")</f>
        <v>y</v>
      </c>
      <c r="T857" s="50"/>
      <c r="U857" s="95" t="str">
        <f>IF(Table1[[#This Row],[Asset Class]]&lt;&gt;"Local",0.25,IF(P857="y",1,""))</f>
        <v/>
      </c>
      <c r="V857" s="415" t="str">
        <f>IF(Table1[[#This Row],[Asset Class]]&lt;&gt;"Local",0.25,IF(Q857="y",1,""))</f>
        <v/>
      </c>
      <c r="W857" s="415" t="str">
        <f>IF(Table1[[#This Row],[Asset Class]]&lt;&gt;"Local",0.25,IF(R857="y",1,""))</f>
        <v/>
      </c>
      <c r="X857" s="415">
        <f>IF(Table1[[#This Row],[Asset Class]]&lt;&gt;"Local",0.25,IF(S857="y",1,""))</f>
        <v>1</v>
      </c>
      <c r="Y857" s="95">
        <f t="shared" si="78"/>
        <v>1</v>
      </c>
      <c r="Z857" s="50"/>
      <c r="AA857" s="257" t="str">
        <f t="shared" si="79"/>
        <v/>
      </c>
      <c r="AB857" s="258" t="str">
        <f t="shared" si="80"/>
        <v/>
      </c>
      <c r="AC857" s="258" t="str">
        <f t="shared" si="81"/>
        <v/>
      </c>
      <c r="AD857" s="258">
        <f t="shared" si="82"/>
        <v>1071820</v>
      </c>
      <c r="AE857" s="259">
        <f t="shared" si="83"/>
        <v>1071820</v>
      </c>
    </row>
    <row r="858" spans="1:31">
      <c r="A858" s="26"/>
      <c r="B858" s="210" t="s">
        <v>1470</v>
      </c>
      <c r="C858" s="211" t="s">
        <v>1476</v>
      </c>
      <c r="D858" s="211" t="s">
        <v>106</v>
      </c>
      <c r="E858" s="211" t="s">
        <v>114</v>
      </c>
      <c r="F858" s="241" t="s">
        <v>136</v>
      </c>
      <c r="G858" s="357">
        <v>0.5</v>
      </c>
      <c r="H858" s="360">
        <v>23987.07785548651</v>
      </c>
      <c r="I858" s="365">
        <v>566.28724924743767</v>
      </c>
      <c r="J858" s="332">
        <f>Table1[[#This Row],[Embellishment Area (m2)]]*Table1[[#This Row],[Construction Unit Rate ($/m)]]*Table1[[#This Row],[Embellishment Area Factor]]</f>
        <v>6791788.1681337906</v>
      </c>
      <c r="K858" s="246">
        <v>47974.15571097302</v>
      </c>
      <c r="L858" s="337">
        <v>75.676903388107434</v>
      </c>
      <c r="M858" s="88">
        <f>Table1[[#This Row],[Size of land (m2)]]*Table1[[#This Row],[Land Unit Rate ($/m2)]]</f>
        <v>3630535.5468653277</v>
      </c>
      <c r="N858" s="244">
        <v>2021</v>
      </c>
      <c r="O858" s="202">
        <f>ROUND(IF(Table1[[#This Row],[Valuation Year]]=2016,(Table1[[#This Row],[Total Construction Cost ($)]]+Table1[[#This Row],[Land Value]])*('General Input Sheet'!$G$38/'General Input Sheet'!$G$43),Table1[[#This Row],[Total Construction Cost ($)]]+Table1[[#This Row],[Land Value]]),0)</f>
        <v>10422324</v>
      </c>
      <c r="P858" s="123" t="str" cm="1">
        <f t="array" ref="P858">_xlfn.IFS(Table1[[#This Row],[Asset Class]]&lt;&gt;"Local","y",P$11=$E858,"y",Table1[[#This Row],[Asset Class]]="Local","")</f>
        <v>y</v>
      </c>
      <c r="Q858" s="86" t="str" cm="1">
        <f t="array" ref="Q858">_xlfn.IFS(Table1[[#This Row],[Asset Class]]&lt;&gt;"Local","y",Q$11=$E858,"y",Table1[[#This Row],[Asset Class]]="Local","")</f>
        <v>y</v>
      </c>
      <c r="R858" s="86" t="str" cm="1">
        <f t="array" ref="R858">_xlfn.IFS(Table1[[#This Row],[Asset Class]]&lt;&gt;"Local","y",R$11=$E858,"y",Table1[[#This Row],[Asset Class]]="Local","")</f>
        <v>y</v>
      </c>
      <c r="S858" s="341" t="str" cm="1">
        <f t="array" ref="S858">_xlfn.IFS(Table1[[#This Row],[Asset Class]]&lt;&gt;"Local","y",S$11=$E858,"y",Table1[[#This Row],[Asset Class]]="Local","")</f>
        <v>y</v>
      </c>
      <c r="T858" s="50"/>
      <c r="U858" s="95">
        <f>IF(Table1[[#This Row],[Asset Class]]&lt;&gt;"Local",0.25,IF(P858="y",1,""))</f>
        <v>0.25</v>
      </c>
      <c r="V858" s="415">
        <f>IF(Table1[[#This Row],[Asset Class]]&lt;&gt;"Local",0.25,IF(Q858="y",1,""))</f>
        <v>0.25</v>
      </c>
      <c r="W858" s="415">
        <f>IF(Table1[[#This Row],[Asset Class]]&lt;&gt;"Local",0.25,IF(R858="y",1,""))</f>
        <v>0.25</v>
      </c>
      <c r="X858" s="415">
        <f>IF(Table1[[#This Row],[Asset Class]]&lt;&gt;"Local",0.25,IF(S858="y",1,""))</f>
        <v>0.25</v>
      </c>
      <c r="Y858" s="95">
        <f t="shared" si="78"/>
        <v>1</v>
      </c>
      <c r="Z858" s="50"/>
      <c r="AA858" s="257">
        <f t="shared" si="79"/>
        <v>2605581</v>
      </c>
      <c r="AB858" s="258">
        <f t="shared" si="80"/>
        <v>2605581</v>
      </c>
      <c r="AC858" s="258">
        <f t="shared" si="81"/>
        <v>2605581</v>
      </c>
      <c r="AD858" s="258">
        <f t="shared" si="82"/>
        <v>2605581</v>
      </c>
      <c r="AE858" s="259">
        <f t="shared" si="83"/>
        <v>10422324</v>
      </c>
    </row>
    <row r="859" spans="1:31">
      <c r="A859" s="26"/>
      <c r="B859" s="210" t="s">
        <v>1477</v>
      </c>
      <c r="C859" s="211" t="s">
        <v>1478</v>
      </c>
      <c r="D859" s="211" t="s">
        <v>111</v>
      </c>
      <c r="E859" s="211" t="s">
        <v>114</v>
      </c>
      <c r="F859" s="241" t="s">
        <v>103</v>
      </c>
      <c r="G859" s="357">
        <v>0.5</v>
      </c>
      <c r="H859" s="360">
        <v>19692.190707985272</v>
      </c>
      <c r="I859" s="365">
        <v>77.371645491830151</v>
      </c>
      <c r="J859" s="332">
        <f>Table1[[#This Row],[Embellishment Area (m2)]]*Table1[[#This Row],[Construction Unit Rate ($/m)]]*Table1[[#This Row],[Embellishment Area Factor]]</f>
        <v>761808.59920787415</v>
      </c>
      <c r="K859" s="246">
        <v>39384.381415970543</v>
      </c>
      <c r="L859" s="337">
        <v>51.919695325664051</v>
      </c>
      <c r="M859" s="88">
        <f>Table1[[#This Row],[Size of land (m2)]]*Table1[[#This Row],[Land Unit Rate ($/m2)]]</f>
        <v>2044825.0837069359</v>
      </c>
      <c r="N859" s="244">
        <v>2021</v>
      </c>
      <c r="O859" s="202">
        <f>ROUND(IF(Table1[[#This Row],[Valuation Year]]=2016,(Table1[[#This Row],[Total Construction Cost ($)]]+Table1[[#This Row],[Land Value]])*('General Input Sheet'!$G$38/'General Input Sheet'!$G$43),Table1[[#This Row],[Total Construction Cost ($)]]+Table1[[#This Row],[Land Value]]),0)</f>
        <v>2806634</v>
      </c>
      <c r="P859" s="123" t="str" cm="1">
        <f t="array" ref="P859">_xlfn.IFS(Table1[[#This Row],[Asset Class]]&lt;&gt;"Local","y",P$11=$E859,"y",Table1[[#This Row],[Asset Class]]="Local","")</f>
        <v/>
      </c>
      <c r="Q859" s="86" t="str" cm="1">
        <f t="array" ref="Q859">_xlfn.IFS(Table1[[#This Row],[Asset Class]]&lt;&gt;"Local","y",Q$11=$E859,"y",Table1[[#This Row],[Asset Class]]="Local","")</f>
        <v/>
      </c>
      <c r="R859" s="86" t="str" cm="1">
        <f t="array" ref="R859">_xlfn.IFS(Table1[[#This Row],[Asset Class]]&lt;&gt;"Local","y",R$11=$E859,"y",Table1[[#This Row],[Asset Class]]="Local","")</f>
        <v/>
      </c>
      <c r="S859" s="341" t="str" cm="1">
        <f t="array" ref="S859">_xlfn.IFS(Table1[[#This Row],[Asset Class]]&lt;&gt;"Local","y",S$11=$E859,"y",Table1[[#This Row],[Asset Class]]="Local","")</f>
        <v>y</v>
      </c>
      <c r="T859" s="50"/>
      <c r="U859" s="95" t="str">
        <f>IF(Table1[[#This Row],[Asset Class]]&lt;&gt;"Local",0.25,IF(P859="y",1,""))</f>
        <v/>
      </c>
      <c r="V859" s="415" t="str">
        <f>IF(Table1[[#This Row],[Asset Class]]&lt;&gt;"Local",0.25,IF(Q859="y",1,""))</f>
        <v/>
      </c>
      <c r="W859" s="415" t="str">
        <f>IF(Table1[[#This Row],[Asset Class]]&lt;&gt;"Local",0.25,IF(R859="y",1,""))</f>
        <v/>
      </c>
      <c r="X859" s="415">
        <f>IF(Table1[[#This Row],[Asset Class]]&lt;&gt;"Local",0.25,IF(S859="y",1,""))</f>
        <v>1</v>
      </c>
      <c r="Y859" s="95">
        <f t="shared" si="78"/>
        <v>1</v>
      </c>
      <c r="Z859" s="50"/>
      <c r="AA859" s="257" t="str">
        <f t="shared" si="79"/>
        <v/>
      </c>
      <c r="AB859" s="258" t="str">
        <f t="shared" si="80"/>
        <v/>
      </c>
      <c r="AC859" s="258" t="str">
        <f t="shared" si="81"/>
        <v/>
      </c>
      <c r="AD859" s="258">
        <f t="shared" si="82"/>
        <v>2806634</v>
      </c>
      <c r="AE859" s="259">
        <f t="shared" si="83"/>
        <v>2806634</v>
      </c>
    </row>
    <row r="860" spans="1:31">
      <c r="A860" s="26"/>
      <c r="B860" s="210" t="s">
        <v>1477</v>
      </c>
      <c r="C860" s="211" t="s">
        <v>1479</v>
      </c>
      <c r="D860" s="211" t="s">
        <v>111</v>
      </c>
      <c r="E860" s="211" t="s">
        <v>114</v>
      </c>
      <c r="F860" s="241" t="s">
        <v>103</v>
      </c>
      <c r="G860" s="357">
        <v>0.5</v>
      </c>
      <c r="H860" s="360">
        <v>11688.075485082216</v>
      </c>
      <c r="I860" s="365">
        <v>77.371645491830151</v>
      </c>
      <c r="J860" s="332">
        <f>Table1[[#This Row],[Embellishment Area (m2)]]*Table1[[#This Row],[Construction Unit Rate ($/m)]]*Table1[[#This Row],[Embellishment Area Factor]]</f>
        <v>452162.81645676598</v>
      </c>
      <c r="K860" s="246">
        <v>23376.150970164432</v>
      </c>
      <c r="L860" s="337">
        <v>51.919695325664051</v>
      </c>
      <c r="M860" s="88">
        <f>Table1[[#This Row],[Size of land (m2)]]*Table1[[#This Row],[Land Unit Rate ($/m2)]]</f>
        <v>1213682.6362576634</v>
      </c>
      <c r="N860" s="244">
        <v>2021</v>
      </c>
      <c r="O860" s="202">
        <f>ROUND(IF(Table1[[#This Row],[Valuation Year]]=2016,(Table1[[#This Row],[Total Construction Cost ($)]]+Table1[[#This Row],[Land Value]])*('General Input Sheet'!$G$38/'General Input Sheet'!$G$43),Table1[[#This Row],[Total Construction Cost ($)]]+Table1[[#This Row],[Land Value]]),0)</f>
        <v>1665845</v>
      </c>
      <c r="P860" s="123" t="str" cm="1">
        <f t="array" ref="P860">_xlfn.IFS(Table1[[#This Row],[Asset Class]]&lt;&gt;"Local","y",P$11=$E860,"y",Table1[[#This Row],[Asset Class]]="Local","")</f>
        <v/>
      </c>
      <c r="Q860" s="86" t="str" cm="1">
        <f t="array" ref="Q860">_xlfn.IFS(Table1[[#This Row],[Asset Class]]&lt;&gt;"Local","y",Q$11=$E860,"y",Table1[[#This Row],[Asset Class]]="Local","")</f>
        <v/>
      </c>
      <c r="R860" s="86" t="str" cm="1">
        <f t="array" ref="R860">_xlfn.IFS(Table1[[#This Row],[Asset Class]]&lt;&gt;"Local","y",R$11=$E860,"y",Table1[[#This Row],[Asset Class]]="Local","")</f>
        <v/>
      </c>
      <c r="S860" s="341" t="str" cm="1">
        <f t="array" ref="S860">_xlfn.IFS(Table1[[#This Row],[Asset Class]]&lt;&gt;"Local","y",S$11=$E860,"y",Table1[[#This Row],[Asset Class]]="Local","")</f>
        <v>y</v>
      </c>
      <c r="T860" s="50"/>
      <c r="U860" s="95" t="str">
        <f>IF(Table1[[#This Row],[Asset Class]]&lt;&gt;"Local",0.25,IF(P860="y",1,""))</f>
        <v/>
      </c>
      <c r="V860" s="415" t="str">
        <f>IF(Table1[[#This Row],[Asset Class]]&lt;&gt;"Local",0.25,IF(Q860="y",1,""))</f>
        <v/>
      </c>
      <c r="W860" s="415" t="str">
        <f>IF(Table1[[#This Row],[Asset Class]]&lt;&gt;"Local",0.25,IF(R860="y",1,""))</f>
        <v/>
      </c>
      <c r="X860" s="415">
        <f>IF(Table1[[#This Row],[Asset Class]]&lt;&gt;"Local",0.25,IF(S860="y",1,""))</f>
        <v>1</v>
      </c>
      <c r="Y860" s="95">
        <f t="shared" si="78"/>
        <v>1</v>
      </c>
      <c r="Z860" s="50"/>
      <c r="AA860" s="257" t="str">
        <f t="shared" si="79"/>
        <v/>
      </c>
      <c r="AB860" s="258" t="str">
        <f t="shared" si="80"/>
        <v/>
      </c>
      <c r="AC860" s="258" t="str">
        <f t="shared" si="81"/>
        <v/>
      </c>
      <c r="AD860" s="258">
        <f t="shared" si="82"/>
        <v>1665845</v>
      </c>
      <c r="AE860" s="259">
        <f t="shared" si="83"/>
        <v>1665845</v>
      </c>
    </row>
    <row r="861" spans="1:31">
      <c r="A861" s="26"/>
      <c r="B861" s="210" t="s">
        <v>1480</v>
      </c>
      <c r="C861" s="211" t="s">
        <v>1481</v>
      </c>
      <c r="D861" s="211" t="s">
        <v>106</v>
      </c>
      <c r="E861" s="211" t="s">
        <v>114</v>
      </c>
      <c r="F861" s="241" t="s">
        <v>108</v>
      </c>
      <c r="G861" s="357">
        <v>0.5</v>
      </c>
      <c r="H861" s="360">
        <v>6107.1741662465847</v>
      </c>
      <c r="I861" s="365">
        <v>566.28724924743767</v>
      </c>
      <c r="J861" s="332">
        <f>Table1[[#This Row],[Embellishment Area (m2)]]*Table1[[#This Row],[Construction Unit Rate ($/m)]]*Table1[[#This Row],[Embellishment Area Factor]]</f>
        <v>1729207.429639396</v>
      </c>
      <c r="K861" s="246">
        <v>12214.348332493169</v>
      </c>
      <c r="L861" s="337">
        <v>75.676903388107434</v>
      </c>
      <c r="M861" s="88">
        <f>Table1[[#This Row],[Size of land (m2)]]*Table1[[#This Row],[Land Unit Rate ($/m2)]]</f>
        <v>924344.0587067767</v>
      </c>
      <c r="N861" s="244">
        <v>2021</v>
      </c>
      <c r="O861" s="202">
        <f>ROUND(IF(Table1[[#This Row],[Valuation Year]]=2016,(Table1[[#This Row],[Total Construction Cost ($)]]+Table1[[#This Row],[Land Value]])*('General Input Sheet'!$G$38/'General Input Sheet'!$G$43),Table1[[#This Row],[Total Construction Cost ($)]]+Table1[[#This Row],[Land Value]]),0)</f>
        <v>2653551</v>
      </c>
      <c r="P861" s="123" t="str" cm="1">
        <f t="array" ref="P861">_xlfn.IFS(Table1[[#This Row],[Asset Class]]&lt;&gt;"Local","y",P$11=$E861,"y",Table1[[#This Row],[Asset Class]]="Local","")</f>
        <v>y</v>
      </c>
      <c r="Q861" s="86" t="str" cm="1">
        <f t="array" ref="Q861">_xlfn.IFS(Table1[[#This Row],[Asset Class]]&lt;&gt;"Local","y",Q$11=$E861,"y",Table1[[#This Row],[Asset Class]]="Local","")</f>
        <v>y</v>
      </c>
      <c r="R861" s="86" t="str" cm="1">
        <f t="array" ref="R861">_xlfn.IFS(Table1[[#This Row],[Asset Class]]&lt;&gt;"Local","y",R$11=$E861,"y",Table1[[#This Row],[Asset Class]]="Local","")</f>
        <v>y</v>
      </c>
      <c r="S861" s="341" t="str" cm="1">
        <f t="array" ref="S861">_xlfn.IFS(Table1[[#This Row],[Asset Class]]&lt;&gt;"Local","y",S$11=$E861,"y",Table1[[#This Row],[Asset Class]]="Local","")</f>
        <v>y</v>
      </c>
      <c r="T861" s="50"/>
      <c r="U861" s="95">
        <f>IF(Table1[[#This Row],[Asset Class]]&lt;&gt;"Local",0.25,IF(P861="y",1,""))</f>
        <v>0.25</v>
      </c>
      <c r="V861" s="415">
        <f>IF(Table1[[#This Row],[Asset Class]]&lt;&gt;"Local",0.25,IF(Q861="y",1,""))</f>
        <v>0.25</v>
      </c>
      <c r="W861" s="415">
        <f>IF(Table1[[#This Row],[Asset Class]]&lt;&gt;"Local",0.25,IF(R861="y",1,""))</f>
        <v>0.25</v>
      </c>
      <c r="X861" s="415">
        <f>IF(Table1[[#This Row],[Asset Class]]&lt;&gt;"Local",0.25,IF(S861="y",1,""))</f>
        <v>0.25</v>
      </c>
      <c r="Y861" s="95">
        <f t="shared" si="78"/>
        <v>1</v>
      </c>
      <c r="Z861" s="50"/>
      <c r="AA861" s="257">
        <f t="shared" si="79"/>
        <v>663387.75</v>
      </c>
      <c r="AB861" s="258">
        <f t="shared" si="80"/>
        <v>663387.75</v>
      </c>
      <c r="AC861" s="258">
        <f t="shared" si="81"/>
        <v>663387.75</v>
      </c>
      <c r="AD861" s="258">
        <f t="shared" si="82"/>
        <v>663387.75</v>
      </c>
      <c r="AE861" s="259">
        <f t="shared" si="83"/>
        <v>2653551</v>
      </c>
    </row>
    <row r="862" spans="1:31">
      <c r="A862" s="26"/>
      <c r="B862" s="210" t="s">
        <v>1480</v>
      </c>
      <c r="C862" s="211" t="s">
        <v>1482</v>
      </c>
      <c r="D862" s="211" t="s">
        <v>106</v>
      </c>
      <c r="E862" s="211" t="s">
        <v>114</v>
      </c>
      <c r="F862" s="241" t="s">
        <v>108</v>
      </c>
      <c r="G862" s="357">
        <v>0.5</v>
      </c>
      <c r="H862" s="360">
        <v>20526.344284573919</v>
      </c>
      <c r="I862" s="365">
        <v>566.28724924743767</v>
      </c>
      <c r="J862" s="332">
        <f>Table1[[#This Row],[Embellishment Area (m2)]]*Table1[[#This Row],[Construction Unit Rate ($/m)]]*Table1[[#This Row],[Embellishment Area Factor]]</f>
        <v>5811903.5210086145</v>
      </c>
      <c r="K862" s="246">
        <v>41052.688569147838</v>
      </c>
      <c r="L862" s="337">
        <v>75.676903388107434</v>
      </c>
      <c r="M862" s="88">
        <f>Table1[[#This Row],[Size of land (m2)]]*Table1[[#This Row],[Land Unit Rate ($/m2)]]</f>
        <v>3106740.3466694634</v>
      </c>
      <c r="N862" s="244">
        <v>2021</v>
      </c>
      <c r="O862" s="202">
        <f>ROUND(IF(Table1[[#This Row],[Valuation Year]]=2016,(Table1[[#This Row],[Total Construction Cost ($)]]+Table1[[#This Row],[Land Value]])*('General Input Sheet'!$G$38/'General Input Sheet'!$G$43),Table1[[#This Row],[Total Construction Cost ($)]]+Table1[[#This Row],[Land Value]]),0)</f>
        <v>8918644</v>
      </c>
      <c r="P862" s="123" t="str" cm="1">
        <f t="array" ref="P862">_xlfn.IFS(Table1[[#This Row],[Asset Class]]&lt;&gt;"Local","y",P$11=$E862,"y",Table1[[#This Row],[Asset Class]]="Local","")</f>
        <v>y</v>
      </c>
      <c r="Q862" s="86" t="str" cm="1">
        <f t="array" ref="Q862">_xlfn.IFS(Table1[[#This Row],[Asset Class]]&lt;&gt;"Local","y",Q$11=$E862,"y",Table1[[#This Row],[Asset Class]]="Local","")</f>
        <v>y</v>
      </c>
      <c r="R862" s="86" t="str" cm="1">
        <f t="array" ref="R862">_xlfn.IFS(Table1[[#This Row],[Asset Class]]&lt;&gt;"Local","y",R$11=$E862,"y",Table1[[#This Row],[Asset Class]]="Local","")</f>
        <v>y</v>
      </c>
      <c r="S862" s="341" t="str" cm="1">
        <f t="array" ref="S862">_xlfn.IFS(Table1[[#This Row],[Asset Class]]&lt;&gt;"Local","y",S$11=$E862,"y",Table1[[#This Row],[Asset Class]]="Local","")</f>
        <v>y</v>
      </c>
      <c r="T862" s="50"/>
      <c r="U862" s="95">
        <f>IF(Table1[[#This Row],[Asset Class]]&lt;&gt;"Local",0.25,IF(P862="y",1,""))</f>
        <v>0.25</v>
      </c>
      <c r="V862" s="415">
        <f>IF(Table1[[#This Row],[Asset Class]]&lt;&gt;"Local",0.25,IF(Q862="y",1,""))</f>
        <v>0.25</v>
      </c>
      <c r="W862" s="415">
        <f>IF(Table1[[#This Row],[Asset Class]]&lt;&gt;"Local",0.25,IF(R862="y",1,""))</f>
        <v>0.25</v>
      </c>
      <c r="X862" s="415">
        <f>IF(Table1[[#This Row],[Asset Class]]&lt;&gt;"Local",0.25,IF(S862="y",1,""))</f>
        <v>0.25</v>
      </c>
      <c r="Y862" s="95">
        <f t="shared" si="78"/>
        <v>1</v>
      </c>
      <c r="Z862" s="50"/>
      <c r="AA862" s="257">
        <f t="shared" si="79"/>
        <v>2229661</v>
      </c>
      <c r="AB862" s="258">
        <f t="shared" si="80"/>
        <v>2229661</v>
      </c>
      <c r="AC862" s="258">
        <f t="shared" si="81"/>
        <v>2229661</v>
      </c>
      <c r="AD862" s="258">
        <f t="shared" si="82"/>
        <v>2229661</v>
      </c>
      <c r="AE862" s="259">
        <f t="shared" si="83"/>
        <v>8918644</v>
      </c>
    </row>
    <row r="863" spans="1:31">
      <c r="A863" s="26"/>
      <c r="B863" s="210" t="s">
        <v>1483</v>
      </c>
      <c r="C863" s="211" t="s">
        <v>1484</v>
      </c>
      <c r="D863" s="211" t="s">
        <v>106</v>
      </c>
      <c r="E863" s="211" t="s">
        <v>114</v>
      </c>
      <c r="F863" s="241" t="s">
        <v>108</v>
      </c>
      <c r="G863" s="357">
        <v>0.5</v>
      </c>
      <c r="H863" s="360">
        <v>26863.631673305706</v>
      </c>
      <c r="I863" s="365">
        <v>566.28724924743767</v>
      </c>
      <c r="J863" s="332">
        <f>Table1[[#This Row],[Embellishment Area (m2)]]*Table1[[#This Row],[Construction Unit Rate ($/m)]]*Table1[[#This Row],[Embellishment Area Factor]]</f>
        <v>7606266.0425363146</v>
      </c>
      <c r="K863" s="246">
        <v>53727.263346611413</v>
      </c>
      <c r="L863" s="337">
        <v>75.676903388107434</v>
      </c>
      <c r="M863" s="88">
        <f>Table1[[#This Row],[Size of land (m2)]]*Table1[[#This Row],[Land Unit Rate ($/m2)]]</f>
        <v>4065912.9175889175</v>
      </c>
      <c r="N863" s="244">
        <v>2021</v>
      </c>
      <c r="O863" s="202">
        <f>ROUND(IF(Table1[[#This Row],[Valuation Year]]=2016,(Table1[[#This Row],[Total Construction Cost ($)]]+Table1[[#This Row],[Land Value]])*('General Input Sheet'!$G$38/'General Input Sheet'!$G$43),Table1[[#This Row],[Total Construction Cost ($)]]+Table1[[#This Row],[Land Value]]),0)</f>
        <v>11672179</v>
      </c>
      <c r="P863" s="123" t="str" cm="1">
        <f t="array" ref="P863">_xlfn.IFS(Table1[[#This Row],[Asset Class]]&lt;&gt;"Local","y",P$11=$E863,"y",Table1[[#This Row],[Asset Class]]="Local","")</f>
        <v>y</v>
      </c>
      <c r="Q863" s="86" t="str" cm="1">
        <f t="array" ref="Q863">_xlfn.IFS(Table1[[#This Row],[Asset Class]]&lt;&gt;"Local","y",Q$11=$E863,"y",Table1[[#This Row],[Asset Class]]="Local","")</f>
        <v>y</v>
      </c>
      <c r="R863" s="86" t="str" cm="1">
        <f t="array" ref="R863">_xlfn.IFS(Table1[[#This Row],[Asset Class]]&lt;&gt;"Local","y",R$11=$E863,"y",Table1[[#This Row],[Asset Class]]="Local","")</f>
        <v>y</v>
      </c>
      <c r="S863" s="341" t="str" cm="1">
        <f t="array" ref="S863">_xlfn.IFS(Table1[[#This Row],[Asset Class]]&lt;&gt;"Local","y",S$11=$E863,"y",Table1[[#This Row],[Asset Class]]="Local","")</f>
        <v>y</v>
      </c>
      <c r="T863" s="50"/>
      <c r="U863" s="95">
        <f>IF(Table1[[#This Row],[Asset Class]]&lt;&gt;"Local",0.25,IF(P863="y",1,""))</f>
        <v>0.25</v>
      </c>
      <c r="V863" s="415">
        <f>IF(Table1[[#This Row],[Asset Class]]&lt;&gt;"Local",0.25,IF(Q863="y",1,""))</f>
        <v>0.25</v>
      </c>
      <c r="W863" s="415">
        <f>IF(Table1[[#This Row],[Asset Class]]&lt;&gt;"Local",0.25,IF(R863="y",1,""))</f>
        <v>0.25</v>
      </c>
      <c r="X863" s="415">
        <f>IF(Table1[[#This Row],[Asset Class]]&lt;&gt;"Local",0.25,IF(S863="y",1,""))</f>
        <v>0.25</v>
      </c>
      <c r="Y863" s="95">
        <f t="shared" si="78"/>
        <v>1</v>
      </c>
      <c r="Z863" s="50"/>
      <c r="AA863" s="257">
        <f t="shared" si="79"/>
        <v>2918044.75</v>
      </c>
      <c r="AB863" s="258">
        <f t="shared" si="80"/>
        <v>2918044.75</v>
      </c>
      <c r="AC863" s="258">
        <f t="shared" si="81"/>
        <v>2918044.75</v>
      </c>
      <c r="AD863" s="258">
        <f t="shared" si="82"/>
        <v>2918044.75</v>
      </c>
      <c r="AE863" s="259">
        <f t="shared" si="83"/>
        <v>11672179</v>
      </c>
    </row>
    <row r="864" spans="1:31">
      <c r="A864" s="26"/>
      <c r="B864" s="210" t="s">
        <v>1483</v>
      </c>
      <c r="C864" s="211" t="s">
        <v>1485</v>
      </c>
      <c r="D864" s="211" t="s">
        <v>106</v>
      </c>
      <c r="E864" s="211" t="s">
        <v>114</v>
      </c>
      <c r="F864" s="241" t="s">
        <v>136</v>
      </c>
      <c r="G864" s="357">
        <v>0.5</v>
      </c>
      <c r="H864" s="360">
        <v>28830.877919964882</v>
      </c>
      <c r="I864" s="365">
        <v>566.28724924743767</v>
      </c>
      <c r="J864" s="332">
        <f>Table1[[#This Row],[Embellishment Area (m2)]]*Table1[[#This Row],[Construction Unit Rate ($/m)]]*Table1[[#This Row],[Embellishment Area Factor]]</f>
        <v>8163279.2753427997</v>
      </c>
      <c r="K864" s="246">
        <v>57661.755839929763</v>
      </c>
      <c r="L864" s="337">
        <v>75.676903388107434</v>
      </c>
      <c r="M864" s="88">
        <f>Table1[[#This Row],[Size of land (m2)]]*Table1[[#This Row],[Land Unit Rate ($/m2)]]</f>
        <v>4363663.1258870047</v>
      </c>
      <c r="N864" s="244">
        <v>2021</v>
      </c>
      <c r="O864" s="202">
        <f>ROUND(IF(Table1[[#This Row],[Valuation Year]]=2016,(Table1[[#This Row],[Total Construction Cost ($)]]+Table1[[#This Row],[Land Value]])*('General Input Sheet'!$G$38/'General Input Sheet'!$G$43),Table1[[#This Row],[Total Construction Cost ($)]]+Table1[[#This Row],[Land Value]]),0)</f>
        <v>12526942</v>
      </c>
      <c r="P864" s="123" t="str" cm="1">
        <f t="array" ref="P864">_xlfn.IFS(Table1[[#This Row],[Asset Class]]&lt;&gt;"Local","y",P$11=$E864,"y",Table1[[#This Row],[Asset Class]]="Local","")</f>
        <v>y</v>
      </c>
      <c r="Q864" s="86" t="str" cm="1">
        <f t="array" ref="Q864">_xlfn.IFS(Table1[[#This Row],[Asset Class]]&lt;&gt;"Local","y",Q$11=$E864,"y",Table1[[#This Row],[Asset Class]]="Local","")</f>
        <v>y</v>
      </c>
      <c r="R864" s="86" t="str" cm="1">
        <f t="array" ref="R864">_xlfn.IFS(Table1[[#This Row],[Asset Class]]&lt;&gt;"Local","y",R$11=$E864,"y",Table1[[#This Row],[Asset Class]]="Local","")</f>
        <v>y</v>
      </c>
      <c r="S864" s="341" t="str" cm="1">
        <f t="array" ref="S864">_xlfn.IFS(Table1[[#This Row],[Asset Class]]&lt;&gt;"Local","y",S$11=$E864,"y",Table1[[#This Row],[Asset Class]]="Local","")</f>
        <v>y</v>
      </c>
      <c r="T864" s="50"/>
      <c r="U864" s="95">
        <f>IF(Table1[[#This Row],[Asset Class]]&lt;&gt;"Local",0.25,IF(P864="y",1,""))</f>
        <v>0.25</v>
      </c>
      <c r="V864" s="415">
        <f>IF(Table1[[#This Row],[Asset Class]]&lt;&gt;"Local",0.25,IF(Q864="y",1,""))</f>
        <v>0.25</v>
      </c>
      <c r="W864" s="415">
        <f>IF(Table1[[#This Row],[Asset Class]]&lt;&gt;"Local",0.25,IF(R864="y",1,""))</f>
        <v>0.25</v>
      </c>
      <c r="X864" s="415">
        <f>IF(Table1[[#This Row],[Asset Class]]&lt;&gt;"Local",0.25,IF(S864="y",1,""))</f>
        <v>0.25</v>
      </c>
      <c r="Y864" s="95">
        <f t="shared" si="78"/>
        <v>1</v>
      </c>
      <c r="Z864" s="50"/>
      <c r="AA864" s="257">
        <f t="shared" si="79"/>
        <v>3131735.5</v>
      </c>
      <c r="AB864" s="258">
        <f t="shared" si="80"/>
        <v>3131735.5</v>
      </c>
      <c r="AC864" s="258">
        <f t="shared" si="81"/>
        <v>3131735.5</v>
      </c>
      <c r="AD864" s="258">
        <f t="shared" si="82"/>
        <v>3131735.5</v>
      </c>
      <c r="AE864" s="259">
        <f t="shared" si="83"/>
        <v>12526942</v>
      </c>
    </row>
    <row r="865" spans="1:31">
      <c r="A865" s="26"/>
      <c r="B865" s="210" t="s">
        <v>1486</v>
      </c>
      <c r="C865" s="211" t="s">
        <v>1487</v>
      </c>
      <c r="D865" s="211" t="s">
        <v>111</v>
      </c>
      <c r="E865" s="211" t="s">
        <v>114</v>
      </c>
      <c r="F865" s="241" t="s">
        <v>103</v>
      </c>
      <c r="G865" s="357">
        <v>0.5</v>
      </c>
      <c r="H865" s="360">
        <v>2862.319760620941</v>
      </c>
      <c r="I865" s="365">
        <v>77.371645491830151</v>
      </c>
      <c r="J865" s="332">
        <f>Table1[[#This Row],[Embellishment Area (m2)]]*Table1[[#This Row],[Construction Unit Rate ($/m)]]*Table1[[#This Row],[Embellishment Area Factor]]</f>
        <v>110731.19490151179</v>
      </c>
      <c r="K865" s="246">
        <v>5724.639521241882</v>
      </c>
      <c r="L865" s="337">
        <v>51.919695325664051</v>
      </c>
      <c r="M865" s="88">
        <f>Table1[[#This Row],[Size of land (m2)]]*Table1[[#This Row],[Land Unit Rate ($/m2)]]</f>
        <v>297221.53979213384</v>
      </c>
      <c r="N865" s="244">
        <v>2021</v>
      </c>
      <c r="O865" s="202">
        <f>ROUND(IF(Table1[[#This Row],[Valuation Year]]=2016,(Table1[[#This Row],[Total Construction Cost ($)]]+Table1[[#This Row],[Land Value]])*('General Input Sheet'!$G$38/'General Input Sheet'!$G$43),Table1[[#This Row],[Total Construction Cost ($)]]+Table1[[#This Row],[Land Value]]),0)</f>
        <v>407953</v>
      </c>
      <c r="P865" s="123" t="str" cm="1">
        <f t="array" ref="P865">_xlfn.IFS(Table1[[#This Row],[Asset Class]]&lt;&gt;"Local","y",P$11=$E865,"y",Table1[[#This Row],[Asset Class]]="Local","")</f>
        <v/>
      </c>
      <c r="Q865" s="86" t="str" cm="1">
        <f t="array" ref="Q865">_xlfn.IFS(Table1[[#This Row],[Asset Class]]&lt;&gt;"Local","y",Q$11=$E865,"y",Table1[[#This Row],[Asset Class]]="Local","")</f>
        <v/>
      </c>
      <c r="R865" s="86" t="str" cm="1">
        <f t="array" ref="R865">_xlfn.IFS(Table1[[#This Row],[Asset Class]]&lt;&gt;"Local","y",R$11=$E865,"y",Table1[[#This Row],[Asset Class]]="Local","")</f>
        <v/>
      </c>
      <c r="S865" s="341" t="str" cm="1">
        <f t="array" ref="S865">_xlfn.IFS(Table1[[#This Row],[Asset Class]]&lt;&gt;"Local","y",S$11=$E865,"y",Table1[[#This Row],[Asset Class]]="Local","")</f>
        <v>y</v>
      </c>
      <c r="T865" s="50"/>
      <c r="U865" s="95" t="str">
        <f>IF(Table1[[#This Row],[Asset Class]]&lt;&gt;"Local",0.25,IF(P865="y",1,""))</f>
        <v/>
      </c>
      <c r="V865" s="415" t="str">
        <f>IF(Table1[[#This Row],[Asset Class]]&lt;&gt;"Local",0.25,IF(Q865="y",1,""))</f>
        <v/>
      </c>
      <c r="W865" s="415" t="str">
        <f>IF(Table1[[#This Row],[Asset Class]]&lt;&gt;"Local",0.25,IF(R865="y",1,""))</f>
        <v/>
      </c>
      <c r="X865" s="415">
        <f>IF(Table1[[#This Row],[Asset Class]]&lt;&gt;"Local",0.25,IF(S865="y",1,""))</f>
        <v>1</v>
      </c>
      <c r="Y865" s="95">
        <f t="shared" si="78"/>
        <v>1</v>
      </c>
      <c r="Z865" s="50"/>
      <c r="AA865" s="257" t="str">
        <f t="shared" si="79"/>
        <v/>
      </c>
      <c r="AB865" s="258" t="str">
        <f t="shared" si="80"/>
        <v/>
      </c>
      <c r="AC865" s="258" t="str">
        <f t="shared" si="81"/>
        <v/>
      </c>
      <c r="AD865" s="258">
        <f t="shared" si="82"/>
        <v>407953</v>
      </c>
      <c r="AE865" s="259">
        <f t="shared" si="83"/>
        <v>407953</v>
      </c>
    </row>
    <row r="866" spans="1:31">
      <c r="A866" s="26"/>
      <c r="B866" s="210" t="s">
        <v>1486</v>
      </c>
      <c r="C866" s="211" t="s">
        <v>1488</v>
      </c>
      <c r="D866" s="211" t="s">
        <v>111</v>
      </c>
      <c r="E866" s="211" t="s">
        <v>114</v>
      </c>
      <c r="F866" s="241" t="s">
        <v>103</v>
      </c>
      <c r="G866" s="357">
        <v>0.5</v>
      </c>
      <c r="H866" s="360">
        <v>4588.1907699432622</v>
      </c>
      <c r="I866" s="365">
        <v>77.371645491830151</v>
      </c>
      <c r="J866" s="332">
        <f>Table1[[#This Row],[Embellishment Area (m2)]]*Table1[[#This Row],[Construction Unit Rate ($/m)]]*Table1[[#This Row],[Embellishment Area Factor]]</f>
        <v>177497.93485046865</v>
      </c>
      <c r="K866" s="246">
        <v>9176.3815398865245</v>
      </c>
      <c r="L866" s="337">
        <v>51.919695325664051</v>
      </c>
      <c r="M866" s="88">
        <f>Table1[[#This Row],[Size of land (m2)]]*Table1[[#This Row],[Land Unit Rate ($/m2)]]</f>
        <v>476434.93374295626</v>
      </c>
      <c r="N866" s="244">
        <v>2021</v>
      </c>
      <c r="O866" s="202">
        <f>ROUND(IF(Table1[[#This Row],[Valuation Year]]=2016,(Table1[[#This Row],[Total Construction Cost ($)]]+Table1[[#This Row],[Land Value]])*('General Input Sheet'!$G$38/'General Input Sheet'!$G$43),Table1[[#This Row],[Total Construction Cost ($)]]+Table1[[#This Row],[Land Value]]),0)</f>
        <v>653933</v>
      </c>
      <c r="P866" s="123" t="str" cm="1">
        <f t="array" ref="P866">_xlfn.IFS(Table1[[#This Row],[Asset Class]]&lt;&gt;"Local","y",P$11=$E866,"y",Table1[[#This Row],[Asset Class]]="Local","")</f>
        <v/>
      </c>
      <c r="Q866" s="86" t="str" cm="1">
        <f t="array" ref="Q866">_xlfn.IFS(Table1[[#This Row],[Asset Class]]&lt;&gt;"Local","y",Q$11=$E866,"y",Table1[[#This Row],[Asset Class]]="Local","")</f>
        <v/>
      </c>
      <c r="R866" s="86" t="str" cm="1">
        <f t="array" ref="R866">_xlfn.IFS(Table1[[#This Row],[Asset Class]]&lt;&gt;"Local","y",R$11=$E866,"y",Table1[[#This Row],[Asset Class]]="Local","")</f>
        <v/>
      </c>
      <c r="S866" s="341" t="str" cm="1">
        <f t="array" ref="S866">_xlfn.IFS(Table1[[#This Row],[Asset Class]]&lt;&gt;"Local","y",S$11=$E866,"y",Table1[[#This Row],[Asset Class]]="Local","")</f>
        <v>y</v>
      </c>
      <c r="T866" s="50"/>
      <c r="U866" s="95" t="str">
        <f>IF(Table1[[#This Row],[Asset Class]]&lt;&gt;"Local",0.25,IF(P866="y",1,""))</f>
        <v/>
      </c>
      <c r="V866" s="415" t="str">
        <f>IF(Table1[[#This Row],[Asset Class]]&lt;&gt;"Local",0.25,IF(Q866="y",1,""))</f>
        <v/>
      </c>
      <c r="W866" s="415" t="str">
        <f>IF(Table1[[#This Row],[Asset Class]]&lt;&gt;"Local",0.25,IF(R866="y",1,""))</f>
        <v/>
      </c>
      <c r="X866" s="415">
        <f>IF(Table1[[#This Row],[Asset Class]]&lt;&gt;"Local",0.25,IF(S866="y",1,""))</f>
        <v>1</v>
      </c>
      <c r="Y866" s="95">
        <f t="shared" si="78"/>
        <v>1</v>
      </c>
      <c r="Z866" s="50"/>
      <c r="AA866" s="257" t="str">
        <f t="shared" si="79"/>
        <v/>
      </c>
      <c r="AB866" s="258" t="str">
        <f t="shared" si="80"/>
        <v/>
      </c>
      <c r="AC866" s="258" t="str">
        <f t="shared" si="81"/>
        <v/>
      </c>
      <c r="AD866" s="258">
        <f t="shared" si="82"/>
        <v>653933</v>
      </c>
      <c r="AE866" s="259">
        <f t="shared" si="83"/>
        <v>653933</v>
      </c>
    </row>
    <row r="867" spans="1:31">
      <c r="A867" s="26"/>
      <c r="B867" s="210" t="s">
        <v>1489</v>
      </c>
      <c r="C867" s="211" t="s">
        <v>1490</v>
      </c>
      <c r="D867" s="211" t="s">
        <v>111</v>
      </c>
      <c r="E867" s="211" t="s">
        <v>143</v>
      </c>
      <c r="F867" s="241" t="s">
        <v>103</v>
      </c>
      <c r="G867" s="357">
        <v>0.5</v>
      </c>
      <c r="H867" s="360">
        <v>14658.1065004953</v>
      </c>
      <c r="I867" s="365">
        <v>115.6419902144599</v>
      </c>
      <c r="J867" s="332">
        <f>Table1[[#This Row],[Embellishment Area (m2)]]*Table1[[#This Row],[Construction Unit Rate ($/m)]]*Table1[[#This Row],[Embellishment Area Factor]]</f>
        <v>847546.3042463942</v>
      </c>
      <c r="K867" s="246">
        <v>29316.2130009906</v>
      </c>
      <c r="L867" s="337">
        <v>85.331826959272703</v>
      </c>
      <c r="M867" s="88">
        <f>Table1[[#This Row],[Size of land (m2)]]*Table1[[#This Row],[Land Unit Rate ($/m2)]]</f>
        <v>2501606.0149017107</v>
      </c>
      <c r="N867" s="244">
        <v>2021</v>
      </c>
      <c r="O867" s="202">
        <f>ROUND(IF(Table1[[#This Row],[Valuation Year]]=2016,(Table1[[#This Row],[Total Construction Cost ($)]]+Table1[[#This Row],[Land Value]])*('General Input Sheet'!$G$38/'General Input Sheet'!$G$43),Table1[[#This Row],[Total Construction Cost ($)]]+Table1[[#This Row],[Land Value]]),0)</f>
        <v>3349152</v>
      </c>
      <c r="P867" s="123" t="str" cm="1">
        <f t="array" ref="P867">_xlfn.IFS(Table1[[#This Row],[Asset Class]]&lt;&gt;"Local","y",P$11=$E867,"y",Table1[[#This Row],[Asset Class]]="Local","")</f>
        <v/>
      </c>
      <c r="Q867" s="86" t="str" cm="1">
        <f t="array" ref="Q867">_xlfn.IFS(Table1[[#This Row],[Asset Class]]&lt;&gt;"Local","y",Q$11=$E867,"y",Table1[[#This Row],[Asset Class]]="Local","")</f>
        <v>y</v>
      </c>
      <c r="R867" s="86" t="str" cm="1">
        <f t="array" ref="R867">_xlfn.IFS(Table1[[#This Row],[Asset Class]]&lt;&gt;"Local","y",R$11=$E867,"y",Table1[[#This Row],[Asset Class]]="Local","")</f>
        <v/>
      </c>
      <c r="S867" s="341" t="str" cm="1">
        <f t="array" ref="S867">_xlfn.IFS(Table1[[#This Row],[Asset Class]]&lt;&gt;"Local","y",S$11=$E867,"y",Table1[[#This Row],[Asset Class]]="Local","")</f>
        <v/>
      </c>
      <c r="T867" s="50"/>
      <c r="U867" s="95" t="str">
        <f>IF(Table1[[#This Row],[Asset Class]]&lt;&gt;"Local",0.25,IF(P867="y",1,""))</f>
        <v/>
      </c>
      <c r="V867" s="415">
        <f>IF(Table1[[#This Row],[Asset Class]]&lt;&gt;"Local",0.25,IF(Q867="y",1,""))</f>
        <v>1</v>
      </c>
      <c r="W867" s="415" t="str">
        <f>IF(Table1[[#This Row],[Asset Class]]&lt;&gt;"Local",0.25,IF(R867="y",1,""))</f>
        <v/>
      </c>
      <c r="X867" s="415" t="str">
        <f>IF(Table1[[#This Row],[Asset Class]]&lt;&gt;"Local",0.25,IF(S867="y",1,""))</f>
        <v/>
      </c>
      <c r="Y867" s="95">
        <f t="shared" si="78"/>
        <v>1</v>
      </c>
      <c r="Z867" s="50"/>
      <c r="AA867" s="257" t="str">
        <f t="shared" si="79"/>
        <v/>
      </c>
      <c r="AB867" s="258">
        <f t="shared" si="80"/>
        <v>3349152</v>
      </c>
      <c r="AC867" s="258" t="str">
        <f t="shared" si="81"/>
        <v/>
      </c>
      <c r="AD867" s="258" t="str">
        <f t="shared" si="82"/>
        <v/>
      </c>
      <c r="AE867" s="259">
        <f t="shared" si="83"/>
        <v>3349152</v>
      </c>
    </row>
    <row r="868" spans="1:31">
      <c r="A868" s="26"/>
      <c r="B868" s="210" t="s">
        <v>1491</v>
      </c>
      <c r="C868" s="211" t="s">
        <v>1492</v>
      </c>
      <c r="D868" s="211" t="s">
        <v>111</v>
      </c>
      <c r="E868" s="211" t="s">
        <v>143</v>
      </c>
      <c r="F868" s="241" t="s">
        <v>103</v>
      </c>
      <c r="G868" s="357">
        <v>0.5</v>
      </c>
      <c r="H868" s="360">
        <v>3378.5464678908593</v>
      </c>
      <c r="I868" s="365">
        <v>115.6419902144599</v>
      </c>
      <c r="J868" s="332">
        <f>Table1[[#This Row],[Embellishment Area (m2)]]*Table1[[#This Row],[Construction Unit Rate ($/m)]]*Table1[[#This Row],[Embellishment Area Factor]]</f>
        <v>195350.91878946641</v>
      </c>
      <c r="K868" s="246">
        <v>6757.0929357817186</v>
      </c>
      <c r="L868" s="337">
        <v>85.331826959272703</v>
      </c>
      <c r="M868" s="88">
        <f>Table1[[#This Row],[Size of land (m2)]]*Table1[[#This Row],[Land Unit Rate ($/m2)]]</f>
        <v>576595.0851438496</v>
      </c>
      <c r="N868" s="244">
        <v>2021</v>
      </c>
      <c r="O868" s="202">
        <f>ROUND(IF(Table1[[#This Row],[Valuation Year]]=2016,(Table1[[#This Row],[Total Construction Cost ($)]]+Table1[[#This Row],[Land Value]])*('General Input Sheet'!$G$38/'General Input Sheet'!$G$43),Table1[[#This Row],[Total Construction Cost ($)]]+Table1[[#This Row],[Land Value]]),0)</f>
        <v>771946</v>
      </c>
      <c r="P868" s="123" t="str" cm="1">
        <f t="array" ref="P868">_xlfn.IFS(Table1[[#This Row],[Asset Class]]&lt;&gt;"Local","y",P$11=$E868,"y",Table1[[#This Row],[Asset Class]]="Local","")</f>
        <v/>
      </c>
      <c r="Q868" s="86" t="str" cm="1">
        <f t="array" ref="Q868">_xlfn.IFS(Table1[[#This Row],[Asset Class]]&lt;&gt;"Local","y",Q$11=$E868,"y",Table1[[#This Row],[Asset Class]]="Local","")</f>
        <v>y</v>
      </c>
      <c r="R868" s="86" t="str" cm="1">
        <f t="array" ref="R868">_xlfn.IFS(Table1[[#This Row],[Asset Class]]&lt;&gt;"Local","y",R$11=$E868,"y",Table1[[#This Row],[Asset Class]]="Local","")</f>
        <v/>
      </c>
      <c r="S868" s="341" t="str" cm="1">
        <f t="array" ref="S868">_xlfn.IFS(Table1[[#This Row],[Asset Class]]&lt;&gt;"Local","y",S$11=$E868,"y",Table1[[#This Row],[Asset Class]]="Local","")</f>
        <v/>
      </c>
      <c r="T868" s="50"/>
      <c r="U868" s="95" t="str">
        <f>IF(Table1[[#This Row],[Asset Class]]&lt;&gt;"Local",0.25,IF(P868="y",1,""))</f>
        <v/>
      </c>
      <c r="V868" s="415">
        <f>IF(Table1[[#This Row],[Asset Class]]&lt;&gt;"Local",0.25,IF(Q868="y",1,""))</f>
        <v>1</v>
      </c>
      <c r="W868" s="415" t="str">
        <f>IF(Table1[[#This Row],[Asset Class]]&lt;&gt;"Local",0.25,IF(R868="y",1,""))</f>
        <v/>
      </c>
      <c r="X868" s="415" t="str">
        <f>IF(Table1[[#This Row],[Asset Class]]&lt;&gt;"Local",0.25,IF(S868="y",1,""))</f>
        <v/>
      </c>
      <c r="Y868" s="95">
        <f t="shared" si="78"/>
        <v>1</v>
      </c>
      <c r="Z868" s="50"/>
      <c r="AA868" s="257" t="str">
        <f t="shared" si="79"/>
        <v/>
      </c>
      <c r="AB868" s="258">
        <f t="shared" si="80"/>
        <v>771946</v>
      </c>
      <c r="AC868" s="258" t="str">
        <f t="shared" si="81"/>
        <v/>
      </c>
      <c r="AD868" s="258" t="str">
        <f t="shared" si="82"/>
        <v/>
      </c>
      <c r="AE868" s="259">
        <f t="shared" si="83"/>
        <v>771946</v>
      </c>
    </row>
    <row r="869" spans="1:31">
      <c r="A869" s="26"/>
      <c r="B869" s="210" t="s">
        <v>1493</v>
      </c>
      <c r="C869" s="211" t="s">
        <v>1494</v>
      </c>
      <c r="D869" s="211" t="s">
        <v>111</v>
      </c>
      <c r="E869" s="211" t="s">
        <v>143</v>
      </c>
      <c r="F869" s="241" t="s">
        <v>103</v>
      </c>
      <c r="G869" s="357">
        <v>0.5</v>
      </c>
      <c r="H869" s="360">
        <v>6356.5483249290846</v>
      </c>
      <c r="I869" s="365">
        <v>115.6419902144599</v>
      </c>
      <c r="J869" s="332">
        <f>Table1[[#This Row],[Embellishment Area (m2)]]*Table1[[#This Row],[Construction Unit Rate ($/m)]]*Table1[[#This Row],[Embellishment Area Factor]]</f>
        <v>367541.94959459529</v>
      </c>
      <c r="K869" s="246">
        <v>12713.096649858169</v>
      </c>
      <c r="L869" s="337">
        <v>85.331826959272703</v>
      </c>
      <c r="M869" s="88">
        <f>Table1[[#This Row],[Size of land (m2)]]*Table1[[#This Row],[Land Unit Rate ($/m2)]]</f>
        <v>1084831.7634422069</v>
      </c>
      <c r="N869" s="244">
        <v>2021</v>
      </c>
      <c r="O869" s="202">
        <f>ROUND(IF(Table1[[#This Row],[Valuation Year]]=2016,(Table1[[#This Row],[Total Construction Cost ($)]]+Table1[[#This Row],[Land Value]])*('General Input Sheet'!$G$38/'General Input Sheet'!$G$43),Table1[[#This Row],[Total Construction Cost ($)]]+Table1[[#This Row],[Land Value]]),0)</f>
        <v>1452374</v>
      </c>
      <c r="P869" s="123" t="str" cm="1">
        <f t="array" ref="P869">_xlfn.IFS(Table1[[#This Row],[Asset Class]]&lt;&gt;"Local","y",P$11=$E869,"y",Table1[[#This Row],[Asset Class]]="Local","")</f>
        <v/>
      </c>
      <c r="Q869" s="86" t="str" cm="1">
        <f t="array" ref="Q869">_xlfn.IFS(Table1[[#This Row],[Asset Class]]&lt;&gt;"Local","y",Q$11=$E869,"y",Table1[[#This Row],[Asset Class]]="Local","")</f>
        <v>y</v>
      </c>
      <c r="R869" s="86" t="str" cm="1">
        <f t="array" ref="R869">_xlfn.IFS(Table1[[#This Row],[Asset Class]]&lt;&gt;"Local","y",R$11=$E869,"y",Table1[[#This Row],[Asset Class]]="Local","")</f>
        <v/>
      </c>
      <c r="S869" s="341" t="str" cm="1">
        <f t="array" ref="S869">_xlfn.IFS(Table1[[#This Row],[Asset Class]]&lt;&gt;"Local","y",S$11=$E869,"y",Table1[[#This Row],[Asset Class]]="Local","")</f>
        <v/>
      </c>
      <c r="T869" s="50"/>
      <c r="U869" s="95" t="str">
        <f>IF(Table1[[#This Row],[Asset Class]]&lt;&gt;"Local",0.25,IF(P869="y",1,""))</f>
        <v/>
      </c>
      <c r="V869" s="415">
        <f>IF(Table1[[#This Row],[Asset Class]]&lt;&gt;"Local",0.25,IF(Q869="y",1,""))</f>
        <v>1</v>
      </c>
      <c r="W869" s="415" t="str">
        <f>IF(Table1[[#This Row],[Asset Class]]&lt;&gt;"Local",0.25,IF(R869="y",1,""))</f>
        <v/>
      </c>
      <c r="X869" s="415" t="str">
        <f>IF(Table1[[#This Row],[Asset Class]]&lt;&gt;"Local",0.25,IF(S869="y",1,""))</f>
        <v/>
      </c>
      <c r="Y869" s="95">
        <f t="shared" si="78"/>
        <v>1</v>
      </c>
      <c r="Z869" s="50"/>
      <c r="AA869" s="257" t="str">
        <f t="shared" si="79"/>
        <v/>
      </c>
      <c r="AB869" s="258">
        <f t="shared" si="80"/>
        <v>1452374</v>
      </c>
      <c r="AC869" s="258" t="str">
        <f t="shared" si="81"/>
        <v/>
      </c>
      <c r="AD869" s="258" t="str">
        <f t="shared" si="82"/>
        <v/>
      </c>
      <c r="AE869" s="259">
        <f t="shared" si="83"/>
        <v>1452374</v>
      </c>
    </row>
    <row r="870" spans="1:31">
      <c r="A870" s="26"/>
      <c r="B870" s="210" t="s">
        <v>1495</v>
      </c>
      <c r="C870" s="211" t="s">
        <v>1496</v>
      </c>
      <c r="D870" s="211" t="s">
        <v>106</v>
      </c>
      <c r="E870" s="211" t="s">
        <v>143</v>
      </c>
      <c r="F870" s="241" t="s">
        <v>136</v>
      </c>
      <c r="G870" s="357">
        <v>0.5</v>
      </c>
      <c r="H870" s="360">
        <v>32657.827540774841</v>
      </c>
      <c r="I870" s="365">
        <v>406.79298511948269</v>
      </c>
      <c r="J870" s="332">
        <f>Table1[[#This Row],[Embellishment Area (m2)]]*Table1[[#This Row],[Construction Unit Rate ($/m)]]*Table1[[#This Row],[Embellishment Area Factor]]</f>
        <v>6642487.5764145255</v>
      </c>
      <c r="K870" s="246">
        <v>65315.655081549681</v>
      </c>
      <c r="L870" s="337">
        <v>77.249060510664719</v>
      </c>
      <c r="M870" s="88">
        <f>Table1[[#This Row],[Size of land (m2)]]*Table1[[#This Row],[Land Unit Rate ($/m2)]]</f>
        <v>5045572.9916883372</v>
      </c>
      <c r="N870" s="244">
        <v>2021</v>
      </c>
      <c r="O870" s="202">
        <f>ROUND(IF(Table1[[#This Row],[Valuation Year]]=2016,(Table1[[#This Row],[Total Construction Cost ($)]]+Table1[[#This Row],[Land Value]])*('General Input Sheet'!$G$38/'General Input Sheet'!$G$43),Table1[[#This Row],[Total Construction Cost ($)]]+Table1[[#This Row],[Land Value]]),0)</f>
        <v>11688061</v>
      </c>
      <c r="P870" s="123" t="str" cm="1">
        <f t="array" ref="P870">_xlfn.IFS(Table1[[#This Row],[Asset Class]]&lt;&gt;"Local","y",P$11=$E870,"y",Table1[[#This Row],[Asset Class]]="Local","")</f>
        <v>y</v>
      </c>
      <c r="Q870" s="86" t="str" cm="1">
        <f t="array" ref="Q870">_xlfn.IFS(Table1[[#This Row],[Asset Class]]&lt;&gt;"Local","y",Q$11=$E870,"y",Table1[[#This Row],[Asset Class]]="Local","")</f>
        <v>y</v>
      </c>
      <c r="R870" s="86" t="str" cm="1">
        <f t="array" ref="R870">_xlfn.IFS(Table1[[#This Row],[Asset Class]]&lt;&gt;"Local","y",R$11=$E870,"y",Table1[[#This Row],[Asset Class]]="Local","")</f>
        <v>y</v>
      </c>
      <c r="S870" s="341" t="str" cm="1">
        <f t="array" ref="S870">_xlfn.IFS(Table1[[#This Row],[Asset Class]]&lt;&gt;"Local","y",S$11=$E870,"y",Table1[[#This Row],[Asset Class]]="Local","")</f>
        <v>y</v>
      </c>
      <c r="T870" s="50"/>
      <c r="U870" s="95">
        <f>IF(Table1[[#This Row],[Asset Class]]&lt;&gt;"Local",0.25,IF(P870="y",1,""))</f>
        <v>0.25</v>
      </c>
      <c r="V870" s="415">
        <f>IF(Table1[[#This Row],[Asset Class]]&lt;&gt;"Local",0.25,IF(Q870="y",1,""))</f>
        <v>0.25</v>
      </c>
      <c r="W870" s="415">
        <f>IF(Table1[[#This Row],[Asset Class]]&lt;&gt;"Local",0.25,IF(R870="y",1,""))</f>
        <v>0.25</v>
      </c>
      <c r="X870" s="415">
        <f>IF(Table1[[#This Row],[Asset Class]]&lt;&gt;"Local",0.25,IF(S870="y",1,""))</f>
        <v>0.25</v>
      </c>
      <c r="Y870" s="95">
        <f t="shared" si="78"/>
        <v>1</v>
      </c>
      <c r="Z870" s="50"/>
      <c r="AA870" s="257">
        <f t="shared" si="79"/>
        <v>2922015.25</v>
      </c>
      <c r="AB870" s="258">
        <f t="shared" si="80"/>
        <v>2922015.25</v>
      </c>
      <c r="AC870" s="258">
        <f t="shared" si="81"/>
        <v>2922015.25</v>
      </c>
      <c r="AD870" s="258">
        <f t="shared" si="82"/>
        <v>2922015.25</v>
      </c>
      <c r="AE870" s="259">
        <f t="shared" si="83"/>
        <v>11688061</v>
      </c>
    </row>
    <row r="871" spans="1:31">
      <c r="A871" s="26"/>
      <c r="B871" s="210" t="s">
        <v>1495</v>
      </c>
      <c r="C871" s="211" t="s">
        <v>1497</v>
      </c>
      <c r="D871" s="211" t="s">
        <v>106</v>
      </c>
      <c r="E871" s="211" t="s">
        <v>143</v>
      </c>
      <c r="F871" s="241" t="s">
        <v>131</v>
      </c>
      <c r="G871" s="357">
        <v>0.5</v>
      </c>
      <c r="H871" s="360">
        <v>1144.4245056699231</v>
      </c>
      <c r="I871" s="365">
        <v>406.79298511948269</v>
      </c>
      <c r="J871" s="332">
        <f>Table1[[#This Row],[Embellishment Area (m2)]]*Table1[[#This Row],[Construction Unit Rate ($/m)]]*Table1[[#This Row],[Embellishment Area Factor]]</f>
        <v>232771.93045267818</v>
      </c>
      <c r="K871" s="246">
        <v>2288.8490113398461</v>
      </c>
      <c r="L871" s="337">
        <v>77.249060510664719</v>
      </c>
      <c r="M871" s="88">
        <f>Table1[[#This Row],[Size of land (m2)]]*Table1[[#This Row],[Land Unit Rate ($/m2)]]</f>
        <v>176811.43577676688</v>
      </c>
      <c r="N871" s="244">
        <v>2021</v>
      </c>
      <c r="O871" s="202">
        <f>ROUND(IF(Table1[[#This Row],[Valuation Year]]=2016,(Table1[[#This Row],[Total Construction Cost ($)]]+Table1[[#This Row],[Land Value]])*('General Input Sheet'!$G$38/'General Input Sheet'!$G$43),Table1[[#This Row],[Total Construction Cost ($)]]+Table1[[#This Row],[Land Value]]),0)</f>
        <v>409583</v>
      </c>
      <c r="P871" s="123" t="str" cm="1">
        <f t="array" ref="P871">_xlfn.IFS(Table1[[#This Row],[Asset Class]]&lt;&gt;"Local","y",P$11=$E871,"y",Table1[[#This Row],[Asset Class]]="Local","")</f>
        <v>y</v>
      </c>
      <c r="Q871" s="86" t="str" cm="1">
        <f t="array" ref="Q871">_xlfn.IFS(Table1[[#This Row],[Asset Class]]&lt;&gt;"Local","y",Q$11=$E871,"y",Table1[[#This Row],[Asset Class]]="Local","")</f>
        <v>y</v>
      </c>
      <c r="R871" s="86" t="str" cm="1">
        <f t="array" ref="R871">_xlfn.IFS(Table1[[#This Row],[Asset Class]]&lt;&gt;"Local","y",R$11=$E871,"y",Table1[[#This Row],[Asset Class]]="Local","")</f>
        <v>y</v>
      </c>
      <c r="S871" s="341" t="str" cm="1">
        <f t="array" ref="S871">_xlfn.IFS(Table1[[#This Row],[Asset Class]]&lt;&gt;"Local","y",S$11=$E871,"y",Table1[[#This Row],[Asset Class]]="Local","")</f>
        <v>y</v>
      </c>
      <c r="T871" s="50"/>
      <c r="U871" s="95">
        <f>IF(Table1[[#This Row],[Asset Class]]&lt;&gt;"Local",0.25,IF(P871="y",1,""))</f>
        <v>0.25</v>
      </c>
      <c r="V871" s="415">
        <f>IF(Table1[[#This Row],[Asset Class]]&lt;&gt;"Local",0.25,IF(Q871="y",1,""))</f>
        <v>0.25</v>
      </c>
      <c r="W871" s="415">
        <f>IF(Table1[[#This Row],[Asset Class]]&lt;&gt;"Local",0.25,IF(R871="y",1,""))</f>
        <v>0.25</v>
      </c>
      <c r="X871" s="415">
        <f>IF(Table1[[#This Row],[Asset Class]]&lt;&gt;"Local",0.25,IF(S871="y",1,""))</f>
        <v>0.25</v>
      </c>
      <c r="Y871" s="95">
        <f t="shared" si="78"/>
        <v>1</v>
      </c>
      <c r="Z871" s="50"/>
      <c r="AA871" s="257">
        <f t="shared" si="79"/>
        <v>102395.75</v>
      </c>
      <c r="AB871" s="258">
        <f t="shared" si="80"/>
        <v>102395.75</v>
      </c>
      <c r="AC871" s="258">
        <f t="shared" si="81"/>
        <v>102395.75</v>
      </c>
      <c r="AD871" s="258">
        <f t="shared" si="82"/>
        <v>102395.75</v>
      </c>
      <c r="AE871" s="259">
        <f t="shared" si="83"/>
        <v>409583</v>
      </c>
    </row>
    <row r="872" spans="1:31">
      <c r="A872" s="26"/>
      <c r="B872" s="210" t="s">
        <v>1493</v>
      </c>
      <c r="C872" s="211" t="s">
        <v>1498</v>
      </c>
      <c r="D872" s="211" t="s">
        <v>111</v>
      </c>
      <c r="E872" s="211" t="s">
        <v>143</v>
      </c>
      <c r="F872" s="241" t="s">
        <v>103</v>
      </c>
      <c r="G872" s="357">
        <v>0.5</v>
      </c>
      <c r="H872" s="360">
        <v>1457.677634124153</v>
      </c>
      <c r="I872" s="365">
        <v>115.6419902144599</v>
      </c>
      <c r="J872" s="332">
        <f>Table1[[#This Row],[Embellishment Area (m2)]]*Table1[[#This Row],[Construction Unit Rate ($/m)]]*Table1[[#This Row],[Embellishment Area Factor]]</f>
        <v>84284.371350611182</v>
      </c>
      <c r="K872" s="246">
        <v>2915.3552682483059</v>
      </c>
      <c r="L872" s="337">
        <v>85.331826959272703</v>
      </c>
      <c r="M872" s="88">
        <f>Table1[[#This Row],[Size of land (m2)]]*Table1[[#This Row],[Land Unit Rate ($/m2)]]</f>
        <v>248772.59127496849</v>
      </c>
      <c r="N872" s="244">
        <v>2021</v>
      </c>
      <c r="O872" s="202">
        <f>ROUND(IF(Table1[[#This Row],[Valuation Year]]=2016,(Table1[[#This Row],[Total Construction Cost ($)]]+Table1[[#This Row],[Land Value]])*('General Input Sheet'!$G$38/'General Input Sheet'!$G$43),Table1[[#This Row],[Total Construction Cost ($)]]+Table1[[#This Row],[Land Value]]),0)</f>
        <v>333057</v>
      </c>
      <c r="P872" s="123" t="str" cm="1">
        <f t="array" ref="P872">_xlfn.IFS(Table1[[#This Row],[Asset Class]]&lt;&gt;"Local","y",P$11=$E872,"y",Table1[[#This Row],[Asset Class]]="Local","")</f>
        <v/>
      </c>
      <c r="Q872" s="86" t="str" cm="1">
        <f t="array" ref="Q872">_xlfn.IFS(Table1[[#This Row],[Asset Class]]&lt;&gt;"Local","y",Q$11=$E872,"y",Table1[[#This Row],[Asset Class]]="Local","")</f>
        <v>y</v>
      </c>
      <c r="R872" s="86" t="str" cm="1">
        <f t="array" ref="R872">_xlfn.IFS(Table1[[#This Row],[Asset Class]]&lt;&gt;"Local","y",R$11=$E872,"y",Table1[[#This Row],[Asset Class]]="Local","")</f>
        <v/>
      </c>
      <c r="S872" s="341" t="str" cm="1">
        <f t="array" ref="S872">_xlfn.IFS(Table1[[#This Row],[Asset Class]]&lt;&gt;"Local","y",S$11=$E872,"y",Table1[[#This Row],[Asset Class]]="Local","")</f>
        <v/>
      </c>
      <c r="T872" s="50"/>
      <c r="U872" s="95" t="str">
        <f>IF(Table1[[#This Row],[Asset Class]]&lt;&gt;"Local",0.25,IF(P872="y",1,""))</f>
        <v/>
      </c>
      <c r="V872" s="415">
        <f>IF(Table1[[#This Row],[Asset Class]]&lt;&gt;"Local",0.25,IF(Q872="y",1,""))</f>
        <v>1</v>
      </c>
      <c r="W872" s="415" t="str">
        <f>IF(Table1[[#This Row],[Asset Class]]&lt;&gt;"Local",0.25,IF(R872="y",1,""))</f>
        <v/>
      </c>
      <c r="X872" s="415" t="str">
        <f>IF(Table1[[#This Row],[Asset Class]]&lt;&gt;"Local",0.25,IF(S872="y",1,""))</f>
        <v/>
      </c>
      <c r="Y872" s="95">
        <f t="shared" si="78"/>
        <v>1</v>
      </c>
      <c r="Z872" s="50"/>
      <c r="AA872" s="257" t="str">
        <f t="shared" si="79"/>
        <v/>
      </c>
      <c r="AB872" s="258">
        <f t="shared" si="80"/>
        <v>333057</v>
      </c>
      <c r="AC872" s="258" t="str">
        <f t="shared" si="81"/>
        <v/>
      </c>
      <c r="AD872" s="258" t="str">
        <f t="shared" si="82"/>
        <v/>
      </c>
      <c r="AE872" s="259">
        <f t="shared" si="83"/>
        <v>333057</v>
      </c>
    </row>
    <row r="873" spans="1:31">
      <c r="A873" s="26"/>
      <c r="B873" s="210" t="s">
        <v>1495</v>
      </c>
      <c r="C873" s="211" t="s">
        <v>1499</v>
      </c>
      <c r="D873" s="211" t="s">
        <v>106</v>
      </c>
      <c r="E873" s="211" t="s">
        <v>143</v>
      </c>
      <c r="F873" s="241" t="s">
        <v>131</v>
      </c>
      <c r="G873" s="357">
        <v>0.5</v>
      </c>
      <c r="H873" s="360">
        <v>10656.174355728424</v>
      </c>
      <c r="I873" s="365">
        <v>406.79298511948269</v>
      </c>
      <c r="J873" s="332">
        <f>Table1[[#This Row],[Embellishment Area (m2)]]*Table1[[#This Row],[Construction Unit Rate ($/m)]]*Table1[[#This Row],[Embellishment Area Factor]]</f>
        <v>2167428.4880602229</v>
      </c>
      <c r="K873" s="246">
        <v>21312.348711456849</v>
      </c>
      <c r="L873" s="337">
        <v>77.249060510664719</v>
      </c>
      <c r="M873" s="88">
        <f>Table1[[#This Row],[Size of land (m2)]]*Table1[[#This Row],[Land Unit Rate ($/m2)]]</f>
        <v>1646358.9152357173</v>
      </c>
      <c r="N873" s="244">
        <v>2021</v>
      </c>
      <c r="O873" s="202">
        <f>ROUND(IF(Table1[[#This Row],[Valuation Year]]=2016,(Table1[[#This Row],[Total Construction Cost ($)]]+Table1[[#This Row],[Land Value]])*('General Input Sheet'!$G$38/'General Input Sheet'!$G$43),Table1[[#This Row],[Total Construction Cost ($)]]+Table1[[#This Row],[Land Value]]),0)</f>
        <v>3813787</v>
      </c>
      <c r="P873" s="123" t="str" cm="1">
        <f t="array" ref="P873">_xlfn.IFS(Table1[[#This Row],[Asset Class]]&lt;&gt;"Local","y",P$11=$E873,"y",Table1[[#This Row],[Asset Class]]="Local","")</f>
        <v>y</v>
      </c>
      <c r="Q873" s="86" t="str" cm="1">
        <f t="array" ref="Q873">_xlfn.IFS(Table1[[#This Row],[Asset Class]]&lt;&gt;"Local","y",Q$11=$E873,"y",Table1[[#This Row],[Asset Class]]="Local","")</f>
        <v>y</v>
      </c>
      <c r="R873" s="86" t="str" cm="1">
        <f t="array" ref="R873">_xlfn.IFS(Table1[[#This Row],[Asset Class]]&lt;&gt;"Local","y",R$11=$E873,"y",Table1[[#This Row],[Asset Class]]="Local","")</f>
        <v>y</v>
      </c>
      <c r="S873" s="341" t="str" cm="1">
        <f t="array" ref="S873">_xlfn.IFS(Table1[[#This Row],[Asset Class]]&lt;&gt;"Local","y",S$11=$E873,"y",Table1[[#This Row],[Asset Class]]="Local","")</f>
        <v>y</v>
      </c>
      <c r="T873" s="50"/>
      <c r="U873" s="95">
        <f>IF(Table1[[#This Row],[Asset Class]]&lt;&gt;"Local",0.25,IF(P873="y",1,""))</f>
        <v>0.25</v>
      </c>
      <c r="V873" s="415">
        <f>IF(Table1[[#This Row],[Asset Class]]&lt;&gt;"Local",0.25,IF(Q873="y",1,""))</f>
        <v>0.25</v>
      </c>
      <c r="W873" s="415">
        <f>IF(Table1[[#This Row],[Asset Class]]&lt;&gt;"Local",0.25,IF(R873="y",1,""))</f>
        <v>0.25</v>
      </c>
      <c r="X873" s="415">
        <f>IF(Table1[[#This Row],[Asset Class]]&lt;&gt;"Local",0.25,IF(S873="y",1,""))</f>
        <v>0.25</v>
      </c>
      <c r="Y873" s="95">
        <f t="shared" si="78"/>
        <v>1</v>
      </c>
      <c r="Z873" s="50"/>
      <c r="AA873" s="257">
        <f t="shared" si="79"/>
        <v>953446.75</v>
      </c>
      <c r="AB873" s="258">
        <f t="shared" si="80"/>
        <v>953446.75</v>
      </c>
      <c r="AC873" s="258">
        <f t="shared" si="81"/>
        <v>953446.75</v>
      </c>
      <c r="AD873" s="258">
        <f t="shared" si="82"/>
        <v>953446.75</v>
      </c>
      <c r="AE873" s="259">
        <f t="shared" si="83"/>
        <v>3813787</v>
      </c>
    </row>
    <row r="874" spans="1:31">
      <c r="A874" s="26"/>
      <c r="B874" s="210" t="s">
        <v>1500</v>
      </c>
      <c r="C874" s="211" t="s">
        <v>1501</v>
      </c>
      <c r="D874" s="211" t="s">
        <v>111</v>
      </c>
      <c r="E874" s="211" t="s">
        <v>143</v>
      </c>
      <c r="F874" s="241" t="s">
        <v>103</v>
      </c>
      <c r="G874" s="357">
        <v>0.5</v>
      </c>
      <c r="H874" s="360">
        <v>301.13464106660712</v>
      </c>
      <c r="I874" s="365">
        <v>115.6419902144599</v>
      </c>
      <c r="J874" s="332">
        <f>Table1[[#This Row],[Embellishment Area (m2)]]*Table1[[#This Row],[Construction Unit Rate ($/m)]]*Table1[[#This Row],[Embellishment Area Factor]]</f>
        <v>17411.904607729735</v>
      </c>
      <c r="K874" s="246">
        <v>0</v>
      </c>
      <c r="L874" s="337">
        <v>85.331826959272703</v>
      </c>
      <c r="M874" s="88">
        <f>Table1[[#This Row],[Size of land (m2)]]*Table1[[#This Row],[Land Unit Rate ($/m2)]]</f>
        <v>0</v>
      </c>
      <c r="N874" s="244">
        <v>2021</v>
      </c>
      <c r="O874" s="202">
        <f>ROUND(IF(Table1[[#This Row],[Valuation Year]]=2016,(Table1[[#This Row],[Total Construction Cost ($)]]+Table1[[#This Row],[Land Value]])*('General Input Sheet'!$G$38/'General Input Sheet'!$G$43),Table1[[#This Row],[Total Construction Cost ($)]]+Table1[[#This Row],[Land Value]]),0)</f>
        <v>17412</v>
      </c>
      <c r="P874" s="123" t="str" cm="1">
        <f t="array" ref="P874">_xlfn.IFS(Table1[[#This Row],[Asset Class]]&lt;&gt;"Local","y",P$11=$E874,"y",Table1[[#This Row],[Asset Class]]="Local","")</f>
        <v/>
      </c>
      <c r="Q874" s="86" t="str" cm="1">
        <f t="array" ref="Q874">_xlfn.IFS(Table1[[#This Row],[Asset Class]]&lt;&gt;"Local","y",Q$11=$E874,"y",Table1[[#This Row],[Asset Class]]="Local","")</f>
        <v>y</v>
      </c>
      <c r="R874" s="86" t="str" cm="1">
        <f t="array" ref="R874">_xlfn.IFS(Table1[[#This Row],[Asset Class]]&lt;&gt;"Local","y",R$11=$E874,"y",Table1[[#This Row],[Asset Class]]="Local","")</f>
        <v/>
      </c>
      <c r="S874" s="341" t="str" cm="1">
        <f t="array" ref="S874">_xlfn.IFS(Table1[[#This Row],[Asset Class]]&lt;&gt;"Local","y",S$11=$E874,"y",Table1[[#This Row],[Asset Class]]="Local","")</f>
        <v/>
      </c>
      <c r="T874" s="50"/>
      <c r="U874" s="95" t="str">
        <f>IF(Table1[[#This Row],[Asset Class]]&lt;&gt;"Local",0.25,IF(P874="y",1,""))</f>
        <v/>
      </c>
      <c r="V874" s="415">
        <f>IF(Table1[[#This Row],[Asset Class]]&lt;&gt;"Local",0.25,IF(Q874="y",1,""))</f>
        <v>1</v>
      </c>
      <c r="W874" s="415" t="str">
        <f>IF(Table1[[#This Row],[Asset Class]]&lt;&gt;"Local",0.25,IF(R874="y",1,""))</f>
        <v/>
      </c>
      <c r="X874" s="415" t="str">
        <f>IF(Table1[[#This Row],[Asset Class]]&lt;&gt;"Local",0.25,IF(S874="y",1,""))</f>
        <v/>
      </c>
      <c r="Y874" s="95">
        <f t="shared" si="78"/>
        <v>1</v>
      </c>
      <c r="Z874" s="50"/>
      <c r="AA874" s="257" t="str">
        <f t="shared" si="79"/>
        <v/>
      </c>
      <c r="AB874" s="258">
        <f t="shared" si="80"/>
        <v>17412</v>
      </c>
      <c r="AC874" s="258" t="str">
        <f t="shared" si="81"/>
        <v/>
      </c>
      <c r="AD874" s="258" t="str">
        <f t="shared" si="82"/>
        <v/>
      </c>
      <c r="AE874" s="259">
        <f t="shared" si="83"/>
        <v>17412</v>
      </c>
    </row>
    <row r="875" spans="1:31">
      <c r="A875" s="26"/>
      <c r="B875" s="210" t="s">
        <v>1502</v>
      </c>
      <c r="C875" s="211" t="s">
        <v>1503</v>
      </c>
      <c r="D875" s="211" t="s">
        <v>106</v>
      </c>
      <c r="E875" s="211" t="s">
        <v>114</v>
      </c>
      <c r="F875" s="241" t="s">
        <v>136</v>
      </c>
      <c r="G875" s="357">
        <v>0.5</v>
      </c>
      <c r="H875" s="360">
        <v>14350.98930026925</v>
      </c>
      <c r="I875" s="365">
        <v>566.28724924743767</v>
      </c>
      <c r="J875" s="332">
        <f>Table1[[#This Row],[Embellishment Area (m2)]]*Table1[[#This Row],[Construction Unit Rate ($/m)]]*Table1[[#This Row],[Embellishment Area Factor]]</f>
        <v>4063391.1274144417</v>
      </c>
      <c r="K875" s="246">
        <v>28701.978600538499</v>
      </c>
      <c r="L875" s="337">
        <v>75.676903388107434</v>
      </c>
      <c r="M875" s="88">
        <f>Table1[[#This Row],[Size of land (m2)]]*Table1[[#This Row],[Land Unit Rate ($/m2)]]</f>
        <v>2172076.8616004791</v>
      </c>
      <c r="N875" s="244">
        <v>2021</v>
      </c>
      <c r="O875" s="202">
        <f>ROUND(IF(Table1[[#This Row],[Valuation Year]]=2016,(Table1[[#This Row],[Total Construction Cost ($)]]+Table1[[#This Row],[Land Value]])*('General Input Sheet'!$G$38/'General Input Sheet'!$G$43),Table1[[#This Row],[Total Construction Cost ($)]]+Table1[[#This Row],[Land Value]]),0)</f>
        <v>6235468</v>
      </c>
      <c r="P875" s="123" t="str" cm="1">
        <f t="array" ref="P875">_xlfn.IFS(Table1[[#This Row],[Asset Class]]&lt;&gt;"Local","y",P$11=$E875,"y",Table1[[#This Row],[Asset Class]]="Local","")</f>
        <v>y</v>
      </c>
      <c r="Q875" s="86" t="str" cm="1">
        <f t="array" ref="Q875">_xlfn.IFS(Table1[[#This Row],[Asset Class]]&lt;&gt;"Local","y",Q$11=$E875,"y",Table1[[#This Row],[Asset Class]]="Local","")</f>
        <v>y</v>
      </c>
      <c r="R875" s="86" t="str" cm="1">
        <f t="array" ref="R875">_xlfn.IFS(Table1[[#This Row],[Asset Class]]&lt;&gt;"Local","y",R$11=$E875,"y",Table1[[#This Row],[Asset Class]]="Local","")</f>
        <v>y</v>
      </c>
      <c r="S875" s="341" t="str" cm="1">
        <f t="array" ref="S875">_xlfn.IFS(Table1[[#This Row],[Asset Class]]&lt;&gt;"Local","y",S$11=$E875,"y",Table1[[#This Row],[Asset Class]]="Local","")</f>
        <v>y</v>
      </c>
      <c r="T875" s="50"/>
      <c r="U875" s="95">
        <f>IF(Table1[[#This Row],[Asset Class]]&lt;&gt;"Local",0.25,IF(P875="y",1,""))</f>
        <v>0.25</v>
      </c>
      <c r="V875" s="415">
        <f>IF(Table1[[#This Row],[Asset Class]]&lt;&gt;"Local",0.25,IF(Q875="y",1,""))</f>
        <v>0.25</v>
      </c>
      <c r="W875" s="415">
        <f>IF(Table1[[#This Row],[Asset Class]]&lt;&gt;"Local",0.25,IF(R875="y",1,""))</f>
        <v>0.25</v>
      </c>
      <c r="X875" s="415">
        <f>IF(Table1[[#This Row],[Asset Class]]&lt;&gt;"Local",0.25,IF(S875="y",1,""))</f>
        <v>0.25</v>
      </c>
      <c r="Y875" s="95">
        <f t="shared" si="78"/>
        <v>1</v>
      </c>
      <c r="Z875" s="50"/>
      <c r="AA875" s="257">
        <f t="shared" si="79"/>
        <v>1558867</v>
      </c>
      <c r="AB875" s="258">
        <f t="shared" si="80"/>
        <v>1558867</v>
      </c>
      <c r="AC875" s="258">
        <f t="shared" si="81"/>
        <v>1558867</v>
      </c>
      <c r="AD875" s="258">
        <f t="shared" si="82"/>
        <v>1558867</v>
      </c>
      <c r="AE875" s="259">
        <f t="shared" si="83"/>
        <v>6235468</v>
      </c>
    </row>
    <row r="876" spans="1:31">
      <c r="A876" s="26"/>
      <c r="B876" s="210" t="s">
        <v>1502</v>
      </c>
      <c r="C876" s="211" t="s">
        <v>1504</v>
      </c>
      <c r="D876" s="211" t="s">
        <v>106</v>
      </c>
      <c r="E876" s="211" t="s">
        <v>114</v>
      </c>
      <c r="F876" s="241" t="s">
        <v>108</v>
      </c>
      <c r="G876" s="357">
        <v>0.5</v>
      </c>
      <c r="H876" s="360">
        <v>6216.8661657638004</v>
      </c>
      <c r="I876" s="365">
        <v>566.28724924743767</v>
      </c>
      <c r="J876" s="332">
        <f>Table1[[#This Row],[Embellishment Area (m2)]]*Table1[[#This Row],[Construction Unit Rate ($/m)]]*Table1[[#This Row],[Embellishment Area Factor]]</f>
        <v>1760266.0199749237</v>
      </c>
      <c r="K876" s="246">
        <v>12433.732331527601</v>
      </c>
      <c r="L876" s="337">
        <v>75.676903388107434</v>
      </c>
      <c r="M876" s="88">
        <f>Table1[[#This Row],[Size of land (m2)]]*Table1[[#This Row],[Land Unit Rate ($/m2)]]</f>
        <v>940946.36040660203</v>
      </c>
      <c r="N876" s="244">
        <v>2021</v>
      </c>
      <c r="O876" s="202">
        <f>ROUND(IF(Table1[[#This Row],[Valuation Year]]=2016,(Table1[[#This Row],[Total Construction Cost ($)]]+Table1[[#This Row],[Land Value]])*('General Input Sheet'!$G$38/'General Input Sheet'!$G$43),Table1[[#This Row],[Total Construction Cost ($)]]+Table1[[#This Row],[Land Value]]),0)</f>
        <v>2701212</v>
      </c>
      <c r="P876" s="123" t="str" cm="1">
        <f t="array" ref="P876">_xlfn.IFS(Table1[[#This Row],[Asset Class]]&lt;&gt;"Local","y",P$11=$E876,"y",Table1[[#This Row],[Asset Class]]="Local","")</f>
        <v>y</v>
      </c>
      <c r="Q876" s="86" t="str" cm="1">
        <f t="array" ref="Q876">_xlfn.IFS(Table1[[#This Row],[Asset Class]]&lt;&gt;"Local","y",Q$11=$E876,"y",Table1[[#This Row],[Asset Class]]="Local","")</f>
        <v>y</v>
      </c>
      <c r="R876" s="86" t="str" cm="1">
        <f t="array" ref="R876">_xlfn.IFS(Table1[[#This Row],[Asset Class]]&lt;&gt;"Local","y",R$11=$E876,"y",Table1[[#This Row],[Asset Class]]="Local","")</f>
        <v>y</v>
      </c>
      <c r="S876" s="341" t="str" cm="1">
        <f t="array" ref="S876">_xlfn.IFS(Table1[[#This Row],[Asset Class]]&lt;&gt;"Local","y",S$11=$E876,"y",Table1[[#This Row],[Asset Class]]="Local","")</f>
        <v>y</v>
      </c>
      <c r="T876" s="50"/>
      <c r="U876" s="95">
        <f>IF(Table1[[#This Row],[Asset Class]]&lt;&gt;"Local",0.25,IF(P876="y",1,""))</f>
        <v>0.25</v>
      </c>
      <c r="V876" s="415">
        <f>IF(Table1[[#This Row],[Asset Class]]&lt;&gt;"Local",0.25,IF(Q876="y",1,""))</f>
        <v>0.25</v>
      </c>
      <c r="W876" s="415">
        <f>IF(Table1[[#This Row],[Asset Class]]&lt;&gt;"Local",0.25,IF(R876="y",1,""))</f>
        <v>0.25</v>
      </c>
      <c r="X876" s="415">
        <f>IF(Table1[[#This Row],[Asset Class]]&lt;&gt;"Local",0.25,IF(S876="y",1,""))</f>
        <v>0.25</v>
      </c>
      <c r="Y876" s="95">
        <f t="shared" si="78"/>
        <v>1</v>
      </c>
      <c r="Z876" s="50"/>
      <c r="AA876" s="257">
        <f t="shared" si="79"/>
        <v>675303</v>
      </c>
      <c r="AB876" s="258">
        <f t="shared" si="80"/>
        <v>675303</v>
      </c>
      <c r="AC876" s="258">
        <f t="shared" si="81"/>
        <v>675303</v>
      </c>
      <c r="AD876" s="258">
        <f t="shared" si="82"/>
        <v>675303</v>
      </c>
      <c r="AE876" s="259">
        <f t="shared" si="83"/>
        <v>2701212</v>
      </c>
    </row>
    <row r="877" spans="1:31">
      <c r="A877" s="26"/>
      <c r="B877" s="210" t="s">
        <v>1505</v>
      </c>
      <c r="C877" s="211" t="s">
        <v>1506</v>
      </c>
      <c r="D877" s="211" t="s">
        <v>111</v>
      </c>
      <c r="E877" s="211" t="s">
        <v>114</v>
      </c>
      <c r="F877" s="241" t="s">
        <v>103</v>
      </c>
      <c r="G877" s="357">
        <v>0.5</v>
      </c>
      <c r="H877" s="360">
        <v>6529.2977362582451</v>
      </c>
      <c r="I877" s="365">
        <v>77.371645491830151</v>
      </c>
      <c r="J877" s="332">
        <f>Table1[[#This Row],[Embellishment Area (m2)]]*Table1[[#This Row],[Construction Unit Rate ($/m)]]*Table1[[#This Row],[Embellishment Area Factor]]</f>
        <v>252591.25488019103</v>
      </c>
      <c r="K877" s="246">
        <v>0</v>
      </c>
      <c r="L877" s="337">
        <v>51.919695325664051</v>
      </c>
      <c r="M877" s="88">
        <f>Table1[[#This Row],[Size of land (m2)]]*Table1[[#This Row],[Land Unit Rate ($/m2)]]</f>
        <v>0</v>
      </c>
      <c r="N877" s="244">
        <v>2021</v>
      </c>
      <c r="O877" s="202">
        <f>ROUND(IF(Table1[[#This Row],[Valuation Year]]=2016,(Table1[[#This Row],[Total Construction Cost ($)]]+Table1[[#This Row],[Land Value]])*('General Input Sheet'!$G$38/'General Input Sheet'!$G$43),Table1[[#This Row],[Total Construction Cost ($)]]+Table1[[#This Row],[Land Value]]),0)</f>
        <v>252591</v>
      </c>
      <c r="P877" s="123" t="str" cm="1">
        <f t="array" ref="P877">_xlfn.IFS(Table1[[#This Row],[Asset Class]]&lt;&gt;"Local","y",P$11=$E877,"y",Table1[[#This Row],[Asset Class]]="Local","")</f>
        <v/>
      </c>
      <c r="Q877" s="86" t="str" cm="1">
        <f t="array" ref="Q877">_xlfn.IFS(Table1[[#This Row],[Asset Class]]&lt;&gt;"Local","y",Q$11=$E877,"y",Table1[[#This Row],[Asset Class]]="Local","")</f>
        <v/>
      </c>
      <c r="R877" s="86" t="str" cm="1">
        <f t="array" ref="R877">_xlfn.IFS(Table1[[#This Row],[Asset Class]]&lt;&gt;"Local","y",R$11=$E877,"y",Table1[[#This Row],[Asset Class]]="Local","")</f>
        <v/>
      </c>
      <c r="S877" s="341" t="str" cm="1">
        <f t="array" ref="S877">_xlfn.IFS(Table1[[#This Row],[Asset Class]]&lt;&gt;"Local","y",S$11=$E877,"y",Table1[[#This Row],[Asset Class]]="Local","")</f>
        <v>y</v>
      </c>
      <c r="T877" s="50"/>
      <c r="U877" s="95" t="str">
        <f>IF(Table1[[#This Row],[Asset Class]]&lt;&gt;"Local",0.25,IF(P877="y",1,""))</f>
        <v/>
      </c>
      <c r="V877" s="415" t="str">
        <f>IF(Table1[[#This Row],[Asset Class]]&lt;&gt;"Local",0.25,IF(Q877="y",1,""))</f>
        <v/>
      </c>
      <c r="W877" s="415" t="str">
        <f>IF(Table1[[#This Row],[Asset Class]]&lt;&gt;"Local",0.25,IF(R877="y",1,""))</f>
        <v/>
      </c>
      <c r="X877" s="415">
        <f>IF(Table1[[#This Row],[Asset Class]]&lt;&gt;"Local",0.25,IF(S877="y",1,""))</f>
        <v>1</v>
      </c>
      <c r="Y877" s="95">
        <f t="shared" si="78"/>
        <v>1</v>
      </c>
      <c r="Z877" s="50"/>
      <c r="AA877" s="257" t="str">
        <f t="shared" si="79"/>
        <v/>
      </c>
      <c r="AB877" s="258" t="str">
        <f t="shared" si="80"/>
        <v/>
      </c>
      <c r="AC877" s="258" t="str">
        <f t="shared" si="81"/>
        <v/>
      </c>
      <c r="AD877" s="258">
        <f t="shared" si="82"/>
        <v>252591</v>
      </c>
      <c r="AE877" s="259">
        <f t="shared" si="83"/>
        <v>252591</v>
      </c>
    </row>
    <row r="878" spans="1:31">
      <c r="A878" s="26"/>
      <c r="B878" s="210" t="s">
        <v>1507</v>
      </c>
      <c r="C878" s="211" t="s">
        <v>1508</v>
      </c>
      <c r="D878" s="211" t="s">
        <v>106</v>
      </c>
      <c r="E878" s="211" t="s">
        <v>114</v>
      </c>
      <c r="F878" s="241" t="s">
        <v>108</v>
      </c>
      <c r="G878" s="357">
        <v>0.5</v>
      </c>
      <c r="H878" s="360">
        <v>2452.6912893903068</v>
      </c>
      <c r="I878" s="365">
        <v>566.28724924743767</v>
      </c>
      <c r="J878" s="332">
        <f>Table1[[#This Row],[Embellishment Area (m2)]]*Table1[[#This Row],[Construction Unit Rate ($/m)]]*Table1[[#This Row],[Embellishment Area Factor]]</f>
        <v>694463.90176099399</v>
      </c>
      <c r="K878" s="246">
        <v>0</v>
      </c>
      <c r="L878" s="337">
        <v>75.676903388107434</v>
      </c>
      <c r="M878" s="88">
        <f>Table1[[#This Row],[Size of land (m2)]]*Table1[[#This Row],[Land Unit Rate ($/m2)]]</f>
        <v>0</v>
      </c>
      <c r="N878" s="244">
        <v>2021</v>
      </c>
      <c r="O878" s="202">
        <f>ROUND(IF(Table1[[#This Row],[Valuation Year]]=2016,(Table1[[#This Row],[Total Construction Cost ($)]]+Table1[[#This Row],[Land Value]])*('General Input Sheet'!$G$38/'General Input Sheet'!$G$43),Table1[[#This Row],[Total Construction Cost ($)]]+Table1[[#This Row],[Land Value]]),0)</f>
        <v>694464</v>
      </c>
      <c r="P878" s="123" t="str" cm="1">
        <f t="array" ref="P878">_xlfn.IFS(Table1[[#This Row],[Asset Class]]&lt;&gt;"Local","y",P$11=$E878,"y",Table1[[#This Row],[Asset Class]]="Local","")</f>
        <v>y</v>
      </c>
      <c r="Q878" s="86" t="str" cm="1">
        <f t="array" ref="Q878">_xlfn.IFS(Table1[[#This Row],[Asset Class]]&lt;&gt;"Local","y",Q$11=$E878,"y",Table1[[#This Row],[Asset Class]]="Local","")</f>
        <v>y</v>
      </c>
      <c r="R878" s="86" t="str" cm="1">
        <f t="array" ref="R878">_xlfn.IFS(Table1[[#This Row],[Asset Class]]&lt;&gt;"Local","y",R$11=$E878,"y",Table1[[#This Row],[Asset Class]]="Local","")</f>
        <v>y</v>
      </c>
      <c r="S878" s="341" t="str" cm="1">
        <f t="array" ref="S878">_xlfn.IFS(Table1[[#This Row],[Asset Class]]&lt;&gt;"Local","y",S$11=$E878,"y",Table1[[#This Row],[Asset Class]]="Local","")</f>
        <v>y</v>
      </c>
      <c r="T878" s="50"/>
      <c r="U878" s="95">
        <f>IF(Table1[[#This Row],[Asset Class]]&lt;&gt;"Local",0.25,IF(P878="y",1,""))</f>
        <v>0.25</v>
      </c>
      <c r="V878" s="415">
        <f>IF(Table1[[#This Row],[Asset Class]]&lt;&gt;"Local",0.25,IF(Q878="y",1,""))</f>
        <v>0.25</v>
      </c>
      <c r="W878" s="415">
        <f>IF(Table1[[#This Row],[Asset Class]]&lt;&gt;"Local",0.25,IF(R878="y",1,""))</f>
        <v>0.25</v>
      </c>
      <c r="X878" s="415">
        <f>IF(Table1[[#This Row],[Asset Class]]&lt;&gt;"Local",0.25,IF(S878="y",1,""))</f>
        <v>0.25</v>
      </c>
      <c r="Y878" s="95">
        <f t="shared" si="78"/>
        <v>1</v>
      </c>
      <c r="Z878" s="50"/>
      <c r="AA878" s="257">
        <f t="shared" si="79"/>
        <v>173616</v>
      </c>
      <c r="AB878" s="258">
        <f t="shared" si="80"/>
        <v>173616</v>
      </c>
      <c r="AC878" s="258">
        <f t="shared" si="81"/>
        <v>173616</v>
      </c>
      <c r="AD878" s="258">
        <f t="shared" si="82"/>
        <v>173616</v>
      </c>
      <c r="AE878" s="259">
        <f t="shared" si="83"/>
        <v>694464</v>
      </c>
    </row>
    <row r="879" spans="1:31">
      <c r="A879" s="26"/>
      <c r="B879" s="210" t="s">
        <v>1509</v>
      </c>
      <c r="C879" s="211" t="s">
        <v>1510</v>
      </c>
      <c r="D879" s="211" t="s">
        <v>106</v>
      </c>
      <c r="E879" s="211" t="s">
        <v>114</v>
      </c>
      <c r="F879" s="241" t="s">
        <v>108</v>
      </c>
      <c r="G879" s="357">
        <v>0.5</v>
      </c>
      <c r="H879" s="360">
        <v>5566.9521287741254</v>
      </c>
      <c r="I879" s="365">
        <v>566.28724924743767</v>
      </c>
      <c r="J879" s="332">
        <f>Table1[[#This Row],[Embellishment Area (m2)]]*Table1[[#This Row],[Construction Unit Rate ($/m)]]*Table1[[#This Row],[Embellishment Area Factor]]</f>
        <v>1576247.0038478335</v>
      </c>
      <c r="K879" s="246">
        <v>11133.904257548251</v>
      </c>
      <c r="L879" s="337">
        <v>75.676903388107434</v>
      </c>
      <c r="M879" s="88">
        <f>Table1[[#This Row],[Size of land (m2)]]*Table1[[#This Row],[Land Unit Rate ($/m2)]]</f>
        <v>842579.39683091699</v>
      </c>
      <c r="N879" s="244">
        <v>2021</v>
      </c>
      <c r="O879" s="202">
        <f>ROUND(IF(Table1[[#This Row],[Valuation Year]]=2016,(Table1[[#This Row],[Total Construction Cost ($)]]+Table1[[#This Row],[Land Value]])*('General Input Sheet'!$G$38/'General Input Sheet'!$G$43),Table1[[#This Row],[Total Construction Cost ($)]]+Table1[[#This Row],[Land Value]]),0)</f>
        <v>2418826</v>
      </c>
      <c r="P879" s="123" t="str" cm="1">
        <f t="array" ref="P879">_xlfn.IFS(Table1[[#This Row],[Asset Class]]&lt;&gt;"Local","y",P$11=$E879,"y",Table1[[#This Row],[Asset Class]]="Local","")</f>
        <v>y</v>
      </c>
      <c r="Q879" s="86" t="str" cm="1">
        <f t="array" ref="Q879">_xlfn.IFS(Table1[[#This Row],[Asset Class]]&lt;&gt;"Local","y",Q$11=$E879,"y",Table1[[#This Row],[Asset Class]]="Local","")</f>
        <v>y</v>
      </c>
      <c r="R879" s="86" t="str" cm="1">
        <f t="array" ref="R879">_xlfn.IFS(Table1[[#This Row],[Asset Class]]&lt;&gt;"Local","y",R$11=$E879,"y",Table1[[#This Row],[Asset Class]]="Local","")</f>
        <v>y</v>
      </c>
      <c r="S879" s="341" t="str" cm="1">
        <f t="array" ref="S879">_xlfn.IFS(Table1[[#This Row],[Asset Class]]&lt;&gt;"Local","y",S$11=$E879,"y",Table1[[#This Row],[Asset Class]]="Local","")</f>
        <v>y</v>
      </c>
      <c r="T879" s="50"/>
      <c r="U879" s="95">
        <f>IF(Table1[[#This Row],[Asset Class]]&lt;&gt;"Local",0.25,IF(P879="y",1,""))</f>
        <v>0.25</v>
      </c>
      <c r="V879" s="415">
        <f>IF(Table1[[#This Row],[Asset Class]]&lt;&gt;"Local",0.25,IF(Q879="y",1,""))</f>
        <v>0.25</v>
      </c>
      <c r="W879" s="415">
        <f>IF(Table1[[#This Row],[Asset Class]]&lt;&gt;"Local",0.25,IF(R879="y",1,""))</f>
        <v>0.25</v>
      </c>
      <c r="X879" s="415">
        <f>IF(Table1[[#This Row],[Asset Class]]&lt;&gt;"Local",0.25,IF(S879="y",1,""))</f>
        <v>0.25</v>
      </c>
      <c r="Y879" s="95">
        <f t="shared" si="78"/>
        <v>1</v>
      </c>
      <c r="Z879" s="50"/>
      <c r="AA879" s="257">
        <f t="shared" si="79"/>
        <v>604706.5</v>
      </c>
      <c r="AB879" s="258">
        <f t="shared" si="80"/>
        <v>604706.5</v>
      </c>
      <c r="AC879" s="258">
        <f t="shared" si="81"/>
        <v>604706.5</v>
      </c>
      <c r="AD879" s="258">
        <f t="shared" si="82"/>
        <v>604706.5</v>
      </c>
      <c r="AE879" s="259">
        <f t="shared" si="83"/>
        <v>2418826</v>
      </c>
    </row>
    <row r="880" spans="1:31">
      <c r="A880" s="26"/>
      <c r="B880" s="210" t="s">
        <v>1511</v>
      </c>
      <c r="C880" s="211" t="s">
        <v>1512</v>
      </c>
      <c r="D880" s="211" t="s">
        <v>106</v>
      </c>
      <c r="E880" s="211" t="s">
        <v>143</v>
      </c>
      <c r="F880" s="241" t="s">
        <v>103</v>
      </c>
      <c r="G880" s="357">
        <v>0.5</v>
      </c>
      <c r="H880" s="360">
        <v>19094.389824481033</v>
      </c>
      <c r="I880" s="365">
        <v>406.79298511948269</v>
      </c>
      <c r="J880" s="332">
        <f>Table1[[#This Row],[Embellishment Area (m2)]]*Table1[[#This Row],[Construction Unit Rate ($/m)]]*Table1[[#This Row],[Embellishment Area Factor]]</f>
        <v>3883731.9178678575</v>
      </c>
      <c r="K880" s="246">
        <v>38188.779648962067</v>
      </c>
      <c r="L880" s="337">
        <v>77.249060510664719</v>
      </c>
      <c r="M880" s="88">
        <f>Table1[[#This Row],[Size of land (m2)]]*Table1[[#This Row],[Land Unit Rate ($/m2)]]</f>
        <v>2950047.349931112</v>
      </c>
      <c r="N880" s="244">
        <v>2021</v>
      </c>
      <c r="O880" s="202">
        <f>ROUND(IF(Table1[[#This Row],[Valuation Year]]=2016,(Table1[[#This Row],[Total Construction Cost ($)]]+Table1[[#This Row],[Land Value]])*('General Input Sheet'!$G$38/'General Input Sheet'!$G$43),Table1[[#This Row],[Total Construction Cost ($)]]+Table1[[#This Row],[Land Value]]),0)</f>
        <v>6833779</v>
      </c>
      <c r="P880" s="123" t="str" cm="1">
        <f t="array" ref="P880">_xlfn.IFS(Table1[[#This Row],[Asset Class]]&lt;&gt;"Local","y",P$11=$E880,"y",Table1[[#This Row],[Asset Class]]="Local","")</f>
        <v>y</v>
      </c>
      <c r="Q880" s="86" t="str" cm="1">
        <f t="array" ref="Q880">_xlfn.IFS(Table1[[#This Row],[Asset Class]]&lt;&gt;"Local","y",Q$11=$E880,"y",Table1[[#This Row],[Asset Class]]="Local","")</f>
        <v>y</v>
      </c>
      <c r="R880" s="86" t="str" cm="1">
        <f t="array" ref="R880">_xlfn.IFS(Table1[[#This Row],[Asset Class]]&lt;&gt;"Local","y",R$11=$E880,"y",Table1[[#This Row],[Asset Class]]="Local","")</f>
        <v>y</v>
      </c>
      <c r="S880" s="341" t="str" cm="1">
        <f t="array" ref="S880">_xlfn.IFS(Table1[[#This Row],[Asset Class]]&lt;&gt;"Local","y",S$11=$E880,"y",Table1[[#This Row],[Asset Class]]="Local","")</f>
        <v>y</v>
      </c>
      <c r="T880" s="50"/>
      <c r="U880" s="95">
        <f>IF(Table1[[#This Row],[Asset Class]]&lt;&gt;"Local",0.25,IF(P880="y",1,""))</f>
        <v>0.25</v>
      </c>
      <c r="V880" s="415">
        <f>IF(Table1[[#This Row],[Asset Class]]&lt;&gt;"Local",0.25,IF(Q880="y",1,""))</f>
        <v>0.25</v>
      </c>
      <c r="W880" s="415">
        <f>IF(Table1[[#This Row],[Asset Class]]&lt;&gt;"Local",0.25,IF(R880="y",1,""))</f>
        <v>0.25</v>
      </c>
      <c r="X880" s="415">
        <f>IF(Table1[[#This Row],[Asset Class]]&lt;&gt;"Local",0.25,IF(S880="y",1,""))</f>
        <v>0.25</v>
      </c>
      <c r="Y880" s="95">
        <f t="shared" si="78"/>
        <v>1</v>
      </c>
      <c r="Z880" s="50"/>
      <c r="AA880" s="257">
        <f t="shared" si="79"/>
        <v>1708444.75</v>
      </c>
      <c r="AB880" s="258">
        <f t="shared" si="80"/>
        <v>1708444.75</v>
      </c>
      <c r="AC880" s="258">
        <f t="shared" si="81"/>
        <v>1708444.75</v>
      </c>
      <c r="AD880" s="258">
        <f t="shared" si="82"/>
        <v>1708444.75</v>
      </c>
      <c r="AE880" s="259">
        <f t="shared" si="83"/>
        <v>6833779</v>
      </c>
    </row>
    <row r="881" spans="1:31">
      <c r="A881" s="26"/>
      <c r="B881" s="210" t="s">
        <v>1511</v>
      </c>
      <c r="C881" s="211" t="s">
        <v>1513</v>
      </c>
      <c r="D881" s="211" t="s">
        <v>106</v>
      </c>
      <c r="E881" s="211" t="s">
        <v>143</v>
      </c>
      <c r="F881" s="241" t="s">
        <v>131</v>
      </c>
      <c r="G881" s="357">
        <v>0.5</v>
      </c>
      <c r="H881" s="360">
        <v>4669.4231745815623</v>
      </c>
      <c r="I881" s="365">
        <v>406.79298511948269</v>
      </c>
      <c r="J881" s="332">
        <f>Table1[[#This Row],[Embellishment Area (m2)]]*Table1[[#This Row],[Construction Unit Rate ($/m)]]*Table1[[#This Row],[Embellishment Area Factor]]</f>
        <v>949744.29598706251</v>
      </c>
      <c r="K881" s="246">
        <v>9338.8463491631246</v>
      </c>
      <c r="L881" s="337">
        <v>77.249060510664719</v>
      </c>
      <c r="M881" s="88">
        <f>Table1[[#This Row],[Size of land (m2)]]*Table1[[#This Row],[Land Unit Rate ($/m2)]]</f>
        <v>721417.10672630253</v>
      </c>
      <c r="N881" s="244">
        <v>2021</v>
      </c>
      <c r="O881" s="202">
        <f>ROUND(IF(Table1[[#This Row],[Valuation Year]]=2016,(Table1[[#This Row],[Total Construction Cost ($)]]+Table1[[#This Row],[Land Value]])*('General Input Sheet'!$G$38/'General Input Sheet'!$G$43),Table1[[#This Row],[Total Construction Cost ($)]]+Table1[[#This Row],[Land Value]]),0)</f>
        <v>1671161</v>
      </c>
      <c r="P881" s="123" t="str" cm="1">
        <f t="array" ref="P881">_xlfn.IFS(Table1[[#This Row],[Asset Class]]&lt;&gt;"Local","y",P$11=$E881,"y",Table1[[#This Row],[Asset Class]]="Local","")</f>
        <v>y</v>
      </c>
      <c r="Q881" s="86" t="str" cm="1">
        <f t="array" ref="Q881">_xlfn.IFS(Table1[[#This Row],[Asset Class]]&lt;&gt;"Local","y",Q$11=$E881,"y",Table1[[#This Row],[Asset Class]]="Local","")</f>
        <v>y</v>
      </c>
      <c r="R881" s="86" t="str" cm="1">
        <f t="array" ref="R881">_xlfn.IFS(Table1[[#This Row],[Asset Class]]&lt;&gt;"Local","y",R$11=$E881,"y",Table1[[#This Row],[Asset Class]]="Local","")</f>
        <v>y</v>
      </c>
      <c r="S881" s="341" t="str" cm="1">
        <f t="array" ref="S881">_xlfn.IFS(Table1[[#This Row],[Asset Class]]&lt;&gt;"Local","y",S$11=$E881,"y",Table1[[#This Row],[Asset Class]]="Local","")</f>
        <v>y</v>
      </c>
      <c r="T881" s="50"/>
      <c r="U881" s="95">
        <f>IF(Table1[[#This Row],[Asset Class]]&lt;&gt;"Local",0.25,IF(P881="y",1,""))</f>
        <v>0.25</v>
      </c>
      <c r="V881" s="415">
        <f>IF(Table1[[#This Row],[Asset Class]]&lt;&gt;"Local",0.25,IF(Q881="y",1,""))</f>
        <v>0.25</v>
      </c>
      <c r="W881" s="415">
        <f>IF(Table1[[#This Row],[Asset Class]]&lt;&gt;"Local",0.25,IF(R881="y",1,""))</f>
        <v>0.25</v>
      </c>
      <c r="X881" s="415">
        <f>IF(Table1[[#This Row],[Asset Class]]&lt;&gt;"Local",0.25,IF(S881="y",1,""))</f>
        <v>0.25</v>
      </c>
      <c r="Y881" s="95">
        <f t="shared" si="78"/>
        <v>1</v>
      </c>
      <c r="Z881" s="50"/>
      <c r="AA881" s="257">
        <f t="shared" si="79"/>
        <v>417790.25</v>
      </c>
      <c r="AB881" s="258">
        <f t="shared" si="80"/>
        <v>417790.25</v>
      </c>
      <c r="AC881" s="258">
        <f t="shared" si="81"/>
        <v>417790.25</v>
      </c>
      <c r="AD881" s="258">
        <f t="shared" si="82"/>
        <v>417790.25</v>
      </c>
      <c r="AE881" s="259">
        <f t="shared" si="83"/>
        <v>1671161</v>
      </c>
    </row>
    <row r="882" spans="1:31">
      <c r="A882" s="26"/>
      <c r="B882" s="210" t="s">
        <v>1514</v>
      </c>
      <c r="C882" s="211" t="s">
        <v>1515</v>
      </c>
      <c r="D882" s="211" t="s">
        <v>111</v>
      </c>
      <c r="E882" s="211" t="s">
        <v>143</v>
      </c>
      <c r="F882" s="241" t="s">
        <v>136</v>
      </c>
      <c r="G882" s="357">
        <v>0.5</v>
      </c>
      <c r="H882" s="360">
        <v>12631.632418337625</v>
      </c>
      <c r="I882" s="365">
        <v>115.6419902144599</v>
      </c>
      <c r="J882" s="332">
        <f>Table1[[#This Row],[Embellishment Area (m2)]]*Table1[[#This Row],[Construction Unit Rate ($/m)]]*Table1[[#This Row],[Embellishment Area Factor]]</f>
        <v>730373.55625702708</v>
      </c>
      <c r="K882" s="246">
        <v>25263.264836675251</v>
      </c>
      <c r="L882" s="337">
        <v>85.331826959272703</v>
      </c>
      <c r="M882" s="88">
        <f>Table1[[#This Row],[Size of land (m2)]]*Table1[[#This Row],[Land Unit Rate ($/m2)]]</f>
        <v>2155760.5434694514</v>
      </c>
      <c r="N882" s="244">
        <v>2021</v>
      </c>
      <c r="O882" s="202">
        <f>ROUND(IF(Table1[[#This Row],[Valuation Year]]=2016,(Table1[[#This Row],[Total Construction Cost ($)]]+Table1[[#This Row],[Land Value]])*('General Input Sheet'!$G$38/'General Input Sheet'!$G$43),Table1[[#This Row],[Total Construction Cost ($)]]+Table1[[#This Row],[Land Value]]),0)</f>
        <v>2886134</v>
      </c>
      <c r="P882" s="123" t="str" cm="1">
        <f t="array" ref="P882">_xlfn.IFS(Table1[[#This Row],[Asset Class]]&lt;&gt;"Local","y",P$11=$E882,"y",Table1[[#This Row],[Asset Class]]="Local","")</f>
        <v/>
      </c>
      <c r="Q882" s="86" t="str" cm="1">
        <f t="array" ref="Q882">_xlfn.IFS(Table1[[#This Row],[Asset Class]]&lt;&gt;"Local","y",Q$11=$E882,"y",Table1[[#This Row],[Asset Class]]="Local","")</f>
        <v>y</v>
      </c>
      <c r="R882" s="86" t="str" cm="1">
        <f t="array" ref="R882">_xlfn.IFS(Table1[[#This Row],[Asset Class]]&lt;&gt;"Local","y",R$11=$E882,"y",Table1[[#This Row],[Asset Class]]="Local","")</f>
        <v/>
      </c>
      <c r="S882" s="341" t="str" cm="1">
        <f t="array" ref="S882">_xlfn.IFS(Table1[[#This Row],[Asset Class]]&lt;&gt;"Local","y",S$11=$E882,"y",Table1[[#This Row],[Asset Class]]="Local","")</f>
        <v/>
      </c>
      <c r="T882" s="50"/>
      <c r="U882" s="95" t="str">
        <f>IF(Table1[[#This Row],[Asset Class]]&lt;&gt;"Local",0.25,IF(P882="y",1,""))</f>
        <v/>
      </c>
      <c r="V882" s="415">
        <f>IF(Table1[[#This Row],[Asset Class]]&lt;&gt;"Local",0.25,IF(Q882="y",1,""))</f>
        <v>1</v>
      </c>
      <c r="W882" s="415" t="str">
        <f>IF(Table1[[#This Row],[Asset Class]]&lt;&gt;"Local",0.25,IF(R882="y",1,""))</f>
        <v/>
      </c>
      <c r="X882" s="415" t="str">
        <f>IF(Table1[[#This Row],[Asset Class]]&lt;&gt;"Local",0.25,IF(S882="y",1,""))</f>
        <v/>
      </c>
      <c r="Y882" s="95">
        <f t="shared" si="78"/>
        <v>1</v>
      </c>
      <c r="Z882" s="50"/>
      <c r="AA882" s="257" t="str">
        <f t="shared" si="79"/>
        <v/>
      </c>
      <c r="AB882" s="258">
        <f t="shared" si="80"/>
        <v>2886134</v>
      </c>
      <c r="AC882" s="258" t="str">
        <f t="shared" si="81"/>
        <v/>
      </c>
      <c r="AD882" s="258" t="str">
        <f t="shared" si="82"/>
        <v/>
      </c>
      <c r="AE882" s="259">
        <f t="shared" si="83"/>
        <v>2886134</v>
      </c>
    </row>
    <row r="883" spans="1:31">
      <c r="A883" s="26"/>
      <c r="B883" s="210" t="s">
        <v>1516</v>
      </c>
      <c r="C883" s="211" t="s">
        <v>1517</v>
      </c>
      <c r="D883" s="211" t="s">
        <v>111</v>
      </c>
      <c r="E883" s="211" t="s">
        <v>143</v>
      </c>
      <c r="F883" s="241" t="s">
        <v>108</v>
      </c>
      <c r="G883" s="357">
        <v>0.5</v>
      </c>
      <c r="H883" s="360">
        <v>2559.7047910000178</v>
      </c>
      <c r="I883" s="365">
        <v>115.6419902144599</v>
      </c>
      <c r="J883" s="332">
        <f>Table1[[#This Row],[Embellishment Area (m2)]]*Table1[[#This Row],[Construction Unit Rate ($/m)]]*Table1[[#This Row],[Embellishment Area Factor]]</f>
        <v>148004.6781963651</v>
      </c>
      <c r="K883" s="246">
        <v>5119.4095820000357</v>
      </c>
      <c r="L883" s="337">
        <v>85.331826959272703</v>
      </c>
      <c r="M883" s="88">
        <f>Table1[[#This Row],[Size of land (m2)]]*Table1[[#This Row],[Land Unit Rate ($/m2)]]</f>
        <v>436848.57258486963</v>
      </c>
      <c r="N883" s="244">
        <v>2021</v>
      </c>
      <c r="O883" s="202">
        <f>ROUND(IF(Table1[[#This Row],[Valuation Year]]=2016,(Table1[[#This Row],[Total Construction Cost ($)]]+Table1[[#This Row],[Land Value]])*('General Input Sheet'!$G$38/'General Input Sheet'!$G$43),Table1[[#This Row],[Total Construction Cost ($)]]+Table1[[#This Row],[Land Value]]),0)</f>
        <v>584853</v>
      </c>
      <c r="P883" s="123" t="str" cm="1">
        <f t="array" ref="P883">_xlfn.IFS(Table1[[#This Row],[Asset Class]]&lt;&gt;"Local","y",P$11=$E883,"y",Table1[[#This Row],[Asset Class]]="Local","")</f>
        <v/>
      </c>
      <c r="Q883" s="86" t="str" cm="1">
        <f t="array" ref="Q883">_xlfn.IFS(Table1[[#This Row],[Asset Class]]&lt;&gt;"Local","y",Q$11=$E883,"y",Table1[[#This Row],[Asset Class]]="Local","")</f>
        <v>y</v>
      </c>
      <c r="R883" s="86" t="str" cm="1">
        <f t="array" ref="R883">_xlfn.IFS(Table1[[#This Row],[Asset Class]]&lt;&gt;"Local","y",R$11=$E883,"y",Table1[[#This Row],[Asset Class]]="Local","")</f>
        <v/>
      </c>
      <c r="S883" s="341" t="str" cm="1">
        <f t="array" ref="S883">_xlfn.IFS(Table1[[#This Row],[Asset Class]]&lt;&gt;"Local","y",S$11=$E883,"y",Table1[[#This Row],[Asset Class]]="Local","")</f>
        <v/>
      </c>
      <c r="T883" s="50"/>
      <c r="U883" s="95" t="str">
        <f>IF(Table1[[#This Row],[Asset Class]]&lt;&gt;"Local",0.25,IF(P883="y",1,""))</f>
        <v/>
      </c>
      <c r="V883" s="415">
        <f>IF(Table1[[#This Row],[Asset Class]]&lt;&gt;"Local",0.25,IF(Q883="y",1,""))</f>
        <v>1</v>
      </c>
      <c r="W883" s="415" t="str">
        <f>IF(Table1[[#This Row],[Asset Class]]&lt;&gt;"Local",0.25,IF(R883="y",1,""))</f>
        <v/>
      </c>
      <c r="X883" s="415" t="str">
        <f>IF(Table1[[#This Row],[Asset Class]]&lt;&gt;"Local",0.25,IF(S883="y",1,""))</f>
        <v/>
      </c>
      <c r="Y883" s="95">
        <f t="shared" si="78"/>
        <v>1</v>
      </c>
      <c r="Z883" s="50"/>
      <c r="AA883" s="257" t="str">
        <f t="shared" si="79"/>
        <v/>
      </c>
      <c r="AB883" s="258">
        <f t="shared" si="80"/>
        <v>584853</v>
      </c>
      <c r="AC883" s="258" t="str">
        <f t="shared" si="81"/>
        <v/>
      </c>
      <c r="AD883" s="258" t="str">
        <f t="shared" si="82"/>
        <v/>
      </c>
      <c r="AE883" s="259">
        <f t="shared" si="83"/>
        <v>584853</v>
      </c>
    </row>
    <row r="884" spans="1:31">
      <c r="A884" s="26"/>
      <c r="B884" s="210" t="s">
        <v>1518</v>
      </c>
      <c r="C884" s="211" t="s">
        <v>1519</v>
      </c>
      <c r="D884" s="211" t="s">
        <v>106</v>
      </c>
      <c r="E884" s="211" t="s">
        <v>143</v>
      </c>
      <c r="F884" s="241" t="s">
        <v>108</v>
      </c>
      <c r="G884" s="357">
        <v>0.5</v>
      </c>
      <c r="H884" s="360">
        <v>15387.607145114131</v>
      </c>
      <c r="I884" s="365">
        <v>406.79298511948269</v>
      </c>
      <c r="J884" s="332">
        <f>Table1[[#This Row],[Embellishment Area (m2)]]*Table1[[#This Row],[Construction Unit Rate ($/m)]]*Table1[[#This Row],[Embellishment Area Factor]]</f>
        <v>3129785.322203429</v>
      </c>
      <c r="K884" s="246">
        <v>30775.214290228261</v>
      </c>
      <c r="L884" s="337">
        <v>77.249060510664719</v>
      </c>
      <c r="M884" s="88">
        <f>Table1[[#This Row],[Size of land (m2)]]*Table1[[#This Row],[Land Unit Rate ($/m2)]]</f>
        <v>2377356.3909345167</v>
      </c>
      <c r="N884" s="244">
        <v>2021</v>
      </c>
      <c r="O884" s="202">
        <f>ROUND(IF(Table1[[#This Row],[Valuation Year]]=2016,(Table1[[#This Row],[Total Construction Cost ($)]]+Table1[[#This Row],[Land Value]])*('General Input Sheet'!$G$38/'General Input Sheet'!$G$43),Table1[[#This Row],[Total Construction Cost ($)]]+Table1[[#This Row],[Land Value]]),0)</f>
        <v>5507142</v>
      </c>
      <c r="P884" s="123" t="str" cm="1">
        <f t="array" ref="P884">_xlfn.IFS(Table1[[#This Row],[Asset Class]]&lt;&gt;"Local","y",P$11=$E884,"y",Table1[[#This Row],[Asset Class]]="Local","")</f>
        <v>y</v>
      </c>
      <c r="Q884" s="86" t="str" cm="1">
        <f t="array" ref="Q884">_xlfn.IFS(Table1[[#This Row],[Asset Class]]&lt;&gt;"Local","y",Q$11=$E884,"y",Table1[[#This Row],[Asset Class]]="Local","")</f>
        <v>y</v>
      </c>
      <c r="R884" s="86" t="str" cm="1">
        <f t="array" ref="R884">_xlfn.IFS(Table1[[#This Row],[Asset Class]]&lt;&gt;"Local","y",R$11=$E884,"y",Table1[[#This Row],[Asset Class]]="Local","")</f>
        <v>y</v>
      </c>
      <c r="S884" s="341" t="str" cm="1">
        <f t="array" ref="S884">_xlfn.IFS(Table1[[#This Row],[Asset Class]]&lt;&gt;"Local","y",S$11=$E884,"y",Table1[[#This Row],[Asset Class]]="Local","")</f>
        <v>y</v>
      </c>
      <c r="T884" s="50"/>
      <c r="U884" s="95">
        <f>IF(Table1[[#This Row],[Asset Class]]&lt;&gt;"Local",0.25,IF(P884="y",1,""))</f>
        <v>0.25</v>
      </c>
      <c r="V884" s="415">
        <f>IF(Table1[[#This Row],[Asset Class]]&lt;&gt;"Local",0.25,IF(Q884="y",1,""))</f>
        <v>0.25</v>
      </c>
      <c r="W884" s="415">
        <f>IF(Table1[[#This Row],[Asset Class]]&lt;&gt;"Local",0.25,IF(R884="y",1,""))</f>
        <v>0.25</v>
      </c>
      <c r="X884" s="415">
        <f>IF(Table1[[#This Row],[Asset Class]]&lt;&gt;"Local",0.25,IF(S884="y",1,""))</f>
        <v>0.25</v>
      </c>
      <c r="Y884" s="95">
        <f t="shared" si="78"/>
        <v>1</v>
      </c>
      <c r="Z884" s="50"/>
      <c r="AA884" s="257">
        <f t="shared" si="79"/>
        <v>1376785.5</v>
      </c>
      <c r="AB884" s="258">
        <f t="shared" si="80"/>
        <v>1376785.5</v>
      </c>
      <c r="AC884" s="258">
        <f t="shared" si="81"/>
        <v>1376785.5</v>
      </c>
      <c r="AD884" s="258">
        <f t="shared" si="82"/>
        <v>1376785.5</v>
      </c>
      <c r="AE884" s="259">
        <f t="shared" si="83"/>
        <v>5507142</v>
      </c>
    </row>
    <row r="885" spans="1:31">
      <c r="A885" s="26"/>
      <c r="B885" s="210" t="s">
        <v>1520</v>
      </c>
      <c r="C885" s="211" t="s">
        <v>1521</v>
      </c>
      <c r="D885" s="211" t="s">
        <v>106</v>
      </c>
      <c r="E885" s="211" t="s">
        <v>107</v>
      </c>
      <c r="F885" s="241" t="s">
        <v>103</v>
      </c>
      <c r="G885" s="357">
        <v>0.5</v>
      </c>
      <c r="H885" s="360">
        <v>31721.447767845431</v>
      </c>
      <c r="I885" s="365">
        <v>295.91815694928124</v>
      </c>
      <c r="J885" s="332">
        <f>Table1[[#This Row],[Embellishment Area (m2)]]*Table1[[#This Row],[Construction Unit Rate ($/m)]]*Table1[[#This Row],[Embellishment Area Factor]]</f>
        <v>4693476.1796118561</v>
      </c>
      <c r="K885" s="246">
        <v>0</v>
      </c>
      <c r="L885" s="337">
        <v>157.26221918381682</v>
      </c>
      <c r="M885" s="88">
        <f>Table1[[#This Row],[Size of land (m2)]]*Table1[[#This Row],[Land Unit Rate ($/m2)]]</f>
        <v>0</v>
      </c>
      <c r="N885" s="244">
        <v>2021</v>
      </c>
      <c r="O885" s="202">
        <f>ROUND(IF(Table1[[#This Row],[Valuation Year]]=2016,(Table1[[#This Row],[Total Construction Cost ($)]]+Table1[[#This Row],[Land Value]])*('General Input Sheet'!$G$38/'General Input Sheet'!$G$43),Table1[[#This Row],[Total Construction Cost ($)]]+Table1[[#This Row],[Land Value]]),0)</f>
        <v>4693476</v>
      </c>
      <c r="P885" s="123" t="str" cm="1">
        <f t="array" ref="P885">_xlfn.IFS(Table1[[#This Row],[Asset Class]]&lt;&gt;"Local","y",P$11=$E885,"y",Table1[[#This Row],[Asset Class]]="Local","")</f>
        <v>y</v>
      </c>
      <c r="Q885" s="86" t="str" cm="1">
        <f t="array" ref="Q885">_xlfn.IFS(Table1[[#This Row],[Asset Class]]&lt;&gt;"Local","y",Q$11=$E885,"y",Table1[[#This Row],[Asset Class]]="Local","")</f>
        <v>y</v>
      </c>
      <c r="R885" s="86" t="str" cm="1">
        <f t="array" ref="R885">_xlfn.IFS(Table1[[#This Row],[Asset Class]]&lt;&gt;"Local","y",R$11=$E885,"y",Table1[[#This Row],[Asset Class]]="Local","")</f>
        <v>y</v>
      </c>
      <c r="S885" s="341" t="str" cm="1">
        <f t="array" ref="S885">_xlfn.IFS(Table1[[#This Row],[Asset Class]]&lt;&gt;"Local","y",S$11=$E885,"y",Table1[[#This Row],[Asset Class]]="Local","")</f>
        <v>y</v>
      </c>
      <c r="T885" s="50"/>
      <c r="U885" s="95">
        <f>IF(Table1[[#This Row],[Asset Class]]&lt;&gt;"Local",0.25,IF(P885="y",1,""))</f>
        <v>0.25</v>
      </c>
      <c r="V885" s="415">
        <f>IF(Table1[[#This Row],[Asset Class]]&lt;&gt;"Local",0.25,IF(Q885="y",1,""))</f>
        <v>0.25</v>
      </c>
      <c r="W885" s="415">
        <f>IF(Table1[[#This Row],[Asset Class]]&lt;&gt;"Local",0.25,IF(R885="y",1,""))</f>
        <v>0.25</v>
      </c>
      <c r="X885" s="415">
        <f>IF(Table1[[#This Row],[Asset Class]]&lt;&gt;"Local",0.25,IF(S885="y",1,""))</f>
        <v>0.25</v>
      </c>
      <c r="Y885" s="95">
        <f t="shared" si="78"/>
        <v>1</v>
      </c>
      <c r="Z885" s="50"/>
      <c r="AA885" s="257">
        <f t="shared" si="79"/>
        <v>1173369</v>
      </c>
      <c r="AB885" s="258">
        <f t="shared" si="80"/>
        <v>1173369</v>
      </c>
      <c r="AC885" s="258">
        <f t="shared" si="81"/>
        <v>1173369</v>
      </c>
      <c r="AD885" s="258">
        <f t="shared" si="82"/>
        <v>1173369</v>
      </c>
      <c r="AE885" s="259">
        <f t="shared" si="83"/>
        <v>4693476</v>
      </c>
    </row>
    <row r="886" spans="1:31">
      <c r="A886" s="26"/>
      <c r="B886" s="210" t="s">
        <v>1520</v>
      </c>
      <c r="C886" s="211" t="s">
        <v>1522</v>
      </c>
      <c r="D886" s="211" t="s">
        <v>106</v>
      </c>
      <c r="E886" s="211" t="s">
        <v>107</v>
      </c>
      <c r="F886" s="241" t="s">
        <v>136</v>
      </c>
      <c r="G886" s="357">
        <v>0.5</v>
      </c>
      <c r="H886" s="360">
        <v>77534.740936812697</v>
      </c>
      <c r="I886" s="365">
        <v>295.91815694928124</v>
      </c>
      <c r="J886" s="332">
        <f>Table1[[#This Row],[Embellishment Area (m2)]]*Table1[[#This Row],[Construction Unit Rate ($/m)]]*Table1[[#This Row],[Embellishment Area Factor]]</f>
        <v>11471968.8187808</v>
      </c>
      <c r="K886" s="246">
        <v>0</v>
      </c>
      <c r="L886" s="337">
        <v>157.26221918381682</v>
      </c>
      <c r="M886" s="88">
        <f>Table1[[#This Row],[Size of land (m2)]]*Table1[[#This Row],[Land Unit Rate ($/m2)]]</f>
        <v>0</v>
      </c>
      <c r="N886" s="244">
        <v>2021</v>
      </c>
      <c r="O886" s="202">
        <f>ROUND(IF(Table1[[#This Row],[Valuation Year]]=2016,(Table1[[#This Row],[Total Construction Cost ($)]]+Table1[[#This Row],[Land Value]])*('General Input Sheet'!$G$38/'General Input Sheet'!$G$43),Table1[[#This Row],[Total Construction Cost ($)]]+Table1[[#This Row],[Land Value]]),0)</f>
        <v>11471969</v>
      </c>
      <c r="P886" s="123" t="str" cm="1">
        <f t="array" ref="P886">_xlfn.IFS(Table1[[#This Row],[Asset Class]]&lt;&gt;"Local","y",P$11=$E886,"y",Table1[[#This Row],[Asset Class]]="Local","")</f>
        <v>y</v>
      </c>
      <c r="Q886" s="86" t="str" cm="1">
        <f t="array" ref="Q886">_xlfn.IFS(Table1[[#This Row],[Asset Class]]&lt;&gt;"Local","y",Q$11=$E886,"y",Table1[[#This Row],[Asset Class]]="Local","")</f>
        <v>y</v>
      </c>
      <c r="R886" s="86" t="str" cm="1">
        <f t="array" ref="R886">_xlfn.IFS(Table1[[#This Row],[Asset Class]]&lt;&gt;"Local","y",R$11=$E886,"y",Table1[[#This Row],[Asset Class]]="Local","")</f>
        <v>y</v>
      </c>
      <c r="S886" s="341" t="str" cm="1">
        <f t="array" ref="S886">_xlfn.IFS(Table1[[#This Row],[Asset Class]]&lt;&gt;"Local","y",S$11=$E886,"y",Table1[[#This Row],[Asset Class]]="Local","")</f>
        <v>y</v>
      </c>
      <c r="T886" s="50"/>
      <c r="U886" s="95">
        <f>IF(Table1[[#This Row],[Asset Class]]&lt;&gt;"Local",0.25,IF(P886="y",1,""))</f>
        <v>0.25</v>
      </c>
      <c r="V886" s="415">
        <f>IF(Table1[[#This Row],[Asset Class]]&lt;&gt;"Local",0.25,IF(Q886="y",1,""))</f>
        <v>0.25</v>
      </c>
      <c r="W886" s="415">
        <f>IF(Table1[[#This Row],[Asset Class]]&lt;&gt;"Local",0.25,IF(R886="y",1,""))</f>
        <v>0.25</v>
      </c>
      <c r="X886" s="415">
        <f>IF(Table1[[#This Row],[Asset Class]]&lt;&gt;"Local",0.25,IF(S886="y",1,""))</f>
        <v>0.25</v>
      </c>
      <c r="Y886" s="95">
        <f t="shared" si="78"/>
        <v>1</v>
      </c>
      <c r="Z886" s="50"/>
      <c r="AA886" s="257">
        <f t="shared" si="79"/>
        <v>2867992.25</v>
      </c>
      <c r="AB886" s="258">
        <f t="shared" si="80"/>
        <v>2867992.25</v>
      </c>
      <c r="AC886" s="258">
        <f t="shared" si="81"/>
        <v>2867992.25</v>
      </c>
      <c r="AD886" s="258">
        <f t="shared" si="82"/>
        <v>2867992.25</v>
      </c>
      <c r="AE886" s="259">
        <f t="shared" si="83"/>
        <v>11471969</v>
      </c>
    </row>
    <row r="887" spans="1:31">
      <c r="A887" s="26"/>
      <c r="B887" s="210" t="s">
        <v>1523</v>
      </c>
      <c r="C887" s="211" t="s">
        <v>1524</v>
      </c>
      <c r="D887" s="211" t="s">
        <v>101</v>
      </c>
      <c r="E887" s="211" t="s">
        <v>107</v>
      </c>
      <c r="F887" s="241" t="s">
        <v>103</v>
      </c>
      <c r="G887" s="357">
        <v>0.5</v>
      </c>
      <c r="H887" s="360">
        <v>9182.7030769461744</v>
      </c>
      <c r="I887" s="365">
        <v>407.064610062648</v>
      </c>
      <c r="J887" s="332">
        <f>Table1[[#This Row],[Embellishment Area (m2)]]*Table1[[#This Row],[Construction Unit Rate ($/m)]]*Table1[[#This Row],[Embellishment Area Factor]]</f>
        <v>1868976.7236690861</v>
      </c>
      <c r="K887" s="246">
        <v>0</v>
      </c>
      <c r="L887" s="337">
        <v>112.7890879358248</v>
      </c>
      <c r="M887" s="88">
        <f>Table1[[#This Row],[Size of land (m2)]]*Table1[[#This Row],[Land Unit Rate ($/m2)]]</f>
        <v>0</v>
      </c>
      <c r="N887" s="244">
        <v>2021</v>
      </c>
      <c r="O887" s="202">
        <f>ROUND(IF(Table1[[#This Row],[Valuation Year]]=2016,(Table1[[#This Row],[Total Construction Cost ($)]]+Table1[[#This Row],[Land Value]])*('General Input Sheet'!$G$38/'General Input Sheet'!$G$43),Table1[[#This Row],[Total Construction Cost ($)]]+Table1[[#This Row],[Land Value]]),0)</f>
        <v>1868977</v>
      </c>
      <c r="P887" s="123" t="str" cm="1">
        <f t="array" ref="P887">_xlfn.IFS(Table1[[#This Row],[Asset Class]]&lt;&gt;"Local","y",P$11=$E887,"y",Table1[[#This Row],[Asset Class]]="Local","")</f>
        <v>y</v>
      </c>
      <c r="Q887" s="86" t="str" cm="1">
        <f t="array" ref="Q887">_xlfn.IFS(Table1[[#This Row],[Asset Class]]&lt;&gt;"Local","y",Q$11=$E887,"y",Table1[[#This Row],[Asset Class]]="Local","")</f>
        <v>y</v>
      </c>
      <c r="R887" s="86" t="str" cm="1">
        <f t="array" ref="R887">_xlfn.IFS(Table1[[#This Row],[Asset Class]]&lt;&gt;"Local","y",R$11=$E887,"y",Table1[[#This Row],[Asset Class]]="Local","")</f>
        <v>y</v>
      </c>
      <c r="S887" s="341" t="str" cm="1">
        <f t="array" ref="S887">_xlfn.IFS(Table1[[#This Row],[Asset Class]]&lt;&gt;"Local","y",S$11=$E887,"y",Table1[[#This Row],[Asset Class]]="Local","")</f>
        <v>y</v>
      </c>
      <c r="T887" s="50"/>
      <c r="U887" s="95">
        <f>IF(Table1[[#This Row],[Asset Class]]&lt;&gt;"Local",0.25,IF(P887="y",1,""))</f>
        <v>0.25</v>
      </c>
      <c r="V887" s="415">
        <f>IF(Table1[[#This Row],[Asset Class]]&lt;&gt;"Local",0.25,IF(Q887="y",1,""))</f>
        <v>0.25</v>
      </c>
      <c r="W887" s="415">
        <f>IF(Table1[[#This Row],[Asset Class]]&lt;&gt;"Local",0.25,IF(R887="y",1,""))</f>
        <v>0.25</v>
      </c>
      <c r="X887" s="415">
        <f>IF(Table1[[#This Row],[Asset Class]]&lt;&gt;"Local",0.25,IF(S887="y",1,""))</f>
        <v>0.25</v>
      </c>
      <c r="Y887" s="95">
        <f t="shared" si="78"/>
        <v>1</v>
      </c>
      <c r="Z887" s="50"/>
      <c r="AA887" s="257">
        <f t="shared" si="79"/>
        <v>467244.25</v>
      </c>
      <c r="AB887" s="258">
        <f t="shared" si="80"/>
        <v>467244.25</v>
      </c>
      <c r="AC887" s="258">
        <f t="shared" si="81"/>
        <v>467244.25</v>
      </c>
      <c r="AD887" s="258">
        <f t="shared" si="82"/>
        <v>467244.25</v>
      </c>
      <c r="AE887" s="259">
        <f t="shared" si="83"/>
        <v>1868977</v>
      </c>
    </row>
    <row r="888" spans="1:31">
      <c r="A888" s="26"/>
      <c r="B888" s="210" t="s">
        <v>1525</v>
      </c>
      <c r="C888" s="211" t="s">
        <v>1526</v>
      </c>
      <c r="D888" s="211" t="s">
        <v>101</v>
      </c>
      <c r="E888" s="211" t="s">
        <v>107</v>
      </c>
      <c r="F888" s="241" t="s">
        <v>103</v>
      </c>
      <c r="G888" s="357">
        <v>0.5</v>
      </c>
      <c r="H888" s="360">
        <v>12955.355776991901</v>
      </c>
      <c r="I888" s="365">
        <v>407.064610062648</v>
      </c>
      <c r="J888" s="332">
        <f>Table1[[#This Row],[Embellishment Area (m2)]]*Table1[[#This Row],[Construction Unit Rate ($/m)]]*Table1[[#This Row],[Embellishment Area Factor]]</f>
        <v>2636833.4237920409</v>
      </c>
      <c r="K888" s="246">
        <v>25910.711553983801</v>
      </c>
      <c r="L888" s="337">
        <v>112.7890879358248</v>
      </c>
      <c r="M888" s="88">
        <f>Table1[[#This Row],[Size of land (m2)]]*Table1[[#This Row],[Land Unit Rate ($/m2)]]</f>
        <v>2922445.5239420705</v>
      </c>
      <c r="N888" s="244">
        <v>2021</v>
      </c>
      <c r="O888" s="202">
        <f>ROUND(IF(Table1[[#This Row],[Valuation Year]]=2016,(Table1[[#This Row],[Total Construction Cost ($)]]+Table1[[#This Row],[Land Value]])*('General Input Sheet'!$G$38/'General Input Sheet'!$G$43),Table1[[#This Row],[Total Construction Cost ($)]]+Table1[[#This Row],[Land Value]]),0)</f>
        <v>5559279</v>
      </c>
      <c r="P888" s="123" t="str" cm="1">
        <f t="array" ref="P888">_xlfn.IFS(Table1[[#This Row],[Asset Class]]&lt;&gt;"Local","y",P$11=$E888,"y",Table1[[#This Row],[Asset Class]]="Local","")</f>
        <v>y</v>
      </c>
      <c r="Q888" s="86" t="str" cm="1">
        <f t="array" ref="Q888">_xlfn.IFS(Table1[[#This Row],[Asset Class]]&lt;&gt;"Local","y",Q$11=$E888,"y",Table1[[#This Row],[Asset Class]]="Local","")</f>
        <v>y</v>
      </c>
      <c r="R888" s="86" t="str" cm="1">
        <f t="array" ref="R888">_xlfn.IFS(Table1[[#This Row],[Asset Class]]&lt;&gt;"Local","y",R$11=$E888,"y",Table1[[#This Row],[Asset Class]]="Local","")</f>
        <v>y</v>
      </c>
      <c r="S888" s="341" t="str" cm="1">
        <f t="array" ref="S888">_xlfn.IFS(Table1[[#This Row],[Asset Class]]&lt;&gt;"Local","y",S$11=$E888,"y",Table1[[#This Row],[Asset Class]]="Local","")</f>
        <v>y</v>
      </c>
      <c r="T888" s="50"/>
      <c r="U888" s="95">
        <f>IF(Table1[[#This Row],[Asset Class]]&lt;&gt;"Local",0.25,IF(P888="y",1,""))</f>
        <v>0.25</v>
      </c>
      <c r="V888" s="415">
        <f>IF(Table1[[#This Row],[Asset Class]]&lt;&gt;"Local",0.25,IF(Q888="y",1,""))</f>
        <v>0.25</v>
      </c>
      <c r="W888" s="415">
        <f>IF(Table1[[#This Row],[Asset Class]]&lt;&gt;"Local",0.25,IF(R888="y",1,""))</f>
        <v>0.25</v>
      </c>
      <c r="X888" s="415">
        <f>IF(Table1[[#This Row],[Asset Class]]&lt;&gt;"Local",0.25,IF(S888="y",1,""))</f>
        <v>0.25</v>
      </c>
      <c r="Y888" s="95">
        <f t="shared" si="78"/>
        <v>1</v>
      </c>
      <c r="Z888" s="50"/>
      <c r="AA888" s="257">
        <f t="shared" si="79"/>
        <v>1389819.75</v>
      </c>
      <c r="AB888" s="258">
        <f t="shared" si="80"/>
        <v>1389819.75</v>
      </c>
      <c r="AC888" s="258">
        <f t="shared" si="81"/>
        <v>1389819.75</v>
      </c>
      <c r="AD888" s="258">
        <f t="shared" si="82"/>
        <v>1389819.75</v>
      </c>
      <c r="AE888" s="259">
        <f t="shared" si="83"/>
        <v>5559279</v>
      </c>
    </row>
    <row r="889" spans="1:31">
      <c r="A889" s="26"/>
      <c r="B889" s="210" t="s">
        <v>1527</v>
      </c>
      <c r="C889" s="211" t="s">
        <v>1528</v>
      </c>
      <c r="D889" s="211" t="s">
        <v>106</v>
      </c>
      <c r="E889" s="211" t="s">
        <v>107</v>
      </c>
      <c r="F889" s="241" t="s">
        <v>103</v>
      </c>
      <c r="G889" s="357">
        <v>0.5</v>
      </c>
      <c r="H889" s="360">
        <v>7999.5869758440103</v>
      </c>
      <c r="I889" s="365">
        <v>295.91815694928124</v>
      </c>
      <c r="J889" s="332">
        <f>Table1[[#This Row],[Embellishment Area (m2)]]*Table1[[#This Row],[Construction Unit Rate ($/m)]]*Table1[[#This Row],[Embellishment Area Factor]]</f>
        <v>1183611.517123617</v>
      </c>
      <c r="K889" s="246">
        <v>15999.173951688021</v>
      </c>
      <c r="L889" s="337">
        <v>157.26221918381682</v>
      </c>
      <c r="M889" s="88">
        <f>Table1[[#This Row],[Size of land (m2)]]*Table1[[#This Row],[Land Unit Rate ($/m2)]]</f>
        <v>2516065.6007503741</v>
      </c>
      <c r="N889" s="244">
        <v>2021</v>
      </c>
      <c r="O889" s="202">
        <f>ROUND(IF(Table1[[#This Row],[Valuation Year]]=2016,(Table1[[#This Row],[Total Construction Cost ($)]]+Table1[[#This Row],[Land Value]])*('General Input Sheet'!$G$38/'General Input Sheet'!$G$43),Table1[[#This Row],[Total Construction Cost ($)]]+Table1[[#This Row],[Land Value]]),0)</f>
        <v>3699677</v>
      </c>
      <c r="P889" s="123" t="str" cm="1">
        <f t="array" ref="P889">_xlfn.IFS(Table1[[#This Row],[Asset Class]]&lt;&gt;"Local","y",P$11=$E889,"y",Table1[[#This Row],[Asset Class]]="Local","")</f>
        <v>y</v>
      </c>
      <c r="Q889" s="86" t="str" cm="1">
        <f t="array" ref="Q889">_xlfn.IFS(Table1[[#This Row],[Asset Class]]&lt;&gt;"Local","y",Q$11=$E889,"y",Table1[[#This Row],[Asset Class]]="Local","")</f>
        <v>y</v>
      </c>
      <c r="R889" s="86" t="str" cm="1">
        <f t="array" ref="R889">_xlfn.IFS(Table1[[#This Row],[Asset Class]]&lt;&gt;"Local","y",R$11=$E889,"y",Table1[[#This Row],[Asset Class]]="Local","")</f>
        <v>y</v>
      </c>
      <c r="S889" s="341" t="str" cm="1">
        <f t="array" ref="S889">_xlfn.IFS(Table1[[#This Row],[Asset Class]]&lt;&gt;"Local","y",S$11=$E889,"y",Table1[[#This Row],[Asset Class]]="Local","")</f>
        <v>y</v>
      </c>
      <c r="T889" s="50"/>
      <c r="U889" s="95">
        <f>IF(Table1[[#This Row],[Asset Class]]&lt;&gt;"Local",0.25,IF(P889="y",1,""))</f>
        <v>0.25</v>
      </c>
      <c r="V889" s="415">
        <f>IF(Table1[[#This Row],[Asset Class]]&lt;&gt;"Local",0.25,IF(Q889="y",1,""))</f>
        <v>0.25</v>
      </c>
      <c r="W889" s="415">
        <f>IF(Table1[[#This Row],[Asset Class]]&lt;&gt;"Local",0.25,IF(R889="y",1,""))</f>
        <v>0.25</v>
      </c>
      <c r="X889" s="415">
        <f>IF(Table1[[#This Row],[Asset Class]]&lt;&gt;"Local",0.25,IF(S889="y",1,""))</f>
        <v>0.25</v>
      </c>
      <c r="Y889" s="95">
        <f t="shared" si="78"/>
        <v>1</v>
      </c>
      <c r="Z889" s="50"/>
      <c r="AA889" s="257">
        <f t="shared" si="79"/>
        <v>924919.25</v>
      </c>
      <c r="AB889" s="258">
        <f t="shared" si="80"/>
        <v>924919.25</v>
      </c>
      <c r="AC889" s="258">
        <f t="shared" si="81"/>
        <v>924919.25</v>
      </c>
      <c r="AD889" s="258">
        <f t="shared" si="82"/>
        <v>924919.25</v>
      </c>
      <c r="AE889" s="259">
        <f t="shared" si="83"/>
        <v>3699677</v>
      </c>
    </row>
    <row r="890" spans="1:31">
      <c r="A890" s="26"/>
      <c r="B890" s="210" t="s">
        <v>1529</v>
      </c>
      <c r="C890" s="211" t="s">
        <v>1530</v>
      </c>
      <c r="D890" s="211" t="s">
        <v>111</v>
      </c>
      <c r="E890" s="211" t="s">
        <v>107</v>
      </c>
      <c r="F890" s="241" t="s">
        <v>103</v>
      </c>
      <c r="G890" s="357">
        <v>0.5</v>
      </c>
      <c r="H890" s="360">
        <v>5339.218628055085</v>
      </c>
      <c r="I890" s="365">
        <v>111.62041035606889</v>
      </c>
      <c r="J890" s="332">
        <f>Table1[[#This Row],[Embellishment Area (m2)]]*Table1[[#This Row],[Construction Unit Rate ($/m)]]*Table1[[#This Row],[Embellishment Area Factor]]</f>
        <v>297982.88712213788</v>
      </c>
      <c r="K890" s="246">
        <v>10678.43725611017</v>
      </c>
      <c r="L890" s="337">
        <v>66.125722619436161</v>
      </c>
      <c r="M890" s="88">
        <f>Table1[[#This Row],[Size of land (m2)]]*Table1[[#This Row],[Land Unit Rate ($/m2)]]</f>
        <v>706119.38000659412</v>
      </c>
      <c r="N890" s="244">
        <v>2021</v>
      </c>
      <c r="O890" s="202">
        <f>ROUND(IF(Table1[[#This Row],[Valuation Year]]=2016,(Table1[[#This Row],[Total Construction Cost ($)]]+Table1[[#This Row],[Land Value]])*('General Input Sheet'!$G$38/'General Input Sheet'!$G$43),Table1[[#This Row],[Total Construction Cost ($)]]+Table1[[#This Row],[Land Value]]),0)</f>
        <v>1004102</v>
      </c>
      <c r="P890" s="123" t="str" cm="1">
        <f t="array" ref="P890">_xlfn.IFS(Table1[[#This Row],[Asset Class]]&lt;&gt;"Local","y",P$11=$E890,"y",Table1[[#This Row],[Asset Class]]="Local","")</f>
        <v>y</v>
      </c>
      <c r="Q890" s="86" t="str" cm="1">
        <f t="array" ref="Q890">_xlfn.IFS(Table1[[#This Row],[Asset Class]]&lt;&gt;"Local","y",Q$11=$E890,"y",Table1[[#This Row],[Asset Class]]="Local","")</f>
        <v/>
      </c>
      <c r="R890" s="86" t="str" cm="1">
        <f t="array" ref="R890">_xlfn.IFS(Table1[[#This Row],[Asset Class]]&lt;&gt;"Local","y",R$11=$E890,"y",Table1[[#This Row],[Asset Class]]="Local","")</f>
        <v/>
      </c>
      <c r="S890" s="341" t="str" cm="1">
        <f t="array" ref="S890">_xlfn.IFS(Table1[[#This Row],[Asset Class]]&lt;&gt;"Local","y",S$11=$E890,"y",Table1[[#This Row],[Asset Class]]="Local","")</f>
        <v/>
      </c>
      <c r="T890" s="50"/>
      <c r="U890" s="95">
        <f>IF(Table1[[#This Row],[Asset Class]]&lt;&gt;"Local",0.25,IF(P890="y",1,""))</f>
        <v>1</v>
      </c>
      <c r="V890" s="415" t="str">
        <f>IF(Table1[[#This Row],[Asset Class]]&lt;&gt;"Local",0.25,IF(Q890="y",1,""))</f>
        <v/>
      </c>
      <c r="W890" s="415" t="str">
        <f>IF(Table1[[#This Row],[Asset Class]]&lt;&gt;"Local",0.25,IF(R890="y",1,""))</f>
        <v/>
      </c>
      <c r="X890" s="415" t="str">
        <f>IF(Table1[[#This Row],[Asset Class]]&lt;&gt;"Local",0.25,IF(S890="y",1,""))</f>
        <v/>
      </c>
      <c r="Y890" s="95">
        <f t="shared" si="78"/>
        <v>1</v>
      </c>
      <c r="Z890" s="50"/>
      <c r="AA890" s="257">
        <f t="shared" si="79"/>
        <v>1004102</v>
      </c>
      <c r="AB890" s="258" t="str">
        <f t="shared" si="80"/>
        <v/>
      </c>
      <c r="AC890" s="258" t="str">
        <f t="shared" si="81"/>
        <v/>
      </c>
      <c r="AD890" s="258" t="str">
        <f t="shared" si="82"/>
        <v/>
      </c>
      <c r="AE890" s="259">
        <f t="shared" si="83"/>
        <v>1004102</v>
      </c>
    </row>
    <row r="891" spans="1:31">
      <c r="A891" s="26"/>
      <c r="B891" s="210" t="s">
        <v>1531</v>
      </c>
      <c r="C891" s="211" t="s">
        <v>1532</v>
      </c>
      <c r="D891" s="211" t="s">
        <v>106</v>
      </c>
      <c r="E891" s="211" t="s">
        <v>107</v>
      </c>
      <c r="F891" s="241" t="s">
        <v>131</v>
      </c>
      <c r="G891" s="357">
        <v>0.5</v>
      </c>
      <c r="H891" s="360">
        <v>192466.55594997574</v>
      </c>
      <c r="I891" s="365">
        <v>295.91815694928124</v>
      </c>
      <c r="J891" s="332">
        <f>Table1[[#This Row],[Embellishment Area (m2)]]*Table1[[#This Row],[Construction Unit Rate ($/m)]]*Table1[[#This Row],[Embellishment Area Factor]]</f>
        <v>28477174.255546268</v>
      </c>
      <c r="K891" s="246">
        <v>384933.11189995147</v>
      </c>
      <c r="L891" s="337">
        <v>157.26221918381682</v>
      </c>
      <c r="M891" s="88">
        <f>Table1[[#This Row],[Size of land (m2)]]*Table1[[#This Row],[Land Unit Rate ($/m2)]]</f>
        <v>60535435.414718859</v>
      </c>
      <c r="N891" s="244">
        <v>2021</v>
      </c>
      <c r="O891" s="202">
        <f>ROUND(IF(Table1[[#This Row],[Valuation Year]]=2016,(Table1[[#This Row],[Total Construction Cost ($)]]+Table1[[#This Row],[Land Value]])*('General Input Sheet'!$G$38/'General Input Sheet'!$G$43),Table1[[#This Row],[Total Construction Cost ($)]]+Table1[[#This Row],[Land Value]]),0)</f>
        <v>89012610</v>
      </c>
      <c r="P891" s="123" t="str" cm="1">
        <f t="array" ref="P891">_xlfn.IFS(Table1[[#This Row],[Asset Class]]&lt;&gt;"Local","y",P$11=$E891,"y",Table1[[#This Row],[Asset Class]]="Local","")</f>
        <v>y</v>
      </c>
      <c r="Q891" s="86" t="str" cm="1">
        <f t="array" ref="Q891">_xlfn.IFS(Table1[[#This Row],[Asset Class]]&lt;&gt;"Local","y",Q$11=$E891,"y",Table1[[#This Row],[Asset Class]]="Local","")</f>
        <v>y</v>
      </c>
      <c r="R891" s="86" t="str" cm="1">
        <f t="array" ref="R891">_xlfn.IFS(Table1[[#This Row],[Asset Class]]&lt;&gt;"Local","y",R$11=$E891,"y",Table1[[#This Row],[Asset Class]]="Local","")</f>
        <v>y</v>
      </c>
      <c r="S891" s="341" t="str" cm="1">
        <f t="array" ref="S891">_xlfn.IFS(Table1[[#This Row],[Asset Class]]&lt;&gt;"Local","y",S$11=$E891,"y",Table1[[#This Row],[Asset Class]]="Local","")</f>
        <v>y</v>
      </c>
      <c r="T891" s="50"/>
      <c r="U891" s="95">
        <f>IF(Table1[[#This Row],[Asset Class]]&lt;&gt;"Local",0.25,IF(P891="y",1,""))</f>
        <v>0.25</v>
      </c>
      <c r="V891" s="415">
        <f>IF(Table1[[#This Row],[Asset Class]]&lt;&gt;"Local",0.25,IF(Q891="y",1,""))</f>
        <v>0.25</v>
      </c>
      <c r="W891" s="415">
        <f>IF(Table1[[#This Row],[Asset Class]]&lt;&gt;"Local",0.25,IF(R891="y",1,""))</f>
        <v>0.25</v>
      </c>
      <c r="X891" s="415">
        <f>IF(Table1[[#This Row],[Asset Class]]&lt;&gt;"Local",0.25,IF(S891="y",1,""))</f>
        <v>0.25</v>
      </c>
      <c r="Y891" s="95">
        <f t="shared" si="78"/>
        <v>1</v>
      </c>
      <c r="Z891" s="50"/>
      <c r="AA891" s="257">
        <f t="shared" si="79"/>
        <v>22253152.5</v>
      </c>
      <c r="AB891" s="258">
        <f t="shared" si="80"/>
        <v>22253152.5</v>
      </c>
      <c r="AC891" s="258">
        <f t="shared" si="81"/>
        <v>22253152.5</v>
      </c>
      <c r="AD891" s="258">
        <f t="shared" si="82"/>
        <v>22253152.5</v>
      </c>
      <c r="AE891" s="259">
        <f t="shared" si="83"/>
        <v>89012610</v>
      </c>
    </row>
    <row r="892" spans="1:31">
      <c r="A892" s="26"/>
      <c r="B892" s="210" t="s">
        <v>1533</v>
      </c>
      <c r="C892" s="211" t="s">
        <v>1534</v>
      </c>
      <c r="D892" s="211" t="s">
        <v>111</v>
      </c>
      <c r="E892" s="211" t="s">
        <v>107</v>
      </c>
      <c r="F892" s="241" t="s">
        <v>103</v>
      </c>
      <c r="G892" s="357">
        <v>0.5</v>
      </c>
      <c r="H892" s="360">
        <v>2651.1324116162555</v>
      </c>
      <c r="I892" s="365">
        <v>111.62041035606889</v>
      </c>
      <c r="J892" s="332">
        <f>Table1[[#This Row],[Embellishment Area (m2)]]*Table1[[#This Row],[Construction Unit Rate ($/m)]]*Table1[[#This Row],[Embellishment Area Factor]]</f>
        <v>147960.24384644048</v>
      </c>
      <c r="K892" s="246">
        <v>5302.2648232325109</v>
      </c>
      <c r="L892" s="337">
        <v>66.125722619436161</v>
      </c>
      <c r="M892" s="88">
        <f>Table1[[#This Row],[Size of land (m2)]]*Table1[[#This Row],[Land Unit Rate ($/m2)]]</f>
        <v>350616.09295586671</v>
      </c>
      <c r="N892" s="244">
        <v>2021</v>
      </c>
      <c r="O892" s="202">
        <f>ROUND(IF(Table1[[#This Row],[Valuation Year]]=2016,(Table1[[#This Row],[Total Construction Cost ($)]]+Table1[[#This Row],[Land Value]])*('General Input Sheet'!$G$38/'General Input Sheet'!$G$43),Table1[[#This Row],[Total Construction Cost ($)]]+Table1[[#This Row],[Land Value]]),0)</f>
        <v>498576</v>
      </c>
      <c r="P892" s="123" t="str" cm="1">
        <f t="array" ref="P892">_xlfn.IFS(Table1[[#This Row],[Asset Class]]&lt;&gt;"Local","y",P$11=$E892,"y",Table1[[#This Row],[Asset Class]]="Local","")</f>
        <v>y</v>
      </c>
      <c r="Q892" s="86" t="str" cm="1">
        <f t="array" ref="Q892">_xlfn.IFS(Table1[[#This Row],[Asset Class]]&lt;&gt;"Local","y",Q$11=$E892,"y",Table1[[#This Row],[Asset Class]]="Local","")</f>
        <v/>
      </c>
      <c r="R892" s="86" t="str" cm="1">
        <f t="array" ref="R892">_xlfn.IFS(Table1[[#This Row],[Asset Class]]&lt;&gt;"Local","y",R$11=$E892,"y",Table1[[#This Row],[Asset Class]]="Local","")</f>
        <v/>
      </c>
      <c r="S892" s="341" t="str" cm="1">
        <f t="array" ref="S892">_xlfn.IFS(Table1[[#This Row],[Asset Class]]&lt;&gt;"Local","y",S$11=$E892,"y",Table1[[#This Row],[Asset Class]]="Local","")</f>
        <v/>
      </c>
      <c r="T892" s="50"/>
      <c r="U892" s="95">
        <f>IF(Table1[[#This Row],[Asset Class]]&lt;&gt;"Local",0.25,IF(P892="y",1,""))</f>
        <v>1</v>
      </c>
      <c r="V892" s="415" t="str">
        <f>IF(Table1[[#This Row],[Asset Class]]&lt;&gt;"Local",0.25,IF(Q892="y",1,""))</f>
        <v/>
      </c>
      <c r="W892" s="415" t="str">
        <f>IF(Table1[[#This Row],[Asset Class]]&lt;&gt;"Local",0.25,IF(R892="y",1,""))</f>
        <v/>
      </c>
      <c r="X892" s="415" t="str">
        <f>IF(Table1[[#This Row],[Asset Class]]&lt;&gt;"Local",0.25,IF(S892="y",1,""))</f>
        <v/>
      </c>
      <c r="Y892" s="95">
        <f t="shared" si="78"/>
        <v>1</v>
      </c>
      <c r="Z892" s="50"/>
      <c r="AA892" s="257">
        <f t="shared" si="79"/>
        <v>498576</v>
      </c>
      <c r="AB892" s="258" t="str">
        <f t="shared" si="80"/>
        <v/>
      </c>
      <c r="AC892" s="258" t="str">
        <f t="shared" si="81"/>
        <v/>
      </c>
      <c r="AD892" s="258" t="str">
        <f t="shared" si="82"/>
        <v/>
      </c>
      <c r="AE892" s="259">
        <f t="shared" si="83"/>
        <v>498576</v>
      </c>
    </row>
    <row r="893" spans="1:31">
      <c r="A893" s="26"/>
      <c r="B893" s="210" t="s">
        <v>1535</v>
      </c>
      <c r="C893" s="211" t="s">
        <v>1536</v>
      </c>
      <c r="D893" s="211" t="s">
        <v>106</v>
      </c>
      <c r="E893" s="211" t="s">
        <v>107</v>
      </c>
      <c r="F893" s="241" t="s">
        <v>103</v>
      </c>
      <c r="G893" s="357">
        <v>0.5</v>
      </c>
      <c r="H893" s="360">
        <v>15511.55752949962</v>
      </c>
      <c r="I893" s="365">
        <v>295.91815694928124</v>
      </c>
      <c r="J893" s="332">
        <f>Table1[[#This Row],[Embellishment Area (m2)]]*Table1[[#This Row],[Construction Unit Rate ($/m)]]*Table1[[#This Row],[Embellishment Area Factor]]</f>
        <v>2295075.7577711367</v>
      </c>
      <c r="K893" s="246">
        <v>31023.115058999239</v>
      </c>
      <c r="L893" s="337">
        <v>157.26221918381682</v>
      </c>
      <c r="M893" s="88">
        <f>Table1[[#This Row],[Size of land (m2)]]*Table1[[#This Row],[Land Unit Rate ($/m2)]]</f>
        <v>4878763.9201731067</v>
      </c>
      <c r="N893" s="244">
        <v>2021</v>
      </c>
      <c r="O893" s="202">
        <f>ROUND(IF(Table1[[#This Row],[Valuation Year]]=2016,(Table1[[#This Row],[Total Construction Cost ($)]]+Table1[[#This Row],[Land Value]])*('General Input Sheet'!$G$38/'General Input Sheet'!$G$43),Table1[[#This Row],[Total Construction Cost ($)]]+Table1[[#This Row],[Land Value]]),0)</f>
        <v>7173840</v>
      </c>
      <c r="P893" s="123" t="str" cm="1">
        <f t="array" ref="P893">_xlfn.IFS(Table1[[#This Row],[Asset Class]]&lt;&gt;"Local","y",P$11=$E893,"y",Table1[[#This Row],[Asset Class]]="Local","")</f>
        <v>y</v>
      </c>
      <c r="Q893" s="86" t="str" cm="1">
        <f t="array" ref="Q893">_xlfn.IFS(Table1[[#This Row],[Asset Class]]&lt;&gt;"Local","y",Q$11=$E893,"y",Table1[[#This Row],[Asset Class]]="Local","")</f>
        <v>y</v>
      </c>
      <c r="R893" s="86" t="str" cm="1">
        <f t="array" ref="R893">_xlfn.IFS(Table1[[#This Row],[Asset Class]]&lt;&gt;"Local","y",R$11=$E893,"y",Table1[[#This Row],[Asset Class]]="Local","")</f>
        <v>y</v>
      </c>
      <c r="S893" s="341" t="str" cm="1">
        <f t="array" ref="S893">_xlfn.IFS(Table1[[#This Row],[Asset Class]]&lt;&gt;"Local","y",S$11=$E893,"y",Table1[[#This Row],[Asset Class]]="Local","")</f>
        <v>y</v>
      </c>
      <c r="T893" s="50"/>
      <c r="U893" s="95">
        <f>IF(Table1[[#This Row],[Asset Class]]&lt;&gt;"Local",0.25,IF(P893="y",1,""))</f>
        <v>0.25</v>
      </c>
      <c r="V893" s="415">
        <f>IF(Table1[[#This Row],[Asset Class]]&lt;&gt;"Local",0.25,IF(Q893="y",1,""))</f>
        <v>0.25</v>
      </c>
      <c r="W893" s="415">
        <f>IF(Table1[[#This Row],[Asset Class]]&lt;&gt;"Local",0.25,IF(R893="y",1,""))</f>
        <v>0.25</v>
      </c>
      <c r="X893" s="415">
        <f>IF(Table1[[#This Row],[Asset Class]]&lt;&gt;"Local",0.25,IF(S893="y",1,""))</f>
        <v>0.25</v>
      </c>
      <c r="Y893" s="95">
        <f t="shared" si="78"/>
        <v>1</v>
      </c>
      <c r="Z893" s="50"/>
      <c r="AA893" s="257">
        <f t="shared" si="79"/>
        <v>1793460</v>
      </c>
      <c r="AB893" s="258">
        <f t="shared" si="80"/>
        <v>1793460</v>
      </c>
      <c r="AC893" s="258">
        <f t="shared" si="81"/>
        <v>1793460</v>
      </c>
      <c r="AD893" s="258">
        <f t="shared" si="82"/>
        <v>1793460</v>
      </c>
      <c r="AE893" s="259">
        <f t="shared" si="83"/>
        <v>7173840</v>
      </c>
    </row>
    <row r="894" spans="1:31">
      <c r="A894" s="26"/>
      <c r="B894" s="210" t="s">
        <v>1535</v>
      </c>
      <c r="C894" s="211" t="s">
        <v>1537</v>
      </c>
      <c r="D894" s="211" t="s">
        <v>106</v>
      </c>
      <c r="E894" s="211" t="s">
        <v>107</v>
      </c>
      <c r="F894" s="241" t="s">
        <v>136</v>
      </c>
      <c r="G894" s="357">
        <v>0.5</v>
      </c>
      <c r="H894" s="360">
        <v>22708.898985010994</v>
      </c>
      <c r="I894" s="365">
        <v>295.91815694928124</v>
      </c>
      <c r="J894" s="332">
        <f>Table1[[#This Row],[Embellishment Area (m2)]]*Table1[[#This Row],[Construction Unit Rate ($/m)]]*Table1[[#This Row],[Embellishment Area Factor]]</f>
        <v>3359987.7669959283</v>
      </c>
      <c r="K894" s="246">
        <v>45417.797970021988</v>
      </c>
      <c r="L894" s="337">
        <v>157.26221918381682</v>
      </c>
      <c r="M894" s="88">
        <f>Table1[[#This Row],[Size of land (m2)]]*Table1[[#This Row],[Land Unit Rate ($/m2)]]</f>
        <v>7142503.6992079085</v>
      </c>
      <c r="N894" s="244">
        <v>2021</v>
      </c>
      <c r="O894" s="202">
        <f>ROUND(IF(Table1[[#This Row],[Valuation Year]]=2016,(Table1[[#This Row],[Total Construction Cost ($)]]+Table1[[#This Row],[Land Value]])*('General Input Sheet'!$G$38/'General Input Sheet'!$G$43),Table1[[#This Row],[Total Construction Cost ($)]]+Table1[[#This Row],[Land Value]]),0)</f>
        <v>10502491</v>
      </c>
      <c r="P894" s="123" t="str" cm="1">
        <f t="array" ref="P894">_xlfn.IFS(Table1[[#This Row],[Asset Class]]&lt;&gt;"Local","y",P$11=$E894,"y",Table1[[#This Row],[Asset Class]]="Local","")</f>
        <v>y</v>
      </c>
      <c r="Q894" s="86" t="str" cm="1">
        <f t="array" ref="Q894">_xlfn.IFS(Table1[[#This Row],[Asset Class]]&lt;&gt;"Local","y",Q$11=$E894,"y",Table1[[#This Row],[Asset Class]]="Local","")</f>
        <v>y</v>
      </c>
      <c r="R894" s="86" t="str" cm="1">
        <f t="array" ref="R894">_xlfn.IFS(Table1[[#This Row],[Asset Class]]&lt;&gt;"Local","y",R$11=$E894,"y",Table1[[#This Row],[Asset Class]]="Local","")</f>
        <v>y</v>
      </c>
      <c r="S894" s="341" t="str" cm="1">
        <f t="array" ref="S894">_xlfn.IFS(Table1[[#This Row],[Asset Class]]&lt;&gt;"Local","y",S$11=$E894,"y",Table1[[#This Row],[Asset Class]]="Local","")</f>
        <v>y</v>
      </c>
      <c r="T894" s="50"/>
      <c r="U894" s="95">
        <f>IF(Table1[[#This Row],[Asset Class]]&lt;&gt;"Local",0.25,IF(P894="y",1,""))</f>
        <v>0.25</v>
      </c>
      <c r="V894" s="415">
        <f>IF(Table1[[#This Row],[Asset Class]]&lt;&gt;"Local",0.25,IF(Q894="y",1,""))</f>
        <v>0.25</v>
      </c>
      <c r="W894" s="415">
        <f>IF(Table1[[#This Row],[Asset Class]]&lt;&gt;"Local",0.25,IF(R894="y",1,""))</f>
        <v>0.25</v>
      </c>
      <c r="X894" s="415">
        <f>IF(Table1[[#This Row],[Asset Class]]&lt;&gt;"Local",0.25,IF(S894="y",1,""))</f>
        <v>0.25</v>
      </c>
      <c r="Y894" s="95">
        <f t="shared" si="78"/>
        <v>1</v>
      </c>
      <c r="Z894" s="50"/>
      <c r="AA894" s="257">
        <f t="shared" si="79"/>
        <v>2625622.75</v>
      </c>
      <c r="AB894" s="258">
        <f t="shared" si="80"/>
        <v>2625622.75</v>
      </c>
      <c r="AC894" s="258">
        <f t="shared" si="81"/>
        <v>2625622.75</v>
      </c>
      <c r="AD894" s="258">
        <f t="shared" si="82"/>
        <v>2625622.75</v>
      </c>
      <c r="AE894" s="259">
        <f t="shared" si="83"/>
        <v>10502491</v>
      </c>
    </row>
    <row r="895" spans="1:31">
      <c r="A895" s="26"/>
      <c r="B895" s="210" t="s">
        <v>1538</v>
      </c>
      <c r="C895" s="211" t="s">
        <v>1539</v>
      </c>
      <c r="D895" s="211" t="s">
        <v>111</v>
      </c>
      <c r="E895" s="211" t="s">
        <v>107</v>
      </c>
      <c r="F895" s="241" t="s">
        <v>103</v>
      </c>
      <c r="G895" s="357">
        <v>0.5</v>
      </c>
      <c r="H895" s="360">
        <v>24251.12995258527</v>
      </c>
      <c r="I895" s="365">
        <v>111.62041035606889</v>
      </c>
      <c r="J895" s="332">
        <f>Table1[[#This Row],[Embellishment Area (m2)]]*Table1[[#This Row],[Construction Unit Rate ($/m)]]*Table1[[#This Row],[Embellishment Area Factor]]</f>
        <v>1353460.5384529606</v>
      </c>
      <c r="K895" s="246">
        <v>48502.25990517054</v>
      </c>
      <c r="L895" s="337">
        <v>66.125722619436161</v>
      </c>
      <c r="M895" s="88">
        <f>Table1[[#This Row],[Size of land (m2)]]*Table1[[#This Row],[Land Unit Rate ($/m2)]]</f>
        <v>3207246.9849051069</v>
      </c>
      <c r="N895" s="244">
        <v>2021</v>
      </c>
      <c r="O895" s="202">
        <f>ROUND(IF(Table1[[#This Row],[Valuation Year]]=2016,(Table1[[#This Row],[Total Construction Cost ($)]]+Table1[[#This Row],[Land Value]])*('General Input Sheet'!$G$38/'General Input Sheet'!$G$43),Table1[[#This Row],[Total Construction Cost ($)]]+Table1[[#This Row],[Land Value]]),0)</f>
        <v>4560708</v>
      </c>
      <c r="P895" s="123" t="str" cm="1">
        <f t="array" ref="P895">_xlfn.IFS(Table1[[#This Row],[Asset Class]]&lt;&gt;"Local","y",P$11=$E895,"y",Table1[[#This Row],[Asset Class]]="Local","")</f>
        <v>y</v>
      </c>
      <c r="Q895" s="86" t="str" cm="1">
        <f t="array" ref="Q895">_xlfn.IFS(Table1[[#This Row],[Asset Class]]&lt;&gt;"Local","y",Q$11=$E895,"y",Table1[[#This Row],[Asset Class]]="Local","")</f>
        <v/>
      </c>
      <c r="R895" s="86" t="str" cm="1">
        <f t="array" ref="R895">_xlfn.IFS(Table1[[#This Row],[Asset Class]]&lt;&gt;"Local","y",R$11=$E895,"y",Table1[[#This Row],[Asset Class]]="Local","")</f>
        <v/>
      </c>
      <c r="S895" s="341" t="str" cm="1">
        <f t="array" ref="S895">_xlfn.IFS(Table1[[#This Row],[Asset Class]]&lt;&gt;"Local","y",S$11=$E895,"y",Table1[[#This Row],[Asset Class]]="Local","")</f>
        <v/>
      </c>
      <c r="T895" s="50"/>
      <c r="U895" s="95">
        <f>IF(Table1[[#This Row],[Asset Class]]&lt;&gt;"Local",0.25,IF(P895="y",1,""))</f>
        <v>1</v>
      </c>
      <c r="V895" s="415" t="str">
        <f>IF(Table1[[#This Row],[Asset Class]]&lt;&gt;"Local",0.25,IF(Q895="y",1,""))</f>
        <v/>
      </c>
      <c r="W895" s="415" t="str">
        <f>IF(Table1[[#This Row],[Asset Class]]&lt;&gt;"Local",0.25,IF(R895="y",1,""))</f>
        <v/>
      </c>
      <c r="X895" s="415" t="str">
        <f>IF(Table1[[#This Row],[Asset Class]]&lt;&gt;"Local",0.25,IF(S895="y",1,""))</f>
        <v/>
      </c>
      <c r="Y895" s="95">
        <f t="shared" si="78"/>
        <v>1</v>
      </c>
      <c r="Z895" s="50"/>
      <c r="AA895" s="257">
        <f t="shared" si="79"/>
        <v>4560708</v>
      </c>
      <c r="AB895" s="258" t="str">
        <f t="shared" si="80"/>
        <v/>
      </c>
      <c r="AC895" s="258" t="str">
        <f t="shared" si="81"/>
        <v/>
      </c>
      <c r="AD895" s="258" t="str">
        <f t="shared" si="82"/>
        <v/>
      </c>
      <c r="AE895" s="259">
        <f t="shared" si="83"/>
        <v>4560708</v>
      </c>
    </row>
    <row r="896" spans="1:31">
      <c r="A896" s="26"/>
      <c r="B896" s="210" t="s">
        <v>1540</v>
      </c>
      <c r="C896" s="211" t="s">
        <v>1541</v>
      </c>
      <c r="D896" s="211" t="s">
        <v>111</v>
      </c>
      <c r="E896" s="211" t="s">
        <v>107</v>
      </c>
      <c r="F896" s="241" t="s">
        <v>108</v>
      </c>
      <c r="G896" s="357">
        <v>0.5</v>
      </c>
      <c r="H896" s="360">
        <v>8123.3387338248303</v>
      </c>
      <c r="I896" s="365">
        <v>111.62041035606889</v>
      </c>
      <c r="J896" s="332">
        <f>Table1[[#This Row],[Embellishment Area (m2)]]*Table1[[#This Row],[Construction Unit Rate ($/m)]]*Table1[[#This Row],[Embellishment Area Factor]]</f>
        <v>453365.20146543829</v>
      </c>
      <c r="K896" s="246">
        <v>16246.677467649661</v>
      </c>
      <c r="L896" s="337">
        <v>66.125722619436161</v>
      </c>
      <c r="M896" s="88">
        <f>Table1[[#This Row],[Size of land (m2)]]*Table1[[#This Row],[Land Unit Rate ($/m2)]]</f>
        <v>1074323.287713245</v>
      </c>
      <c r="N896" s="244">
        <v>2021</v>
      </c>
      <c r="O896" s="202">
        <f>ROUND(IF(Table1[[#This Row],[Valuation Year]]=2016,(Table1[[#This Row],[Total Construction Cost ($)]]+Table1[[#This Row],[Land Value]])*('General Input Sheet'!$G$38/'General Input Sheet'!$G$43),Table1[[#This Row],[Total Construction Cost ($)]]+Table1[[#This Row],[Land Value]]),0)</f>
        <v>1527688</v>
      </c>
      <c r="P896" s="123" t="str" cm="1">
        <f t="array" ref="P896">_xlfn.IFS(Table1[[#This Row],[Asset Class]]&lt;&gt;"Local","y",P$11=$E896,"y",Table1[[#This Row],[Asset Class]]="Local","")</f>
        <v>y</v>
      </c>
      <c r="Q896" s="86" t="str" cm="1">
        <f t="array" ref="Q896">_xlfn.IFS(Table1[[#This Row],[Asset Class]]&lt;&gt;"Local","y",Q$11=$E896,"y",Table1[[#This Row],[Asset Class]]="Local","")</f>
        <v/>
      </c>
      <c r="R896" s="86" t="str" cm="1">
        <f t="array" ref="R896">_xlfn.IFS(Table1[[#This Row],[Asset Class]]&lt;&gt;"Local","y",R$11=$E896,"y",Table1[[#This Row],[Asset Class]]="Local","")</f>
        <v/>
      </c>
      <c r="S896" s="341" t="str" cm="1">
        <f t="array" ref="S896">_xlfn.IFS(Table1[[#This Row],[Asset Class]]&lt;&gt;"Local","y",S$11=$E896,"y",Table1[[#This Row],[Asset Class]]="Local","")</f>
        <v/>
      </c>
      <c r="T896" s="50"/>
      <c r="U896" s="95">
        <f>IF(Table1[[#This Row],[Asset Class]]&lt;&gt;"Local",0.25,IF(P896="y",1,""))</f>
        <v>1</v>
      </c>
      <c r="V896" s="415" t="str">
        <f>IF(Table1[[#This Row],[Asset Class]]&lt;&gt;"Local",0.25,IF(Q896="y",1,""))</f>
        <v/>
      </c>
      <c r="W896" s="415" t="str">
        <f>IF(Table1[[#This Row],[Asset Class]]&lt;&gt;"Local",0.25,IF(R896="y",1,""))</f>
        <v/>
      </c>
      <c r="X896" s="415" t="str">
        <f>IF(Table1[[#This Row],[Asset Class]]&lt;&gt;"Local",0.25,IF(S896="y",1,""))</f>
        <v/>
      </c>
      <c r="Y896" s="95">
        <f t="shared" si="78"/>
        <v>1</v>
      </c>
      <c r="Z896" s="50"/>
      <c r="AA896" s="257">
        <f t="shared" si="79"/>
        <v>1527688</v>
      </c>
      <c r="AB896" s="258" t="str">
        <f t="shared" si="80"/>
        <v/>
      </c>
      <c r="AC896" s="258" t="str">
        <f t="shared" si="81"/>
        <v/>
      </c>
      <c r="AD896" s="258" t="str">
        <f t="shared" si="82"/>
        <v/>
      </c>
      <c r="AE896" s="259">
        <f t="shared" si="83"/>
        <v>1527688</v>
      </c>
    </row>
    <row r="897" spans="1:31">
      <c r="A897" s="26"/>
      <c r="B897" s="210" t="s">
        <v>1542</v>
      </c>
      <c r="C897" s="211" t="s">
        <v>1543</v>
      </c>
      <c r="D897" s="211" t="s">
        <v>111</v>
      </c>
      <c r="E897" s="211" t="s">
        <v>107</v>
      </c>
      <c r="F897" s="241" t="s">
        <v>103</v>
      </c>
      <c r="G897" s="357">
        <v>0.5</v>
      </c>
      <c r="H897" s="360">
        <v>17991.98942376034</v>
      </c>
      <c r="I897" s="365">
        <v>111.62041035606889</v>
      </c>
      <c r="J897" s="332">
        <f>Table1[[#This Row],[Embellishment Area (m2)]]*Table1[[#This Row],[Construction Unit Rate ($/m)]]*Table1[[#This Row],[Embellishment Area Factor]]</f>
        <v>1004136.6213010903</v>
      </c>
      <c r="K897" s="246">
        <v>35983.978847520681</v>
      </c>
      <c r="L897" s="337">
        <v>66.125722619436161</v>
      </c>
      <c r="M897" s="88">
        <f>Table1[[#This Row],[Size of land (m2)]]*Table1[[#This Row],[Land Unit Rate ($/m2)]]</f>
        <v>2379466.6040148106</v>
      </c>
      <c r="N897" s="244">
        <v>2021</v>
      </c>
      <c r="O897" s="202">
        <f>ROUND(IF(Table1[[#This Row],[Valuation Year]]=2016,(Table1[[#This Row],[Total Construction Cost ($)]]+Table1[[#This Row],[Land Value]])*('General Input Sheet'!$G$38/'General Input Sheet'!$G$43),Table1[[#This Row],[Total Construction Cost ($)]]+Table1[[#This Row],[Land Value]]),0)</f>
        <v>3383603</v>
      </c>
      <c r="P897" s="123" t="str" cm="1">
        <f t="array" ref="P897">_xlfn.IFS(Table1[[#This Row],[Asset Class]]&lt;&gt;"Local","y",P$11=$E897,"y",Table1[[#This Row],[Asset Class]]="Local","")</f>
        <v>y</v>
      </c>
      <c r="Q897" s="86" t="str" cm="1">
        <f t="array" ref="Q897">_xlfn.IFS(Table1[[#This Row],[Asset Class]]&lt;&gt;"Local","y",Q$11=$E897,"y",Table1[[#This Row],[Asset Class]]="Local","")</f>
        <v/>
      </c>
      <c r="R897" s="86" t="str" cm="1">
        <f t="array" ref="R897">_xlfn.IFS(Table1[[#This Row],[Asset Class]]&lt;&gt;"Local","y",R$11=$E897,"y",Table1[[#This Row],[Asset Class]]="Local","")</f>
        <v/>
      </c>
      <c r="S897" s="341" t="str" cm="1">
        <f t="array" ref="S897">_xlfn.IFS(Table1[[#This Row],[Asset Class]]&lt;&gt;"Local","y",S$11=$E897,"y",Table1[[#This Row],[Asset Class]]="Local","")</f>
        <v/>
      </c>
      <c r="T897" s="50"/>
      <c r="U897" s="95">
        <f>IF(Table1[[#This Row],[Asset Class]]&lt;&gt;"Local",0.25,IF(P897="y",1,""))</f>
        <v>1</v>
      </c>
      <c r="V897" s="415" t="str">
        <f>IF(Table1[[#This Row],[Asset Class]]&lt;&gt;"Local",0.25,IF(Q897="y",1,""))</f>
        <v/>
      </c>
      <c r="W897" s="415" t="str">
        <f>IF(Table1[[#This Row],[Asset Class]]&lt;&gt;"Local",0.25,IF(R897="y",1,""))</f>
        <v/>
      </c>
      <c r="X897" s="415" t="str">
        <f>IF(Table1[[#This Row],[Asset Class]]&lt;&gt;"Local",0.25,IF(S897="y",1,""))</f>
        <v/>
      </c>
      <c r="Y897" s="95">
        <f t="shared" si="78"/>
        <v>1</v>
      </c>
      <c r="Z897" s="50"/>
      <c r="AA897" s="257">
        <f t="shared" si="79"/>
        <v>3383603</v>
      </c>
      <c r="AB897" s="258" t="str">
        <f t="shared" si="80"/>
        <v/>
      </c>
      <c r="AC897" s="258" t="str">
        <f t="shared" si="81"/>
        <v/>
      </c>
      <c r="AD897" s="258" t="str">
        <f t="shared" si="82"/>
        <v/>
      </c>
      <c r="AE897" s="259">
        <f t="shared" si="83"/>
        <v>3383603</v>
      </c>
    </row>
    <row r="898" spans="1:31">
      <c r="A898" s="26"/>
      <c r="B898" s="210" t="s">
        <v>1544</v>
      </c>
      <c r="C898" s="211" t="s">
        <v>1545</v>
      </c>
      <c r="D898" s="211" t="s">
        <v>111</v>
      </c>
      <c r="E898" s="211" t="s">
        <v>107</v>
      </c>
      <c r="F898" s="241" t="s">
        <v>108</v>
      </c>
      <c r="G898" s="357">
        <v>0.5</v>
      </c>
      <c r="H898" s="360">
        <v>17831.620554542784</v>
      </c>
      <c r="I898" s="365">
        <v>111.62041035606889</v>
      </c>
      <c r="J898" s="332">
        <f>Table1[[#This Row],[Embellishment Area (m2)]]*Table1[[#This Row],[Construction Unit Rate ($/m)]]*Table1[[#This Row],[Embellishment Area Factor]]</f>
        <v>995186.40180588909</v>
      </c>
      <c r="K898" s="246">
        <v>35663.241109085568</v>
      </c>
      <c r="L898" s="337">
        <v>66.125722619436161</v>
      </c>
      <c r="M898" s="88">
        <f>Table1[[#This Row],[Size of land (m2)]]*Table1[[#This Row],[Land Unit Rate ($/m2)]]</f>
        <v>2358257.589289465</v>
      </c>
      <c r="N898" s="244">
        <v>2021</v>
      </c>
      <c r="O898" s="202">
        <f>ROUND(IF(Table1[[#This Row],[Valuation Year]]=2016,(Table1[[#This Row],[Total Construction Cost ($)]]+Table1[[#This Row],[Land Value]])*('General Input Sheet'!$G$38/'General Input Sheet'!$G$43),Table1[[#This Row],[Total Construction Cost ($)]]+Table1[[#This Row],[Land Value]]),0)</f>
        <v>3353444</v>
      </c>
      <c r="P898" s="123" t="str" cm="1">
        <f t="array" ref="P898">_xlfn.IFS(Table1[[#This Row],[Asset Class]]&lt;&gt;"Local","y",P$11=$E898,"y",Table1[[#This Row],[Asset Class]]="Local","")</f>
        <v>y</v>
      </c>
      <c r="Q898" s="86" t="str" cm="1">
        <f t="array" ref="Q898">_xlfn.IFS(Table1[[#This Row],[Asset Class]]&lt;&gt;"Local","y",Q$11=$E898,"y",Table1[[#This Row],[Asset Class]]="Local","")</f>
        <v/>
      </c>
      <c r="R898" s="86" t="str" cm="1">
        <f t="array" ref="R898">_xlfn.IFS(Table1[[#This Row],[Asset Class]]&lt;&gt;"Local","y",R$11=$E898,"y",Table1[[#This Row],[Asset Class]]="Local","")</f>
        <v/>
      </c>
      <c r="S898" s="341" t="str" cm="1">
        <f t="array" ref="S898">_xlfn.IFS(Table1[[#This Row],[Asset Class]]&lt;&gt;"Local","y",S$11=$E898,"y",Table1[[#This Row],[Asset Class]]="Local","")</f>
        <v/>
      </c>
      <c r="T898" s="50"/>
      <c r="U898" s="95">
        <f>IF(Table1[[#This Row],[Asset Class]]&lt;&gt;"Local",0.25,IF(P898="y",1,""))</f>
        <v>1</v>
      </c>
      <c r="V898" s="415" t="str">
        <f>IF(Table1[[#This Row],[Asset Class]]&lt;&gt;"Local",0.25,IF(Q898="y",1,""))</f>
        <v/>
      </c>
      <c r="W898" s="415" t="str">
        <f>IF(Table1[[#This Row],[Asset Class]]&lt;&gt;"Local",0.25,IF(R898="y",1,""))</f>
        <v/>
      </c>
      <c r="X898" s="415" t="str">
        <f>IF(Table1[[#This Row],[Asset Class]]&lt;&gt;"Local",0.25,IF(S898="y",1,""))</f>
        <v/>
      </c>
      <c r="Y898" s="95">
        <f t="shared" si="78"/>
        <v>1</v>
      </c>
      <c r="Z898" s="50"/>
      <c r="AA898" s="257">
        <f t="shared" si="79"/>
        <v>3353444</v>
      </c>
      <c r="AB898" s="258" t="str">
        <f t="shared" si="80"/>
        <v/>
      </c>
      <c r="AC898" s="258" t="str">
        <f t="shared" si="81"/>
        <v/>
      </c>
      <c r="AD898" s="258" t="str">
        <f t="shared" si="82"/>
        <v/>
      </c>
      <c r="AE898" s="259">
        <f t="shared" si="83"/>
        <v>3353444</v>
      </c>
    </row>
    <row r="899" spans="1:31">
      <c r="A899" s="26"/>
      <c r="B899" s="210" t="s">
        <v>1544</v>
      </c>
      <c r="C899" s="211" t="s">
        <v>1546</v>
      </c>
      <c r="D899" s="211" t="s">
        <v>111</v>
      </c>
      <c r="E899" s="211" t="s">
        <v>107</v>
      </c>
      <c r="F899" s="241" t="s">
        <v>108</v>
      </c>
      <c r="G899" s="357">
        <v>0.5</v>
      </c>
      <c r="H899" s="360">
        <v>10604.314821655546</v>
      </c>
      <c r="I899" s="365">
        <v>111.62041035606889</v>
      </c>
      <c r="J899" s="332">
        <f>Table1[[#This Row],[Embellishment Area (m2)]]*Table1[[#This Row],[Construction Unit Rate ($/m)]]*Table1[[#This Row],[Embellishment Area Factor]]</f>
        <v>591828.98596906778</v>
      </c>
      <c r="K899" s="246">
        <v>21208.629643311091</v>
      </c>
      <c r="L899" s="337">
        <v>66.125722619436161</v>
      </c>
      <c r="M899" s="88">
        <f>Table1[[#This Row],[Size of land (m2)]]*Table1[[#This Row],[Land Unit Rate ($/m2)]]</f>
        <v>1402435.9609319405</v>
      </c>
      <c r="N899" s="244">
        <v>2021</v>
      </c>
      <c r="O899" s="202">
        <f>ROUND(IF(Table1[[#This Row],[Valuation Year]]=2016,(Table1[[#This Row],[Total Construction Cost ($)]]+Table1[[#This Row],[Land Value]])*('General Input Sheet'!$G$38/'General Input Sheet'!$G$43),Table1[[#This Row],[Total Construction Cost ($)]]+Table1[[#This Row],[Land Value]]),0)</f>
        <v>1994265</v>
      </c>
      <c r="P899" s="123" t="str" cm="1">
        <f t="array" ref="P899">_xlfn.IFS(Table1[[#This Row],[Asset Class]]&lt;&gt;"Local","y",P$11=$E899,"y",Table1[[#This Row],[Asset Class]]="Local","")</f>
        <v>y</v>
      </c>
      <c r="Q899" s="86" t="str" cm="1">
        <f t="array" ref="Q899">_xlfn.IFS(Table1[[#This Row],[Asset Class]]&lt;&gt;"Local","y",Q$11=$E899,"y",Table1[[#This Row],[Asset Class]]="Local","")</f>
        <v/>
      </c>
      <c r="R899" s="86" t="str" cm="1">
        <f t="array" ref="R899">_xlfn.IFS(Table1[[#This Row],[Asset Class]]&lt;&gt;"Local","y",R$11=$E899,"y",Table1[[#This Row],[Asset Class]]="Local","")</f>
        <v/>
      </c>
      <c r="S899" s="341" t="str" cm="1">
        <f t="array" ref="S899">_xlfn.IFS(Table1[[#This Row],[Asset Class]]&lt;&gt;"Local","y",S$11=$E899,"y",Table1[[#This Row],[Asset Class]]="Local","")</f>
        <v/>
      </c>
      <c r="T899" s="50"/>
      <c r="U899" s="95">
        <f>IF(Table1[[#This Row],[Asset Class]]&lt;&gt;"Local",0.25,IF(P899="y",1,""))</f>
        <v>1</v>
      </c>
      <c r="V899" s="415" t="str">
        <f>IF(Table1[[#This Row],[Asset Class]]&lt;&gt;"Local",0.25,IF(Q899="y",1,""))</f>
        <v/>
      </c>
      <c r="W899" s="415" t="str">
        <f>IF(Table1[[#This Row],[Asset Class]]&lt;&gt;"Local",0.25,IF(R899="y",1,""))</f>
        <v/>
      </c>
      <c r="X899" s="415" t="str">
        <f>IF(Table1[[#This Row],[Asset Class]]&lt;&gt;"Local",0.25,IF(S899="y",1,""))</f>
        <v/>
      </c>
      <c r="Y899" s="95">
        <f t="shared" si="78"/>
        <v>1</v>
      </c>
      <c r="Z899" s="50"/>
      <c r="AA899" s="257">
        <f t="shared" si="79"/>
        <v>1994265</v>
      </c>
      <c r="AB899" s="258" t="str">
        <f t="shared" si="80"/>
        <v/>
      </c>
      <c r="AC899" s="258" t="str">
        <f t="shared" si="81"/>
        <v/>
      </c>
      <c r="AD899" s="258" t="str">
        <f t="shared" si="82"/>
        <v/>
      </c>
      <c r="AE899" s="259">
        <f t="shared" si="83"/>
        <v>1994265</v>
      </c>
    </row>
    <row r="900" spans="1:31">
      <c r="A900" s="26"/>
      <c r="B900" s="210" t="s">
        <v>1544</v>
      </c>
      <c r="C900" s="211" t="s">
        <v>1547</v>
      </c>
      <c r="D900" s="211" t="s">
        <v>111</v>
      </c>
      <c r="E900" s="211" t="s">
        <v>107</v>
      </c>
      <c r="F900" s="241" t="s">
        <v>103</v>
      </c>
      <c r="G900" s="357">
        <v>0.5</v>
      </c>
      <c r="H900" s="360">
        <v>10151.720414955706</v>
      </c>
      <c r="I900" s="365">
        <v>111.62041035606889</v>
      </c>
      <c r="J900" s="332">
        <f>Table1[[#This Row],[Embellishment Area (m2)]]*Table1[[#This Row],[Construction Unit Rate ($/m)]]*Table1[[#This Row],[Embellishment Area Factor]]</f>
        <v>566569.59926871886</v>
      </c>
      <c r="K900" s="246">
        <v>20303.440829911411</v>
      </c>
      <c r="L900" s="337">
        <v>66.125722619436161</v>
      </c>
      <c r="M900" s="88">
        <f>Table1[[#This Row],[Size of land (m2)]]*Table1[[#This Row],[Land Unit Rate ($/m2)]]</f>
        <v>1342579.6965388567</v>
      </c>
      <c r="N900" s="244">
        <v>2021</v>
      </c>
      <c r="O900" s="202">
        <f>ROUND(IF(Table1[[#This Row],[Valuation Year]]=2016,(Table1[[#This Row],[Total Construction Cost ($)]]+Table1[[#This Row],[Land Value]])*('General Input Sheet'!$G$38/'General Input Sheet'!$G$43),Table1[[#This Row],[Total Construction Cost ($)]]+Table1[[#This Row],[Land Value]]),0)</f>
        <v>1909149</v>
      </c>
      <c r="P900" s="123" t="str" cm="1">
        <f t="array" ref="P900">_xlfn.IFS(Table1[[#This Row],[Asset Class]]&lt;&gt;"Local","y",P$11=$E900,"y",Table1[[#This Row],[Asset Class]]="Local","")</f>
        <v>y</v>
      </c>
      <c r="Q900" s="86" t="str" cm="1">
        <f t="array" ref="Q900">_xlfn.IFS(Table1[[#This Row],[Asset Class]]&lt;&gt;"Local","y",Q$11=$E900,"y",Table1[[#This Row],[Asset Class]]="Local","")</f>
        <v/>
      </c>
      <c r="R900" s="86" t="str" cm="1">
        <f t="array" ref="R900">_xlfn.IFS(Table1[[#This Row],[Asset Class]]&lt;&gt;"Local","y",R$11=$E900,"y",Table1[[#This Row],[Asset Class]]="Local","")</f>
        <v/>
      </c>
      <c r="S900" s="341" t="str" cm="1">
        <f t="array" ref="S900">_xlfn.IFS(Table1[[#This Row],[Asset Class]]&lt;&gt;"Local","y",S$11=$E900,"y",Table1[[#This Row],[Asset Class]]="Local","")</f>
        <v/>
      </c>
      <c r="T900" s="50"/>
      <c r="U900" s="95">
        <f>IF(Table1[[#This Row],[Asset Class]]&lt;&gt;"Local",0.25,IF(P900="y",1,""))</f>
        <v>1</v>
      </c>
      <c r="V900" s="415" t="str">
        <f>IF(Table1[[#This Row],[Asset Class]]&lt;&gt;"Local",0.25,IF(Q900="y",1,""))</f>
        <v/>
      </c>
      <c r="W900" s="415" t="str">
        <f>IF(Table1[[#This Row],[Asset Class]]&lt;&gt;"Local",0.25,IF(R900="y",1,""))</f>
        <v/>
      </c>
      <c r="X900" s="415" t="str">
        <f>IF(Table1[[#This Row],[Asset Class]]&lt;&gt;"Local",0.25,IF(S900="y",1,""))</f>
        <v/>
      </c>
      <c r="Y900" s="95">
        <f t="shared" si="78"/>
        <v>1</v>
      </c>
      <c r="Z900" s="50"/>
      <c r="AA900" s="257">
        <f t="shared" si="79"/>
        <v>1909149</v>
      </c>
      <c r="AB900" s="258" t="str">
        <f t="shared" si="80"/>
        <v/>
      </c>
      <c r="AC900" s="258" t="str">
        <f t="shared" si="81"/>
        <v/>
      </c>
      <c r="AD900" s="258" t="str">
        <f t="shared" si="82"/>
        <v/>
      </c>
      <c r="AE900" s="259">
        <f t="shared" si="83"/>
        <v>1909149</v>
      </c>
    </row>
    <row r="901" spans="1:31">
      <c r="A901" s="26"/>
      <c r="B901" s="210" t="s">
        <v>1544</v>
      </c>
      <c r="C901" s="211" t="s">
        <v>1548</v>
      </c>
      <c r="D901" s="211" t="s">
        <v>111</v>
      </c>
      <c r="E901" s="211" t="s">
        <v>107</v>
      </c>
      <c r="F901" s="241" t="s">
        <v>108</v>
      </c>
      <c r="G901" s="357">
        <v>0.5</v>
      </c>
      <c r="H901" s="360">
        <v>848.35213325551751</v>
      </c>
      <c r="I901" s="365">
        <v>111.62041035606889</v>
      </c>
      <c r="J901" s="332">
        <f>Table1[[#This Row],[Embellishment Area (m2)]]*Table1[[#This Row],[Construction Unit Rate ($/m)]]*Table1[[#This Row],[Embellishment Area Factor]]</f>
        <v>47346.706620213648</v>
      </c>
      <c r="K901" s="246">
        <v>1696.704266511035</v>
      </c>
      <c r="L901" s="337">
        <v>66.125722619436161</v>
      </c>
      <c r="M901" s="88">
        <f>Table1[[#This Row],[Size of land (m2)]]*Table1[[#This Row],[Land Unit Rate ($/m2)]]</f>
        <v>112195.79569452259</v>
      </c>
      <c r="N901" s="244">
        <v>2021</v>
      </c>
      <c r="O901" s="202">
        <f>ROUND(IF(Table1[[#This Row],[Valuation Year]]=2016,(Table1[[#This Row],[Total Construction Cost ($)]]+Table1[[#This Row],[Land Value]])*('General Input Sheet'!$G$38/'General Input Sheet'!$G$43),Table1[[#This Row],[Total Construction Cost ($)]]+Table1[[#This Row],[Land Value]]),0)</f>
        <v>159543</v>
      </c>
      <c r="P901" s="123" t="str" cm="1">
        <f t="array" ref="P901">_xlfn.IFS(Table1[[#This Row],[Asset Class]]&lt;&gt;"Local","y",P$11=$E901,"y",Table1[[#This Row],[Asset Class]]="Local","")</f>
        <v>y</v>
      </c>
      <c r="Q901" s="86" t="str" cm="1">
        <f t="array" ref="Q901">_xlfn.IFS(Table1[[#This Row],[Asset Class]]&lt;&gt;"Local","y",Q$11=$E901,"y",Table1[[#This Row],[Asset Class]]="Local","")</f>
        <v/>
      </c>
      <c r="R901" s="86" t="str" cm="1">
        <f t="array" ref="R901">_xlfn.IFS(Table1[[#This Row],[Asset Class]]&lt;&gt;"Local","y",R$11=$E901,"y",Table1[[#This Row],[Asset Class]]="Local","")</f>
        <v/>
      </c>
      <c r="S901" s="341" t="str" cm="1">
        <f t="array" ref="S901">_xlfn.IFS(Table1[[#This Row],[Asset Class]]&lt;&gt;"Local","y",S$11=$E901,"y",Table1[[#This Row],[Asset Class]]="Local","")</f>
        <v/>
      </c>
      <c r="T901" s="50"/>
      <c r="U901" s="95">
        <f>IF(Table1[[#This Row],[Asset Class]]&lt;&gt;"Local",0.25,IF(P901="y",1,""))</f>
        <v>1</v>
      </c>
      <c r="V901" s="415" t="str">
        <f>IF(Table1[[#This Row],[Asset Class]]&lt;&gt;"Local",0.25,IF(Q901="y",1,""))</f>
        <v/>
      </c>
      <c r="W901" s="415" t="str">
        <f>IF(Table1[[#This Row],[Asset Class]]&lt;&gt;"Local",0.25,IF(R901="y",1,""))</f>
        <v/>
      </c>
      <c r="X901" s="415" t="str">
        <f>IF(Table1[[#This Row],[Asset Class]]&lt;&gt;"Local",0.25,IF(S901="y",1,""))</f>
        <v/>
      </c>
      <c r="Y901" s="95">
        <f t="shared" si="78"/>
        <v>1</v>
      </c>
      <c r="Z901" s="50"/>
      <c r="AA901" s="257">
        <f t="shared" si="79"/>
        <v>159543</v>
      </c>
      <c r="AB901" s="258" t="str">
        <f t="shared" si="80"/>
        <v/>
      </c>
      <c r="AC901" s="258" t="str">
        <f t="shared" si="81"/>
        <v/>
      </c>
      <c r="AD901" s="258" t="str">
        <f t="shared" si="82"/>
        <v/>
      </c>
      <c r="AE901" s="259">
        <f t="shared" si="83"/>
        <v>159543</v>
      </c>
    </row>
    <row r="902" spans="1:31">
      <c r="A902" s="26"/>
      <c r="B902" s="210" t="s">
        <v>1544</v>
      </c>
      <c r="C902" s="211" t="s">
        <v>1549</v>
      </c>
      <c r="D902" s="211" t="s">
        <v>111</v>
      </c>
      <c r="E902" s="211" t="s">
        <v>107</v>
      </c>
      <c r="F902" s="241" t="s">
        <v>108</v>
      </c>
      <c r="G902" s="357">
        <v>0.5</v>
      </c>
      <c r="H902" s="360">
        <v>3720.6512861123779</v>
      </c>
      <c r="I902" s="365">
        <v>111.62041035606889</v>
      </c>
      <c r="J902" s="332">
        <f>Table1[[#This Row],[Embellishment Area (m2)]]*Table1[[#This Row],[Construction Unit Rate ($/m)]]*Table1[[#This Row],[Embellishment Area Factor]]</f>
        <v>207650.31167384956</v>
      </c>
      <c r="K902" s="246">
        <v>7441.3025722247557</v>
      </c>
      <c r="L902" s="337">
        <v>66.125722619436161</v>
      </c>
      <c r="M902" s="88">
        <f>Table1[[#This Row],[Size of land (m2)]]*Table1[[#This Row],[Land Unit Rate ($/m2)]]</f>
        <v>492061.50981823099</v>
      </c>
      <c r="N902" s="244">
        <v>2021</v>
      </c>
      <c r="O902" s="202">
        <f>ROUND(IF(Table1[[#This Row],[Valuation Year]]=2016,(Table1[[#This Row],[Total Construction Cost ($)]]+Table1[[#This Row],[Land Value]])*('General Input Sheet'!$G$38/'General Input Sheet'!$G$43),Table1[[#This Row],[Total Construction Cost ($)]]+Table1[[#This Row],[Land Value]]),0)</f>
        <v>699712</v>
      </c>
      <c r="P902" s="123" t="str" cm="1">
        <f t="array" ref="P902">_xlfn.IFS(Table1[[#This Row],[Asset Class]]&lt;&gt;"Local","y",P$11=$E902,"y",Table1[[#This Row],[Asset Class]]="Local","")</f>
        <v>y</v>
      </c>
      <c r="Q902" s="86" t="str" cm="1">
        <f t="array" ref="Q902">_xlfn.IFS(Table1[[#This Row],[Asset Class]]&lt;&gt;"Local","y",Q$11=$E902,"y",Table1[[#This Row],[Asset Class]]="Local","")</f>
        <v/>
      </c>
      <c r="R902" s="86" t="str" cm="1">
        <f t="array" ref="R902">_xlfn.IFS(Table1[[#This Row],[Asset Class]]&lt;&gt;"Local","y",R$11=$E902,"y",Table1[[#This Row],[Asset Class]]="Local","")</f>
        <v/>
      </c>
      <c r="S902" s="341" t="str" cm="1">
        <f t="array" ref="S902">_xlfn.IFS(Table1[[#This Row],[Asset Class]]&lt;&gt;"Local","y",S$11=$E902,"y",Table1[[#This Row],[Asset Class]]="Local","")</f>
        <v/>
      </c>
      <c r="T902" s="50"/>
      <c r="U902" s="95">
        <f>IF(Table1[[#This Row],[Asset Class]]&lt;&gt;"Local",0.25,IF(P902="y",1,""))</f>
        <v>1</v>
      </c>
      <c r="V902" s="415" t="str">
        <f>IF(Table1[[#This Row],[Asset Class]]&lt;&gt;"Local",0.25,IF(Q902="y",1,""))</f>
        <v/>
      </c>
      <c r="W902" s="415" t="str">
        <f>IF(Table1[[#This Row],[Asset Class]]&lt;&gt;"Local",0.25,IF(R902="y",1,""))</f>
        <v/>
      </c>
      <c r="X902" s="415" t="str">
        <f>IF(Table1[[#This Row],[Asset Class]]&lt;&gt;"Local",0.25,IF(S902="y",1,""))</f>
        <v/>
      </c>
      <c r="Y902" s="95">
        <f t="shared" si="78"/>
        <v>1</v>
      </c>
      <c r="Z902" s="50"/>
      <c r="AA902" s="257">
        <f t="shared" si="79"/>
        <v>699712</v>
      </c>
      <c r="AB902" s="258" t="str">
        <f t="shared" si="80"/>
        <v/>
      </c>
      <c r="AC902" s="258" t="str">
        <f t="shared" si="81"/>
        <v/>
      </c>
      <c r="AD902" s="258" t="str">
        <f t="shared" si="82"/>
        <v/>
      </c>
      <c r="AE902" s="259">
        <f t="shared" si="83"/>
        <v>699712</v>
      </c>
    </row>
    <row r="903" spans="1:31">
      <c r="A903" s="26"/>
      <c r="B903" s="210" t="s">
        <v>1550</v>
      </c>
      <c r="C903" s="211" t="s">
        <v>1551</v>
      </c>
      <c r="D903" s="211" t="s">
        <v>101</v>
      </c>
      <c r="E903" s="211" t="s">
        <v>107</v>
      </c>
      <c r="F903" s="241" t="s">
        <v>108</v>
      </c>
      <c r="G903" s="357">
        <v>0.5</v>
      </c>
      <c r="H903" s="360">
        <v>3277.257542464175</v>
      </c>
      <c r="I903" s="365">
        <v>407.064610062648</v>
      </c>
      <c r="J903" s="332">
        <f>Table1[[#This Row],[Embellishment Area (m2)]]*Table1[[#This Row],[Construction Unit Rate ($/m)]]*Table1[[#This Row],[Embellishment Area Factor]]</f>
        <v>667027.78179902572</v>
      </c>
      <c r="K903" s="246">
        <v>0</v>
      </c>
      <c r="L903" s="337">
        <v>112.7890879358248</v>
      </c>
      <c r="M903" s="88">
        <f>Table1[[#This Row],[Size of land (m2)]]*Table1[[#This Row],[Land Unit Rate ($/m2)]]</f>
        <v>0</v>
      </c>
      <c r="N903" s="244">
        <v>2021</v>
      </c>
      <c r="O903" s="202">
        <f>ROUND(IF(Table1[[#This Row],[Valuation Year]]=2016,(Table1[[#This Row],[Total Construction Cost ($)]]+Table1[[#This Row],[Land Value]])*('General Input Sheet'!$G$38/'General Input Sheet'!$G$43),Table1[[#This Row],[Total Construction Cost ($)]]+Table1[[#This Row],[Land Value]]),0)</f>
        <v>667028</v>
      </c>
      <c r="P903" s="123" t="str" cm="1">
        <f t="array" ref="P903">_xlfn.IFS(Table1[[#This Row],[Asset Class]]&lt;&gt;"Local","y",P$11=$E903,"y",Table1[[#This Row],[Asset Class]]="Local","")</f>
        <v>y</v>
      </c>
      <c r="Q903" s="86" t="str" cm="1">
        <f t="array" ref="Q903">_xlfn.IFS(Table1[[#This Row],[Asset Class]]&lt;&gt;"Local","y",Q$11=$E903,"y",Table1[[#This Row],[Asset Class]]="Local","")</f>
        <v>y</v>
      </c>
      <c r="R903" s="86" t="str" cm="1">
        <f t="array" ref="R903">_xlfn.IFS(Table1[[#This Row],[Asset Class]]&lt;&gt;"Local","y",R$11=$E903,"y",Table1[[#This Row],[Asset Class]]="Local","")</f>
        <v>y</v>
      </c>
      <c r="S903" s="341" t="str" cm="1">
        <f t="array" ref="S903">_xlfn.IFS(Table1[[#This Row],[Asset Class]]&lt;&gt;"Local","y",S$11=$E903,"y",Table1[[#This Row],[Asset Class]]="Local","")</f>
        <v>y</v>
      </c>
      <c r="T903" s="50"/>
      <c r="U903" s="95">
        <f>IF(Table1[[#This Row],[Asset Class]]&lt;&gt;"Local",0.25,IF(P903="y",1,""))</f>
        <v>0.25</v>
      </c>
      <c r="V903" s="415">
        <f>IF(Table1[[#This Row],[Asset Class]]&lt;&gt;"Local",0.25,IF(Q903="y",1,""))</f>
        <v>0.25</v>
      </c>
      <c r="W903" s="415">
        <f>IF(Table1[[#This Row],[Asset Class]]&lt;&gt;"Local",0.25,IF(R903="y",1,""))</f>
        <v>0.25</v>
      </c>
      <c r="X903" s="415">
        <f>IF(Table1[[#This Row],[Asset Class]]&lt;&gt;"Local",0.25,IF(S903="y",1,""))</f>
        <v>0.25</v>
      </c>
      <c r="Y903" s="95">
        <f t="shared" si="78"/>
        <v>1</v>
      </c>
      <c r="Z903" s="50"/>
      <c r="AA903" s="257">
        <f t="shared" si="79"/>
        <v>166757</v>
      </c>
      <c r="AB903" s="258">
        <f t="shared" si="80"/>
        <v>166757</v>
      </c>
      <c r="AC903" s="258">
        <f t="shared" si="81"/>
        <v>166757</v>
      </c>
      <c r="AD903" s="258">
        <f t="shared" si="82"/>
        <v>166757</v>
      </c>
      <c r="AE903" s="259">
        <f t="shared" si="83"/>
        <v>667028</v>
      </c>
    </row>
    <row r="904" spans="1:31">
      <c r="A904" s="26"/>
      <c r="B904" s="210" t="s">
        <v>1550</v>
      </c>
      <c r="C904" s="211" t="s">
        <v>1552</v>
      </c>
      <c r="D904" s="211" t="s">
        <v>101</v>
      </c>
      <c r="E904" s="211" t="s">
        <v>107</v>
      </c>
      <c r="F904" s="241" t="s">
        <v>103</v>
      </c>
      <c r="G904" s="357">
        <v>0.5</v>
      </c>
      <c r="H904" s="360">
        <v>13671.62185294017</v>
      </c>
      <c r="I904" s="365">
        <v>407.064610062648</v>
      </c>
      <c r="J904" s="332">
        <f>Table1[[#This Row],[Embellishment Area (m2)]]*Table1[[#This Row],[Construction Unit Rate ($/m)]]*Table1[[#This Row],[Embellishment Area Factor]]</f>
        <v>2782616.7092455337</v>
      </c>
      <c r="K904" s="246">
        <v>0</v>
      </c>
      <c r="L904" s="337">
        <v>112.7890879358248</v>
      </c>
      <c r="M904" s="88">
        <f>Table1[[#This Row],[Size of land (m2)]]*Table1[[#This Row],[Land Unit Rate ($/m2)]]</f>
        <v>0</v>
      </c>
      <c r="N904" s="244">
        <v>2021</v>
      </c>
      <c r="O904" s="202">
        <f>ROUND(IF(Table1[[#This Row],[Valuation Year]]=2016,(Table1[[#This Row],[Total Construction Cost ($)]]+Table1[[#This Row],[Land Value]])*('General Input Sheet'!$G$38/'General Input Sheet'!$G$43),Table1[[#This Row],[Total Construction Cost ($)]]+Table1[[#This Row],[Land Value]]),0)</f>
        <v>2782617</v>
      </c>
      <c r="P904" s="123" t="str" cm="1">
        <f t="array" ref="P904">_xlfn.IFS(Table1[[#This Row],[Asset Class]]&lt;&gt;"Local","y",P$11=$E904,"y",Table1[[#This Row],[Asset Class]]="Local","")</f>
        <v>y</v>
      </c>
      <c r="Q904" s="86" t="str" cm="1">
        <f t="array" ref="Q904">_xlfn.IFS(Table1[[#This Row],[Asset Class]]&lt;&gt;"Local","y",Q$11=$E904,"y",Table1[[#This Row],[Asset Class]]="Local","")</f>
        <v>y</v>
      </c>
      <c r="R904" s="86" t="str" cm="1">
        <f t="array" ref="R904">_xlfn.IFS(Table1[[#This Row],[Asset Class]]&lt;&gt;"Local","y",R$11=$E904,"y",Table1[[#This Row],[Asset Class]]="Local","")</f>
        <v>y</v>
      </c>
      <c r="S904" s="341" t="str" cm="1">
        <f t="array" ref="S904">_xlfn.IFS(Table1[[#This Row],[Asset Class]]&lt;&gt;"Local","y",S$11=$E904,"y",Table1[[#This Row],[Asset Class]]="Local","")</f>
        <v>y</v>
      </c>
      <c r="T904" s="50"/>
      <c r="U904" s="95">
        <f>IF(Table1[[#This Row],[Asset Class]]&lt;&gt;"Local",0.25,IF(P904="y",1,""))</f>
        <v>0.25</v>
      </c>
      <c r="V904" s="415">
        <f>IF(Table1[[#This Row],[Asset Class]]&lt;&gt;"Local",0.25,IF(Q904="y",1,""))</f>
        <v>0.25</v>
      </c>
      <c r="W904" s="415">
        <f>IF(Table1[[#This Row],[Asset Class]]&lt;&gt;"Local",0.25,IF(R904="y",1,""))</f>
        <v>0.25</v>
      </c>
      <c r="X904" s="415">
        <f>IF(Table1[[#This Row],[Asset Class]]&lt;&gt;"Local",0.25,IF(S904="y",1,""))</f>
        <v>0.25</v>
      </c>
      <c r="Y904" s="95">
        <f t="shared" si="78"/>
        <v>1</v>
      </c>
      <c r="Z904" s="50"/>
      <c r="AA904" s="257">
        <f t="shared" si="79"/>
        <v>695654.25</v>
      </c>
      <c r="AB904" s="258">
        <f t="shared" si="80"/>
        <v>695654.25</v>
      </c>
      <c r="AC904" s="258">
        <f t="shared" si="81"/>
        <v>695654.25</v>
      </c>
      <c r="AD904" s="258">
        <f t="shared" si="82"/>
        <v>695654.25</v>
      </c>
      <c r="AE904" s="259">
        <f t="shared" si="83"/>
        <v>2782617</v>
      </c>
    </row>
    <row r="905" spans="1:31">
      <c r="A905" s="26"/>
      <c r="B905" s="210" t="s">
        <v>1553</v>
      </c>
      <c r="C905" s="211" t="s">
        <v>1554</v>
      </c>
      <c r="D905" s="211" t="s">
        <v>106</v>
      </c>
      <c r="E905" s="211" t="s">
        <v>107</v>
      </c>
      <c r="F905" s="241" t="s">
        <v>108</v>
      </c>
      <c r="G905" s="357">
        <v>0.5</v>
      </c>
      <c r="H905" s="360">
        <v>2406.2762488332578</v>
      </c>
      <c r="I905" s="365">
        <v>295.91815694928124</v>
      </c>
      <c r="J905" s="332">
        <f>Table1[[#This Row],[Embellishment Area (m2)]]*Table1[[#This Row],[Construction Unit Rate ($/m)]]*Table1[[#This Row],[Embellishment Area Factor]]</f>
        <v>356030.41633278388</v>
      </c>
      <c r="K905" s="246">
        <v>4812.5524976665156</v>
      </c>
      <c r="L905" s="337">
        <v>157.26221918381682</v>
      </c>
      <c r="M905" s="88">
        <f>Table1[[#This Row],[Size of land (m2)]]*Table1[[#This Row],[Land Unit Rate ($/m2)]]</f>
        <v>756832.68572165666</v>
      </c>
      <c r="N905" s="244">
        <v>2021</v>
      </c>
      <c r="O905" s="202">
        <f>ROUND(IF(Table1[[#This Row],[Valuation Year]]=2016,(Table1[[#This Row],[Total Construction Cost ($)]]+Table1[[#This Row],[Land Value]])*('General Input Sheet'!$G$38/'General Input Sheet'!$G$43),Table1[[#This Row],[Total Construction Cost ($)]]+Table1[[#This Row],[Land Value]]),0)</f>
        <v>1112863</v>
      </c>
      <c r="P905" s="123" t="str" cm="1">
        <f t="array" ref="P905">_xlfn.IFS(Table1[[#This Row],[Asset Class]]&lt;&gt;"Local","y",P$11=$E905,"y",Table1[[#This Row],[Asset Class]]="Local","")</f>
        <v>y</v>
      </c>
      <c r="Q905" s="86" t="str" cm="1">
        <f t="array" ref="Q905">_xlfn.IFS(Table1[[#This Row],[Asset Class]]&lt;&gt;"Local","y",Q$11=$E905,"y",Table1[[#This Row],[Asset Class]]="Local","")</f>
        <v>y</v>
      </c>
      <c r="R905" s="86" t="str" cm="1">
        <f t="array" ref="R905">_xlfn.IFS(Table1[[#This Row],[Asset Class]]&lt;&gt;"Local","y",R$11=$E905,"y",Table1[[#This Row],[Asset Class]]="Local","")</f>
        <v>y</v>
      </c>
      <c r="S905" s="341" t="str" cm="1">
        <f t="array" ref="S905">_xlfn.IFS(Table1[[#This Row],[Asset Class]]&lt;&gt;"Local","y",S$11=$E905,"y",Table1[[#This Row],[Asset Class]]="Local","")</f>
        <v>y</v>
      </c>
      <c r="T905" s="50"/>
      <c r="U905" s="95">
        <f>IF(Table1[[#This Row],[Asset Class]]&lt;&gt;"Local",0.25,IF(P905="y",1,""))</f>
        <v>0.25</v>
      </c>
      <c r="V905" s="415">
        <f>IF(Table1[[#This Row],[Asset Class]]&lt;&gt;"Local",0.25,IF(Q905="y",1,""))</f>
        <v>0.25</v>
      </c>
      <c r="W905" s="415">
        <f>IF(Table1[[#This Row],[Asset Class]]&lt;&gt;"Local",0.25,IF(R905="y",1,""))</f>
        <v>0.25</v>
      </c>
      <c r="X905" s="415">
        <f>IF(Table1[[#This Row],[Asset Class]]&lt;&gt;"Local",0.25,IF(S905="y",1,""))</f>
        <v>0.25</v>
      </c>
      <c r="Y905" s="95">
        <f t="shared" si="78"/>
        <v>1</v>
      </c>
      <c r="Z905" s="50"/>
      <c r="AA905" s="257">
        <f t="shared" si="79"/>
        <v>278215.75</v>
      </c>
      <c r="AB905" s="258">
        <f t="shared" si="80"/>
        <v>278215.75</v>
      </c>
      <c r="AC905" s="258">
        <f t="shared" si="81"/>
        <v>278215.75</v>
      </c>
      <c r="AD905" s="258">
        <f t="shared" si="82"/>
        <v>278215.75</v>
      </c>
      <c r="AE905" s="259">
        <f t="shared" si="83"/>
        <v>1112863</v>
      </c>
    </row>
    <row r="906" spans="1:31">
      <c r="A906" s="26"/>
      <c r="B906" s="210" t="s">
        <v>1553</v>
      </c>
      <c r="C906" s="211" t="s">
        <v>1555</v>
      </c>
      <c r="D906" s="211" t="s">
        <v>106</v>
      </c>
      <c r="E906" s="211" t="s">
        <v>107</v>
      </c>
      <c r="F906" s="241" t="s">
        <v>103</v>
      </c>
      <c r="G906" s="357">
        <v>0.5</v>
      </c>
      <c r="H906" s="360">
        <v>6907.6756765326154</v>
      </c>
      <c r="I906" s="365">
        <v>295.91815694928124</v>
      </c>
      <c r="J906" s="332">
        <f>Table1[[#This Row],[Embellishment Area (m2)]]*Table1[[#This Row],[Construction Unit Rate ($/m)]]*Table1[[#This Row],[Embellishment Area Factor]]</f>
        <v>1022053.3275014554</v>
      </c>
      <c r="K906" s="246">
        <v>13815.351353065231</v>
      </c>
      <c r="L906" s="337">
        <v>157.26221918381682</v>
      </c>
      <c r="M906" s="88">
        <f>Table1[[#This Row],[Size of land (m2)]]*Table1[[#This Row],[Land Unit Rate ($/m2)]]</f>
        <v>2172632.8125871848</v>
      </c>
      <c r="N906" s="244">
        <v>2021</v>
      </c>
      <c r="O906" s="202">
        <f>ROUND(IF(Table1[[#This Row],[Valuation Year]]=2016,(Table1[[#This Row],[Total Construction Cost ($)]]+Table1[[#This Row],[Land Value]])*('General Input Sheet'!$G$38/'General Input Sheet'!$G$43),Table1[[#This Row],[Total Construction Cost ($)]]+Table1[[#This Row],[Land Value]]),0)</f>
        <v>3194686</v>
      </c>
      <c r="P906" s="123" t="str" cm="1">
        <f t="array" ref="P906">_xlfn.IFS(Table1[[#This Row],[Asset Class]]&lt;&gt;"Local","y",P$11=$E906,"y",Table1[[#This Row],[Asset Class]]="Local","")</f>
        <v>y</v>
      </c>
      <c r="Q906" s="86" t="str" cm="1">
        <f t="array" ref="Q906">_xlfn.IFS(Table1[[#This Row],[Asset Class]]&lt;&gt;"Local","y",Q$11=$E906,"y",Table1[[#This Row],[Asset Class]]="Local","")</f>
        <v>y</v>
      </c>
      <c r="R906" s="86" t="str" cm="1">
        <f t="array" ref="R906">_xlfn.IFS(Table1[[#This Row],[Asset Class]]&lt;&gt;"Local","y",R$11=$E906,"y",Table1[[#This Row],[Asset Class]]="Local","")</f>
        <v>y</v>
      </c>
      <c r="S906" s="341" t="str" cm="1">
        <f t="array" ref="S906">_xlfn.IFS(Table1[[#This Row],[Asset Class]]&lt;&gt;"Local","y",S$11=$E906,"y",Table1[[#This Row],[Asset Class]]="Local","")</f>
        <v>y</v>
      </c>
      <c r="T906" s="50"/>
      <c r="U906" s="95">
        <f>IF(Table1[[#This Row],[Asset Class]]&lt;&gt;"Local",0.25,IF(P906="y",1,""))</f>
        <v>0.25</v>
      </c>
      <c r="V906" s="415">
        <f>IF(Table1[[#This Row],[Asset Class]]&lt;&gt;"Local",0.25,IF(Q906="y",1,""))</f>
        <v>0.25</v>
      </c>
      <c r="W906" s="415">
        <f>IF(Table1[[#This Row],[Asset Class]]&lt;&gt;"Local",0.25,IF(R906="y",1,""))</f>
        <v>0.25</v>
      </c>
      <c r="X906" s="415">
        <f>IF(Table1[[#This Row],[Asset Class]]&lt;&gt;"Local",0.25,IF(S906="y",1,""))</f>
        <v>0.25</v>
      </c>
      <c r="Y906" s="95">
        <f t="shared" si="78"/>
        <v>1</v>
      </c>
      <c r="Z906" s="50"/>
      <c r="AA906" s="257">
        <f t="shared" si="79"/>
        <v>798671.5</v>
      </c>
      <c r="AB906" s="258">
        <f t="shared" si="80"/>
        <v>798671.5</v>
      </c>
      <c r="AC906" s="258">
        <f t="shared" si="81"/>
        <v>798671.5</v>
      </c>
      <c r="AD906" s="258">
        <f t="shared" si="82"/>
        <v>798671.5</v>
      </c>
      <c r="AE906" s="259">
        <f t="shared" si="83"/>
        <v>3194686</v>
      </c>
    </row>
    <row r="907" spans="1:31">
      <c r="A907" s="26"/>
      <c r="B907" s="210" t="s">
        <v>1553</v>
      </c>
      <c r="C907" s="211" t="s">
        <v>1556</v>
      </c>
      <c r="D907" s="211" t="s">
        <v>106</v>
      </c>
      <c r="E907" s="211" t="s">
        <v>107</v>
      </c>
      <c r="F907" s="241" t="s">
        <v>108</v>
      </c>
      <c r="G907" s="357">
        <v>0.5</v>
      </c>
      <c r="H907" s="360">
        <v>9781.030233821215</v>
      </c>
      <c r="I907" s="365">
        <v>295.91815694928124</v>
      </c>
      <c r="J907" s="332">
        <f>Table1[[#This Row],[Embellishment Area (m2)]]*Table1[[#This Row],[Construction Unit Rate ($/m)]]*Table1[[#This Row],[Embellishment Area Factor]]</f>
        <v>1447192.2199287857</v>
      </c>
      <c r="K907" s="246">
        <v>19562.06046764243</v>
      </c>
      <c r="L907" s="337">
        <v>157.26221918381682</v>
      </c>
      <c r="M907" s="88">
        <f>Table1[[#This Row],[Size of land (m2)]]*Table1[[#This Row],[Land Unit Rate ($/m2)]]</f>
        <v>3076373.040949462</v>
      </c>
      <c r="N907" s="244">
        <v>2021</v>
      </c>
      <c r="O907" s="202">
        <f>ROUND(IF(Table1[[#This Row],[Valuation Year]]=2016,(Table1[[#This Row],[Total Construction Cost ($)]]+Table1[[#This Row],[Land Value]])*('General Input Sheet'!$G$38/'General Input Sheet'!$G$43),Table1[[#This Row],[Total Construction Cost ($)]]+Table1[[#This Row],[Land Value]]),0)</f>
        <v>4523565</v>
      </c>
      <c r="P907" s="123" t="str" cm="1">
        <f t="array" ref="P907">_xlfn.IFS(Table1[[#This Row],[Asset Class]]&lt;&gt;"Local","y",P$11=$E907,"y",Table1[[#This Row],[Asset Class]]="Local","")</f>
        <v>y</v>
      </c>
      <c r="Q907" s="86" t="str" cm="1">
        <f t="array" ref="Q907">_xlfn.IFS(Table1[[#This Row],[Asset Class]]&lt;&gt;"Local","y",Q$11=$E907,"y",Table1[[#This Row],[Asset Class]]="Local","")</f>
        <v>y</v>
      </c>
      <c r="R907" s="86" t="str" cm="1">
        <f t="array" ref="R907">_xlfn.IFS(Table1[[#This Row],[Asset Class]]&lt;&gt;"Local","y",R$11=$E907,"y",Table1[[#This Row],[Asset Class]]="Local","")</f>
        <v>y</v>
      </c>
      <c r="S907" s="341" t="str" cm="1">
        <f t="array" ref="S907">_xlfn.IFS(Table1[[#This Row],[Asset Class]]&lt;&gt;"Local","y",S$11=$E907,"y",Table1[[#This Row],[Asset Class]]="Local","")</f>
        <v>y</v>
      </c>
      <c r="T907" s="50"/>
      <c r="U907" s="95">
        <f>IF(Table1[[#This Row],[Asset Class]]&lt;&gt;"Local",0.25,IF(P907="y",1,""))</f>
        <v>0.25</v>
      </c>
      <c r="V907" s="415">
        <f>IF(Table1[[#This Row],[Asset Class]]&lt;&gt;"Local",0.25,IF(Q907="y",1,""))</f>
        <v>0.25</v>
      </c>
      <c r="W907" s="415">
        <f>IF(Table1[[#This Row],[Asset Class]]&lt;&gt;"Local",0.25,IF(R907="y",1,""))</f>
        <v>0.25</v>
      </c>
      <c r="X907" s="415">
        <f>IF(Table1[[#This Row],[Asset Class]]&lt;&gt;"Local",0.25,IF(S907="y",1,""))</f>
        <v>0.25</v>
      </c>
      <c r="Y907" s="95">
        <f t="shared" si="78"/>
        <v>1</v>
      </c>
      <c r="Z907" s="50"/>
      <c r="AA907" s="257">
        <f t="shared" si="79"/>
        <v>1130891.25</v>
      </c>
      <c r="AB907" s="258">
        <f t="shared" si="80"/>
        <v>1130891.25</v>
      </c>
      <c r="AC907" s="258">
        <f t="shared" si="81"/>
        <v>1130891.25</v>
      </c>
      <c r="AD907" s="258">
        <f t="shared" si="82"/>
        <v>1130891.25</v>
      </c>
      <c r="AE907" s="259">
        <f t="shared" si="83"/>
        <v>4523565</v>
      </c>
    </row>
    <row r="908" spans="1:31">
      <c r="A908" s="26"/>
      <c r="B908" s="210" t="s">
        <v>1557</v>
      </c>
      <c r="C908" s="211" t="s">
        <v>1558</v>
      </c>
      <c r="D908" s="211" t="s">
        <v>111</v>
      </c>
      <c r="E908" s="211" t="s">
        <v>107</v>
      </c>
      <c r="F908" s="241" t="s">
        <v>108</v>
      </c>
      <c r="G908" s="357">
        <v>0.5</v>
      </c>
      <c r="H908" s="360">
        <v>11762.427701107385</v>
      </c>
      <c r="I908" s="365">
        <v>111.62041035606889</v>
      </c>
      <c r="J908" s="332">
        <f>Table1[[#This Row],[Embellishment Area (m2)]]*Table1[[#This Row],[Construction Unit Rate ($/m)]]*Table1[[#This Row],[Embellishment Area Factor]]</f>
        <v>656463.50339059916</v>
      </c>
      <c r="K908" s="246">
        <v>23524.855402214769</v>
      </c>
      <c r="L908" s="337">
        <v>66.125722619436161</v>
      </c>
      <c r="M908" s="88">
        <f>Table1[[#This Row],[Size of land (m2)]]*Table1[[#This Row],[Land Unit Rate ($/m2)]]</f>
        <v>1555598.0629891981</v>
      </c>
      <c r="N908" s="244">
        <v>2021</v>
      </c>
      <c r="O908" s="202">
        <f>ROUND(IF(Table1[[#This Row],[Valuation Year]]=2016,(Table1[[#This Row],[Total Construction Cost ($)]]+Table1[[#This Row],[Land Value]])*('General Input Sheet'!$G$38/'General Input Sheet'!$G$43),Table1[[#This Row],[Total Construction Cost ($)]]+Table1[[#This Row],[Land Value]]),0)</f>
        <v>2212062</v>
      </c>
      <c r="P908" s="123" t="str" cm="1">
        <f t="array" ref="P908">_xlfn.IFS(Table1[[#This Row],[Asset Class]]&lt;&gt;"Local","y",P$11=$E908,"y",Table1[[#This Row],[Asset Class]]="Local","")</f>
        <v>y</v>
      </c>
      <c r="Q908" s="86" t="str" cm="1">
        <f t="array" ref="Q908">_xlfn.IFS(Table1[[#This Row],[Asset Class]]&lt;&gt;"Local","y",Q$11=$E908,"y",Table1[[#This Row],[Asset Class]]="Local","")</f>
        <v/>
      </c>
      <c r="R908" s="86" t="str" cm="1">
        <f t="array" ref="R908">_xlfn.IFS(Table1[[#This Row],[Asset Class]]&lt;&gt;"Local","y",R$11=$E908,"y",Table1[[#This Row],[Asset Class]]="Local","")</f>
        <v/>
      </c>
      <c r="S908" s="341" t="str" cm="1">
        <f t="array" ref="S908">_xlfn.IFS(Table1[[#This Row],[Asset Class]]&lt;&gt;"Local","y",S$11=$E908,"y",Table1[[#This Row],[Asset Class]]="Local","")</f>
        <v/>
      </c>
      <c r="T908" s="50"/>
      <c r="U908" s="95">
        <f>IF(Table1[[#This Row],[Asset Class]]&lt;&gt;"Local",0.25,IF(P908="y",1,""))</f>
        <v>1</v>
      </c>
      <c r="V908" s="415" t="str">
        <f>IF(Table1[[#This Row],[Asset Class]]&lt;&gt;"Local",0.25,IF(Q908="y",1,""))</f>
        <v/>
      </c>
      <c r="W908" s="415" t="str">
        <f>IF(Table1[[#This Row],[Asset Class]]&lt;&gt;"Local",0.25,IF(R908="y",1,""))</f>
        <v/>
      </c>
      <c r="X908" s="415" t="str">
        <f>IF(Table1[[#This Row],[Asset Class]]&lt;&gt;"Local",0.25,IF(S908="y",1,""))</f>
        <v/>
      </c>
      <c r="Y908" s="95">
        <f t="shared" si="78"/>
        <v>1</v>
      </c>
      <c r="Z908" s="50"/>
      <c r="AA908" s="257">
        <f t="shared" si="79"/>
        <v>2212062</v>
      </c>
      <c r="AB908" s="258" t="str">
        <f t="shared" si="80"/>
        <v/>
      </c>
      <c r="AC908" s="258" t="str">
        <f t="shared" si="81"/>
        <v/>
      </c>
      <c r="AD908" s="258" t="str">
        <f t="shared" si="82"/>
        <v/>
      </c>
      <c r="AE908" s="259">
        <f t="shared" si="83"/>
        <v>2212062</v>
      </c>
    </row>
    <row r="909" spans="1:31">
      <c r="A909" s="26"/>
      <c r="B909" s="210" t="s">
        <v>1559</v>
      </c>
      <c r="C909" s="211" t="s">
        <v>1560</v>
      </c>
      <c r="D909" s="211" t="s">
        <v>111</v>
      </c>
      <c r="E909" s="211" t="s">
        <v>107</v>
      </c>
      <c r="F909" s="241" t="s">
        <v>103</v>
      </c>
      <c r="G909" s="357">
        <v>0.5</v>
      </c>
      <c r="H909" s="361">
        <v>5052.9461584109849</v>
      </c>
      <c r="I909" s="365">
        <v>111.62041035606889</v>
      </c>
      <c r="J909" s="332">
        <f>Table1[[#This Row],[Embellishment Area (m2)]]*Table1[[#This Row],[Construction Unit Rate ($/m)]]*Table1[[#This Row],[Embellishment Area Factor]]</f>
        <v>282005.961854478</v>
      </c>
      <c r="K909" s="246">
        <v>10105.89231682197</v>
      </c>
      <c r="L909" s="337">
        <v>66.125722619436161</v>
      </c>
      <c r="M909" s="88">
        <f>Table1[[#This Row],[Size of land (m2)]]*Table1[[#This Row],[Land Unit Rate ($/m2)]]</f>
        <v>668259.43216406065</v>
      </c>
      <c r="N909" s="244">
        <v>2021</v>
      </c>
      <c r="O909" s="88">
        <f>ROUND(IF(Table1[[#This Row],[Valuation Year]]=2016,(Table1[[#This Row],[Total Construction Cost ($)]]+Table1[[#This Row],[Land Value]])*('General Input Sheet'!$G$38/'General Input Sheet'!$G$43),Table1[[#This Row],[Total Construction Cost ($)]]+Table1[[#This Row],[Land Value]]),0)</f>
        <v>950265</v>
      </c>
      <c r="P909" s="123" t="str" cm="1">
        <f t="array" ref="P909">_xlfn.IFS(Table1[[#This Row],[Asset Class]]&lt;&gt;"Local","y",P$11=$E909,"y",Table1[[#This Row],[Asset Class]]="Local","")</f>
        <v>y</v>
      </c>
      <c r="Q909" s="86" t="str" cm="1">
        <f t="array" ref="Q909">_xlfn.IFS(Table1[[#This Row],[Asset Class]]&lt;&gt;"Local","y",Q$11=$E909,"y",Table1[[#This Row],[Asset Class]]="Local","")</f>
        <v/>
      </c>
      <c r="R909" s="86" t="str" cm="1">
        <f t="array" ref="R909">_xlfn.IFS(Table1[[#This Row],[Asset Class]]&lt;&gt;"Local","y",R$11=$E909,"y",Table1[[#This Row],[Asset Class]]="Local","")</f>
        <v/>
      </c>
      <c r="S909" s="341" t="str" cm="1">
        <f t="array" ref="S909">_xlfn.IFS(Table1[[#This Row],[Asset Class]]&lt;&gt;"Local","y",S$11=$E909,"y",Table1[[#This Row],[Asset Class]]="Local","")</f>
        <v/>
      </c>
      <c r="T909" s="50"/>
      <c r="U909" s="95">
        <f>IF(Table1[[#This Row],[Asset Class]]&lt;&gt;"Local",0.25,IF(P909="y",1,""))</f>
        <v>1</v>
      </c>
      <c r="V909" s="415" t="str">
        <f>IF(Table1[[#This Row],[Asset Class]]&lt;&gt;"Local",0.25,IF(Q909="y",1,""))</f>
        <v/>
      </c>
      <c r="W909" s="415" t="str">
        <f>IF(Table1[[#This Row],[Asset Class]]&lt;&gt;"Local",0.25,IF(R909="y",1,""))</f>
        <v/>
      </c>
      <c r="X909" s="415" t="str">
        <f>IF(Table1[[#This Row],[Asset Class]]&lt;&gt;"Local",0.25,IF(S909="y",1,""))</f>
        <v/>
      </c>
      <c r="Y909" s="95">
        <f t="shared" si="78"/>
        <v>1</v>
      </c>
      <c r="Z909" s="50"/>
      <c r="AA909" s="257">
        <f t="shared" si="79"/>
        <v>950265</v>
      </c>
      <c r="AB909" s="258" t="str">
        <f t="shared" si="80"/>
        <v/>
      </c>
      <c r="AC909" s="258" t="str">
        <f t="shared" si="81"/>
        <v/>
      </c>
      <c r="AD909" s="258" t="str">
        <f t="shared" si="82"/>
        <v/>
      </c>
      <c r="AE909" s="259">
        <f t="shared" si="83"/>
        <v>950265</v>
      </c>
    </row>
    <row r="910" spans="1:31">
      <c r="A910" s="26"/>
      <c r="B910" s="210" t="s">
        <v>1559</v>
      </c>
      <c r="C910" s="211" t="s">
        <v>1561</v>
      </c>
      <c r="D910" s="211" t="s">
        <v>111</v>
      </c>
      <c r="E910" s="211" t="s">
        <v>107</v>
      </c>
      <c r="F910" s="241" t="s">
        <v>136</v>
      </c>
      <c r="G910" s="357">
        <v>0.5</v>
      </c>
      <c r="H910" s="360">
        <v>5949.4149256583696</v>
      </c>
      <c r="I910" s="365">
        <v>111.62041035606889</v>
      </c>
      <c r="J910" s="332">
        <f>Table1[[#This Row],[Embellishment Area (m2)]]*Table1[[#This Row],[Construction Unit Rate ($/m)]]*Table1[[#This Row],[Embellishment Area Factor]]</f>
        <v>332038.06769025413</v>
      </c>
      <c r="K910" s="246">
        <v>11898.829851316739</v>
      </c>
      <c r="L910" s="337">
        <v>66.125722619436161</v>
      </c>
      <c r="M910" s="88">
        <f>Table1[[#This Row],[Size of land (m2)]]*Table1[[#This Row],[Land Unit Rate ($/m2)]]</f>
        <v>786818.72224403755</v>
      </c>
      <c r="N910" s="244">
        <v>2021</v>
      </c>
      <c r="O910" s="202">
        <f>ROUND(IF(Table1[[#This Row],[Valuation Year]]=2016,(Table1[[#This Row],[Total Construction Cost ($)]]+Table1[[#This Row],[Land Value]])*('General Input Sheet'!$G$38/'General Input Sheet'!$G$43),Table1[[#This Row],[Total Construction Cost ($)]]+Table1[[#This Row],[Land Value]]),0)</f>
        <v>1118857</v>
      </c>
      <c r="P910" s="123" t="str" cm="1">
        <f t="array" ref="P910">_xlfn.IFS(Table1[[#This Row],[Asset Class]]&lt;&gt;"Local","y",P$11=$E910,"y",Table1[[#This Row],[Asset Class]]="Local","")</f>
        <v>y</v>
      </c>
      <c r="Q910" s="86" t="str" cm="1">
        <f t="array" ref="Q910">_xlfn.IFS(Table1[[#This Row],[Asset Class]]&lt;&gt;"Local","y",Q$11=$E910,"y",Table1[[#This Row],[Asset Class]]="Local","")</f>
        <v/>
      </c>
      <c r="R910" s="86" t="str" cm="1">
        <f t="array" ref="R910">_xlfn.IFS(Table1[[#This Row],[Asset Class]]&lt;&gt;"Local","y",R$11=$E910,"y",Table1[[#This Row],[Asset Class]]="Local","")</f>
        <v/>
      </c>
      <c r="S910" s="341" t="str" cm="1">
        <f t="array" ref="S910">_xlfn.IFS(Table1[[#This Row],[Asset Class]]&lt;&gt;"Local","y",S$11=$E910,"y",Table1[[#This Row],[Asset Class]]="Local","")</f>
        <v/>
      </c>
      <c r="T910" s="50"/>
      <c r="U910" s="95">
        <f>IF(Table1[[#This Row],[Asset Class]]&lt;&gt;"Local",0.25,IF(P910="y",1,""))</f>
        <v>1</v>
      </c>
      <c r="V910" s="415" t="str">
        <f>IF(Table1[[#This Row],[Asset Class]]&lt;&gt;"Local",0.25,IF(Q910="y",1,""))</f>
        <v/>
      </c>
      <c r="W910" s="415" t="str">
        <f>IF(Table1[[#This Row],[Asset Class]]&lt;&gt;"Local",0.25,IF(R910="y",1,""))</f>
        <v/>
      </c>
      <c r="X910" s="415" t="str">
        <f>IF(Table1[[#This Row],[Asset Class]]&lt;&gt;"Local",0.25,IF(S910="y",1,""))</f>
        <v/>
      </c>
      <c r="Y910" s="95">
        <f t="shared" si="78"/>
        <v>1</v>
      </c>
      <c r="Z910" s="50"/>
      <c r="AA910" s="257">
        <f t="shared" si="79"/>
        <v>1118857</v>
      </c>
      <c r="AB910" s="258" t="str">
        <f t="shared" si="80"/>
        <v/>
      </c>
      <c r="AC910" s="258" t="str">
        <f t="shared" si="81"/>
        <v/>
      </c>
      <c r="AD910" s="258" t="str">
        <f t="shared" si="82"/>
        <v/>
      </c>
      <c r="AE910" s="259">
        <f t="shared" si="83"/>
        <v>1118857</v>
      </c>
    </row>
    <row r="911" spans="1:31">
      <c r="A911" s="26"/>
      <c r="B911" s="210" t="s">
        <v>1562</v>
      </c>
      <c r="C911" s="211" t="s">
        <v>1563</v>
      </c>
      <c r="D911" s="211" t="s">
        <v>111</v>
      </c>
      <c r="E911" s="211" t="s">
        <v>107</v>
      </c>
      <c r="F911" s="241" t="s">
        <v>103</v>
      </c>
      <c r="G911" s="357">
        <v>0.5</v>
      </c>
      <c r="H911" s="360">
        <v>4346.4755806965168</v>
      </c>
      <c r="I911" s="365">
        <v>111.62041035606889</v>
      </c>
      <c r="J911" s="332">
        <f>Table1[[#This Row],[Embellishment Area (m2)]]*Table1[[#This Row],[Construction Unit Rate ($/m)]]*Table1[[#This Row],[Embellishment Area Factor]]</f>
        <v>242577.693959989</v>
      </c>
      <c r="K911" s="246">
        <v>8692.9511613930335</v>
      </c>
      <c r="L911" s="337">
        <v>66.125722619436161</v>
      </c>
      <c r="M911" s="88">
        <f>Table1[[#This Row],[Size of land (m2)]]*Table1[[#This Row],[Land Unit Rate ($/m2)]]</f>
        <v>574827.67724258115</v>
      </c>
      <c r="N911" s="244">
        <v>2021</v>
      </c>
      <c r="O911" s="202">
        <f>ROUND(IF(Table1[[#This Row],[Valuation Year]]=2016,(Table1[[#This Row],[Total Construction Cost ($)]]+Table1[[#This Row],[Land Value]])*('General Input Sheet'!$G$38/'General Input Sheet'!$G$43),Table1[[#This Row],[Total Construction Cost ($)]]+Table1[[#This Row],[Land Value]]),0)</f>
        <v>817405</v>
      </c>
      <c r="P911" s="123" t="str" cm="1">
        <f t="array" ref="P911">_xlfn.IFS(Table1[[#This Row],[Asset Class]]&lt;&gt;"Local","y",P$11=$E911,"y",Table1[[#This Row],[Asset Class]]="Local","")</f>
        <v>y</v>
      </c>
      <c r="Q911" s="86" t="str" cm="1">
        <f t="array" ref="Q911">_xlfn.IFS(Table1[[#This Row],[Asset Class]]&lt;&gt;"Local","y",Q$11=$E911,"y",Table1[[#This Row],[Asset Class]]="Local","")</f>
        <v/>
      </c>
      <c r="R911" s="86" t="str" cm="1">
        <f t="array" ref="R911">_xlfn.IFS(Table1[[#This Row],[Asset Class]]&lt;&gt;"Local","y",R$11=$E911,"y",Table1[[#This Row],[Asset Class]]="Local","")</f>
        <v/>
      </c>
      <c r="S911" s="341" t="str" cm="1">
        <f t="array" ref="S911">_xlfn.IFS(Table1[[#This Row],[Asset Class]]&lt;&gt;"Local","y",S$11=$E911,"y",Table1[[#This Row],[Asset Class]]="Local","")</f>
        <v/>
      </c>
      <c r="T911" s="50"/>
      <c r="U911" s="95">
        <f>IF(Table1[[#This Row],[Asset Class]]&lt;&gt;"Local",0.25,IF(P911="y",1,""))</f>
        <v>1</v>
      </c>
      <c r="V911" s="415" t="str">
        <f>IF(Table1[[#This Row],[Asset Class]]&lt;&gt;"Local",0.25,IF(Q911="y",1,""))</f>
        <v/>
      </c>
      <c r="W911" s="415" t="str">
        <f>IF(Table1[[#This Row],[Asset Class]]&lt;&gt;"Local",0.25,IF(R911="y",1,""))</f>
        <v/>
      </c>
      <c r="X911" s="415" t="str">
        <f>IF(Table1[[#This Row],[Asset Class]]&lt;&gt;"Local",0.25,IF(S911="y",1,""))</f>
        <v/>
      </c>
      <c r="Y911" s="95">
        <f t="shared" ref="Y911:Y974" si="84">SUM(U911:X911)</f>
        <v>1</v>
      </c>
      <c r="Z911" s="50"/>
      <c r="AA911" s="257">
        <f t="shared" ref="AA911:AA974" si="85">IF(U911="","",(U911/$Y911)*$O911)</f>
        <v>817405</v>
      </c>
      <c r="AB911" s="258" t="str">
        <f t="shared" ref="AB911:AB974" si="86">IF(V911="","",(V911/$Y911)*$O911)</f>
        <v/>
      </c>
      <c r="AC911" s="258" t="str">
        <f t="shared" ref="AC911:AC974" si="87">IF(W911="","",(W911/$Y911)*$O911)</f>
        <v/>
      </c>
      <c r="AD911" s="258" t="str">
        <f t="shared" ref="AD911:AD974" si="88">IF(X911="","",(X911/$Y911)*$O911)</f>
        <v/>
      </c>
      <c r="AE911" s="259">
        <f t="shared" ref="AE911:AE974" si="89">SUM(AA911:AD911)</f>
        <v>817405</v>
      </c>
    </row>
    <row r="912" spans="1:31">
      <c r="A912" s="26"/>
      <c r="B912" s="210" t="s">
        <v>1564</v>
      </c>
      <c r="C912" s="211" t="s">
        <v>1565</v>
      </c>
      <c r="D912" s="211" t="s">
        <v>111</v>
      </c>
      <c r="E912" s="211" t="s">
        <v>102</v>
      </c>
      <c r="F912" s="241" t="s">
        <v>108</v>
      </c>
      <c r="G912" s="357">
        <v>0.5</v>
      </c>
      <c r="H912" s="360">
        <v>1138.5763538174031</v>
      </c>
      <c r="I912" s="365">
        <v>143.96305955739601</v>
      </c>
      <c r="J912" s="332">
        <f>Table1[[#This Row],[Embellishment Area (m2)]]*Table1[[#This Row],[Construction Unit Rate ($/m)]]*Table1[[#This Row],[Embellishment Area Factor]]</f>
        <v>81956.467717628795</v>
      </c>
      <c r="K912" s="246">
        <v>2277.1527076348061</v>
      </c>
      <c r="L912" s="337">
        <v>39.027494808321961</v>
      </c>
      <c r="M912" s="88">
        <f>Table1[[#This Row],[Size of land (m2)]]*Table1[[#This Row],[Land Unit Rate ($/m2)]]</f>
        <v>88871.565474973686</v>
      </c>
      <c r="N912" s="244">
        <v>2021</v>
      </c>
      <c r="O912" s="202">
        <f>ROUND(IF(Table1[[#This Row],[Valuation Year]]=2016,(Table1[[#This Row],[Total Construction Cost ($)]]+Table1[[#This Row],[Land Value]])*('General Input Sheet'!$G$38/'General Input Sheet'!$G$43),Table1[[#This Row],[Total Construction Cost ($)]]+Table1[[#This Row],[Land Value]]),0)</f>
        <v>170828</v>
      </c>
      <c r="P912" s="123" t="str" cm="1">
        <f t="array" ref="P912">_xlfn.IFS(Table1[[#This Row],[Asset Class]]&lt;&gt;"Local","y",P$11=$E912,"y",Table1[[#This Row],[Asset Class]]="Local","")</f>
        <v/>
      </c>
      <c r="Q912" s="86" t="str" cm="1">
        <f t="array" ref="Q912">_xlfn.IFS(Table1[[#This Row],[Asset Class]]&lt;&gt;"Local","y",Q$11=$E912,"y",Table1[[#This Row],[Asset Class]]="Local","")</f>
        <v/>
      </c>
      <c r="R912" s="86" t="str" cm="1">
        <f t="array" ref="R912">_xlfn.IFS(Table1[[#This Row],[Asset Class]]&lt;&gt;"Local","y",R$11=$E912,"y",Table1[[#This Row],[Asset Class]]="Local","")</f>
        <v>y</v>
      </c>
      <c r="S912" s="341" t="str" cm="1">
        <f t="array" ref="S912">_xlfn.IFS(Table1[[#This Row],[Asset Class]]&lt;&gt;"Local","y",S$11=$E912,"y",Table1[[#This Row],[Asset Class]]="Local","")</f>
        <v/>
      </c>
      <c r="T912" s="50"/>
      <c r="U912" s="95" t="str">
        <f>IF(Table1[[#This Row],[Asset Class]]&lt;&gt;"Local",0.25,IF(P912="y",1,""))</f>
        <v/>
      </c>
      <c r="V912" s="415" t="str">
        <f>IF(Table1[[#This Row],[Asset Class]]&lt;&gt;"Local",0.25,IF(Q912="y",1,""))</f>
        <v/>
      </c>
      <c r="W912" s="415">
        <f>IF(Table1[[#This Row],[Asset Class]]&lt;&gt;"Local",0.25,IF(R912="y",1,""))</f>
        <v>1</v>
      </c>
      <c r="X912" s="415" t="str">
        <f>IF(Table1[[#This Row],[Asset Class]]&lt;&gt;"Local",0.25,IF(S912="y",1,""))</f>
        <v/>
      </c>
      <c r="Y912" s="95">
        <f t="shared" si="84"/>
        <v>1</v>
      </c>
      <c r="Z912" s="50"/>
      <c r="AA912" s="257" t="str">
        <f t="shared" si="85"/>
        <v/>
      </c>
      <c r="AB912" s="258" t="str">
        <f t="shared" si="86"/>
        <v/>
      </c>
      <c r="AC912" s="258">
        <f t="shared" si="87"/>
        <v>170828</v>
      </c>
      <c r="AD912" s="258" t="str">
        <f t="shared" si="88"/>
        <v/>
      </c>
      <c r="AE912" s="259">
        <f t="shared" si="89"/>
        <v>170828</v>
      </c>
    </row>
    <row r="913" spans="1:31">
      <c r="A913" s="26"/>
      <c r="B913" s="210" t="s">
        <v>1564</v>
      </c>
      <c r="C913" s="211" t="s">
        <v>1566</v>
      </c>
      <c r="D913" s="211" t="s">
        <v>111</v>
      </c>
      <c r="E913" s="211" t="s">
        <v>102</v>
      </c>
      <c r="F913" s="241" t="s">
        <v>108</v>
      </c>
      <c r="G913" s="357">
        <v>0.5</v>
      </c>
      <c r="H913" s="360">
        <v>607.89435556999501</v>
      </c>
      <c r="I913" s="365">
        <v>143.96305955739601</v>
      </c>
      <c r="J913" s="332">
        <f>Table1[[#This Row],[Embellishment Area (m2)]]*Table1[[#This Row],[Construction Unit Rate ($/m)]]*Table1[[#This Row],[Embellishment Area Factor]]</f>
        <v>43757.165657764031</v>
      </c>
      <c r="K913" s="246">
        <v>1215.78871113999</v>
      </c>
      <c r="L913" s="337">
        <v>39.027494808321961</v>
      </c>
      <c r="M913" s="88">
        <f>Table1[[#This Row],[Size of land (m2)]]*Table1[[#This Row],[Land Unit Rate ($/m2)]]</f>
        <v>47449.187612032409</v>
      </c>
      <c r="N913" s="244">
        <v>2021</v>
      </c>
      <c r="O913" s="202">
        <f>ROUND(IF(Table1[[#This Row],[Valuation Year]]=2016,(Table1[[#This Row],[Total Construction Cost ($)]]+Table1[[#This Row],[Land Value]])*('General Input Sheet'!$G$38/'General Input Sheet'!$G$43),Table1[[#This Row],[Total Construction Cost ($)]]+Table1[[#This Row],[Land Value]]),0)</f>
        <v>91206</v>
      </c>
      <c r="P913" s="123" t="str" cm="1">
        <f t="array" ref="P913">_xlfn.IFS(Table1[[#This Row],[Asset Class]]&lt;&gt;"Local","y",P$11=$E913,"y",Table1[[#This Row],[Asset Class]]="Local","")</f>
        <v/>
      </c>
      <c r="Q913" s="86" t="str" cm="1">
        <f t="array" ref="Q913">_xlfn.IFS(Table1[[#This Row],[Asset Class]]&lt;&gt;"Local","y",Q$11=$E913,"y",Table1[[#This Row],[Asset Class]]="Local","")</f>
        <v/>
      </c>
      <c r="R913" s="86" t="str" cm="1">
        <f t="array" ref="R913">_xlfn.IFS(Table1[[#This Row],[Asset Class]]&lt;&gt;"Local","y",R$11=$E913,"y",Table1[[#This Row],[Asset Class]]="Local","")</f>
        <v>y</v>
      </c>
      <c r="S913" s="341" t="str" cm="1">
        <f t="array" ref="S913">_xlfn.IFS(Table1[[#This Row],[Asset Class]]&lt;&gt;"Local","y",S$11=$E913,"y",Table1[[#This Row],[Asset Class]]="Local","")</f>
        <v/>
      </c>
      <c r="T913" s="50"/>
      <c r="U913" s="95" t="str">
        <f>IF(Table1[[#This Row],[Asset Class]]&lt;&gt;"Local",0.25,IF(P913="y",1,""))</f>
        <v/>
      </c>
      <c r="V913" s="415" t="str">
        <f>IF(Table1[[#This Row],[Asset Class]]&lt;&gt;"Local",0.25,IF(Q913="y",1,""))</f>
        <v/>
      </c>
      <c r="W913" s="415">
        <f>IF(Table1[[#This Row],[Asset Class]]&lt;&gt;"Local",0.25,IF(R913="y",1,""))</f>
        <v>1</v>
      </c>
      <c r="X913" s="415" t="str">
        <f>IF(Table1[[#This Row],[Asset Class]]&lt;&gt;"Local",0.25,IF(S913="y",1,""))</f>
        <v/>
      </c>
      <c r="Y913" s="95">
        <f t="shared" si="84"/>
        <v>1</v>
      </c>
      <c r="Z913" s="50"/>
      <c r="AA913" s="257" t="str">
        <f t="shared" si="85"/>
        <v/>
      </c>
      <c r="AB913" s="258" t="str">
        <f t="shared" si="86"/>
        <v/>
      </c>
      <c r="AC913" s="258">
        <f t="shared" si="87"/>
        <v>91206</v>
      </c>
      <c r="AD913" s="258" t="str">
        <f t="shared" si="88"/>
        <v/>
      </c>
      <c r="AE913" s="259">
        <f t="shared" si="89"/>
        <v>91206</v>
      </c>
    </row>
    <row r="914" spans="1:31">
      <c r="A914" s="26"/>
      <c r="B914" s="210" t="s">
        <v>1564</v>
      </c>
      <c r="C914" s="211" t="s">
        <v>1567</v>
      </c>
      <c r="D914" s="211" t="s">
        <v>111</v>
      </c>
      <c r="E914" s="211" t="s">
        <v>102</v>
      </c>
      <c r="F914" s="241" t="s">
        <v>108</v>
      </c>
      <c r="G914" s="357">
        <v>0.5</v>
      </c>
      <c r="H914" s="360">
        <v>1888.7452414212289</v>
      </c>
      <c r="I914" s="365">
        <v>143.96305955739601</v>
      </c>
      <c r="J914" s="332">
        <f>Table1[[#This Row],[Embellishment Area (m2)]]*Table1[[#This Row],[Construction Unit Rate ($/m)]]*Table1[[#This Row],[Embellishment Area Factor]]</f>
        <v>135954.77183973635</v>
      </c>
      <c r="K914" s="246">
        <v>3777.4904828424578</v>
      </c>
      <c r="L914" s="337">
        <v>39.027494808321961</v>
      </c>
      <c r="M914" s="88">
        <f>Table1[[#This Row],[Size of land (m2)]]*Table1[[#This Row],[Land Unit Rate ($/m2)]]</f>
        <v>147425.99020761964</v>
      </c>
      <c r="N914" s="244">
        <v>2021</v>
      </c>
      <c r="O914" s="202">
        <f>ROUND(IF(Table1[[#This Row],[Valuation Year]]=2016,(Table1[[#This Row],[Total Construction Cost ($)]]+Table1[[#This Row],[Land Value]])*('General Input Sheet'!$G$38/'General Input Sheet'!$G$43),Table1[[#This Row],[Total Construction Cost ($)]]+Table1[[#This Row],[Land Value]]),0)</f>
        <v>283381</v>
      </c>
      <c r="P914" s="123" t="str" cm="1">
        <f t="array" ref="P914">_xlfn.IFS(Table1[[#This Row],[Asset Class]]&lt;&gt;"Local","y",P$11=$E914,"y",Table1[[#This Row],[Asset Class]]="Local","")</f>
        <v/>
      </c>
      <c r="Q914" s="86" t="str" cm="1">
        <f t="array" ref="Q914">_xlfn.IFS(Table1[[#This Row],[Asset Class]]&lt;&gt;"Local","y",Q$11=$E914,"y",Table1[[#This Row],[Asset Class]]="Local","")</f>
        <v/>
      </c>
      <c r="R914" s="86" t="str" cm="1">
        <f t="array" ref="R914">_xlfn.IFS(Table1[[#This Row],[Asset Class]]&lt;&gt;"Local","y",R$11=$E914,"y",Table1[[#This Row],[Asset Class]]="Local","")</f>
        <v>y</v>
      </c>
      <c r="S914" s="341" t="str" cm="1">
        <f t="array" ref="S914">_xlfn.IFS(Table1[[#This Row],[Asset Class]]&lt;&gt;"Local","y",S$11=$E914,"y",Table1[[#This Row],[Asset Class]]="Local","")</f>
        <v/>
      </c>
      <c r="T914" s="50"/>
      <c r="U914" s="95" t="str">
        <f>IF(Table1[[#This Row],[Asset Class]]&lt;&gt;"Local",0.25,IF(P914="y",1,""))</f>
        <v/>
      </c>
      <c r="V914" s="415" t="str">
        <f>IF(Table1[[#This Row],[Asset Class]]&lt;&gt;"Local",0.25,IF(Q914="y",1,""))</f>
        <v/>
      </c>
      <c r="W914" s="415">
        <f>IF(Table1[[#This Row],[Asset Class]]&lt;&gt;"Local",0.25,IF(R914="y",1,""))</f>
        <v>1</v>
      </c>
      <c r="X914" s="415" t="str">
        <f>IF(Table1[[#This Row],[Asset Class]]&lt;&gt;"Local",0.25,IF(S914="y",1,""))</f>
        <v/>
      </c>
      <c r="Y914" s="95">
        <f t="shared" si="84"/>
        <v>1</v>
      </c>
      <c r="Z914" s="50"/>
      <c r="AA914" s="257" t="str">
        <f t="shared" si="85"/>
        <v/>
      </c>
      <c r="AB914" s="258" t="str">
        <f t="shared" si="86"/>
        <v/>
      </c>
      <c r="AC914" s="258">
        <f t="shared" si="87"/>
        <v>283381</v>
      </c>
      <c r="AD914" s="258" t="str">
        <f t="shared" si="88"/>
        <v/>
      </c>
      <c r="AE914" s="259">
        <f t="shared" si="89"/>
        <v>283381</v>
      </c>
    </row>
    <row r="915" spans="1:31">
      <c r="A915" s="26"/>
      <c r="B915" s="210" t="s">
        <v>1564</v>
      </c>
      <c r="C915" s="211" t="s">
        <v>1568</v>
      </c>
      <c r="D915" s="211" t="s">
        <v>111</v>
      </c>
      <c r="E915" s="211" t="s">
        <v>102</v>
      </c>
      <c r="F915" s="241" t="s">
        <v>103</v>
      </c>
      <c r="G915" s="357">
        <v>0.5</v>
      </c>
      <c r="H915" s="360">
        <v>2314.6941369059355</v>
      </c>
      <c r="I915" s="365">
        <v>143.96305955739601</v>
      </c>
      <c r="J915" s="332">
        <f>Table1[[#This Row],[Embellishment Area (m2)]]*Table1[[#This Row],[Construction Unit Rate ($/m)]]*Table1[[#This Row],[Embellishment Area Factor]]</f>
        <v>166615.22494427228</v>
      </c>
      <c r="K915" s="246">
        <v>4629.3882738118709</v>
      </c>
      <c r="L915" s="337">
        <v>39.027494808321961</v>
      </c>
      <c r="M915" s="88">
        <f>Table1[[#This Row],[Size of land (m2)]]*Table1[[#This Row],[Land Unit Rate ($/m2)]]</f>
        <v>180673.42682189937</v>
      </c>
      <c r="N915" s="244">
        <v>2021</v>
      </c>
      <c r="O915" s="202">
        <f>ROUND(IF(Table1[[#This Row],[Valuation Year]]=2016,(Table1[[#This Row],[Total Construction Cost ($)]]+Table1[[#This Row],[Land Value]])*('General Input Sheet'!$G$38/'General Input Sheet'!$G$43),Table1[[#This Row],[Total Construction Cost ($)]]+Table1[[#This Row],[Land Value]]),0)</f>
        <v>347289</v>
      </c>
      <c r="P915" s="123" t="str" cm="1">
        <f t="array" ref="P915">_xlfn.IFS(Table1[[#This Row],[Asset Class]]&lt;&gt;"Local","y",P$11=$E915,"y",Table1[[#This Row],[Asset Class]]="Local","")</f>
        <v/>
      </c>
      <c r="Q915" s="86" t="str" cm="1">
        <f t="array" ref="Q915">_xlfn.IFS(Table1[[#This Row],[Asset Class]]&lt;&gt;"Local","y",Q$11=$E915,"y",Table1[[#This Row],[Asset Class]]="Local","")</f>
        <v/>
      </c>
      <c r="R915" s="86" t="str" cm="1">
        <f t="array" ref="R915">_xlfn.IFS(Table1[[#This Row],[Asset Class]]&lt;&gt;"Local","y",R$11=$E915,"y",Table1[[#This Row],[Asset Class]]="Local","")</f>
        <v>y</v>
      </c>
      <c r="S915" s="341" t="str" cm="1">
        <f t="array" ref="S915">_xlfn.IFS(Table1[[#This Row],[Asset Class]]&lt;&gt;"Local","y",S$11=$E915,"y",Table1[[#This Row],[Asset Class]]="Local","")</f>
        <v/>
      </c>
      <c r="T915" s="50"/>
      <c r="U915" s="95" t="str">
        <f>IF(Table1[[#This Row],[Asset Class]]&lt;&gt;"Local",0.25,IF(P915="y",1,""))</f>
        <v/>
      </c>
      <c r="V915" s="415" t="str">
        <f>IF(Table1[[#This Row],[Asset Class]]&lt;&gt;"Local",0.25,IF(Q915="y",1,""))</f>
        <v/>
      </c>
      <c r="W915" s="415">
        <f>IF(Table1[[#This Row],[Asset Class]]&lt;&gt;"Local",0.25,IF(R915="y",1,""))</f>
        <v>1</v>
      </c>
      <c r="X915" s="415" t="str">
        <f>IF(Table1[[#This Row],[Asset Class]]&lt;&gt;"Local",0.25,IF(S915="y",1,""))</f>
        <v/>
      </c>
      <c r="Y915" s="95">
        <f t="shared" si="84"/>
        <v>1</v>
      </c>
      <c r="Z915" s="50"/>
      <c r="AA915" s="257" t="str">
        <f t="shared" si="85"/>
        <v/>
      </c>
      <c r="AB915" s="258" t="str">
        <f t="shared" si="86"/>
        <v/>
      </c>
      <c r="AC915" s="258">
        <f t="shared" si="87"/>
        <v>347289</v>
      </c>
      <c r="AD915" s="258" t="str">
        <f t="shared" si="88"/>
        <v/>
      </c>
      <c r="AE915" s="259">
        <f t="shared" si="89"/>
        <v>347289</v>
      </c>
    </row>
    <row r="916" spans="1:31">
      <c r="A916" s="26"/>
      <c r="B916" s="210" t="s">
        <v>1569</v>
      </c>
      <c r="C916" s="211" t="s">
        <v>1570</v>
      </c>
      <c r="D916" s="211" t="s">
        <v>111</v>
      </c>
      <c r="E916" s="211" t="s">
        <v>102</v>
      </c>
      <c r="F916" s="241" t="s">
        <v>103</v>
      </c>
      <c r="G916" s="357">
        <v>0.5</v>
      </c>
      <c r="H916" s="360">
        <v>3615.6847539484988</v>
      </c>
      <c r="I916" s="365">
        <v>143.96305955739601</v>
      </c>
      <c r="J916" s="332">
        <f>Table1[[#This Row],[Embellishment Area (m2)]]*Table1[[#This Row],[Construction Unit Rate ($/m)]]*Table1[[#This Row],[Embellishment Area Factor]]</f>
        <v>260262.51978672823</v>
      </c>
      <c r="K916" s="246">
        <v>7231.3695078969977</v>
      </c>
      <c r="L916" s="337">
        <v>39.027494808321961</v>
      </c>
      <c r="M916" s="88">
        <f>Table1[[#This Row],[Size of land (m2)]]*Table1[[#This Row],[Land Unit Rate ($/m2)]]</f>
        <v>282222.2359265078</v>
      </c>
      <c r="N916" s="244">
        <v>2021</v>
      </c>
      <c r="O916" s="202">
        <f>ROUND(IF(Table1[[#This Row],[Valuation Year]]=2016,(Table1[[#This Row],[Total Construction Cost ($)]]+Table1[[#This Row],[Land Value]])*('General Input Sheet'!$G$38/'General Input Sheet'!$G$43),Table1[[#This Row],[Total Construction Cost ($)]]+Table1[[#This Row],[Land Value]]),0)</f>
        <v>542485</v>
      </c>
      <c r="P916" s="123" t="str" cm="1">
        <f t="array" ref="P916">_xlfn.IFS(Table1[[#This Row],[Asset Class]]&lt;&gt;"Local","y",P$11=$E916,"y",Table1[[#This Row],[Asset Class]]="Local","")</f>
        <v/>
      </c>
      <c r="Q916" s="86" t="str" cm="1">
        <f t="array" ref="Q916">_xlfn.IFS(Table1[[#This Row],[Asset Class]]&lt;&gt;"Local","y",Q$11=$E916,"y",Table1[[#This Row],[Asset Class]]="Local","")</f>
        <v/>
      </c>
      <c r="R916" s="86" t="str" cm="1">
        <f t="array" ref="R916">_xlfn.IFS(Table1[[#This Row],[Asset Class]]&lt;&gt;"Local","y",R$11=$E916,"y",Table1[[#This Row],[Asset Class]]="Local","")</f>
        <v>y</v>
      </c>
      <c r="S916" s="341" t="str" cm="1">
        <f t="array" ref="S916">_xlfn.IFS(Table1[[#This Row],[Asset Class]]&lt;&gt;"Local","y",S$11=$E916,"y",Table1[[#This Row],[Asset Class]]="Local","")</f>
        <v/>
      </c>
      <c r="T916" s="50"/>
      <c r="U916" s="95" t="str">
        <f>IF(Table1[[#This Row],[Asset Class]]&lt;&gt;"Local",0.25,IF(P916="y",1,""))</f>
        <v/>
      </c>
      <c r="V916" s="415" t="str">
        <f>IF(Table1[[#This Row],[Asset Class]]&lt;&gt;"Local",0.25,IF(Q916="y",1,""))</f>
        <v/>
      </c>
      <c r="W916" s="415">
        <f>IF(Table1[[#This Row],[Asset Class]]&lt;&gt;"Local",0.25,IF(R916="y",1,""))</f>
        <v>1</v>
      </c>
      <c r="X916" s="415" t="str">
        <f>IF(Table1[[#This Row],[Asset Class]]&lt;&gt;"Local",0.25,IF(S916="y",1,""))</f>
        <v/>
      </c>
      <c r="Y916" s="95">
        <f t="shared" si="84"/>
        <v>1</v>
      </c>
      <c r="Z916" s="50"/>
      <c r="AA916" s="257" t="str">
        <f t="shared" si="85"/>
        <v/>
      </c>
      <c r="AB916" s="258" t="str">
        <f t="shared" si="86"/>
        <v/>
      </c>
      <c r="AC916" s="258">
        <f t="shared" si="87"/>
        <v>542485</v>
      </c>
      <c r="AD916" s="258" t="str">
        <f t="shared" si="88"/>
        <v/>
      </c>
      <c r="AE916" s="259">
        <f t="shared" si="89"/>
        <v>542485</v>
      </c>
    </row>
    <row r="917" spans="1:31">
      <c r="A917" s="26"/>
      <c r="B917" s="210" t="s">
        <v>1569</v>
      </c>
      <c r="C917" s="211" t="s">
        <v>1571</v>
      </c>
      <c r="D917" s="211" t="s">
        <v>111</v>
      </c>
      <c r="E917" s="211" t="s">
        <v>102</v>
      </c>
      <c r="F917" s="241" t="s">
        <v>108</v>
      </c>
      <c r="G917" s="357">
        <v>0.5</v>
      </c>
      <c r="H917" s="360">
        <v>5948.7828699786351</v>
      </c>
      <c r="I917" s="365">
        <v>143.96305955739601</v>
      </c>
      <c r="J917" s="332">
        <f>Table1[[#This Row],[Embellishment Area (m2)]]*Table1[[#This Row],[Construction Unit Rate ($/m)]]*Table1[[#This Row],[Embellishment Area Factor]]</f>
        <v>428202.49130237568</v>
      </c>
      <c r="K917" s="246">
        <v>11897.56573995727</v>
      </c>
      <c r="L917" s="337">
        <v>39.027494808321961</v>
      </c>
      <c r="M917" s="88">
        <f>Table1[[#This Row],[Size of land (m2)]]*Table1[[#This Row],[Land Unit Rate ($/m2)]]</f>
        <v>464332.18514785159</v>
      </c>
      <c r="N917" s="244">
        <v>2021</v>
      </c>
      <c r="O917" s="202">
        <f>ROUND(IF(Table1[[#This Row],[Valuation Year]]=2016,(Table1[[#This Row],[Total Construction Cost ($)]]+Table1[[#This Row],[Land Value]])*('General Input Sheet'!$G$38/'General Input Sheet'!$G$43),Table1[[#This Row],[Total Construction Cost ($)]]+Table1[[#This Row],[Land Value]]),0)</f>
        <v>892535</v>
      </c>
      <c r="P917" s="123" t="str" cm="1">
        <f t="array" ref="P917">_xlfn.IFS(Table1[[#This Row],[Asset Class]]&lt;&gt;"Local","y",P$11=$E917,"y",Table1[[#This Row],[Asset Class]]="Local","")</f>
        <v/>
      </c>
      <c r="Q917" s="86" t="str" cm="1">
        <f t="array" ref="Q917">_xlfn.IFS(Table1[[#This Row],[Asset Class]]&lt;&gt;"Local","y",Q$11=$E917,"y",Table1[[#This Row],[Asset Class]]="Local","")</f>
        <v/>
      </c>
      <c r="R917" s="86" t="str" cm="1">
        <f t="array" ref="R917">_xlfn.IFS(Table1[[#This Row],[Asset Class]]&lt;&gt;"Local","y",R$11=$E917,"y",Table1[[#This Row],[Asset Class]]="Local","")</f>
        <v>y</v>
      </c>
      <c r="S917" s="341" t="str" cm="1">
        <f t="array" ref="S917">_xlfn.IFS(Table1[[#This Row],[Asset Class]]&lt;&gt;"Local","y",S$11=$E917,"y",Table1[[#This Row],[Asset Class]]="Local","")</f>
        <v/>
      </c>
      <c r="T917" s="50"/>
      <c r="U917" s="95" t="str">
        <f>IF(Table1[[#This Row],[Asset Class]]&lt;&gt;"Local",0.25,IF(P917="y",1,""))</f>
        <v/>
      </c>
      <c r="V917" s="415" t="str">
        <f>IF(Table1[[#This Row],[Asset Class]]&lt;&gt;"Local",0.25,IF(Q917="y",1,""))</f>
        <v/>
      </c>
      <c r="W917" s="415">
        <f>IF(Table1[[#This Row],[Asset Class]]&lt;&gt;"Local",0.25,IF(R917="y",1,""))</f>
        <v>1</v>
      </c>
      <c r="X917" s="415" t="str">
        <f>IF(Table1[[#This Row],[Asset Class]]&lt;&gt;"Local",0.25,IF(S917="y",1,""))</f>
        <v/>
      </c>
      <c r="Y917" s="95">
        <f t="shared" si="84"/>
        <v>1</v>
      </c>
      <c r="Z917" s="50"/>
      <c r="AA917" s="257" t="str">
        <f t="shared" si="85"/>
        <v/>
      </c>
      <c r="AB917" s="258" t="str">
        <f t="shared" si="86"/>
        <v/>
      </c>
      <c r="AC917" s="258">
        <f t="shared" si="87"/>
        <v>892535</v>
      </c>
      <c r="AD917" s="258" t="str">
        <f t="shared" si="88"/>
        <v/>
      </c>
      <c r="AE917" s="259">
        <f t="shared" si="89"/>
        <v>892535</v>
      </c>
    </row>
    <row r="918" spans="1:31">
      <c r="A918" s="26"/>
      <c r="B918" s="210" t="s">
        <v>1572</v>
      </c>
      <c r="C918" s="211" t="s">
        <v>1573</v>
      </c>
      <c r="D918" s="211" t="s">
        <v>111</v>
      </c>
      <c r="E918" s="211" t="s">
        <v>102</v>
      </c>
      <c r="F918" s="241" t="s">
        <v>103</v>
      </c>
      <c r="G918" s="357">
        <v>0.5</v>
      </c>
      <c r="H918" s="360">
        <v>6559.8365587223598</v>
      </c>
      <c r="I918" s="365">
        <v>143.96305955739601</v>
      </c>
      <c r="J918" s="332">
        <f>Table1[[#This Row],[Embellishment Area (m2)]]*Table1[[#This Row],[Construction Unit Rate ($/m)]]*Table1[[#This Row],[Embellishment Area Factor]]</f>
        <v>472187.07059506536</v>
      </c>
      <c r="K918" s="246">
        <v>13119.67311744472</v>
      </c>
      <c r="L918" s="337">
        <v>39.027494808321961</v>
      </c>
      <c r="M918" s="88">
        <f>Table1[[#This Row],[Size of land (m2)]]*Table1[[#This Row],[Land Unit Rate ($/m2)]]</f>
        <v>512027.97447795497</v>
      </c>
      <c r="N918" s="244">
        <v>2021</v>
      </c>
      <c r="O918" s="202">
        <f>ROUND(IF(Table1[[#This Row],[Valuation Year]]=2016,(Table1[[#This Row],[Total Construction Cost ($)]]+Table1[[#This Row],[Land Value]])*('General Input Sheet'!$G$38/'General Input Sheet'!$G$43),Table1[[#This Row],[Total Construction Cost ($)]]+Table1[[#This Row],[Land Value]]),0)</f>
        <v>984215</v>
      </c>
      <c r="P918" s="123" t="str" cm="1">
        <f t="array" ref="P918">_xlfn.IFS(Table1[[#This Row],[Asset Class]]&lt;&gt;"Local","y",P$11=$E918,"y",Table1[[#This Row],[Asset Class]]="Local","")</f>
        <v/>
      </c>
      <c r="Q918" s="86" t="str" cm="1">
        <f t="array" ref="Q918">_xlfn.IFS(Table1[[#This Row],[Asset Class]]&lt;&gt;"Local","y",Q$11=$E918,"y",Table1[[#This Row],[Asset Class]]="Local","")</f>
        <v/>
      </c>
      <c r="R918" s="86" t="str" cm="1">
        <f t="array" ref="R918">_xlfn.IFS(Table1[[#This Row],[Asset Class]]&lt;&gt;"Local","y",R$11=$E918,"y",Table1[[#This Row],[Asset Class]]="Local","")</f>
        <v>y</v>
      </c>
      <c r="S918" s="341" t="str" cm="1">
        <f t="array" ref="S918">_xlfn.IFS(Table1[[#This Row],[Asset Class]]&lt;&gt;"Local","y",S$11=$E918,"y",Table1[[#This Row],[Asset Class]]="Local","")</f>
        <v/>
      </c>
      <c r="T918" s="50"/>
      <c r="U918" s="95" t="str">
        <f>IF(Table1[[#This Row],[Asset Class]]&lt;&gt;"Local",0.25,IF(P918="y",1,""))</f>
        <v/>
      </c>
      <c r="V918" s="415" t="str">
        <f>IF(Table1[[#This Row],[Asset Class]]&lt;&gt;"Local",0.25,IF(Q918="y",1,""))</f>
        <v/>
      </c>
      <c r="W918" s="415">
        <f>IF(Table1[[#This Row],[Asset Class]]&lt;&gt;"Local",0.25,IF(R918="y",1,""))</f>
        <v>1</v>
      </c>
      <c r="X918" s="415" t="str">
        <f>IF(Table1[[#This Row],[Asset Class]]&lt;&gt;"Local",0.25,IF(S918="y",1,""))</f>
        <v/>
      </c>
      <c r="Y918" s="95">
        <f t="shared" si="84"/>
        <v>1</v>
      </c>
      <c r="Z918" s="50"/>
      <c r="AA918" s="257" t="str">
        <f t="shared" si="85"/>
        <v/>
      </c>
      <c r="AB918" s="258" t="str">
        <f t="shared" si="86"/>
        <v/>
      </c>
      <c r="AC918" s="258">
        <f t="shared" si="87"/>
        <v>984215</v>
      </c>
      <c r="AD918" s="258" t="str">
        <f t="shared" si="88"/>
        <v/>
      </c>
      <c r="AE918" s="259">
        <f t="shared" si="89"/>
        <v>984215</v>
      </c>
    </row>
    <row r="919" spans="1:31">
      <c r="A919" s="26"/>
      <c r="B919" s="210" t="s">
        <v>1574</v>
      </c>
      <c r="C919" s="211" t="s">
        <v>1575</v>
      </c>
      <c r="D919" s="211" t="s">
        <v>111</v>
      </c>
      <c r="E919" s="211" t="s">
        <v>102</v>
      </c>
      <c r="F919" s="241" t="s">
        <v>103</v>
      </c>
      <c r="G919" s="357">
        <v>0.5</v>
      </c>
      <c r="H919" s="360">
        <v>7293.50271313751</v>
      </c>
      <c r="I919" s="365">
        <v>143.96305955739601</v>
      </c>
      <c r="J919" s="332">
        <f>Table1[[#This Row],[Embellishment Area (m2)]]*Table1[[#This Row],[Construction Unit Rate ($/m)]]*Table1[[#This Row],[Embellishment Area Factor]]</f>
        <v>524997.48273672233</v>
      </c>
      <c r="K919" s="246">
        <v>14587.00542627502</v>
      </c>
      <c r="L919" s="337">
        <v>39.027494808321961</v>
      </c>
      <c r="M919" s="88">
        <f>Table1[[#This Row],[Size of land (m2)]]*Table1[[#This Row],[Land Unit Rate ($/m2)]]</f>
        <v>569294.27854291257</v>
      </c>
      <c r="N919" s="244">
        <v>2021</v>
      </c>
      <c r="O919" s="202">
        <f>ROUND(IF(Table1[[#This Row],[Valuation Year]]=2016,(Table1[[#This Row],[Total Construction Cost ($)]]+Table1[[#This Row],[Land Value]])*('General Input Sheet'!$G$38/'General Input Sheet'!$G$43),Table1[[#This Row],[Total Construction Cost ($)]]+Table1[[#This Row],[Land Value]]),0)</f>
        <v>1094292</v>
      </c>
      <c r="P919" s="123" t="str" cm="1">
        <f t="array" ref="P919">_xlfn.IFS(Table1[[#This Row],[Asset Class]]&lt;&gt;"Local","y",P$11=$E919,"y",Table1[[#This Row],[Asset Class]]="Local","")</f>
        <v/>
      </c>
      <c r="Q919" s="86" t="str" cm="1">
        <f t="array" ref="Q919">_xlfn.IFS(Table1[[#This Row],[Asset Class]]&lt;&gt;"Local","y",Q$11=$E919,"y",Table1[[#This Row],[Asset Class]]="Local","")</f>
        <v/>
      </c>
      <c r="R919" s="86" t="str" cm="1">
        <f t="array" ref="R919">_xlfn.IFS(Table1[[#This Row],[Asset Class]]&lt;&gt;"Local","y",R$11=$E919,"y",Table1[[#This Row],[Asset Class]]="Local","")</f>
        <v>y</v>
      </c>
      <c r="S919" s="341" t="str" cm="1">
        <f t="array" ref="S919">_xlfn.IFS(Table1[[#This Row],[Asset Class]]&lt;&gt;"Local","y",S$11=$E919,"y",Table1[[#This Row],[Asset Class]]="Local","")</f>
        <v/>
      </c>
      <c r="T919" s="50"/>
      <c r="U919" s="95" t="str">
        <f>IF(Table1[[#This Row],[Asset Class]]&lt;&gt;"Local",0.25,IF(P919="y",1,""))</f>
        <v/>
      </c>
      <c r="V919" s="415" t="str">
        <f>IF(Table1[[#This Row],[Asset Class]]&lt;&gt;"Local",0.25,IF(Q919="y",1,""))</f>
        <v/>
      </c>
      <c r="W919" s="415">
        <f>IF(Table1[[#This Row],[Asset Class]]&lt;&gt;"Local",0.25,IF(R919="y",1,""))</f>
        <v>1</v>
      </c>
      <c r="X919" s="415" t="str">
        <f>IF(Table1[[#This Row],[Asset Class]]&lt;&gt;"Local",0.25,IF(S919="y",1,""))</f>
        <v/>
      </c>
      <c r="Y919" s="95">
        <f t="shared" si="84"/>
        <v>1</v>
      </c>
      <c r="Z919" s="50"/>
      <c r="AA919" s="257" t="str">
        <f t="shared" si="85"/>
        <v/>
      </c>
      <c r="AB919" s="258" t="str">
        <f t="shared" si="86"/>
        <v/>
      </c>
      <c r="AC919" s="258">
        <f t="shared" si="87"/>
        <v>1094292</v>
      </c>
      <c r="AD919" s="258" t="str">
        <f t="shared" si="88"/>
        <v/>
      </c>
      <c r="AE919" s="259">
        <f t="shared" si="89"/>
        <v>1094292</v>
      </c>
    </row>
    <row r="920" spans="1:31">
      <c r="A920" s="26"/>
      <c r="B920" s="210" t="s">
        <v>1576</v>
      </c>
      <c r="C920" s="211" t="s">
        <v>1577</v>
      </c>
      <c r="D920" s="211" t="s">
        <v>106</v>
      </c>
      <c r="E920" s="211" t="s">
        <v>102</v>
      </c>
      <c r="F920" s="241" t="s">
        <v>136</v>
      </c>
      <c r="G920" s="357">
        <v>0.5</v>
      </c>
      <c r="H920" s="360">
        <v>14500.25071356853</v>
      </c>
      <c r="I920" s="365">
        <v>452.87898632773505</v>
      </c>
      <c r="J920" s="332">
        <f>Table1[[#This Row],[Embellishment Area (m2)]]*Table1[[#This Row],[Construction Unit Rate ($/m)]]*Table1[[#This Row],[Embellishment Area Factor]]</f>
        <v>3283429.4223294663</v>
      </c>
      <c r="K920" s="246">
        <v>0</v>
      </c>
      <c r="L920" s="337">
        <v>140.14546069071523</v>
      </c>
      <c r="M920" s="88">
        <f>Table1[[#This Row],[Size of land (m2)]]*Table1[[#This Row],[Land Unit Rate ($/m2)]]</f>
        <v>0</v>
      </c>
      <c r="N920" s="244">
        <v>2021</v>
      </c>
      <c r="O920" s="202">
        <f>ROUND(IF(Table1[[#This Row],[Valuation Year]]=2016,(Table1[[#This Row],[Total Construction Cost ($)]]+Table1[[#This Row],[Land Value]])*('General Input Sheet'!$G$38/'General Input Sheet'!$G$43),Table1[[#This Row],[Total Construction Cost ($)]]+Table1[[#This Row],[Land Value]]),0)</f>
        <v>3283429</v>
      </c>
      <c r="P920" s="123" t="str" cm="1">
        <f t="array" ref="P920">_xlfn.IFS(Table1[[#This Row],[Asset Class]]&lt;&gt;"Local","y",P$11=$E920,"y",Table1[[#This Row],[Asset Class]]="Local","")</f>
        <v>y</v>
      </c>
      <c r="Q920" s="86" t="str" cm="1">
        <f t="array" ref="Q920">_xlfn.IFS(Table1[[#This Row],[Asset Class]]&lt;&gt;"Local","y",Q$11=$E920,"y",Table1[[#This Row],[Asset Class]]="Local","")</f>
        <v>y</v>
      </c>
      <c r="R920" s="86" t="str" cm="1">
        <f t="array" ref="R920">_xlfn.IFS(Table1[[#This Row],[Asset Class]]&lt;&gt;"Local","y",R$11=$E920,"y",Table1[[#This Row],[Asset Class]]="Local","")</f>
        <v>y</v>
      </c>
      <c r="S920" s="341" t="str" cm="1">
        <f t="array" ref="S920">_xlfn.IFS(Table1[[#This Row],[Asset Class]]&lt;&gt;"Local","y",S$11=$E920,"y",Table1[[#This Row],[Asset Class]]="Local","")</f>
        <v>y</v>
      </c>
      <c r="T920" s="50"/>
      <c r="U920" s="95">
        <f>IF(Table1[[#This Row],[Asset Class]]&lt;&gt;"Local",0.25,IF(P920="y",1,""))</f>
        <v>0.25</v>
      </c>
      <c r="V920" s="415">
        <f>IF(Table1[[#This Row],[Asset Class]]&lt;&gt;"Local",0.25,IF(Q920="y",1,""))</f>
        <v>0.25</v>
      </c>
      <c r="W920" s="415">
        <f>IF(Table1[[#This Row],[Asset Class]]&lt;&gt;"Local",0.25,IF(R920="y",1,""))</f>
        <v>0.25</v>
      </c>
      <c r="X920" s="415">
        <f>IF(Table1[[#This Row],[Asset Class]]&lt;&gt;"Local",0.25,IF(S920="y",1,""))</f>
        <v>0.25</v>
      </c>
      <c r="Y920" s="95">
        <f t="shared" si="84"/>
        <v>1</v>
      </c>
      <c r="Z920" s="50"/>
      <c r="AA920" s="257">
        <f t="shared" si="85"/>
        <v>820857.25</v>
      </c>
      <c r="AB920" s="258">
        <f t="shared" si="86"/>
        <v>820857.25</v>
      </c>
      <c r="AC920" s="258">
        <f t="shared" si="87"/>
        <v>820857.25</v>
      </c>
      <c r="AD920" s="258">
        <f t="shared" si="88"/>
        <v>820857.25</v>
      </c>
      <c r="AE920" s="259">
        <f t="shared" si="89"/>
        <v>3283429</v>
      </c>
    </row>
    <row r="921" spans="1:31">
      <c r="A921" s="26"/>
      <c r="B921" s="210" t="s">
        <v>1578</v>
      </c>
      <c r="C921" s="211" t="s">
        <v>1579</v>
      </c>
      <c r="D921" s="211" t="s">
        <v>111</v>
      </c>
      <c r="E921" s="211" t="s">
        <v>102</v>
      </c>
      <c r="F921" s="241" t="s">
        <v>103</v>
      </c>
      <c r="G921" s="357">
        <v>0.5</v>
      </c>
      <c r="H921" s="360">
        <v>1856.7743566052445</v>
      </c>
      <c r="I921" s="365">
        <v>143.96305955739601</v>
      </c>
      <c r="J921" s="332">
        <f>Table1[[#This Row],[Embellishment Area (m2)]]*Table1[[#This Row],[Construction Unit Rate ($/m)]]*Table1[[#This Row],[Embellishment Area Factor]]</f>
        <v>133653.45864230325</v>
      </c>
      <c r="K921" s="246">
        <v>0</v>
      </c>
      <c r="L921" s="337">
        <v>39.027494808321961</v>
      </c>
      <c r="M921" s="88">
        <f>Table1[[#This Row],[Size of land (m2)]]*Table1[[#This Row],[Land Unit Rate ($/m2)]]</f>
        <v>0</v>
      </c>
      <c r="N921" s="244">
        <v>2021</v>
      </c>
      <c r="O921" s="202">
        <f>ROUND(IF(Table1[[#This Row],[Valuation Year]]=2016,(Table1[[#This Row],[Total Construction Cost ($)]]+Table1[[#This Row],[Land Value]])*('General Input Sheet'!$G$38/'General Input Sheet'!$G$43),Table1[[#This Row],[Total Construction Cost ($)]]+Table1[[#This Row],[Land Value]]),0)</f>
        <v>133653</v>
      </c>
      <c r="P921" s="123" t="str" cm="1">
        <f t="array" ref="P921">_xlfn.IFS(Table1[[#This Row],[Asset Class]]&lt;&gt;"Local","y",P$11=$E921,"y",Table1[[#This Row],[Asset Class]]="Local","")</f>
        <v/>
      </c>
      <c r="Q921" s="86" t="str" cm="1">
        <f t="array" ref="Q921">_xlfn.IFS(Table1[[#This Row],[Asset Class]]&lt;&gt;"Local","y",Q$11=$E921,"y",Table1[[#This Row],[Asset Class]]="Local","")</f>
        <v/>
      </c>
      <c r="R921" s="86" t="str" cm="1">
        <f t="array" ref="R921">_xlfn.IFS(Table1[[#This Row],[Asset Class]]&lt;&gt;"Local","y",R$11=$E921,"y",Table1[[#This Row],[Asset Class]]="Local","")</f>
        <v>y</v>
      </c>
      <c r="S921" s="341" t="str" cm="1">
        <f t="array" ref="S921">_xlfn.IFS(Table1[[#This Row],[Asset Class]]&lt;&gt;"Local","y",S$11=$E921,"y",Table1[[#This Row],[Asset Class]]="Local","")</f>
        <v/>
      </c>
      <c r="T921" s="50"/>
      <c r="U921" s="95" t="str">
        <f>IF(Table1[[#This Row],[Asset Class]]&lt;&gt;"Local",0.25,IF(P921="y",1,""))</f>
        <v/>
      </c>
      <c r="V921" s="415" t="str">
        <f>IF(Table1[[#This Row],[Asset Class]]&lt;&gt;"Local",0.25,IF(Q921="y",1,""))</f>
        <v/>
      </c>
      <c r="W921" s="415">
        <f>IF(Table1[[#This Row],[Asset Class]]&lt;&gt;"Local",0.25,IF(R921="y",1,""))</f>
        <v>1</v>
      </c>
      <c r="X921" s="415" t="str">
        <f>IF(Table1[[#This Row],[Asset Class]]&lt;&gt;"Local",0.25,IF(S921="y",1,""))</f>
        <v/>
      </c>
      <c r="Y921" s="95">
        <f t="shared" si="84"/>
        <v>1</v>
      </c>
      <c r="Z921" s="50"/>
      <c r="AA921" s="257" t="str">
        <f t="shared" si="85"/>
        <v/>
      </c>
      <c r="AB921" s="258" t="str">
        <f t="shared" si="86"/>
        <v/>
      </c>
      <c r="AC921" s="258">
        <f t="shared" si="87"/>
        <v>133653</v>
      </c>
      <c r="AD921" s="258" t="str">
        <f t="shared" si="88"/>
        <v/>
      </c>
      <c r="AE921" s="259">
        <f t="shared" si="89"/>
        <v>133653</v>
      </c>
    </row>
    <row r="922" spans="1:31">
      <c r="A922" s="26"/>
      <c r="B922" s="210" t="s">
        <v>1578</v>
      </c>
      <c r="C922" s="211" t="s">
        <v>1580</v>
      </c>
      <c r="D922" s="211" t="s">
        <v>111</v>
      </c>
      <c r="E922" s="211" t="s">
        <v>102</v>
      </c>
      <c r="F922" s="241" t="s">
        <v>103</v>
      </c>
      <c r="G922" s="357">
        <v>0.5</v>
      </c>
      <c r="H922" s="360">
        <v>1707.4218030303759</v>
      </c>
      <c r="I922" s="365">
        <v>143.96305955739601</v>
      </c>
      <c r="J922" s="332">
        <f>Table1[[#This Row],[Embellishment Area (m2)]]*Table1[[#This Row],[Construction Unit Rate ($/m)]]*Table1[[#This Row],[Embellishment Area Factor]]</f>
        <v>122902.83335962925</v>
      </c>
      <c r="K922" s="246">
        <v>0</v>
      </c>
      <c r="L922" s="337">
        <v>39.027494808321961</v>
      </c>
      <c r="M922" s="88">
        <f>Table1[[#This Row],[Size of land (m2)]]*Table1[[#This Row],[Land Unit Rate ($/m2)]]</f>
        <v>0</v>
      </c>
      <c r="N922" s="244">
        <v>2021</v>
      </c>
      <c r="O922" s="202">
        <f>ROUND(IF(Table1[[#This Row],[Valuation Year]]=2016,(Table1[[#This Row],[Total Construction Cost ($)]]+Table1[[#This Row],[Land Value]])*('General Input Sheet'!$G$38/'General Input Sheet'!$G$43),Table1[[#This Row],[Total Construction Cost ($)]]+Table1[[#This Row],[Land Value]]),0)</f>
        <v>122903</v>
      </c>
      <c r="P922" s="123" t="str" cm="1">
        <f t="array" ref="P922">_xlfn.IFS(Table1[[#This Row],[Asset Class]]&lt;&gt;"Local","y",P$11=$E922,"y",Table1[[#This Row],[Asset Class]]="Local","")</f>
        <v/>
      </c>
      <c r="Q922" s="86" t="str" cm="1">
        <f t="array" ref="Q922">_xlfn.IFS(Table1[[#This Row],[Asset Class]]&lt;&gt;"Local","y",Q$11=$E922,"y",Table1[[#This Row],[Asset Class]]="Local","")</f>
        <v/>
      </c>
      <c r="R922" s="86" t="str" cm="1">
        <f t="array" ref="R922">_xlfn.IFS(Table1[[#This Row],[Asset Class]]&lt;&gt;"Local","y",R$11=$E922,"y",Table1[[#This Row],[Asset Class]]="Local","")</f>
        <v>y</v>
      </c>
      <c r="S922" s="341" t="str" cm="1">
        <f t="array" ref="S922">_xlfn.IFS(Table1[[#This Row],[Asset Class]]&lt;&gt;"Local","y",S$11=$E922,"y",Table1[[#This Row],[Asset Class]]="Local","")</f>
        <v/>
      </c>
      <c r="T922" s="50"/>
      <c r="U922" s="95" t="str">
        <f>IF(Table1[[#This Row],[Asset Class]]&lt;&gt;"Local",0.25,IF(P922="y",1,""))</f>
        <v/>
      </c>
      <c r="V922" s="415" t="str">
        <f>IF(Table1[[#This Row],[Asset Class]]&lt;&gt;"Local",0.25,IF(Q922="y",1,""))</f>
        <v/>
      </c>
      <c r="W922" s="415">
        <f>IF(Table1[[#This Row],[Asset Class]]&lt;&gt;"Local",0.25,IF(R922="y",1,""))</f>
        <v>1</v>
      </c>
      <c r="X922" s="415" t="str">
        <f>IF(Table1[[#This Row],[Asset Class]]&lt;&gt;"Local",0.25,IF(S922="y",1,""))</f>
        <v/>
      </c>
      <c r="Y922" s="95">
        <f t="shared" si="84"/>
        <v>1</v>
      </c>
      <c r="Z922" s="50"/>
      <c r="AA922" s="257" t="str">
        <f t="shared" si="85"/>
        <v/>
      </c>
      <c r="AB922" s="258" t="str">
        <f t="shared" si="86"/>
        <v/>
      </c>
      <c r="AC922" s="258">
        <f t="shared" si="87"/>
        <v>122903</v>
      </c>
      <c r="AD922" s="258" t="str">
        <f t="shared" si="88"/>
        <v/>
      </c>
      <c r="AE922" s="259">
        <f t="shared" si="89"/>
        <v>122903</v>
      </c>
    </row>
    <row r="923" spans="1:31">
      <c r="A923" s="26"/>
      <c r="B923" s="210" t="s">
        <v>1581</v>
      </c>
      <c r="C923" s="211" t="s">
        <v>1582</v>
      </c>
      <c r="D923" s="211" t="s">
        <v>111</v>
      </c>
      <c r="E923" s="211" t="s">
        <v>102</v>
      </c>
      <c r="F923" s="241" t="s">
        <v>103</v>
      </c>
      <c r="G923" s="357">
        <v>0.5</v>
      </c>
      <c r="H923" s="360">
        <v>3470.1590313011175</v>
      </c>
      <c r="I923" s="365">
        <v>143.96305955739601</v>
      </c>
      <c r="J923" s="332">
        <f>Table1[[#This Row],[Embellishment Area (m2)]]*Table1[[#This Row],[Construction Unit Rate ($/m)]]*Table1[[#This Row],[Embellishment Area Factor]]</f>
        <v>249787.35564841921</v>
      </c>
      <c r="K923" s="246">
        <v>6940.3180626022349</v>
      </c>
      <c r="L923" s="337">
        <v>39.027494808321961</v>
      </c>
      <c r="M923" s="88">
        <f>Table1[[#This Row],[Size of land (m2)]]*Table1[[#This Row],[Land Unit Rate ($/m2)]]</f>
        <v>270863.22715631186</v>
      </c>
      <c r="N923" s="244">
        <v>2021</v>
      </c>
      <c r="O923" s="202">
        <f>ROUND(IF(Table1[[#This Row],[Valuation Year]]=2016,(Table1[[#This Row],[Total Construction Cost ($)]]+Table1[[#This Row],[Land Value]])*('General Input Sheet'!$G$38/'General Input Sheet'!$G$43),Table1[[#This Row],[Total Construction Cost ($)]]+Table1[[#This Row],[Land Value]]),0)</f>
        <v>520651</v>
      </c>
      <c r="P923" s="123" t="str" cm="1">
        <f t="array" ref="P923">_xlfn.IFS(Table1[[#This Row],[Asset Class]]&lt;&gt;"Local","y",P$11=$E923,"y",Table1[[#This Row],[Asset Class]]="Local","")</f>
        <v/>
      </c>
      <c r="Q923" s="86" t="str" cm="1">
        <f t="array" ref="Q923">_xlfn.IFS(Table1[[#This Row],[Asset Class]]&lt;&gt;"Local","y",Q$11=$E923,"y",Table1[[#This Row],[Asset Class]]="Local","")</f>
        <v/>
      </c>
      <c r="R923" s="86" t="str" cm="1">
        <f t="array" ref="R923">_xlfn.IFS(Table1[[#This Row],[Asset Class]]&lt;&gt;"Local","y",R$11=$E923,"y",Table1[[#This Row],[Asset Class]]="Local","")</f>
        <v>y</v>
      </c>
      <c r="S923" s="341" t="str" cm="1">
        <f t="array" ref="S923">_xlfn.IFS(Table1[[#This Row],[Asset Class]]&lt;&gt;"Local","y",S$11=$E923,"y",Table1[[#This Row],[Asset Class]]="Local","")</f>
        <v/>
      </c>
      <c r="T923" s="50"/>
      <c r="U923" s="95" t="str">
        <f>IF(Table1[[#This Row],[Asset Class]]&lt;&gt;"Local",0.25,IF(P923="y",1,""))</f>
        <v/>
      </c>
      <c r="V923" s="415" t="str">
        <f>IF(Table1[[#This Row],[Asset Class]]&lt;&gt;"Local",0.25,IF(Q923="y",1,""))</f>
        <v/>
      </c>
      <c r="W923" s="415">
        <f>IF(Table1[[#This Row],[Asset Class]]&lt;&gt;"Local",0.25,IF(R923="y",1,""))</f>
        <v>1</v>
      </c>
      <c r="X923" s="415" t="str">
        <f>IF(Table1[[#This Row],[Asset Class]]&lt;&gt;"Local",0.25,IF(S923="y",1,""))</f>
        <v/>
      </c>
      <c r="Y923" s="95">
        <f t="shared" si="84"/>
        <v>1</v>
      </c>
      <c r="Z923" s="50"/>
      <c r="AA923" s="257" t="str">
        <f t="shared" si="85"/>
        <v/>
      </c>
      <c r="AB923" s="258" t="str">
        <f t="shared" si="86"/>
        <v/>
      </c>
      <c r="AC923" s="258">
        <f t="shared" si="87"/>
        <v>520651</v>
      </c>
      <c r="AD923" s="258" t="str">
        <f t="shared" si="88"/>
        <v/>
      </c>
      <c r="AE923" s="259">
        <f t="shared" si="89"/>
        <v>520651</v>
      </c>
    </row>
    <row r="924" spans="1:31">
      <c r="A924" s="26"/>
      <c r="B924" s="210" t="s">
        <v>1583</v>
      </c>
      <c r="C924" s="211" t="s">
        <v>1584</v>
      </c>
      <c r="D924" s="211" t="s">
        <v>106</v>
      </c>
      <c r="E924" s="211" t="s">
        <v>102</v>
      </c>
      <c r="F924" s="241" t="s">
        <v>692</v>
      </c>
      <c r="G924" s="357">
        <v>0.5</v>
      </c>
      <c r="H924" s="360">
        <v>3521.6228334164043</v>
      </c>
      <c r="I924" s="365">
        <v>452.87898632773505</v>
      </c>
      <c r="J924" s="332">
        <f>Table1[[#This Row],[Embellishment Area (m2)]]*Table1[[#This Row],[Construction Unit Rate ($/m)]]*Table1[[#This Row],[Embellishment Area Factor]]</f>
        <v>797434.48951311363</v>
      </c>
      <c r="K924" s="246">
        <v>7043.2456668328086</v>
      </c>
      <c r="L924" s="337">
        <v>140.14546069071523</v>
      </c>
      <c r="M924" s="88">
        <f>Table1[[#This Row],[Size of land (m2)]]*Table1[[#This Row],[Land Unit Rate ($/m2)]]</f>
        <v>987078.90873616771</v>
      </c>
      <c r="N924" s="244">
        <v>2021</v>
      </c>
      <c r="O924" s="202">
        <f>ROUND(IF(Table1[[#This Row],[Valuation Year]]=2016,(Table1[[#This Row],[Total Construction Cost ($)]]+Table1[[#This Row],[Land Value]])*('General Input Sheet'!$G$38/'General Input Sheet'!$G$43),Table1[[#This Row],[Total Construction Cost ($)]]+Table1[[#This Row],[Land Value]]),0)</f>
        <v>1784513</v>
      </c>
      <c r="P924" s="123" t="str" cm="1">
        <f t="array" ref="P924">_xlfn.IFS(Table1[[#This Row],[Asset Class]]&lt;&gt;"Local","y",P$11=$E924,"y",Table1[[#This Row],[Asset Class]]="Local","")</f>
        <v>y</v>
      </c>
      <c r="Q924" s="86" t="str" cm="1">
        <f t="array" ref="Q924">_xlfn.IFS(Table1[[#This Row],[Asset Class]]&lt;&gt;"Local","y",Q$11=$E924,"y",Table1[[#This Row],[Asset Class]]="Local","")</f>
        <v>y</v>
      </c>
      <c r="R924" s="86" t="str" cm="1">
        <f t="array" ref="R924">_xlfn.IFS(Table1[[#This Row],[Asset Class]]&lt;&gt;"Local","y",R$11=$E924,"y",Table1[[#This Row],[Asset Class]]="Local","")</f>
        <v>y</v>
      </c>
      <c r="S924" s="341" t="str" cm="1">
        <f t="array" ref="S924">_xlfn.IFS(Table1[[#This Row],[Asset Class]]&lt;&gt;"Local","y",S$11=$E924,"y",Table1[[#This Row],[Asset Class]]="Local","")</f>
        <v>y</v>
      </c>
      <c r="T924" s="50"/>
      <c r="U924" s="95">
        <f>IF(Table1[[#This Row],[Asset Class]]&lt;&gt;"Local",0.25,IF(P924="y",1,""))</f>
        <v>0.25</v>
      </c>
      <c r="V924" s="415">
        <f>IF(Table1[[#This Row],[Asset Class]]&lt;&gt;"Local",0.25,IF(Q924="y",1,""))</f>
        <v>0.25</v>
      </c>
      <c r="W924" s="415">
        <f>IF(Table1[[#This Row],[Asset Class]]&lt;&gt;"Local",0.25,IF(R924="y",1,""))</f>
        <v>0.25</v>
      </c>
      <c r="X924" s="415">
        <f>IF(Table1[[#This Row],[Asset Class]]&lt;&gt;"Local",0.25,IF(S924="y",1,""))</f>
        <v>0.25</v>
      </c>
      <c r="Y924" s="95">
        <f t="shared" si="84"/>
        <v>1</v>
      </c>
      <c r="Z924" s="50"/>
      <c r="AA924" s="257">
        <f t="shared" si="85"/>
        <v>446128.25</v>
      </c>
      <c r="AB924" s="258">
        <f t="shared" si="86"/>
        <v>446128.25</v>
      </c>
      <c r="AC924" s="258">
        <f t="shared" si="87"/>
        <v>446128.25</v>
      </c>
      <c r="AD924" s="258">
        <f t="shared" si="88"/>
        <v>446128.25</v>
      </c>
      <c r="AE924" s="259">
        <f t="shared" si="89"/>
        <v>1784513</v>
      </c>
    </row>
    <row r="925" spans="1:31">
      <c r="A925" s="26"/>
      <c r="B925" s="210" t="s">
        <v>1583</v>
      </c>
      <c r="C925" s="211" t="s">
        <v>1585</v>
      </c>
      <c r="D925" s="211" t="s">
        <v>106</v>
      </c>
      <c r="E925" s="211" t="s">
        <v>102</v>
      </c>
      <c r="F925" s="241" t="s">
        <v>692</v>
      </c>
      <c r="G925" s="357">
        <v>0.5</v>
      </c>
      <c r="H925" s="360">
        <v>2320.5270031334908</v>
      </c>
      <c r="I925" s="365">
        <v>452.87898632773505</v>
      </c>
      <c r="J925" s="332">
        <f>Table1[[#This Row],[Embellishment Area (m2)]]*Table1[[#This Row],[Construction Unit Rate ($/m)]]*Table1[[#This Row],[Embellishment Area Factor]]</f>
        <v>525458.95846261608</v>
      </c>
      <c r="K925" s="246">
        <v>4641.0540062669816</v>
      </c>
      <c r="L925" s="337">
        <v>140.14546069071523</v>
      </c>
      <c r="M925" s="88">
        <f>Table1[[#This Row],[Size of land (m2)]]*Table1[[#This Row],[Land Unit Rate ($/m2)]]</f>
        <v>650422.65179877565</v>
      </c>
      <c r="N925" s="244">
        <v>2021</v>
      </c>
      <c r="O925" s="202">
        <f>ROUND(IF(Table1[[#This Row],[Valuation Year]]=2016,(Table1[[#This Row],[Total Construction Cost ($)]]+Table1[[#This Row],[Land Value]])*('General Input Sheet'!$G$38/'General Input Sheet'!$G$43),Table1[[#This Row],[Total Construction Cost ($)]]+Table1[[#This Row],[Land Value]]),0)</f>
        <v>1175882</v>
      </c>
      <c r="P925" s="123" t="str" cm="1">
        <f t="array" ref="P925">_xlfn.IFS(Table1[[#This Row],[Asset Class]]&lt;&gt;"Local","y",P$11=$E925,"y",Table1[[#This Row],[Asset Class]]="Local","")</f>
        <v>y</v>
      </c>
      <c r="Q925" s="86" t="str" cm="1">
        <f t="array" ref="Q925">_xlfn.IFS(Table1[[#This Row],[Asset Class]]&lt;&gt;"Local","y",Q$11=$E925,"y",Table1[[#This Row],[Asset Class]]="Local","")</f>
        <v>y</v>
      </c>
      <c r="R925" s="86" t="str" cm="1">
        <f t="array" ref="R925">_xlfn.IFS(Table1[[#This Row],[Asset Class]]&lt;&gt;"Local","y",R$11=$E925,"y",Table1[[#This Row],[Asset Class]]="Local","")</f>
        <v>y</v>
      </c>
      <c r="S925" s="341" t="str" cm="1">
        <f t="array" ref="S925">_xlfn.IFS(Table1[[#This Row],[Asset Class]]&lt;&gt;"Local","y",S$11=$E925,"y",Table1[[#This Row],[Asset Class]]="Local","")</f>
        <v>y</v>
      </c>
      <c r="T925" s="50"/>
      <c r="U925" s="95">
        <f>IF(Table1[[#This Row],[Asset Class]]&lt;&gt;"Local",0.25,IF(P925="y",1,""))</f>
        <v>0.25</v>
      </c>
      <c r="V925" s="415">
        <f>IF(Table1[[#This Row],[Asset Class]]&lt;&gt;"Local",0.25,IF(Q925="y",1,""))</f>
        <v>0.25</v>
      </c>
      <c r="W925" s="415">
        <f>IF(Table1[[#This Row],[Asset Class]]&lt;&gt;"Local",0.25,IF(R925="y",1,""))</f>
        <v>0.25</v>
      </c>
      <c r="X925" s="415">
        <f>IF(Table1[[#This Row],[Asset Class]]&lt;&gt;"Local",0.25,IF(S925="y",1,""))</f>
        <v>0.25</v>
      </c>
      <c r="Y925" s="95">
        <f t="shared" si="84"/>
        <v>1</v>
      </c>
      <c r="Z925" s="50"/>
      <c r="AA925" s="257">
        <f t="shared" si="85"/>
        <v>293970.5</v>
      </c>
      <c r="AB925" s="258">
        <f t="shared" si="86"/>
        <v>293970.5</v>
      </c>
      <c r="AC925" s="258">
        <f t="shared" si="87"/>
        <v>293970.5</v>
      </c>
      <c r="AD925" s="258">
        <f t="shared" si="88"/>
        <v>293970.5</v>
      </c>
      <c r="AE925" s="259">
        <f t="shared" si="89"/>
        <v>1175882</v>
      </c>
    </row>
    <row r="926" spans="1:31">
      <c r="A926" s="26"/>
      <c r="B926" s="210" t="s">
        <v>1586</v>
      </c>
      <c r="C926" s="211" t="s">
        <v>1587</v>
      </c>
      <c r="D926" s="211" t="s">
        <v>101</v>
      </c>
      <c r="E926" s="211" t="s">
        <v>107</v>
      </c>
      <c r="F926" s="241" t="s">
        <v>692</v>
      </c>
      <c r="G926" s="357">
        <v>0.5</v>
      </c>
      <c r="H926" s="360">
        <v>9942.5345443531696</v>
      </c>
      <c r="I926" s="365">
        <v>407.064610062648</v>
      </c>
      <c r="J926" s="332">
        <f>Table1[[#This Row],[Embellishment Area (m2)]]*Table1[[#This Row],[Construction Unit Rate ($/m)]]*Table1[[#This Row],[Embellishment Area Factor]]</f>
        <v>2023626.9736657653</v>
      </c>
      <c r="K926" s="246">
        <v>0</v>
      </c>
      <c r="L926" s="337">
        <v>112.7890879358248</v>
      </c>
      <c r="M926" s="88">
        <f>Table1[[#This Row],[Size of land (m2)]]*Table1[[#This Row],[Land Unit Rate ($/m2)]]</f>
        <v>0</v>
      </c>
      <c r="N926" s="244">
        <v>2021</v>
      </c>
      <c r="O926" s="202">
        <f>ROUND(IF(Table1[[#This Row],[Valuation Year]]=2016,(Table1[[#This Row],[Total Construction Cost ($)]]+Table1[[#This Row],[Land Value]])*('General Input Sheet'!$G$38/'General Input Sheet'!$G$43),Table1[[#This Row],[Total Construction Cost ($)]]+Table1[[#This Row],[Land Value]]),0)</f>
        <v>2023627</v>
      </c>
      <c r="P926" s="123" t="str" cm="1">
        <f t="array" ref="P926">_xlfn.IFS(Table1[[#This Row],[Asset Class]]&lt;&gt;"Local","y",P$11=$E926,"y",Table1[[#This Row],[Asset Class]]="Local","")</f>
        <v>y</v>
      </c>
      <c r="Q926" s="86" t="str" cm="1">
        <f t="array" ref="Q926">_xlfn.IFS(Table1[[#This Row],[Asset Class]]&lt;&gt;"Local","y",Q$11=$E926,"y",Table1[[#This Row],[Asset Class]]="Local","")</f>
        <v>y</v>
      </c>
      <c r="R926" s="86" t="str" cm="1">
        <f t="array" ref="R926">_xlfn.IFS(Table1[[#This Row],[Asset Class]]&lt;&gt;"Local","y",R$11=$E926,"y",Table1[[#This Row],[Asset Class]]="Local","")</f>
        <v>y</v>
      </c>
      <c r="S926" s="341" t="str" cm="1">
        <f t="array" ref="S926">_xlfn.IFS(Table1[[#This Row],[Asset Class]]&lt;&gt;"Local","y",S$11=$E926,"y",Table1[[#This Row],[Asset Class]]="Local","")</f>
        <v>y</v>
      </c>
      <c r="T926" s="50"/>
      <c r="U926" s="95">
        <f>IF(Table1[[#This Row],[Asset Class]]&lt;&gt;"Local",0.25,IF(P926="y",1,""))</f>
        <v>0.25</v>
      </c>
      <c r="V926" s="415">
        <f>IF(Table1[[#This Row],[Asset Class]]&lt;&gt;"Local",0.25,IF(Q926="y",1,""))</f>
        <v>0.25</v>
      </c>
      <c r="W926" s="415">
        <f>IF(Table1[[#This Row],[Asset Class]]&lt;&gt;"Local",0.25,IF(R926="y",1,""))</f>
        <v>0.25</v>
      </c>
      <c r="X926" s="415">
        <f>IF(Table1[[#This Row],[Asset Class]]&lt;&gt;"Local",0.25,IF(S926="y",1,""))</f>
        <v>0.25</v>
      </c>
      <c r="Y926" s="95">
        <f t="shared" si="84"/>
        <v>1</v>
      </c>
      <c r="Z926" s="50"/>
      <c r="AA926" s="257">
        <f t="shared" si="85"/>
        <v>505906.75</v>
      </c>
      <c r="AB926" s="258">
        <f t="shared" si="86"/>
        <v>505906.75</v>
      </c>
      <c r="AC926" s="258">
        <f t="shared" si="87"/>
        <v>505906.75</v>
      </c>
      <c r="AD926" s="258">
        <f t="shared" si="88"/>
        <v>505906.75</v>
      </c>
      <c r="AE926" s="259">
        <f t="shared" si="89"/>
        <v>2023627</v>
      </c>
    </row>
    <row r="927" spans="1:31">
      <c r="A927" s="26"/>
      <c r="B927" s="210" t="s">
        <v>1588</v>
      </c>
      <c r="C927" s="211" t="s">
        <v>1589</v>
      </c>
      <c r="D927" s="211" t="s">
        <v>111</v>
      </c>
      <c r="E927" s="211" t="s">
        <v>102</v>
      </c>
      <c r="F927" s="241" t="s">
        <v>103</v>
      </c>
      <c r="G927" s="357">
        <v>0.5</v>
      </c>
      <c r="H927" s="360">
        <v>2803.6911876106756</v>
      </c>
      <c r="I927" s="365">
        <v>143.96305955739601</v>
      </c>
      <c r="J927" s="332">
        <f>Table1[[#This Row],[Embellishment Area (m2)]]*Table1[[#This Row],[Construction Unit Rate ($/m)]]*Table1[[#This Row],[Embellishment Area Factor]]</f>
        <v>201813.98071127103</v>
      </c>
      <c r="K927" s="246">
        <v>5607.3823752213511</v>
      </c>
      <c r="L927" s="337">
        <v>39.027494808321961</v>
      </c>
      <c r="M927" s="88">
        <f>Table1[[#This Row],[Size of land (m2)]]*Table1[[#This Row],[Land Unit Rate ($/m2)]]</f>
        <v>218842.08653722735</v>
      </c>
      <c r="N927" s="244">
        <v>2021</v>
      </c>
      <c r="O927" s="202">
        <f>ROUND(IF(Table1[[#This Row],[Valuation Year]]=2016,(Table1[[#This Row],[Total Construction Cost ($)]]+Table1[[#This Row],[Land Value]])*('General Input Sheet'!$G$38/'General Input Sheet'!$G$43),Table1[[#This Row],[Total Construction Cost ($)]]+Table1[[#This Row],[Land Value]]),0)</f>
        <v>420656</v>
      </c>
      <c r="P927" s="123" t="str" cm="1">
        <f t="array" ref="P927">_xlfn.IFS(Table1[[#This Row],[Asset Class]]&lt;&gt;"Local","y",P$11=$E927,"y",Table1[[#This Row],[Asset Class]]="Local","")</f>
        <v/>
      </c>
      <c r="Q927" s="86" t="str" cm="1">
        <f t="array" ref="Q927">_xlfn.IFS(Table1[[#This Row],[Asset Class]]&lt;&gt;"Local","y",Q$11=$E927,"y",Table1[[#This Row],[Asset Class]]="Local","")</f>
        <v/>
      </c>
      <c r="R927" s="86" t="str" cm="1">
        <f t="array" ref="R927">_xlfn.IFS(Table1[[#This Row],[Asset Class]]&lt;&gt;"Local","y",R$11=$E927,"y",Table1[[#This Row],[Asset Class]]="Local","")</f>
        <v>y</v>
      </c>
      <c r="S927" s="341" t="str" cm="1">
        <f t="array" ref="S927">_xlfn.IFS(Table1[[#This Row],[Asset Class]]&lt;&gt;"Local","y",S$11=$E927,"y",Table1[[#This Row],[Asset Class]]="Local","")</f>
        <v/>
      </c>
      <c r="T927" s="50"/>
      <c r="U927" s="95" t="str">
        <f>IF(Table1[[#This Row],[Asset Class]]&lt;&gt;"Local",0.25,IF(P927="y",1,""))</f>
        <v/>
      </c>
      <c r="V927" s="415" t="str">
        <f>IF(Table1[[#This Row],[Asset Class]]&lt;&gt;"Local",0.25,IF(Q927="y",1,""))</f>
        <v/>
      </c>
      <c r="W927" s="415">
        <f>IF(Table1[[#This Row],[Asset Class]]&lt;&gt;"Local",0.25,IF(R927="y",1,""))</f>
        <v>1</v>
      </c>
      <c r="X927" s="415" t="str">
        <f>IF(Table1[[#This Row],[Asset Class]]&lt;&gt;"Local",0.25,IF(S927="y",1,""))</f>
        <v/>
      </c>
      <c r="Y927" s="95">
        <f t="shared" si="84"/>
        <v>1</v>
      </c>
      <c r="Z927" s="50"/>
      <c r="AA927" s="257" t="str">
        <f t="shared" si="85"/>
        <v/>
      </c>
      <c r="AB927" s="258" t="str">
        <f t="shared" si="86"/>
        <v/>
      </c>
      <c r="AC927" s="258">
        <f t="shared" si="87"/>
        <v>420656</v>
      </c>
      <c r="AD927" s="258" t="str">
        <f t="shared" si="88"/>
        <v/>
      </c>
      <c r="AE927" s="259">
        <f t="shared" si="89"/>
        <v>420656</v>
      </c>
    </row>
    <row r="928" spans="1:31">
      <c r="A928" s="26"/>
      <c r="B928" s="210" t="s">
        <v>1590</v>
      </c>
      <c r="C928" s="211" t="s">
        <v>1591</v>
      </c>
      <c r="D928" s="211" t="s">
        <v>106</v>
      </c>
      <c r="E928" s="211" t="s">
        <v>102</v>
      </c>
      <c r="F928" s="241" t="s">
        <v>136</v>
      </c>
      <c r="G928" s="357">
        <v>0.5</v>
      </c>
      <c r="H928" s="360">
        <v>21919.648235263026</v>
      </c>
      <c r="I928" s="365">
        <v>452.87898632773505</v>
      </c>
      <c r="J928" s="332">
        <f>Table1[[#This Row],[Embellishment Area (m2)]]*Table1[[#This Row],[Construction Unit Rate ($/m)]]*Table1[[#This Row],[Embellishment Area Factor]]</f>
        <v>4963474.0367232226</v>
      </c>
      <c r="K928" s="246">
        <v>43839.296470526053</v>
      </c>
      <c r="L928" s="337">
        <v>140.14546069071523</v>
      </c>
      <c r="M928" s="88">
        <f>Table1[[#This Row],[Size of land (m2)]]*Table1[[#This Row],[Land Unit Rate ($/m2)]]</f>
        <v>6143878.4002187196</v>
      </c>
      <c r="N928" s="244">
        <v>2021</v>
      </c>
      <c r="O928" s="202">
        <f>ROUND(IF(Table1[[#This Row],[Valuation Year]]=2016,(Table1[[#This Row],[Total Construction Cost ($)]]+Table1[[#This Row],[Land Value]])*('General Input Sheet'!$G$38/'General Input Sheet'!$G$43),Table1[[#This Row],[Total Construction Cost ($)]]+Table1[[#This Row],[Land Value]]),0)</f>
        <v>11107352</v>
      </c>
      <c r="P928" s="123" t="str" cm="1">
        <f t="array" ref="P928">_xlfn.IFS(Table1[[#This Row],[Asset Class]]&lt;&gt;"Local","y",P$11=$E928,"y",Table1[[#This Row],[Asset Class]]="Local","")</f>
        <v>y</v>
      </c>
      <c r="Q928" s="86" t="str" cm="1">
        <f t="array" ref="Q928">_xlfn.IFS(Table1[[#This Row],[Asset Class]]&lt;&gt;"Local","y",Q$11=$E928,"y",Table1[[#This Row],[Asset Class]]="Local","")</f>
        <v>y</v>
      </c>
      <c r="R928" s="86" t="str" cm="1">
        <f t="array" ref="R928">_xlfn.IFS(Table1[[#This Row],[Asset Class]]&lt;&gt;"Local","y",R$11=$E928,"y",Table1[[#This Row],[Asset Class]]="Local","")</f>
        <v>y</v>
      </c>
      <c r="S928" s="341" t="str" cm="1">
        <f t="array" ref="S928">_xlfn.IFS(Table1[[#This Row],[Asset Class]]&lt;&gt;"Local","y",S$11=$E928,"y",Table1[[#This Row],[Asset Class]]="Local","")</f>
        <v>y</v>
      </c>
      <c r="T928" s="50"/>
      <c r="U928" s="95">
        <f>IF(Table1[[#This Row],[Asset Class]]&lt;&gt;"Local",0.25,IF(P928="y",1,""))</f>
        <v>0.25</v>
      </c>
      <c r="V928" s="415">
        <f>IF(Table1[[#This Row],[Asset Class]]&lt;&gt;"Local",0.25,IF(Q928="y",1,""))</f>
        <v>0.25</v>
      </c>
      <c r="W928" s="415">
        <f>IF(Table1[[#This Row],[Asset Class]]&lt;&gt;"Local",0.25,IF(R928="y",1,""))</f>
        <v>0.25</v>
      </c>
      <c r="X928" s="415">
        <f>IF(Table1[[#This Row],[Asset Class]]&lt;&gt;"Local",0.25,IF(S928="y",1,""))</f>
        <v>0.25</v>
      </c>
      <c r="Y928" s="95">
        <f t="shared" si="84"/>
        <v>1</v>
      </c>
      <c r="Z928" s="50"/>
      <c r="AA928" s="257">
        <f t="shared" si="85"/>
        <v>2776838</v>
      </c>
      <c r="AB928" s="258">
        <f t="shared" si="86"/>
        <v>2776838</v>
      </c>
      <c r="AC928" s="258">
        <f t="shared" si="87"/>
        <v>2776838</v>
      </c>
      <c r="AD928" s="258">
        <f t="shared" si="88"/>
        <v>2776838</v>
      </c>
      <c r="AE928" s="259">
        <f t="shared" si="89"/>
        <v>11107352</v>
      </c>
    </row>
    <row r="929" spans="1:31">
      <c r="A929" s="26"/>
      <c r="B929" s="210" t="s">
        <v>1588</v>
      </c>
      <c r="C929" s="211" t="s">
        <v>1592</v>
      </c>
      <c r="D929" s="211" t="s">
        <v>111</v>
      </c>
      <c r="E929" s="211" t="s">
        <v>102</v>
      </c>
      <c r="F929" s="241" t="s">
        <v>108</v>
      </c>
      <c r="G929" s="357">
        <v>0.5</v>
      </c>
      <c r="H929" s="360">
        <v>22595.390212377191</v>
      </c>
      <c r="I929" s="365">
        <v>143.96305955739601</v>
      </c>
      <c r="J929" s="332">
        <f>Table1[[#This Row],[Embellishment Area (m2)]]*Table1[[#This Row],[Construction Unit Rate ($/m)]]*Table1[[#This Row],[Embellishment Area Factor]]</f>
        <v>1626450.7534335302</v>
      </c>
      <c r="K929" s="246">
        <v>45190.780424754383</v>
      </c>
      <c r="L929" s="337">
        <v>39.027494808321961</v>
      </c>
      <c r="M929" s="88">
        <f>Table1[[#This Row],[Size of land (m2)]]*Table1[[#This Row],[Land Unit Rate ($/m2)]]</f>
        <v>1763682.9484111194</v>
      </c>
      <c r="N929" s="244">
        <v>2021</v>
      </c>
      <c r="O929" s="202">
        <f>ROUND(IF(Table1[[#This Row],[Valuation Year]]=2016,(Table1[[#This Row],[Total Construction Cost ($)]]+Table1[[#This Row],[Land Value]])*('General Input Sheet'!$G$38/'General Input Sheet'!$G$43),Table1[[#This Row],[Total Construction Cost ($)]]+Table1[[#This Row],[Land Value]]),0)</f>
        <v>3390134</v>
      </c>
      <c r="P929" s="123" t="str" cm="1">
        <f t="array" ref="P929">_xlfn.IFS(Table1[[#This Row],[Asset Class]]&lt;&gt;"Local","y",P$11=$E929,"y",Table1[[#This Row],[Asset Class]]="Local","")</f>
        <v/>
      </c>
      <c r="Q929" s="86" t="str" cm="1">
        <f t="array" ref="Q929">_xlfn.IFS(Table1[[#This Row],[Asset Class]]&lt;&gt;"Local","y",Q$11=$E929,"y",Table1[[#This Row],[Asset Class]]="Local","")</f>
        <v/>
      </c>
      <c r="R929" s="86" t="str" cm="1">
        <f t="array" ref="R929">_xlfn.IFS(Table1[[#This Row],[Asset Class]]&lt;&gt;"Local","y",R$11=$E929,"y",Table1[[#This Row],[Asset Class]]="Local","")</f>
        <v>y</v>
      </c>
      <c r="S929" s="341" t="str" cm="1">
        <f t="array" ref="S929">_xlfn.IFS(Table1[[#This Row],[Asset Class]]&lt;&gt;"Local","y",S$11=$E929,"y",Table1[[#This Row],[Asset Class]]="Local","")</f>
        <v/>
      </c>
      <c r="T929" s="50"/>
      <c r="U929" s="95" t="str">
        <f>IF(Table1[[#This Row],[Asset Class]]&lt;&gt;"Local",0.25,IF(P929="y",1,""))</f>
        <v/>
      </c>
      <c r="V929" s="415" t="str">
        <f>IF(Table1[[#This Row],[Asset Class]]&lt;&gt;"Local",0.25,IF(Q929="y",1,""))</f>
        <v/>
      </c>
      <c r="W929" s="415">
        <f>IF(Table1[[#This Row],[Asset Class]]&lt;&gt;"Local",0.25,IF(R929="y",1,""))</f>
        <v>1</v>
      </c>
      <c r="X929" s="415" t="str">
        <f>IF(Table1[[#This Row],[Asset Class]]&lt;&gt;"Local",0.25,IF(S929="y",1,""))</f>
        <v/>
      </c>
      <c r="Y929" s="95">
        <f t="shared" si="84"/>
        <v>1</v>
      </c>
      <c r="Z929" s="50"/>
      <c r="AA929" s="257" t="str">
        <f t="shared" si="85"/>
        <v/>
      </c>
      <c r="AB929" s="258" t="str">
        <f t="shared" si="86"/>
        <v/>
      </c>
      <c r="AC929" s="258">
        <f t="shared" si="87"/>
        <v>3390134</v>
      </c>
      <c r="AD929" s="258" t="str">
        <f t="shared" si="88"/>
        <v/>
      </c>
      <c r="AE929" s="259">
        <f t="shared" si="89"/>
        <v>3390134</v>
      </c>
    </row>
    <row r="930" spans="1:31">
      <c r="A930" s="26"/>
      <c r="B930" s="210" t="s">
        <v>1593</v>
      </c>
      <c r="C930" s="211" t="s">
        <v>1594</v>
      </c>
      <c r="D930" s="211" t="s">
        <v>111</v>
      </c>
      <c r="E930" s="211" t="s">
        <v>102</v>
      </c>
      <c r="F930" s="241" t="s">
        <v>103</v>
      </c>
      <c r="G930" s="357">
        <v>0.5</v>
      </c>
      <c r="H930" s="360">
        <v>2415.3432829798053</v>
      </c>
      <c r="I930" s="365">
        <v>143.96305955739601</v>
      </c>
      <c r="J930" s="332">
        <f>Table1[[#This Row],[Embellishment Area (m2)]]*Table1[[#This Row],[Construction Unit Rate ($/m)]]*Table1[[#This Row],[Embellishment Area Factor]]</f>
        <v>173860.10444958907</v>
      </c>
      <c r="K930" s="246">
        <v>4830.6865659596106</v>
      </c>
      <c r="L930" s="337">
        <v>39.027494808321961</v>
      </c>
      <c r="M930" s="88">
        <f>Table1[[#This Row],[Size of land (m2)]]*Table1[[#This Row],[Land Unit Rate ($/m2)]]</f>
        <v>188529.59487361935</v>
      </c>
      <c r="N930" s="244">
        <v>2021</v>
      </c>
      <c r="O930" s="202">
        <f>ROUND(IF(Table1[[#This Row],[Valuation Year]]=2016,(Table1[[#This Row],[Total Construction Cost ($)]]+Table1[[#This Row],[Land Value]])*('General Input Sheet'!$G$38/'General Input Sheet'!$G$43),Table1[[#This Row],[Total Construction Cost ($)]]+Table1[[#This Row],[Land Value]]),0)</f>
        <v>362390</v>
      </c>
      <c r="P930" s="123" t="str" cm="1">
        <f t="array" ref="P930">_xlfn.IFS(Table1[[#This Row],[Asset Class]]&lt;&gt;"Local","y",P$11=$E930,"y",Table1[[#This Row],[Asset Class]]="Local","")</f>
        <v/>
      </c>
      <c r="Q930" s="86" t="str" cm="1">
        <f t="array" ref="Q930">_xlfn.IFS(Table1[[#This Row],[Asset Class]]&lt;&gt;"Local","y",Q$11=$E930,"y",Table1[[#This Row],[Asset Class]]="Local","")</f>
        <v/>
      </c>
      <c r="R930" s="86" t="str" cm="1">
        <f t="array" ref="R930">_xlfn.IFS(Table1[[#This Row],[Asset Class]]&lt;&gt;"Local","y",R$11=$E930,"y",Table1[[#This Row],[Asset Class]]="Local","")</f>
        <v>y</v>
      </c>
      <c r="S930" s="341" t="str" cm="1">
        <f t="array" ref="S930">_xlfn.IFS(Table1[[#This Row],[Asset Class]]&lt;&gt;"Local","y",S$11=$E930,"y",Table1[[#This Row],[Asset Class]]="Local","")</f>
        <v/>
      </c>
      <c r="T930" s="50"/>
      <c r="U930" s="95" t="str">
        <f>IF(Table1[[#This Row],[Asset Class]]&lt;&gt;"Local",0.25,IF(P930="y",1,""))</f>
        <v/>
      </c>
      <c r="V930" s="415" t="str">
        <f>IF(Table1[[#This Row],[Asset Class]]&lt;&gt;"Local",0.25,IF(Q930="y",1,""))</f>
        <v/>
      </c>
      <c r="W930" s="415">
        <f>IF(Table1[[#This Row],[Asset Class]]&lt;&gt;"Local",0.25,IF(R930="y",1,""))</f>
        <v>1</v>
      </c>
      <c r="X930" s="415" t="str">
        <f>IF(Table1[[#This Row],[Asset Class]]&lt;&gt;"Local",0.25,IF(S930="y",1,""))</f>
        <v/>
      </c>
      <c r="Y930" s="95">
        <f t="shared" si="84"/>
        <v>1</v>
      </c>
      <c r="Z930" s="50"/>
      <c r="AA930" s="257" t="str">
        <f t="shared" si="85"/>
        <v/>
      </c>
      <c r="AB930" s="258" t="str">
        <f t="shared" si="86"/>
        <v/>
      </c>
      <c r="AC930" s="258">
        <f t="shared" si="87"/>
        <v>362390</v>
      </c>
      <c r="AD930" s="258" t="str">
        <f t="shared" si="88"/>
        <v/>
      </c>
      <c r="AE930" s="259">
        <f t="shared" si="89"/>
        <v>362390</v>
      </c>
    </row>
    <row r="931" spans="1:31">
      <c r="A931" s="26"/>
      <c r="B931" s="210" t="s">
        <v>1593</v>
      </c>
      <c r="C931" s="211" t="s">
        <v>1595</v>
      </c>
      <c r="D931" s="211" t="s">
        <v>111</v>
      </c>
      <c r="E931" s="211" t="s">
        <v>102</v>
      </c>
      <c r="F931" s="241" t="s">
        <v>103</v>
      </c>
      <c r="G931" s="357">
        <v>0.5</v>
      </c>
      <c r="H931" s="360">
        <v>384.71194314369308</v>
      </c>
      <c r="I931" s="365">
        <v>143.96305955739601</v>
      </c>
      <c r="J931" s="332">
        <f>Table1[[#This Row],[Embellishment Area (m2)]]*Table1[[#This Row],[Construction Unit Rate ($/m)]]*Table1[[#This Row],[Embellishment Area Factor]]</f>
        <v>27692.154191618516</v>
      </c>
      <c r="K931" s="246">
        <v>769.42388628738615</v>
      </c>
      <c r="L931" s="337">
        <v>39.027494808321961</v>
      </c>
      <c r="M931" s="88">
        <f>Table1[[#This Row],[Size of land (m2)]]*Table1[[#This Row],[Land Unit Rate ($/m2)]]</f>
        <v>30028.686727479871</v>
      </c>
      <c r="N931" s="244">
        <v>2021</v>
      </c>
      <c r="O931" s="202">
        <f>ROUND(IF(Table1[[#This Row],[Valuation Year]]=2016,(Table1[[#This Row],[Total Construction Cost ($)]]+Table1[[#This Row],[Land Value]])*('General Input Sheet'!$G$38/'General Input Sheet'!$G$43),Table1[[#This Row],[Total Construction Cost ($)]]+Table1[[#This Row],[Land Value]]),0)</f>
        <v>57721</v>
      </c>
      <c r="P931" s="123" t="str" cm="1">
        <f t="array" ref="P931">_xlfn.IFS(Table1[[#This Row],[Asset Class]]&lt;&gt;"Local","y",P$11=$E931,"y",Table1[[#This Row],[Asset Class]]="Local","")</f>
        <v/>
      </c>
      <c r="Q931" s="86" t="str" cm="1">
        <f t="array" ref="Q931">_xlfn.IFS(Table1[[#This Row],[Asset Class]]&lt;&gt;"Local","y",Q$11=$E931,"y",Table1[[#This Row],[Asset Class]]="Local","")</f>
        <v/>
      </c>
      <c r="R931" s="86" t="str" cm="1">
        <f t="array" ref="R931">_xlfn.IFS(Table1[[#This Row],[Asset Class]]&lt;&gt;"Local","y",R$11=$E931,"y",Table1[[#This Row],[Asset Class]]="Local","")</f>
        <v>y</v>
      </c>
      <c r="S931" s="341" t="str" cm="1">
        <f t="array" ref="S931">_xlfn.IFS(Table1[[#This Row],[Asset Class]]&lt;&gt;"Local","y",S$11=$E931,"y",Table1[[#This Row],[Asset Class]]="Local","")</f>
        <v/>
      </c>
      <c r="T931" s="50"/>
      <c r="U931" s="95" t="str">
        <f>IF(Table1[[#This Row],[Asset Class]]&lt;&gt;"Local",0.25,IF(P931="y",1,""))</f>
        <v/>
      </c>
      <c r="V931" s="415" t="str">
        <f>IF(Table1[[#This Row],[Asset Class]]&lt;&gt;"Local",0.25,IF(Q931="y",1,""))</f>
        <v/>
      </c>
      <c r="W931" s="415">
        <f>IF(Table1[[#This Row],[Asset Class]]&lt;&gt;"Local",0.25,IF(R931="y",1,""))</f>
        <v>1</v>
      </c>
      <c r="X931" s="415" t="str">
        <f>IF(Table1[[#This Row],[Asset Class]]&lt;&gt;"Local",0.25,IF(S931="y",1,""))</f>
        <v/>
      </c>
      <c r="Y931" s="95">
        <f t="shared" si="84"/>
        <v>1</v>
      </c>
      <c r="Z931" s="50"/>
      <c r="AA931" s="257" t="str">
        <f t="shared" si="85"/>
        <v/>
      </c>
      <c r="AB931" s="258" t="str">
        <f t="shared" si="86"/>
        <v/>
      </c>
      <c r="AC931" s="258">
        <f t="shared" si="87"/>
        <v>57721</v>
      </c>
      <c r="AD931" s="258" t="str">
        <f t="shared" si="88"/>
        <v/>
      </c>
      <c r="AE931" s="259">
        <f t="shared" si="89"/>
        <v>57721</v>
      </c>
    </row>
    <row r="932" spans="1:31">
      <c r="A932" s="26"/>
      <c r="B932" s="210" t="s">
        <v>1593</v>
      </c>
      <c r="C932" s="211" t="s">
        <v>1596</v>
      </c>
      <c r="D932" s="211" t="s">
        <v>111</v>
      </c>
      <c r="E932" s="211" t="s">
        <v>102</v>
      </c>
      <c r="F932" s="241" t="s">
        <v>103</v>
      </c>
      <c r="G932" s="357">
        <v>0.5</v>
      </c>
      <c r="H932" s="360">
        <v>1568.5524809550825</v>
      </c>
      <c r="I932" s="365">
        <v>143.96305955739601</v>
      </c>
      <c r="J932" s="332">
        <f>Table1[[#This Row],[Embellishment Area (m2)]]*Table1[[#This Row],[Construction Unit Rate ($/m)]]*Table1[[#This Row],[Embellishment Area Factor]]</f>
        <v>112906.80711731891</v>
      </c>
      <c r="K932" s="246">
        <v>3137.104961910165</v>
      </c>
      <c r="L932" s="337">
        <v>39.027494808321961</v>
      </c>
      <c r="M932" s="88">
        <f>Table1[[#This Row],[Size of land (m2)]]*Table1[[#This Row],[Land Unit Rate ($/m2)]]</f>
        <v>122433.34761411003</v>
      </c>
      <c r="N932" s="244">
        <v>2021</v>
      </c>
      <c r="O932" s="202">
        <f>ROUND(IF(Table1[[#This Row],[Valuation Year]]=2016,(Table1[[#This Row],[Total Construction Cost ($)]]+Table1[[#This Row],[Land Value]])*('General Input Sheet'!$G$38/'General Input Sheet'!$G$43),Table1[[#This Row],[Total Construction Cost ($)]]+Table1[[#This Row],[Land Value]]),0)</f>
        <v>235340</v>
      </c>
      <c r="P932" s="123" t="str" cm="1">
        <f t="array" ref="P932">_xlfn.IFS(Table1[[#This Row],[Asset Class]]&lt;&gt;"Local","y",P$11=$E932,"y",Table1[[#This Row],[Asset Class]]="Local","")</f>
        <v/>
      </c>
      <c r="Q932" s="86" t="str" cm="1">
        <f t="array" ref="Q932">_xlfn.IFS(Table1[[#This Row],[Asset Class]]&lt;&gt;"Local","y",Q$11=$E932,"y",Table1[[#This Row],[Asset Class]]="Local","")</f>
        <v/>
      </c>
      <c r="R932" s="86" t="str" cm="1">
        <f t="array" ref="R932">_xlfn.IFS(Table1[[#This Row],[Asset Class]]&lt;&gt;"Local","y",R$11=$E932,"y",Table1[[#This Row],[Asset Class]]="Local","")</f>
        <v>y</v>
      </c>
      <c r="S932" s="341" t="str" cm="1">
        <f t="array" ref="S932">_xlfn.IFS(Table1[[#This Row],[Asset Class]]&lt;&gt;"Local","y",S$11=$E932,"y",Table1[[#This Row],[Asset Class]]="Local","")</f>
        <v/>
      </c>
      <c r="T932" s="50"/>
      <c r="U932" s="95" t="str">
        <f>IF(Table1[[#This Row],[Asset Class]]&lt;&gt;"Local",0.25,IF(P932="y",1,""))</f>
        <v/>
      </c>
      <c r="V932" s="415" t="str">
        <f>IF(Table1[[#This Row],[Asset Class]]&lt;&gt;"Local",0.25,IF(Q932="y",1,""))</f>
        <v/>
      </c>
      <c r="W932" s="415">
        <f>IF(Table1[[#This Row],[Asset Class]]&lt;&gt;"Local",0.25,IF(R932="y",1,""))</f>
        <v>1</v>
      </c>
      <c r="X932" s="415" t="str">
        <f>IF(Table1[[#This Row],[Asset Class]]&lt;&gt;"Local",0.25,IF(S932="y",1,""))</f>
        <v/>
      </c>
      <c r="Y932" s="95">
        <f t="shared" si="84"/>
        <v>1</v>
      </c>
      <c r="Z932" s="50"/>
      <c r="AA932" s="257" t="str">
        <f t="shared" si="85"/>
        <v/>
      </c>
      <c r="AB932" s="258" t="str">
        <f t="shared" si="86"/>
        <v/>
      </c>
      <c r="AC932" s="258">
        <f t="shared" si="87"/>
        <v>235340</v>
      </c>
      <c r="AD932" s="258" t="str">
        <f t="shared" si="88"/>
        <v/>
      </c>
      <c r="AE932" s="259">
        <f t="shared" si="89"/>
        <v>235340</v>
      </c>
    </row>
    <row r="933" spans="1:31">
      <c r="A933" s="26"/>
      <c r="B933" s="210" t="s">
        <v>1593</v>
      </c>
      <c r="C933" s="211" t="s">
        <v>1597</v>
      </c>
      <c r="D933" s="211" t="s">
        <v>111</v>
      </c>
      <c r="E933" s="211" t="s">
        <v>102</v>
      </c>
      <c r="F933" s="241" t="s">
        <v>103</v>
      </c>
      <c r="G933" s="357">
        <v>0.5</v>
      </c>
      <c r="H933" s="360">
        <v>392.33990054393576</v>
      </c>
      <c r="I933" s="365">
        <v>143.96305955739601</v>
      </c>
      <c r="J933" s="332">
        <f>Table1[[#This Row],[Embellishment Area (m2)]]*Table1[[#This Row],[Construction Unit Rate ($/m)]]*Table1[[#This Row],[Embellishment Area Factor]]</f>
        <v>28241.226234374724</v>
      </c>
      <c r="K933" s="246">
        <v>784.67980108787151</v>
      </c>
      <c r="L933" s="337">
        <v>39.027494808321961</v>
      </c>
      <c r="M933" s="88">
        <f>Table1[[#This Row],[Size of land (m2)]]*Table1[[#This Row],[Land Unit Rate ($/m2)]]</f>
        <v>30624.086863152013</v>
      </c>
      <c r="N933" s="244">
        <v>2021</v>
      </c>
      <c r="O933" s="202">
        <f>ROUND(IF(Table1[[#This Row],[Valuation Year]]=2016,(Table1[[#This Row],[Total Construction Cost ($)]]+Table1[[#This Row],[Land Value]])*('General Input Sheet'!$G$38/'General Input Sheet'!$G$43),Table1[[#This Row],[Total Construction Cost ($)]]+Table1[[#This Row],[Land Value]]),0)</f>
        <v>58865</v>
      </c>
      <c r="P933" s="123" t="str" cm="1">
        <f t="array" ref="P933">_xlfn.IFS(Table1[[#This Row],[Asset Class]]&lt;&gt;"Local","y",P$11=$E933,"y",Table1[[#This Row],[Asset Class]]="Local","")</f>
        <v/>
      </c>
      <c r="Q933" s="86" t="str" cm="1">
        <f t="array" ref="Q933">_xlfn.IFS(Table1[[#This Row],[Asset Class]]&lt;&gt;"Local","y",Q$11=$E933,"y",Table1[[#This Row],[Asset Class]]="Local","")</f>
        <v/>
      </c>
      <c r="R933" s="86" t="str" cm="1">
        <f t="array" ref="R933">_xlfn.IFS(Table1[[#This Row],[Asset Class]]&lt;&gt;"Local","y",R$11=$E933,"y",Table1[[#This Row],[Asset Class]]="Local","")</f>
        <v>y</v>
      </c>
      <c r="S933" s="341" t="str" cm="1">
        <f t="array" ref="S933">_xlfn.IFS(Table1[[#This Row],[Asset Class]]&lt;&gt;"Local","y",S$11=$E933,"y",Table1[[#This Row],[Asset Class]]="Local","")</f>
        <v/>
      </c>
      <c r="T933" s="50"/>
      <c r="U933" s="95" t="str">
        <f>IF(Table1[[#This Row],[Asset Class]]&lt;&gt;"Local",0.25,IF(P933="y",1,""))</f>
        <v/>
      </c>
      <c r="V933" s="415" t="str">
        <f>IF(Table1[[#This Row],[Asset Class]]&lt;&gt;"Local",0.25,IF(Q933="y",1,""))</f>
        <v/>
      </c>
      <c r="W933" s="415">
        <f>IF(Table1[[#This Row],[Asset Class]]&lt;&gt;"Local",0.25,IF(R933="y",1,""))</f>
        <v>1</v>
      </c>
      <c r="X933" s="415" t="str">
        <f>IF(Table1[[#This Row],[Asset Class]]&lt;&gt;"Local",0.25,IF(S933="y",1,""))</f>
        <v/>
      </c>
      <c r="Y933" s="95">
        <f t="shared" si="84"/>
        <v>1</v>
      </c>
      <c r="Z933" s="50"/>
      <c r="AA933" s="257" t="str">
        <f t="shared" si="85"/>
        <v/>
      </c>
      <c r="AB933" s="258" t="str">
        <f t="shared" si="86"/>
        <v/>
      </c>
      <c r="AC933" s="258">
        <f t="shared" si="87"/>
        <v>58865</v>
      </c>
      <c r="AD933" s="258" t="str">
        <f t="shared" si="88"/>
        <v/>
      </c>
      <c r="AE933" s="259">
        <f t="shared" si="89"/>
        <v>58865</v>
      </c>
    </row>
    <row r="934" spans="1:31">
      <c r="A934" s="26"/>
      <c r="B934" s="210" t="s">
        <v>1593</v>
      </c>
      <c r="C934" s="211" t="s">
        <v>1598</v>
      </c>
      <c r="D934" s="211" t="s">
        <v>111</v>
      </c>
      <c r="E934" s="211" t="s">
        <v>102</v>
      </c>
      <c r="F934" s="241" t="s">
        <v>103</v>
      </c>
      <c r="G934" s="357">
        <v>0.5</v>
      </c>
      <c r="H934" s="360">
        <v>383.51626051673031</v>
      </c>
      <c r="I934" s="365">
        <v>143.96305955739601</v>
      </c>
      <c r="J934" s="332">
        <f>Table1[[#This Row],[Embellishment Area (m2)]]*Table1[[#This Row],[Construction Unit Rate ($/m)]]*Table1[[#This Row],[Embellishment Area Factor]]</f>
        <v>27606.087126999926</v>
      </c>
      <c r="K934" s="246">
        <v>767.03252103346063</v>
      </c>
      <c r="L934" s="337">
        <v>39.027494808321961</v>
      </c>
      <c r="M934" s="88">
        <f>Table1[[#This Row],[Size of land (m2)]]*Table1[[#This Row],[Land Unit Rate ($/m2)]]</f>
        <v>29935.35773244749</v>
      </c>
      <c r="N934" s="244">
        <v>2021</v>
      </c>
      <c r="O934" s="202">
        <f>ROUND(IF(Table1[[#This Row],[Valuation Year]]=2016,(Table1[[#This Row],[Total Construction Cost ($)]]+Table1[[#This Row],[Land Value]])*('General Input Sheet'!$G$38/'General Input Sheet'!$G$43),Table1[[#This Row],[Total Construction Cost ($)]]+Table1[[#This Row],[Land Value]]),0)</f>
        <v>57541</v>
      </c>
      <c r="P934" s="123" t="str" cm="1">
        <f t="array" ref="P934">_xlfn.IFS(Table1[[#This Row],[Asset Class]]&lt;&gt;"Local","y",P$11=$E934,"y",Table1[[#This Row],[Asset Class]]="Local","")</f>
        <v/>
      </c>
      <c r="Q934" s="86" t="str" cm="1">
        <f t="array" ref="Q934">_xlfn.IFS(Table1[[#This Row],[Asset Class]]&lt;&gt;"Local","y",Q$11=$E934,"y",Table1[[#This Row],[Asset Class]]="Local","")</f>
        <v/>
      </c>
      <c r="R934" s="86" t="str" cm="1">
        <f t="array" ref="R934">_xlfn.IFS(Table1[[#This Row],[Asset Class]]&lt;&gt;"Local","y",R$11=$E934,"y",Table1[[#This Row],[Asset Class]]="Local","")</f>
        <v>y</v>
      </c>
      <c r="S934" s="341" t="str" cm="1">
        <f t="array" ref="S934">_xlfn.IFS(Table1[[#This Row],[Asset Class]]&lt;&gt;"Local","y",S$11=$E934,"y",Table1[[#This Row],[Asset Class]]="Local","")</f>
        <v/>
      </c>
      <c r="T934" s="50"/>
      <c r="U934" s="95" t="str">
        <f>IF(Table1[[#This Row],[Asset Class]]&lt;&gt;"Local",0.25,IF(P934="y",1,""))</f>
        <v/>
      </c>
      <c r="V934" s="415" t="str">
        <f>IF(Table1[[#This Row],[Asset Class]]&lt;&gt;"Local",0.25,IF(Q934="y",1,""))</f>
        <v/>
      </c>
      <c r="W934" s="415">
        <f>IF(Table1[[#This Row],[Asset Class]]&lt;&gt;"Local",0.25,IF(R934="y",1,""))</f>
        <v>1</v>
      </c>
      <c r="X934" s="415" t="str">
        <f>IF(Table1[[#This Row],[Asset Class]]&lt;&gt;"Local",0.25,IF(S934="y",1,""))</f>
        <v/>
      </c>
      <c r="Y934" s="95">
        <f t="shared" si="84"/>
        <v>1</v>
      </c>
      <c r="Z934" s="50"/>
      <c r="AA934" s="257" t="str">
        <f t="shared" si="85"/>
        <v/>
      </c>
      <c r="AB934" s="258" t="str">
        <f t="shared" si="86"/>
        <v/>
      </c>
      <c r="AC934" s="258">
        <f t="shared" si="87"/>
        <v>57541</v>
      </c>
      <c r="AD934" s="258" t="str">
        <f t="shared" si="88"/>
        <v/>
      </c>
      <c r="AE934" s="259">
        <f t="shared" si="89"/>
        <v>57541</v>
      </c>
    </row>
    <row r="935" spans="1:31">
      <c r="A935" s="26"/>
      <c r="B935" s="210" t="s">
        <v>1593</v>
      </c>
      <c r="C935" s="211" t="s">
        <v>1599</v>
      </c>
      <c r="D935" s="211" t="s">
        <v>111</v>
      </c>
      <c r="E935" s="211" t="s">
        <v>102</v>
      </c>
      <c r="F935" s="241" t="s">
        <v>108</v>
      </c>
      <c r="G935" s="357">
        <v>0.5</v>
      </c>
      <c r="H935" s="360">
        <v>4847.8643814560201</v>
      </c>
      <c r="I935" s="365">
        <v>143.96305955739601</v>
      </c>
      <c r="J935" s="332">
        <f>Table1[[#This Row],[Embellishment Area (m2)]]*Table1[[#This Row],[Construction Unit Rate ($/m)]]*Table1[[#This Row],[Embellishment Area Factor]]</f>
        <v>348956.69433686591</v>
      </c>
      <c r="K935" s="246">
        <v>9695.7287629120401</v>
      </c>
      <c r="L935" s="337">
        <v>39.027494808321961</v>
      </c>
      <c r="M935" s="88">
        <f>Table1[[#This Row],[Size of land (m2)]]*Table1[[#This Row],[Land Unit Rate ($/m2)]]</f>
        <v>378400.00395744754</v>
      </c>
      <c r="N935" s="244">
        <v>2021</v>
      </c>
      <c r="O935" s="202">
        <f>ROUND(IF(Table1[[#This Row],[Valuation Year]]=2016,(Table1[[#This Row],[Total Construction Cost ($)]]+Table1[[#This Row],[Land Value]])*('General Input Sheet'!$G$38/'General Input Sheet'!$G$43),Table1[[#This Row],[Total Construction Cost ($)]]+Table1[[#This Row],[Land Value]]),0)</f>
        <v>727357</v>
      </c>
      <c r="P935" s="123" t="str" cm="1">
        <f t="array" ref="P935">_xlfn.IFS(Table1[[#This Row],[Asset Class]]&lt;&gt;"Local","y",P$11=$E935,"y",Table1[[#This Row],[Asset Class]]="Local","")</f>
        <v/>
      </c>
      <c r="Q935" s="86" t="str" cm="1">
        <f t="array" ref="Q935">_xlfn.IFS(Table1[[#This Row],[Asset Class]]&lt;&gt;"Local","y",Q$11=$E935,"y",Table1[[#This Row],[Asset Class]]="Local","")</f>
        <v/>
      </c>
      <c r="R935" s="86" t="str" cm="1">
        <f t="array" ref="R935">_xlfn.IFS(Table1[[#This Row],[Asset Class]]&lt;&gt;"Local","y",R$11=$E935,"y",Table1[[#This Row],[Asset Class]]="Local","")</f>
        <v>y</v>
      </c>
      <c r="S935" s="341" t="str" cm="1">
        <f t="array" ref="S935">_xlfn.IFS(Table1[[#This Row],[Asset Class]]&lt;&gt;"Local","y",S$11=$E935,"y",Table1[[#This Row],[Asset Class]]="Local","")</f>
        <v/>
      </c>
      <c r="T935" s="50"/>
      <c r="U935" s="95" t="str">
        <f>IF(Table1[[#This Row],[Asset Class]]&lt;&gt;"Local",0.25,IF(P935="y",1,""))</f>
        <v/>
      </c>
      <c r="V935" s="415" t="str">
        <f>IF(Table1[[#This Row],[Asset Class]]&lt;&gt;"Local",0.25,IF(Q935="y",1,""))</f>
        <v/>
      </c>
      <c r="W935" s="415">
        <f>IF(Table1[[#This Row],[Asset Class]]&lt;&gt;"Local",0.25,IF(R935="y",1,""))</f>
        <v>1</v>
      </c>
      <c r="X935" s="415" t="str">
        <f>IF(Table1[[#This Row],[Asset Class]]&lt;&gt;"Local",0.25,IF(S935="y",1,""))</f>
        <v/>
      </c>
      <c r="Y935" s="95">
        <f t="shared" si="84"/>
        <v>1</v>
      </c>
      <c r="Z935" s="50"/>
      <c r="AA935" s="257" t="str">
        <f t="shared" si="85"/>
        <v/>
      </c>
      <c r="AB935" s="258" t="str">
        <f t="shared" si="86"/>
        <v/>
      </c>
      <c r="AC935" s="258">
        <f t="shared" si="87"/>
        <v>727357</v>
      </c>
      <c r="AD935" s="258" t="str">
        <f t="shared" si="88"/>
        <v/>
      </c>
      <c r="AE935" s="259">
        <f t="shared" si="89"/>
        <v>727357</v>
      </c>
    </row>
    <row r="936" spans="1:31">
      <c r="A936" s="26"/>
      <c r="B936" s="210" t="s">
        <v>1593</v>
      </c>
      <c r="C936" s="211" t="s">
        <v>1600</v>
      </c>
      <c r="D936" s="211" t="s">
        <v>111</v>
      </c>
      <c r="E936" s="211" t="s">
        <v>102</v>
      </c>
      <c r="F936" s="241" t="s">
        <v>103</v>
      </c>
      <c r="G936" s="357">
        <v>0.5</v>
      </c>
      <c r="H936" s="360">
        <v>3817.8061709956341</v>
      </c>
      <c r="I936" s="365">
        <v>143.96305955739601</v>
      </c>
      <c r="J936" s="332">
        <f>Table1[[#This Row],[Embellishment Area (m2)]]*Table1[[#This Row],[Construction Unit Rate ($/m)]]*Table1[[#This Row],[Embellishment Area Factor]]</f>
        <v>274811.52858681924</v>
      </c>
      <c r="K936" s="246">
        <v>7635.6123419912683</v>
      </c>
      <c r="L936" s="337">
        <v>39.027494808321961</v>
      </c>
      <c r="M936" s="88">
        <f>Table1[[#This Row],[Size of land (m2)]]*Table1[[#This Row],[Land Unit Rate ($/m2)]]</f>
        <v>297998.82103542332</v>
      </c>
      <c r="N936" s="244">
        <v>2021</v>
      </c>
      <c r="O936" s="202">
        <f>ROUND(IF(Table1[[#This Row],[Valuation Year]]=2016,(Table1[[#This Row],[Total Construction Cost ($)]]+Table1[[#This Row],[Land Value]])*('General Input Sheet'!$G$38/'General Input Sheet'!$G$43),Table1[[#This Row],[Total Construction Cost ($)]]+Table1[[#This Row],[Land Value]]),0)</f>
        <v>572810</v>
      </c>
      <c r="P936" s="123" t="str" cm="1">
        <f t="array" ref="P936">_xlfn.IFS(Table1[[#This Row],[Asset Class]]&lt;&gt;"Local","y",P$11=$E936,"y",Table1[[#This Row],[Asset Class]]="Local","")</f>
        <v/>
      </c>
      <c r="Q936" s="86" t="str" cm="1">
        <f t="array" ref="Q936">_xlfn.IFS(Table1[[#This Row],[Asset Class]]&lt;&gt;"Local","y",Q$11=$E936,"y",Table1[[#This Row],[Asset Class]]="Local","")</f>
        <v/>
      </c>
      <c r="R936" s="86" t="str" cm="1">
        <f t="array" ref="R936">_xlfn.IFS(Table1[[#This Row],[Asset Class]]&lt;&gt;"Local","y",R$11=$E936,"y",Table1[[#This Row],[Asset Class]]="Local","")</f>
        <v>y</v>
      </c>
      <c r="S936" s="341" t="str" cm="1">
        <f t="array" ref="S936">_xlfn.IFS(Table1[[#This Row],[Asset Class]]&lt;&gt;"Local","y",S$11=$E936,"y",Table1[[#This Row],[Asset Class]]="Local","")</f>
        <v/>
      </c>
      <c r="T936" s="50"/>
      <c r="U936" s="95" t="str">
        <f>IF(Table1[[#This Row],[Asset Class]]&lt;&gt;"Local",0.25,IF(P936="y",1,""))</f>
        <v/>
      </c>
      <c r="V936" s="415" t="str">
        <f>IF(Table1[[#This Row],[Asset Class]]&lt;&gt;"Local",0.25,IF(Q936="y",1,""))</f>
        <v/>
      </c>
      <c r="W936" s="415">
        <f>IF(Table1[[#This Row],[Asset Class]]&lt;&gt;"Local",0.25,IF(R936="y",1,""))</f>
        <v>1</v>
      </c>
      <c r="X936" s="415" t="str">
        <f>IF(Table1[[#This Row],[Asset Class]]&lt;&gt;"Local",0.25,IF(S936="y",1,""))</f>
        <v/>
      </c>
      <c r="Y936" s="95">
        <f t="shared" si="84"/>
        <v>1</v>
      </c>
      <c r="Z936" s="50"/>
      <c r="AA936" s="257" t="str">
        <f t="shared" si="85"/>
        <v/>
      </c>
      <c r="AB936" s="258" t="str">
        <f t="shared" si="86"/>
        <v/>
      </c>
      <c r="AC936" s="258">
        <f t="shared" si="87"/>
        <v>572810</v>
      </c>
      <c r="AD936" s="258" t="str">
        <f t="shared" si="88"/>
        <v/>
      </c>
      <c r="AE936" s="259">
        <f t="shared" si="89"/>
        <v>572810</v>
      </c>
    </row>
    <row r="937" spans="1:31">
      <c r="A937" s="26"/>
      <c r="B937" s="210" t="s">
        <v>1593</v>
      </c>
      <c r="C937" s="211" t="s">
        <v>1601</v>
      </c>
      <c r="D937" s="211" t="s">
        <v>111</v>
      </c>
      <c r="E937" s="211" t="s">
        <v>102</v>
      </c>
      <c r="F937" s="241" t="s">
        <v>103</v>
      </c>
      <c r="G937" s="357">
        <v>0.5</v>
      </c>
      <c r="H937" s="360">
        <v>1988.3839525919516</v>
      </c>
      <c r="I937" s="365">
        <v>143.96305955739601</v>
      </c>
      <c r="J937" s="332">
        <f>Table1[[#This Row],[Embellishment Area (m2)]]*Table1[[#This Row],[Construction Unit Rate ($/m)]]*Table1[[#This Row],[Embellishment Area Factor]]</f>
        <v>143126.9186949828</v>
      </c>
      <c r="K937" s="246">
        <v>3976.7679051839032</v>
      </c>
      <c r="L937" s="337">
        <v>39.027494808321961</v>
      </c>
      <c r="M937" s="88">
        <f>Table1[[#This Row],[Size of land (m2)]]*Table1[[#This Row],[Land Unit Rate ($/m2)]]</f>
        <v>155203.28877346619</v>
      </c>
      <c r="N937" s="244">
        <v>2021</v>
      </c>
      <c r="O937" s="202">
        <f>ROUND(IF(Table1[[#This Row],[Valuation Year]]=2016,(Table1[[#This Row],[Total Construction Cost ($)]]+Table1[[#This Row],[Land Value]])*('General Input Sheet'!$G$38/'General Input Sheet'!$G$43),Table1[[#This Row],[Total Construction Cost ($)]]+Table1[[#This Row],[Land Value]]),0)</f>
        <v>298330</v>
      </c>
      <c r="P937" s="123" t="str" cm="1">
        <f t="array" ref="P937">_xlfn.IFS(Table1[[#This Row],[Asset Class]]&lt;&gt;"Local","y",P$11=$E937,"y",Table1[[#This Row],[Asset Class]]="Local","")</f>
        <v/>
      </c>
      <c r="Q937" s="86" t="str" cm="1">
        <f t="array" ref="Q937">_xlfn.IFS(Table1[[#This Row],[Asset Class]]&lt;&gt;"Local","y",Q$11=$E937,"y",Table1[[#This Row],[Asset Class]]="Local","")</f>
        <v/>
      </c>
      <c r="R937" s="86" t="str" cm="1">
        <f t="array" ref="R937">_xlfn.IFS(Table1[[#This Row],[Asset Class]]&lt;&gt;"Local","y",R$11=$E937,"y",Table1[[#This Row],[Asset Class]]="Local","")</f>
        <v>y</v>
      </c>
      <c r="S937" s="341" t="str" cm="1">
        <f t="array" ref="S937">_xlfn.IFS(Table1[[#This Row],[Asset Class]]&lt;&gt;"Local","y",S$11=$E937,"y",Table1[[#This Row],[Asset Class]]="Local","")</f>
        <v/>
      </c>
      <c r="T937" s="50"/>
      <c r="U937" s="95" t="str">
        <f>IF(Table1[[#This Row],[Asset Class]]&lt;&gt;"Local",0.25,IF(P937="y",1,""))</f>
        <v/>
      </c>
      <c r="V937" s="415" t="str">
        <f>IF(Table1[[#This Row],[Asset Class]]&lt;&gt;"Local",0.25,IF(Q937="y",1,""))</f>
        <v/>
      </c>
      <c r="W937" s="415">
        <f>IF(Table1[[#This Row],[Asset Class]]&lt;&gt;"Local",0.25,IF(R937="y",1,""))</f>
        <v>1</v>
      </c>
      <c r="X937" s="415" t="str">
        <f>IF(Table1[[#This Row],[Asset Class]]&lt;&gt;"Local",0.25,IF(S937="y",1,""))</f>
        <v/>
      </c>
      <c r="Y937" s="95">
        <f t="shared" si="84"/>
        <v>1</v>
      </c>
      <c r="Z937" s="50"/>
      <c r="AA937" s="257" t="str">
        <f t="shared" si="85"/>
        <v/>
      </c>
      <c r="AB937" s="258" t="str">
        <f t="shared" si="86"/>
        <v/>
      </c>
      <c r="AC937" s="258">
        <f t="shared" si="87"/>
        <v>298330</v>
      </c>
      <c r="AD937" s="258" t="str">
        <f t="shared" si="88"/>
        <v/>
      </c>
      <c r="AE937" s="259">
        <f t="shared" si="89"/>
        <v>298330</v>
      </c>
    </row>
    <row r="938" spans="1:31">
      <c r="A938" s="26"/>
      <c r="B938" s="210" t="s">
        <v>1602</v>
      </c>
      <c r="C938" s="211" t="s">
        <v>1603</v>
      </c>
      <c r="D938" s="211" t="s">
        <v>111</v>
      </c>
      <c r="E938" s="211" t="s">
        <v>102</v>
      </c>
      <c r="F938" s="241" t="s">
        <v>103</v>
      </c>
      <c r="G938" s="357">
        <v>0.5</v>
      </c>
      <c r="H938" s="360">
        <v>8727.4718222792853</v>
      </c>
      <c r="I938" s="365">
        <v>143.96305955739601</v>
      </c>
      <c r="J938" s="332">
        <f>Table1[[#This Row],[Embellishment Area (m2)]]*Table1[[#This Row],[Construction Unit Rate ($/m)]]*Table1[[#This Row],[Embellishment Area Factor]]</f>
        <v>628216.77286814409</v>
      </c>
      <c r="K938" s="246">
        <v>17454.943644558571</v>
      </c>
      <c r="L938" s="337">
        <v>39.027494808321961</v>
      </c>
      <c r="M938" s="88">
        <f>Table1[[#This Row],[Size of land (m2)]]*Table1[[#This Row],[Land Unit Rate ($/m2)]]</f>
        <v>681222.72246756207</v>
      </c>
      <c r="N938" s="244">
        <v>2021</v>
      </c>
      <c r="O938" s="202">
        <f>ROUND(IF(Table1[[#This Row],[Valuation Year]]=2016,(Table1[[#This Row],[Total Construction Cost ($)]]+Table1[[#This Row],[Land Value]])*('General Input Sheet'!$G$38/'General Input Sheet'!$G$43),Table1[[#This Row],[Total Construction Cost ($)]]+Table1[[#This Row],[Land Value]]),0)</f>
        <v>1309439</v>
      </c>
      <c r="P938" s="123" t="str" cm="1">
        <f t="array" ref="P938">_xlfn.IFS(Table1[[#This Row],[Asset Class]]&lt;&gt;"Local","y",P$11=$E938,"y",Table1[[#This Row],[Asset Class]]="Local","")</f>
        <v/>
      </c>
      <c r="Q938" s="86" t="str" cm="1">
        <f t="array" ref="Q938">_xlfn.IFS(Table1[[#This Row],[Asset Class]]&lt;&gt;"Local","y",Q$11=$E938,"y",Table1[[#This Row],[Asset Class]]="Local","")</f>
        <v/>
      </c>
      <c r="R938" s="86" t="str" cm="1">
        <f t="array" ref="R938">_xlfn.IFS(Table1[[#This Row],[Asset Class]]&lt;&gt;"Local","y",R$11=$E938,"y",Table1[[#This Row],[Asset Class]]="Local","")</f>
        <v>y</v>
      </c>
      <c r="S938" s="341" t="str" cm="1">
        <f t="array" ref="S938">_xlfn.IFS(Table1[[#This Row],[Asset Class]]&lt;&gt;"Local","y",S$11=$E938,"y",Table1[[#This Row],[Asset Class]]="Local","")</f>
        <v/>
      </c>
      <c r="T938" s="50"/>
      <c r="U938" s="95" t="str">
        <f>IF(Table1[[#This Row],[Asset Class]]&lt;&gt;"Local",0.25,IF(P938="y",1,""))</f>
        <v/>
      </c>
      <c r="V938" s="415" t="str">
        <f>IF(Table1[[#This Row],[Asset Class]]&lt;&gt;"Local",0.25,IF(Q938="y",1,""))</f>
        <v/>
      </c>
      <c r="W938" s="415">
        <f>IF(Table1[[#This Row],[Asset Class]]&lt;&gt;"Local",0.25,IF(R938="y",1,""))</f>
        <v>1</v>
      </c>
      <c r="X938" s="415" t="str">
        <f>IF(Table1[[#This Row],[Asset Class]]&lt;&gt;"Local",0.25,IF(S938="y",1,""))</f>
        <v/>
      </c>
      <c r="Y938" s="95">
        <f t="shared" si="84"/>
        <v>1</v>
      </c>
      <c r="Z938" s="50"/>
      <c r="AA938" s="257" t="str">
        <f t="shared" si="85"/>
        <v/>
      </c>
      <c r="AB938" s="258" t="str">
        <f t="shared" si="86"/>
        <v/>
      </c>
      <c r="AC938" s="258">
        <f t="shared" si="87"/>
        <v>1309439</v>
      </c>
      <c r="AD938" s="258" t="str">
        <f t="shared" si="88"/>
        <v/>
      </c>
      <c r="AE938" s="259">
        <f t="shared" si="89"/>
        <v>1309439</v>
      </c>
    </row>
    <row r="939" spans="1:31">
      <c r="A939" s="26"/>
      <c r="B939" s="210" t="s">
        <v>1602</v>
      </c>
      <c r="C939" s="211" t="s">
        <v>1604</v>
      </c>
      <c r="D939" s="211" t="s">
        <v>111</v>
      </c>
      <c r="E939" s="211" t="s">
        <v>102</v>
      </c>
      <c r="F939" s="241" t="s">
        <v>108</v>
      </c>
      <c r="G939" s="357">
        <v>0.5</v>
      </c>
      <c r="H939" s="361">
        <v>32279.574667886591</v>
      </c>
      <c r="I939" s="365">
        <v>143.96305955739601</v>
      </c>
      <c r="J939" s="332">
        <f>Table1[[#This Row],[Embellishment Area (m2)]]*Table1[[#This Row],[Construction Unit Rate ($/m)]]*Table1[[#This Row],[Embellishment Area Factor]]</f>
        <v>2323533.1652001846</v>
      </c>
      <c r="K939" s="246">
        <v>64559.149335773182</v>
      </c>
      <c r="L939" s="337">
        <v>39.027494808321961</v>
      </c>
      <c r="M939" s="88">
        <f>Table1[[#This Row],[Size of land (m2)]]*Table1[[#This Row],[Land Unit Rate ($/m2)]]</f>
        <v>2519581.8655315698</v>
      </c>
      <c r="N939" s="244">
        <v>2021</v>
      </c>
      <c r="O939" s="88">
        <f>ROUND(IF(Table1[[#This Row],[Valuation Year]]=2016,(Table1[[#This Row],[Total Construction Cost ($)]]+Table1[[#This Row],[Land Value]])*('General Input Sheet'!$G$38/'General Input Sheet'!$G$43),Table1[[#This Row],[Total Construction Cost ($)]]+Table1[[#This Row],[Land Value]]),0)</f>
        <v>4843115</v>
      </c>
      <c r="P939" s="123" t="str" cm="1">
        <f t="array" ref="P939">_xlfn.IFS(Table1[[#This Row],[Asset Class]]&lt;&gt;"Local","y",P$11=$E939,"y",Table1[[#This Row],[Asset Class]]="Local","")</f>
        <v/>
      </c>
      <c r="Q939" s="86" t="str" cm="1">
        <f t="array" ref="Q939">_xlfn.IFS(Table1[[#This Row],[Asset Class]]&lt;&gt;"Local","y",Q$11=$E939,"y",Table1[[#This Row],[Asset Class]]="Local","")</f>
        <v/>
      </c>
      <c r="R939" s="86" t="str" cm="1">
        <f t="array" ref="R939">_xlfn.IFS(Table1[[#This Row],[Asset Class]]&lt;&gt;"Local","y",R$11=$E939,"y",Table1[[#This Row],[Asset Class]]="Local","")</f>
        <v>y</v>
      </c>
      <c r="S939" s="341" t="str" cm="1">
        <f t="array" ref="S939">_xlfn.IFS(Table1[[#This Row],[Asset Class]]&lt;&gt;"Local","y",S$11=$E939,"y",Table1[[#This Row],[Asset Class]]="Local","")</f>
        <v/>
      </c>
      <c r="T939" s="50"/>
      <c r="U939" s="95" t="str">
        <f>IF(Table1[[#This Row],[Asset Class]]&lt;&gt;"Local",0.25,IF(P939="y",1,""))</f>
        <v/>
      </c>
      <c r="V939" s="415" t="str">
        <f>IF(Table1[[#This Row],[Asset Class]]&lt;&gt;"Local",0.25,IF(Q939="y",1,""))</f>
        <v/>
      </c>
      <c r="W939" s="415">
        <f>IF(Table1[[#This Row],[Asset Class]]&lt;&gt;"Local",0.25,IF(R939="y",1,""))</f>
        <v>1</v>
      </c>
      <c r="X939" s="415" t="str">
        <f>IF(Table1[[#This Row],[Asset Class]]&lt;&gt;"Local",0.25,IF(S939="y",1,""))</f>
        <v/>
      </c>
      <c r="Y939" s="95">
        <f t="shared" si="84"/>
        <v>1</v>
      </c>
      <c r="Z939" s="50"/>
      <c r="AA939" s="257" t="str">
        <f t="shared" si="85"/>
        <v/>
      </c>
      <c r="AB939" s="258" t="str">
        <f t="shared" si="86"/>
        <v/>
      </c>
      <c r="AC939" s="258">
        <f t="shared" si="87"/>
        <v>4843115</v>
      </c>
      <c r="AD939" s="258" t="str">
        <f t="shared" si="88"/>
        <v/>
      </c>
      <c r="AE939" s="259">
        <f t="shared" si="89"/>
        <v>4843115</v>
      </c>
    </row>
    <row r="940" spans="1:31">
      <c r="A940" s="26"/>
      <c r="B940" s="210" t="s">
        <v>1605</v>
      </c>
      <c r="C940" s="211" t="s">
        <v>1606</v>
      </c>
      <c r="D940" s="211" t="s">
        <v>111</v>
      </c>
      <c r="E940" s="211" t="s">
        <v>102</v>
      </c>
      <c r="F940" s="241" t="s">
        <v>103</v>
      </c>
      <c r="G940" s="357">
        <v>0.5</v>
      </c>
      <c r="H940" s="360">
        <v>5566.4289489789398</v>
      </c>
      <c r="I940" s="365">
        <v>143.96305955739601</v>
      </c>
      <c r="J940" s="332">
        <f>Table1[[#This Row],[Embellishment Area (m2)]]*Table1[[#This Row],[Construction Unit Rate ($/m)]]*Table1[[#This Row],[Embellishment Area Factor]]</f>
        <v>400680.07115193421</v>
      </c>
      <c r="K940" s="246">
        <v>11132.85789795788</v>
      </c>
      <c r="L940" s="337">
        <v>39.027494808321961</v>
      </c>
      <c r="M940" s="88">
        <f>Table1[[#This Row],[Size of land (m2)]]*Table1[[#This Row],[Land Unit Rate ($/m2)]]</f>
        <v>434487.5538143373</v>
      </c>
      <c r="N940" s="244">
        <v>2021</v>
      </c>
      <c r="O940" s="202">
        <f>ROUND(IF(Table1[[#This Row],[Valuation Year]]=2016,(Table1[[#This Row],[Total Construction Cost ($)]]+Table1[[#This Row],[Land Value]])*('General Input Sheet'!$G$38/'General Input Sheet'!$G$43),Table1[[#This Row],[Total Construction Cost ($)]]+Table1[[#This Row],[Land Value]]),0)</f>
        <v>835168</v>
      </c>
      <c r="P940" s="123" t="str" cm="1">
        <f t="array" ref="P940">_xlfn.IFS(Table1[[#This Row],[Asset Class]]&lt;&gt;"Local","y",P$11=$E940,"y",Table1[[#This Row],[Asset Class]]="Local","")</f>
        <v/>
      </c>
      <c r="Q940" s="86" t="str" cm="1">
        <f t="array" ref="Q940">_xlfn.IFS(Table1[[#This Row],[Asset Class]]&lt;&gt;"Local","y",Q$11=$E940,"y",Table1[[#This Row],[Asset Class]]="Local","")</f>
        <v/>
      </c>
      <c r="R940" s="86" t="str" cm="1">
        <f t="array" ref="R940">_xlfn.IFS(Table1[[#This Row],[Asset Class]]&lt;&gt;"Local","y",R$11=$E940,"y",Table1[[#This Row],[Asset Class]]="Local","")</f>
        <v>y</v>
      </c>
      <c r="S940" s="341" t="str" cm="1">
        <f t="array" ref="S940">_xlfn.IFS(Table1[[#This Row],[Asset Class]]&lt;&gt;"Local","y",S$11=$E940,"y",Table1[[#This Row],[Asset Class]]="Local","")</f>
        <v/>
      </c>
      <c r="T940" s="50"/>
      <c r="U940" s="95" t="str">
        <f>IF(Table1[[#This Row],[Asset Class]]&lt;&gt;"Local",0.25,IF(P940="y",1,""))</f>
        <v/>
      </c>
      <c r="V940" s="415" t="str">
        <f>IF(Table1[[#This Row],[Asset Class]]&lt;&gt;"Local",0.25,IF(Q940="y",1,""))</f>
        <v/>
      </c>
      <c r="W940" s="415">
        <f>IF(Table1[[#This Row],[Asset Class]]&lt;&gt;"Local",0.25,IF(R940="y",1,""))</f>
        <v>1</v>
      </c>
      <c r="X940" s="415" t="str">
        <f>IF(Table1[[#This Row],[Asset Class]]&lt;&gt;"Local",0.25,IF(S940="y",1,""))</f>
        <v/>
      </c>
      <c r="Y940" s="95">
        <f t="shared" si="84"/>
        <v>1</v>
      </c>
      <c r="Z940" s="50"/>
      <c r="AA940" s="257" t="str">
        <f t="shared" si="85"/>
        <v/>
      </c>
      <c r="AB940" s="258" t="str">
        <f t="shared" si="86"/>
        <v/>
      </c>
      <c r="AC940" s="258">
        <f t="shared" si="87"/>
        <v>835168</v>
      </c>
      <c r="AD940" s="258" t="str">
        <f t="shared" si="88"/>
        <v/>
      </c>
      <c r="AE940" s="259">
        <f t="shared" si="89"/>
        <v>835168</v>
      </c>
    </row>
    <row r="941" spans="1:31">
      <c r="A941" s="26"/>
      <c r="B941" s="210" t="s">
        <v>1607</v>
      </c>
      <c r="C941" s="211" t="s">
        <v>1608</v>
      </c>
      <c r="D941" s="211" t="s">
        <v>106</v>
      </c>
      <c r="E941" s="211" t="s">
        <v>102</v>
      </c>
      <c r="F941" s="241" t="s">
        <v>108</v>
      </c>
      <c r="G941" s="357">
        <v>0.5</v>
      </c>
      <c r="H941" s="360">
        <v>49163.592955281441</v>
      </c>
      <c r="I941" s="365">
        <v>452.87898632773505</v>
      </c>
      <c r="J941" s="332">
        <f>Table1[[#This Row],[Embellishment Area (m2)]]*Table1[[#This Row],[Construction Unit Rate ($/m)]]*Table1[[#This Row],[Embellishment Area Factor]]</f>
        <v>11132579.070908617</v>
      </c>
      <c r="K941" s="246">
        <v>98327.185910562883</v>
      </c>
      <c r="L941" s="337">
        <v>140.14546069071523</v>
      </c>
      <c r="M941" s="88">
        <f>Table1[[#This Row],[Size of land (m2)]]*Table1[[#This Row],[Land Unit Rate ($/m2)]]</f>
        <v>13780108.767857438</v>
      </c>
      <c r="N941" s="244">
        <v>2021</v>
      </c>
      <c r="O941" s="202">
        <f>ROUND(IF(Table1[[#This Row],[Valuation Year]]=2016,(Table1[[#This Row],[Total Construction Cost ($)]]+Table1[[#This Row],[Land Value]])*('General Input Sheet'!$G$38/'General Input Sheet'!$G$43),Table1[[#This Row],[Total Construction Cost ($)]]+Table1[[#This Row],[Land Value]]),0)</f>
        <v>24912688</v>
      </c>
      <c r="P941" s="123" t="str" cm="1">
        <f t="array" ref="P941">_xlfn.IFS(Table1[[#This Row],[Asset Class]]&lt;&gt;"Local","y",P$11=$E941,"y",Table1[[#This Row],[Asset Class]]="Local","")</f>
        <v>y</v>
      </c>
      <c r="Q941" s="86" t="str" cm="1">
        <f t="array" ref="Q941">_xlfn.IFS(Table1[[#This Row],[Asset Class]]&lt;&gt;"Local","y",Q$11=$E941,"y",Table1[[#This Row],[Asset Class]]="Local","")</f>
        <v>y</v>
      </c>
      <c r="R941" s="86" t="str" cm="1">
        <f t="array" ref="R941">_xlfn.IFS(Table1[[#This Row],[Asset Class]]&lt;&gt;"Local","y",R$11=$E941,"y",Table1[[#This Row],[Asset Class]]="Local","")</f>
        <v>y</v>
      </c>
      <c r="S941" s="341" t="str" cm="1">
        <f t="array" ref="S941">_xlfn.IFS(Table1[[#This Row],[Asset Class]]&lt;&gt;"Local","y",S$11=$E941,"y",Table1[[#This Row],[Asset Class]]="Local","")</f>
        <v>y</v>
      </c>
      <c r="T941" s="50"/>
      <c r="U941" s="95">
        <f>IF(Table1[[#This Row],[Asset Class]]&lt;&gt;"Local",0.25,IF(P941="y",1,""))</f>
        <v>0.25</v>
      </c>
      <c r="V941" s="415">
        <f>IF(Table1[[#This Row],[Asset Class]]&lt;&gt;"Local",0.25,IF(Q941="y",1,""))</f>
        <v>0.25</v>
      </c>
      <c r="W941" s="415">
        <f>IF(Table1[[#This Row],[Asset Class]]&lt;&gt;"Local",0.25,IF(R941="y",1,""))</f>
        <v>0.25</v>
      </c>
      <c r="X941" s="415">
        <f>IF(Table1[[#This Row],[Asset Class]]&lt;&gt;"Local",0.25,IF(S941="y",1,""))</f>
        <v>0.25</v>
      </c>
      <c r="Y941" s="95">
        <f t="shared" si="84"/>
        <v>1</v>
      </c>
      <c r="Z941" s="50"/>
      <c r="AA941" s="257">
        <f t="shared" si="85"/>
        <v>6228172</v>
      </c>
      <c r="AB941" s="258">
        <f t="shared" si="86"/>
        <v>6228172</v>
      </c>
      <c r="AC941" s="258">
        <f t="shared" si="87"/>
        <v>6228172</v>
      </c>
      <c r="AD941" s="258">
        <f t="shared" si="88"/>
        <v>6228172</v>
      </c>
      <c r="AE941" s="259">
        <f t="shared" si="89"/>
        <v>24912688</v>
      </c>
    </row>
    <row r="942" spans="1:31">
      <c r="A942" s="26"/>
      <c r="B942" s="210" t="s">
        <v>1607</v>
      </c>
      <c r="C942" s="211" t="s">
        <v>1609</v>
      </c>
      <c r="D942" s="211" t="s">
        <v>106</v>
      </c>
      <c r="E942" s="211" t="s">
        <v>102</v>
      </c>
      <c r="F942" s="241" t="s">
        <v>131</v>
      </c>
      <c r="G942" s="357">
        <v>0.5</v>
      </c>
      <c r="H942" s="360">
        <v>4676.549994229239</v>
      </c>
      <c r="I942" s="365">
        <v>452.87898632773505</v>
      </c>
      <c r="J942" s="332">
        <f>Table1[[#This Row],[Embellishment Area (m2)]]*Table1[[#This Row],[Construction Unit Rate ($/m)]]*Table1[[#This Row],[Embellishment Area Factor]]</f>
        <v>1058955.6104487565</v>
      </c>
      <c r="K942" s="246">
        <v>9353.099988458478</v>
      </c>
      <c r="L942" s="337">
        <v>140.14546069071523</v>
      </c>
      <c r="M942" s="88">
        <f>Table1[[#This Row],[Size of land (m2)]]*Table1[[#This Row],[Land Unit Rate ($/m2)]]</f>
        <v>1310794.5067688366</v>
      </c>
      <c r="N942" s="244">
        <v>2021</v>
      </c>
      <c r="O942" s="202">
        <f>ROUND(IF(Table1[[#This Row],[Valuation Year]]=2016,(Table1[[#This Row],[Total Construction Cost ($)]]+Table1[[#This Row],[Land Value]])*('General Input Sheet'!$G$38/'General Input Sheet'!$G$43),Table1[[#This Row],[Total Construction Cost ($)]]+Table1[[#This Row],[Land Value]]),0)</f>
        <v>2369750</v>
      </c>
      <c r="P942" s="123" t="str" cm="1">
        <f t="array" ref="P942">_xlfn.IFS(Table1[[#This Row],[Asset Class]]&lt;&gt;"Local","y",P$11=$E942,"y",Table1[[#This Row],[Asset Class]]="Local","")</f>
        <v>y</v>
      </c>
      <c r="Q942" s="86" t="str" cm="1">
        <f t="array" ref="Q942">_xlfn.IFS(Table1[[#This Row],[Asset Class]]&lt;&gt;"Local","y",Q$11=$E942,"y",Table1[[#This Row],[Asset Class]]="Local","")</f>
        <v>y</v>
      </c>
      <c r="R942" s="86" t="str" cm="1">
        <f t="array" ref="R942">_xlfn.IFS(Table1[[#This Row],[Asset Class]]&lt;&gt;"Local","y",R$11=$E942,"y",Table1[[#This Row],[Asset Class]]="Local","")</f>
        <v>y</v>
      </c>
      <c r="S942" s="341" t="str" cm="1">
        <f t="array" ref="S942">_xlfn.IFS(Table1[[#This Row],[Asset Class]]&lt;&gt;"Local","y",S$11=$E942,"y",Table1[[#This Row],[Asset Class]]="Local","")</f>
        <v>y</v>
      </c>
      <c r="T942" s="50"/>
      <c r="U942" s="95">
        <f>IF(Table1[[#This Row],[Asset Class]]&lt;&gt;"Local",0.25,IF(P942="y",1,""))</f>
        <v>0.25</v>
      </c>
      <c r="V942" s="415">
        <f>IF(Table1[[#This Row],[Asset Class]]&lt;&gt;"Local",0.25,IF(Q942="y",1,""))</f>
        <v>0.25</v>
      </c>
      <c r="W942" s="415">
        <f>IF(Table1[[#This Row],[Asset Class]]&lt;&gt;"Local",0.25,IF(R942="y",1,""))</f>
        <v>0.25</v>
      </c>
      <c r="X942" s="415">
        <f>IF(Table1[[#This Row],[Asset Class]]&lt;&gt;"Local",0.25,IF(S942="y",1,""))</f>
        <v>0.25</v>
      </c>
      <c r="Y942" s="95">
        <f t="shared" si="84"/>
        <v>1</v>
      </c>
      <c r="Z942" s="50"/>
      <c r="AA942" s="257">
        <f t="shared" si="85"/>
        <v>592437.5</v>
      </c>
      <c r="AB942" s="258">
        <f t="shared" si="86"/>
        <v>592437.5</v>
      </c>
      <c r="AC942" s="258">
        <f t="shared" si="87"/>
        <v>592437.5</v>
      </c>
      <c r="AD942" s="258">
        <f t="shared" si="88"/>
        <v>592437.5</v>
      </c>
      <c r="AE942" s="259">
        <f t="shared" si="89"/>
        <v>2369750</v>
      </c>
    </row>
    <row r="943" spans="1:31">
      <c r="A943" s="26"/>
      <c r="B943" s="210" t="s">
        <v>1607</v>
      </c>
      <c r="C943" s="211" t="s">
        <v>1610</v>
      </c>
      <c r="D943" s="211" t="s">
        <v>106</v>
      </c>
      <c r="E943" s="211" t="s">
        <v>102</v>
      </c>
      <c r="F943" s="241" t="s">
        <v>103</v>
      </c>
      <c r="G943" s="357">
        <v>0.5</v>
      </c>
      <c r="H943" s="360">
        <v>2949.0614756657847</v>
      </c>
      <c r="I943" s="365">
        <v>452.87898632773505</v>
      </c>
      <c r="J943" s="332">
        <f>Table1[[#This Row],[Embellishment Area (m2)]]*Table1[[#This Row],[Construction Unit Rate ($/m)]]*Table1[[#This Row],[Embellishment Area Factor]]</f>
        <v>667783.9858588475</v>
      </c>
      <c r="K943" s="246">
        <v>5898.1229513315693</v>
      </c>
      <c r="L943" s="337">
        <v>140.14546069071523</v>
      </c>
      <c r="M943" s="88">
        <f>Table1[[#This Row],[Size of land (m2)]]*Table1[[#This Row],[Land Unit Rate ($/m2)]]</f>
        <v>826595.15822484368</v>
      </c>
      <c r="N943" s="244">
        <v>2021</v>
      </c>
      <c r="O943" s="202">
        <f>ROUND(IF(Table1[[#This Row],[Valuation Year]]=2016,(Table1[[#This Row],[Total Construction Cost ($)]]+Table1[[#This Row],[Land Value]])*('General Input Sheet'!$G$38/'General Input Sheet'!$G$43),Table1[[#This Row],[Total Construction Cost ($)]]+Table1[[#This Row],[Land Value]]),0)</f>
        <v>1494379</v>
      </c>
      <c r="P943" s="123" t="str" cm="1">
        <f t="array" ref="P943">_xlfn.IFS(Table1[[#This Row],[Asset Class]]&lt;&gt;"Local","y",P$11=$E943,"y",Table1[[#This Row],[Asset Class]]="Local","")</f>
        <v>y</v>
      </c>
      <c r="Q943" s="86" t="str" cm="1">
        <f t="array" ref="Q943">_xlfn.IFS(Table1[[#This Row],[Asset Class]]&lt;&gt;"Local","y",Q$11=$E943,"y",Table1[[#This Row],[Asset Class]]="Local","")</f>
        <v>y</v>
      </c>
      <c r="R943" s="86" t="str" cm="1">
        <f t="array" ref="R943">_xlfn.IFS(Table1[[#This Row],[Asset Class]]&lt;&gt;"Local","y",R$11=$E943,"y",Table1[[#This Row],[Asset Class]]="Local","")</f>
        <v>y</v>
      </c>
      <c r="S943" s="341" t="str" cm="1">
        <f t="array" ref="S943">_xlfn.IFS(Table1[[#This Row],[Asset Class]]&lt;&gt;"Local","y",S$11=$E943,"y",Table1[[#This Row],[Asset Class]]="Local","")</f>
        <v>y</v>
      </c>
      <c r="T943" s="50"/>
      <c r="U943" s="95">
        <f>IF(Table1[[#This Row],[Asset Class]]&lt;&gt;"Local",0.25,IF(P943="y",1,""))</f>
        <v>0.25</v>
      </c>
      <c r="V943" s="415">
        <f>IF(Table1[[#This Row],[Asset Class]]&lt;&gt;"Local",0.25,IF(Q943="y",1,""))</f>
        <v>0.25</v>
      </c>
      <c r="W943" s="415">
        <f>IF(Table1[[#This Row],[Asset Class]]&lt;&gt;"Local",0.25,IF(R943="y",1,""))</f>
        <v>0.25</v>
      </c>
      <c r="X943" s="415">
        <f>IF(Table1[[#This Row],[Asset Class]]&lt;&gt;"Local",0.25,IF(S943="y",1,""))</f>
        <v>0.25</v>
      </c>
      <c r="Y943" s="95">
        <f t="shared" si="84"/>
        <v>1</v>
      </c>
      <c r="Z943" s="50"/>
      <c r="AA943" s="257">
        <f t="shared" si="85"/>
        <v>373594.75</v>
      </c>
      <c r="AB943" s="258">
        <f t="shared" si="86"/>
        <v>373594.75</v>
      </c>
      <c r="AC943" s="258">
        <f t="shared" si="87"/>
        <v>373594.75</v>
      </c>
      <c r="AD943" s="258">
        <f t="shared" si="88"/>
        <v>373594.75</v>
      </c>
      <c r="AE943" s="259">
        <f t="shared" si="89"/>
        <v>1494379</v>
      </c>
    </row>
    <row r="944" spans="1:31">
      <c r="A944" s="26"/>
      <c r="B944" s="210" t="s">
        <v>1607</v>
      </c>
      <c r="C944" s="211" t="s">
        <v>1611</v>
      </c>
      <c r="D944" s="211" t="s">
        <v>106</v>
      </c>
      <c r="E944" s="211" t="s">
        <v>102</v>
      </c>
      <c r="F944" s="241" t="s">
        <v>136</v>
      </c>
      <c r="G944" s="357">
        <v>0.5</v>
      </c>
      <c r="H944" s="360">
        <v>12082.014690629811</v>
      </c>
      <c r="I944" s="365">
        <v>452.87898632773505</v>
      </c>
      <c r="J944" s="332">
        <f>Table1[[#This Row],[Embellishment Area (m2)]]*Table1[[#This Row],[Construction Unit Rate ($/m)]]*Table1[[#This Row],[Embellishment Area Factor]]</f>
        <v>2735845.2829446159</v>
      </c>
      <c r="K944" s="246">
        <v>24164.029381259621</v>
      </c>
      <c r="L944" s="337">
        <v>140.14546069071523</v>
      </c>
      <c r="M944" s="88">
        <f>Table1[[#This Row],[Size of land (m2)]]*Table1[[#This Row],[Land Unit Rate ($/m2)]]</f>
        <v>3386479.0297806081</v>
      </c>
      <c r="N944" s="244">
        <v>2021</v>
      </c>
      <c r="O944" s="202">
        <f>ROUND(IF(Table1[[#This Row],[Valuation Year]]=2016,(Table1[[#This Row],[Total Construction Cost ($)]]+Table1[[#This Row],[Land Value]])*('General Input Sheet'!$G$38/'General Input Sheet'!$G$43),Table1[[#This Row],[Total Construction Cost ($)]]+Table1[[#This Row],[Land Value]]),0)</f>
        <v>6122324</v>
      </c>
      <c r="P944" s="123" t="str" cm="1">
        <f t="array" ref="P944">_xlfn.IFS(Table1[[#This Row],[Asset Class]]&lt;&gt;"Local","y",P$11=$E944,"y",Table1[[#This Row],[Asset Class]]="Local","")</f>
        <v>y</v>
      </c>
      <c r="Q944" s="86" t="str" cm="1">
        <f t="array" ref="Q944">_xlfn.IFS(Table1[[#This Row],[Asset Class]]&lt;&gt;"Local","y",Q$11=$E944,"y",Table1[[#This Row],[Asset Class]]="Local","")</f>
        <v>y</v>
      </c>
      <c r="R944" s="86" t="str" cm="1">
        <f t="array" ref="R944">_xlfn.IFS(Table1[[#This Row],[Asset Class]]&lt;&gt;"Local","y",R$11=$E944,"y",Table1[[#This Row],[Asset Class]]="Local","")</f>
        <v>y</v>
      </c>
      <c r="S944" s="341" t="str" cm="1">
        <f t="array" ref="S944">_xlfn.IFS(Table1[[#This Row],[Asset Class]]&lt;&gt;"Local","y",S$11=$E944,"y",Table1[[#This Row],[Asset Class]]="Local","")</f>
        <v>y</v>
      </c>
      <c r="T944" s="50"/>
      <c r="U944" s="95">
        <f>IF(Table1[[#This Row],[Asset Class]]&lt;&gt;"Local",0.25,IF(P944="y",1,""))</f>
        <v>0.25</v>
      </c>
      <c r="V944" s="415">
        <f>IF(Table1[[#This Row],[Asset Class]]&lt;&gt;"Local",0.25,IF(Q944="y",1,""))</f>
        <v>0.25</v>
      </c>
      <c r="W944" s="415">
        <f>IF(Table1[[#This Row],[Asset Class]]&lt;&gt;"Local",0.25,IF(R944="y",1,""))</f>
        <v>0.25</v>
      </c>
      <c r="X944" s="415">
        <f>IF(Table1[[#This Row],[Asset Class]]&lt;&gt;"Local",0.25,IF(S944="y",1,""))</f>
        <v>0.25</v>
      </c>
      <c r="Y944" s="95">
        <f t="shared" si="84"/>
        <v>1</v>
      </c>
      <c r="Z944" s="50"/>
      <c r="AA944" s="257">
        <f t="shared" si="85"/>
        <v>1530581</v>
      </c>
      <c r="AB944" s="258">
        <f t="shared" si="86"/>
        <v>1530581</v>
      </c>
      <c r="AC944" s="258">
        <f t="shared" si="87"/>
        <v>1530581</v>
      </c>
      <c r="AD944" s="258">
        <f t="shared" si="88"/>
        <v>1530581</v>
      </c>
      <c r="AE944" s="259">
        <f t="shared" si="89"/>
        <v>6122324</v>
      </c>
    </row>
    <row r="945" spans="1:31">
      <c r="A945" s="26"/>
      <c r="B945" s="210" t="s">
        <v>1607</v>
      </c>
      <c r="C945" s="211" t="s">
        <v>1612</v>
      </c>
      <c r="D945" s="211" t="s">
        <v>106</v>
      </c>
      <c r="E945" s="211" t="s">
        <v>102</v>
      </c>
      <c r="F945" s="241" t="s">
        <v>131</v>
      </c>
      <c r="G945" s="357">
        <v>0.5</v>
      </c>
      <c r="H945" s="360">
        <v>4638.8114998243746</v>
      </c>
      <c r="I945" s="365">
        <v>452.87898632773505</v>
      </c>
      <c r="J945" s="332">
        <f>Table1[[#This Row],[Embellishment Area (m2)]]*Table1[[#This Row],[Construction Unit Rate ($/m)]]*Table1[[#This Row],[Embellishment Area Factor]]</f>
        <v>1050410.1249029515</v>
      </c>
      <c r="K945" s="246">
        <v>9277.6229996487491</v>
      </c>
      <c r="L945" s="337">
        <v>140.14546069071523</v>
      </c>
      <c r="M945" s="88">
        <f>Table1[[#This Row],[Size of land (m2)]]*Table1[[#This Row],[Land Unit Rate ($/m2)]]</f>
        <v>1300216.7494005493</v>
      </c>
      <c r="N945" s="244">
        <v>2021</v>
      </c>
      <c r="O945" s="202">
        <f>ROUND(IF(Table1[[#This Row],[Valuation Year]]=2016,(Table1[[#This Row],[Total Construction Cost ($)]]+Table1[[#This Row],[Land Value]])*('General Input Sheet'!$G$38/'General Input Sheet'!$G$43),Table1[[#This Row],[Total Construction Cost ($)]]+Table1[[#This Row],[Land Value]]),0)</f>
        <v>2350627</v>
      </c>
      <c r="P945" s="123" t="str" cm="1">
        <f t="array" ref="P945">_xlfn.IFS(Table1[[#This Row],[Asset Class]]&lt;&gt;"Local","y",P$11=$E945,"y",Table1[[#This Row],[Asset Class]]="Local","")</f>
        <v>y</v>
      </c>
      <c r="Q945" s="86" t="str" cm="1">
        <f t="array" ref="Q945">_xlfn.IFS(Table1[[#This Row],[Asset Class]]&lt;&gt;"Local","y",Q$11=$E945,"y",Table1[[#This Row],[Asset Class]]="Local","")</f>
        <v>y</v>
      </c>
      <c r="R945" s="86" t="str" cm="1">
        <f t="array" ref="R945">_xlfn.IFS(Table1[[#This Row],[Asset Class]]&lt;&gt;"Local","y",R$11=$E945,"y",Table1[[#This Row],[Asset Class]]="Local","")</f>
        <v>y</v>
      </c>
      <c r="S945" s="341" t="str" cm="1">
        <f t="array" ref="S945">_xlfn.IFS(Table1[[#This Row],[Asset Class]]&lt;&gt;"Local","y",S$11=$E945,"y",Table1[[#This Row],[Asset Class]]="Local","")</f>
        <v>y</v>
      </c>
      <c r="T945" s="50"/>
      <c r="U945" s="95">
        <f>IF(Table1[[#This Row],[Asset Class]]&lt;&gt;"Local",0.25,IF(P945="y",1,""))</f>
        <v>0.25</v>
      </c>
      <c r="V945" s="415">
        <f>IF(Table1[[#This Row],[Asset Class]]&lt;&gt;"Local",0.25,IF(Q945="y",1,""))</f>
        <v>0.25</v>
      </c>
      <c r="W945" s="415">
        <f>IF(Table1[[#This Row],[Asset Class]]&lt;&gt;"Local",0.25,IF(R945="y",1,""))</f>
        <v>0.25</v>
      </c>
      <c r="X945" s="415">
        <f>IF(Table1[[#This Row],[Asset Class]]&lt;&gt;"Local",0.25,IF(S945="y",1,""))</f>
        <v>0.25</v>
      </c>
      <c r="Y945" s="95">
        <f t="shared" si="84"/>
        <v>1</v>
      </c>
      <c r="Z945" s="50"/>
      <c r="AA945" s="257">
        <f t="shared" si="85"/>
        <v>587656.75</v>
      </c>
      <c r="AB945" s="258">
        <f t="shared" si="86"/>
        <v>587656.75</v>
      </c>
      <c r="AC945" s="258">
        <f t="shared" si="87"/>
        <v>587656.75</v>
      </c>
      <c r="AD945" s="258">
        <f t="shared" si="88"/>
        <v>587656.75</v>
      </c>
      <c r="AE945" s="259">
        <f t="shared" si="89"/>
        <v>2350627</v>
      </c>
    </row>
    <row r="946" spans="1:31">
      <c r="A946" s="26"/>
      <c r="B946" s="210" t="s">
        <v>1607</v>
      </c>
      <c r="C946" s="211" t="s">
        <v>1613</v>
      </c>
      <c r="D946" s="211" t="s">
        <v>106</v>
      </c>
      <c r="E946" s="211" t="s">
        <v>102</v>
      </c>
      <c r="F946" s="241" t="s">
        <v>103</v>
      </c>
      <c r="G946" s="357">
        <v>0.5</v>
      </c>
      <c r="H946" s="360">
        <v>740.427251595538</v>
      </c>
      <c r="I946" s="365">
        <v>452.87898632773505</v>
      </c>
      <c r="J946" s="332">
        <f>Table1[[#This Row],[Embellishment Area (m2)]]*Table1[[#This Row],[Construction Unit Rate ($/m)]]*Table1[[#This Row],[Embellishment Area Factor]]</f>
        <v>167661.97157600903</v>
      </c>
      <c r="K946" s="246">
        <v>1480.854503191076</v>
      </c>
      <c r="L946" s="337">
        <v>140.14546069071523</v>
      </c>
      <c r="M946" s="88">
        <f>Table1[[#This Row],[Size of land (m2)]]*Table1[[#This Row],[Land Unit Rate ($/m2)]]</f>
        <v>207535.03656563358</v>
      </c>
      <c r="N946" s="244">
        <v>2021</v>
      </c>
      <c r="O946" s="202">
        <f>ROUND(IF(Table1[[#This Row],[Valuation Year]]=2016,(Table1[[#This Row],[Total Construction Cost ($)]]+Table1[[#This Row],[Land Value]])*('General Input Sheet'!$G$38/'General Input Sheet'!$G$43),Table1[[#This Row],[Total Construction Cost ($)]]+Table1[[#This Row],[Land Value]]),0)</f>
        <v>375197</v>
      </c>
      <c r="P946" s="123" t="str" cm="1">
        <f t="array" ref="P946">_xlfn.IFS(Table1[[#This Row],[Asset Class]]&lt;&gt;"Local","y",P$11=$E946,"y",Table1[[#This Row],[Asset Class]]="Local","")</f>
        <v>y</v>
      </c>
      <c r="Q946" s="86" t="str" cm="1">
        <f t="array" ref="Q946">_xlfn.IFS(Table1[[#This Row],[Asset Class]]&lt;&gt;"Local","y",Q$11=$E946,"y",Table1[[#This Row],[Asset Class]]="Local","")</f>
        <v>y</v>
      </c>
      <c r="R946" s="86" t="str" cm="1">
        <f t="array" ref="R946">_xlfn.IFS(Table1[[#This Row],[Asset Class]]&lt;&gt;"Local","y",R$11=$E946,"y",Table1[[#This Row],[Asset Class]]="Local","")</f>
        <v>y</v>
      </c>
      <c r="S946" s="341" t="str" cm="1">
        <f t="array" ref="S946">_xlfn.IFS(Table1[[#This Row],[Asset Class]]&lt;&gt;"Local","y",S$11=$E946,"y",Table1[[#This Row],[Asset Class]]="Local","")</f>
        <v>y</v>
      </c>
      <c r="T946" s="50"/>
      <c r="U946" s="95">
        <f>IF(Table1[[#This Row],[Asset Class]]&lt;&gt;"Local",0.25,IF(P946="y",1,""))</f>
        <v>0.25</v>
      </c>
      <c r="V946" s="415">
        <f>IF(Table1[[#This Row],[Asset Class]]&lt;&gt;"Local",0.25,IF(Q946="y",1,""))</f>
        <v>0.25</v>
      </c>
      <c r="W946" s="415">
        <f>IF(Table1[[#This Row],[Asset Class]]&lt;&gt;"Local",0.25,IF(R946="y",1,""))</f>
        <v>0.25</v>
      </c>
      <c r="X946" s="415">
        <f>IF(Table1[[#This Row],[Asset Class]]&lt;&gt;"Local",0.25,IF(S946="y",1,""))</f>
        <v>0.25</v>
      </c>
      <c r="Y946" s="95">
        <f t="shared" si="84"/>
        <v>1</v>
      </c>
      <c r="Z946" s="50"/>
      <c r="AA946" s="257">
        <f t="shared" si="85"/>
        <v>93799.25</v>
      </c>
      <c r="AB946" s="258">
        <f t="shared" si="86"/>
        <v>93799.25</v>
      </c>
      <c r="AC946" s="258">
        <f t="shared" si="87"/>
        <v>93799.25</v>
      </c>
      <c r="AD946" s="258">
        <f t="shared" si="88"/>
        <v>93799.25</v>
      </c>
      <c r="AE946" s="259">
        <f t="shared" si="89"/>
        <v>375197</v>
      </c>
    </row>
    <row r="947" spans="1:31">
      <c r="A947" s="26"/>
      <c r="B947" s="210" t="s">
        <v>1607</v>
      </c>
      <c r="C947" s="211" t="s">
        <v>1614</v>
      </c>
      <c r="D947" s="211" t="s">
        <v>106</v>
      </c>
      <c r="E947" s="211" t="s">
        <v>102</v>
      </c>
      <c r="F947" s="241" t="s">
        <v>136</v>
      </c>
      <c r="G947" s="357">
        <v>0.5</v>
      </c>
      <c r="H947" s="360">
        <v>9697.7893223943993</v>
      </c>
      <c r="I947" s="365">
        <v>452.87898632773505</v>
      </c>
      <c r="J947" s="332">
        <f>Table1[[#This Row],[Embellishment Area (m2)]]*Table1[[#This Row],[Construction Unit Rate ($/m)]]*Table1[[#This Row],[Embellishment Area Factor]]</f>
        <v>2195962.4989729542</v>
      </c>
      <c r="K947" s="246">
        <v>19395.578644788799</v>
      </c>
      <c r="L947" s="337">
        <v>140.14546069071523</v>
      </c>
      <c r="M947" s="88">
        <f>Table1[[#This Row],[Size of land (m2)]]*Table1[[#This Row],[Land Unit Rate ($/m2)]]</f>
        <v>2718202.3045369242</v>
      </c>
      <c r="N947" s="244">
        <v>2021</v>
      </c>
      <c r="O947" s="202">
        <f>ROUND(IF(Table1[[#This Row],[Valuation Year]]=2016,(Table1[[#This Row],[Total Construction Cost ($)]]+Table1[[#This Row],[Land Value]])*('General Input Sheet'!$G$38/'General Input Sheet'!$G$43),Table1[[#This Row],[Total Construction Cost ($)]]+Table1[[#This Row],[Land Value]]),0)</f>
        <v>4914165</v>
      </c>
      <c r="P947" s="123" t="str" cm="1">
        <f t="array" ref="P947">_xlfn.IFS(Table1[[#This Row],[Asset Class]]&lt;&gt;"Local","y",P$11=$E947,"y",Table1[[#This Row],[Asset Class]]="Local","")</f>
        <v>y</v>
      </c>
      <c r="Q947" s="86" t="str" cm="1">
        <f t="array" ref="Q947">_xlfn.IFS(Table1[[#This Row],[Asset Class]]&lt;&gt;"Local","y",Q$11=$E947,"y",Table1[[#This Row],[Asset Class]]="Local","")</f>
        <v>y</v>
      </c>
      <c r="R947" s="86" t="str" cm="1">
        <f t="array" ref="R947">_xlfn.IFS(Table1[[#This Row],[Asset Class]]&lt;&gt;"Local","y",R$11=$E947,"y",Table1[[#This Row],[Asset Class]]="Local","")</f>
        <v>y</v>
      </c>
      <c r="S947" s="341" t="str" cm="1">
        <f t="array" ref="S947">_xlfn.IFS(Table1[[#This Row],[Asset Class]]&lt;&gt;"Local","y",S$11=$E947,"y",Table1[[#This Row],[Asset Class]]="Local","")</f>
        <v>y</v>
      </c>
      <c r="T947" s="50"/>
      <c r="U947" s="95">
        <f>IF(Table1[[#This Row],[Asset Class]]&lt;&gt;"Local",0.25,IF(P947="y",1,""))</f>
        <v>0.25</v>
      </c>
      <c r="V947" s="415">
        <f>IF(Table1[[#This Row],[Asset Class]]&lt;&gt;"Local",0.25,IF(Q947="y",1,""))</f>
        <v>0.25</v>
      </c>
      <c r="W947" s="415">
        <f>IF(Table1[[#This Row],[Asset Class]]&lt;&gt;"Local",0.25,IF(R947="y",1,""))</f>
        <v>0.25</v>
      </c>
      <c r="X947" s="415">
        <f>IF(Table1[[#This Row],[Asset Class]]&lt;&gt;"Local",0.25,IF(S947="y",1,""))</f>
        <v>0.25</v>
      </c>
      <c r="Y947" s="95">
        <f t="shared" si="84"/>
        <v>1</v>
      </c>
      <c r="Z947" s="50"/>
      <c r="AA947" s="257">
        <f t="shared" si="85"/>
        <v>1228541.25</v>
      </c>
      <c r="AB947" s="258">
        <f t="shared" si="86"/>
        <v>1228541.25</v>
      </c>
      <c r="AC947" s="258">
        <f t="shared" si="87"/>
        <v>1228541.25</v>
      </c>
      <c r="AD947" s="258">
        <f t="shared" si="88"/>
        <v>1228541.25</v>
      </c>
      <c r="AE947" s="259">
        <f t="shared" si="89"/>
        <v>4914165</v>
      </c>
    </row>
    <row r="948" spans="1:31">
      <c r="A948" s="26"/>
      <c r="B948" s="210" t="s">
        <v>1615</v>
      </c>
      <c r="C948" s="211" t="s">
        <v>1616</v>
      </c>
      <c r="D948" s="211" t="s">
        <v>111</v>
      </c>
      <c r="E948" s="211" t="s">
        <v>102</v>
      </c>
      <c r="F948" s="241" t="s">
        <v>103</v>
      </c>
      <c r="G948" s="357">
        <v>0.5</v>
      </c>
      <c r="H948" s="360">
        <v>4418.036819519285</v>
      </c>
      <c r="I948" s="365">
        <v>143.96305955739601</v>
      </c>
      <c r="J948" s="332">
        <f>Table1[[#This Row],[Embellishment Area (m2)]]*Table1[[#This Row],[Construction Unit Rate ($/m)]]*Table1[[#This Row],[Embellishment Area Factor]]</f>
        <v>318017.04888761166</v>
      </c>
      <c r="K948" s="246">
        <v>8836.07363903857</v>
      </c>
      <c r="L948" s="337">
        <v>39.027494808321961</v>
      </c>
      <c r="M948" s="88">
        <f>Table1[[#This Row],[Size of land (m2)]]*Table1[[#This Row],[Land Unit Rate ($/m2)]]</f>
        <v>344849.81807352835</v>
      </c>
      <c r="N948" s="244">
        <v>2021</v>
      </c>
      <c r="O948" s="202">
        <f>ROUND(IF(Table1[[#This Row],[Valuation Year]]=2016,(Table1[[#This Row],[Total Construction Cost ($)]]+Table1[[#This Row],[Land Value]])*('General Input Sheet'!$G$38/'General Input Sheet'!$G$43),Table1[[#This Row],[Total Construction Cost ($)]]+Table1[[#This Row],[Land Value]]),0)</f>
        <v>662867</v>
      </c>
      <c r="P948" s="123" t="str" cm="1">
        <f t="array" ref="P948">_xlfn.IFS(Table1[[#This Row],[Asset Class]]&lt;&gt;"Local","y",P$11=$E948,"y",Table1[[#This Row],[Asset Class]]="Local","")</f>
        <v/>
      </c>
      <c r="Q948" s="86" t="str" cm="1">
        <f t="array" ref="Q948">_xlfn.IFS(Table1[[#This Row],[Asset Class]]&lt;&gt;"Local","y",Q$11=$E948,"y",Table1[[#This Row],[Asset Class]]="Local","")</f>
        <v/>
      </c>
      <c r="R948" s="86" t="str" cm="1">
        <f t="array" ref="R948">_xlfn.IFS(Table1[[#This Row],[Asset Class]]&lt;&gt;"Local","y",R$11=$E948,"y",Table1[[#This Row],[Asset Class]]="Local","")</f>
        <v>y</v>
      </c>
      <c r="S948" s="341" t="str" cm="1">
        <f t="array" ref="S948">_xlfn.IFS(Table1[[#This Row],[Asset Class]]&lt;&gt;"Local","y",S$11=$E948,"y",Table1[[#This Row],[Asset Class]]="Local","")</f>
        <v/>
      </c>
      <c r="T948" s="50"/>
      <c r="U948" s="95" t="str">
        <f>IF(Table1[[#This Row],[Asset Class]]&lt;&gt;"Local",0.25,IF(P948="y",1,""))</f>
        <v/>
      </c>
      <c r="V948" s="415" t="str">
        <f>IF(Table1[[#This Row],[Asset Class]]&lt;&gt;"Local",0.25,IF(Q948="y",1,""))</f>
        <v/>
      </c>
      <c r="W948" s="415">
        <f>IF(Table1[[#This Row],[Asset Class]]&lt;&gt;"Local",0.25,IF(R948="y",1,""))</f>
        <v>1</v>
      </c>
      <c r="X948" s="415" t="str">
        <f>IF(Table1[[#This Row],[Asset Class]]&lt;&gt;"Local",0.25,IF(S948="y",1,""))</f>
        <v/>
      </c>
      <c r="Y948" s="95">
        <f t="shared" si="84"/>
        <v>1</v>
      </c>
      <c r="Z948" s="50"/>
      <c r="AA948" s="257" t="str">
        <f t="shared" si="85"/>
        <v/>
      </c>
      <c r="AB948" s="258" t="str">
        <f t="shared" si="86"/>
        <v/>
      </c>
      <c r="AC948" s="258">
        <f t="shared" si="87"/>
        <v>662867</v>
      </c>
      <c r="AD948" s="258" t="str">
        <f t="shared" si="88"/>
        <v/>
      </c>
      <c r="AE948" s="259">
        <f t="shared" si="89"/>
        <v>662867</v>
      </c>
    </row>
    <row r="949" spans="1:31">
      <c r="A949" s="26"/>
      <c r="B949" s="210" t="s">
        <v>1617</v>
      </c>
      <c r="C949" s="211" t="s">
        <v>1618</v>
      </c>
      <c r="D949" s="211" t="s">
        <v>111</v>
      </c>
      <c r="E949" s="211" t="s">
        <v>102</v>
      </c>
      <c r="F949" s="241" t="s">
        <v>103</v>
      </c>
      <c r="G949" s="357">
        <v>0.5</v>
      </c>
      <c r="H949" s="360">
        <v>3766.8680786401078</v>
      </c>
      <c r="I949" s="365">
        <v>143.96305955739601</v>
      </c>
      <c r="J949" s="332">
        <f>Table1[[#This Row],[Embellishment Area (m2)]]*Table1[[#This Row],[Construction Unit Rate ($/m)]]*Table1[[#This Row],[Embellishment Area Factor]]</f>
        <v>271144.92677505984</v>
      </c>
      <c r="K949" s="246">
        <v>7533.7361572802156</v>
      </c>
      <c r="L949" s="337">
        <v>39.027494808321961</v>
      </c>
      <c r="M949" s="88">
        <f>Table1[[#This Row],[Size of land (m2)]]*Table1[[#This Row],[Land Unit Rate ($/m2)]]</f>
        <v>294022.84876552108</v>
      </c>
      <c r="N949" s="244">
        <v>2021</v>
      </c>
      <c r="O949" s="202">
        <f>ROUND(IF(Table1[[#This Row],[Valuation Year]]=2016,(Table1[[#This Row],[Total Construction Cost ($)]]+Table1[[#This Row],[Land Value]])*('General Input Sheet'!$G$38/'General Input Sheet'!$G$43),Table1[[#This Row],[Total Construction Cost ($)]]+Table1[[#This Row],[Land Value]]),0)</f>
        <v>565168</v>
      </c>
      <c r="P949" s="123" t="str" cm="1">
        <f t="array" ref="P949">_xlfn.IFS(Table1[[#This Row],[Asset Class]]&lt;&gt;"Local","y",P$11=$E949,"y",Table1[[#This Row],[Asset Class]]="Local","")</f>
        <v/>
      </c>
      <c r="Q949" s="86" t="str" cm="1">
        <f t="array" ref="Q949">_xlfn.IFS(Table1[[#This Row],[Asset Class]]&lt;&gt;"Local","y",Q$11=$E949,"y",Table1[[#This Row],[Asset Class]]="Local","")</f>
        <v/>
      </c>
      <c r="R949" s="86" t="str" cm="1">
        <f t="array" ref="R949">_xlfn.IFS(Table1[[#This Row],[Asset Class]]&lt;&gt;"Local","y",R$11=$E949,"y",Table1[[#This Row],[Asset Class]]="Local","")</f>
        <v>y</v>
      </c>
      <c r="S949" s="341" t="str" cm="1">
        <f t="array" ref="S949">_xlfn.IFS(Table1[[#This Row],[Asset Class]]&lt;&gt;"Local","y",S$11=$E949,"y",Table1[[#This Row],[Asset Class]]="Local","")</f>
        <v/>
      </c>
      <c r="T949" s="50"/>
      <c r="U949" s="95" t="str">
        <f>IF(Table1[[#This Row],[Asset Class]]&lt;&gt;"Local",0.25,IF(P949="y",1,""))</f>
        <v/>
      </c>
      <c r="V949" s="415" t="str">
        <f>IF(Table1[[#This Row],[Asset Class]]&lt;&gt;"Local",0.25,IF(Q949="y",1,""))</f>
        <v/>
      </c>
      <c r="W949" s="415">
        <f>IF(Table1[[#This Row],[Asset Class]]&lt;&gt;"Local",0.25,IF(R949="y",1,""))</f>
        <v>1</v>
      </c>
      <c r="X949" s="415" t="str">
        <f>IF(Table1[[#This Row],[Asset Class]]&lt;&gt;"Local",0.25,IF(S949="y",1,""))</f>
        <v/>
      </c>
      <c r="Y949" s="95">
        <f t="shared" si="84"/>
        <v>1</v>
      </c>
      <c r="Z949" s="50"/>
      <c r="AA949" s="257" t="str">
        <f t="shared" si="85"/>
        <v/>
      </c>
      <c r="AB949" s="258" t="str">
        <f t="shared" si="86"/>
        <v/>
      </c>
      <c r="AC949" s="258">
        <f t="shared" si="87"/>
        <v>565168</v>
      </c>
      <c r="AD949" s="258" t="str">
        <f t="shared" si="88"/>
        <v/>
      </c>
      <c r="AE949" s="259">
        <f t="shared" si="89"/>
        <v>565168</v>
      </c>
    </row>
    <row r="950" spans="1:31">
      <c r="A950" s="26"/>
      <c r="B950" s="210" t="s">
        <v>1619</v>
      </c>
      <c r="C950" s="211" t="s">
        <v>1620</v>
      </c>
      <c r="D950" s="211" t="s">
        <v>106</v>
      </c>
      <c r="E950" s="211" t="s">
        <v>107</v>
      </c>
      <c r="F950" s="241" t="s">
        <v>103</v>
      </c>
      <c r="G950" s="357">
        <v>0.5</v>
      </c>
      <c r="H950" s="360">
        <v>9155.1691294173743</v>
      </c>
      <c r="I950" s="365">
        <v>295.91815694928124</v>
      </c>
      <c r="J950" s="332">
        <f>Table1[[#This Row],[Embellishment Area (m2)]]*Table1[[#This Row],[Construction Unit Rate ($/m)]]*Table1[[#This Row],[Embellishment Area Factor]]</f>
        <v>1354590.3876680725</v>
      </c>
      <c r="K950" s="246">
        <v>18310.338258834749</v>
      </c>
      <c r="L950" s="337">
        <v>157.26221918381682</v>
      </c>
      <c r="M950" s="88">
        <f>Table1[[#This Row],[Size of land (m2)]]*Table1[[#This Row],[Land Unit Rate ($/m2)]]</f>
        <v>2879524.4285906972</v>
      </c>
      <c r="N950" s="244">
        <v>2021</v>
      </c>
      <c r="O950" s="202">
        <f>ROUND(IF(Table1[[#This Row],[Valuation Year]]=2016,(Table1[[#This Row],[Total Construction Cost ($)]]+Table1[[#This Row],[Land Value]])*('General Input Sheet'!$G$38/'General Input Sheet'!$G$43),Table1[[#This Row],[Total Construction Cost ($)]]+Table1[[#This Row],[Land Value]]),0)</f>
        <v>4234115</v>
      </c>
      <c r="P950" s="123" t="str" cm="1">
        <f t="array" ref="P950">_xlfn.IFS(Table1[[#This Row],[Asset Class]]&lt;&gt;"Local","y",P$11=$E950,"y",Table1[[#This Row],[Asset Class]]="Local","")</f>
        <v>y</v>
      </c>
      <c r="Q950" s="86" t="str" cm="1">
        <f t="array" ref="Q950">_xlfn.IFS(Table1[[#This Row],[Asset Class]]&lt;&gt;"Local","y",Q$11=$E950,"y",Table1[[#This Row],[Asset Class]]="Local","")</f>
        <v>y</v>
      </c>
      <c r="R950" s="86" t="str" cm="1">
        <f t="array" ref="R950">_xlfn.IFS(Table1[[#This Row],[Asset Class]]&lt;&gt;"Local","y",R$11=$E950,"y",Table1[[#This Row],[Asset Class]]="Local","")</f>
        <v>y</v>
      </c>
      <c r="S950" s="341" t="str" cm="1">
        <f t="array" ref="S950">_xlfn.IFS(Table1[[#This Row],[Asset Class]]&lt;&gt;"Local","y",S$11=$E950,"y",Table1[[#This Row],[Asset Class]]="Local","")</f>
        <v>y</v>
      </c>
      <c r="T950" s="50"/>
      <c r="U950" s="95">
        <f>IF(Table1[[#This Row],[Asset Class]]&lt;&gt;"Local",0.25,IF(P950="y",1,""))</f>
        <v>0.25</v>
      </c>
      <c r="V950" s="415">
        <f>IF(Table1[[#This Row],[Asset Class]]&lt;&gt;"Local",0.25,IF(Q950="y",1,""))</f>
        <v>0.25</v>
      </c>
      <c r="W950" s="415">
        <f>IF(Table1[[#This Row],[Asset Class]]&lt;&gt;"Local",0.25,IF(R950="y",1,""))</f>
        <v>0.25</v>
      </c>
      <c r="X950" s="415">
        <f>IF(Table1[[#This Row],[Asset Class]]&lt;&gt;"Local",0.25,IF(S950="y",1,""))</f>
        <v>0.25</v>
      </c>
      <c r="Y950" s="95">
        <f t="shared" si="84"/>
        <v>1</v>
      </c>
      <c r="Z950" s="50"/>
      <c r="AA950" s="257">
        <f t="shared" si="85"/>
        <v>1058528.75</v>
      </c>
      <c r="AB950" s="258">
        <f t="shared" si="86"/>
        <v>1058528.75</v>
      </c>
      <c r="AC950" s="258">
        <f t="shared" si="87"/>
        <v>1058528.75</v>
      </c>
      <c r="AD950" s="258">
        <f t="shared" si="88"/>
        <v>1058528.75</v>
      </c>
      <c r="AE950" s="259">
        <f t="shared" si="89"/>
        <v>4234115</v>
      </c>
    </row>
    <row r="951" spans="1:31">
      <c r="A951" s="26"/>
      <c r="B951" s="210" t="s">
        <v>1619</v>
      </c>
      <c r="C951" s="211" t="s">
        <v>1621</v>
      </c>
      <c r="D951" s="211" t="s">
        <v>106</v>
      </c>
      <c r="E951" s="211" t="s">
        <v>107</v>
      </c>
      <c r="F951" s="241" t="s">
        <v>103</v>
      </c>
      <c r="G951" s="357">
        <v>0.5</v>
      </c>
      <c r="H951" s="360">
        <v>1565.2727770795941</v>
      </c>
      <c r="I951" s="365">
        <v>295.91815694928124</v>
      </c>
      <c r="J951" s="332">
        <f>Table1[[#This Row],[Embellishment Area (m2)]]*Table1[[#This Row],[Construction Unit Rate ($/m)]]*Table1[[#This Row],[Embellishment Area Factor]]</f>
        <v>231596.31765813832</v>
      </c>
      <c r="K951" s="246">
        <v>3130.5455541591882</v>
      </c>
      <c r="L951" s="337">
        <v>157.26221918381682</v>
      </c>
      <c r="M951" s="88">
        <f>Table1[[#This Row],[Size of land (m2)]]*Table1[[#This Row],[Land Unit Rate ($/m2)]]</f>
        <v>492316.54110310558</v>
      </c>
      <c r="N951" s="244">
        <v>2021</v>
      </c>
      <c r="O951" s="202">
        <f>ROUND(IF(Table1[[#This Row],[Valuation Year]]=2016,(Table1[[#This Row],[Total Construction Cost ($)]]+Table1[[#This Row],[Land Value]])*('General Input Sheet'!$G$38/'General Input Sheet'!$G$43),Table1[[#This Row],[Total Construction Cost ($)]]+Table1[[#This Row],[Land Value]]),0)</f>
        <v>723913</v>
      </c>
      <c r="P951" s="123" t="str" cm="1">
        <f t="array" ref="P951">_xlfn.IFS(Table1[[#This Row],[Asset Class]]&lt;&gt;"Local","y",P$11=$E951,"y",Table1[[#This Row],[Asset Class]]="Local","")</f>
        <v>y</v>
      </c>
      <c r="Q951" s="86" t="str" cm="1">
        <f t="array" ref="Q951">_xlfn.IFS(Table1[[#This Row],[Asset Class]]&lt;&gt;"Local","y",Q$11=$E951,"y",Table1[[#This Row],[Asset Class]]="Local","")</f>
        <v>y</v>
      </c>
      <c r="R951" s="86" t="str" cm="1">
        <f t="array" ref="R951">_xlfn.IFS(Table1[[#This Row],[Asset Class]]&lt;&gt;"Local","y",R$11=$E951,"y",Table1[[#This Row],[Asset Class]]="Local","")</f>
        <v>y</v>
      </c>
      <c r="S951" s="341" t="str" cm="1">
        <f t="array" ref="S951">_xlfn.IFS(Table1[[#This Row],[Asset Class]]&lt;&gt;"Local","y",S$11=$E951,"y",Table1[[#This Row],[Asset Class]]="Local","")</f>
        <v>y</v>
      </c>
      <c r="T951" s="50"/>
      <c r="U951" s="95">
        <f>IF(Table1[[#This Row],[Asset Class]]&lt;&gt;"Local",0.25,IF(P951="y",1,""))</f>
        <v>0.25</v>
      </c>
      <c r="V951" s="415">
        <f>IF(Table1[[#This Row],[Asset Class]]&lt;&gt;"Local",0.25,IF(Q951="y",1,""))</f>
        <v>0.25</v>
      </c>
      <c r="W951" s="415">
        <f>IF(Table1[[#This Row],[Asset Class]]&lt;&gt;"Local",0.25,IF(R951="y",1,""))</f>
        <v>0.25</v>
      </c>
      <c r="X951" s="415">
        <f>IF(Table1[[#This Row],[Asset Class]]&lt;&gt;"Local",0.25,IF(S951="y",1,""))</f>
        <v>0.25</v>
      </c>
      <c r="Y951" s="95">
        <f t="shared" si="84"/>
        <v>1</v>
      </c>
      <c r="Z951" s="50"/>
      <c r="AA951" s="257">
        <f t="shared" si="85"/>
        <v>180978.25</v>
      </c>
      <c r="AB951" s="258">
        <f t="shared" si="86"/>
        <v>180978.25</v>
      </c>
      <c r="AC951" s="258">
        <f t="shared" si="87"/>
        <v>180978.25</v>
      </c>
      <c r="AD951" s="258">
        <f t="shared" si="88"/>
        <v>180978.25</v>
      </c>
      <c r="AE951" s="259">
        <f t="shared" si="89"/>
        <v>723913</v>
      </c>
    </row>
    <row r="952" spans="1:31">
      <c r="A952" s="26"/>
      <c r="B952" s="210" t="s">
        <v>1619</v>
      </c>
      <c r="C952" s="211" t="s">
        <v>1622</v>
      </c>
      <c r="D952" s="211" t="s">
        <v>106</v>
      </c>
      <c r="E952" s="211" t="s">
        <v>107</v>
      </c>
      <c r="F952" s="241" t="s">
        <v>103</v>
      </c>
      <c r="G952" s="357">
        <v>0.5</v>
      </c>
      <c r="H952" s="360">
        <v>1393.9030795623589</v>
      </c>
      <c r="I952" s="365">
        <v>295.91815694928124</v>
      </c>
      <c r="J952" s="332">
        <f>Table1[[#This Row],[Embellishment Area (m2)]]*Table1[[#This Row],[Construction Unit Rate ($/m)]]*Table1[[#This Row],[Embellishment Area Factor]]</f>
        <v>206240.6151350103</v>
      </c>
      <c r="K952" s="246">
        <v>2787.8061591247179</v>
      </c>
      <c r="L952" s="337">
        <v>157.26221918381682</v>
      </c>
      <c r="M952" s="88">
        <f>Table1[[#This Row],[Size of land (m2)]]*Table1[[#This Row],[Land Unit Rate ($/m2)]]</f>
        <v>438416.58323826588</v>
      </c>
      <c r="N952" s="244">
        <v>2021</v>
      </c>
      <c r="O952" s="202">
        <f>ROUND(IF(Table1[[#This Row],[Valuation Year]]=2016,(Table1[[#This Row],[Total Construction Cost ($)]]+Table1[[#This Row],[Land Value]])*('General Input Sheet'!$G$38/'General Input Sheet'!$G$43),Table1[[#This Row],[Total Construction Cost ($)]]+Table1[[#This Row],[Land Value]]),0)</f>
        <v>644657</v>
      </c>
      <c r="P952" s="123" t="str" cm="1">
        <f t="array" ref="P952">_xlfn.IFS(Table1[[#This Row],[Asset Class]]&lt;&gt;"Local","y",P$11=$E952,"y",Table1[[#This Row],[Asset Class]]="Local","")</f>
        <v>y</v>
      </c>
      <c r="Q952" s="86" t="str" cm="1">
        <f t="array" ref="Q952">_xlfn.IFS(Table1[[#This Row],[Asset Class]]&lt;&gt;"Local","y",Q$11=$E952,"y",Table1[[#This Row],[Asset Class]]="Local","")</f>
        <v>y</v>
      </c>
      <c r="R952" s="86" t="str" cm="1">
        <f t="array" ref="R952">_xlfn.IFS(Table1[[#This Row],[Asset Class]]&lt;&gt;"Local","y",R$11=$E952,"y",Table1[[#This Row],[Asset Class]]="Local","")</f>
        <v>y</v>
      </c>
      <c r="S952" s="341" t="str" cm="1">
        <f t="array" ref="S952">_xlfn.IFS(Table1[[#This Row],[Asset Class]]&lt;&gt;"Local","y",S$11=$E952,"y",Table1[[#This Row],[Asset Class]]="Local","")</f>
        <v>y</v>
      </c>
      <c r="T952" s="50"/>
      <c r="U952" s="95">
        <f>IF(Table1[[#This Row],[Asset Class]]&lt;&gt;"Local",0.25,IF(P952="y",1,""))</f>
        <v>0.25</v>
      </c>
      <c r="V952" s="415">
        <f>IF(Table1[[#This Row],[Asset Class]]&lt;&gt;"Local",0.25,IF(Q952="y",1,""))</f>
        <v>0.25</v>
      </c>
      <c r="W952" s="415">
        <f>IF(Table1[[#This Row],[Asset Class]]&lt;&gt;"Local",0.25,IF(R952="y",1,""))</f>
        <v>0.25</v>
      </c>
      <c r="X952" s="415">
        <f>IF(Table1[[#This Row],[Asset Class]]&lt;&gt;"Local",0.25,IF(S952="y",1,""))</f>
        <v>0.25</v>
      </c>
      <c r="Y952" s="95">
        <f t="shared" si="84"/>
        <v>1</v>
      </c>
      <c r="Z952" s="50"/>
      <c r="AA952" s="257">
        <f t="shared" si="85"/>
        <v>161164.25</v>
      </c>
      <c r="AB952" s="258">
        <f t="shared" si="86"/>
        <v>161164.25</v>
      </c>
      <c r="AC952" s="258">
        <f t="shared" si="87"/>
        <v>161164.25</v>
      </c>
      <c r="AD952" s="258">
        <f t="shared" si="88"/>
        <v>161164.25</v>
      </c>
      <c r="AE952" s="259">
        <f t="shared" si="89"/>
        <v>644657</v>
      </c>
    </row>
    <row r="953" spans="1:31">
      <c r="A953" s="26"/>
      <c r="B953" s="210" t="s">
        <v>1619</v>
      </c>
      <c r="C953" s="211" t="s">
        <v>1623</v>
      </c>
      <c r="D953" s="211" t="s">
        <v>106</v>
      </c>
      <c r="E953" s="211" t="s">
        <v>107</v>
      </c>
      <c r="F953" s="241" t="s">
        <v>131</v>
      </c>
      <c r="G953" s="357">
        <v>0.5</v>
      </c>
      <c r="H953" s="361">
        <v>6721.9261236180746</v>
      </c>
      <c r="I953" s="365">
        <v>295.91815694928124</v>
      </c>
      <c r="J953" s="332">
        <f>Table1[[#This Row],[Embellishment Area (m2)]]*Table1[[#This Row],[Construction Unit Rate ($/m)]]*Table1[[#This Row],[Embellishment Area Factor]]</f>
        <v>994569.99482514348</v>
      </c>
      <c r="K953" s="246">
        <v>13443.852247236149</v>
      </c>
      <c r="L953" s="337">
        <v>157.26221918381682</v>
      </c>
      <c r="M953" s="88">
        <f>Table1[[#This Row],[Size of land (m2)]]*Table1[[#This Row],[Land Unit Rate ($/m2)]]</f>
        <v>2114210.0387796997</v>
      </c>
      <c r="N953" s="244">
        <v>2021</v>
      </c>
      <c r="O953" s="88">
        <f>ROUND(IF(Table1[[#This Row],[Valuation Year]]=2016,(Table1[[#This Row],[Total Construction Cost ($)]]+Table1[[#This Row],[Land Value]])*('General Input Sheet'!$G$38/'General Input Sheet'!$G$43),Table1[[#This Row],[Total Construction Cost ($)]]+Table1[[#This Row],[Land Value]]),0)</f>
        <v>3108780</v>
      </c>
      <c r="P953" s="123" t="str" cm="1">
        <f t="array" ref="P953">_xlfn.IFS(Table1[[#This Row],[Asset Class]]&lt;&gt;"Local","y",P$11=$E953,"y",Table1[[#This Row],[Asset Class]]="Local","")</f>
        <v>y</v>
      </c>
      <c r="Q953" s="86" t="str" cm="1">
        <f t="array" ref="Q953">_xlfn.IFS(Table1[[#This Row],[Asset Class]]&lt;&gt;"Local","y",Q$11=$E953,"y",Table1[[#This Row],[Asset Class]]="Local","")</f>
        <v>y</v>
      </c>
      <c r="R953" s="86" t="str" cm="1">
        <f t="array" ref="R953">_xlfn.IFS(Table1[[#This Row],[Asset Class]]&lt;&gt;"Local","y",R$11=$E953,"y",Table1[[#This Row],[Asset Class]]="Local","")</f>
        <v>y</v>
      </c>
      <c r="S953" s="341" t="str" cm="1">
        <f t="array" ref="S953">_xlfn.IFS(Table1[[#This Row],[Asset Class]]&lt;&gt;"Local","y",S$11=$E953,"y",Table1[[#This Row],[Asset Class]]="Local","")</f>
        <v>y</v>
      </c>
      <c r="T953" s="50"/>
      <c r="U953" s="95">
        <f>IF(Table1[[#This Row],[Asset Class]]&lt;&gt;"Local",0.25,IF(P953="y",1,""))</f>
        <v>0.25</v>
      </c>
      <c r="V953" s="415">
        <f>IF(Table1[[#This Row],[Asset Class]]&lt;&gt;"Local",0.25,IF(Q953="y",1,""))</f>
        <v>0.25</v>
      </c>
      <c r="W953" s="415">
        <f>IF(Table1[[#This Row],[Asset Class]]&lt;&gt;"Local",0.25,IF(R953="y",1,""))</f>
        <v>0.25</v>
      </c>
      <c r="X953" s="415">
        <f>IF(Table1[[#This Row],[Asset Class]]&lt;&gt;"Local",0.25,IF(S953="y",1,""))</f>
        <v>0.25</v>
      </c>
      <c r="Y953" s="95">
        <f t="shared" si="84"/>
        <v>1</v>
      </c>
      <c r="Z953" s="50"/>
      <c r="AA953" s="257">
        <f t="shared" si="85"/>
        <v>777195</v>
      </c>
      <c r="AB953" s="258">
        <f t="shared" si="86"/>
        <v>777195</v>
      </c>
      <c r="AC953" s="258">
        <f t="shared" si="87"/>
        <v>777195</v>
      </c>
      <c r="AD953" s="258">
        <f t="shared" si="88"/>
        <v>777195</v>
      </c>
      <c r="AE953" s="259">
        <f t="shared" si="89"/>
        <v>3108780</v>
      </c>
    </row>
    <row r="954" spans="1:31">
      <c r="A954" s="26"/>
      <c r="B954" s="210" t="s">
        <v>1624</v>
      </c>
      <c r="C954" s="211" t="s">
        <v>1625</v>
      </c>
      <c r="D954" s="211" t="s">
        <v>111</v>
      </c>
      <c r="E954" s="211" t="s">
        <v>102</v>
      </c>
      <c r="F954" s="241" t="s">
        <v>108</v>
      </c>
      <c r="G954" s="357">
        <v>0.5</v>
      </c>
      <c r="H954" s="360">
        <v>6563.6990754554554</v>
      </c>
      <c r="I954" s="365">
        <v>143.96305955739601</v>
      </c>
      <c r="J954" s="332">
        <f>Table1[[#This Row],[Embellishment Area (m2)]]*Table1[[#This Row],[Construction Unit Rate ($/m)]]*Table1[[#This Row],[Embellishment Area Factor]]</f>
        <v>472465.1004583094</v>
      </c>
      <c r="K954" s="246">
        <v>13127.398150910911</v>
      </c>
      <c r="L954" s="337">
        <v>39.027494808321961</v>
      </c>
      <c r="M954" s="88">
        <f>Table1[[#This Row],[Size of land (m2)]]*Table1[[#This Row],[Land Unit Rate ($/m2)]]</f>
        <v>512329.4631814509</v>
      </c>
      <c r="N954" s="244">
        <v>2021</v>
      </c>
      <c r="O954" s="202">
        <f>ROUND(IF(Table1[[#This Row],[Valuation Year]]=2016,(Table1[[#This Row],[Total Construction Cost ($)]]+Table1[[#This Row],[Land Value]])*('General Input Sheet'!$G$38/'General Input Sheet'!$G$43),Table1[[#This Row],[Total Construction Cost ($)]]+Table1[[#This Row],[Land Value]]),0)</f>
        <v>984795</v>
      </c>
      <c r="P954" s="123" t="str" cm="1">
        <f t="array" ref="P954">_xlfn.IFS(Table1[[#This Row],[Asset Class]]&lt;&gt;"Local","y",P$11=$E954,"y",Table1[[#This Row],[Asset Class]]="Local","")</f>
        <v/>
      </c>
      <c r="Q954" s="86" t="str" cm="1">
        <f t="array" ref="Q954">_xlfn.IFS(Table1[[#This Row],[Asset Class]]&lt;&gt;"Local","y",Q$11=$E954,"y",Table1[[#This Row],[Asset Class]]="Local","")</f>
        <v/>
      </c>
      <c r="R954" s="86" t="str" cm="1">
        <f t="array" ref="R954">_xlfn.IFS(Table1[[#This Row],[Asset Class]]&lt;&gt;"Local","y",R$11=$E954,"y",Table1[[#This Row],[Asset Class]]="Local","")</f>
        <v>y</v>
      </c>
      <c r="S954" s="341" t="str" cm="1">
        <f t="array" ref="S954">_xlfn.IFS(Table1[[#This Row],[Asset Class]]&lt;&gt;"Local","y",S$11=$E954,"y",Table1[[#This Row],[Asset Class]]="Local","")</f>
        <v/>
      </c>
      <c r="T954" s="50"/>
      <c r="U954" s="95" t="str">
        <f>IF(Table1[[#This Row],[Asset Class]]&lt;&gt;"Local",0.25,IF(P954="y",1,""))</f>
        <v/>
      </c>
      <c r="V954" s="415" t="str">
        <f>IF(Table1[[#This Row],[Asset Class]]&lt;&gt;"Local",0.25,IF(Q954="y",1,""))</f>
        <v/>
      </c>
      <c r="W954" s="415">
        <f>IF(Table1[[#This Row],[Asset Class]]&lt;&gt;"Local",0.25,IF(R954="y",1,""))</f>
        <v>1</v>
      </c>
      <c r="X954" s="415" t="str">
        <f>IF(Table1[[#This Row],[Asset Class]]&lt;&gt;"Local",0.25,IF(S954="y",1,""))</f>
        <v/>
      </c>
      <c r="Y954" s="95">
        <f t="shared" si="84"/>
        <v>1</v>
      </c>
      <c r="Z954" s="50"/>
      <c r="AA954" s="257" t="str">
        <f t="shared" si="85"/>
        <v/>
      </c>
      <c r="AB954" s="258" t="str">
        <f t="shared" si="86"/>
        <v/>
      </c>
      <c r="AC954" s="258">
        <f t="shared" si="87"/>
        <v>984795</v>
      </c>
      <c r="AD954" s="258" t="str">
        <f t="shared" si="88"/>
        <v/>
      </c>
      <c r="AE954" s="259">
        <f t="shared" si="89"/>
        <v>984795</v>
      </c>
    </row>
    <row r="955" spans="1:31">
      <c r="A955" s="26"/>
      <c r="B955" s="210" t="s">
        <v>1624</v>
      </c>
      <c r="C955" s="211" t="s">
        <v>1626</v>
      </c>
      <c r="D955" s="211" t="s">
        <v>111</v>
      </c>
      <c r="E955" s="211" t="s">
        <v>102</v>
      </c>
      <c r="F955" s="241" t="s">
        <v>108</v>
      </c>
      <c r="G955" s="357">
        <v>0.5</v>
      </c>
      <c r="H955" s="360">
        <v>3964.4577092143913</v>
      </c>
      <c r="I955" s="365">
        <v>143.96305955739601</v>
      </c>
      <c r="J955" s="332">
        <f>Table1[[#This Row],[Embellishment Area (m2)]]*Table1[[#This Row],[Construction Unit Rate ($/m)]]*Table1[[#This Row],[Embellishment Area Factor]]</f>
        <v>285367.7306522046</v>
      </c>
      <c r="K955" s="246">
        <v>7928.9154184287827</v>
      </c>
      <c r="L955" s="337">
        <v>39.027494808321961</v>
      </c>
      <c r="M955" s="88">
        <f>Table1[[#This Row],[Size of land (m2)]]*Table1[[#This Row],[Land Unit Rate ($/m2)]]</f>
        <v>309445.70532835327</v>
      </c>
      <c r="N955" s="244">
        <v>2021</v>
      </c>
      <c r="O955" s="202">
        <f>ROUND(IF(Table1[[#This Row],[Valuation Year]]=2016,(Table1[[#This Row],[Total Construction Cost ($)]]+Table1[[#This Row],[Land Value]])*('General Input Sheet'!$G$38/'General Input Sheet'!$G$43),Table1[[#This Row],[Total Construction Cost ($)]]+Table1[[#This Row],[Land Value]]),0)</f>
        <v>594813</v>
      </c>
      <c r="P955" s="123" t="str" cm="1">
        <f t="array" ref="P955">_xlfn.IFS(Table1[[#This Row],[Asset Class]]&lt;&gt;"Local","y",P$11=$E955,"y",Table1[[#This Row],[Asset Class]]="Local","")</f>
        <v/>
      </c>
      <c r="Q955" s="86" t="str" cm="1">
        <f t="array" ref="Q955">_xlfn.IFS(Table1[[#This Row],[Asset Class]]&lt;&gt;"Local","y",Q$11=$E955,"y",Table1[[#This Row],[Asset Class]]="Local","")</f>
        <v/>
      </c>
      <c r="R955" s="86" t="str" cm="1">
        <f t="array" ref="R955">_xlfn.IFS(Table1[[#This Row],[Asset Class]]&lt;&gt;"Local","y",R$11=$E955,"y",Table1[[#This Row],[Asset Class]]="Local","")</f>
        <v>y</v>
      </c>
      <c r="S955" s="341" t="str" cm="1">
        <f t="array" ref="S955">_xlfn.IFS(Table1[[#This Row],[Asset Class]]&lt;&gt;"Local","y",S$11=$E955,"y",Table1[[#This Row],[Asset Class]]="Local","")</f>
        <v/>
      </c>
      <c r="T955" s="50"/>
      <c r="U955" s="95" t="str">
        <f>IF(Table1[[#This Row],[Asset Class]]&lt;&gt;"Local",0.25,IF(P955="y",1,""))</f>
        <v/>
      </c>
      <c r="V955" s="415" t="str">
        <f>IF(Table1[[#This Row],[Asset Class]]&lt;&gt;"Local",0.25,IF(Q955="y",1,""))</f>
        <v/>
      </c>
      <c r="W955" s="415">
        <f>IF(Table1[[#This Row],[Asset Class]]&lt;&gt;"Local",0.25,IF(R955="y",1,""))</f>
        <v>1</v>
      </c>
      <c r="X955" s="415" t="str">
        <f>IF(Table1[[#This Row],[Asset Class]]&lt;&gt;"Local",0.25,IF(S955="y",1,""))</f>
        <v/>
      </c>
      <c r="Y955" s="95">
        <f t="shared" si="84"/>
        <v>1</v>
      </c>
      <c r="Z955" s="50"/>
      <c r="AA955" s="257" t="str">
        <f t="shared" si="85"/>
        <v/>
      </c>
      <c r="AB955" s="258" t="str">
        <f t="shared" si="86"/>
        <v/>
      </c>
      <c r="AC955" s="258">
        <f t="shared" si="87"/>
        <v>594813</v>
      </c>
      <c r="AD955" s="258" t="str">
        <f t="shared" si="88"/>
        <v/>
      </c>
      <c r="AE955" s="259">
        <f t="shared" si="89"/>
        <v>594813</v>
      </c>
    </row>
    <row r="956" spans="1:31">
      <c r="A956" s="26"/>
      <c r="B956" s="210" t="s">
        <v>1624</v>
      </c>
      <c r="C956" s="211" t="s">
        <v>1627</v>
      </c>
      <c r="D956" s="211" t="s">
        <v>111</v>
      </c>
      <c r="E956" s="211" t="s">
        <v>102</v>
      </c>
      <c r="F956" s="241" t="s">
        <v>108</v>
      </c>
      <c r="G956" s="357">
        <v>0.5</v>
      </c>
      <c r="H956" s="360">
        <v>9937.8778783259804</v>
      </c>
      <c r="I956" s="365">
        <v>143.96305955739601</v>
      </c>
      <c r="J956" s="332">
        <f>Table1[[#This Row],[Embellishment Area (m2)]]*Table1[[#This Row],[Construction Unit Rate ($/m)]]*Table1[[#This Row],[Embellishment Area Factor]]</f>
        <v>715343.65243578574</v>
      </c>
      <c r="K956" s="246">
        <v>19875.755756651961</v>
      </c>
      <c r="L956" s="337">
        <v>39.027494808321961</v>
      </c>
      <c r="M956" s="88">
        <f>Table1[[#This Row],[Size of land (m2)]]*Table1[[#This Row],[Land Unit Rate ($/m2)]]</f>
        <v>775700.95460420975</v>
      </c>
      <c r="N956" s="244">
        <v>2021</v>
      </c>
      <c r="O956" s="202">
        <f>ROUND(IF(Table1[[#This Row],[Valuation Year]]=2016,(Table1[[#This Row],[Total Construction Cost ($)]]+Table1[[#This Row],[Land Value]])*('General Input Sheet'!$G$38/'General Input Sheet'!$G$43),Table1[[#This Row],[Total Construction Cost ($)]]+Table1[[#This Row],[Land Value]]),0)</f>
        <v>1491045</v>
      </c>
      <c r="P956" s="123" t="str" cm="1">
        <f t="array" ref="P956">_xlfn.IFS(Table1[[#This Row],[Asset Class]]&lt;&gt;"Local","y",P$11=$E956,"y",Table1[[#This Row],[Asset Class]]="Local","")</f>
        <v/>
      </c>
      <c r="Q956" s="86" t="str" cm="1">
        <f t="array" ref="Q956">_xlfn.IFS(Table1[[#This Row],[Asset Class]]&lt;&gt;"Local","y",Q$11=$E956,"y",Table1[[#This Row],[Asset Class]]="Local","")</f>
        <v/>
      </c>
      <c r="R956" s="86" t="str" cm="1">
        <f t="array" ref="R956">_xlfn.IFS(Table1[[#This Row],[Asset Class]]&lt;&gt;"Local","y",R$11=$E956,"y",Table1[[#This Row],[Asset Class]]="Local","")</f>
        <v>y</v>
      </c>
      <c r="S956" s="341" t="str" cm="1">
        <f t="array" ref="S956">_xlfn.IFS(Table1[[#This Row],[Asset Class]]&lt;&gt;"Local","y",S$11=$E956,"y",Table1[[#This Row],[Asset Class]]="Local","")</f>
        <v/>
      </c>
      <c r="T956" s="50"/>
      <c r="U956" s="95" t="str">
        <f>IF(Table1[[#This Row],[Asset Class]]&lt;&gt;"Local",0.25,IF(P956="y",1,""))</f>
        <v/>
      </c>
      <c r="V956" s="415" t="str">
        <f>IF(Table1[[#This Row],[Asset Class]]&lt;&gt;"Local",0.25,IF(Q956="y",1,""))</f>
        <v/>
      </c>
      <c r="W956" s="415">
        <f>IF(Table1[[#This Row],[Asset Class]]&lt;&gt;"Local",0.25,IF(R956="y",1,""))</f>
        <v>1</v>
      </c>
      <c r="X956" s="415" t="str">
        <f>IF(Table1[[#This Row],[Asset Class]]&lt;&gt;"Local",0.25,IF(S956="y",1,""))</f>
        <v/>
      </c>
      <c r="Y956" s="95">
        <f t="shared" si="84"/>
        <v>1</v>
      </c>
      <c r="Z956" s="50"/>
      <c r="AA956" s="257" t="str">
        <f t="shared" si="85"/>
        <v/>
      </c>
      <c r="AB956" s="258" t="str">
        <f t="shared" si="86"/>
        <v/>
      </c>
      <c r="AC956" s="258">
        <f t="shared" si="87"/>
        <v>1491045</v>
      </c>
      <c r="AD956" s="258" t="str">
        <f t="shared" si="88"/>
        <v/>
      </c>
      <c r="AE956" s="259">
        <f t="shared" si="89"/>
        <v>1491045</v>
      </c>
    </row>
    <row r="957" spans="1:31">
      <c r="A957" s="26"/>
      <c r="B957" s="210" t="s">
        <v>1624</v>
      </c>
      <c r="C957" s="211" t="s">
        <v>1628</v>
      </c>
      <c r="D957" s="211" t="s">
        <v>111</v>
      </c>
      <c r="E957" s="211" t="s">
        <v>102</v>
      </c>
      <c r="F957" s="241" t="s">
        <v>108</v>
      </c>
      <c r="G957" s="357">
        <v>0.5</v>
      </c>
      <c r="H957" s="360">
        <v>11898.719131121879</v>
      </c>
      <c r="I957" s="365">
        <v>143.96305955739601</v>
      </c>
      <c r="J957" s="332">
        <f>Table1[[#This Row],[Embellishment Area (m2)]]*Table1[[#This Row],[Construction Unit Rate ($/m)]]*Table1[[#This Row],[Embellishment Area Factor]]</f>
        <v>856488.00546521321</v>
      </c>
      <c r="K957" s="246">
        <v>23797.438262243759</v>
      </c>
      <c r="L957" s="337">
        <v>39.027494808321961</v>
      </c>
      <c r="M957" s="88">
        <f>Table1[[#This Row],[Size of land (m2)]]*Table1[[#This Row],[Land Unit Rate ($/m2)]]</f>
        <v>928754.39823108073</v>
      </c>
      <c r="N957" s="244">
        <v>2021</v>
      </c>
      <c r="O957" s="202">
        <f>ROUND(IF(Table1[[#This Row],[Valuation Year]]=2016,(Table1[[#This Row],[Total Construction Cost ($)]]+Table1[[#This Row],[Land Value]])*('General Input Sheet'!$G$38/'General Input Sheet'!$G$43),Table1[[#This Row],[Total Construction Cost ($)]]+Table1[[#This Row],[Land Value]]),0)</f>
        <v>1785242</v>
      </c>
      <c r="P957" s="123" t="str" cm="1">
        <f t="array" ref="P957">_xlfn.IFS(Table1[[#This Row],[Asset Class]]&lt;&gt;"Local","y",P$11=$E957,"y",Table1[[#This Row],[Asset Class]]="Local","")</f>
        <v/>
      </c>
      <c r="Q957" s="86" t="str" cm="1">
        <f t="array" ref="Q957">_xlfn.IFS(Table1[[#This Row],[Asset Class]]&lt;&gt;"Local","y",Q$11=$E957,"y",Table1[[#This Row],[Asset Class]]="Local","")</f>
        <v/>
      </c>
      <c r="R957" s="86" t="str" cm="1">
        <f t="array" ref="R957">_xlfn.IFS(Table1[[#This Row],[Asset Class]]&lt;&gt;"Local","y",R$11=$E957,"y",Table1[[#This Row],[Asset Class]]="Local","")</f>
        <v>y</v>
      </c>
      <c r="S957" s="341" t="str" cm="1">
        <f t="array" ref="S957">_xlfn.IFS(Table1[[#This Row],[Asset Class]]&lt;&gt;"Local","y",S$11=$E957,"y",Table1[[#This Row],[Asset Class]]="Local","")</f>
        <v/>
      </c>
      <c r="T957" s="50"/>
      <c r="U957" s="95" t="str">
        <f>IF(Table1[[#This Row],[Asset Class]]&lt;&gt;"Local",0.25,IF(P957="y",1,""))</f>
        <v/>
      </c>
      <c r="V957" s="415" t="str">
        <f>IF(Table1[[#This Row],[Asset Class]]&lt;&gt;"Local",0.25,IF(Q957="y",1,""))</f>
        <v/>
      </c>
      <c r="W957" s="415">
        <f>IF(Table1[[#This Row],[Asset Class]]&lt;&gt;"Local",0.25,IF(R957="y",1,""))</f>
        <v>1</v>
      </c>
      <c r="X957" s="415" t="str">
        <f>IF(Table1[[#This Row],[Asset Class]]&lt;&gt;"Local",0.25,IF(S957="y",1,""))</f>
        <v/>
      </c>
      <c r="Y957" s="95">
        <f t="shared" si="84"/>
        <v>1</v>
      </c>
      <c r="Z957" s="50"/>
      <c r="AA957" s="257" t="str">
        <f t="shared" si="85"/>
        <v/>
      </c>
      <c r="AB957" s="258" t="str">
        <f t="shared" si="86"/>
        <v/>
      </c>
      <c r="AC957" s="258">
        <f t="shared" si="87"/>
        <v>1785242</v>
      </c>
      <c r="AD957" s="258" t="str">
        <f t="shared" si="88"/>
        <v/>
      </c>
      <c r="AE957" s="259">
        <f t="shared" si="89"/>
        <v>1785242</v>
      </c>
    </row>
    <row r="958" spans="1:31">
      <c r="A958" s="26"/>
      <c r="B958" s="210" t="s">
        <v>1629</v>
      </c>
      <c r="C958" s="211" t="s">
        <v>1630</v>
      </c>
      <c r="D958" s="211" t="s">
        <v>111</v>
      </c>
      <c r="E958" s="211" t="s">
        <v>102</v>
      </c>
      <c r="F958" s="241" t="s">
        <v>103</v>
      </c>
      <c r="G958" s="357">
        <v>0.5</v>
      </c>
      <c r="H958" s="360">
        <v>1058.6897550121639</v>
      </c>
      <c r="I958" s="365">
        <v>143.96305955739601</v>
      </c>
      <c r="J958" s="332">
        <f>Table1[[#This Row],[Embellishment Area (m2)]]*Table1[[#This Row],[Construction Unit Rate ($/m)]]*Table1[[#This Row],[Embellishment Area Factor]]</f>
        <v>76206.108126810577</v>
      </c>
      <c r="K958" s="246">
        <v>2117.3795100243278</v>
      </c>
      <c r="L958" s="337">
        <v>39.027494808321961</v>
      </c>
      <c r="M958" s="88">
        <f>Table1[[#This Row],[Size of land (m2)]]*Table1[[#This Row],[Land Unit Rate ($/m2)]]</f>
        <v>82636.017834721759</v>
      </c>
      <c r="N958" s="244">
        <v>2021</v>
      </c>
      <c r="O958" s="202">
        <f>ROUND(IF(Table1[[#This Row],[Valuation Year]]=2016,(Table1[[#This Row],[Total Construction Cost ($)]]+Table1[[#This Row],[Land Value]])*('General Input Sheet'!$G$38/'General Input Sheet'!$G$43),Table1[[#This Row],[Total Construction Cost ($)]]+Table1[[#This Row],[Land Value]]),0)</f>
        <v>158842</v>
      </c>
      <c r="P958" s="123" t="str" cm="1">
        <f t="array" ref="P958">_xlfn.IFS(Table1[[#This Row],[Asset Class]]&lt;&gt;"Local","y",P$11=$E958,"y",Table1[[#This Row],[Asset Class]]="Local","")</f>
        <v/>
      </c>
      <c r="Q958" s="86" t="str" cm="1">
        <f t="array" ref="Q958">_xlfn.IFS(Table1[[#This Row],[Asset Class]]&lt;&gt;"Local","y",Q$11=$E958,"y",Table1[[#This Row],[Asset Class]]="Local","")</f>
        <v/>
      </c>
      <c r="R958" s="86" t="str" cm="1">
        <f t="array" ref="R958">_xlfn.IFS(Table1[[#This Row],[Asset Class]]&lt;&gt;"Local","y",R$11=$E958,"y",Table1[[#This Row],[Asset Class]]="Local","")</f>
        <v>y</v>
      </c>
      <c r="S958" s="341" t="str" cm="1">
        <f t="array" ref="S958">_xlfn.IFS(Table1[[#This Row],[Asset Class]]&lt;&gt;"Local","y",S$11=$E958,"y",Table1[[#This Row],[Asset Class]]="Local","")</f>
        <v/>
      </c>
      <c r="T958" s="50"/>
      <c r="U958" s="95" t="str">
        <f>IF(Table1[[#This Row],[Asset Class]]&lt;&gt;"Local",0.25,IF(P958="y",1,""))</f>
        <v/>
      </c>
      <c r="V958" s="415" t="str">
        <f>IF(Table1[[#This Row],[Asset Class]]&lt;&gt;"Local",0.25,IF(Q958="y",1,""))</f>
        <v/>
      </c>
      <c r="W958" s="415">
        <f>IF(Table1[[#This Row],[Asset Class]]&lt;&gt;"Local",0.25,IF(R958="y",1,""))</f>
        <v>1</v>
      </c>
      <c r="X958" s="415" t="str">
        <f>IF(Table1[[#This Row],[Asset Class]]&lt;&gt;"Local",0.25,IF(S958="y",1,""))</f>
        <v/>
      </c>
      <c r="Y958" s="95">
        <f t="shared" si="84"/>
        <v>1</v>
      </c>
      <c r="Z958" s="50"/>
      <c r="AA958" s="257" t="str">
        <f t="shared" si="85"/>
        <v/>
      </c>
      <c r="AB958" s="258" t="str">
        <f t="shared" si="86"/>
        <v/>
      </c>
      <c r="AC958" s="258">
        <f t="shared" si="87"/>
        <v>158842</v>
      </c>
      <c r="AD958" s="258" t="str">
        <f t="shared" si="88"/>
        <v/>
      </c>
      <c r="AE958" s="259">
        <f t="shared" si="89"/>
        <v>158842</v>
      </c>
    </row>
    <row r="959" spans="1:31">
      <c r="A959" s="26"/>
      <c r="B959" s="210" t="s">
        <v>1631</v>
      </c>
      <c r="C959" s="211" t="s">
        <v>1632</v>
      </c>
      <c r="D959" s="211" t="s">
        <v>106</v>
      </c>
      <c r="E959" s="211" t="s">
        <v>102</v>
      </c>
      <c r="F959" s="241" t="s">
        <v>108</v>
      </c>
      <c r="G959" s="357">
        <v>0.5</v>
      </c>
      <c r="H959" s="360">
        <v>9155.7575564725994</v>
      </c>
      <c r="I959" s="365">
        <v>452.87898632773505</v>
      </c>
      <c r="J959" s="332">
        <f>Table1[[#This Row],[Embellishment Area (m2)]]*Table1[[#This Row],[Construction Unit Rate ($/m)]]*Table1[[#This Row],[Embellishment Area Factor]]</f>
        <v>2073225.1006189056</v>
      </c>
      <c r="K959" s="246">
        <v>18311.515112945199</v>
      </c>
      <c r="L959" s="337">
        <v>140.14546069071523</v>
      </c>
      <c r="M959" s="88">
        <f>Table1[[#This Row],[Size of land (m2)]]*Table1[[#This Row],[Land Unit Rate ($/m2)]]</f>
        <v>2566275.721448699</v>
      </c>
      <c r="N959" s="244">
        <v>2021</v>
      </c>
      <c r="O959" s="202">
        <f>ROUND(IF(Table1[[#This Row],[Valuation Year]]=2016,(Table1[[#This Row],[Total Construction Cost ($)]]+Table1[[#This Row],[Land Value]])*('General Input Sheet'!$G$38/'General Input Sheet'!$G$43),Table1[[#This Row],[Total Construction Cost ($)]]+Table1[[#This Row],[Land Value]]),0)</f>
        <v>4639501</v>
      </c>
      <c r="P959" s="123" t="str" cm="1">
        <f t="array" ref="P959">_xlfn.IFS(Table1[[#This Row],[Asset Class]]&lt;&gt;"Local","y",P$11=$E959,"y",Table1[[#This Row],[Asset Class]]="Local","")</f>
        <v>y</v>
      </c>
      <c r="Q959" s="86" t="str" cm="1">
        <f t="array" ref="Q959">_xlfn.IFS(Table1[[#This Row],[Asset Class]]&lt;&gt;"Local","y",Q$11=$E959,"y",Table1[[#This Row],[Asset Class]]="Local","")</f>
        <v>y</v>
      </c>
      <c r="R959" s="86" t="str" cm="1">
        <f t="array" ref="R959">_xlfn.IFS(Table1[[#This Row],[Asset Class]]&lt;&gt;"Local","y",R$11=$E959,"y",Table1[[#This Row],[Asset Class]]="Local","")</f>
        <v>y</v>
      </c>
      <c r="S959" s="341" t="str" cm="1">
        <f t="array" ref="S959">_xlfn.IFS(Table1[[#This Row],[Asset Class]]&lt;&gt;"Local","y",S$11=$E959,"y",Table1[[#This Row],[Asset Class]]="Local","")</f>
        <v>y</v>
      </c>
      <c r="T959" s="50"/>
      <c r="U959" s="95">
        <f>IF(Table1[[#This Row],[Asset Class]]&lt;&gt;"Local",0.25,IF(P959="y",1,""))</f>
        <v>0.25</v>
      </c>
      <c r="V959" s="415">
        <f>IF(Table1[[#This Row],[Asset Class]]&lt;&gt;"Local",0.25,IF(Q959="y",1,""))</f>
        <v>0.25</v>
      </c>
      <c r="W959" s="415">
        <f>IF(Table1[[#This Row],[Asset Class]]&lt;&gt;"Local",0.25,IF(R959="y",1,""))</f>
        <v>0.25</v>
      </c>
      <c r="X959" s="415">
        <f>IF(Table1[[#This Row],[Asset Class]]&lt;&gt;"Local",0.25,IF(S959="y",1,""))</f>
        <v>0.25</v>
      </c>
      <c r="Y959" s="95">
        <f t="shared" si="84"/>
        <v>1</v>
      </c>
      <c r="Z959" s="50"/>
      <c r="AA959" s="257">
        <f t="shared" si="85"/>
        <v>1159875.25</v>
      </c>
      <c r="AB959" s="258">
        <f t="shared" si="86"/>
        <v>1159875.25</v>
      </c>
      <c r="AC959" s="258">
        <f t="shared" si="87"/>
        <v>1159875.25</v>
      </c>
      <c r="AD959" s="258">
        <f t="shared" si="88"/>
        <v>1159875.25</v>
      </c>
      <c r="AE959" s="259">
        <f t="shared" si="89"/>
        <v>4639501</v>
      </c>
    </row>
    <row r="960" spans="1:31">
      <c r="A960" s="26"/>
      <c r="B960" s="210" t="s">
        <v>1631</v>
      </c>
      <c r="C960" s="211" t="s">
        <v>1633</v>
      </c>
      <c r="D960" s="211" t="s">
        <v>106</v>
      </c>
      <c r="E960" s="211" t="s">
        <v>102</v>
      </c>
      <c r="F960" s="241" t="s">
        <v>108</v>
      </c>
      <c r="G960" s="357">
        <v>0.5</v>
      </c>
      <c r="H960" s="360">
        <v>43730.404679708001</v>
      </c>
      <c r="I960" s="365">
        <v>452.87898632773505</v>
      </c>
      <c r="J960" s="332">
        <f>Table1[[#This Row],[Embellishment Area (m2)]]*Table1[[#This Row],[Construction Unit Rate ($/m)]]*Table1[[#This Row],[Embellishment Area Factor]]</f>
        <v>9902290.6715239007</v>
      </c>
      <c r="K960" s="246">
        <v>87460.809359416002</v>
      </c>
      <c r="L960" s="337">
        <v>140.14546069071523</v>
      </c>
      <c r="M960" s="88">
        <f>Table1[[#This Row],[Size of land (m2)]]*Table1[[#This Row],[Land Unit Rate ($/m2)]]</f>
        <v>12257235.420058174</v>
      </c>
      <c r="N960" s="244">
        <v>2021</v>
      </c>
      <c r="O960" s="202">
        <f>ROUND(IF(Table1[[#This Row],[Valuation Year]]=2016,(Table1[[#This Row],[Total Construction Cost ($)]]+Table1[[#This Row],[Land Value]])*('General Input Sheet'!$G$38/'General Input Sheet'!$G$43),Table1[[#This Row],[Total Construction Cost ($)]]+Table1[[#This Row],[Land Value]]),0)</f>
        <v>22159526</v>
      </c>
      <c r="P960" s="123" t="str" cm="1">
        <f t="array" ref="P960">_xlfn.IFS(Table1[[#This Row],[Asset Class]]&lt;&gt;"Local","y",P$11=$E960,"y",Table1[[#This Row],[Asset Class]]="Local","")</f>
        <v>y</v>
      </c>
      <c r="Q960" s="86" t="str" cm="1">
        <f t="array" ref="Q960">_xlfn.IFS(Table1[[#This Row],[Asset Class]]&lt;&gt;"Local","y",Q$11=$E960,"y",Table1[[#This Row],[Asset Class]]="Local","")</f>
        <v>y</v>
      </c>
      <c r="R960" s="86" t="str" cm="1">
        <f t="array" ref="R960">_xlfn.IFS(Table1[[#This Row],[Asset Class]]&lt;&gt;"Local","y",R$11=$E960,"y",Table1[[#This Row],[Asset Class]]="Local","")</f>
        <v>y</v>
      </c>
      <c r="S960" s="341" t="str" cm="1">
        <f t="array" ref="S960">_xlfn.IFS(Table1[[#This Row],[Asset Class]]&lt;&gt;"Local","y",S$11=$E960,"y",Table1[[#This Row],[Asset Class]]="Local","")</f>
        <v>y</v>
      </c>
      <c r="T960" s="50"/>
      <c r="U960" s="95">
        <f>IF(Table1[[#This Row],[Asset Class]]&lt;&gt;"Local",0.25,IF(P960="y",1,""))</f>
        <v>0.25</v>
      </c>
      <c r="V960" s="415">
        <f>IF(Table1[[#This Row],[Asset Class]]&lt;&gt;"Local",0.25,IF(Q960="y",1,""))</f>
        <v>0.25</v>
      </c>
      <c r="W960" s="415">
        <f>IF(Table1[[#This Row],[Asset Class]]&lt;&gt;"Local",0.25,IF(R960="y",1,""))</f>
        <v>0.25</v>
      </c>
      <c r="X960" s="415">
        <f>IF(Table1[[#This Row],[Asset Class]]&lt;&gt;"Local",0.25,IF(S960="y",1,""))</f>
        <v>0.25</v>
      </c>
      <c r="Y960" s="95">
        <f t="shared" si="84"/>
        <v>1</v>
      </c>
      <c r="Z960" s="50"/>
      <c r="AA960" s="257">
        <f t="shared" si="85"/>
        <v>5539881.5</v>
      </c>
      <c r="AB960" s="258">
        <f t="shared" si="86"/>
        <v>5539881.5</v>
      </c>
      <c r="AC960" s="258">
        <f t="shared" si="87"/>
        <v>5539881.5</v>
      </c>
      <c r="AD960" s="258">
        <f t="shared" si="88"/>
        <v>5539881.5</v>
      </c>
      <c r="AE960" s="259">
        <f t="shared" si="89"/>
        <v>22159526</v>
      </c>
    </row>
    <row r="961" spans="1:31">
      <c r="A961" s="26"/>
      <c r="B961" s="210" t="s">
        <v>1634</v>
      </c>
      <c r="C961" s="211" t="s">
        <v>1635</v>
      </c>
      <c r="D961" s="211" t="s">
        <v>106</v>
      </c>
      <c r="E961" s="211" t="s">
        <v>102</v>
      </c>
      <c r="F961" s="241" t="s">
        <v>108</v>
      </c>
      <c r="G961" s="357">
        <v>0.5</v>
      </c>
      <c r="H961" s="360">
        <v>18440.457869960701</v>
      </c>
      <c r="I961" s="365">
        <v>452.87898632773505</v>
      </c>
      <c r="J961" s="332">
        <f>Table1[[#This Row],[Embellishment Area (m2)]]*Table1[[#This Row],[Construction Unit Rate ($/m)]]*Table1[[#This Row],[Embellishment Area Factor]]</f>
        <v>4175647.9337835531</v>
      </c>
      <c r="K961" s="246">
        <v>36880.915739921402</v>
      </c>
      <c r="L961" s="337">
        <v>140.14546069071523</v>
      </c>
      <c r="M961" s="88">
        <f>Table1[[#This Row],[Size of land (m2)]]*Table1[[#This Row],[Land Unit Rate ($/m2)]]</f>
        <v>5168692.927066735</v>
      </c>
      <c r="N961" s="244">
        <v>2021</v>
      </c>
      <c r="O961" s="202">
        <f>ROUND(IF(Table1[[#This Row],[Valuation Year]]=2016,(Table1[[#This Row],[Total Construction Cost ($)]]+Table1[[#This Row],[Land Value]])*('General Input Sheet'!$G$38/'General Input Sheet'!$G$43),Table1[[#This Row],[Total Construction Cost ($)]]+Table1[[#This Row],[Land Value]]),0)</f>
        <v>9344341</v>
      </c>
      <c r="P961" s="123" t="str" cm="1">
        <f t="array" ref="P961">_xlfn.IFS(Table1[[#This Row],[Asset Class]]&lt;&gt;"Local","y",P$11=$E961,"y",Table1[[#This Row],[Asset Class]]="Local","")</f>
        <v>y</v>
      </c>
      <c r="Q961" s="86" t="str" cm="1">
        <f t="array" ref="Q961">_xlfn.IFS(Table1[[#This Row],[Asset Class]]&lt;&gt;"Local","y",Q$11=$E961,"y",Table1[[#This Row],[Asset Class]]="Local","")</f>
        <v>y</v>
      </c>
      <c r="R961" s="86" t="str" cm="1">
        <f t="array" ref="R961">_xlfn.IFS(Table1[[#This Row],[Asset Class]]&lt;&gt;"Local","y",R$11=$E961,"y",Table1[[#This Row],[Asset Class]]="Local","")</f>
        <v>y</v>
      </c>
      <c r="S961" s="341" t="str" cm="1">
        <f t="array" ref="S961">_xlfn.IFS(Table1[[#This Row],[Asset Class]]&lt;&gt;"Local","y",S$11=$E961,"y",Table1[[#This Row],[Asset Class]]="Local","")</f>
        <v>y</v>
      </c>
      <c r="T961" s="50"/>
      <c r="U961" s="95">
        <f>IF(Table1[[#This Row],[Asset Class]]&lt;&gt;"Local",0.25,IF(P961="y",1,""))</f>
        <v>0.25</v>
      </c>
      <c r="V961" s="415">
        <f>IF(Table1[[#This Row],[Asset Class]]&lt;&gt;"Local",0.25,IF(Q961="y",1,""))</f>
        <v>0.25</v>
      </c>
      <c r="W961" s="415">
        <f>IF(Table1[[#This Row],[Asset Class]]&lt;&gt;"Local",0.25,IF(R961="y",1,""))</f>
        <v>0.25</v>
      </c>
      <c r="X961" s="415">
        <f>IF(Table1[[#This Row],[Asset Class]]&lt;&gt;"Local",0.25,IF(S961="y",1,""))</f>
        <v>0.25</v>
      </c>
      <c r="Y961" s="95">
        <f t="shared" si="84"/>
        <v>1</v>
      </c>
      <c r="Z961" s="50"/>
      <c r="AA961" s="257">
        <f t="shared" si="85"/>
        <v>2336085.25</v>
      </c>
      <c r="AB961" s="258">
        <f t="shared" si="86"/>
        <v>2336085.25</v>
      </c>
      <c r="AC961" s="258">
        <f t="shared" si="87"/>
        <v>2336085.25</v>
      </c>
      <c r="AD961" s="258">
        <f t="shared" si="88"/>
        <v>2336085.25</v>
      </c>
      <c r="AE961" s="259">
        <f t="shared" si="89"/>
        <v>9344341</v>
      </c>
    </row>
    <row r="962" spans="1:31">
      <c r="A962" s="26"/>
      <c r="B962" s="210" t="s">
        <v>1634</v>
      </c>
      <c r="C962" s="211" t="s">
        <v>1636</v>
      </c>
      <c r="D962" s="211" t="s">
        <v>106</v>
      </c>
      <c r="E962" s="211" t="s">
        <v>102</v>
      </c>
      <c r="F962" s="241" t="s">
        <v>103</v>
      </c>
      <c r="G962" s="357">
        <v>0.5</v>
      </c>
      <c r="H962" s="360">
        <v>28175.005646572321</v>
      </c>
      <c r="I962" s="365">
        <v>452.87898632773505</v>
      </c>
      <c r="J962" s="332">
        <f>Table1[[#This Row],[Embellishment Area (m2)]]*Table1[[#This Row],[Construction Unit Rate ($/m)]]*Table1[[#This Row],[Embellishment Area Factor]]</f>
        <v>6379933.9984989418</v>
      </c>
      <c r="K962" s="246">
        <v>56350.011293144642</v>
      </c>
      <c r="L962" s="337">
        <v>140.14546069071523</v>
      </c>
      <c r="M962" s="88">
        <f>Table1[[#This Row],[Size of land (m2)]]*Table1[[#This Row],[Land Unit Rate ($/m2)]]</f>
        <v>7897198.2926047612</v>
      </c>
      <c r="N962" s="244">
        <v>2021</v>
      </c>
      <c r="O962" s="202">
        <f>ROUND(IF(Table1[[#This Row],[Valuation Year]]=2016,(Table1[[#This Row],[Total Construction Cost ($)]]+Table1[[#This Row],[Land Value]])*('General Input Sheet'!$G$38/'General Input Sheet'!$G$43),Table1[[#This Row],[Total Construction Cost ($)]]+Table1[[#This Row],[Land Value]]),0)</f>
        <v>14277132</v>
      </c>
      <c r="P962" s="123" t="str" cm="1">
        <f t="array" ref="P962">_xlfn.IFS(Table1[[#This Row],[Asset Class]]&lt;&gt;"Local","y",P$11=$E962,"y",Table1[[#This Row],[Asset Class]]="Local","")</f>
        <v>y</v>
      </c>
      <c r="Q962" s="86" t="str" cm="1">
        <f t="array" ref="Q962">_xlfn.IFS(Table1[[#This Row],[Asset Class]]&lt;&gt;"Local","y",Q$11=$E962,"y",Table1[[#This Row],[Asset Class]]="Local","")</f>
        <v>y</v>
      </c>
      <c r="R962" s="86" t="str" cm="1">
        <f t="array" ref="R962">_xlfn.IFS(Table1[[#This Row],[Asset Class]]&lt;&gt;"Local","y",R$11=$E962,"y",Table1[[#This Row],[Asset Class]]="Local","")</f>
        <v>y</v>
      </c>
      <c r="S962" s="341" t="str" cm="1">
        <f t="array" ref="S962">_xlfn.IFS(Table1[[#This Row],[Asset Class]]&lt;&gt;"Local","y",S$11=$E962,"y",Table1[[#This Row],[Asset Class]]="Local","")</f>
        <v>y</v>
      </c>
      <c r="T962" s="50"/>
      <c r="U962" s="95">
        <f>IF(Table1[[#This Row],[Asset Class]]&lt;&gt;"Local",0.25,IF(P962="y",1,""))</f>
        <v>0.25</v>
      </c>
      <c r="V962" s="415">
        <f>IF(Table1[[#This Row],[Asset Class]]&lt;&gt;"Local",0.25,IF(Q962="y",1,""))</f>
        <v>0.25</v>
      </c>
      <c r="W962" s="415">
        <f>IF(Table1[[#This Row],[Asset Class]]&lt;&gt;"Local",0.25,IF(R962="y",1,""))</f>
        <v>0.25</v>
      </c>
      <c r="X962" s="415">
        <f>IF(Table1[[#This Row],[Asset Class]]&lt;&gt;"Local",0.25,IF(S962="y",1,""))</f>
        <v>0.25</v>
      </c>
      <c r="Y962" s="95">
        <f t="shared" si="84"/>
        <v>1</v>
      </c>
      <c r="Z962" s="50"/>
      <c r="AA962" s="257">
        <f t="shared" si="85"/>
        <v>3569283</v>
      </c>
      <c r="AB962" s="258">
        <f t="shared" si="86"/>
        <v>3569283</v>
      </c>
      <c r="AC962" s="258">
        <f t="shared" si="87"/>
        <v>3569283</v>
      </c>
      <c r="AD962" s="258">
        <f t="shared" si="88"/>
        <v>3569283</v>
      </c>
      <c r="AE962" s="259">
        <f t="shared" si="89"/>
        <v>14277132</v>
      </c>
    </row>
    <row r="963" spans="1:31">
      <c r="A963" s="26"/>
      <c r="B963" s="210" t="s">
        <v>1634</v>
      </c>
      <c r="C963" s="211" t="s">
        <v>1637</v>
      </c>
      <c r="D963" s="211" t="s">
        <v>106</v>
      </c>
      <c r="E963" s="211" t="s">
        <v>102</v>
      </c>
      <c r="F963" s="241" t="s">
        <v>136</v>
      </c>
      <c r="G963" s="357">
        <v>0.5</v>
      </c>
      <c r="H963" s="360">
        <v>88238.78039194805</v>
      </c>
      <c r="I963" s="365">
        <v>452.87898632773505</v>
      </c>
      <c r="J963" s="332">
        <f>Table1[[#This Row],[Embellishment Area (m2)]]*Table1[[#This Row],[Construction Unit Rate ($/m)]]*Table1[[#This Row],[Embellishment Area Factor]]</f>
        <v>19980744.70935053</v>
      </c>
      <c r="K963" s="246">
        <v>176477.5607838961</v>
      </c>
      <c r="L963" s="337">
        <v>140.14546069071523</v>
      </c>
      <c r="M963" s="88">
        <f>Table1[[#This Row],[Size of land (m2)]]*Table1[[#This Row],[Land Unit Rate ($/m2)]]</f>
        <v>24732529.057632819</v>
      </c>
      <c r="N963" s="244">
        <v>2021</v>
      </c>
      <c r="O963" s="202">
        <f>ROUND(IF(Table1[[#This Row],[Valuation Year]]=2016,(Table1[[#This Row],[Total Construction Cost ($)]]+Table1[[#This Row],[Land Value]])*('General Input Sheet'!$G$38/'General Input Sheet'!$G$43),Table1[[#This Row],[Total Construction Cost ($)]]+Table1[[#This Row],[Land Value]]),0)</f>
        <v>44713274</v>
      </c>
      <c r="P963" s="123" t="str" cm="1">
        <f t="array" ref="P963">_xlfn.IFS(Table1[[#This Row],[Asset Class]]&lt;&gt;"Local","y",P$11=$E963,"y",Table1[[#This Row],[Asset Class]]="Local","")</f>
        <v>y</v>
      </c>
      <c r="Q963" s="86" t="str" cm="1">
        <f t="array" ref="Q963">_xlfn.IFS(Table1[[#This Row],[Asset Class]]&lt;&gt;"Local","y",Q$11=$E963,"y",Table1[[#This Row],[Asset Class]]="Local","")</f>
        <v>y</v>
      </c>
      <c r="R963" s="86" t="str" cm="1">
        <f t="array" ref="R963">_xlfn.IFS(Table1[[#This Row],[Asset Class]]&lt;&gt;"Local","y",R$11=$E963,"y",Table1[[#This Row],[Asset Class]]="Local","")</f>
        <v>y</v>
      </c>
      <c r="S963" s="341" t="str" cm="1">
        <f t="array" ref="S963">_xlfn.IFS(Table1[[#This Row],[Asset Class]]&lt;&gt;"Local","y",S$11=$E963,"y",Table1[[#This Row],[Asset Class]]="Local","")</f>
        <v>y</v>
      </c>
      <c r="T963" s="50"/>
      <c r="U963" s="95">
        <f>IF(Table1[[#This Row],[Asset Class]]&lt;&gt;"Local",0.25,IF(P963="y",1,""))</f>
        <v>0.25</v>
      </c>
      <c r="V963" s="415">
        <f>IF(Table1[[#This Row],[Asset Class]]&lt;&gt;"Local",0.25,IF(Q963="y",1,""))</f>
        <v>0.25</v>
      </c>
      <c r="W963" s="415">
        <f>IF(Table1[[#This Row],[Asset Class]]&lt;&gt;"Local",0.25,IF(R963="y",1,""))</f>
        <v>0.25</v>
      </c>
      <c r="X963" s="415">
        <f>IF(Table1[[#This Row],[Asset Class]]&lt;&gt;"Local",0.25,IF(S963="y",1,""))</f>
        <v>0.25</v>
      </c>
      <c r="Y963" s="95">
        <f t="shared" si="84"/>
        <v>1</v>
      </c>
      <c r="Z963" s="50"/>
      <c r="AA963" s="257">
        <f t="shared" si="85"/>
        <v>11178318.5</v>
      </c>
      <c r="AB963" s="258">
        <f t="shared" si="86"/>
        <v>11178318.5</v>
      </c>
      <c r="AC963" s="258">
        <f t="shared" si="87"/>
        <v>11178318.5</v>
      </c>
      <c r="AD963" s="258">
        <f t="shared" si="88"/>
        <v>11178318.5</v>
      </c>
      <c r="AE963" s="259">
        <f t="shared" si="89"/>
        <v>44713274</v>
      </c>
    </row>
    <row r="964" spans="1:31">
      <c r="A964" s="26"/>
      <c r="B964" s="210" t="s">
        <v>1638</v>
      </c>
      <c r="C964" s="211" t="s">
        <v>1639</v>
      </c>
      <c r="D964" s="211" t="s">
        <v>111</v>
      </c>
      <c r="E964" s="211" t="s">
        <v>102</v>
      </c>
      <c r="F964" s="241" t="s">
        <v>103</v>
      </c>
      <c r="G964" s="357">
        <v>0.5</v>
      </c>
      <c r="H964" s="360">
        <v>919.15782409897145</v>
      </c>
      <c r="I964" s="365">
        <v>143.96305955739601</v>
      </c>
      <c r="J964" s="332">
        <f>Table1[[#This Row],[Embellishment Area (m2)]]*Table1[[#This Row],[Construction Unit Rate ($/m)]]*Table1[[#This Row],[Embellishment Area Factor]]</f>
        <v>66162.386286703375</v>
      </c>
      <c r="K964" s="246">
        <v>1838.3156481979429</v>
      </c>
      <c r="L964" s="337">
        <v>39.027494808321961</v>
      </c>
      <c r="M964" s="88">
        <f>Table1[[#This Row],[Size of land (m2)]]*Table1[[#This Row],[Land Unit Rate ($/m2)]]</f>
        <v>71744.854416102244</v>
      </c>
      <c r="N964" s="244">
        <v>2021</v>
      </c>
      <c r="O964" s="202">
        <f>ROUND(IF(Table1[[#This Row],[Valuation Year]]=2016,(Table1[[#This Row],[Total Construction Cost ($)]]+Table1[[#This Row],[Land Value]])*('General Input Sheet'!$G$38/'General Input Sheet'!$G$43),Table1[[#This Row],[Total Construction Cost ($)]]+Table1[[#This Row],[Land Value]]),0)</f>
        <v>137907</v>
      </c>
      <c r="P964" s="123" t="str" cm="1">
        <f t="array" ref="P964">_xlfn.IFS(Table1[[#This Row],[Asset Class]]&lt;&gt;"Local","y",P$11=$E964,"y",Table1[[#This Row],[Asset Class]]="Local","")</f>
        <v/>
      </c>
      <c r="Q964" s="86" t="str" cm="1">
        <f t="array" ref="Q964">_xlfn.IFS(Table1[[#This Row],[Asset Class]]&lt;&gt;"Local","y",Q$11=$E964,"y",Table1[[#This Row],[Asset Class]]="Local","")</f>
        <v/>
      </c>
      <c r="R964" s="86" t="str" cm="1">
        <f t="array" ref="R964">_xlfn.IFS(Table1[[#This Row],[Asset Class]]&lt;&gt;"Local","y",R$11=$E964,"y",Table1[[#This Row],[Asset Class]]="Local","")</f>
        <v>y</v>
      </c>
      <c r="S964" s="341" t="str" cm="1">
        <f t="array" ref="S964">_xlfn.IFS(Table1[[#This Row],[Asset Class]]&lt;&gt;"Local","y",S$11=$E964,"y",Table1[[#This Row],[Asset Class]]="Local","")</f>
        <v/>
      </c>
      <c r="T964" s="50"/>
      <c r="U964" s="95" t="str">
        <f>IF(Table1[[#This Row],[Asset Class]]&lt;&gt;"Local",0.25,IF(P964="y",1,""))</f>
        <v/>
      </c>
      <c r="V964" s="415" t="str">
        <f>IF(Table1[[#This Row],[Asset Class]]&lt;&gt;"Local",0.25,IF(Q964="y",1,""))</f>
        <v/>
      </c>
      <c r="W964" s="415">
        <f>IF(Table1[[#This Row],[Asset Class]]&lt;&gt;"Local",0.25,IF(R964="y",1,""))</f>
        <v>1</v>
      </c>
      <c r="X964" s="415" t="str">
        <f>IF(Table1[[#This Row],[Asset Class]]&lt;&gt;"Local",0.25,IF(S964="y",1,""))</f>
        <v/>
      </c>
      <c r="Y964" s="95">
        <f t="shared" si="84"/>
        <v>1</v>
      </c>
      <c r="Z964" s="50"/>
      <c r="AA964" s="257" t="str">
        <f t="shared" si="85"/>
        <v/>
      </c>
      <c r="AB964" s="258" t="str">
        <f t="shared" si="86"/>
        <v/>
      </c>
      <c r="AC964" s="258">
        <f t="shared" si="87"/>
        <v>137907</v>
      </c>
      <c r="AD964" s="258" t="str">
        <f t="shared" si="88"/>
        <v/>
      </c>
      <c r="AE964" s="259">
        <f t="shared" si="89"/>
        <v>137907</v>
      </c>
    </row>
    <row r="965" spans="1:31">
      <c r="A965" s="26"/>
      <c r="B965" s="210" t="s">
        <v>1640</v>
      </c>
      <c r="C965" s="211" t="s">
        <v>1641</v>
      </c>
      <c r="D965" s="211" t="s">
        <v>106</v>
      </c>
      <c r="E965" s="211" t="s">
        <v>102</v>
      </c>
      <c r="F965" s="241" t="s">
        <v>136</v>
      </c>
      <c r="G965" s="357">
        <v>0.5</v>
      </c>
      <c r="H965" s="360">
        <v>13807.898523391636</v>
      </c>
      <c r="I965" s="365">
        <v>452.87898632773505</v>
      </c>
      <c r="J965" s="332">
        <f>Table1[[#This Row],[Embellishment Area (m2)]]*Table1[[#This Row],[Construction Unit Rate ($/m)]]*Table1[[#This Row],[Embellishment Area Factor]]</f>
        <v>3126653.5432949169</v>
      </c>
      <c r="K965" s="246">
        <v>0</v>
      </c>
      <c r="L965" s="337">
        <v>140.14546069071523</v>
      </c>
      <c r="M965" s="88">
        <f>Table1[[#This Row],[Size of land (m2)]]*Table1[[#This Row],[Land Unit Rate ($/m2)]]</f>
        <v>0</v>
      </c>
      <c r="N965" s="244">
        <v>2021</v>
      </c>
      <c r="O965" s="202">
        <f>ROUND(IF(Table1[[#This Row],[Valuation Year]]=2016,(Table1[[#This Row],[Total Construction Cost ($)]]+Table1[[#This Row],[Land Value]])*('General Input Sheet'!$G$38/'General Input Sheet'!$G$43),Table1[[#This Row],[Total Construction Cost ($)]]+Table1[[#This Row],[Land Value]]),0)</f>
        <v>3126654</v>
      </c>
      <c r="P965" s="123" t="str" cm="1">
        <f t="array" ref="P965">_xlfn.IFS(Table1[[#This Row],[Asset Class]]&lt;&gt;"Local","y",P$11=$E965,"y",Table1[[#This Row],[Asset Class]]="Local","")</f>
        <v>y</v>
      </c>
      <c r="Q965" s="86" t="str" cm="1">
        <f t="array" ref="Q965">_xlfn.IFS(Table1[[#This Row],[Asset Class]]&lt;&gt;"Local","y",Q$11=$E965,"y",Table1[[#This Row],[Asset Class]]="Local","")</f>
        <v>y</v>
      </c>
      <c r="R965" s="86" t="str" cm="1">
        <f t="array" ref="R965">_xlfn.IFS(Table1[[#This Row],[Asset Class]]&lt;&gt;"Local","y",R$11=$E965,"y",Table1[[#This Row],[Asset Class]]="Local","")</f>
        <v>y</v>
      </c>
      <c r="S965" s="341" t="str" cm="1">
        <f t="array" ref="S965">_xlfn.IFS(Table1[[#This Row],[Asset Class]]&lt;&gt;"Local","y",S$11=$E965,"y",Table1[[#This Row],[Asset Class]]="Local","")</f>
        <v>y</v>
      </c>
      <c r="T965" s="50"/>
      <c r="U965" s="95">
        <f>IF(Table1[[#This Row],[Asset Class]]&lt;&gt;"Local",0.25,IF(P965="y",1,""))</f>
        <v>0.25</v>
      </c>
      <c r="V965" s="415">
        <f>IF(Table1[[#This Row],[Asset Class]]&lt;&gt;"Local",0.25,IF(Q965="y",1,""))</f>
        <v>0.25</v>
      </c>
      <c r="W965" s="415">
        <f>IF(Table1[[#This Row],[Asset Class]]&lt;&gt;"Local",0.25,IF(R965="y",1,""))</f>
        <v>0.25</v>
      </c>
      <c r="X965" s="415">
        <f>IF(Table1[[#This Row],[Asset Class]]&lt;&gt;"Local",0.25,IF(S965="y",1,""))</f>
        <v>0.25</v>
      </c>
      <c r="Y965" s="95">
        <f t="shared" si="84"/>
        <v>1</v>
      </c>
      <c r="Z965" s="50"/>
      <c r="AA965" s="257">
        <f t="shared" si="85"/>
        <v>781663.5</v>
      </c>
      <c r="AB965" s="258">
        <f t="shared" si="86"/>
        <v>781663.5</v>
      </c>
      <c r="AC965" s="258">
        <f t="shared" si="87"/>
        <v>781663.5</v>
      </c>
      <c r="AD965" s="258">
        <f t="shared" si="88"/>
        <v>781663.5</v>
      </c>
      <c r="AE965" s="259">
        <f t="shared" si="89"/>
        <v>3126654</v>
      </c>
    </row>
    <row r="966" spans="1:31">
      <c r="A966" s="26"/>
      <c r="B966" s="210" t="s">
        <v>1642</v>
      </c>
      <c r="C966" s="211" t="s">
        <v>1643</v>
      </c>
      <c r="D966" s="211" t="s">
        <v>111</v>
      </c>
      <c r="E966" s="211" t="s">
        <v>102</v>
      </c>
      <c r="F966" s="241" t="s">
        <v>108</v>
      </c>
      <c r="G966" s="357">
        <v>0.5</v>
      </c>
      <c r="H966" s="360">
        <v>11818.90922518116</v>
      </c>
      <c r="I966" s="365">
        <v>143.96305955739601</v>
      </c>
      <c r="J966" s="332">
        <f>Table1[[#This Row],[Embellishment Area (m2)]]*Table1[[#This Row],[Construction Unit Rate ($/m)]]*Table1[[#This Row],[Embellishment Area Factor]]</f>
        <v>850743.1663441062</v>
      </c>
      <c r="K966" s="246">
        <v>0</v>
      </c>
      <c r="L966" s="337">
        <v>39.027494808321961</v>
      </c>
      <c r="M966" s="88">
        <f>Table1[[#This Row],[Size of land (m2)]]*Table1[[#This Row],[Land Unit Rate ($/m2)]]</f>
        <v>0</v>
      </c>
      <c r="N966" s="244">
        <v>2021</v>
      </c>
      <c r="O966" s="202">
        <f>ROUND(IF(Table1[[#This Row],[Valuation Year]]=2016,(Table1[[#This Row],[Total Construction Cost ($)]]+Table1[[#This Row],[Land Value]])*('General Input Sheet'!$G$38/'General Input Sheet'!$G$43),Table1[[#This Row],[Total Construction Cost ($)]]+Table1[[#This Row],[Land Value]]),0)</f>
        <v>850743</v>
      </c>
      <c r="P966" s="123" t="str" cm="1">
        <f t="array" ref="P966">_xlfn.IFS(Table1[[#This Row],[Asset Class]]&lt;&gt;"Local","y",P$11=$E966,"y",Table1[[#This Row],[Asset Class]]="Local","")</f>
        <v/>
      </c>
      <c r="Q966" s="86" t="str" cm="1">
        <f t="array" ref="Q966">_xlfn.IFS(Table1[[#This Row],[Asset Class]]&lt;&gt;"Local","y",Q$11=$E966,"y",Table1[[#This Row],[Asset Class]]="Local","")</f>
        <v/>
      </c>
      <c r="R966" s="86" t="str" cm="1">
        <f t="array" ref="R966">_xlfn.IFS(Table1[[#This Row],[Asset Class]]&lt;&gt;"Local","y",R$11=$E966,"y",Table1[[#This Row],[Asset Class]]="Local","")</f>
        <v>y</v>
      </c>
      <c r="S966" s="341" t="str" cm="1">
        <f t="array" ref="S966">_xlfn.IFS(Table1[[#This Row],[Asset Class]]&lt;&gt;"Local","y",S$11=$E966,"y",Table1[[#This Row],[Asset Class]]="Local","")</f>
        <v/>
      </c>
      <c r="T966" s="50"/>
      <c r="U966" s="95" t="str">
        <f>IF(Table1[[#This Row],[Asset Class]]&lt;&gt;"Local",0.25,IF(P966="y",1,""))</f>
        <v/>
      </c>
      <c r="V966" s="415" t="str">
        <f>IF(Table1[[#This Row],[Asset Class]]&lt;&gt;"Local",0.25,IF(Q966="y",1,""))</f>
        <v/>
      </c>
      <c r="W966" s="415">
        <f>IF(Table1[[#This Row],[Asset Class]]&lt;&gt;"Local",0.25,IF(R966="y",1,""))</f>
        <v>1</v>
      </c>
      <c r="X966" s="415" t="str">
        <f>IF(Table1[[#This Row],[Asset Class]]&lt;&gt;"Local",0.25,IF(S966="y",1,""))</f>
        <v/>
      </c>
      <c r="Y966" s="95">
        <f t="shared" si="84"/>
        <v>1</v>
      </c>
      <c r="Z966" s="50"/>
      <c r="AA966" s="257" t="str">
        <f t="shared" si="85"/>
        <v/>
      </c>
      <c r="AB966" s="258" t="str">
        <f t="shared" si="86"/>
        <v/>
      </c>
      <c r="AC966" s="258">
        <f t="shared" si="87"/>
        <v>850743</v>
      </c>
      <c r="AD966" s="258" t="str">
        <f t="shared" si="88"/>
        <v/>
      </c>
      <c r="AE966" s="259">
        <f t="shared" si="89"/>
        <v>850743</v>
      </c>
    </row>
    <row r="967" spans="1:31">
      <c r="A967" s="26"/>
      <c r="B967" s="210" t="s">
        <v>1644</v>
      </c>
      <c r="C967" s="211" t="s">
        <v>1645</v>
      </c>
      <c r="D967" s="211" t="s">
        <v>106</v>
      </c>
      <c r="E967" s="211" t="s">
        <v>102</v>
      </c>
      <c r="F967" s="241" t="s">
        <v>103</v>
      </c>
      <c r="G967" s="357">
        <v>0.5</v>
      </c>
      <c r="H967" s="360">
        <v>38916.439526472641</v>
      </c>
      <c r="I967" s="365">
        <v>452.87898632773505</v>
      </c>
      <c r="J967" s="332">
        <f>Table1[[#This Row],[Embellishment Area (m2)]]*Table1[[#This Row],[Construction Unit Rate ($/m)]]*Table1[[#This Row],[Embellishment Area Factor]]</f>
        <v>8812218.8421167657</v>
      </c>
      <c r="K967" s="246">
        <v>77832.879052945282</v>
      </c>
      <c r="L967" s="337">
        <v>140.14546069071523</v>
      </c>
      <c r="M967" s="88">
        <f>Table1[[#This Row],[Size of land (m2)]]*Table1[[#This Row],[Land Unit Rate ($/m2)]]</f>
        <v>10907924.691759735</v>
      </c>
      <c r="N967" s="244">
        <v>2021</v>
      </c>
      <c r="O967" s="202">
        <f>ROUND(IF(Table1[[#This Row],[Valuation Year]]=2016,(Table1[[#This Row],[Total Construction Cost ($)]]+Table1[[#This Row],[Land Value]])*('General Input Sheet'!$G$38/'General Input Sheet'!$G$43),Table1[[#This Row],[Total Construction Cost ($)]]+Table1[[#This Row],[Land Value]]),0)</f>
        <v>19720144</v>
      </c>
      <c r="P967" s="123" t="str" cm="1">
        <f t="array" ref="P967">_xlfn.IFS(Table1[[#This Row],[Asset Class]]&lt;&gt;"Local","y",P$11=$E967,"y",Table1[[#This Row],[Asset Class]]="Local","")</f>
        <v>y</v>
      </c>
      <c r="Q967" s="86" t="str" cm="1">
        <f t="array" ref="Q967">_xlfn.IFS(Table1[[#This Row],[Asset Class]]&lt;&gt;"Local","y",Q$11=$E967,"y",Table1[[#This Row],[Asset Class]]="Local","")</f>
        <v>y</v>
      </c>
      <c r="R967" s="86" t="str" cm="1">
        <f t="array" ref="R967">_xlfn.IFS(Table1[[#This Row],[Asset Class]]&lt;&gt;"Local","y",R$11=$E967,"y",Table1[[#This Row],[Asset Class]]="Local","")</f>
        <v>y</v>
      </c>
      <c r="S967" s="341" t="str" cm="1">
        <f t="array" ref="S967">_xlfn.IFS(Table1[[#This Row],[Asset Class]]&lt;&gt;"Local","y",S$11=$E967,"y",Table1[[#This Row],[Asset Class]]="Local","")</f>
        <v>y</v>
      </c>
      <c r="T967" s="50"/>
      <c r="U967" s="95">
        <f>IF(Table1[[#This Row],[Asset Class]]&lt;&gt;"Local",0.25,IF(P967="y",1,""))</f>
        <v>0.25</v>
      </c>
      <c r="V967" s="415">
        <f>IF(Table1[[#This Row],[Asset Class]]&lt;&gt;"Local",0.25,IF(Q967="y",1,""))</f>
        <v>0.25</v>
      </c>
      <c r="W967" s="415">
        <f>IF(Table1[[#This Row],[Asset Class]]&lt;&gt;"Local",0.25,IF(R967="y",1,""))</f>
        <v>0.25</v>
      </c>
      <c r="X967" s="415">
        <f>IF(Table1[[#This Row],[Asset Class]]&lt;&gt;"Local",0.25,IF(S967="y",1,""))</f>
        <v>0.25</v>
      </c>
      <c r="Y967" s="95">
        <f t="shared" si="84"/>
        <v>1</v>
      </c>
      <c r="Z967" s="50"/>
      <c r="AA967" s="257">
        <f t="shared" si="85"/>
        <v>4930036</v>
      </c>
      <c r="AB967" s="258">
        <f t="shared" si="86"/>
        <v>4930036</v>
      </c>
      <c r="AC967" s="258">
        <f t="shared" si="87"/>
        <v>4930036</v>
      </c>
      <c r="AD967" s="258">
        <f t="shared" si="88"/>
        <v>4930036</v>
      </c>
      <c r="AE967" s="259">
        <f t="shared" si="89"/>
        <v>19720144</v>
      </c>
    </row>
    <row r="968" spans="1:31">
      <c r="A968" s="26"/>
      <c r="B968" s="210" t="s">
        <v>1644</v>
      </c>
      <c r="C968" s="211" t="s">
        <v>1646</v>
      </c>
      <c r="D968" s="211" t="s">
        <v>106</v>
      </c>
      <c r="E968" s="211" t="s">
        <v>102</v>
      </c>
      <c r="F968" s="241" t="s">
        <v>136</v>
      </c>
      <c r="G968" s="357">
        <v>0.5</v>
      </c>
      <c r="H968" s="360">
        <v>32272.652946920822</v>
      </c>
      <c r="I968" s="365">
        <v>452.87898632773505</v>
      </c>
      <c r="J968" s="332">
        <f>Table1[[#This Row],[Embellishment Area (m2)]]*Table1[[#This Row],[Construction Unit Rate ($/m)]]*Table1[[#This Row],[Embellishment Area Factor]]</f>
        <v>7307803.1763541466</v>
      </c>
      <c r="K968" s="246">
        <v>64545.305893841643</v>
      </c>
      <c r="L968" s="337">
        <v>140.14546069071523</v>
      </c>
      <c r="M968" s="88">
        <f>Table1[[#This Row],[Size of land (m2)]]*Table1[[#This Row],[Land Unit Rate ($/m2)]]</f>
        <v>9045731.6299155746</v>
      </c>
      <c r="N968" s="244">
        <v>2021</v>
      </c>
      <c r="O968" s="202">
        <f>ROUND(IF(Table1[[#This Row],[Valuation Year]]=2016,(Table1[[#This Row],[Total Construction Cost ($)]]+Table1[[#This Row],[Land Value]])*('General Input Sheet'!$G$38/'General Input Sheet'!$G$43),Table1[[#This Row],[Total Construction Cost ($)]]+Table1[[#This Row],[Land Value]]),0)</f>
        <v>16353535</v>
      </c>
      <c r="P968" s="123" t="str" cm="1">
        <f t="array" ref="P968">_xlfn.IFS(Table1[[#This Row],[Asset Class]]&lt;&gt;"Local","y",P$11=$E968,"y",Table1[[#This Row],[Asset Class]]="Local","")</f>
        <v>y</v>
      </c>
      <c r="Q968" s="86" t="str" cm="1">
        <f t="array" ref="Q968">_xlfn.IFS(Table1[[#This Row],[Asset Class]]&lt;&gt;"Local","y",Q$11=$E968,"y",Table1[[#This Row],[Asset Class]]="Local","")</f>
        <v>y</v>
      </c>
      <c r="R968" s="86" t="str" cm="1">
        <f t="array" ref="R968">_xlfn.IFS(Table1[[#This Row],[Asset Class]]&lt;&gt;"Local","y",R$11=$E968,"y",Table1[[#This Row],[Asset Class]]="Local","")</f>
        <v>y</v>
      </c>
      <c r="S968" s="341" t="str" cm="1">
        <f t="array" ref="S968">_xlfn.IFS(Table1[[#This Row],[Asset Class]]&lt;&gt;"Local","y",S$11=$E968,"y",Table1[[#This Row],[Asset Class]]="Local","")</f>
        <v>y</v>
      </c>
      <c r="T968" s="50"/>
      <c r="U968" s="95">
        <f>IF(Table1[[#This Row],[Asset Class]]&lt;&gt;"Local",0.25,IF(P968="y",1,""))</f>
        <v>0.25</v>
      </c>
      <c r="V968" s="415">
        <f>IF(Table1[[#This Row],[Asset Class]]&lt;&gt;"Local",0.25,IF(Q968="y",1,""))</f>
        <v>0.25</v>
      </c>
      <c r="W968" s="415">
        <f>IF(Table1[[#This Row],[Asset Class]]&lt;&gt;"Local",0.25,IF(R968="y",1,""))</f>
        <v>0.25</v>
      </c>
      <c r="X968" s="415">
        <f>IF(Table1[[#This Row],[Asset Class]]&lt;&gt;"Local",0.25,IF(S968="y",1,""))</f>
        <v>0.25</v>
      </c>
      <c r="Y968" s="95">
        <f t="shared" si="84"/>
        <v>1</v>
      </c>
      <c r="Z968" s="50"/>
      <c r="AA968" s="257">
        <f t="shared" si="85"/>
        <v>4088383.75</v>
      </c>
      <c r="AB968" s="258">
        <f t="shared" si="86"/>
        <v>4088383.75</v>
      </c>
      <c r="AC968" s="258">
        <f t="shared" si="87"/>
        <v>4088383.75</v>
      </c>
      <c r="AD968" s="258">
        <f t="shared" si="88"/>
        <v>4088383.75</v>
      </c>
      <c r="AE968" s="259">
        <f t="shared" si="89"/>
        <v>16353535</v>
      </c>
    </row>
    <row r="969" spans="1:31">
      <c r="A969" s="26"/>
      <c r="B969" s="210" t="s">
        <v>1644</v>
      </c>
      <c r="C969" s="211" t="s">
        <v>1647</v>
      </c>
      <c r="D969" s="211" t="s">
        <v>106</v>
      </c>
      <c r="E969" s="211" t="s">
        <v>102</v>
      </c>
      <c r="F969" s="241" t="s">
        <v>136</v>
      </c>
      <c r="G969" s="357">
        <v>0.5</v>
      </c>
      <c r="H969" s="360">
        <v>33138.834033834282</v>
      </c>
      <c r="I969" s="365">
        <v>452.87898632773505</v>
      </c>
      <c r="J969" s="332">
        <f>Table1[[#This Row],[Embellishment Area (m2)]]*Table1[[#This Row],[Construction Unit Rate ($/m)]]*Table1[[#This Row],[Embellishment Area Factor]]</f>
        <v>7503940.7826629588</v>
      </c>
      <c r="K969" s="246">
        <v>66277.668067668565</v>
      </c>
      <c r="L969" s="337">
        <v>140.14546069071523</v>
      </c>
      <c r="M969" s="88">
        <f>Table1[[#This Row],[Size of land (m2)]]*Table1[[#This Row],[Land Unit Rate ($/m2)]]</f>
        <v>9288514.3248497173</v>
      </c>
      <c r="N969" s="244">
        <v>2021</v>
      </c>
      <c r="O969" s="202">
        <f>ROUND(IF(Table1[[#This Row],[Valuation Year]]=2016,(Table1[[#This Row],[Total Construction Cost ($)]]+Table1[[#This Row],[Land Value]])*('General Input Sheet'!$G$38/'General Input Sheet'!$G$43),Table1[[#This Row],[Total Construction Cost ($)]]+Table1[[#This Row],[Land Value]]),0)</f>
        <v>16792455</v>
      </c>
      <c r="P969" s="123" t="str" cm="1">
        <f t="array" ref="P969">_xlfn.IFS(Table1[[#This Row],[Asset Class]]&lt;&gt;"Local","y",P$11=$E969,"y",Table1[[#This Row],[Asset Class]]="Local","")</f>
        <v>y</v>
      </c>
      <c r="Q969" s="86" t="str" cm="1">
        <f t="array" ref="Q969">_xlfn.IFS(Table1[[#This Row],[Asset Class]]&lt;&gt;"Local","y",Q$11=$E969,"y",Table1[[#This Row],[Asset Class]]="Local","")</f>
        <v>y</v>
      </c>
      <c r="R969" s="86" t="str" cm="1">
        <f t="array" ref="R969">_xlfn.IFS(Table1[[#This Row],[Asset Class]]&lt;&gt;"Local","y",R$11=$E969,"y",Table1[[#This Row],[Asset Class]]="Local","")</f>
        <v>y</v>
      </c>
      <c r="S969" s="341" t="str" cm="1">
        <f t="array" ref="S969">_xlfn.IFS(Table1[[#This Row],[Asset Class]]&lt;&gt;"Local","y",S$11=$E969,"y",Table1[[#This Row],[Asset Class]]="Local","")</f>
        <v>y</v>
      </c>
      <c r="T969" s="50"/>
      <c r="U969" s="95">
        <f>IF(Table1[[#This Row],[Asset Class]]&lt;&gt;"Local",0.25,IF(P969="y",1,""))</f>
        <v>0.25</v>
      </c>
      <c r="V969" s="415">
        <f>IF(Table1[[#This Row],[Asset Class]]&lt;&gt;"Local",0.25,IF(Q969="y",1,""))</f>
        <v>0.25</v>
      </c>
      <c r="W969" s="415">
        <f>IF(Table1[[#This Row],[Asset Class]]&lt;&gt;"Local",0.25,IF(R969="y",1,""))</f>
        <v>0.25</v>
      </c>
      <c r="X969" s="415">
        <f>IF(Table1[[#This Row],[Asset Class]]&lt;&gt;"Local",0.25,IF(S969="y",1,""))</f>
        <v>0.25</v>
      </c>
      <c r="Y969" s="95">
        <f t="shared" si="84"/>
        <v>1</v>
      </c>
      <c r="Z969" s="50"/>
      <c r="AA969" s="257">
        <f t="shared" si="85"/>
        <v>4198113.75</v>
      </c>
      <c r="AB969" s="258">
        <f t="shared" si="86"/>
        <v>4198113.75</v>
      </c>
      <c r="AC969" s="258">
        <f t="shared" si="87"/>
        <v>4198113.75</v>
      </c>
      <c r="AD969" s="258">
        <f t="shared" si="88"/>
        <v>4198113.75</v>
      </c>
      <c r="AE969" s="259">
        <f t="shared" si="89"/>
        <v>16792455</v>
      </c>
    </row>
    <row r="970" spans="1:31">
      <c r="A970" s="26"/>
      <c r="B970" s="210" t="s">
        <v>1644</v>
      </c>
      <c r="C970" s="211" t="s">
        <v>1648</v>
      </c>
      <c r="D970" s="211" t="s">
        <v>106</v>
      </c>
      <c r="E970" s="211" t="s">
        <v>102</v>
      </c>
      <c r="F970" s="241" t="s">
        <v>131</v>
      </c>
      <c r="G970" s="357">
        <v>0.5</v>
      </c>
      <c r="H970" s="360">
        <v>26304.050754199689</v>
      </c>
      <c r="I970" s="365">
        <v>452.87898632773505</v>
      </c>
      <c r="J970" s="332">
        <f>Table1[[#This Row],[Embellishment Area (m2)]]*Table1[[#This Row],[Construction Unit Rate ($/m)]]*Table1[[#This Row],[Embellishment Area Factor]]</f>
        <v>5956275.9209376248</v>
      </c>
      <c r="K970" s="246">
        <v>52608.101508399377</v>
      </c>
      <c r="L970" s="337">
        <v>140.14546069071523</v>
      </c>
      <c r="M970" s="88">
        <f>Table1[[#This Row],[Size of land (m2)]]*Table1[[#This Row],[Land Unit Rate ($/m2)]]</f>
        <v>7372786.6219585417</v>
      </c>
      <c r="N970" s="244">
        <v>2021</v>
      </c>
      <c r="O970" s="202">
        <f>ROUND(IF(Table1[[#This Row],[Valuation Year]]=2016,(Table1[[#This Row],[Total Construction Cost ($)]]+Table1[[#This Row],[Land Value]])*('General Input Sheet'!$G$38/'General Input Sheet'!$G$43),Table1[[#This Row],[Total Construction Cost ($)]]+Table1[[#This Row],[Land Value]]),0)</f>
        <v>13329063</v>
      </c>
      <c r="P970" s="123" t="str" cm="1">
        <f t="array" ref="P970">_xlfn.IFS(Table1[[#This Row],[Asset Class]]&lt;&gt;"Local","y",P$11=$E970,"y",Table1[[#This Row],[Asset Class]]="Local","")</f>
        <v>y</v>
      </c>
      <c r="Q970" s="86" t="str" cm="1">
        <f t="array" ref="Q970">_xlfn.IFS(Table1[[#This Row],[Asset Class]]&lt;&gt;"Local","y",Q$11=$E970,"y",Table1[[#This Row],[Asset Class]]="Local","")</f>
        <v>y</v>
      </c>
      <c r="R970" s="86" t="str" cm="1">
        <f t="array" ref="R970">_xlfn.IFS(Table1[[#This Row],[Asset Class]]&lt;&gt;"Local","y",R$11=$E970,"y",Table1[[#This Row],[Asset Class]]="Local","")</f>
        <v>y</v>
      </c>
      <c r="S970" s="341" t="str" cm="1">
        <f t="array" ref="S970">_xlfn.IFS(Table1[[#This Row],[Asset Class]]&lt;&gt;"Local","y",S$11=$E970,"y",Table1[[#This Row],[Asset Class]]="Local","")</f>
        <v>y</v>
      </c>
      <c r="T970" s="50"/>
      <c r="U970" s="95">
        <f>IF(Table1[[#This Row],[Asset Class]]&lt;&gt;"Local",0.25,IF(P970="y",1,""))</f>
        <v>0.25</v>
      </c>
      <c r="V970" s="415">
        <f>IF(Table1[[#This Row],[Asset Class]]&lt;&gt;"Local",0.25,IF(Q970="y",1,""))</f>
        <v>0.25</v>
      </c>
      <c r="W970" s="415">
        <f>IF(Table1[[#This Row],[Asset Class]]&lt;&gt;"Local",0.25,IF(R970="y",1,""))</f>
        <v>0.25</v>
      </c>
      <c r="X970" s="415">
        <f>IF(Table1[[#This Row],[Asset Class]]&lt;&gt;"Local",0.25,IF(S970="y",1,""))</f>
        <v>0.25</v>
      </c>
      <c r="Y970" s="95">
        <f t="shared" si="84"/>
        <v>1</v>
      </c>
      <c r="Z970" s="50"/>
      <c r="AA970" s="257">
        <f t="shared" si="85"/>
        <v>3332265.75</v>
      </c>
      <c r="AB970" s="258">
        <f t="shared" si="86"/>
        <v>3332265.75</v>
      </c>
      <c r="AC970" s="258">
        <f t="shared" si="87"/>
        <v>3332265.75</v>
      </c>
      <c r="AD970" s="258">
        <f t="shared" si="88"/>
        <v>3332265.75</v>
      </c>
      <c r="AE970" s="259">
        <f t="shared" si="89"/>
        <v>13329063</v>
      </c>
    </row>
    <row r="971" spans="1:31">
      <c r="A971" s="26"/>
      <c r="B971" s="210" t="s">
        <v>1649</v>
      </c>
      <c r="C971" s="211" t="s">
        <v>1650</v>
      </c>
      <c r="D971" s="211" t="s">
        <v>106</v>
      </c>
      <c r="E971" s="211" t="s">
        <v>102</v>
      </c>
      <c r="F971" s="241" t="s">
        <v>131</v>
      </c>
      <c r="G971" s="357">
        <v>0.5</v>
      </c>
      <c r="H971" s="360">
        <v>28068.869486562955</v>
      </c>
      <c r="I971" s="365">
        <v>452.87898632773505</v>
      </c>
      <c r="J971" s="332">
        <f>Table1[[#This Row],[Embellishment Area (m2)]]*Table1[[#This Row],[Construction Unit Rate ($/m)]]*Table1[[#This Row],[Embellishment Area Factor]]</f>
        <v>6355900.5802200623</v>
      </c>
      <c r="K971" s="246">
        <v>56137.73897312591</v>
      </c>
      <c r="L971" s="337">
        <v>140.14546069071523</v>
      </c>
      <c r="M971" s="88">
        <f>Table1[[#This Row],[Size of land (m2)]]*Table1[[#This Row],[Land Unit Rate ($/m2)]]</f>
        <v>7867449.2905238494</v>
      </c>
      <c r="N971" s="244">
        <v>2021</v>
      </c>
      <c r="O971" s="202">
        <f>ROUND(IF(Table1[[#This Row],[Valuation Year]]=2016,(Table1[[#This Row],[Total Construction Cost ($)]]+Table1[[#This Row],[Land Value]])*('General Input Sheet'!$G$38/'General Input Sheet'!$G$43),Table1[[#This Row],[Total Construction Cost ($)]]+Table1[[#This Row],[Land Value]]),0)</f>
        <v>14223350</v>
      </c>
      <c r="P971" s="123" t="str" cm="1">
        <f t="array" ref="P971">_xlfn.IFS(Table1[[#This Row],[Asset Class]]&lt;&gt;"Local","y",P$11=$E971,"y",Table1[[#This Row],[Asset Class]]="Local","")</f>
        <v>y</v>
      </c>
      <c r="Q971" s="86" t="str" cm="1">
        <f t="array" ref="Q971">_xlfn.IFS(Table1[[#This Row],[Asset Class]]&lt;&gt;"Local","y",Q$11=$E971,"y",Table1[[#This Row],[Asset Class]]="Local","")</f>
        <v>y</v>
      </c>
      <c r="R971" s="86" t="str" cm="1">
        <f t="array" ref="R971">_xlfn.IFS(Table1[[#This Row],[Asset Class]]&lt;&gt;"Local","y",R$11=$E971,"y",Table1[[#This Row],[Asset Class]]="Local","")</f>
        <v>y</v>
      </c>
      <c r="S971" s="341" t="str" cm="1">
        <f t="array" ref="S971">_xlfn.IFS(Table1[[#This Row],[Asset Class]]&lt;&gt;"Local","y",S$11=$E971,"y",Table1[[#This Row],[Asset Class]]="Local","")</f>
        <v>y</v>
      </c>
      <c r="T971" s="50"/>
      <c r="U971" s="95">
        <f>IF(Table1[[#This Row],[Asset Class]]&lt;&gt;"Local",0.25,IF(P971="y",1,""))</f>
        <v>0.25</v>
      </c>
      <c r="V971" s="415">
        <f>IF(Table1[[#This Row],[Asset Class]]&lt;&gt;"Local",0.25,IF(Q971="y",1,""))</f>
        <v>0.25</v>
      </c>
      <c r="W971" s="415">
        <f>IF(Table1[[#This Row],[Asset Class]]&lt;&gt;"Local",0.25,IF(R971="y",1,""))</f>
        <v>0.25</v>
      </c>
      <c r="X971" s="415">
        <f>IF(Table1[[#This Row],[Asset Class]]&lt;&gt;"Local",0.25,IF(S971="y",1,""))</f>
        <v>0.25</v>
      </c>
      <c r="Y971" s="95">
        <f t="shared" si="84"/>
        <v>1</v>
      </c>
      <c r="Z971" s="50"/>
      <c r="AA971" s="257">
        <f t="shared" si="85"/>
        <v>3555837.5</v>
      </c>
      <c r="AB971" s="258">
        <f t="shared" si="86"/>
        <v>3555837.5</v>
      </c>
      <c r="AC971" s="258">
        <f t="shared" si="87"/>
        <v>3555837.5</v>
      </c>
      <c r="AD971" s="258">
        <f t="shared" si="88"/>
        <v>3555837.5</v>
      </c>
      <c r="AE971" s="259">
        <f t="shared" si="89"/>
        <v>14223350</v>
      </c>
    </row>
    <row r="972" spans="1:31">
      <c r="A972" s="26"/>
      <c r="B972" s="210" t="s">
        <v>1649</v>
      </c>
      <c r="C972" s="211" t="s">
        <v>1651</v>
      </c>
      <c r="D972" s="211" t="s">
        <v>106</v>
      </c>
      <c r="E972" s="211" t="s">
        <v>102</v>
      </c>
      <c r="F972" s="241" t="s">
        <v>136</v>
      </c>
      <c r="G972" s="357">
        <v>0.5</v>
      </c>
      <c r="H972" s="360">
        <v>105330.26734011596</v>
      </c>
      <c r="I972" s="365">
        <v>452.87898632773505</v>
      </c>
      <c r="J972" s="332">
        <f>Table1[[#This Row],[Embellishment Area (m2)]]*Table1[[#This Row],[Construction Unit Rate ($/m)]]*Table1[[#This Row],[Embellishment Area Factor]]</f>
        <v>23850932.351310525</v>
      </c>
      <c r="K972" s="246">
        <v>210660.53468023191</v>
      </c>
      <c r="L972" s="337">
        <v>140.14546069071523</v>
      </c>
      <c r="M972" s="88">
        <f>Table1[[#This Row],[Size of land (m2)]]*Table1[[#This Row],[Land Unit Rate ($/m2)]]</f>
        <v>29523117.682113491</v>
      </c>
      <c r="N972" s="244">
        <v>2021</v>
      </c>
      <c r="O972" s="202">
        <f>ROUND(IF(Table1[[#This Row],[Valuation Year]]=2016,(Table1[[#This Row],[Total Construction Cost ($)]]+Table1[[#This Row],[Land Value]])*('General Input Sheet'!$G$38/'General Input Sheet'!$G$43),Table1[[#This Row],[Total Construction Cost ($)]]+Table1[[#This Row],[Land Value]]),0)</f>
        <v>53374050</v>
      </c>
      <c r="P972" s="123" t="str" cm="1">
        <f t="array" ref="P972">_xlfn.IFS(Table1[[#This Row],[Asset Class]]&lt;&gt;"Local","y",P$11=$E972,"y",Table1[[#This Row],[Asset Class]]="Local","")</f>
        <v>y</v>
      </c>
      <c r="Q972" s="86" t="str" cm="1">
        <f t="array" ref="Q972">_xlfn.IFS(Table1[[#This Row],[Asset Class]]&lt;&gt;"Local","y",Q$11=$E972,"y",Table1[[#This Row],[Asset Class]]="Local","")</f>
        <v>y</v>
      </c>
      <c r="R972" s="86" t="str" cm="1">
        <f t="array" ref="R972">_xlfn.IFS(Table1[[#This Row],[Asset Class]]&lt;&gt;"Local","y",R$11=$E972,"y",Table1[[#This Row],[Asset Class]]="Local","")</f>
        <v>y</v>
      </c>
      <c r="S972" s="341" t="str" cm="1">
        <f t="array" ref="S972">_xlfn.IFS(Table1[[#This Row],[Asset Class]]&lt;&gt;"Local","y",S$11=$E972,"y",Table1[[#This Row],[Asset Class]]="Local","")</f>
        <v>y</v>
      </c>
      <c r="T972" s="50"/>
      <c r="U972" s="95">
        <f>IF(Table1[[#This Row],[Asset Class]]&lt;&gt;"Local",0.25,IF(P972="y",1,""))</f>
        <v>0.25</v>
      </c>
      <c r="V972" s="415">
        <f>IF(Table1[[#This Row],[Asset Class]]&lt;&gt;"Local",0.25,IF(Q972="y",1,""))</f>
        <v>0.25</v>
      </c>
      <c r="W972" s="415">
        <f>IF(Table1[[#This Row],[Asset Class]]&lt;&gt;"Local",0.25,IF(R972="y",1,""))</f>
        <v>0.25</v>
      </c>
      <c r="X972" s="415">
        <f>IF(Table1[[#This Row],[Asset Class]]&lt;&gt;"Local",0.25,IF(S972="y",1,""))</f>
        <v>0.25</v>
      </c>
      <c r="Y972" s="95">
        <f t="shared" si="84"/>
        <v>1</v>
      </c>
      <c r="Z972" s="50"/>
      <c r="AA972" s="257">
        <f t="shared" si="85"/>
        <v>13343512.5</v>
      </c>
      <c r="AB972" s="258">
        <f t="shared" si="86"/>
        <v>13343512.5</v>
      </c>
      <c r="AC972" s="258">
        <f t="shared" si="87"/>
        <v>13343512.5</v>
      </c>
      <c r="AD972" s="258">
        <f t="shared" si="88"/>
        <v>13343512.5</v>
      </c>
      <c r="AE972" s="259">
        <f t="shared" si="89"/>
        <v>53374050</v>
      </c>
    </row>
    <row r="973" spans="1:31">
      <c r="A973" s="26"/>
      <c r="B973" s="210" t="s">
        <v>1649</v>
      </c>
      <c r="C973" s="211" t="s">
        <v>1652</v>
      </c>
      <c r="D973" s="211" t="s">
        <v>106</v>
      </c>
      <c r="E973" s="211" t="s">
        <v>102</v>
      </c>
      <c r="F973" s="241" t="s">
        <v>103</v>
      </c>
      <c r="G973" s="357">
        <v>0.5</v>
      </c>
      <c r="H973" s="360">
        <v>67211.798488901404</v>
      </c>
      <c r="I973" s="365">
        <v>452.87898632773505</v>
      </c>
      <c r="J973" s="332">
        <f>Table1[[#This Row],[Embellishment Area (m2)]]*Table1[[#This Row],[Construction Unit Rate ($/m)]]*Table1[[#This Row],[Embellishment Area Factor]]</f>
        <v>15219405.584458832</v>
      </c>
      <c r="K973" s="246">
        <v>134423.59697780281</v>
      </c>
      <c r="L973" s="337">
        <v>140.14546069071523</v>
      </c>
      <c r="M973" s="88">
        <f>Table1[[#This Row],[Size of land (m2)]]*Table1[[#This Row],[Land Unit Rate ($/m2)]]</f>
        <v>18838856.92615721</v>
      </c>
      <c r="N973" s="244">
        <v>2021</v>
      </c>
      <c r="O973" s="202">
        <f>ROUND(IF(Table1[[#This Row],[Valuation Year]]=2016,(Table1[[#This Row],[Total Construction Cost ($)]]+Table1[[#This Row],[Land Value]])*('General Input Sheet'!$G$38/'General Input Sheet'!$G$43),Table1[[#This Row],[Total Construction Cost ($)]]+Table1[[#This Row],[Land Value]]),0)</f>
        <v>34058263</v>
      </c>
      <c r="P973" s="123" t="str" cm="1">
        <f t="array" ref="P973">_xlfn.IFS(Table1[[#This Row],[Asset Class]]&lt;&gt;"Local","y",P$11=$E973,"y",Table1[[#This Row],[Asset Class]]="Local","")</f>
        <v>y</v>
      </c>
      <c r="Q973" s="86" t="str" cm="1">
        <f t="array" ref="Q973">_xlfn.IFS(Table1[[#This Row],[Asset Class]]&lt;&gt;"Local","y",Q$11=$E973,"y",Table1[[#This Row],[Asset Class]]="Local","")</f>
        <v>y</v>
      </c>
      <c r="R973" s="86" t="str" cm="1">
        <f t="array" ref="R973">_xlfn.IFS(Table1[[#This Row],[Asset Class]]&lt;&gt;"Local","y",R$11=$E973,"y",Table1[[#This Row],[Asset Class]]="Local","")</f>
        <v>y</v>
      </c>
      <c r="S973" s="341" t="str" cm="1">
        <f t="array" ref="S973">_xlfn.IFS(Table1[[#This Row],[Asset Class]]&lt;&gt;"Local","y",S$11=$E973,"y",Table1[[#This Row],[Asset Class]]="Local","")</f>
        <v>y</v>
      </c>
      <c r="T973" s="50"/>
      <c r="U973" s="95">
        <f>IF(Table1[[#This Row],[Asset Class]]&lt;&gt;"Local",0.25,IF(P973="y",1,""))</f>
        <v>0.25</v>
      </c>
      <c r="V973" s="415">
        <f>IF(Table1[[#This Row],[Asset Class]]&lt;&gt;"Local",0.25,IF(Q973="y",1,""))</f>
        <v>0.25</v>
      </c>
      <c r="W973" s="415">
        <f>IF(Table1[[#This Row],[Asset Class]]&lt;&gt;"Local",0.25,IF(R973="y",1,""))</f>
        <v>0.25</v>
      </c>
      <c r="X973" s="415">
        <f>IF(Table1[[#This Row],[Asset Class]]&lt;&gt;"Local",0.25,IF(S973="y",1,""))</f>
        <v>0.25</v>
      </c>
      <c r="Y973" s="95">
        <f t="shared" si="84"/>
        <v>1</v>
      </c>
      <c r="Z973" s="50"/>
      <c r="AA973" s="257">
        <f t="shared" si="85"/>
        <v>8514565.75</v>
      </c>
      <c r="AB973" s="258">
        <f t="shared" si="86"/>
        <v>8514565.75</v>
      </c>
      <c r="AC973" s="258">
        <f t="shared" si="87"/>
        <v>8514565.75</v>
      </c>
      <c r="AD973" s="258">
        <f t="shared" si="88"/>
        <v>8514565.75</v>
      </c>
      <c r="AE973" s="259">
        <f t="shared" si="89"/>
        <v>34058263</v>
      </c>
    </row>
    <row r="974" spans="1:31">
      <c r="A974" s="26"/>
      <c r="B974" s="210" t="s">
        <v>1653</v>
      </c>
      <c r="C974" s="211" t="s">
        <v>1654</v>
      </c>
      <c r="D974" s="211" t="s">
        <v>111</v>
      </c>
      <c r="E974" s="211" t="s">
        <v>102</v>
      </c>
      <c r="F974" s="241" t="s">
        <v>103</v>
      </c>
      <c r="G974" s="357">
        <v>0.5</v>
      </c>
      <c r="H974" s="360">
        <v>6265.288085825985</v>
      </c>
      <c r="I974" s="365">
        <v>143.96305955739601</v>
      </c>
      <c r="J974" s="332">
        <f>Table1[[#This Row],[Embellishment Area (m2)]]*Table1[[#This Row],[Construction Unit Rate ($/m)]]*Table1[[#This Row],[Embellishment Area Factor]]</f>
        <v>450985.02092200494</v>
      </c>
      <c r="K974" s="246">
        <v>12530.57617165197</v>
      </c>
      <c r="L974" s="337">
        <v>39.027494808321961</v>
      </c>
      <c r="M974" s="88">
        <f>Table1[[#This Row],[Size of land (m2)]]*Table1[[#This Row],[Land Unit Rate ($/m2)]]</f>
        <v>489036.99648443016</v>
      </c>
      <c r="N974" s="244">
        <v>2021</v>
      </c>
      <c r="O974" s="202">
        <f>ROUND(IF(Table1[[#This Row],[Valuation Year]]=2016,(Table1[[#This Row],[Total Construction Cost ($)]]+Table1[[#This Row],[Land Value]])*('General Input Sheet'!$G$38/'General Input Sheet'!$G$43),Table1[[#This Row],[Total Construction Cost ($)]]+Table1[[#This Row],[Land Value]]),0)</f>
        <v>940022</v>
      </c>
      <c r="P974" s="123" t="str" cm="1">
        <f t="array" ref="P974">_xlfn.IFS(Table1[[#This Row],[Asset Class]]&lt;&gt;"Local","y",P$11=$E974,"y",Table1[[#This Row],[Asset Class]]="Local","")</f>
        <v/>
      </c>
      <c r="Q974" s="86" t="str" cm="1">
        <f t="array" ref="Q974">_xlfn.IFS(Table1[[#This Row],[Asset Class]]&lt;&gt;"Local","y",Q$11=$E974,"y",Table1[[#This Row],[Asset Class]]="Local","")</f>
        <v/>
      </c>
      <c r="R974" s="86" t="str" cm="1">
        <f t="array" ref="R974">_xlfn.IFS(Table1[[#This Row],[Asset Class]]&lt;&gt;"Local","y",R$11=$E974,"y",Table1[[#This Row],[Asset Class]]="Local","")</f>
        <v>y</v>
      </c>
      <c r="S974" s="341" t="str" cm="1">
        <f t="array" ref="S974">_xlfn.IFS(Table1[[#This Row],[Asset Class]]&lt;&gt;"Local","y",S$11=$E974,"y",Table1[[#This Row],[Asset Class]]="Local","")</f>
        <v/>
      </c>
      <c r="T974" s="50"/>
      <c r="U974" s="95" t="str">
        <f>IF(Table1[[#This Row],[Asset Class]]&lt;&gt;"Local",0.25,IF(P974="y",1,""))</f>
        <v/>
      </c>
      <c r="V974" s="415" t="str">
        <f>IF(Table1[[#This Row],[Asset Class]]&lt;&gt;"Local",0.25,IF(Q974="y",1,""))</f>
        <v/>
      </c>
      <c r="W974" s="415">
        <f>IF(Table1[[#This Row],[Asset Class]]&lt;&gt;"Local",0.25,IF(R974="y",1,""))</f>
        <v>1</v>
      </c>
      <c r="X974" s="415" t="str">
        <f>IF(Table1[[#This Row],[Asset Class]]&lt;&gt;"Local",0.25,IF(S974="y",1,""))</f>
        <v/>
      </c>
      <c r="Y974" s="95">
        <f t="shared" si="84"/>
        <v>1</v>
      </c>
      <c r="Z974" s="50"/>
      <c r="AA974" s="257" t="str">
        <f t="shared" si="85"/>
        <v/>
      </c>
      <c r="AB974" s="258" t="str">
        <f t="shared" si="86"/>
        <v/>
      </c>
      <c r="AC974" s="258">
        <f t="shared" si="87"/>
        <v>940022</v>
      </c>
      <c r="AD974" s="258" t="str">
        <f t="shared" si="88"/>
        <v/>
      </c>
      <c r="AE974" s="259">
        <f t="shared" si="89"/>
        <v>940022</v>
      </c>
    </row>
    <row r="975" spans="1:31">
      <c r="A975" s="26"/>
      <c r="B975" s="210" t="s">
        <v>1655</v>
      </c>
      <c r="C975" s="211" t="s">
        <v>1656</v>
      </c>
      <c r="D975" s="211" t="s">
        <v>106</v>
      </c>
      <c r="E975" s="211" t="s">
        <v>102</v>
      </c>
      <c r="F975" s="241" t="s">
        <v>136</v>
      </c>
      <c r="G975" s="357">
        <v>0.5</v>
      </c>
      <c r="H975" s="360">
        <v>13380.969099864271</v>
      </c>
      <c r="I975" s="365">
        <v>452.87898632773505</v>
      </c>
      <c r="J975" s="332">
        <f>Table1[[#This Row],[Embellishment Area (m2)]]*Table1[[#This Row],[Construction Unit Rate ($/m)]]*Table1[[#This Row],[Embellishment Area Factor]]</f>
        <v>3029979.8610146381</v>
      </c>
      <c r="K975" s="246">
        <v>26761.938199728542</v>
      </c>
      <c r="L975" s="337">
        <v>140.14546069071523</v>
      </c>
      <c r="M975" s="88">
        <f>Table1[[#This Row],[Size of land (m2)]]*Table1[[#This Row],[Land Unit Rate ($/m2)]]</f>
        <v>3750564.1579774064</v>
      </c>
      <c r="N975" s="244">
        <v>2021</v>
      </c>
      <c r="O975" s="202">
        <f>ROUND(IF(Table1[[#This Row],[Valuation Year]]=2016,(Table1[[#This Row],[Total Construction Cost ($)]]+Table1[[#This Row],[Land Value]])*('General Input Sheet'!$G$38/'General Input Sheet'!$G$43),Table1[[#This Row],[Total Construction Cost ($)]]+Table1[[#This Row],[Land Value]]),0)</f>
        <v>6780544</v>
      </c>
      <c r="P975" s="123" t="str" cm="1">
        <f t="array" ref="P975">_xlfn.IFS(Table1[[#This Row],[Asset Class]]&lt;&gt;"Local","y",P$11=$E975,"y",Table1[[#This Row],[Asset Class]]="Local","")</f>
        <v>y</v>
      </c>
      <c r="Q975" s="86" t="str" cm="1">
        <f t="array" ref="Q975">_xlfn.IFS(Table1[[#This Row],[Asset Class]]&lt;&gt;"Local","y",Q$11=$E975,"y",Table1[[#This Row],[Asset Class]]="Local","")</f>
        <v>y</v>
      </c>
      <c r="R975" s="86" t="str" cm="1">
        <f t="array" ref="R975">_xlfn.IFS(Table1[[#This Row],[Asset Class]]&lt;&gt;"Local","y",R$11=$E975,"y",Table1[[#This Row],[Asset Class]]="Local","")</f>
        <v>y</v>
      </c>
      <c r="S975" s="341" t="str" cm="1">
        <f t="array" ref="S975">_xlfn.IFS(Table1[[#This Row],[Asset Class]]&lt;&gt;"Local","y",S$11=$E975,"y",Table1[[#This Row],[Asset Class]]="Local","")</f>
        <v>y</v>
      </c>
      <c r="T975" s="50"/>
      <c r="U975" s="95">
        <f>IF(Table1[[#This Row],[Asset Class]]&lt;&gt;"Local",0.25,IF(P975="y",1,""))</f>
        <v>0.25</v>
      </c>
      <c r="V975" s="415">
        <f>IF(Table1[[#This Row],[Asset Class]]&lt;&gt;"Local",0.25,IF(Q975="y",1,""))</f>
        <v>0.25</v>
      </c>
      <c r="W975" s="415">
        <f>IF(Table1[[#This Row],[Asset Class]]&lt;&gt;"Local",0.25,IF(R975="y",1,""))</f>
        <v>0.25</v>
      </c>
      <c r="X975" s="415">
        <f>IF(Table1[[#This Row],[Asset Class]]&lt;&gt;"Local",0.25,IF(S975="y",1,""))</f>
        <v>0.25</v>
      </c>
      <c r="Y975" s="95">
        <f t="shared" ref="Y975:Y1038" si="90">SUM(U975:X975)</f>
        <v>1</v>
      </c>
      <c r="Z975" s="50"/>
      <c r="AA975" s="257">
        <f t="shared" ref="AA975:AA1038" si="91">IF(U975="","",(U975/$Y975)*$O975)</f>
        <v>1695136</v>
      </c>
      <c r="AB975" s="258">
        <f t="shared" ref="AB975:AB1038" si="92">IF(V975="","",(V975/$Y975)*$O975)</f>
        <v>1695136</v>
      </c>
      <c r="AC975" s="258">
        <f t="shared" ref="AC975:AC1038" si="93">IF(W975="","",(W975/$Y975)*$O975)</f>
        <v>1695136</v>
      </c>
      <c r="AD975" s="258">
        <f t="shared" ref="AD975:AD1038" si="94">IF(X975="","",(X975/$Y975)*$O975)</f>
        <v>1695136</v>
      </c>
      <c r="AE975" s="259">
        <f t="shared" ref="AE975:AE1038" si="95">SUM(AA975:AD975)</f>
        <v>6780544</v>
      </c>
    </row>
    <row r="976" spans="1:31">
      <c r="A976" s="26"/>
      <c r="B976" s="210" t="s">
        <v>1657</v>
      </c>
      <c r="C976" s="211" t="s">
        <v>1658</v>
      </c>
      <c r="D976" s="211" t="s">
        <v>111</v>
      </c>
      <c r="E976" s="211" t="s">
        <v>102</v>
      </c>
      <c r="F976" s="241" t="s">
        <v>136</v>
      </c>
      <c r="G976" s="357">
        <v>0.5</v>
      </c>
      <c r="H976" s="360">
        <v>3030.377963565149</v>
      </c>
      <c r="I976" s="365">
        <v>143.96305955739601</v>
      </c>
      <c r="J976" s="332">
        <f>Table1[[#This Row],[Embellishment Area (m2)]]*Table1[[#This Row],[Construction Unit Rate ($/m)]]*Table1[[#This Row],[Embellishment Area Factor]]</f>
        <v>218131.241625075</v>
      </c>
      <c r="K976" s="246">
        <v>0</v>
      </c>
      <c r="L976" s="337">
        <v>39.027494808321961</v>
      </c>
      <c r="M976" s="88">
        <f>Table1[[#This Row],[Size of land (m2)]]*Table1[[#This Row],[Land Unit Rate ($/m2)]]</f>
        <v>0</v>
      </c>
      <c r="N976" s="244">
        <v>2021</v>
      </c>
      <c r="O976" s="202">
        <f>ROUND(IF(Table1[[#This Row],[Valuation Year]]=2016,(Table1[[#This Row],[Total Construction Cost ($)]]+Table1[[#This Row],[Land Value]])*('General Input Sheet'!$G$38/'General Input Sheet'!$G$43),Table1[[#This Row],[Total Construction Cost ($)]]+Table1[[#This Row],[Land Value]]),0)</f>
        <v>218131</v>
      </c>
      <c r="P976" s="123" t="str" cm="1">
        <f t="array" ref="P976">_xlfn.IFS(Table1[[#This Row],[Asset Class]]&lt;&gt;"Local","y",P$11=$E976,"y",Table1[[#This Row],[Asset Class]]="Local","")</f>
        <v/>
      </c>
      <c r="Q976" s="86" t="str" cm="1">
        <f t="array" ref="Q976">_xlfn.IFS(Table1[[#This Row],[Asset Class]]&lt;&gt;"Local","y",Q$11=$E976,"y",Table1[[#This Row],[Asset Class]]="Local","")</f>
        <v/>
      </c>
      <c r="R976" s="86" t="str" cm="1">
        <f t="array" ref="R976">_xlfn.IFS(Table1[[#This Row],[Asset Class]]&lt;&gt;"Local","y",R$11=$E976,"y",Table1[[#This Row],[Asset Class]]="Local","")</f>
        <v>y</v>
      </c>
      <c r="S976" s="341" t="str" cm="1">
        <f t="array" ref="S976">_xlfn.IFS(Table1[[#This Row],[Asset Class]]&lt;&gt;"Local","y",S$11=$E976,"y",Table1[[#This Row],[Asset Class]]="Local","")</f>
        <v/>
      </c>
      <c r="T976" s="50"/>
      <c r="U976" s="95" t="str">
        <f>IF(Table1[[#This Row],[Asset Class]]&lt;&gt;"Local",0.25,IF(P976="y",1,""))</f>
        <v/>
      </c>
      <c r="V976" s="415" t="str">
        <f>IF(Table1[[#This Row],[Asset Class]]&lt;&gt;"Local",0.25,IF(Q976="y",1,""))</f>
        <v/>
      </c>
      <c r="W976" s="415">
        <f>IF(Table1[[#This Row],[Asset Class]]&lt;&gt;"Local",0.25,IF(R976="y",1,""))</f>
        <v>1</v>
      </c>
      <c r="X976" s="415" t="str">
        <f>IF(Table1[[#This Row],[Asset Class]]&lt;&gt;"Local",0.25,IF(S976="y",1,""))</f>
        <v/>
      </c>
      <c r="Y976" s="95">
        <f t="shared" si="90"/>
        <v>1</v>
      </c>
      <c r="Z976" s="50"/>
      <c r="AA976" s="257" t="str">
        <f t="shared" si="91"/>
        <v/>
      </c>
      <c r="AB976" s="258" t="str">
        <f t="shared" si="92"/>
        <v/>
      </c>
      <c r="AC976" s="258">
        <f t="shared" si="93"/>
        <v>218131</v>
      </c>
      <c r="AD976" s="258" t="str">
        <f t="shared" si="94"/>
        <v/>
      </c>
      <c r="AE976" s="259">
        <f t="shared" si="95"/>
        <v>218131</v>
      </c>
    </row>
    <row r="977" spans="1:31">
      <c r="A977" s="26"/>
      <c r="B977" s="210" t="s">
        <v>1657</v>
      </c>
      <c r="C977" s="211" t="s">
        <v>1659</v>
      </c>
      <c r="D977" s="211" t="s">
        <v>111</v>
      </c>
      <c r="E977" s="211" t="s">
        <v>102</v>
      </c>
      <c r="F977" s="241" t="s">
        <v>103</v>
      </c>
      <c r="G977" s="357">
        <v>0.5</v>
      </c>
      <c r="H977" s="360">
        <v>10061.622376774571</v>
      </c>
      <c r="I977" s="365">
        <v>143.96305955739601</v>
      </c>
      <c r="J977" s="332">
        <f>Table1[[#This Row],[Embellishment Area (m2)]]*Table1[[#This Row],[Construction Unit Rate ($/m)]]*Table1[[#This Row],[Embellishment Area Factor]]</f>
        <v>724250.97073581291</v>
      </c>
      <c r="K977" s="246">
        <v>0</v>
      </c>
      <c r="L977" s="337">
        <v>39.027494808321961</v>
      </c>
      <c r="M977" s="88">
        <f>Table1[[#This Row],[Size of land (m2)]]*Table1[[#This Row],[Land Unit Rate ($/m2)]]</f>
        <v>0</v>
      </c>
      <c r="N977" s="244">
        <v>2021</v>
      </c>
      <c r="O977" s="202">
        <f>ROUND(IF(Table1[[#This Row],[Valuation Year]]=2016,(Table1[[#This Row],[Total Construction Cost ($)]]+Table1[[#This Row],[Land Value]])*('General Input Sheet'!$G$38/'General Input Sheet'!$G$43),Table1[[#This Row],[Total Construction Cost ($)]]+Table1[[#This Row],[Land Value]]),0)</f>
        <v>724251</v>
      </c>
      <c r="P977" s="123" t="str" cm="1">
        <f t="array" ref="P977">_xlfn.IFS(Table1[[#This Row],[Asset Class]]&lt;&gt;"Local","y",P$11=$E977,"y",Table1[[#This Row],[Asset Class]]="Local","")</f>
        <v/>
      </c>
      <c r="Q977" s="86" t="str" cm="1">
        <f t="array" ref="Q977">_xlfn.IFS(Table1[[#This Row],[Asset Class]]&lt;&gt;"Local","y",Q$11=$E977,"y",Table1[[#This Row],[Asset Class]]="Local","")</f>
        <v/>
      </c>
      <c r="R977" s="86" t="str" cm="1">
        <f t="array" ref="R977">_xlfn.IFS(Table1[[#This Row],[Asset Class]]&lt;&gt;"Local","y",R$11=$E977,"y",Table1[[#This Row],[Asset Class]]="Local","")</f>
        <v>y</v>
      </c>
      <c r="S977" s="341" t="str" cm="1">
        <f t="array" ref="S977">_xlfn.IFS(Table1[[#This Row],[Asset Class]]&lt;&gt;"Local","y",S$11=$E977,"y",Table1[[#This Row],[Asset Class]]="Local","")</f>
        <v/>
      </c>
      <c r="T977" s="50"/>
      <c r="U977" s="95" t="str">
        <f>IF(Table1[[#This Row],[Asset Class]]&lt;&gt;"Local",0.25,IF(P977="y",1,""))</f>
        <v/>
      </c>
      <c r="V977" s="415" t="str">
        <f>IF(Table1[[#This Row],[Asset Class]]&lt;&gt;"Local",0.25,IF(Q977="y",1,""))</f>
        <v/>
      </c>
      <c r="W977" s="415">
        <f>IF(Table1[[#This Row],[Asset Class]]&lt;&gt;"Local",0.25,IF(R977="y",1,""))</f>
        <v>1</v>
      </c>
      <c r="X977" s="415" t="str">
        <f>IF(Table1[[#This Row],[Asset Class]]&lt;&gt;"Local",0.25,IF(S977="y",1,""))</f>
        <v/>
      </c>
      <c r="Y977" s="95">
        <f t="shared" si="90"/>
        <v>1</v>
      </c>
      <c r="Z977" s="50"/>
      <c r="AA977" s="257" t="str">
        <f t="shared" si="91"/>
        <v/>
      </c>
      <c r="AB977" s="258" t="str">
        <f t="shared" si="92"/>
        <v/>
      </c>
      <c r="AC977" s="258">
        <f t="shared" si="93"/>
        <v>724251</v>
      </c>
      <c r="AD977" s="258" t="str">
        <f t="shared" si="94"/>
        <v/>
      </c>
      <c r="AE977" s="259">
        <f t="shared" si="95"/>
        <v>724251</v>
      </c>
    </row>
    <row r="978" spans="1:31">
      <c r="A978" s="26"/>
      <c r="B978" s="210" t="s">
        <v>1660</v>
      </c>
      <c r="C978" s="211" t="s">
        <v>1661</v>
      </c>
      <c r="D978" s="211" t="s">
        <v>106</v>
      </c>
      <c r="E978" s="211" t="s">
        <v>102</v>
      </c>
      <c r="F978" s="241" t="s">
        <v>108</v>
      </c>
      <c r="G978" s="357">
        <v>0.5</v>
      </c>
      <c r="H978" s="360">
        <v>26663.387787490014</v>
      </c>
      <c r="I978" s="365">
        <v>452.87898632773505</v>
      </c>
      <c r="J978" s="332">
        <f>Table1[[#This Row],[Embellishment Area (m2)]]*Table1[[#This Row],[Construction Unit Rate ($/m)]]*Table1[[#This Row],[Embellishment Area Factor]]</f>
        <v>6037644.0166308936</v>
      </c>
      <c r="K978" s="246">
        <v>0</v>
      </c>
      <c r="L978" s="337">
        <v>140.14546069071523</v>
      </c>
      <c r="M978" s="88">
        <f>Table1[[#This Row],[Size of land (m2)]]*Table1[[#This Row],[Land Unit Rate ($/m2)]]</f>
        <v>0</v>
      </c>
      <c r="N978" s="244">
        <v>2021</v>
      </c>
      <c r="O978" s="202">
        <f>ROUND(IF(Table1[[#This Row],[Valuation Year]]=2016,(Table1[[#This Row],[Total Construction Cost ($)]]+Table1[[#This Row],[Land Value]])*('General Input Sheet'!$G$38/'General Input Sheet'!$G$43),Table1[[#This Row],[Total Construction Cost ($)]]+Table1[[#This Row],[Land Value]]),0)</f>
        <v>6037644</v>
      </c>
      <c r="P978" s="123" t="str" cm="1">
        <f t="array" ref="P978">_xlfn.IFS(Table1[[#This Row],[Asset Class]]&lt;&gt;"Local","y",P$11=$E978,"y",Table1[[#This Row],[Asset Class]]="Local","")</f>
        <v>y</v>
      </c>
      <c r="Q978" s="86" t="str" cm="1">
        <f t="array" ref="Q978">_xlfn.IFS(Table1[[#This Row],[Asset Class]]&lt;&gt;"Local","y",Q$11=$E978,"y",Table1[[#This Row],[Asset Class]]="Local","")</f>
        <v>y</v>
      </c>
      <c r="R978" s="86" t="str" cm="1">
        <f t="array" ref="R978">_xlfn.IFS(Table1[[#This Row],[Asset Class]]&lt;&gt;"Local","y",R$11=$E978,"y",Table1[[#This Row],[Asset Class]]="Local","")</f>
        <v>y</v>
      </c>
      <c r="S978" s="341" t="str" cm="1">
        <f t="array" ref="S978">_xlfn.IFS(Table1[[#This Row],[Asset Class]]&lt;&gt;"Local","y",S$11=$E978,"y",Table1[[#This Row],[Asset Class]]="Local","")</f>
        <v>y</v>
      </c>
      <c r="T978" s="50"/>
      <c r="U978" s="95">
        <f>IF(Table1[[#This Row],[Asset Class]]&lt;&gt;"Local",0.25,IF(P978="y",1,""))</f>
        <v>0.25</v>
      </c>
      <c r="V978" s="415">
        <f>IF(Table1[[#This Row],[Asset Class]]&lt;&gt;"Local",0.25,IF(Q978="y",1,""))</f>
        <v>0.25</v>
      </c>
      <c r="W978" s="415">
        <f>IF(Table1[[#This Row],[Asset Class]]&lt;&gt;"Local",0.25,IF(R978="y",1,""))</f>
        <v>0.25</v>
      </c>
      <c r="X978" s="415">
        <f>IF(Table1[[#This Row],[Asset Class]]&lt;&gt;"Local",0.25,IF(S978="y",1,""))</f>
        <v>0.25</v>
      </c>
      <c r="Y978" s="95">
        <f t="shared" si="90"/>
        <v>1</v>
      </c>
      <c r="Z978" s="50"/>
      <c r="AA978" s="257">
        <f t="shared" si="91"/>
        <v>1509411</v>
      </c>
      <c r="AB978" s="258">
        <f t="shared" si="92"/>
        <v>1509411</v>
      </c>
      <c r="AC978" s="258">
        <f t="shared" si="93"/>
        <v>1509411</v>
      </c>
      <c r="AD978" s="258">
        <f t="shared" si="94"/>
        <v>1509411</v>
      </c>
      <c r="AE978" s="259">
        <f t="shared" si="95"/>
        <v>6037644</v>
      </c>
    </row>
    <row r="979" spans="1:31">
      <c r="A979" s="26"/>
      <c r="B979" s="210" t="s">
        <v>1660</v>
      </c>
      <c r="C979" s="211" t="s">
        <v>1662</v>
      </c>
      <c r="D979" s="211" t="s">
        <v>106</v>
      </c>
      <c r="E979" s="211" t="s">
        <v>102</v>
      </c>
      <c r="F979" s="241" t="s">
        <v>103</v>
      </c>
      <c r="G979" s="357">
        <v>0.5</v>
      </c>
      <c r="H979" s="360">
        <v>64333.0898637789</v>
      </c>
      <c r="I979" s="365">
        <v>452.87898632773505</v>
      </c>
      <c r="J979" s="332">
        <f>Table1[[#This Row],[Embellishment Area (m2)]]*Table1[[#This Row],[Construction Unit Rate ($/m)]]*Table1[[#This Row],[Embellishment Area Factor]]</f>
        <v>14567552.262419637</v>
      </c>
      <c r="K979" s="246">
        <v>0</v>
      </c>
      <c r="L979" s="337">
        <v>140.14546069071523</v>
      </c>
      <c r="M979" s="88">
        <f>Table1[[#This Row],[Size of land (m2)]]*Table1[[#This Row],[Land Unit Rate ($/m2)]]</f>
        <v>0</v>
      </c>
      <c r="N979" s="244">
        <v>2021</v>
      </c>
      <c r="O979" s="202">
        <f>ROUND(IF(Table1[[#This Row],[Valuation Year]]=2016,(Table1[[#This Row],[Total Construction Cost ($)]]+Table1[[#This Row],[Land Value]])*('General Input Sheet'!$G$38/'General Input Sheet'!$G$43),Table1[[#This Row],[Total Construction Cost ($)]]+Table1[[#This Row],[Land Value]]),0)</f>
        <v>14567552</v>
      </c>
      <c r="P979" s="123" t="str" cm="1">
        <f t="array" ref="P979">_xlfn.IFS(Table1[[#This Row],[Asset Class]]&lt;&gt;"Local","y",P$11=$E979,"y",Table1[[#This Row],[Asset Class]]="Local","")</f>
        <v>y</v>
      </c>
      <c r="Q979" s="86" t="str" cm="1">
        <f t="array" ref="Q979">_xlfn.IFS(Table1[[#This Row],[Asset Class]]&lt;&gt;"Local","y",Q$11=$E979,"y",Table1[[#This Row],[Asset Class]]="Local","")</f>
        <v>y</v>
      </c>
      <c r="R979" s="86" t="str" cm="1">
        <f t="array" ref="R979">_xlfn.IFS(Table1[[#This Row],[Asset Class]]&lt;&gt;"Local","y",R$11=$E979,"y",Table1[[#This Row],[Asset Class]]="Local","")</f>
        <v>y</v>
      </c>
      <c r="S979" s="341" t="str" cm="1">
        <f t="array" ref="S979">_xlfn.IFS(Table1[[#This Row],[Asset Class]]&lt;&gt;"Local","y",S$11=$E979,"y",Table1[[#This Row],[Asset Class]]="Local","")</f>
        <v>y</v>
      </c>
      <c r="T979" s="50"/>
      <c r="U979" s="95">
        <f>IF(Table1[[#This Row],[Asset Class]]&lt;&gt;"Local",0.25,IF(P979="y",1,""))</f>
        <v>0.25</v>
      </c>
      <c r="V979" s="415">
        <f>IF(Table1[[#This Row],[Asset Class]]&lt;&gt;"Local",0.25,IF(Q979="y",1,""))</f>
        <v>0.25</v>
      </c>
      <c r="W979" s="415">
        <f>IF(Table1[[#This Row],[Asset Class]]&lt;&gt;"Local",0.25,IF(R979="y",1,""))</f>
        <v>0.25</v>
      </c>
      <c r="X979" s="415">
        <f>IF(Table1[[#This Row],[Asset Class]]&lt;&gt;"Local",0.25,IF(S979="y",1,""))</f>
        <v>0.25</v>
      </c>
      <c r="Y979" s="95">
        <f t="shared" si="90"/>
        <v>1</v>
      </c>
      <c r="Z979" s="50"/>
      <c r="AA979" s="257">
        <f t="shared" si="91"/>
        <v>3641888</v>
      </c>
      <c r="AB979" s="258">
        <f t="shared" si="92"/>
        <v>3641888</v>
      </c>
      <c r="AC979" s="258">
        <f t="shared" si="93"/>
        <v>3641888</v>
      </c>
      <c r="AD979" s="258">
        <f t="shared" si="94"/>
        <v>3641888</v>
      </c>
      <c r="AE979" s="259">
        <f t="shared" si="95"/>
        <v>14567552</v>
      </c>
    </row>
    <row r="980" spans="1:31">
      <c r="A980" s="26"/>
      <c r="B980" s="210" t="s">
        <v>1663</v>
      </c>
      <c r="C980" s="211" t="s">
        <v>1664</v>
      </c>
      <c r="D980" s="211" t="s">
        <v>111</v>
      </c>
      <c r="E980" s="211" t="s">
        <v>102</v>
      </c>
      <c r="F980" s="241" t="s">
        <v>103</v>
      </c>
      <c r="G980" s="357">
        <v>0.5</v>
      </c>
      <c r="H980" s="360">
        <v>3091.6613777623197</v>
      </c>
      <c r="I980" s="365">
        <v>143.96305955739601</v>
      </c>
      <c r="J980" s="332">
        <f>Table1[[#This Row],[Embellishment Area (m2)]]*Table1[[#This Row],[Construction Unit Rate ($/m)]]*Table1[[#This Row],[Embellishment Area Factor]]</f>
        <v>222542.51552904892</v>
      </c>
      <c r="K980" s="246">
        <v>6183.3227555246394</v>
      </c>
      <c r="L980" s="337">
        <v>39.027494808321961</v>
      </c>
      <c r="M980" s="88">
        <f>Table1[[#This Row],[Size of land (m2)]]*Table1[[#This Row],[Land Unit Rate ($/m2)]]</f>
        <v>241319.59673941691</v>
      </c>
      <c r="N980" s="244">
        <v>2021</v>
      </c>
      <c r="O980" s="202">
        <f>ROUND(IF(Table1[[#This Row],[Valuation Year]]=2016,(Table1[[#This Row],[Total Construction Cost ($)]]+Table1[[#This Row],[Land Value]])*('General Input Sheet'!$G$38/'General Input Sheet'!$G$43),Table1[[#This Row],[Total Construction Cost ($)]]+Table1[[#This Row],[Land Value]]),0)</f>
        <v>463862</v>
      </c>
      <c r="P980" s="123" t="str" cm="1">
        <f t="array" ref="P980">_xlfn.IFS(Table1[[#This Row],[Asset Class]]&lt;&gt;"Local","y",P$11=$E980,"y",Table1[[#This Row],[Asset Class]]="Local","")</f>
        <v/>
      </c>
      <c r="Q980" s="86" t="str" cm="1">
        <f t="array" ref="Q980">_xlfn.IFS(Table1[[#This Row],[Asset Class]]&lt;&gt;"Local","y",Q$11=$E980,"y",Table1[[#This Row],[Asset Class]]="Local","")</f>
        <v/>
      </c>
      <c r="R980" s="86" t="str" cm="1">
        <f t="array" ref="R980">_xlfn.IFS(Table1[[#This Row],[Asset Class]]&lt;&gt;"Local","y",R$11=$E980,"y",Table1[[#This Row],[Asset Class]]="Local","")</f>
        <v>y</v>
      </c>
      <c r="S980" s="341" t="str" cm="1">
        <f t="array" ref="S980">_xlfn.IFS(Table1[[#This Row],[Asset Class]]&lt;&gt;"Local","y",S$11=$E980,"y",Table1[[#This Row],[Asset Class]]="Local","")</f>
        <v/>
      </c>
      <c r="T980" s="50"/>
      <c r="U980" s="95" t="str">
        <f>IF(Table1[[#This Row],[Asset Class]]&lt;&gt;"Local",0.25,IF(P980="y",1,""))</f>
        <v/>
      </c>
      <c r="V980" s="415" t="str">
        <f>IF(Table1[[#This Row],[Asset Class]]&lt;&gt;"Local",0.25,IF(Q980="y",1,""))</f>
        <v/>
      </c>
      <c r="W980" s="415">
        <f>IF(Table1[[#This Row],[Asset Class]]&lt;&gt;"Local",0.25,IF(R980="y",1,""))</f>
        <v>1</v>
      </c>
      <c r="X980" s="415" t="str">
        <f>IF(Table1[[#This Row],[Asset Class]]&lt;&gt;"Local",0.25,IF(S980="y",1,""))</f>
        <v/>
      </c>
      <c r="Y980" s="95">
        <f t="shared" si="90"/>
        <v>1</v>
      </c>
      <c r="Z980" s="50"/>
      <c r="AA980" s="257" t="str">
        <f t="shared" si="91"/>
        <v/>
      </c>
      <c r="AB980" s="258" t="str">
        <f t="shared" si="92"/>
        <v/>
      </c>
      <c r="AC980" s="258">
        <f t="shared" si="93"/>
        <v>463862</v>
      </c>
      <c r="AD980" s="258" t="str">
        <f t="shared" si="94"/>
        <v/>
      </c>
      <c r="AE980" s="259">
        <f t="shared" si="95"/>
        <v>463862</v>
      </c>
    </row>
    <row r="981" spans="1:31">
      <c r="A981" s="26"/>
      <c r="B981" s="210" t="s">
        <v>1665</v>
      </c>
      <c r="C981" s="211" t="s">
        <v>1666</v>
      </c>
      <c r="D981" s="211" t="s">
        <v>111</v>
      </c>
      <c r="E981" s="211" t="s">
        <v>102</v>
      </c>
      <c r="F981" s="241" t="s">
        <v>108</v>
      </c>
      <c r="G981" s="357">
        <v>0.5</v>
      </c>
      <c r="H981" s="360">
        <v>28701.09014664574</v>
      </c>
      <c r="I981" s="365">
        <v>143.96305955739601</v>
      </c>
      <c r="J981" s="332">
        <f>Table1[[#This Row],[Embellishment Area (m2)]]*Table1[[#This Row],[Construction Unit Rate ($/m)]]*Table1[[#This Row],[Embellishment Area Factor]]</f>
        <v>2065948.3750718762</v>
      </c>
      <c r="K981" s="246">
        <v>0</v>
      </c>
      <c r="L981" s="337">
        <v>39.027494808321961</v>
      </c>
      <c r="M981" s="88">
        <f>Table1[[#This Row],[Size of land (m2)]]*Table1[[#This Row],[Land Unit Rate ($/m2)]]</f>
        <v>0</v>
      </c>
      <c r="N981" s="244">
        <v>2021</v>
      </c>
      <c r="O981" s="202">
        <f>ROUND(IF(Table1[[#This Row],[Valuation Year]]=2016,(Table1[[#This Row],[Total Construction Cost ($)]]+Table1[[#This Row],[Land Value]])*('General Input Sheet'!$G$38/'General Input Sheet'!$G$43),Table1[[#This Row],[Total Construction Cost ($)]]+Table1[[#This Row],[Land Value]]),0)</f>
        <v>2065948</v>
      </c>
      <c r="P981" s="123" t="str" cm="1">
        <f t="array" ref="P981">_xlfn.IFS(Table1[[#This Row],[Asset Class]]&lt;&gt;"Local","y",P$11=$E981,"y",Table1[[#This Row],[Asset Class]]="Local","")</f>
        <v/>
      </c>
      <c r="Q981" s="86" t="str" cm="1">
        <f t="array" ref="Q981">_xlfn.IFS(Table1[[#This Row],[Asset Class]]&lt;&gt;"Local","y",Q$11=$E981,"y",Table1[[#This Row],[Asset Class]]="Local","")</f>
        <v/>
      </c>
      <c r="R981" s="86" t="str" cm="1">
        <f t="array" ref="R981">_xlfn.IFS(Table1[[#This Row],[Asset Class]]&lt;&gt;"Local","y",R$11=$E981,"y",Table1[[#This Row],[Asset Class]]="Local","")</f>
        <v>y</v>
      </c>
      <c r="S981" s="341" t="str" cm="1">
        <f t="array" ref="S981">_xlfn.IFS(Table1[[#This Row],[Asset Class]]&lt;&gt;"Local","y",S$11=$E981,"y",Table1[[#This Row],[Asset Class]]="Local","")</f>
        <v/>
      </c>
      <c r="T981" s="50"/>
      <c r="U981" s="95" t="str">
        <f>IF(Table1[[#This Row],[Asset Class]]&lt;&gt;"Local",0.25,IF(P981="y",1,""))</f>
        <v/>
      </c>
      <c r="V981" s="415" t="str">
        <f>IF(Table1[[#This Row],[Asset Class]]&lt;&gt;"Local",0.25,IF(Q981="y",1,""))</f>
        <v/>
      </c>
      <c r="W981" s="415">
        <f>IF(Table1[[#This Row],[Asset Class]]&lt;&gt;"Local",0.25,IF(R981="y",1,""))</f>
        <v>1</v>
      </c>
      <c r="X981" s="415" t="str">
        <f>IF(Table1[[#This Row],[Asset Class]]&lt;&gt;"Local",0.25,IF(S981="y",1,""))</f>
        <v/>
      </c>
      <c r="Y981" s="95">
        <f t="shared" si="90"/>
        <v>1</v>
      </c>
      <c r="Z981" s="50"/>
      <c r="AA981" s="257" t="str">
        <f t="shared" si="91"/>
        <v/>
      </c>
      <c r="AB981" s="258" t="str">
        <f t="shared" si="92"/>
        <v/>
      </c>
      <c r="AC981" s="258">
        <f t="shared" si="93"/>
        <v>2065948</v>
      </c>
      <c r="AD981" s="258" t="str">
        <f t="shared" si="94"/>
        <v/>
      </c>
      <c r="AE981" s="259">
        <f t="shared" si="95"/>
        <v>2065948</v>
      </c>
    </row>
    <row r="982" spans="1:31">
      <c r="A982" s="26"/>
      <c r="B982" s="210" t="s">
        <v>1665</v>
      </c>
      <c r="C982" s="211" t="s">
        <v>1667</v>
      </c>
      <c r="D982" s="211" t="s">
        <v>111</v>
      </c>
      <c r="E982" s="211" t="s">
        <v>102</v>
      </c>
      <c r="F982" s="241" t="s">
        <v>103</v>
      </c>
      <c r="G982" s="357">
        <v>0.5</v>
      </c>
      <c r="H982" s="360">
        <v>7068.9144893610801</v>
      </c>
      <c r="I982" s="365">
        <v>143.96305955739601</v>
      </c>
      <c r="J982" s="332">
        <f>Table1[[#This Row],[Embellishment Area (m2)]]*Table1[[#This Row],[Construction Unit Rate ($/m)]]*Table1[[#This Row],[Embellishment Area Factor]]</f>
        <v>508831.27881901438</v>
      </c>
      <c r="K982" s="246">
        <v>0</v>
      </c>
      <c r="L982" s="337">
        <v>39.027494808321961</v>
      </c>
      <c r="M982" s="88">
        <f>Table1[[#This Row],[Size of land (m2)]]*Table1[[#This Row],[Land Unit Rate ($/m2)]]</f>
        <v>0</v>
      </c>
      <c r="N982" s="244">
        <v>2021</v>
      </c>
      <c r="O982" s="202">
        <f>ROUND(IF(Table1[[#This Row],[Valuation Year]]=2016,(Table1[[#This Row],[Total Construction Cost ($)]]+Table1[[#This Row],[Land Value]])*('General Input Sheet'!$G$38/'General Input Sheet'!$G$43),Table1[[#This Row],[Total Construction Cost ($)]]+Table1[[#This Row],[Land Value]]),0)</f>
        <v>508831</v>
      </c>
      <c r="P982" s="123" t="str" cm="1">
        <f t="array" ref="P982">_xlfn.IFS(Table1[[#This Row],[Asset Class]]&lt;&gt;"Local","y",P$11=$E982,"y",Table1[[#This Row],[Asset Class]]="Local","")</f>
        <v/>
      </c>
      <c r="Q982" s="86" t="str" cm="1">
        <f t="array" ref="Q982">_xlfn.IFS(Table1[[#This Row],[Asset Class]]&lt;&gt;"Local","y",Q$11=$E982,"y",Table1[[#This Row],[Asset Class]]="Local","")</f>
        <v/>
      </c>
      <c r="R982" s="86" t="str" cm="1">
        <f t="array" ref="R982">_xlfn.IFS(Table1[[#This Row],[Asset Class]]&lt;&gt;"Local","y",R$11=$E982,"y",Table1[[#This Row],[Asset Class]]="Local","")</f>
        <v>y</v>
      </c>
      <c r="S982" s="341" t="str" cm="1">
        <f t="array" ref="S982">_xlfn.IFS(Table1[[#This Row],[Asset Class]]&lt;&gt;"Local","y",S$11=$E982,"y",Table1[[#This Row],[Asset Class]]="Local","")</f>
        <v/>
      </c>
      <c r="T982" s="50"/>
      <c r="U982" s="95" t="str">
        <f>IF(Table1[[#This Row],[Asset Class]]&lt;&gt;"Local",0.25,IF(P982="y",1,""))</f>
        <v/>
      </c>
      <c r="V982" s="415" t="str">
        <f>IF(Table1[[#This Row],[Asset Class]]&lt;&gt;"Local",0.25,IF(Q982="y",1,""))</f>
        <v/>
      </c>
      <c r="W982" s="415">
        <f>IF(Table1[[#This Row],[Asset Class]]&lt;&gt;"Local",0.25,IF(R982="y",1,""))</f>
        <v>1</v>
      </c>
      <c r="X982" s="415" t="str">
        <f>IF(Table1[[#This Row],[Asset Class]]&lt;&gt;"Local",0.25,IF(S982="y",1,""))</f>
        <v/>
      </c>
      <c r="Y982" s="95">
        <f t="shared" si="90"/>
        <v>1</v>
      </c>
      <c r="Z982" s="50"/>
      <c r="AA982" s="257" t="str">
        <f t="shared" si="91"/>
        <v/>
      </c>
      <c r="AB982" s="258" t="str">
        <f t="shared" si="92"/>
        <v/>
      </c>
      <c r="AC982" s="258">
        <f t="shared" si="93"/>
        <v>508831</v>
      </c>
      <c r="AD982" s="258" t="str">
        <f t="shared" si="94"/>
        <v/>
      </c>
      <c r="AE982" s="259">
        <f t="shared" si="95"/>
        <v>508831</v>
      </c>
    </row>
    <row r="983" spans="1:31">
      <c r="A983" s="26"/>
      <c r="B983" s="210" t="s">
        <v>1668</v>
      </c>
      <c r="C983" s="211" t="s">
        <v>1669</v>
      </c>
      <c r="D983" s="211" t="s">
        <v>106</v>
      </c>
      <c r="E983" s="211" t="s">
        <v>102</v>
      </c>
      <c r="F983" s="241" t="s">
        <v>103</v>
      </c>
      <c r="G983" s="357">
        <v>0.5</v>
      </c>
      <c r="H983" s="360">
        <v>24666.748428954816</v>
      </c>
      <c r="I983" s="365">
        <v>452.87898632773505</v>
      </c>
      <c r="J983" s="332">
        <f>Table1[[#This Row],[Embellishment Area (m2)]]*Table1[[#This Row],[Construction Unit Rate ($/m)]]*Table1[[#This Row],[Embellishment Area Factor]]</f>
        <v>5585526.0122531541</v>
      </c>
      <c r="K983" s="246">
        <v>49333.496857909631</v>
      </c>
      <c r="L983" s="337">
        <v>140.14546069071523</v>
      </c>
      <c r="M983" s="88">
        <f>Table1[[#This Row],[Size of land (m2)]]*Table1[[#This Row],[Land Unit Rate ($/m2)]]</f>
        <v>6913865.6446356969</v>
      </c>
      <c r="N983" s="244">
        <v>2021</v>
      </c>
      <c r="O983" s="202">
        <f>ROUND(IF(Table1[[#This Row],[Valuation Year]]=2016,(Table1[[#This Row],[Total Construction Cost ($)]]+Table1[[#This Row],[Land Value]])*('General Input Sheet'!$G$38/'General Input Sheet'!$G$43),Table1[[#This Row],[Total Construction Cost ($)]]+Table1[[#This Row],[Land Value]]),0)</f>
        <v>12499392</v>
      </c>
      <c r="P983" s="123" t="str" cm="1">
        <f t="array" ref="P983">_xlfn.IFS(Table1[[#This Row],[Asset Class]]&lt;&gt;"Local","y",P$11=$E983,"y",Table1[[#This Row],[Asset Class]]="Local","")</f>
        <v>y</v>
      </c>
      <c r="Q983" s="86" t="str" cm="1">
        <f t="array" ref="Q983">_xlfn.IFS(Table1[[#This Row],[Asset Class]]&lt;&gt;"Local","y",Q$11=$E983,"y",Table1[[#This Row],[Asset Class]]="Local","")</f>
        <v>y</v>
      </c>
      <c r="R983" s="86" t="str" cm="1">
        <f t="array" ref="R983">_xlfn.IFS(Table1[[#This Row],[Asset Class]]&lt;&gt;"Local","y",R$11=$E983,"y",Table1[[#This Row],[Asset Class]]="Local","")</f>
        <v>y</v>
      </c>
      <c r="S983" s="341" t="str" cm="1">
        <f t="array" ref="S983">_xlfn.IFS(Table1[[#This Row],[Asset Class]]&lt;&gt;"Local","y",S$11=$E983,"y",Table1[[#This Row],[Asset Class]]="Local","")</f>
        <v>y</v>
      </c>
      <c r="T983" s="50"/>
      <c r="U983" s="95">
        <f>IF(Table1[[#This Row],[Asset Class]]&lt;&gt;"Local",0.25,IF(P983="y",1,""))</f>
        <v>0.25</v>
      </c>
      <c r="V983" s="415">
        <f>IF(Table1[[#This Row],[Asset Class]]&lt;&gt;"Local",0.25,IF(Q983="y",1,""))</f>
        <v>0.25</v>
      </c>
      <c r="W983" s="415">
        <f>IF(Table1[[#This Row],[Asset Class]]&lt;&gt;"Local",0.25,IF(R983="y",1,""))</f>
        <v>0.25</v>
      </c>
      <c r="X983" s="415">
        <f>IF(Table1[[#This Row],[Asset Class]]&lt;&gt;"Local",0.25,IF(S983="y",1,""))</f>
        <v>0.25</v>
      </c>
      <c r="Y983" s="95">
        <f t="shared" si="90"/>
        <v>1</v>
      </c>
      <c r="Z983" s="50"/>
      <c r="AA983" s="257">
        <f t="shared" si="91"/>
        <v>3124848</v>
      </c>
      <c r="AB983" s="258">
        <f t="shared" si="92"/>
        <v>3124848</v>
      </c>
      <c r="AC983" s="258">
        <f t="shared" si="93"/>
        <v>3124848</v>
      </c>
      <c r="AD983" s="258">
        <f t="shared" si="94"/>
        <v>3124848</v>
      </c>
      <c r="AE983" s="259">
        <f t="shared" si="95"/>
        <v>12499392</v>
      </c>
    </row>
    <row r="984" spans="1:31">
      <c r="A984" s="26"/>
      <c r="B984" s="210" t="s">
        <v>1670</v>
      </c>
      <c r="C984" s="211" t="s">
        <v>1671</v>
      </c>
      <c r="D984" s="211" t="s">
        <v>111</v>
      </c>
      <c r="E984" s="211" t="s">
        <v>102</v>
      </c>
      <c r="F984" s="241" t="s">
        <v>108</v>
      </c>
      <c r="G984" s="357">
        <v>0.5</v>
      </c>
      <c r="H984" s="360">
        <v>15257.576652968975</v>
      </c>
      <c r="I984" s="365">
        <v>143.96305955739601</v>
      </c>
      <c r="J984" s="332">
        <f>Table1[[#This Row],[Embellishment Area (m2)]]*Table1[[#This Row],[Construction Unit Rate ($/m)]]*Table1[[#This Row],[Embellishment Area Factor]]</f>
        <v>1098263.7081964538</v>
      </c>
      <c r="K984" s="246">
        <v>30515.153305937951</v>
      </c>
      <c r="L984" s="337">
        <v>39.027494808321961</v>
      </c>
      <c r="M984" s="88">
        <f>Table1[[#This Row],[Size of land (m2)]]*Table1[[#This Row],[Land Unit Rate ($/m2)]]</f>
        <v>1190929.9872226422</v>
      </c>
      <c r="N984" s="244">
        <v>2021</v>
      </c>
      <c r="O984" s="202">
        <f>ROUND(IF(Table1[[#This Row],[Valuation Year]]=2016,(Table1[[#This Row],[Total Construction Cost ($)]]+Table1[[#This Row],[Land Value]])*('General Input Sheet'!$G$38/'General Input Sheet'!$G$43),Table1[[#This Row],[Total Construction Cost ($)]]+Table1[[#This Row],[Land Value]]),0)</f>
        <v>2289194</v>
      </c>
      <c r="P984" s="123" t="str" cm="1">
        <f t="array" ref="P984">_xlfn.IFS(Table1[[#This Row],[Asset Class]]&lt;&gt;"Local","y",P$11=$E984,"y",Table1[[#This Row],[Asset Class]]="Local","")</f>
        <v/>
      </c>
      <c r="Q984" s="86" t="str" cm="1">
        <f t="array" ref="Q984">_xlfn.IFS(Table1[[#This Row],[Asset Class]]&lt;&gt;"Local","y",Q$11=$E984,"y",Table1[[#This Row],[Asset Class]]="Local","")</f>
        <v/>
      </c>
      <c r="R984" s="86" t="str" cm="1">
        <f t="array" ref="R984">_xlfn.IFS(Table1[[#This Row],[Asset Class]]&lt;&gt;"Local","y",R$11=$E984,"y",Table1[[#This Row],[Asset Class]]="Local","")</f>
        <v>y</v>
      </c>
      <c r="S984" s="341" t="str" cm="1">
        <f t="array" ref="S984">_xlfn.IFS(Table1[[#This Row],[Asset Class]]&lt;&gt;"Local","y",S$11=$E984,"y",Table1[[#This Row],[Asset Class]]="Local","")</f>
        <v/>
      </c>
      <c r="T984" s="50"/>
      <c r="U984" s="95" t="str">
        <f>IF(Table1[[#This Row],[Asset Class]]&lt;&gt;"Local",0.25,IF(P984="y",1,""))</f>
        <v/>
      </c>
      <c r="V984" s="415" t="str">
        <f>IF(Table1[[#This Row],[Asset Class]]&lt;&gt;"Local",0.25,IF(Q984="y",1,""))</f>
        <v/>
      </c>
      <c r="W984" s="415">
        <f>IF(Table1[[#This Row],[Asset Class]]&lt;&gt;"Local",0.25,IF(R984="y",1,""))</f>
        <v>1</v>
      </c>
      <c r="X984" s="415" t="str">
        <f>IF(Table1[[#This Row],[Asset Class]]&lt;&gt;"Local",0.25,IF(S984="y",1,""))</f>
        <v/>
      </c>
      <c r="Y984" s="95">
        <f t="shared" si="90"/>
        <v>1</v>
      </c>
      <c r="Z984" s="50"/>
      <c r="AA984" s="257" t="str">
        <f t="shared" si="91"/>
        <v/>
      </c>
      <c r="AB984" s="258" t="str">
        <f t="shared" si="92"/>
        <v/>
      </c>
      <c r="AC984" s="258">
        <f t="shared" si="93"/>
        <v>2289194</v>
      </c>
      <c r="AD984" s="258" t="str">
        <f t="shared" si="94"/>
        <v/>
      </c>
      <c r="AE984" s="259">
        <f t="shared" si="95"/>
        <v>2289194</v>
      </c>
    </row>
    <row r="985" spans="1:31">
      <c r="A985" s="26"/>
      <c r="B985" s="210" t="s">
        <v>1670</v>
      </c>
      <c r="C985" s="211" t="s">
        <v>1672</v>
      </c>
      <c r="D985" s="211" t="s">
        <v>111</v>
      </c>
      <c r="E985" s="211" t="s">
        <v>102</v>
      </c>
      <c r="F985" s="241" t="s">
        <v>103</v>
      </c>
      <c r="G985" s="357">
        <v>0.5</v>
      </c>
      <c r="H985" s="360">
        <v>1783.3466923658759</v>
      </c>
      <c r="I985" s="365">
        <v>143.96305955739601</v>
      </c>
      <c r="J985" s="332">
        <f>Table1[[#This Row],[Embellishment Area (m2)]]*Table1[[#This Row],[Construction Unit Rate ($/m)]]*Table1[[#This Row],[Embellishment Area Factor]]</f>
        <v>128368.02304227688</v>
      </c>
      <c r="K985" s="246">
        <v>3566.6933847317518</v>
      </c>
      <c r="L985" s="337">
        <v>39.027494808321961</v>
      </c>
      <c r="M985" s="88">
        <f>Table1[[#This Row],[Size of land (m2)]]*Table1[[#This Row],[Land Unit Rate ($/m2)]]</f>
        <v>139199.10755549473</v>
      </c>
      <c r="N985" s="244">
        <v>2021</v>
      </c>
      <c r="O985" s="202">
        <f>ROUND(IF(Table1[[#This Row],[Valuation Year]]=2016,(Table1[[#This Row],[Total Construction Cost ($)]]+Table1[[#This Row],[Land Value]])*('General Input Sheet'!$G$38/'General Input Sheet'!$G$43),Table1[[#This Row],[Total Construction Cost ($)]]+Table1[[#This Row],[Land Value]]),0)</f>
        <v>267567</v>
      </c>
      <c r="P985" s="123" t="str" cm="1">
        <f t="array" ref="P985">_xlfn.IFS(Table1[[#This Row],[Asset Class]]&lt;&gt;"Local","y",P$11=$E985,"y",Table1[[#This Row],[Asset Class]]="Local","")</f>
        <v/>
      </c>
      <c r="Q985" s="86" t="str" cm="1">
        <f t="array" ref="Q985">_xlfn.IFS(Table1[[#This Row],[Asset Class]]&lt;&gt;"Local","y",Q$11=$E985,"y",Table1[[#This Row],[Asset Class]]="Local","")</f>
        <v/>
      </c>
      <c r="R985" s="86" t="str" cm="1">
        <f t="array" ref="R985">_xlfn.IFS(Table1[[#This Row],[Asset Class]]&lt;&gt;"Local","y",R$11=$E985,"y",Table1[[#This Row],[Asset Class]]="Local","")</f>
        <v>y</v>
      </c>
      <c r="S985" s="341" t="str" cm="1">
        <f t="array" ref="S985">_xlfn.IFS(Table1[[#This Row],[Asset Class]]&lt;&gt;"Local","y",S$11=$E985,"y",Table1[[#This Row],[Asset Class]]="Local","")</f>
        <v/>
      </c>
      <c r="T985" s="50"/>
      <c r="U985" s="95" t="str">
        <f>IF(Table1[[#This Row],[Asset Class]]&lt;&gt;"Local",0.25,IF(P985="y",1,""))</f>
        <v/>
      </c>
      <c r="V985" s="415" t="str">
        <f>IF(Table1[[#This Row],[Asset Class]]&lt;&gt;"Local",0.25,IF(Q985="y",1,""))</f>
        <v/>
      </c>
      <c r="W985" s="415">
        <f>IF(Table1[[#This Row],[Asset Class]]&lt;&gt;"Local",0.25,IF(R985="y",1,""))</f>
        <v>1</v>
      </c>
      <c r="X985" s="415" t="str">
        <f>IF(Table1[[#This Row],[Asset Class]]&lt;&gt;"Local",0.25,IF(S985="y",1,""))</f>
        <v/>
      </c>
      <c r="Y985" s="95">
        <f t="shared" si="90"/>
        <v>1</v>
      </c>
      <c r="Z985" s="50"/>
      <c r="AA985" s="257" t="str">
        <f t="shared" si="91"/>
        <v/>
      </c>
      <c r="AB985" s="258" t="str">
        <f t="shared" si="92"/>
        <v/>
      </c>
      <c r="AC985" s="258">
        <f t="shared" si="93"/>
        <v>267567</v>
      </c>
      <c r="AD985" s="258" t="str">
        <f t="shared" si="94"/>
        <v/>
      </c>
      <c r="AE985" s="259">
        <f t="shared" si="95"/>
        <v>267567</v>
      </c>
    </row>
    <row r="986" spans="1:31">
      <c r="A986" s="26"/>
      <c r="B986" s="210" t="s">
        <v>1673</v>
      </c>
      <c r="C986" s="211" t="s">
        <v>1674</v>
      </c>
      <c r="D986" s="211" t="s">
        <v>106</v>
      </c>
      <c r="E986" s="211" t="s">
        <v>102</v>
      </c>
      <c r="F986" s="241" t="s">
        <v>136</v>
      </c>
      <c r="G986" s="357">
        <v>0.5</v>
      </c>
      <c r="H986" s="360">
        <v>21320.094014133894</v>
      </c>
      <c r="I986" s="365">
        <v>452.87898632773505</v>
      </c>
      <c r="J986" s="332">
        <f>Table1[[#This Row],[Embellishment Area (m2)]]*Table1[[#This Row],[Construction Unit Rate ($/m)]]*Table1[[#This Row],[Embellishment Area Factor]]</f>
        <v>4827711.2827664847</v>
      </c>
      <c r="K986" s="246">
        <v>42640.188028267788</v>
      </c>
      <c r="L986" s="337">
        <v>140.14546069071523</v>
      </c>
      <c r="M986" s="88">
        <f>Table1[[#This Row],[Size of land (m2)]]*Table1[[#This Row],[Land Unit Rate ($/m2)]]</f>
        <v>5975828.7951603094</v>
      </c>
      <c r="N986" s="244">
        <v>2021</v>
      </c>
      <c r="O986" s="202">
        <f>ROUND(IF(Table1[[#This Row],[Valuation Year]]=2016,(Table1[[#This Row],[Total Construction Cost ($)]]+Table1[[#This Row],[Land Value]])*('General Input Sheet'!$G$38/'General Input Sheet'!$G$43),Table1[[#This Row],[Total Construction Cost ($)]]+Table1[[#This Row],[Land Value]]),0)</f>
        <v>10803540</v>
      </c>
      <c r="P986" s="123" t="str" cm="1">
        <f t="array" ref="P986">_xlfn.IFS(Table1[[#This Row],[Asset Class]]&lt;&gt;"Local","y",P$11=$E986,"y",Table1[[#This Row],[Asset Class]]="Local","")</f>
        <v>y</v>
      </c>
      <c r="Q986" s="86" t="str" cm="1">
        <f t="array" ref="Q986">_xlfn.IFS(Table1[[#This Row],[Asset Class]]&lt;&gt;"Local","y",Q$11=$E986,"y",Table1[[#This Row],[Asset Class]]="Local","")</f>
        <v>y</v>
      </c>
      <c r="R986" s="86" t="str" cm="1">
        <f t="array" ref="R986">_xlfn.IFS(Table1[[#This Row],[Asset Class]]&lt;&gt;"Local","y",R$11=$E986,"y",Table1[[#This Row],[Asset Class]]="Local","")</f>
        <v>y</v>
      </c>
      <c r="S986" s="341" t="str" cm="1">
        <f t="array" ref="S986">_xlfn.IFS(Table1[[#This Row],[Asset Class]]&lt;&gt;"Local","y",S$11=$E986,"y",Table1[[#This Row],[Asset Class]]="Local","")</f>
        <v>y</v>
      </c>
      <c r="T986" s="50"/>
      <c r="U986" s="95">
        <f>IF(Table1[[#This Row],[Asset Class]]&lt;&gt;"Local",0.25,IF(P986="y",1,""))</f>
        <v>0.25</v>
      </c>
      <c r="V986" s="415">
        <f>IF(Table1[[#This Row],[Asset Class]]&lt;&gt;"Local",0.25,IF(Q986="y",1,""))</f>
        <v>0.25</v>
      </c>
      <c r="W986" s="415">
        <f>IF(Table1[[#This Row],[Asset Class]]&lt;&gt;"Local",0.25,IF(R986="y",1,""))</f>
        <v>0.25</v>
      </c>
      <c r="X986" s="415">
        <f>IF(Table1[[#This Row],[Asset Class]]&lt;&gt;"Local",0.25,IF(S986="y",1,""))</f>
        <v>0.25</v>
      </c>
      <c r="Y986" s="95">
        <f t="shared" si="90"/>
        <v>1</v>
      </c>
      <c r="Z986" s="50"/>
      <c r="AA986" s="257">
        <f t="shared" si="91"/>
        <v>2700885</v>
      </c>
      <c r="AB986" s="258">
        <f t="shared" si="92"/>
        <v>2700885</v>
      </c>
      <c r="AC986" s="258">
        <f t="shared" si="93"/>
        <v>2700885</v>
      </c>
      <c r="AD986" s="258">
        <f t="shared" si="94"/>
        <v>2700885</v>
      </c>
      <c r="AE986" s="259">
        <f t="shared" si="95"/>
        <v>10803540</v>
      </c>
    </row>
    <row r="987" spans="1:31">
      <c r="A987" s="26"/>
      <c r="B987" s="210" t="s">
        <v>1673</v>
      </c>
      <c r="C987" s="211" t="s">
        <v>1675</v>
      </c>
      <c r="D987" s="211" t="s">
        <v>106</v>
      </c>
      <c r="E987" s="211" t="s">
        <v>102</v>
      </c>
      <c r="F987" s="241" t="s">
        <v>103</v>
      </c>
      <c r="G987" s="357">
        <v>0.5</v>
      </c>
      <c r="H987" s="360">
        <v>8883.3456159959806</v>
      </c>
      <c r="I987" s="365">
        <v>452.87898632773505</v>
      </c>
      <c r="J987" s="332">
        <f>Table1[[#This Row],[Embellishment Area (m2)]]*Table1[[#This Row],[Construction Unit Rate ($/m)]]*Table1[[#This Row],[Embellishment Area Factor]]</f>
        <v>2011540.2788855943</v>
      </c>
      <c r="K987" s="246">
        <v>17766.691231991961</v>
      </c>
      <c r="L987" s="337">
        <v>140.14546069071523</v>
      </c>
      <c r="M987" s="88">
        <f>Table1[[#This Row],[Size of land (m2)]]*Table1[[#This Row],[Land Unit Rate ($/m2)]]</f>
        <v>2489921.1276572044</v>
      </c>
      <c r="N987" s="244">
        <v>2021</v>
      </c>
      <c r="O987" s="202">
        <f>ROUND(IF(Table1[[#This Row],[Valuation Year]]=2016,(Table1[[#This Row],[Total Construction Cost ($)]]+Table1[[#This Row],[Land Value]])*('General Input Sheet'!$G$38/'General Input Sheet'!$G$43),Table1[[#This Row],[Total Construction Cost ($)]]+Table1[[#This Row],[Land Value]]),0)</f>
        <v>4501461</v>
      </c>
      <c r="P987" s="123" t="str" cm="1">
        <f t="array" ref="P987">_xlfn.IFS(Table1[[#This Row],[Asset Class]]&lt;&gt;"Local","y",P$11=$E987,"y",Table1[[#This Row],[Asset Class]]="Local","")</f>
        <v>y</v>
      </c>
      <c r="Q987" s="86" t="str" cm="1">
        <f t="array" ref="Q987">_xlfn.IFS(Table1[[#This Row],[Asset Class]]&lt;&gt;"Local","y",Q$11=$E987,"y",Table1[[#This Row],[Asset Class]]="Local","")</f>
        <v>y</v>
      </c>
      <c r="R987" s="86" t="str" cm="1">
        <f t="array" ref="R987">_xlfn.IFS(Table1[[#This Row],[Asset Class]]&lt;&gt;"Local","y",R$11=$E987,"y",Table1[[#This Row],[Asset Class]]="Local","")</f>
        <v>y</v>
      </c>
      <c r="S987" s="341" t="str" cm="1">
        <f t="array" ref="S987">_xlfn.IFS(Table1[[#This Row],[Asset Class]]&lt;&gt;"Local","y",S$11=$E987,"y",Table1[[#This Row],[Asset Class]]="Local","")</f>
        <v>y</v>
      </c>
      <c r="T987" s="50"/>
      <c r="U987" s="95">
        <f>IF(Table1[[#This Row],[Asset Class]]&lt;&gt;"Local",0.25,IF(P987="y",1,""))</f>
        <v>0.25</v>
      </c>
      <c r="V987" s="415">
        <f>IF(Table1[[#This Row],[Asset Class]]&lt;&gt;"Local",0.25,IF(Q987="y",1,""))</f>
        <v>0.25</v>
      </c>
      <c r="W987" s="415">
        <f>IF(Table1[[#This Row],[Asset Class]]&lt;&gt;"Local",0.25,IF(R987="y",1,""))</f>
        <v>0.25</v>
      </c>
      <c r="X987" s="415">
        <f>IF(Table1[[#This Row],[Asset Class]]&lt;&gt;"Local",0.25,IF(S987="y",1,""))</f>
        <v>0.25</v>
      </c>
      <c r="Y987" s="95">
        <f t="shared" si="90"/>
        <v>1</v>
      </c>
      <c r="Z987" s="50"/>
      <c r="AA987" s="257">
        <f t="shared" si="91"/>
        <v>1125365.25</v>
      </c>
      <c r="AB987" s="258">
        <f t="shared" si="92"/>
        <v>1125365.25</v>
      </c>
      <c r="AC987" s="258">
        <f t="shared" si="93"/>
        <v>1125365.25</v>
      </c>
      <c r="AD987" s="258">
        <f t="shared" si="94"/>
        <v>1125365.25</v>
      </c>
      <c r="AE987" s="259">
        <f t="shared" si="95"/>
        <v>4501461</v>
      </c>
    </row>
    <row r="988" spans="1:31">
      <c r="A988" s="26"/>
      <c r="B988" s="210" t="s">
        <v>1673</v>
      </c>
      <c r="C988" s="211" t="s">
        <v>1676</v>
      </c>
      <c r="D988" s="211" t="s">
        <v>106</v>
      </c>
      <c r="E988" s="211" t="s">
        <v>102</v>
      </c>
      <c r="F988" s="241" t="s">
        <v>108</v>
      </c>
      <c r="G988" s="357">
        <v>0.5</v>
      </c>
      <c r="H988" s="360">
        <v>902.05853511129305</v>
      </c>
      <c r="I988" s="365">
        <v>452.87898632773505</v>
      </c>
      <c r="J988" s="332">
        <f>Table1[[#This Row],[Embellishment Area (m2)]]*Table1[[#This Row],[Construction Unit Rate ($/m)]]*Table1[[#This Row],[Embellishment Area Factor]]</f>
        <v>204261.67749474201</v>
      </c>
      <c r="K988" s="246">
        <v>1804.1170702225861</v>
      </c>
      <c r="L988" s="337">
        <v>140.14546069071523</v>
      </c>
      <c r="M988" s="88">
        <f>Table1[[#This Row],[Size of land (m2)]]*Table1[[#This Row],[Land Unit Rate ($/m2)]]</f>
        <v>252838.81794632776</v>
      </c>
      <c r="N988" s="244">
        <v>2021</v>
      </c>
      <c r="O988" s="202">
        <f>ROUND(IF(Table1[[#This Row],[Valuation Year]]=2016,(Table1[[#This Row],[Total Construction Cost ($)]]+Table1[[#This Row],[Land Value]])*('General Input Sheet'!$G$38/'General Input Sheet'!$G$43),Table1[[#This Row],[Total Construction Cost ($)]]+Table1[[#This Row],[Land Value]]),0)</f>
        <v>457100</v>
      </c>
      <c r="P988" s="123" t="str" cm="1">
        <f t="array" ref="P988">_xlfn.IFS(Table1[[#This Row],[Asset Class]]&lt;&gt;"Local","y",P$11=$E988,"y",Table1[[#This Row],[Asset Class]]="Local","")</f>
        <v>y</v>
      </c>
      <c r="Q988" s="86" t="str" cm="1">
        <f t="array" ref="Q988">_xlfn.IFS(Table1[[#This Row],[Asset Class]]&lt;&gt;"Local","y",Q$11=$E988,"y",Table1[[#This Row],[Asset Class]]="Local","")</f>
        <v>y</v>
      </c>
      <c r="R988" s="86" t="str" cm="1">
        <f t="array" ref="R988">_xlfn.IFS(Table1[[#This Row],[Asset Class]]&lt;&gt;"Local","y",R$11=$E988,"y",Table1[[#This Row],[Asset Class]]="Local","")</f>
        <v>y</v>
      </c>
      <c r="S988" s="341" t="str" cm="1">
        <f t="array" ref="S988">_xlfn.IFS(Table1[[#This Row],[Asset Class]]&lt;&gt;"Local","y",S$11=$E988,"y",Table1[[#This Row],[Asset Class]]="Local","")</f>
        <v>y</v>
      </c>
      <c r="T988" s="50"/>
      <c r="U988" s="95">
        <f>IF(Table1[[#This Row],[Asset Class]]&lt;&gt;"Local",0.25,IF(P988="y",1,""))</f>
        <v>0.25</v>
      </c>
      <c r="V988" s="415">
        <f>IF(Table1[[#This Row],[Asset Class]]&lt;&gt;"Local",0.25,IF(Q988="y",1,""))</f>
        <v>0.25</v>
      </c>
      <c r="W988" s="415">
        <f>IF(Table1[[#This Row],[Asset Class]]&lt;&gt;"Local",0.25,IF(R988="y",1,""))</f>
        <v>0.25</v>
      </c>
      <c r="X988" s="415">
        <f>IF(Table1[[#This Row],[Asset Class]]&lt;&gt;"Local",0.25,IF(S988="y",1,""))</f>
        <v>0.25</v>
      </c>
      <c r="Y988" s="95">
        <f t="shared" si="90"/>
        <v>1</v>
      </c>
      <c r="Z988" s="50"/>
      <c r="AA988" s="257">
        <f t="shared" si="91"/>
        <v>114275</v>
      </c>
      <c r="AB988" s="258">
        <f t="shared" si="92"/>
        <v>114275</v>
      </c>
      <c r="AC988" s="258">
        <f t="shared" si="93"/>
        <v>114275</v>
      </c>
      <c r="AD988" s="258">
        <f t="shared" si="94"/>
        <v>114275</v>
      </c>
      <c r="AE988" s="259">
        <f t="shared" si="95"/>
        <v>457100</v>
      </c>
    </row>
    <row r="989" spans="1:31">
      <c r="A989" s="26"/>
      <c r="B989" s="210" t="s">
        <v>1673</v>
      </c>
      <c r="C989" s="211" t="s">
        <v>1677</v>
      </c>
      <c r="D989" s="211" t="s">
        <v>106</v>
      </c>
      <c r="E989" s="211" t="s">
        <v>102</v>
      </c>
      <c r="F989" s="241" t="s">
        <v>108</v>
      </c>
      <c r="G989" s="357">
        <v>0.5</v>
      </c>
      <c r="H989" s="360">
        <v>18941.577895059327</v>
      </c>
      <c r="I989" s="365">
        <v>452.87898632773505</v>
      </c>
      <c r="J989" s="332">
        <f>Table1[[#This Row],[Embellishment Area (m2)]]*Table1[[#This Row],[Construction Unit Rate ($/m)]]*Table1[[#This Row],[Embellishment Area Factor]]</f>
        <v>4289121.2982811509</v>
      </c>
      <c r="K989" s="246">
        <v>37883.155790118653</v>
      </c>
      <c r="L989" s="337">
        <v>140.14546069071523</v>
      </c>
      <c r="M989" s="88">
        <f>Table1[[#This Row],[Size of land (m2)]]*Table1[[#This Row],[Land Unit Rate ($/m2)]]</f>
        <v>5309152.3206243142</v>
      </c>
      <c r="N989" s="244">
        <v>2021</v>
      </c>
      <c r="O989" s="202">
        <f>ROUND(IF(Table1[[#This Row],[Valuation Year]]=2016,(Table1[[#This Row],[Total Construction Cost ($)]]+Table1[[#This Row],[Land Value]])*('General Input Sheet'!$G$38/'General Input Sheet'!$G$43),Table1[[#This Row],[Total Construction Cost ($)]]+Table1[[#This Row],[Land Value]]),0)</f>
        <v>9598274</v>
      </c>
      <c r="P989" s="123" t="str" cm="1">
        <f t="array" ref="P989">_xlfn.IFS(Table1[[#This Row],[Asset Class]]&lt;&gt;"Local","y",P$11=$E989,"y",Table1[[#This Row],[Asset Class]]="Local","")</f>
        <v>y</v>
      </c>
      <c r="Q989" s="86" t="str" cm="1">
        <f t="array" ref="Q989">_xlfn.IFS(Table1[[#This Row],[Asset Class]]&lt;&gt;"Local","y",Q$11=$E989,"y",Table1[[#This Row],[Asset Class]]="Local","")</f>
        <v>y</v>
      </c>
      <c r="R989" s="86" t="str" cm="1">
        <f t="array" ref="R989">_xlfn.IFS(Table1[[#This Row],[Asset Class]]&lt;&gt;"Local","y",R$11=$E989,"y",Table1[[#This Row],[Asset Class]]="Local","")</f>
        <v>y</v>
      </c>
      <c r="S989" s="341" t="str" cm="1">
        <f t="array" ref="S989">_xlfn.IFS(Table1[[#This Row],[Asset Class]]&lt;&gt;"Local","y",S$11=$E989,"y",Table1[[#This Row],[Asset Class]]="Local","")</f>
        <v>y</v>
      </c>
      <c r="T989" s="50"/>
      <c r="U989" s="95">
        <f>IF(Table1[[#This Row],[Asset Class]]&lt;&gt;"Local",0.25,IF(P989="y",1,""))</f>
        <v>0.25</v>
      </c>
      <c r="V989" s="415">
        <f>IF(Table1[[#This Row],[Asset Class]]&lt;&gt;"Local",0.25,IF(Q989="y",1,""))</f>
        <v>0.25</v>
      </c>
      <c r="W989" s="415">
        <f>IF(Table1[[#This Row],[Asset Class]]&lt;&gt;"Local",0.25,IF(R989="y",1,""))</f>
        <v>0.25</v>
      </c>
      <c r="X989" s="415">
        <f>IF(Table1[[#This Row],[Asset Class]]&lt;&gt;"Local",0.25,IF(S989="y",1,""))</f>
        <v>0.25</v>
      </c>
      <c r="Y989" s="95">
        <f t="shared" si="90"/>
        <v>1</v>
      </c>
      <c r="Z989" s="50"/>
      <c r="AA989" s="257">
        <f t="shared" si="91"/>
        <v>2399568.5</v>
      </c>
      <c r="AB989" s="258">
        <f t="shared" si="92"/>
        <v>2399568.5</v>
      </c>
      <c r="AC989" s="258">
        <f t="shared" si="93"/>
        <v>2399568.5</v>
      </c>
      <c r="AD989" s="258">
        <f t="shared" si="94"/>
        <v>2399568.5</v>
      </c>
      <c r="AE989" s="259">
        <f t="shared" si="95"/>
        <v>9598274</v>
      </c>
    </row>
    <row r="990" spans="1:31">
      <c r="A990" s="26"/>
      <c r="B990" s="210" t="s">
        <v>1673</v>
      </c>
      <c r="C990" s="211" t="s">
        <v>1678</v>
      </c>
      <c r="D990" s="211" t="s">
        <v>106</v>
      </c>
      <c r="E990" s="211" t="s">
        <v>102</v>
      </c>
      <c r="F990" s="241" t="s">
        <v>103</v>
      </c>
      <c r="G990" s="357">
        <v>0.5</v>
      </c>
      <c r="H990" s="360">
        <v>15059.65891781069</v>
      </c>
      <c r="I990" s="365">
        <v>452.87898632773505</v>
      </c>
      <c r="J990" s="332">
        <f>Table1[[#This Row],[Embellishment Area (m2)]]*Table1[[#This Row],[Construction Unit Rate ($/m)]]*Table1[[#This Row],[Embellishment Area Factor]]</f>
        <v>3410101.5325697702</v>
      </c>
      <c r="K990" s="246">
        <v>30119.317835621379</v>
      </c>
      <c r="L990" s="337">
        <v>140.14546069071523</v>
      </c>
      <c r="M990" s="88">
        <f>Table1[[#This Row],[Size of land (m2)]]*Table1[[#This Row],[Land Unit Rate ($/m2)]]</f>
        <v>4221085.6737632342</v>
      </c>
      <c r="N990" s="244">
        <v>2021</v>
      </c>
      <c r="O990" s="202">
        <f>ROUND(IF(Table1[[#This Row],[Valuation Year]]=2016,(Table1[[#This Row],[Total Construction Cost ($)]]+Table1[[#This Row],[Land Value]])*('General Input Sheet'!$G$38/'General Input Sheet'!$G$43),Table1[[#This Row],[Total Construction Cost ($)]]+Table1[[#This Row],[Land Value]]),0)</f>
        <v>7631187</v>
      </c>
      <c r="P990" s="123" t="str" cm="1">
        <f t="array" ref="P990">_xlfn.IFS(Table1[[#This Row],[Asset Class]]&lt;&gt;"Local","y",P$11=$E990,"y",Table1[[#This Row],[Asset Class]]="Local","")</f>
        <v>y</v>
      </c>
      <c r="Q990" s="86" t="str" cm="1">
        <f t="array" ref="Q990">_xlfn.IFS(Table1[[#This Row],[Asset Class]]&lt;&gt;"Local","y",Q$11=$E990,"y",Table1[[#This Row],[Asset Class]]="Local","")</f>
        <v>y</v>
      </c>
      <c r="R990" s="86" t="str" cm="1">
        <f t="array" ref="R990">_xlfn.IFS(Table1[[#This Row],[Asset Class]]&lt;&gt;"Local","y",R$11=$E990,"y",Table1[[#This Row],[Asset Class]]="Local","")</f>
        <v>y</v>
      </c>
      <c r="S990" s="341" t="str" cm="1">
        <f t="array" ref="S990">_xlfn.IFS(Table1[[#This Row],[Asset Class]]&lt;&gt;"Local","y",S$11=$E990,"y",Table1[[#This Row],[Asset Class]]="Local","")</f>
        <v>y</v>
      </c>
      <c r="T990" s="50"/>
      <c r="U990" s="95">
        <f>IF(Table1[[#This Row],[Asset Class]]&lt;&gt;"Local",0.25,IF(P990="y",1,""))</f>
        <v>0.25</v>
      </c>
      <c r="V990" s="415">
        <f>IF(Table1[[#This Row],[Asset Class]]&lt;&gt;"Local",0.25,IF(Q990="y",1,""))</f>
        <v>0.25</v>
      </c>
      <c r="W990" s="415">
        <f>IF(Table1[[#This Row],[Asset Class]]&lt;&gt;"Local",0.25,IF(R990="y",1,""))</f>
        <v>0.25</v>
      </c>
      <c r="X990" s="415">
        <f>IF(Table1[[#This Row],[Asset Class]]&lt;&gt;"Local",0.25,IF(S990="y",1,""))</f>
        <v>0.25</v>
      </c>
      <c r="Y990" s="95">
        <f t="shared" si="90"/>
        <v>1</v>
      </c>
      <c r="Z990" s="50"/>
      <c r="AA990" s="257">
        <f t="shared" si="91"/>
        <v>1907796.75</v>
      </c>
      <c r="AB990" s="258">
        <f t="shared" si="92"/>
        <v>1907796.75</v>
      </c>
      <c r="AC990" s="258">
        <f t="shared" si="93"/>
        <v>1907796.75</v>
      </c>
      <c r="AD990" s="258">
        <f t="shared" si="94"/>
        <v>1907796.75</v>
      </c>
      <c r="AE990" s="259">
        <f t="shared" si="95"/>
        <v>7631187</v>
      </c>
    </row>
    <row r="991" spans="1:31">
      <c r="A991" s="26"/>
      <c r="B991" s="210" t="s">
        <v>1679</v>
      </c>
      <c r="C991" s="211" t="s">
        <v>1680</v>
      </c>
      <c r="D991" s="211" t="s">
        <v>111</v>
      </c>
      <c r="E991" s="211" t="s">
        <v>102</v>
      </c>
      <c r="F991" s="241" t="s">
        <v>103</v>
      </c>
      <c r="G991" s="357">
        <v>0.5</v>
      </c>
      <c r="H991" s="360">
        <v>1382.0356571143595</v>
      </c>
      <c r="I991" s="365">
        <v>143.96305955739601</v>
      </c>
      <c r="J991" s="332">
        <f>Table1[[#This Row],[Embellishment Area (m2)]]*Table1[[#This Row],[Construction Unit Rate ($/m)]]*Table1[[#This Row],[Embellishment Area Factor]]</f>
        <v>99481.040807799742</v>
      </c>
      <c r="K991" s="246">
        <v>2764.0713142287191</v>
      </c>
      <c r="L991" s="337">
        <v>39.027494808321961</v>
      </c>
      <c r="M991" s="88">
        <f>Table1[[#This Row],[Size of land (m2)]]*Table1[[#This Row],[Land Unit Rate ($/m2)]]</f>
        <v>107874.77886589299</v>
      </c>
      <c r="N991" s="244">
        <v>2021</v>
      </c>
      <c r="O991" s="202">
        <f>ROUND(IF(Table1[[#This Row],[Valuation Year]]=2016,(Table1[[#This Row],[Total Construction Cost ($)]]+Table1[[#This Row],[Land Value]])*('General Input Sheet'!$G$38/'General Input Sheet'!$G$43),Table1[[#This Row],[Total Construction Cost ($)]]+Table1[[#This Row],[Land Value]]),0)</f>
        <v>207356</v>
      </c>
      <c r="P991" s="123" t="str" cm="1">
        <f t="array" ref="P991">_xlfn.IFS(Table1[[#This Row],[Asset Class]]&lt;&gt;"Local","y",P$11=$E991,"y",Table1[[#This Row],[Asset Class]]="Local","")</f>
        <v/>
      </c>
      <c r="Q991" s="86" t="str" cm="1">
        <f t="array" ref="Q991">_xlfn.IFS(Table1[[#This Row],[Asset Class]]&lt;&gt;"Local","y",Q$11=$E991,"y",Table1[[#This Row],[Asset Class]]="Local","")</f>
        <v/>
      </c>
      <c r="R991" s="86" t="str" cm="1">
        <f t="array" ref="R991">_xlfn.IFS(Table1[[#This Row],[Asset Class]]&lt;&gt;"Local","y",R$11=$E991,"y",Table1[[#This Row],[Asset Class]]="Local","")</f>
        <v>y</v>
      </c>
      <c r="S991" s="341" t="str" cm="1">
        <f t="array" ref="S991">_xlfn.IFS(Table1[[#This Row],[Asset Class]]&lt;&gt;"Local","y",S$11=$E991,"y",Table1[[#This Row],[Asset Class]]="Local","")</f>
        <v/>
      </c>
      <c r="T991" s="50"/>
      <c r="U991" s="95" t="str">
        <f>IF(Table1[[#This Row],[Asset Class]]&lt;&gt;"Local",0.25,IF(P991="y",1,""))</f>
        <v/>
      </c>
      <c r="V991" s="415" t="str">
        <f>IF(Table1[[#This Row],[Asset Class]]&lt;&gt;"Local",0.25,IF(Q991="y",1,""))</f>
        <v/>
      </c>
      <c r="W991" s="415">
        <f>IF(Table1[[#This Row],[Asset Class]]&lt;&gt;"Local",0.25,IF(R991="y",1,""))</f>
        <v>1</v>
      </c>
      <c r="X991" s="415" t="str">
        <f>IF(Table1[[#This Row],[Asset Class]]&lt;&gt;"Local",0.25,IF(S991="y",1,""))</f>
        <v/>
      </c>
      <c r="Y991" s="95">
        <f t="shared" si="90"/>
        <v>1</v>
      </c>
      <c r="Z991" s="50"/>
      <c r="AA991" s="257" t="str">
        <f t="shared" si="91"/>
        <v/>
      </c>
      <c r="AB991" s="258" t="str">
        <f t="shared" si="92"/>
        <v/>
      </c>
      <c r="AC991" s="258">
        <f t="shared" si="93"/>
        <v>207356</v>
      </c>
      <c r="AD991" s="258" t="str">
        <f t="shared" si="94"/>
        <v/>
      </c>
      <c r="AE991" s="259">
        <f t="shared" si="95"/>
        <v>207356</v>
      </c>
    </row>
    <row r="992" spans="1:31">
      <c r="A992" s="26"/>
      <c r="B992" s="210" t="s">
        <v>1681</v>
      </c>
      <c r="C992" s="211" t="s">
        <v>1682</v>
      </c>
      <c r="D992" s="211" t="s">
        <v>111</v>
      </c>
      <c r="E992" s="211" t="s">
        <v>102</v>
      </c>
      <c r="F992" s="241" t="s">
        <v>103</v>
      </c>
      <c r="G992" s="357">
        <v>0.5</v>
      </c>
      <c r="H992" s="360">
        <v>1140.1231116300464</v>
      </c>
      <c r="I992" s="365">
        <v>143.96305955739601</v>
      </c>
      <c r="J992" s="332">
        <f>Table1[[#This Row],[Embellishment Area (m2)]]*Table1[[#This Row],[Construction Unit Rate ($/m)]]*Table1[[#This Row],[Embellishment Area Factor]]</f>
        <v>82067.805711180015</v>
      </c>
      <c r="K992" s="246">
        <v>2280.2462232600928</v>
      </c>
      <c r="L992" s="337">
        <v>39.027494808321961</v>
      </c>
      <c r="M992" s="88">
        <f>Table1[[#This Row],[Size of land (m2)]]*Table1[[#This Row],[Land Unit Rate ($/m2)]]</f>
        <v>88992.297639979035</v>
      </c>
      <c r="N992" s="244">
        <v>2021</v>
      </c>
      <c r="O992" s="202">
        <f>ROUND(IF(Table1[[#This Row],[Valuation Year]]=2016,(Table1[[#This Row],[Total Construction Cost ($)]]+Table1[[#This Row],[Land Value]])*('General Input Sheet'!$G$38/'General Input Sheet'!$G$43),Table1[[#This Row],[Total Construction Cost ($)]]+Table1[[#This Row],[Land Value]]),0)</f>
        <v>171060</v>
      </c>
      <c r="P992" s="123" t="str" cm="1">
        <f t="array" ref="P992">_xlfn.IFS(Table1[[#This Row],[Asset Class]]&lt;&gt;"Local","y",P$11=$E992,"y",Table1[[#This Row],[Asset Class]]="Local","")</f>
        <v/>
      </c>
      <c r="Q992" s="86" t="str" cm="1">
        <f t="array" ref="Q992">_xlfn.IFS(Table1[[#This Row],[Asset Class]]&lt;&gt;"Local","y",Q$11=$E992,"y",Table1[[#This Row],[Asset Class]]="Local","")</f>
        <v/>
      </c>
      <c r="R992" s="86" t="str" cm="1">
        <f t="array" ref="R992">_xlfn.IFS(Table1[[#This Row],[Asset Class]]&lt;&gt;"Local","y",R$11=$E992,"y",Table1[[#This Row],[Asset Class]]="Local","")</f>
        <v>y</v>
      </c>
      <c r="S992" s="341" t="str" cm="1">
        <f t="array" ref="S992">_xlfn.IFS(Table1[[#This Row],[Asset Class]]&lt;&gt;"Local","y",S$11=$E992,"y",Table1[[#This Row],[Asset Class]]="Local","")</f>
        <v/>
      </c>
      <c r="T992" s="50"/>
      <c r="U992" s="95" t="str">
        <f>IF(Table1[[#This Row],[Asset Class]]&lt;&gt;"Local",0.25,IF(P992="y",1,""))</f>
        <v/>
      </c>
      <c r="V992" s="415" t="str">
        <f>IF(Table1[[#This Row],[Asset Class]]&lt;&gt;"Local",0.25,IF(Q992="y",1,""))</f>
        <v/>
      </c>
      <c r="W992" s="415">
        <f>IF(Table1[[#This Row],[Asset Class]]&lt;&gt;"Local",0.25,IF(R992="y",1,""))</f>
        <v>1</v>
      </c>
      <c r="X992" s="415" t="str">
        <f>IF(Table1[[#This Row],[Asset Class]]&lt;&gt;"Local",0.25,IF(S992="y",1,""))</f>
        <v/>
      </c>
      <c r="Y992" s="95">
        <f t="shared" si="90"/>
        <v>1</v>
      </c>
      <c r="Z992" s="50"/>
      <c r="AA992" s="257" t="str">
        <f t="shared" si="91"/>
        <v/>
      </c>
      <c r="AB992" s="258" t="str">
        <f t="shared" si="92"/>
        <v/>
      </c>
      <c r="AC992" s="258">
        <f t="shared" si="93"/>
        <v>171060</v>
      </c>
      <c r="AD992" s="258" t="str">
        <f t="shared" si="94"/>
        <v/>
      </c>
      <c r="AE992" s="259">
        <f t="shared" si="95"/>
        <v>171060</v>
      </c>
    </row>
    <row r="993" spans="1:31">
      <c r="A993" s="26"/>
      <c r="B993" s="210" t="s">
        <v>1683</v>
      </c>
      <c r="C993" s="211" t="s">
        <v>1684</v>
      </c>
      <c r="D993" s="211" t="s">
        <v>106</v>
      </c>
      <c r="E993" s="211" t="s">
        <v>102</v>
      </c>
      <c r="F993" s="241" t="s">
        <v>136</v>
      </c>
      <c r="G993" s="357">
        <v>0.5</v>
      </c>
      <c r="H993" s="360">
        <v>23647.499894406024</v>
      </c>
      <c r="I993" s="365">
        <v>452.87898632773505</v>
      </c>
      <c r="J993" s="332">
        <f>Table1[[#This Row],[Embellishment Area (m2)]]*Table1[[#This Row],[Construction Unit Rate ($/m)]]*Table1[[#This Row],[Embellishment Area Factor]]</f>
        <v>5354727.8906819113</v>
      </c>
      <c r="K993" s="246">
        <v>47294.999788812049</v>
      </c>
      <c r="L993" s="337">
        <v>140.14546069071523</v>
      </c>
      <c r="M993" s="88">
        <f>Table1[[#This Row],[Size of land (m2)]]*Table1[[#This Row],[Land Unit Rate ($/m2)]]</f>
        <v>6628179.5337703442</v>
      </c>
      <c r="N993" s="244">
        <v>2021</v>
      </c>
      <c r="O993" s="202">
        <f>ROUND(IF(Table1[[#This Row],[Valuation Year]]=2016,(Table1[[#This Row],[Total Construction Cost ($)]]+Table1[[#This Row],[Land Value]])*('General Input Sheet'!$G$38/'General Input Sheet'!$G$43),Table1[[#This Row],[Total Construction Cost ($)]]+Table1[[#This Row],[Land Value]]),0)</f>
        <v>11982907</v>
      </c>
      <c r="P993" s="123" t="str" cm="1">
        <f t="array" ref="P993">_xlfn.IFS(Table1[[#This Row],[Asset Class]]&lt;&gt;"Local","y",P$11=$E993,"y",Table1[[#This Row],[Asset Class]]="Local","")</f>
        <v>y</v>
      </c>
      <c r="Q993" s="86" t="str" cm="1">
        <f t="array" ref="Q993">_xlfn.IFS(Table1[[#This Row],[Asset Class]]&lt;&gt;"Local","y",Q$11=$E993,"y",Table1[[#This Row],[Asset Class]]="Local","")</f>
        <v>y</v>
      </c>
      <c r="R993" s="86" t="str" cm="1">
        <f t="array" ref="R993">_xlfn.IFS(Table1[[#This Row],[Asset Class]]&lt;&gt;"Local","y",R$11=$E993,"y",Table1[[#This Row],[Asset Class]]="Local","")</f>
        <v>y</v>
      </c>
      <c r="S993" s="341" t="str" cm="1">
        <f t="array" ref="S993">_xlfn.IFS(Table1[[#This Row],[Asset Class]]&lt;&gt;"Local","y",S$11=$E993,"y",Table1[[#This Row],[Asset Class]]="Local","")</f>
        <v>y</v>
      </c>
      <c r="T993" s="50"/>
      <c r="U993" s="95">
        <f>IF(Table1[[#This Row],[Asset Class]]&lt;&gt;"Local",0.25,IF(P993="y",1,""))</f>
        <v>0.25</v>
      </c>
      <c r="V993" s="415">
        <f>IF(Table1[[#This Row],[Asset Class]]&lt;&gt;"Local",0.25,IF(Q993="y",1,""))</f>
        <v>0.25</v>
      </c>
      <c r="W993" s="415">
        <f>IF(Table1[[#This Row],[Asset Class]]&lt;&gt;"Local",0.25,IF(R993="y",1,""))</f>
        <v>0.25</v>
      </c>
      <c r="X993" s="415">
        <f>IF(Table1[[#This Row],[Asset Class]]&lt;&gt;"Local",0.25,IF(S993="y",1,""))</f>
        <v>0.25</v>
      </c>
      <c r="Y993" s="95">
        <f t="shared" si="90"/>
        <v>1</v>
      </c>
      <c r="Z993" s="50"/>
      <c r="AA993" s="257">
        <f t="shared" si="91"/>
        <v>2995726.75</v>
      </c>
      <c r="AB993" s="258">
        <f t="shared" si="92"/>
        <v>2995726.75</v>
      </c>
      <c r="AC993" s="258">
        <f t="shared" si="93"/>
        <v>2995726.75</v>
      </c>
      <c r="AD993" s="258">
        <f t="shared" si="94"/>
        <v>2995726.75</v>
      </c>
      <c r="AE993" s="259">
        <f t="shared" si="95"/>
        <v>11982907</v>
      </c>
    </row>
    <row r="994" spans="1:31">
      <c r="A994" s="26"/>
      <c r="B994" s="210" t="s">
        <v>1685</v>
      </c>
      <c r="C994" s="211" t="s">
        <v>1686</v>
      </c>
      <c r="D994" s="211" t="s">
        <v>111</v>
      </c>
      <c r="E994" s="211" t="s">
        <v>102</v>
      </c>
      <c r="F994" s="241" t="s">
        <v>103</v>
      </c>
      <c r="G994" s="357">
        <v>0.5</v>
      </c>
      <c r="H994" s="360">
        <v>1297.3737302450645</v>
      </c>
      <c r="I994" s="365">
        <v>143.96305955739601</v>
      </c>
      <c r="J994" s="332">
        <f>Table1[[#This Row],[Embellishment Area (m2)]]*Table1[[#This Row],[Construction Unit Rate ($/m)]]*Table1[[#This Row],[Embellishment Area Factor]]</f>
        <v>93386.945797735621</v>
      </c>
      <c r="K994" s="246">
        <v>2594.747460490129</v>
      </c>
      <c r="L994" s="337">
        <v>39.027494808321961</v>
      </c>
      <c r="M994" s="88">
        <f>Table1[[#This Row],[Size of land (m2)]]*Table1[[#This Row],[Land Unit Rate ($/m2)]]</f>
        <v>101266.49304318511</v>
      </c>
      <c r="N994" s="244">
        <v>2021</v>
      </c>
      <c r="O994" s="202">
        <f>ROUND(IF(Table1[[#This Row],[Valuation Year]]=2016,(Table1[[#This Row],[Total Construction Cost ($)]]+Table1[[#This Row],[Land Value]])*('General Input Sheet'!$G$38/'General Input Sheet'!$G$43),Table1[[#This Row],[Total Construction Cost ($)]]+Table1[[#This Row],[Land Value]]),0)</f>
        <v>194653</v>
      </c>
      <c r="P994" s="123" t="str" cm="1">
        <f t="array" ref="P994">_xlfn.IFS(Table1[[#This Row],[Asset Class]]&lt;&gt;"Local","y",P$11=$E994,"y",Table1[[#This Row],[Asset Class]]="Local","")</f>
        <v/>
      </c>
      <c r="Q994" s="86" t="str" cm="1">
        <f t="array" ref="Q994">_xlfn.IFS(Table1[[#This Row],[Asset Class]]&lt;&gt;"Local","y",Q$11=$E994,"y",Table1[[#This Row],[Asset Class]]="Local","")</f>
        <v/>
      </c>
      <c r="R994" s="86" t="str" cm="1">
        <f t="array" ref="R994">_xlfn.IFS(Table1[[#This Row],[Asset Class]]&lt;&gt;"Local","y",R$11=$E994,"y",Table1[[#This Row],[Asset Class]]="Local","")</f>
        <v>y</v>
      </c>
      <c r="S994" s="341" t="str" cm="1">
        <f t="array" ref="S994">_xlfn.IFS(Table1[[#This Row],[Asset Class]]&lt;&gt;"Local","y",S$11=$E994,"y",Table1[[#This Row],[Asset Class]]="Local","")</f>
        <v/>
      </c>
      <c r="T994" s="50"/>
      <c r="U994" s="95" t="str">
        <f>IF(Table1[[#This Row],[Asset Class]]&lt;&gt;"Local",0.25,IF(P994="y",1,""))</f>
        <v/>
      </c>
      <c r="V994" s="415" t="str">
        <f>IF(Table1[[#This Row],[Asset Class]]&lt;&gt;"Local",0.25,IF(Q994="y",1,""))</f>
        <v/>
      </c>
      <c r="W994" s="415">
        <f>IF(Table1[[#This Row],[Asset Class]]&lt;&gt;"Local",0.25,IF(R994="y",1,""))</f>
        <v>1</v>
      </c>
      <c r="X994" s="415" t="str">
        <f>IF(Table1[[#This Row],[Asset Class]]&lt;&gt;"Local",0.25,IF(S994="y",1,""))</f>
        <v/>
      </c>
      <c r="Y994" s="95">
        <f t="shared" si="90"/>
        <v>1</v>
      </c>
      <c r="Z994" s="50"/>
      <c r="AA994" s="257" t="str">
        <f t="shared" si="91"/>
        <v/>
      </c>
      <c r="AB994" s="258" t="str">
        <f t="shared" si="92"/>
        <v/>
      </c>
      <c r="AC994" s="258">
        <f t="shared" si="93"/>
        <v>194653</v>
      </c>
      <c r="AD994" s="258" t="str">
        <f t="shared" si="94"/>
        <v/>
      </c>
      <c r="AE994" s="259">
        <f t="shared" si="95"/>
        <v>194653</v>
      </c>
    </row>
    <row r="995" spans="1:31">
      <c r="A995" s="26"/>
      <c r="B995" s="210" t="s">
        <v>1687</v>
      </c>
      <c r="C995" s="211" t="s">
        <v>1688</v>
      </c>
      <c r="D995" s="211" t="s">
        <v>106</v>
      </c>
      <c r="E995" s="211" t="s">
        <v>102</v>
      </c>
      <c r="F995" s="241" t="s">
        <v>108</v>
      </c>
      <c r="G995" s="357">
        <v>0.5</v>
      </c>
      <c r="H995" s="360">
        <v>5990.2266021723799</v>
      </c>
      <c r="I995" s="365">
        <v>452.87898632773505</v>
      </c>
      <c r="J995" s="332">
        <f>Table1[[#This Row],[Embellishment Area (m2)]]*Table1[[#This Row],[Construction Unit Rate ($/m)]]*Table1[[#This Row],[Embellishment Area Factor]]</f>
        <v>1356423.87573263</v>
      </c>
      <c r="K995" s="246">
        <v>11980.45320434476</v>
      </c>
      <c r="L995" s="337">
        <v>140.14546069071523</v>
      </c>
      <c r="M995" s="88">
        <f>Table1[[#This Row],[Size of land (m2)]]*Table1[[#This Row],[Land Unit Rate ($/m2)]]</f>
        <v>1679006.1336064518</v>
      </c>
      <c r="N995" s="244">
        <v>2021</v>
      </c>
      <c r="O995" s="202">
        <f>ROUND(IF(Table1[[#This Row],[Valuation Year]]=2016,(Table1[[#This Row],[Total Construction Cost ($)]]+Table1[[#This Row],[Land Value]])*('General Input Sheet'!$G$38/'General Input Sheet'!$G$43),Table1[[#This Row],[Total Construction Cost ($)]]+Table1[[#This Row],[Land Value]]),0)</f>
        <v>3035430</v>
      </c>
      <c r="P995" s="123" t="str" cm="1">
        <f t="array" ref="P995">_xlfn.IFS(Table1[[#This Row],[Asset Class]]&lt;&gt;"Local","y",P$11=$E995,"y",Table1[[#This Row],[Asset Class]]="Local","")</f>
        <v>y</v>
      </c>
      <c r="Q995" s="86" t="str" cm="1">
        <f t="array" ref="Q995">_xlfn.IFS(Table1[[#This Row],[Asset Class]]&lt;&gt;"Local","y",Q$11=$E995,"y",Table1[[#This Row],[Asset Class]]="Local","")</f>
        <v>y</v>
      </c>
      <c r="R995" s="86" t="str" cm="1">
        <f t="array" ref="R995">_xlfn.IFS(Table1[[#This Row],[Asset Class]]&lt;&gt;"Local","y",R$11=$E995,"y",Table1[[#This Row],[Asset Class]]="Local","")</f>
        <v>y</v>
      </c>
      <c r="S995" s="341" t="str" cm="1">
        <f t="array" ref="S995">_xlfn.IFS(Table1[[#This Row],[Asset Class]]&lt;&gt;"Local","y",S$11=$E995,"y",Table1[[#This Row],[Asset Class]]="Local","")</f>
        <v>y</v>
      </c>
      <c r="T995" s="50"/>
      <c r="U995" s="95">
        <f>IF(Table1[[#This Row],[Asset Class]]&lt;&gt;"Local",0.25,IF(P995="y",1,""))</f>
        <v>0.25</v>
      </c>
      <c r="V995" s="415">
        <f>IF(Table1[[#This Row],[Asset Class]]&lt;&gt;"Local",0.25,IF(Q995="y",1,""))</f>
        <v>0.25</v>
      </c>
      <c r="W995" s="415">
        <f>IF(Table1[[#This Row],[Asset Class]]&lt;&gt;"Local",0.25,IF(R995="y",1,""))</f>
        <v>0.25</v>
      </c>
      <c r="X995" s="415">
        <f>IF(Table1[[#This Row],[Asset Class]]&lt;&gt;"Local",0.25,IF(S995="y",1,""))</f>
        <v>0.25</v>
      </c>
      <c r="Y995" s="95">
        <f t="shared" si="90"/>
        <v>1</v>
      </c>
      <c r="Z995" s="50"/>
      <c r="AA995" s="257">
        <f t="shared" si="91"/>
        <v>758857.5</v>
      </c>
      <c r="AB995" s="258">
        <f t="shared" si="92"/>
        <v>758857.5</v>
      </c>
      <c r="AC995" s="258">
        <f t="shared" si="93"/>
        <v>758857.5</v>
      </c>
      <c r="AD995" s="258">
        <f t="shared" si="94"/>
        <v>758857.5</v>
      </c>
      <c r="AE995" s="259">
        <f t="shared" si="95"/>
        <v>3035430</v>
      </c>
    </row>
    <row r="996" spans="1:31">
      <c r="A996" s="26"/>
      <c r="B996" s="210" t="s">
        <v>1689</v>
      </c>
      <c r="C996" s="211" t="s">
        <v>1690</v>
      </c>
      <c r="D996" s="211" t="s">
        <v>111</v>
      </c>
      <c r="E996" s="211" t="s">
        <v>102</v>
      </c>
      <c r="F996" s="241" t="s">
        <v>103</v>
      </c>
      <c r="G996" s="357">
        <v>0.5</v>
      </c>
      <c r="H996" s="360">
        <v>5101.4292876417603</v>
      </c>
      <c r="I996" s="365">
        <v>143.96305955739601</v>
      </c>
      <c r="J996" s="332">
        <f>Table1[[#This Row],[Embellishment Area (m2)]]*Table1[[#This Row],[Construction Unit Rate ($/m)]]*Table1[[#This Row],[Embellishment Area Factor]]</f>
        <v>367208.68418230751</v>
      </c>
      <c r="K996" s="246">
        <v>10202.858575283521</v>
      </c>
      <c r="L996" s="337">
        <v>39.027494808321961</v>
      </c>
      <c r="M996" s="88">
        <f>Table1[[#This Row],[Size of land (m2)]]*Table1[[#This Row],[Land Unit Rate ($/m2)]]</f>
        <v>398192.01007692079</v>
      </c>
      <c r="N996" s="244">
        <v>2021</v>
      </c>
      <c r="O996" s="202">
        <f>ROUND(IF(Table1[[#This Row],[Valuation Year]]=2016,(Table1[[#This Row],[Total Construction Cost ($)]]+Table1[[#This Row],[Land Value]])*('General Input Sheet'!$G$38/'General Input Sheet'!$G$43),Table1[[#This Row],[Total Construction Cost ($)]]+Table1[[#This Row],[Land Value]]),0)</f>
        <v>765401</v>
      </c>
      <c r="P996" s="123" t="str" cm="1">
        <f t="array" ref="P996">_xlfn.IFS(Table1[[#This Row],[Asset Class]]&lt;&gt;"Local","y",P$11=$E996,"y",Table1[[#This Row],[Asset Class]]="Local","")</f>
        <v/>
      </c>
      <c r="Q996" s="86" t="str" cm="1">
        <f t="array" ref="Q996">_xlfn.IFS(Table1[[#This Row],[Asset Class]]&lt;&gt;"Local","y",Q$11=$E996,"y",Table1[[#This Row],[Asset Class]]="Local","")</f>
        <v/>
      </c>
      <c r="R996" s="86" t="str" cm="1">
        <f t="array" ref="R996">_xlfn.IFS(Table1[[#This Row],[Asset Class]]&lt;&gt;"Local","y",R$11=$E996,"y",Table1[[#This Row],[Asset Class]]="Local","")</f>
        <v>y</v>
      </c>
      <c r="S996" s="341" t="str" cm="1">
        <f t="array" ref="S996">_xlfn.IFS(Table1[[#This Row],[Asset Class]]&lt;&gt;"Local","y",S$11=$E996,"y",Table1[[#This Row],[Asset Class]]="Local","")</f>
        <v/>
      </c>
      <c r="T996" s="50"/>
      <c r="U996" s="95" t="str">
        <f>IF(Table1[[#This Row],[Asset Class]]&lt;&gt;"Local",0.25,IF(P996="y",1,""))</f>
        <v/>
      </c>
      <c r="V996" s="415" t="str">
        <f>IF(Table1[[#This Row],[Asset Class]]&lt;&gt;"Local",0.25,IF(Q996="y",1,""))</f>
        <v/>
      </c>
      <c r="W996" s="415">
        <f>IF(Table1[[#This Row],[Asset Class]]&lt;&gt;"Local",0.25,IF(R996="y",1,""))</f>
        <v>1</v>
      </c>
      <c r="X996" s="415" t="str">
        <f>IF(Table1[[#This Row],[Asset Class]]&lt;&gt;"Local",0.25,IF(S996="y",1,""))</f>
        <v/>
      </c>
      <c r="Y996" s="95">
        <f t="shared" si="90"/>
        <v>1</v>
      </c>
      <c r="Z996" s="50"/>
      <c r="AA996" s="257" t="str">
        <f t="shared" si="91"/>
        <v/>
      </c>
      <c r="AB996" s="258" t="str">
        <f t="shared" si="92"/>
        <v/>
      </c>
      <c r="AC996" s="258">
        <f t="shared" si="93"/>
        <v>765401</v>
      </c>
      <c r="AD996" s="258" t="str">
        <f t="shared" si="94"/>
        <v/>
      </c>
      <c r="AE996" s="259">
        <f t="shared" si="95"/>
        <v>765401</v>
      </c>
    </row>
    <row r="997" spans="1:31">
      <c r="A997" s="26"/>
      <c r="B997" s="210" t="s">
        <v>1691</v>
      </c>
      <c r="C997" s="211" t="s">
        <v>1692</v>
      </c>
      <c r="D997" s="211" t="s">
        <v>106</v>
      </c>
      <c r="E997" s="211" t="s">
        <v>102</v>
      </c>
      <c r="F997" s="241" t="s">
        <v>108</v>
      </c>
      <c r="G997" s="357">
        <v>0.5</v>
      </c>
      <c r="H997" s="360">
        <v>5490.274957732855</v>
      </c>
      <c r="I997" s="365">
        <v>452.87898632773505</v>
      </c>
      <c r="J997" s="332">
        <f>Table1[[#This Row],[Embellishment Area (m2)]]*Table1[[#This Row],[Construction Unit Rate ($/m)]]*Table1[[#This Row],[Embellishment Area Factor]]</f>
        <v>1243215.0787593019</v>
      </c>
      <c r="K997" s="246">
        <v>10980.54991546571</v>
      </c>
      <c r="L997" s="337">
        <v>140.14546069071523</v>
      </c>
      <c r="M997" s="88">
        <f>Table1[[#This Row],[Size of land (m2)]]*Table1[[#This Row],[Land Unit Rate ($/m2)]]</f>
        <v>1538874.2265403362</v>
      </c>
      <c r="N997" s="244">
        <v>2021</v>
      </c>
      <c r="O997" s="202">
        <f>ROUND(IF(Table1[[#This Row],[Valuation Year]]=2016,(Table1[[#This Row],[Total Construction Cost ($)]]+Table1[[#This Row],[Land Value]])*('General Input Sheet'!$G$38/'General Input Sheet'!$G$43),Table1[[#This Row],[Total Construction Cost ($)]]+Table1[[#This Row],[Land Value]]),0)</f>
        <v>2782089</v>
      </c>
      <c r="P997" s="123" t="str" cm="1">
        <f t="array" ref="P997">_xlfn.IFS(Table1[[#This Row],[Asset Class]]&lt;&gt;"Local","y",P$11=$E997,"y",Table1[[#This Row],[Asset Class]]="Local","")</f>
        <v>y</v>
      </c>
      <c r="Q997" s="86" t="str" cm="1">
        <f t="array" ref="Q997">_xlfn.IFS(Table1[[#This Row],[Asset Class]]&lt;&gt;"Local","y",Q$11=$E997,"y",Table1[[#This Row],[Asset Class]]="Local","")</f>
        <v>y</v>
      </c>
      <c r="R997" s="86" t="str" cm="1">
        <f t="array" ref="R997">_xlfn.IFS(Table1[[#This Row],[Asset Class]]&lt;&gt;"Local","y",R$11=$E997,"y",Table1[[#This Row],[Asset Class]]="Local","")</f>
        <v>y</v>
      </c>
      <c r="S997" s="341" t="str" cm="1">
        <f t="array" ref="S997">_xlfn.IFS(Table1[[#This Row],[Asset Class]]&lt;&gt;"Local","y",S$11=$E997,"y",Table1[[#This Row],[Asset Class]]="Local","")</f>
        <v>y</v>
      </c>
      <c r="T997" s="50"/>
      <c r="U997" s="95">
        <f>IF(Table1[[#This Row],[Asset Class]]&lt;&gt;"Local",0.25,IF(P997="y",1,""))</f>
        <v>0.25</v>
      </c>
      <c r="V997" s="415">
        <f>IF(Table1[[#This Row],[Asset Class]]&lt;&gt;"Local",0.25,IF(Q997="y",1,""))</f>
        <v>0.25</v>
      </c>
      <c r="W997" s="415">
        <f>IF(Table1[[#This Row],[Asset Class]]&lt;&gt;"Local",0.25,IF(R997="y",1,""))</f>
        <v>0.25</v>
      </c>
      <c r="X997" s="415">
        <f>IF(Table1[[#This Row],[Asset Class]]&lt;&gt;"Local",0.25,IF(S997="y",1,""))</f>
        <v>0.25</v>
      </c>
      <c r="Y997" s="95">
        <f t="shared" si="90"/>
        <v>1</v>
      </c>
      <c r="Z997" s="50"/>
      <c r="AA997" s="257">
        <f t="shared" si="91"/>
        <v>695522.25</v>
      </c>
      <c r="AB997" s="258">
        <f t="shared" si="92"/>
        <v>695522.25</v>
      </c>
      <c r="AC997" s="258">
        <f t="shared" si="93"/>
        <v>695522.25</v>
      </c>
      <c r="AD997" s="258">
        <f t="shared" si="94"/>
        <v>695522.25</v>
      </c>
      <c r="AE997" s="259">
        <f t="shared" si="95"/>
        <v>2782089</v>
      </c>
    </row>
    <row r="998" spans="1:31">
      <c r="A998" s="26"/>
      <c r="B998" s="210" t="s">
        <v>1691</v>
      </c>
      <c r="C998" s="211" t="s">
        <v>1693</v>
      </c>
      <c r="D998" s="211" t="s">
        <v>106</v>
      </c>
      <c r="E998" s="211" t="s">
        <v>102</v>
      </c>
      <c r="F998" s="241" t="s">
        <v>108</v>
      </c>
      <c r="G998" s="357">
        <v>0.5</v>
      </c>
      <c r="H998" s="360">
        <v>7109.3138034439653</v>
      </c>
      <c r="I998" s="365">
        <v>452.87898632773505</v>
      </c>
      <c r="J998" s="332">
        <f>Table1[[#This Row],[Embellishment Area (m2)]]*Table1[[#This Row],[Construction Unit Rate ($/m)]]*Table1[[#This Row],[Embellishment Area Factor]]</f>
        <v>1609829.4143947389</v>
      </c>
      <c r="K998" s="246">
        <v>14218.627606887931</v>
      </c>
      <c r="L998" s="337">
        <v>140.14546069071523</v>
      </c>
      <c r="M998" s="88">
        <f>Table1[[#This Row],[Size of land (m2)]]*Table1[[#This Row],[Land Unit Rate ($/m2)]]</f>
        <v>1992676.1163570308</v>
      </c>
      <c r="N998" s="244">
        <v>2021</v>
      </c>
      <c r="O998" s="202">
        <f>ROUND(IF(Table1[[#This Row],[Valuation Year]]=2016,(Table1[[#This Row],[Total Construction Cost ($)]]+Table1[[#This Row],[Land Value]])*('General Input Sheet'!$G$38/'General Input Sheet'!$G$43),Table1[[#This Row],[Total Construction Cost ($)]]+Table1[[#This Row],[Land Value]]),0)</f>
        <v>3602506</v>
      </c>
      <c r="P998" s="123" t="str" cm="1">
        <f t="array" ref="P998">_xlfn.IFS(Table1[[#This Row],[Asset Class]]&lt;&gt;"Local","y",P$11=$E998,"y",Table1[[#This Row],[Asset Class]]="Local","")</f>
        <v>y</v>
      </c>
      <c r="Q998" s="86" t="str" cm="1">
        <f t="array" ref="Q998">_xlfn.IFS(Table1[[#This Row],[Asset Class]]&lt;&gt;"Local","y",Q$11=$E998,"y",Table1[[#This Row],[Asset Class]]="Local","")</f>
        <v>y</v>
      </c>
      <c r="R998" s="86" t="str" cm="1">
        <f t="array" ref="R998">_xlfn.IFS(Table1[[#This Row],[Asset Class]]&lt;&gt;"Local","y",R$11=$E998,"y",Table1[[#This Row],[Asset Class]]="Local","")</f>
        <v>y</v>
      </c>
      <c r="S998" s="341" t="str" cm="1">
        <f t="array" ref="S998">_xlfn.IFS(Table1[[#This Row],[Asset Class]]&lt;&gt;"Local","y",S$11=$E998,"y",Table1[[#This Row],[Asset Class]]="Local","")</f>
        <v>y</v>
      </c>
      <c r="T998" s="50"/>
      <c r="U998" s="95">
        <f>IF(Table1[[#This Row],[Asset Class]]&lt;&gt;"Local",0.25,IF(P998="y",1,""))</f>
        <v>0.25</v>
      </c>
      <c r="V998" s="415">
        <f>IF(Table1[[#This Row],[Asset Class]]&lt;&gt;"Local",0.25,IF(Q998="y",1,""))</f>
        <v>0.25</v>
      </c>
      <c r="W998" s="415">
        <f>IF(Table1[[#This Row],[Asset Class]]&lt;&gt;"Local",0.25,IF(R998="y",1,""))</f>
        <v>0.25</v>
      </c>
      <c r="X998" s="415">
        <f>IF(Table1[[#This Row],[Asset Class]]&lt;&gt;"Local",0.25,IF(S998="y",1,""))</f>
        <v>0.25</v>
      </c>
      <c r="Y998" s="95">
        <f t="shared" si="90"/>
        <v>1</v>
      </c>
      <c r="Z998" s="50"/>
      <c r="AA998" s="257">
        <f t="shared" si="91"/>
        <v>900626.5</v>
      </c>
      <c r="AB998" s="258">
        <f t="shared" si="92"/>
        <v>900626.5</v>
      </c>
      <c r="AC998" s="258">
        <f t="shared" si="93"/>
        <v>900626.5</v>
      </c>
      <c r="AD998" s="258">
        <f t="shared" si="94"/>
        <v>900626.5</v>
      </c>
      <c r="AE998" s="259">
        <f t="shared" si="95"/>
        <v>3602506</v>
      </c>
    </row>
    <row r="999" spans="1:31">
      <c r="A999" s="26"/>
      <c r="B999" s="210" t="s">
        <v>1694</v>
      </c>
      <c r="C999" s="211" t="s">
        <v>1695</v>
      </c>
      <c r="D999" s="211" t="s">
        <v>111</v>
      </c>
      <c r="E999" s="211" t="s">
        <v>143</v>
      </c>
      <c r="F999" s="241" t="s">
        <v>103</v>
      </c>
      <c r="G999" s="357">
        <v>0.5</v>
      </c>
      <c r="H999" s="361">
        <v>4043.4723379889019</v>
      </c>
      <c r="I999" s="365">
        <v>115.6419902144599</v>
      </c>
      <c r="J999" s="332">
        <f>Table1[[#This Row],[Embellishment Area (m2)]]*Table1[[#This Row],[Construction Unit Rate ($/m)]]*Table1[[#This Row],[Embellishment Area Factor]]</f>
        <v>233797.59427107594</v>
      </c>
      <c r="K999" s="246">
        <v>8086.9446759778039</v>
      </c>
      <c r="L999" s="337">
        <v>85.331826959272703</v>
      </c>
      <c r="M999" s="88">
        <f>Table1[[#This Row],[Size of land (m2)]]*Table1[[#This Row],[Land Unit Rate ($/m2)]]</f>
        <v>690073.76371974964</v>
      </c>
      <c r="N999" s="244">
        <v>2021</v>
      </c>
      <c r="O999" s="88">
        <f>ROUND(IF(Table1[[#This Row],[Valuation Year]]=2016,(Table1[[#This Row],[Total Construction Cost ($)]]+Table1[[#This Row],[Land Value]])*('General Input Sheet'!$G$38/'General Input Sheet'!$G$43),Table1[[#This Row],[Total Construction Cost ($)]]+Table1[[#This Row],[Land Value]]),0)</f>
        <v>923871</v>
      </c>
      <c r="P999" s="123" t="str" cm="1">
        <f t="array" ref="P999">_xlfn.IFS(Table1[[#This Row],[Asset Class]]&lt;&gt;"Local","y",P$11=$E999,"y",Table1[[#This Row],[Asset Class]]="Local","")</f>
        <v/>
      </c>
      <c r="Q999" s="86" t="str" cm="1">
        <f t="array" ref="Q999">_xlfn.IFS(Table1[[#This Row],[Asset Class]]&lt;&gt;"Local","y",Q$11=$E999,"y",Table1[[#This Row],[Asset Class]]="Local","")</f>
        <v>y</v>
      </c>
      <c r="R999" s="86" t="str" cm="1">
        <f t="array" ref="R999">_xlfn.IFS(Table1[[#This Row],[Asset Class]]&lt;&gt;"Local","y",R$11=$E999,"y",Table1[[#This Row],[Asset Class]]="Local","")</f>
        <v/>
      </c>
      <c r="S999" s="341" t="str" cm="1">
        <f t="array" ref="S999">_xlfn.IFS(Table1[[#This Row],[Asset Class]]&lt;&gt;"Local","y",S$11=$E999,"y",Table1[[#This Row],[Asset Class]]="Local","")</f>
        <v/>
      </c>
      <c r="T999" s="50"/>
      <c r="U999" s="95" t="str">
        <f>IF(Table1[[#This Row],[Asset Class]]&lt;&gt;"Local",0.25,IF(P999="y",1,""))</f>
        <v/>
      </c>
      <c r="V999" s="415">
        <f>IF(Table1[[#This Row],[Asset Class]]&lt;&gt;"Local",0.25,IF(Q999="y",1,""))</f>
        <v>1</v>
      </c>
      <c r="W999" s="415" t="str">
        <f>IF(Table1[[#This Row],[Asset Class]]&lt;&gt;"Local",0.25,IF(R999="y",1,""))</f>
        <v/>
      </c>
      <c r="X999" s="415" t="str">
        <f>IF(Table1[[#This Row],[Asset Class]]&lt;&gt;"Local",0.25,IF(S999="y",1,""))</f>
        <v/>
      </c>
      <c r="Y999" s="95">
        <f t="shared" si="90"/>
        <v>1</v>
      </c>
      <c r="Z999" s="50"/>
      <c r="AA999" s="257" t="str">
        <f t="shared" si="91"/>
        <v/>
      </c>
      <c r="AB999" s="258">
        <f t="shared" si="92"/>
        <v>923871</v>
      </c>
      <c r="AC999" s="258" t="str">
        <f t="shared" si="93"/>
        <v/>
      </c>
      <c r="AD999" s="258" t="str">
        <f t="shared" si="94"/>
        <v/>
      </c>
      <c r="AE999" s="259">
        <f t="shared" si="95"/>
        <v>923871</v>
      </c>
    </row>
    <row r="1000" spans="1:31">
      <c r="A1000" s="26"/>
      <c r="B1000" s="210" t="s">
        <v>1696</v>
      </c>
      <c r="C1000" s="211" t="s">
        <v>1697</v>
      </c>
      <c r="D1000" s="211" t="s">
        <v>111</v>
      </c>
      <c r="E1000" s="211" t="s">
        <v>102</v>
      </c>
      <c r="F1000" s="241" t="s">
        <v>103</v>
      </c>
      <c r="G1000" s="357">
        <v>0.5</v>
      </c>
      <c r="H1000" s="360">
        <v>1328.7922962742905</v>
      </c>
      <c r="I1000" s="365">
        <v>143.96305955739601</v>
      </c>
      <c r="J1000" s="332">
        <f>Table1[[#This Row],[Embellishment Area (m2)]]*Table1[[#This Row],[Construction Unit Rate ($/m)]]*Table1[[#This Row],[Embellishment Area Factor]]</f>
        <v>95648.50224397234</v>
      </c>
      <c r="K1000" s="246">
        <v>2657.584592548581</v>
      </c>
      <c r="L1000" s="337">
        <v>39.027494808321961</v>
      </c>
      <c r="M1000" s="88">
        <f>Table1[[#This Row],[Size of land (m2)]]*Table1[[#This Row],[Land Unit Rate ($/m2)]]</f>
        <v>103718.86888836618</v>
      </c>
      <c r="N1000" s="244">
        <v>2021</v>
      </c>
      <c r="O1000" s="202">
        <f>ROUND(IF(Table1[[#This Row],[Valuation Year]]=2016,(Table1[[#This Row],[Total Construction Cost ($)]]+Table1[[#This Row],[Land Value]])*('General Input Sheet'!$G$38/'General Input Sheet'!$G$43),Table1[[#This Row],[Total Construction Cost ($)]]+Table1[[#This Row],[Land Value]]),0)</f>
        <v>199367</v>
      </c>
      <c r="P1000" s="123" t="str" cm="1">
        <f t="array" ref="P1000">_xlfn.IFS(Table1[[#This Row],[Asset Class]]&lt;&gt;"Local","y",P$11=$E1000,"y",Table1[[#This Row],[Asset Class]]="Local","")</f>
        <v/>
      </c>
      <c r="Q1000" s="86" t="str" cm="1">
        <f t="array" ref="Q1000">_xlfn.IFS(Table1[[#This Row],[Asset Class]]&lt;&gt;"Local","y",Q$11=$E1000,"y",Table1[[#This Row],[Asset Class]]="Local","")</f>
        <v/>
      </c>
      <c r="R1000" s="86" t="str" cm="1">
        <f t="array" ref="R1000">_xlfn.IFS(Table1[[#This Row],[Asset Class]]&lt;&gt;"Local","y",R$11=$E1000,"y",Table1[[#This Row],[Asset Class]]="Local","")</f>
        <v>y</v>
      </c>
      <c r="S1000" s="341" t="str" cm="1">
        <f t="array" ref="S1000">_xlfn.IFS(Table1[[#This Row],[Asset Class]]&lt;&gt;"Local","y",S$11=$E1000,"y",Table1[[#This Row],[Asset Class]]="Local","")</f>
        <v/>
      </c>
      <c r="T1000" s="50"/>
      <c r="U1000" s="95" t="str">
        <f>IF(Table1[[#This Row],[Asset Class]]&lt;&gt;"Local",0.25,IF(P1000="y",1,""))</f>
        <v/>
      </c>
      <c r="V1000" s="415" t="str">
        <f>IF(Table1[[#This Row],[Asset Class]]&lt;&gt;"Local",0.25,IF(Q1000="y",1,""))</f>
        <v/>
      </c>
      <c r="W1000" s="415">
        <f>IF(Table1[[#This Row],[Asset Class]]&lt;&gt;"Local",0.25,IF(R1000="y",1,""))</f>
        <v>1</v>
      </c>
      <c r="X1000" s="415" t="str">
        <f>IF(Table1[[#This Row],[Asset Class]]&lt;&gt;"Local",0.25,IF(S1000="y",1,""))</f>
        <v/>
      </c>
      <c r="Y1000" s="95">
        <f t="shared" si="90"/>
        <v>1</v>
      </c>
      <c r="Z1000" s="50"/>
      <c r="AA1000" s="257" t="str">
        <f t="shared" si="91"/>
        <v/>
      </c>
      <c r="AB1000" s="258" t="str">
        <f t="shared" si="92"/>
        <v/>
      </c>
      <c r="AC1000" s="258">
        <f t="shared" si="93"/>
        <v>199367</v>
      </c>
      <c r="AD1000" s="258" t="str">
        <f t="shared" si="94"/>
        <v/>
      </c>
      <c r="AE1000" s="259">
        <f t="shared" si="95"/>
        <v>199367</v>
      </c>
    </row>
    <row r="1001" spans="1:31">
      <c r="A1001" s="26"/>
      <c r="B1001" s="210" t="s">
        <v>1698</v>
      </c>
      <c r="C1001" s="211" t="s">
        <v>1699</v>
      </c>
      <c r="D1001" s="211" t="s">
        <v>111</v>
      </c>
      <c r="E1001" s="211" t="s">
        <v>102</v>
      </c>
      <c r="F1001" s="241" t="s">
        <v>103</v>
      </c>
      <c r="G1001" s="357">
        <v>0.5</v>
      </c>
      <c r="H1001" s="360">
        <v>7829.1552256337654</v>
      </c>
      <c r="I1001" s="365">
        <v>143.96305955739601</v>
      </c>
      <c r="J1001" s="332">
        <f>Table1[[#This Row],[Embellishment Area (m2)]]*Table1[[#This Row],[Construction Unit Rate ($/m)]]*Table1[[#This Row],[Embellishment Area Factor]]</f>
        <v>563554.57001600601</v>
      </c>
      <c r="K1001" s="246">
        <v>0</v>
      </c>
      <c r="L1001" s="337">
        <v>39.027494808321961</v>
      </c>
      <c r="M1001" s="88">
        <f>Table1[[#This Row],[Size of land (m2)]]*Table1[[#This Row],[Land Unit Rate ($/m2)]]</f>
        <v>0</v>
      </c>
      <c r="N1001" s="244">
        <v>2021</v>
      </c>
      <c r="O1001" s="202">
        <f>ROUND(IF(Table1[[#This Row],[Valuation Year]]=2016,(Table1[[#This Row],[Total Construction Cost ($)]]+Table1[[#This Row],[Land Value]])*('General Input Sheet'!$G$38/'General Input Sheet'!$G$43),Table1[[#This Row],[Total Construction Cost ($)]]+Table1[[#This Row],[Land Value]]),0)</f>
        <v>563555</v>
      </c>
      <c r="P1001" s="123" t="str" cm="1">
        <f t="array" ref="P1001">_xlfn.IFS(Table1[[#This Row],[Asset Class]]&lt;&gt;"Local","y",P$11=$E1001,"y",Table1[[#This Row],[Asset Class]]="Local","")</f>
        <v/>
      </c>
      <c r="Q1001" s="86" t="str" cm="1">
        <f t="array" ref="Q1001">_xlfn.IFS(Table1[[#This Row],[Asset Class]]&lt;&gt;"Local","y",Q$11=$E1001,"y",Table1[[#This Row],[Asset Class]]="Local","")</f>
        <v/>
      </c>
      <c r="R1001" s="86" t="str" cm="1">
        <f t="array" ref="R1001">_xlfn.IFS(Table1[[#This Row],[Asset Class]]&lt;&gt;"Local","y",R$11=$E1001,"y",Table1[[#This Row],[Asset Class]]="Local","")</f>
        <v>y</v>
      </c>
      <c r="S1001" s="341" t="str" cm="1">
        <f t="array" ref="S1001">_xlfn.IFS(Table1[[#This Row],[Asset Class]]&lt;&gt;"Local","y",S$11=$E1001,"y",Table1[[#This Row],[Asset Class]]="Local","")</f>
        <v/>
      </c>
      <c r="T1001" s="50"/>
      <c r="U1001" s="95" t="str">
        <f>IF(Table1[[#This Row],[Asset Class]]&lt;&gt;"Local",0.25,IF(P1001="y",1,""))</f>
        <v/>
      </c>
      <c r="V1001" s="415" t="str">
        <f>IF(Table1[[#This Row],[Asset Class]]&lt;&gt;"Local",0.25,IF(Q1001="y",1,""))</f>
        <v/>
      </c>
      <c r="W1001" s="415">
        <f>IF(Table1[[#This Row],[Asset Class]]&lt;&gt;"Local",0.25,IF(R1001="y",1,""))</f>
        <v>1</v>
      </c>
      <c r="X1001" s="415" t="str">
        <f>IF(Table1[[#This Row],[Asset Class]]&lt;&gt;"Local",0.25,IF(S1001="y",1,""))</f>
        <v/>
      </c>
      <c r="Y1001" s="95">
        <f t="shared" si="90"/>
        <v>1</v>
      </c>
      <c r="Z1001" s="50"/>
      <c r="AA1001" s="257" t="str">
        <f t="shared" si="91"/>
        <v/>
      </c>
      <c r="AB1001" s="258" t="str">
        <f t="shared" si="92"/>
        <v/>
      </c>
      <c r="AC1001" s="258">
        <f t="shared" si="93"/>
        <v>563555</v>
      </c>
      <c r="AD1001" s="258" t="str">
        <f t="shared" si="94"/>
        <v/>
      </c>
      <c r="AE1001" s="259">
        <f t="shared" si="95"/>
        <v>563555</v>
      </c>
    </row>
    <row r="1002" spans="1:31">
      <c r="A1002" s="26"/>
      <c r="B1002" s="210" t="s">
        <v>1698</v>
      </c>
      <c r="C1002" s="211" t="s">
        <v>1700</v>
      </c>
      <c r="D1002" s="211" t="s">
        <v>111</v>
      </c>
      <c r="E1002" s="211" t="s">
        <v>102</v>
      </c>
      <c r="F1002" s="241" t="s">
        <v>103</v>
      </c>
      <c r="G1002" s="357">
        <v>0.5</v>
      </c>
      <c r="H1002" s="360">
        <v>2026.772453967852</v>
      </c>
      <c r="I1002" s="365">
        <v>143.96305955739601</v>
      </c>
      <c r="J1002" s="332">
        <f>Table1[[#This Row],[Embellishment Area (m2)]]*Table1[[#This Row],[Construction Unit Rate ($/m)]]*Table1[[#This Row],[Embellishment Area Factor]]</f>
        <v>145890.18174993177</v>
      </c>
      <c r="K1002" s="246">
        <v>0</v>
      </c>
      <c r="L1002" s="337">
        <v>39.027494808321961</v>
      </c>
      <c r="M1002" s="88">
        <f>Table1[[#This Row],[Size of land (m2)]]*Table1[[#This Row],[Land Unit Rate ($/m2)]]</f>
        <v>0</v>
      </c>
      <c r="N1002" s="244">
        <v>2021</v>
      </c>
      <c r="O1002" s="202">
        <f>ROUND(IF(Table1[[#This Row],[Valuation Year]]=2016,(Table1[[#This Row],[Total Construction Cost ($)]]+Table1[[#This Row],[Land Value]])*('General Input Sheet'!$G$38/'General Input Sheet'!$G$43),Table1[[#This Row],[Total Construction Cost ($)]]+Table1[[#This Row],[Land Value]]),0)</f>
        <v>145890</v>
      </c>
      <c r="P1002" s="123" t="str" cm="1">
        <f t="array" ref="P1002">_xlfn.IFS(Table1[[#This Row],[Asset Class]]&lt;&gt;"Local","y",P$11=$E1002,"y",Table1[[#This Row],[Asset Class]]="Local","")</f>
        <v/>
      </c>
      <c r="Q1002" s="86" t="str" cm="1">
        <f t="array" ref="Q1002">_xlfn.IFS(Table1[[#This Row],[Asset Class]]&lt;&gt;"Local","y",Q$11=$E1002,"y",Table1[[#This Row],[Asset Class]]="Local","")</f>
        <v/>
      </c>
      <c r="R1002" s="86" t="str" cm="1">
        <f t="array" ref="R1002">_xlfn.IFS(Table1[[#This Row],[Asset Class]]&lt;&gt;"Local","y",R$11=$E1002,"y",Table1[[#This Row],[Asset Class]]="Local","")</f>
        <v>y</v>
      </c>
      <c r="S1002" s="341" t="str" cm="1">
        <f t="array" ref="S1002">_xlfn.IFS(Table1[[#This Row],[Asset Class]]&lt;&gt;"Local","y",S$11=$E1002,"y",Table1[[#This Row],[Asset Class]]="Local","")</f>
        <v/>
      </c>
      <c r="T1002" s="50"/>
      <c r="U1002" s="95" t="str">
        <f>IF(Table1[[#This Row],[Asset Class]]&lt;&gt;"Local",0.25,IF(P1002="y",1,""))</f>
        <v/>
      </c>
      <c r="V1002" s="415" t="str">
        <f>IF(Table1[[#This Row],[Asset Class]]&lt;&gt;"Local",0.25,IF(Q1002="y",1,""))</f>
        <v/>
      </c>
      <c r="W1002" s="415">
        <f>IF(Table1[[#This Row],[Asset Class]]&lt;&gt;"Local",0.25,IF(R1002="y",1,""))</f>
        <v>1</v>
      </c>
      <c r="X1002" s="415" t="str">
        <f>IF(Table1[[#This Row],[Asset Class]]&lt;&gt;"Local",0.25,IF(S1002="y",1,""))</f>
        <v/>
      </c>
      <c r="Y1002" s="95">
        <f t="shared" si="90"/>
        <v>1</v>
      </c>
      <c r="Z1002" s="50"/>
      <c r="AA1002" s="257" t="str">
        <f t="shared" si="91"/>
        <v/>
      </c>
      <c r="AB1002" s="258" t="str">
        <f t="shared" si="92"/>
        <v/>
      </c>
      <c r="AC1002" s="258">
        <f t="shared" si="93"/>
        <v>145890</v>
      </c>
      <c r="AD1002" s="258" t="str">
        <f t="shared" si="94"/>
        <v/>
      </c>
      <c r="AE1002" s="259">
        <f t="shared" si="95"/>
        <v>145890</v>
      </c>
    </row>
    <row r="1003" spans="1:31">
      <c r="A1003" s="26"/>
      <c r="B1003" s="210" t="s">
        <v>1701</v>
      </c>
      <c r="C1003" s="211" t="s">
        <v>1702</v>
      </c>
      <c r="D1003" s="211" t="s">
        <v>106</v>
      </c>
      <c r="E1003" s="211" t="s">
        <v>102</v>
      </c>
      <c r="F1003" s="241" t="s">
        <v>103</v>
      </c>
      <c r="G1003" s="357">
        <v>0.5</v>
      </c>
      <c r="H1003" s="360">
        <v>16965.940991860531</v>
      </c>
      <c r="I1003" s="365">
        <v>452.87898632773505</v>
      </c>
      <c r="J1003" s="332">
        <f>Table1[[#This Row],[Embellishment Area (m2)]]*Table1[[#This Row],[Construction Unit Rate ($/m)]]*Table1[[#This Row],[Embellishment Area Factor]]</f>
        <v>3841759.0792449825</v>
      </c>
      <c r="K1003" s="246">
        <v>0</v>
      </c>
      <c r="L1003" s="337">
        <v>140.14546069071523</v>
      </c>
      <c r="M1003" s="88">
        <f>Table1[[#This Row],[Size of land (m2)]]*Table1[[#This Row],[Land Unit Rate ($/m2)]]</f>
        <v>0</v>
      </c>
      <c r="N1003" s="244">
        <v>2021</v>
      </c>
      <c r="O1003" s="202">
        <f>ROUND(IF(Table1[[#This Row],[Valuation Year]]=2016,(Table1[[#This Row],[Total Construction Cost ($)]]+Table1[[#This Row],[Land Value]])*('General Input Sheet'!$G$38/'General Input Sheet'!$G$43),Table1[[#This Row],[Total Construction Cost ($)]]+Table1[[#This Row],[Land Value]]),0)</f>
        <v>3841759</v>
      </c>
      <c r="P1003" s="123" t="str" cm="1">
        <f t="array" ref="P1003">_xlfn.IFS(Table1[[#This Row],[Asset Class]]&lt;&gt;"Local","y",P$11=$E1003,"y",Table1[[#This Row],[Asset Class]]="Local","")</f>
        <v>y</v>
      </c>
      <c r="Q1003" s="86" t="str" cm="1">
        <f t="array" ref="Q1003">_xlfn.IFS(Table1[[#This Row],[Asset Class]]&lt;&gt;"Local","y",Q$11=$E1003,"y",Table1[[#This Row],[Asset Class]]="Local","")</f>
        <v>y</v>
      </c>
      <c r="R1003" s="86" t="str" cm="1">
        <f t="array" ref="R1003">_xlfn.IFS(Table1[[#This Row],[Asset Class]]&lt;&gt;"Local","y",R$11=$E1003,"y",Table1[[#This Row],[Asset Class]]="Local","")</f>
        <v>y</v>
      </c>
      <c r="S1003" s="341" t="str" cm="1">
        <f t="array" ref="S1003">_xlfn.IFS(Table1[[#This Row],[Asset Class]]&lt;&gt;"Local","y",S$11=$E1003,"y",Table1[[#This Row],[Asset Class]]="Local","")</f>
        <v>y</v>
      </c>
      <c r="T1003" s="50"/>
      <c r="U1003" s="95">
        <f>IF(Table1[[#This Row],[Asset Class]]&lt;&gt;"Local",0.25,IF(P1003="y",1,""))</f>
        <v>0.25</v>
      </c>
      <c r="V1003" s="415">
        <f>IF(Table1[[#This Row],[Asset Class]]&lt;&gt;"Local",0.25,IF(Q1003="y",1,""))</f>
        <v>0.25</v>
      </c>
      <c r="W1003" s="415">
        <f>IF(Table1[[#This Row],[Asset Class]]&lt;&gt;"Local",0.25,IF(R1003="y",1,""))</f>
        <v>0.25</v>
      </c>
      <c r="X1003" s="415">
        <f>IF(Table1[[#This Row],[Asset Class]]&lt;&gt;"Local",0.25,IF(S1003="y",1,""))</f>
        <v>0.25</v>
      </c>
      <c r="Y1003" s="95">
        <f t="shared" si="90"/>
        <v>1</v>
      </c>
      <c r="Z1003" s="50"/>
      <c r="AA1003" s="257">
        <f t="shared" si="91"/>
        <v>960439.75</v>
      </c>
      <c r="AB1003" s="258">
        <f t="shared" si="92"/>
        <v>960439.75</v>
      </c>
      <c r="AC1003" s="258">
        <f t="shared" si="93"/>
        <v>960439.75</v>
      </c>
      <c r="AD1003" s="258">
        <f t="shared" si="94"/>
        <v>960439.75</v>
      </c>
      <c r="AE1003" s="259">
        <f t="shared" si="95"/>
        <v>3841759</v>
      </c>
    </row>
    <row r="1004" spans="1:31">
      <c r="A1004" s="26"/>
      <c r="B1004" s="210" t="s">
        <v>1703</v>
      </c>
      <c r="C1004" s="211" t="s">
        <v>1704</v>
      </c>
      <c r="D1004" s="211" t="s">
        <v>111</v>
      </c>
      <c r="E1004" s="211" t="s">
        <v>102</v>
      </c>
      <c r="F1004" s="241" t="s">
        <v>103</v>
      </c>
      <c r="G1004" s="357">
        <v>0.5</v>
      </c>
      <c r="H1004" s="360">
        <v>2654.8509464116919</v>
      </c>
      <c r="I1004" s="365">
        <v>143.96305955739601</v>
      </c>
      <c r="J1004" s="332">
        <f>Table1[[#This Row],[Embellishment Area (m2)]]*Table1[[#This Row],[Construction Unit Rate ($/m)]]*Table1[[#This Row],[Embellishment Area Factor]]</f>
        <v>191100.23245713778</v>
      </c>
      <c r="K1004" s="246">
        <v>0</v>
      </c>
      <c r="L1004" s="337">
        <v>39.027494808321961</v>
      </c>
      <c r="M1004" s="88">
        <f>Table1[[#This Row],[Size of land (m2)]]*Table1[[#This Row],[Land Unit Rate ($/m2)]]</f>
        <v>0</v>
      </c>
      <c r="N1004" s="244">
        <v>2021</v>
      </c>
      <c r="O1004" s="202">
        <f>ROUND(IF(Table1[[#This Row],[Valuation Year]]=2016,(Table1[[#This Row],[Total Construction Cost ($)]]+Table1[[#This Row],[Land Value]])*('General Input Sheet'!$G$38/'General Input Sheet'!$G$43),Table1[[#This Row],[Total Construction Cost ($)]]+Table1[[#This Row],[Land Value]]),0)</f>
        <v>191100</v>
      </c>
      <c r="P1004" s="123" t="str" cm="1">
        <f t="array" ref="P1004">_xlfn.IFS(Table1[[#This Row],[Asset Class]]&lt;&gt;"Local","y",P$11=$E1004,"y",Table1[[#This Row],[Asset Class]]="Local","")</f>
        <v/>
      </c>
      <c r="Q1004" s="86" t="str" cm="1">
        <f t="array" ref="Q1004">_xlfn.IFS(Table1[[#This Row],[Asset Class]]&lt;&gt;"Local","y",Q$11=$E1004,"y",Table1[[#This Row],[Asset Class]]="Local","")</f>
        <v/>
      </c>
      <c r="R1004" s="86" t="str" cm="1">
        <f t="array" ref="R1004">_xlfn.IFS(Table1[[#This Row],[Asset Class]]&lt;&gt;"Local","y",R$11=$E1004,"y",Table1[[#This Row],[Asset Class]]="Local","")</f>
        <v>y</v>
      </c>
      <c r="S1004" s="341" t="str" cm="1">
        <f t="array" ref="S1004">_xlfn.IFS(Table1[[#This Row],[Asset Class]]&lt;&gt;"Local","y",S$11=$E1004,"y",Table1[[#This Row],[Asset Class]]="Local","")</f>
        <v/>
      </c>
      <c r="T1004" s="50"/>
      <c r="U1004" s="95" t="str">
        <f>IF(Table1[[#This Row],[Asset Class]]&lt;&gt;"Local",0.25,IF(P1004="y",1,""))</f>
        <v/>
      </c>
      <c r="V1004" s="415" t="str">
        <f>IF(Table1[[#This Row],[Asset Class]]&lt;&gt;"Local",0.25,IF(Q1004="y",1,""))</f>
        <v/>
      </c>
      <c r="W1004" s="415">
        <f>IF(Table1[[#This Row],[Asset Class]]&lt;&gt;"Local",0.25,IF(R1004="y",1,""))</f>
        <v>1</v>
      </c>
      <c r="X1004" s="415" t="str">
        <f>IF(Table1[[#This Row],[Asset Class]]&lt;&gt;"Local",0.25,IF(S1004="y",1,""))</f>
        <v/>
      </c>
      <c r="Y1004" s="95">
        <f t="shared" si="90"/>
        <v>1</v>
      </c>
      <c r="Z1004" s="50"/>
      <c r="AA1004" s="257" t="str">
        <f t="shared" si="91"/>
        <v/>
      </c>
      <c r="AB1004" s="258" t="str">
        <f t="shared" si="92"/>
        <v/>
      </c>
      <c r="AC1004" s="258">
        <f t="shared" si="93"/>
        <v>191100</v>
      </c>
      <c r="AD1004" s="258" t="str">
        <f t="shared" si="94"/>
        <v/>
      </c>
      <c r="AE1004" s="259">
        <f t="shared" si="95"/>
        <v>191100</v>
      </c>
    </row>
    <row r="1005" spans="1:31">
      <c r="A1005" s="26"/>
      <c r="B1005" s="210" t="s">
        <v>1705</v>
      </c>
      <c r="C1005" s="211" t="s">
        <v>1706</v>
      </c>
      <c r="D1005" s="211" t="s">
        <v>106</v>
      </c>
      <c r="E1005" s="211" t="s">
        <v>102</v>
      </c>
      <c r="F1005" s="241" t="s">
        <v>103</v>
      </c>
      <c r="G1005" s="357">
        <v>0.5</v>
      </c>
      <c r="H1005" s="360">
        <v>33981.552151406599</v>
      </c>
      <c r="I1005" s="365">
        <v>452.87898632773505</v>
      </c>
      <c r="J1005" s="332">
        <f>Table1[[#This Row],[Embellishment Area (m2)]]*Table1[[#This Row],[Construction Unit Rate ($/m)]]*Table1[[#This Row],[Embellishment Area Factor]]</f>
        <v>7694765.4460860426</v>
      </c>
      <c r="K1005" s="246">
        <v>0</v>
      </c>
      <c r="L1005" s="337">
        <v>140.14546069071523</v>
      </c>
      <c r="M1005" s="88">
        <f>Table1[[#This Row],[Size of land (m2)]]*Table1[[#This Row],[Land Unit Rate ($/m2)]]</f>
        <v>0</v>
      </c>
      <c r="N1005" s="244">
        <v>2021</v>
      </c>
      <c r="O1005" s="202">
        <f>ROUND(IF(Table1[[#This Row],[Valuation Year]]=2016,(Table1[[#This Row],[Total Construction Cost ($)]]+Table1[[#This Row],[Land Value]])*('General Input Sheet'!$G$38/'General Input Sheet'!$G$43),Table1[[#This Row],[Total Construction Cost ($)]]+Table1[[#This Row],[Land Value]]),0)</f>
        <v>7694765</v>
      </c>
      <c r="P1005" s="123" t="str" cm="1">
        <f t="array" ref="P1005">_xlfn.IFS(Table1[[#This Row],[Asset Class]]&lt;&gt;"Local","y",P$11=$E1005,"y",Table1[[#This Row],[Asset Class]]="Local","")</f>
        <v>y</v>
      </c>
      <c r="Q1005" s="86" t="str" cm="1">
        <f t="array" ref="Q1005">_xlfn.IFS(Table1[[#This Row],[Asset Class]]&lt;&gt;"Local","y",Q$11=$E1005,"y",Table1[[#This Row],[Asset Class]]="Local","")</f>
        <v>y</v>
      </c>
      <c r="R1005" s="86" t="str" cm="1">
        <f t="array" ref="R1005">_xlfn.IFS(Table1[[#This Row],[Asset Class]]&lt;&gt;"Local","y",R$11=$E1005,"y",Table1[[#This Row],[Asset Class]]="Local","")</f>
        <v>y</v>
      </c>
      <c r="S1005" s="341" t="str" cm="1">
        <f t="array" ref="S1005">_xlfn.IFS(Table1[[#This Row],[Asset Class]]&lt;&gt;"Local","y",S$11=$E1005,"y",Table1[[#This Row],[Asset Class]]="Local","")</f>
        <v>y</v>
      </c>
      <c r="T1005" s="50"/>
      <c r="U1005" s="95">
        <f>IF(Table1[[#This Row],[Asset Class]]&lt;&gt;"Local",0.25,IF(P1005="y",1,""))</f>
        <v>0.25</v>
      </c>
      <c r="V1005" s="415">
        <f>IF(Table1[[#This Row],[Asset Class]]&lt;&gt;"Local",0.25,IF(Q1005="y",1,""))</f>
        <v>0.25</v>
      </c>
      <c r="W1005" s="415">
        <f>IF(Table1[[#This Row],[Asset Class]]&lt;&gt;"Local",0.25,IF(R1005="y",1,""))</f>
        <v>0.25</v>
      </c>
      <c r="X1005" s="415">
        <f>IF(Table1[[#This Row],[Asset Class]]&lt;&gt;"Local",0.25,IF(S1005="y",1,""))</f>
        <v>0.25</v>
      </c>
      <c r="Y1005" s="95">
        <f t="shared" si="90"/>
        <v>1</v>
      </c>
      <c r="Z1005" s="50"/>
      <c r="AA1005" s="257">
        <f t="shared" si="91"/>
        <v>1923691.25</v>
      </c>
      <c r="AB1005" s="258">
        <f t="shared" si="92"/>
        <v>1923691.25</v>
      </c>
      <c r="AC1005" s="258">
        <f t="shared" si="93"/>
        <v>1923691.25</v>
      </c>
      <c r="AD1005" s="258">
        <f t="shared" si="94"/>
        <v>1923691.25</v>
      </c>
      <c r="AE1005" s="259">
        <f t="shared" si="95"/>
        <v>7694765</v>
      </c>
    </row>
    <row r="1006" spans="1:31">
      <c r="A1006" s="26"/>
      <c r="B1006" s="210" t="s">
        <v>1707</v>
      </c>
      <c r="C1006" s="211" t="s">
        <v>1708</v>
      </c>
      <c r="D1006" s="211" t="s">
        <v>111</v>
      </c>
      <c r="E1006" s="211" t="s">
        <v>102</v>
      </c>
      <c r="F1006" s="241" t="s">
        <v>103</v>
      </c>
      <c r="G1006" s="357">
        <v>0.5</v>
      </c>
      <c r="H1006" s="360">
        <v>28952.233280897792</v>
      </c>
      <c r="I1006" s="365">
        <v>143.96305955739601</v>
      </c>
      <c r="J1006" s="332">
        <f>Table1[[#This Row],[Embellishment Area (m2)]]*Table1[[#This Row],[Construction Unit Rate ($/m)]]*Table1[[#This Row],[Embellishment Area Factor]]</f>
        <v>2084026.0420687557</v>
      </c>
      <c r="K1006" s="246">
        <v>0</v>
      </c>
      <c r="L1006" s="337">
        <v>39.027494808321961</v>
      </c>
      <c r="M1006" s="88">
        <f>Table1[[#This Row],[Size of land (m2)]]*Table1[[#This Row],[Land Unit Rate ($/m2)]]</f>
        <v>0</v>
      </c>
      <c r="N1006" s="244">
        <v>2021</v>
      </c>
      <c r="O1006" s="202">
        <f>ROUND(IF(Table1[[#This Row],[Valuation Year]]=2016,(Table1[[#This Row],[Total Construction Cost ($)]]+Table1[[#This Row],[Land Value]])*('General Input Sheet'!$G$38/'General Input Sheet'!$G$43),Table1[[#This Row],[Total Construction Cost ($)]]+Table1[[#This Row],[Land Value]]),0)</f>
        <v>2084026</v>
      </c>
      <c r="P1006" s="123" t="str" cm="1">
        <f t="array" ref="P1006">_xlfn.IFS(Table1[[#This Row],[Asset Class]]&lt;&gt;"Local","y",P$11=$E1006,"y",Table1[[#This Row],[Asset Class]]="Local","")</f>
        <v/>
      </c>
      <c r="Q1006" s="86" t="str" cm="1">
        <f t="array" ref="Q1006">_xlfn.IFS(Table1[[#This Row],[Asset Class]]&lt;&gt;"Local","y",Q$11=$E1006,"y",Table1[[#This Row],[Asset Class]]="Local","")</f>
        <v/>
      </c>
      <c r="R1006" s="86" t="str" cm="1">
        <f t="array" ref="R1006">_xlfn.IFS(Table1[[#This Row],[Asset Class]]&lt;&gt;"Local","y",R$11=$E1006,"y",Table1[[#This Row],[Asset Class]]="Local","")</f>
        <v>y</v>
      </c>
      <c r="S1006" s="341" t="str" cm="1">
        <f t="array" ref="S1006">_xlfn.IFS(Table1[[#This Row],[Asset Class]]&lt;&gt;"Local","y",S$11=$E1006,"y",Table1[[#This Row],[Asset Class]]="Local","")</f>
        <v/>
      </c>
      <c r="T1006" s="50"/>
      <c r="U1006" s="95" t="str">
        <f>IF(Table1[[#This Row],[Asset Class]]&lt;&gt;"Local",0.25,IF(P1006="y",1,""))</f>
        <v/>
      </c>
      <c r="V1006" s="415" t="str">
        <f>IF(Table1[[#This Row],[Asset Class]]&lt;&gt;"Local",0.25,IF(Q1006="y",1,""))</f>
        <v/>
      </c>
      <c r="W1006" s="415">
        <f>IF(Table1[[#This Row],[Asset Class]]&lt;&gt;"Local",0.25,IF(R1006="y",1,""))</f>
        <v>1</v>
      </c>
      <c r="X1006" s="415" t="str">
        <f>IF(Table1[[#This Row],[Asset Class]]&lt;&gt;"Local",0.25,IF(S1006="y",1,""))</f>
        <v/>
      </c>
      <c r="Y1006" s="95">
        <f t="shared" si="90"/>
        <v>1</v>
      </c>
      <c r="Z1006" s="50"/>
      <c r="AA1006" s="257" t="str">
        <f t="shared" si="91"/>
        <v/>
      </c>
      <c r="AB1006" s="258" t="str">
        <f t="shared" si="92"/>
        <v/>
      </c>
      <c r="AC1006" s="258">
        <f t="shared" si="93"/>
        <v>2084026</v>
      </c>
      <c r="AD1006" s="258" t="str">
        <f t="shared" si="94"/>
        <v/>
      </c>
      <c r="AE1006" s="259">
        <f t="shared" si="95"/>
        <v>2084026</v>
      </c>
    </row>
    <row r="1007" spans="1:31">
      <c r="A1007" s="26"/>
      <c r="B1007" s="210" t="s">
        <v>1709</v>
      </c>
      <c r="C1007" s="211" t="s">
        <v>1710</v>
      </c>
      <c r="D1007" s="211" t="s">
        <v>111</v>
      </c>
      <c r="E1007" s="211" t="s">
        <v>102</v>
      </c>
      <c r="F1007" s="241" t="s">
        <v>103</v>
      </c>
      <c r="G1007" s="357">
        <v>0.5</v>
      </c>
      <c r="H1007" s="360">
        <v>2296.9275465893156</v>
      </c>
      <c r="I1007" s="365">
        <v>143.96305955739601</v>
      </c>
      <c r="J1007" s="332">
        <f>Table1[[#This Row],[Embellishment Area (m2)]]*Table1[[#This Row],[Construction Unit Rate ($/m)]]*Table1[[#This Row],[Embellishment Area Factor]]</f>
        <v>165336.35859433058</v>
      </c>
      <c r="K1007" s="246">
        <v>0</v>
      </c>
      <c r="L1007" s="337">
        <v>39.027494808321961</v>
      </c>
      <c r="M1007" s="88">
        <f>Table1[[#This Row],[Size of land (m2)]]*Table1[[#This Row],[Land Unit Rate ($/m2)]]</f>
        <v>0</v>
      </c>
      <c r="N1007" s="244">
        <v>2021</v>
      </c>
      <c r="O1007" s="202">
        <f>ROUND(IF(Table1[[#This Row],[Valuation Year]]=2016,(Table1[[#This Row],[Total Construction Cost ($)]]+Table1[[#This Row],[Land Value]])*('General Input Sheet'!$G$38/'General Input Sheet'!$G$43),Table1[[#This Row],[Total Construction Cost ($)]]+Table1[[#This Row],[Land Value]]),0)</f>
        <v>165336</v>
      </c>
      <c r="P1007" s="123" t="str" cm="1">
        <f t="array" ref="P1007">_xlfn.IFS(Table1[[#This Row],[Asset Class]]&lt;&gt;"Local","y",P$11=$E1007,"y",Table1[[#This Row],[Asset Class]]="Local","")</f>
        <v/>
      </c>
      <c r="Q1007" s="86" t="str" cm="1">
        <f t="array" ref="Q1007">_xlfn.IFS(Table1[[#This Row],[Asset Class]]&lt;&gt;"Local","y",Q$11=$E1007,"y",Table1[[#This Row],[Asset Class]]="Local","")</f>
        <v/>
      </c>
      <c r="R1007" s="86" t="str" cm="1">
        <f t="array" ref="R1007">_xlfn.IFS(Table1[[#This Row],[Asset Class]]&lt;&gt;"Local","y",R$11=$E1007,"y",Table1[[#This Row],[Asset Class]]="Local","")</f>
        <v>y</v>
      </c>
      <c r="S1007" s="341" t="str" cm="1">
        <f t="array" ref="S1007">_xlfn.IFS(Table1[[#This Row],[Asset Class]]&lt;&gt;"Local","y",S$11=$E1007,"y",Table1[[#This Row],[Asset Class]]="Local","")</f>
        <v/>
      </c>
      <c r="T1007" s="50"/>
      <c r="U1007" s="95" t="str">
        <f>IF(Table1[[#This Row],[Asset Class]]&lt;&gt;"Local",0.25,IF(P1007="y",1,""))</f>
        <v/>
      </c>
      <c r="V1007" s="415" t="str">
        <f>IF(Table1[[#This Row],[Asset Class]]&lt;&gt;"Local",0.25,IF(Q1007="y",1,""))</f>
        <v/>
      </c>
      <c r="W1007" s="415">
        <f>IF(Table1[[#This Row],[Asset Class]]&lt;&gt;"Local",0.25,IF(R1007="y",1,""))</f>
        <v>1</v>
      </c>
      <c r="X1007" s="415" t="str">
        <f>IF(Table1[[#This Row],[Asset Class]]&lt;&gt;"Local",0.25,IF(S1007="y",1,""))</f>
        <v/>
      </c>
      <c r="Y1007" s="95">
        <f t="shared" si="90"/>
        <v>1</v>
      </c>
      <c r="Z1007" s="50"/>
      <c r="AA1007" s="257" t="str">
        <f t="shared" si="91"/>
        <v/>
      </c>
      <c r="AB1007" s="258" t="str">
        <f t="shared" si="92"/>
        <v/>
      </c>
      <c r="AC1007" s="258">
        <f t="shared" si="93"/>
        <v>165336</v>
      </c>
      <c r="AD1007" s="258" t="str">
        <f t="shared" si="94"/>
        <v/>
      </c>
      <c r="AE1007" s="259">
        <f t="shared" si="95"/>
        <v>165336</v>
      </c>
    </row>
    <row r="1008" spans="1:31">
      <c r="A1008" s="26"/>
      <c r="B1008" s="210" t="s">
        <v>1711</v>
      </c>
      <c r="C1008" s="211" t="s">
        <v>1712</v>
      </c>
      <c r="D1008" s="211" t="s">
        <v>111</v>
      </c>
      <c r="E1008" s="211" t="s">
        <v>102</v>
      </c>
      <c r="F1008" s="241" t="s">
        <v>108</v>
      </c>
      <c r="G1008" s="357">
        <v>0.5</v>
      </c>
      <c r="H1008" s="360">
        <v>10629.231521049265</v>
      </c>
      <c r="I1008" s="365">
        <v>143.96305955739601</v>
      </c>
      <c r="J1008" s="332">
        <f>Table1[[#This Row],[Embellishment Area (m2)]]*Table1[[#This Row],[Construction Unit Rate ($/m)]]*Table1[[#This Row],[Embellishment Area Factor]]</f>
        <v>765108.34525708319</v>
      </c>
      <c r="K1008" s="246">
        <v>0</v>
      </c>
      <c r="L1008" s="337">
        <v>39.027494808321961</v>
      </c>
      <c r="M1008" s="88">
        <f>Table1[[#This Row],[Size of land (m2)]]*Table1[[#This Row],[Land Unit Rate ($/m2)]]</f>
        <v>0</v>
      </c>
      <c r="N1008" s="244">
        <v>2021</v>
      </c>
      <c r="O1008" s="202">
        <f>ROUND(IF(Table1[[#This Row],[Valuation Year]]=2016,(Table1[[#This Row],[Total Construction Cost ($)]]+Table1[[#This Row],[Land Value]])*('General Input Sheet'!$G$38/'General Input Sheet'!$G$43),Table1[[#This Row],[Total Construction Cost ($)]]+Table1[[#This Row],[Land Value]]),0)</f>
        <v>765108</v>
      </c>
      <c r="P1008" s="123" t="str" cm="1">
        <f t="array" ref="P1008">_xlfn.IFS(Table1[[#This Row],[Asset Class]]&lt;&gt;"Local","y",P$11=$E1008,"y",Table1[[#This Row],[Asset Class]]="Local","")</f>
        <v/>
      </c>
      <c r="Q1008" s="86" t="str" cm="1">
        <f t="array" ref="Q1008">_xlfn.IFS(Table1[[#This Row],[Asset Class]]&lt;&gt;"Local","y",Q$11=$E1008,"y",Table1[[#This Row],[Asset Class]]="Local","")</f>
        <v/>
      </c>
      <c r="R1008" s="86" t="str" cm="1">
        <f t="array" ref="R1008">_xlfn.IFS(Table1[[#This Row],[Asset Class]]&lt;&gt;"Local","y",R$11=$E1008,"y",Table1[[#This Row],[Asset Class]]="Local","")</f>
        <v>y</v>
      </c>
      <c r="S1008" s="341" t="str" cm="1">
        <f t="array" ref="S1008">_xlfn.IFS(Table1[[#This Row],[Asset Class]]&lt;&gt;"Local","y",S$11=$E1008,"y",Table1[[#This Row],[Asset Class]]="Local","")</f>
        <v/>
      </c>
      <c r="T1008" s="50"/>
      <c r="U1008" s="95" t="str">
        <f>IF(Table1[[#This Row],[Asset Class]]&lt;&gt;"Local",0.25,IF(P1008="y",1,""))</f>
        <v/>
      </c>
      <c r="V1008" s="415" t="str">
        <f>IF(Table1[[#This Row],[Asset Class]]&lt;&gt;"Local",0.25,IF(Q1008="y",1,""))</f>
        <v/>
      </c>
      <c r="W1008" s="415">
        <f>IF(Table1[[#This Row],[Asset Class]]&lt;&gt;"Local",0.25,IF(R1008="y",1,""))</f>
        <v>1</v>
      </c>
      <c r="X1008" s="415" t="str">
        <f>IF(Table1[[#This Row],[Asset Class]]&lt;&gt;"Local",0.25,IF(S1008="y",1,""))</f>
        <v/>
      </c>
      <c r="Y1008" s="95">
        <f t="shared" si="90"/>
        <v>1</v>
      </c>
      <c r="Z1008" s="50"/>
      <c r="AA1008" s="257" t="str">
        <f t="shared" si="91"/>
        <v/>
      </c>
      <c r="AB1008" s="258" t="str">
        <f t="shared" si="92"/>
        <v/>
      </c>
      <c r="AC1008" s="258">
        <f t="shared" si="93"/>
        <v>765108</v>
      </c>
      <c r="AD1008" s="258" t="str">
        <f t="shared" si="94"/>
        <v/>
      </c>
      <c r="AE1008" s="259">
        <f t="shared" si="95"/>
        <v>765108</v>
      </c>
    </row>
    <row r="1009" spans="1:31">
      <c r="A1009" s="26"/>
      <c r="B1009" s="210" t="s">
        <v>1711</v>
      </c>
      <c r="C1009" s="211" t="s">
        <v>1713</v>
      </c>
      <c r="D1009" s="211" t="s">
        <v>111</v>
      </c>
      <c r="E1009" s="211" t="s">
        <v>102</v>
      </c>
      <c r="F1009" s="241" t="s">
        <v>103</v>
      </c>
      <c r="G1009" s="357">
        <v>0.5</v>
      </c>
      <c r="H1009" s="360">
        <v>24228.093697337306</v>
      </c>
      <c r="I1009" s="365">
        <v>143.96305955739601</v>
      </c>
      <c r="J1009" s="332">
        <f>Table1[[#This Row],[Embellishment Area (m2)]]*Table1[[#This Row],[Construction Unit Rate ($/m)]]*Table1[[#This Row],[Embellishment Area Factor]]</f>
        <v>1743975.2479559707</v>
      </c>
      <c r="K1009" s="246">
        <v>0</v>
      </c>
      <c r="L1009" s="337">
        <v>39.027494808321961</v>
      </c>
      <c r="M1009" s="88">
        <f>Table1[[#This Row],[Size of land (m2)]]*Table1[[#This Row],[Land Unit Rate ($/m2)]]</f>
        <v>0</v>
      </c>
      <c r="N1009" s="244">
        <v>2021</v>
      </c>
      <c r="O1009" s="202">
        <f>ROUND(IF(Table1[[#This Row],[Valuation Year]]=2016,(Table1[[#This Row],[Total Construction Cost ($)]]+Table1[[#This Row],[Land Value]])*('General Input Sheet'!$G$38/'General Input Sheet'!$G$43),Table1[[#This Row],[Total Construction Cost ($)]]+Table1[[#This Row],[Land Value]]),0)</f>
        <v>1743975</v>
      </c>
      <c r="P1009" s="123" t="str" cm="1">
        <f t="array" ref="P1009">_xlfn.IFS(Table1[[#This Row],[Asset Class]]&lt;&gt;"Local","y",P$11=$E1009,"y",Table1[[#This Row],[Asset Class]]="Local","")</f>
        <v/>
      </c>
      <c r="Q1009" s="86" t="str" cm="1">
        <f t="array" ref="Q1009">_xlfn.IFS(Table1[[#This Row],[Asset Class]]&lt;&gt;"Local","y",Q$11=$E1009,"y",Table1[[#This Row],[Asset Class]]="Local","")</f>
        <v/>
      </c>
      <c r="R1009" s="86" t="str" cm="1">
        <f t="array" ref="R1009">_xlfn.IFS(Table1[[#This Row],[Asset Class]]&lt;&gt;"Local","y",R$11=$E1009,"y",Table1[[#This Row],[Asset Class]]="Local","")</f>
        <v>y</v>
      </c>
      <c r="S1009" s="341" t="str" cm="1">
        <f t="array" ref="S1009">_xlfn.IFS(Table1[[#This Row],[Asset Class]]&lt;&gt;"Local","y",S$11=$E1009,"y",Table1[[#This Row],[Asset Class]]="Local","")</f>
        <v/>
      </c>
      <c r="T1009" s="50"/>
      <c r="U1009" s="95" t="str">
        <f>IF(Table1[[#This Row],[Asset Class]]&lt;&gt;"Local",0.25,IF(P1009="y",1,""))</f>
        <v/>
      </c>
      <c r="V1009" s="415" t="str">
        <f>IF(Table1[[#This Row],[Asset Class]]&lt;&gt;"Local",0.25,IF(Q1009="y",1,""))</f>
        <v/>
      </c>
      <c r="W1009" s="415">
        <f>IF(Table1[[#This Row],[Asset Class]]&lt;&gt;"Local",0.25,IF(R1009="y",1,""))</f>
        <v>1</v>
      </c>
      <c r="X1009" s="415" t="str">
        <f>IF(Table1[[#This Row],[Asset Class]]&lt;&gt;"Local",0.25,IF(S1009="y",1,""))</f>
        <v/>
      </c>
      <c r="Y1009" s="95">
        <f t="shared" si="90"/>
        <v>1</v>
      </c>
      <c r="Z1009" s="50"/>
      <c r="AA1009" s="257" t="str">
        <f t="shared" si="91"/>
        <v/>
      </c>
      <c r="AB1009" s="258" t="str">
        <f t="shared" si="92"/>
        <v/>
      </c>
      <c r="AC1009" s="258">
        <f t="shared" si="93"/>
        <v>1743975</v>
      </c>
      <c r="AD1009" s="258" t="str">
        <f t="shared" si="94"/>
        <v/>
      </c>
      <c r="AE1009" s="259">
        <f t="shared" si="95"/>
        <v>1743975</v>
      </c>
    </row>
    <row r="1010" spans="1:31">
      <c r="A1010" s="26"/>
      <c r="B1010" s="210" t="s">
        <v>1714</v>
      </c>
      <c r="C1010" s="211" t="s">
        <v>1715</v>
      </c>
      <c r="D1010" s="211" t="s">
        <v>111</v>
      </c>
      <c r="E1010" s="211" t="s">
        <v>102</v>
      </c>
      <c r="F1010" s="241" t="s">
        <v>103</v>
      </c>
      <c r="G1010" s="357">
        <v>0.5</v>
      </c>
      <c r="H1010" s="360">
        <v>29823.704496884791</v>
      </c>
      <c r="I1010" s="365">
        <v>143.96305955739601</v>
      </c>
      <c r="J1010" s="332">
        <f>Table1[[#This Row],[Embellishment Area (m2)]]*Table1[[#This Row],[Construction Unit Rate ($/m)]]*Table1[[#This Row],[Embellishment Area Factor]]</f>
        <v>2146755.8733536024</v>
      </c>
      <c r="K1010" s="246">
        <v>0</v>
      </c>
      <c r="L1010" s="337">
        <v>39.027494808321961</v>
      </c>
      <c r="M1010" s="88">
        <f>Table1[[#This Row],[Size of land (m2)]]*Table1[[#This Row],[Land Unit Rate ($/m2)]]</f>
        <v>0</v>
      </c>
      <c r="N1010" s="244">
        <v>2021</v>
      </c>
      <c r="O1010" s="202">
        <f>ROUND(IF(Table1[[#This Row],[Valuation Year]]=2016,(Table1[[#This Row],[Total Construction Cost ($)]]+Table1[[#This Row],[Land Value]])*('General Input Sheet'!$G$38/'General Input Sheet'!$G$43),Table1[[#This Row],[Total Construction Cost ($)]]+Table1[[#This Row],[Land Value]]),0)</f>
        <v>2146756</v>
      </c>
      <c r="P1010" s="123" t="str" cm="1">
        <f t="array" ref="P1010">_xlfn.IFS(Table1[[#This Row],[Asset Class]]&lt;&gt;"Local","y",P$11=$E1010,"y",Table1[[#This Row],[Asset Class]]="Local","")</f>
        <v/>
      </c>
      <c r="Q1010" s="86" t="str" cm="1">
        <f t="array" ref="Q1010">_xlfn.IFS(Table1[[#This Row],[Asset Class]]&lt;&gt;"Local","y",Q$11=$E1010,"y",Table1[[#This Row],[Asset Class]]="Local","")</f>
        <v/>
      </c>
      <c r="R1010" s="86" t="str" cm="1">
        <f t="array" ref="R1010">_xlfn.IFS(Table1[[#This Row],[Asset Class]]&lt;&gt;"Local","y",R$11=$E1010,"y",Table1[[#This Row],[Asset Class]]="Local","")</f>
        <v>y</v>
      </c>
      <c r="S1010" s="341" t="str" cm="1">
        <f t="array" ref="S1010">_xlfn.IFS(Table1[[#This Row],[Asset Class]]&lt;&gt;"Local","y",S$11=$E1010,"y",Table1[[#This Row],[Asset Class]]="Local","")</f>
        <v/>
      </c>
      <c r="T1010" s="50"/>
      <c r="U1010" s="95" t="str">
        <f>IF(Table1[[#This Row],[Asset Class]]&lt;&gt;"Local",0.25,IF(P1010="y",1,""))</f>
        <v/>
      </c>
      <c r="V1010" s="415" t="str">
        <f>IF(Table1[[#This Row],[Asset Class]]&lt;&gt;"Local",0.25,IF(Q1010="y",1,""))</f>
        <v/>
      </c>
      <c r="W1010" s="415">
        <f>IF(Table1[[#This Row],[Asset Class]]&lt;&gt;"Local",0.25,IF(R1010="y",1,""))</f>
        <v>1</v>
      </c>
      <c r="X1010" s="415" t="str">
        <f>IF(Table1[[#This Row],[Asset Class]]&lt;&gt;"Local",0.25,IF(S1010="y",1,""))</f>
        <v/>
      </c>
      <c r="Y1010" s="95">
        <f t="shared" si="90"/>
        <v>1</v>
      </c>
      <c r="Z1010" s="50"/>
      <c r="AA1010" s="257" t="str">
        <f t="shared" si="91"/>
        <v/>
      </c>
      <c r="AB1010" s="258" t="str">
        <f t="shared" si="92"/>
        <v/>
      </c>
      <c r="AC1010" s="258">
        <f t="shared" si="93"/>
        <v>2146756</v>
      </c>
      <c r="AD1010" s="258" t="str">
        <f t="shared" si="94"/>
        <v/>
      </c>
      <c r="AE1010" s="259">
        <f t="shared" si="95"/>
        <v>2146756</v>
      </c>
    </row>
    <row r="1011" spans="1:31">
      <c r="A1011" s="26"/>
      <c r="B1011" s="210" t="s">
        <v>1716</v>
      </c>
      <c r="C1011" s="211" t="s">
        <v>1717</v>
      </c>
      <c r="D1011" s="211" t="s">
        <v>111</v>
      </c>
      <c r="E1011" s="211" t="s">
        <v>102</v>
      </c>
      <c r="F1011" s="241" t="s">
        <v>108</v>
      </c>
      <c r="G1011" s="357">
        <v>0.5</v>
      </c>
      <c r="H1011" s="360">
        <v>24063.968272932663</v>
      </c>
      <c r="I1011" s="365">
        <v>143.96305955739601</v>
      </c>
      <c r="J1011" s="332">
        <f>Table1[[#This Row],[Embellishment Area (m2)]]*Table1[[#This Row],[Construction Unit Rate ($/m)]]*Table1[[#This Row],[Embellishment Area Factor]]</f>
        <v>1732161.2488317464</v>
      </c>
      <c r="K1011" s="246">
        <v>48127.936545865326</v>
      </c>
      <c r="L1011" s="337">
        <v>39.027494808321961</v>
      </c>
      <c r="M1011" s="88">
        <f>Table1[[#This Row],[Size of land (m2)]]*Table1[[#This Row],[Land Unit Rate ($/m2)]]</f>
        <v>1878312.7936790078</v>
      </c>
      <c r="N1011" s="244">
        <v>2021</v>
      </c>
      <c r="O1011" s="202">
        <f>ROUND(IF(Table1[[#This Row],[Valuation Year]]=2016,(Table1[[#This Row],[Total Construction Cost ($)]]+Table1[[#This Row],[Land Value]])*('General Input Sheet'!$G$38/'General Input Sheet'!$G$43),Table1[[#This Row],[Total Construction Cost ($)]]+Table1[[#This Row],[Land Value]]),0)</f>
        <v>3610474</v>
      </c>
      <c r="P1011" s="123" t="str" cm="1">
        <f t="array" ref="P1011">_xlfn.IFS(Table1[[#This Row],[Asset Class]]&lt;&gt;"Local","y",P$11=$E1011,"y",Table1[[#This Row],[Asset Class]]="Local","")</f>
        <v/>
      </c>
      <c r="Q1011" s="86" t="str" cm="1">
        <f t="array" ref="Q1011">_xlfn.IFS(Table1[[#This Row],[Asset Class]]&lt;&gt;"Local","y",Q$11=$E1011,"y",Table1[[#This Row],[Asset Class]]="Local","")</f>
        <v/>
      </c>
      <c r="R1011" s="86" t="str" cm="1">
        <f t="array" ref="R1011">_xlfn.IFS(Table1[[#This Row],[Asset Class]]&lt;&gt;"Local","y",R$11=$E1011,"y",Table1[[#This Row],[Asset Class]]="Local","")</f>
        <v>y</v>
      </c>
      <c r="S1011" s="341" t="str" cm="1">
        <f t="array" ref="S1011">_xlfn.IFS(Table1[[#This Row],[Asset Class]]&lt;&gt;"Local","y",S$11=$E1011,"y",Table1[[#This Row],[Asset Class]]="Local","")</f>
        <v/>
      </c>
      <c r="T1011" s="50"/>
      <c r="U1011" s="95" t="str">
        <f>IF(Table1[[#This Row],[Asset Class]]&lt;&gt;"Local",0.25,IF(P1011="y",1,""))</f>
        <v/>
      </c>
      <c r="V1011" s="415" t="str">
        <f>IF(Table1[[#This Row],[Asset Class]]&lt;&gt;"Local",0.25,IF(Q1011="y",1,""))</f>
        <v/>
      </c>
      <c r="W1011" s="415">
        <f>IF(Table1[[#This Row],[Asset Class]]&lt;&gt;"Local",0.25,IF(R1011="y",1,""))</f>
        <v>1</v>
      </c>
      <c r="X1011" s="415" t="str">
        <f>IF(Table1[[#This Row],[Asset Class]]&lt;&gt;"Local",0.25,IF(S1011="y",1,""))</f>
        <v/>
      </c>
      <c r="Y1011" s="95">
        <f t="shared" si="90"/>
        <v>1</v>
      </c>
      <c r="Z1011" s="50"/>
      <c r="AA1011" s="257" t="str">
        <f t="shared" si="91"/>
        <v/>
      </c>
      <c r="AB1011" s="258" t="str">
        <f t="shared" si="92"/>
        <v/>
      </c>
      <c r="AC1011" s="258">
        <f t="shared" si="93"/>
        <v>3610474</v>
      </c>
      <c r="AD1011" s="258" t="str">
        <f t="shared" si="94"/>
        <v/>
      </c>
      <c r="AE1011" s="259">
        <f t="shared" si="95"/>
        <v>3610474</v>
      </c>
    </row>
    <row r="1012" spans="1:31">
      <c r="A1012" s="26"/>
      <c r="B1012" s="210" t="s">
        <v>1718</v>
      </c>
      <c r="C1012" s="211" t="s">
        <v>1719</v>
      </c>
      <c r="D1012" s="211" t="s">
        <v>111</v>
      </c>
      <c r="E1012" s="211" t="s">
        <v>107</v>
      </c>
      <c r="F1012" s="241" t="s">
        <v>108</v>
      </c>
      <c r="G1012" s="357">
        <v>0.5</v>
      </c>
      <c r="H1012" s="360">
        <v>69495.643563352045</v>
      </c>
      <c r="I1012" s="365">
        <v>111.62041035606889</v>
      </c>
      <c r="J1012" s="332">
        <f>Table1[[#This Row],[Embellishment Area (m2)]]*Table1[[#This Row],[Construction Unit Rate ($/m)]]*Table1[[#This Row],[Embellishment Area Factor]]</f>
        <v>3878566.1262502265</v>
      </c>
      <c r="K1012" s="246">
        <v>138991.28712670409</v>
      </c>
      <c r="L1012" s="337">
        <v>66.125722619436161</v>
      </c>
      <c r="M1012" s="88">
        <f>Table1[[#This Row],[Size of land (m2)]]*Table1[[#This Row],[Land Unit Rate ($/m2)]]</f>
        <v>9190899.2990588434</v>
      </c>
      <c r="N1012" s="244">
        <v>2021</v>
      </c>
      <c r="O1012" s="202">
        <f>ROUND(IF(Table1[[#This Row],[Valuation Year]]=2016,(Table1[[#This Row],[Total Construction Cost ($)]]+Table1[[#This Row],[Land Value]])*('General Input Sheet'!$G$38/'General Input Sheet'!$G$43),Table1[[#This Row],[Total Construction Cost ($)]]+Table1[[#This Row],[Land Value]]),0)</f>
        <v>13069465</v>
      </c>
      <c r="P1012" s="123" t="str" cm="1">
        <f t="array" ref="P1012">_xlfn.IFS(Table1[[#This Row],[Asset Class]]&lt;&gt;"Local","y",P$11=$E1012,"y",Table1[[#This Row],[Asset Class]]="Local","")</f>
        <v>y</v>
      </c>
      <c r="Q1012" s="86" t="str" cm="1">
        <f t="array" ref="Q1012">_xlfn.IFS(Table1[[#This Row],[Asset Class]]&lt;&gt;"Local","y",Q$11=$E1012,"y",Table1[[#This Row],[Asset Class]]="Local","")</f>
        <v/>
      </c>
      <c r="R1012" s="86" t="str" cm="1">
        <f t="array" ref="R1012">_xlfn.IFS(Table1[[#This Row],[Asset Class]]&lt;&gt;"Local","y",R$11=$E1012,"y",Table1[[#This Row],[Asset Class]]="Local","")</f>
        <v/>
      </c>
      <c r="S1012" s="341" t="str" cm="1">
        <f t="array" ref="S1012">_xlfn.IFS(Table1[[#This Row],[Asset Class]]&lt;&gt;"Local","y",S$11=$E1012,"y",Table1[[#This Row],[Asset Class]]="Local","")</f>
        <v/>
      </c>
      <c r="T1012" s="50"/>
      <c r="U1012" s="95">
        <f>IF(Table1[[#This Row],[Asset Class]]&lt;&gt;"Local",0.25,IF(P1012="y",1,""))</f>
        <v>1</v>
      </c>
      <c r="V1012" s="415" t="str">
        <f>IF(Table1[[#This Row],[Asset Class]]&lt;&gt;"Local",0.25,IF(Q1012="y",1,""))</f>
        <v/>
      </c>
      <c r="W1012" s="415" t="str">
        <f>IF(Table1[[#This Row],[Asset Class]]&lt;&gt;"Local",0.25,IF(R1012="y",1,""))</f>
        <v/>
      </c>
      <c r="X1012" s="415" t="str">
        <f>IF(Table1[[#This Row],[Asset Class]]&lt;&gt;"Local",0.25,IF(S1012="y",1,""))</f>
        <v/>
      </c>
      <c r="Y1012" s="95">
        <f t="shared" si="90"/>
        <v>1</v>
      </c>
      <c r="Z1012" s="50"/>
      <c r="AA1012" s="257">
        <f t="shared" si="91"/>
        <v>13069465</v>
      </c>
      <c r="AB1012" s="258" t="str">
        <f t="shared" si="92"/>
        <v/>
      </c>
      <c r="AC1012" s="258" t="str">
        <f t="shared" si="93"/>
        <v/>
      </c>
      <c r="AD1012" s="258" t="str">
        <f t="shared" si="94"/>
        <v/>
      </c>
      <c r="AE1012" s="259">
        <f t="shared" si="95"/>
        <v>13069465</v>
      </c>
    </row>
    <row r="1013" spans="1:31">
      <c r="A1013" s="26"/>
      <c r="B1013" s="210" t="s">
        <v>1720</v>
      </c>
      <c r="C1013" s="211" t="s">
        <v>1721</v>
      </c>
      <c r="D1013" s="211" t="s">
        <v>106</v>
      </c>
      <c r="E1013" s="211" t="s">
        <v>107</v>
      </c>
      <c r="F1013" s="241" t="s">
        <v>136</v>
      </c>
      <c r="G1013" s="357">
        <v>0.5</v>
      </c>
      <c r="H1013" s="360">
        <v>73458.378261119797</v>
      </c>
      <c r="I1013" s="365">
        <v>295.91815694928124</v>
      </c>
      <c r="J1013" s="332">
        <f>Table1[[#This Row],[Embellishment Area (m2)]]*Table1[[#This Row],[Construction Unit Rate ($/m)]]*Table1[[#This Row],[Embellishment Area Factor]]</f>
        <v>10868833.953756858</v>
      </c>
      <c r="K1013" s="246">
        <v>146916.75652223959</v>
      </c>
      <c r="L1013" s="337">
        <v>157.26221918381682</v>
      </c>
      <c r="M1013" s="88">
        <f>Table1[[#This Row],[Size of land (m2)]]*Table1[[#This Row],[Land Unit Rate ($/m2)]]</f>
        <v>23104455.165975895</v>
      </c>
      <c r="N1013" s="244">
        <v>2021</v>
      </c>
      <c r="O1013" s="202">
        <f>ROUND(IF(Table1[[#This Row],[Valuation Year]]=2016,(Table1[[#This Row],[Total Construction Cost ($)]]+Table1[[#This Row],[Land Value]])*('General Input Sheet'!$G$38/'General Input Sheet'!$G$43),Table1[[#This Row],[Total Construction Cost ($)]]+Table1[[#This Row],[Land Value]]),0)</f>
        <v>33973289</v>
      </c>
      <c r="P1013" s="123" t="str" cm="1">
        <f t="array" ref="P1013">_xlfn.IFS(Table1[[#This Row],[Asset Class]]&lt;&gt;"Local","y",P$11=$E1013,"y",Table1[[#This Row],[Asset Class]]="Local","")</f>
        <v>y</v>
      </c>
      <c r="Q1013" s="86" t="str" cm="1">
        <f t="array" ref="Q1013">_xlfn.IFS(Table1[[#This Row],[Asset Class]]&lt;&gt;"Local","y",Q$11=$E1013,"y",Table1[[#This Row],[Asset Class]]="Local","")</f>
        <v>y</v>
      </c>
      <c r="R1013" s="86" t="str" cm="1">
        <f t="array" ref="R1013">_xlfn.IFS(Table1[[#This Row],[Asset Class]]&lt;&gt;"Local","y",R$11=$E1013,"y",Table1[[#This Row],[Asset Class]]="Local","")</f>
        <v>y</v>
      </c>
      <c r="S1013" s="341" t="str" cm="1">
        <f t="array" ref="S1013">_xlfn.IFS(Table1[[#This Row],[Asset Class]]&lt;&gt;"Local","y",S$11=$E1013,"y",Table1[[#This Row],[Asset Class]]="Local","")</f>
        <v>y</v>
      </c>
      <c r="T1013" s="50"/>
      <c r="U1013" s="95">
        <f>IF(Table1[[#This Row],[Asset Class]]&lt;&gt;"Local",0.25,IF(P1013="y",1,""))</f>
        <v>0.25</v>
      </c>
      <c r="V1013" s="415">
        <f>IF(Table1[[#This Row],[Asset Class]]&lt;&gt;"Local",0.25,IF(Q1013="y",1,""))</f>
        <v>0.25</v>
      </c>
      <c r="W1013" s="415">
        <f>IF(Table1[[#This Row],[Asset Class]]&lt;&gt;"Local",0.25,IF(R1013="y",1,""))</f>
        <v>0.25</v>
      </c>
      <c r="X1013" s="415">
        <f>IF(Table1[[#This Row],[Asset Class]]&lt;&gt;"Local",0.25,IF(S1013="y",1,""))</f>
        <v>0.25</v>
      </c>
      <c r="Y1013" s="95">
        <f t="shared" si="90"/>
        <v>1</v>
      </c>
      <c r="Z1013" s="50"/>
      <c r="AA1013" s="257">
        <f t="shared" si="91"/>
        <v>8493322.25</v>
      </c>
      <c r="AB1013" s="258">
        <f t="shared" si="92"/>
        <v>8493322.25</v>
      </c>
      <c r="AC1013" s="258">
        <f t="shared" si="93"/>
        <v>8493322.25</v>
      </c>
      <c r="AD1013" s="258">
        <f t="shared" si="94"/>
        <v>8493322.25</v>
      </c>
      <c r="AE1013" s="259">
        <f t="shared" si="95"/>
        <v>33973289</v>
      </c>
    </row>
    <row r="1014" spans="1:31">
      <c r="A1014" s="26"/>
      <c r="B1014" s="210" t="s">
        <v>1722</v>
      </c>
      <c r="C1014" s="211" t="s">
        <v>1723</v>
      </c>
      <c r="D1014" s="211" t="s">
        <v>111</v>
      </c>
      <c r="E1014" s="211" t="s">
        <v>107</v>
      </c>
      <c r="F1014" s="241" t="s">
        <v>103</v>
      </c>
      <c r="G1014" s="357">
        <v>0.5</v>
      </c>
      <c r="H1014" s="360">
        <v>4364.9535585557433</v>
      </c>
      <c r="I1014" s="365">
        <v>111.62041035606889</v>
      </c>
      <c r="J1014" s="332">
        <f>Table1[[#This Row],[Embellishment Area (m2)]]*Table1[[#This Row],[Construction Unit Rate ($/m)]]*Table1[[#This Row],[Embellishment Area Factor]]</f>
        <v>243608.95369558761</v>
      </c>
      <c r="K1014" s="246">
        <v>8729.9071171114865</v>
      </c>
      <c r="L1014" s="337">
        <v>66.125722619436161</v>
      </c>
      <c r="M1014" s="88">
        <f>Table1[[#This Row],[Size of land (m2)]]*Table1[[#This Row],[Land Unit Rate ($/m2)]]</f>
        <v>577271.41651955573</v>
      </c>
      <c r="N1014" s="244">
        <v>2021</v>
      </c>
      <c r="O1014" s="202">
        <f>ROUND(IF(Table1[[#This Row],[Valuation Year]]=2016,(Table1[[#This Row],[Total Construction Cost ($)]]+Table1[[#This Row],[Land Value]])*('General Input Sheet'!$G$38/'General Input Sheet'!$G$43),Table1[[#This Row],[Total Construction Cost ($)]]+Table1[[#This Row],[Land Value]]),0)</f>
        <v>820880</v>
      </c>
      <c r="P1014" s="123" t="str" cm="1">
        <f t="array" ref="P1014">_xlfn.IFS(Table1[[#This Row],[Asset Class]]&lt;&gt;"Local","y",P$11=$E1014,"y",Table1[[#This Row],[Asset Class]]="Local","")</f>
        <v>y</v>
      </c>
      <c r="Q1014" s="86" t="str" cm="1">
        <f t="array" ref="Q1014">_xlfn.IFS(Table1[[#This Row],[Asset Class]]&lt;&gt;"Local","y",Q$11=$E1014,"y",Table1[[#This Row],[Asset Class]]="Local","")</f>
        <v/>
      </c>
      <c r="R1014" s="86" t="str" cm="1">
        <f t="array" ref="R1014">_xlfn.IFS(Table1[[#This Row],[Asset Class]]&lt;&gt;"Local","y",R$11=$E1014,"y",Table1[[#This Row],[Asset Class]]="Local","")</f>
        <v/>
      </c>
      <c r="S1014" s="341" t="str" cm="1">
        <f t="array" ref="S1014">_xlfn.IFS(Table1[[#This Row],[Asset Class]]&lt;&gt;"Local","y",S$11=$E1014,"y",Table1[[#This Row],[Asset Class]]="Local","")</f>
        <v/>
      </c>
      <c r="T1014" s="50"/>
      <c r="U1014" s="95">
        <f>IF(Table1[[#This Row],[Asset Class]]&lt;&gt;"Local",0.25,IF(P1014="y",1,""))</f>
        <v>1</v>
      </c>
      <c r="V1014" s="415" t="str">
        <f>IF(Table1[[#This Row],[Asset Class]]&lt;&gt;"Local",0.25,IF(Q1014="y",1,""))</f>
        <v/>
      </c>
      <c r="W1014" s="415" t="str">
        <f>IF(Table1[[#This Row],[Asset Class]]&lt;&gt;"Local",0.25,IF(R1014="y",1,""))</f>
        <v/>
      </c>
      <c r="X1014" s="415" t="str">
        <f>IF(Table1[[#This Row],[Asset Class]]&lt;&gt;"Local",0.25,IF(S1014="y",1,""))</f>
        <v/>
      </c>
      <c r="Y1014" s="95">
        <f t="shared" si="90"/>
        <v>1</v>
      </c>
      <c r="Z1014" s="50"/>
      <c r="AA1014" s="257">
        <f t="shared" si="91"/>
        <v>820880</v>
      </c>
      <c r="AB1014" s="258" t="str">
        <f t="shared" si="92"/>
        <v/>
      </c>
      <c r="AC1014" s="258" t="str">
        <f t="shared" si="93"/>
        <v/>
      </c>
      <c r="AD1014" s="258" t="str">
        <f t="shared" si="94"/>
        <v/>
      </c>
      <c r="AE1014" s="259">
        <f t="shared" si="95"/>
        <v>820880</v>
      </c>
    </row>
    <row r="1015" spans="1:31">
      <c r="A1015" s="26"/>
      <c r="B1015" s="210" t="s">
        <v>1724</v>
      </c>
      <c r="C1015" s="211" t="s">
        <v>1725</v>
      </c>
      <c r="D1015" s="211" t="s">
        <v>106</v>
      </c>
      <c r="E1015" s="211" t="s">
        <v>107</v>
      </c>
      <c r="F1015" s="241" t="s">
        <v>108</v>
      </c>
      <c r="G1015" s="357">
        <v>0.5</v>
      </c>
      <c r="H1015" s="360">
        <v>31753.411104754607</v>
      </c>
      <c r="I1015" s="365">
        <v>295.91815694928124</v>
      </c>
      <c r="J1015" s="332">
        <f>Table1[[#This Row],[Embellishment Area (m2)]]*Table1[[#This Row],[Construction Unit Rate ($/m)]]*Table1[[#This Row],[Embellishment Area Factor]]</f>
        <v>4698205.4454859113</v>
      </c>
      <c r="K1015" s="246">
        <v>63506.822209509213</v>
      </c>
      <c r="L1015" s="337">
        <v>157.26221918381682</v>
      </c>
      <c r="M1015" s="88">
        <f>Table1[[#This Row],[Size of land (m2)]]*Table1[[#This Row],[Land Unit Rate ($/m2)]]</f>
        <v>9987223.7939795237</v>
      </c>
      <c r="N1015" s="244">
        <v>2021</v>
      </c>
      <c r="O1015" s="202">
        <f>ROUND(IF(Table1[[#This Row],[Valuation Year]]=2016,(Table1[[#This Row],[Total Construction Cost ($)]]+Table1[[#This Row],[Land Value]])*('General Input Sheet'!$G$38/'General Input Sheet'!$G$43),Table1[[#This Row],[Total Construction Cost ($)]]+Table1[[#This Row],[Land Value]]),0)</f>
        <v>14685429</v>
      </c>
      <c r="P1015" s="123" t="str" cm="1">
        <f t="array" ref="P1015">_xlfn.IFS(Table1[[#This Row],[Asset Class]]&lt;&gt;"Local","y",P$11=$E1015,"y",Table1[[#This Row],[Asset Class]]="Local","")</f>
        <v>y</v>
      </c>
      <c r="Q1015" s="86" t="str" cm="1">
        <f t="array" ref="Q1015">_xlfn.IFS(Table1[[#This Row],[Asset Class]]&lt;&gt;"Local","y",Q$11=$E1015,"y",Table1[[#This Row],[Asset Class]]="Local","")</f>
        <v>y</v>
      </c>
      <c r="R1015" s="86" t="str" cm="1">
        <f t="array" ref="R1015">_xlfn.IFS(Table1[[#This Row],[Asset Class]]&lt;&gt;"Local","y",R$11=$E1015,"y",Table1[[#This Row],[Asset Class]]="Local","")</f>
        <v>y</v>
      </c>
      <c r="S1015" s="341" t="str" cm="1">
        <f t="array" ref="S1015">_xlfn.IFS(Table1[[#This Row],[Asset Class]]&lt;&gt;"Local","y",S$11=$E1015,"y",Table1[[#This Row],[Asset Class]]="Local","")</f>
        <v>y</v>
      </c>
      <c r="T1015" s="50"/>
      <c r="U1015" s="95">
        <f>IF(Table1[[#This Row],[Asset Class]]&lt;&gt;"Local",0.25,IF(P1015="y",1,""))</f>
        <v>0.25</v>
      </c>
      <c r="V1015" s="415">
        <f>IF(Table1[[#This Row],[Asset Class]]&lt;&gt;"Local",0.25,IF(Q1015="y",1,""))</f>
        <v>0.25</v>
      </c>
      <c r="W1015" s="415">
        <f>IF(Table1[[#This Row],[Asset Class]]&lt;&gt;"Local",0.25,IF(R1015="y",1,""))</f>
        <v>0.25</v>
      </c>
      <c r="X1015" s="415">
        <f>IF(Table1[[#This Row],[Asset Class]]&lt;&gt;"Local",0.25,IF(S1015="y",1,""))</f>
        <v>0.25</v>
      </c>
      <c r="Y1015" s="95">
        <f t="shared" si="90"/>
        <v>1</v>
      </c>
      <c r="Z1015" s="50"/>
      <c r="AA1015" s="257">
        <f t="shared" si="91"/>
        <v>3671357.25</v>
      </c>
      <c r="AB1015" s="258">
        <f t="shared" si="92"/>
        <v>3671357.25</v>
      </c>
      <c r="AC1015" s="258">
        <f t="shared" si="93"/>
        <v>3671357.25</v>
      </c>
      <c r="AD1015" s="258">
        <f t="shared" si="94"/>
        <v>3671357.25</v>
      </c>
      <c r="AE1015" s="259">
        <f t="shared" si="95"/>
        <v>14685429</v>
      </c>
    </row>
    <row r="1016" spans="1:31">
      <c r="A1016" s="26"/>
      <c r="B1016" s="210" t="s">
        <v>1724</v>
      </c>
      <c r="C1016" s="211" t="s">
        <v>1726</v>
      </c>
      <c r="D1016" s="211" t="s">
        <v>106</v>
      </c>
      <c r="E1016" s="211" t="s">
        <v>107</v>
      </c>
      <c r="F1016" s="241" t="s">
        <v>108</v>
      </c>
      <c r="G1016" s="357">
        <v>0.5</v>
      </c>
      <c r="H1016" s="360">
        <v>26097.520962711784</v>
      </c>
      <c r="I1016" s="365">
        <v>295.91815694928124</v>
      </c>
      <c r="J1016" s="332">
        <f>Table1[[#This Row],[Embellishment Area (m2)]]*Table1[[#This Row],[Construction Unit Rate ($/m)]]*Table1[[#This Row],[Embellishment Area Factor]]</f>
        <v>3861365.1521154516</v>
      </c>
      <c r="K1016" s="246">
        <v>52195.041925423568</v>
      </c>
      <c r="L1016" s="337">
        <v>157.26221918381682</v>
      </c>
      <c r="M1016" s="88">
        <f>Table1[[#This Row],[Size of land (m2)]]*Table1[[#This Row],[Land Unit Rate ($/m2)]]</f>
        <v>8208308.1235844698</v>
      </c>
      <c r="N1016" s="244">
        <v>2021</v>
      </c>
      <c r="O1016" s="202">
        <f>ROUND(IF(Table1[[#This Row],[Valuation Year]]=2016,(Table1[[#This Row],[Total Construction Cost ($)]]+Table1[[#This Row],[Land Value]])*('General Input Sheet'!$G$38/'General Input Sheet'!$G$43),Table1[[#This Row],[Total Construction Cost ($)]]+Table1[[#This Row],[Land Value]]),0)</f>
        <v>12069673</v>
      </c>
      <c r="P1016" s="123" t="str" cm="1">
        <f t="array" ref="P1016">_xlfn.IFS(Table1[[#This Row],[Asset Class]]&lt;&gt;"Local","y",P$11=$E1016,"y",Table1[[#This Row],[Asset Class]]="Local","")</f>
        <v>y</v>
      </c>
      <c r="Q1016" s="86" t="str" cm="1">
        <f t="array" ref="Q1016">_xlfn.IFS(Table1[[#This Row],[Asset Class]]&lt;&gt;"Local","y",Q$11=$E1016,"y",Table1[[#This Row],[Asset Class]]="Local","")</f>
        <v>y</v>
      </c>
      <c r="R1016" s="86" t="str" cm="1">
        <f t="array" ref="R1016">_xlfn.IFS(Table1[[#This Row],[Asset Class]]&lt;&gt;"Local","y",R$11=$E1016,"y",Table1[[#This Row],[Asset Class]]="Local","")</f>
        <v>y</v>
      </c>
      <c r="S1016" s="341" t="str" cm="1">
        <f t="array" ref="S1016">_xlfn.IFS(Table1[[#This Row],[Asset Class]]&lt;&gt;"Local","y",S$11=$E1016,"y",Table1[[#This Row],[Asset Class]]="Local","")</f>
        <v>y</v>
      </c>
      <c r="T1016" s="50"/>
      <c r="U1016" s="95">
        <f>IF(Table1[[#This Row],[Asset Class]]&lt;&gt;"Local",0.25,IF(P1016="y",1,""))</f>
        <v>0.25</v>
      </c>
      <c r="V1016" s="415">
        <f>IF(Table1[[#This Row],[Asset Class]]&lt;&gt;"Local",0.25,IF(Q1016="y",1,""))</f>
        <v>0.25</v>
      </c>
      <c r="W1016" s="415">
        <f>IF(Table1[[#This Row],[Asset Class]]&lt;&gt;"Local",0.25,IF(R1016="y",1,""))</f>
        <v>0.25</v>
      </c>
      <c r="X1016" s="415">
        <f>IF(Table1[[#This Row],[Asset Class]]&lt;&gt;"Local",0.25,IF(S1016="y",1,""))</f>
        <v>0.25</v>
      </c>
      <c r="Y1016" s="95">
        <f t="shared" si="90"/>
        <v>1</v>
      </c>
      <c r="Z1016" s="50"/>
      <c r="AA1016" s="257">
        <f t="shared" si="91"/>
        <v>3017418.25</v>
      </c>
      <c r="AB1016" s="258">
        <f t="shared" si="92"/>
        <v>3017418.25</v>
      </c>
      <c r="AC1016" s="258">
        <f t="shared" si="93"/>
        <v>3017418.25</v>
      </c>
      <c r="AD1016" s="258">
        <f t="shared" si="94"/>
        <v>3017418.25</v>
      </c>
      <c r="AE1016" s="259">
        <f t="shared" si="95"/>
        <v>12069673</v>
      </c>
    </row>
    <row r="1017" spans="1:31">
      <c r="A1017" s="26"/>
      <c r="B1017" s="210" t="s">
        <v>1724</v>
      </c>
      <c r="C1017" s="211" t="s">
        <v>1727</v>
      </c>
      <c r="D1017" s="211" t="s">
        <v>106</v>
      </c>
      <c r="E1017" s="211" t="s">
        <v>107</v>
      </c>
      <c r="F1017" s="241" t="s">
        <v>131</v>
      </c>
      <c r="G1017" s="357">
        <v>0.5</v>
      </c>
      <c r="H1017" s="360">
        <v>54450.787994376398</v>
      </c>
      <c r="I1017" s="365">
        <v>295.91815694928124</v>
      </c>
      <c r="J1017" s="332">
        <f>Table1[[#This Row],[Embellishment Area (m2)]]*Table1[[#This Row],[Construction Unit Rate ($/m)]]*Table1[[#This Row],[Embellishment Area Factor]]</f>
        <v>8056488.4138659565</v>
      </c>
      <c r="K1017" s="246">
        <v>108901.5759887528</v>
      </c>
      <c r="L1017" s="337">
        <v>157.26221918381682</v>
      </c>
      <c r="M1017" s="88">
        <f>Table1[[#This Row],[Size of land (m2)]]*Table1[[#This Row],[Land Unit Rate ($/m2)]]</f>
        <v>17126103.512606326</v>
      </c>
      <c r="N1017" s="244">
        <v>2021</v>
      </c>
      <c r="O1017" s="202">
        <f>ROUND(IF(Table1[[#This Row],[Valuation Year]]=2016,(Table1[[#This Row],[Total Construction Cost ($)]]+Table1[[#This Row],[Land Value]])*('General Input Sheet'!$G$38/'General Input Sheet'!$G$43),Table1[[#This Row],[Total Construction Cost ($)]]+Table1[[#This Row],[Land Value]]),0)</f>
        <v>25182592</v>
      </c>
      <c r="P1017" s="123" t="str" cm="1">
        <f t="array" ref="P1017">_xlfn.IFS(Table1[[#This Row],[Asset Class]]&lt;&gt;"Local","y",P$11=$E1017,"y",Table1[[#This Row],[Asset Class]]="Local","")</f>
        <v>y</v>
      </c>
      <c r="Q1017" s="86" t="str" cm="1">
        <f t="array" ref="Q1017">_xlfn.IFS(Table1[[#This Row],[Asset Class]]&lt;&gt;"Local","y",Q$11=$E1017,"y",Table1[[#This Row],[Asset Class]]="Local","")</f>
        <v>y</v>
      </c>
      <c r="R1017" s="86" t="str" cm="1">
        <f t="array" ref="R1017">_xlfn.IFS(Table1[[#This Row],[Asset Class]]&lt;&gt;"Local","y",R$11=$E1017,"y",Table1[[#This Row],[Asset Class]]="Local","")</f>
        <v>y</v>
      </c>
      <c r="S1017" s="341" t="str" cm="1">
        <f t="array" ref="S1017">_xlfn.IFS(Table1[[#This Row],[Asset Class]]&lt;&gt;"Local","y",S$11=$E1017,"y",Table1[[#This Row],[Asset Class]]="Local","")</f>
        <v>y</v>
      </c>
      <c r="T1017" s="50"/>
      <c r="U1017" s="95">
        <f>IF(Table1[[#This Row],[Asset Class]]&lt;&gt;"Local",0.25,IF(P1017="y",1,""))</f>
        <v>0.25</v>
      </c>
      <c r="V1017" s="415">
        <f>IF(Table1[[#This Row],[Asset Class]]&lt;&gt;"Local",0.25,IF(Q1017="y",1,""))</f>
        <v>0.25</v>
      </c>
      <c r="W1017" s="415">
        <f>IF(Table1[[#This Row],[Asset Class]]&lt;&gt;"Local",0.25,IF(R1017="y",1,""))</f>
        <v>0.25</v>
      </c>
      <c r="X1017" s="415">
        <f>IF(Table1[[#This Row],[Asset Class]]&lt;&gt;"Local",0.25,IF(S1017="y",1,""))</f>
        <v>0.25</v>
      </c>
      <c r="Y1017" s="95">
        <f t="shared" si="90"/>
        <v>1</v>
      </c>
      <c r="Z1017" s="50"/>
      <c r="AA1017" s="257">
        <f t="shared" si="91"/>
        <v>6295648</v>
      </c>
      <c r="AB1017" s="258">
        <f t="shared" si="92"/>
        <v>6295648</v>
      </c>
      <c r="AC1017" s="258">
        <f t="shared" si="93"/>
        <v>6295648</v>
      </c>
      <c r="AD1017" s="258">
        <f t="shared" si="94"/>
        <v>6295648</v>
      </c>
      <c r="AE1017" s="259">
        <f t="shared" si="95"/>
        <v>25182592</v>
      </c>
    </row>
    <row r="1018" spans="1:31">
      <c r="A1018" s="26"/>
      <c r="B1018" s="210" t="s">
        <v>1724</v>
      </c>
      <c r="C1018" s="211" t="s">
        <v>1728</v>
      </c>
      <c r="D1018" s="211" t="s">
        <v>106</v>
      </c>
      <c r="E1018" s="211" t="s">
        <v>107</v>
      </c>
      <c r="F1018" s="241" t="s">
        <v>131</v>
      </c>
      <c r="G1018" s="357">
        <v>0.5</v>
      </c>
      <c r="H1018" s="360">
        <v>667.47271407496453</v>
      </c>
      <c r="I1018" s="365">
        <v>295.91815694928124</v>
      </c>
      <c r="J1018" s="332">
        <f>Table1[[#This Row],[Embellishment Area (m2)]]*Table1[[#This Row],[Construction Unit Rate ($/m)]]*Table1[[#This Row],[Embellishment Area Factor]]</f>
        <v>98758.647681499031</v>
      </c>
      <c r="K1018" s="246">
        <v>1334.9454281499291</v>
      </c>
      <c r="L1018" s="337">
        <v>157.26221918381682</v>
      </c>
      <c r="M1018" s="88">
        <f>Table1[[#This Row],[Size of land (m2)]]*Table1[[#This Row],[Land Unit Rate ($/m2)]]</f>
        <v>209936.48052014833</v>
      </c>
      <c r="N1018" s="244">
        <v>2021</v>
      </c>
      <c r="O1018" s="202">
        <f>ROUND(IF(Table1[[#This Row],[Valuation Year]]=2016,(Table1[[#This Row],[Total Construction Cost ($)]]+Table1[[#This Row],[Land Value]])*('General Input Sheet'!$G$38/'General Input Sheet'!$G$43),Table1[[#This Row],[Total Construction Cost ($)]]+Table1[[#This Row],[Land Value]]),0)</f>
        <v>308695</v>
      </c>
      <c r="P1018" s="123" t="str" cm="1">
        <f t="array" ref="P1018">_xlfn.IFS(Table1[[#This Row],[Asset Class]]&lt;&gt;"Local","y",P$11=$E1018,"y",Table1[[#This Row],[Asset Class]]="Local","")</f>
        <v>y</v>
      </c>
      <c r="Q1018" s="86" t="str" cm="1">
        <f t="array" ref="Q1018">_xlfn.IFS(Table1[[#This Row],[Asset Class]]&lt;&gt;"Local","y",Q$11=$E1018,"y",Table1[[#This Row],[Asset Class]]="Local","")</f>
        <v>y</v>
      </c>
      <c r="R1018" s="86" t="str" cm="1">
        <f t="array" ref="R1018">_xlfn.IFS(Table1[[#This Row],[Asset Class]]&lt;&gt;"Local","y",R$11=$E1018,"y",Table1[[#This Row],[Asset Class]]="Local","")</f>
        <v>y</v>
      </c>
      <c r="S1018" s="341" t="str" cm="1">
        <f t="array" ref="S1018">_xlfn.IFS(Table1[[#This Row],[Asset Class]]&lt;&gt;"Local","y",S$11=$E1018,"y",Table1[[#This Row],[Asset Class]]="Local","")</f>
        <v>y</v>
      </c>
      <c r="T1018" s="50"/>
      <c r="U1018" s="95">
        <f>IF(Table1[[#This Row],[Asset Class]]&lt;&gt;"Local",0.25,IF(P1018="y",1,""))</f>
        <v>0.25</v>
      </c>
      <c r="V1018" s="415">
        <f>IF(Table1[[#This Row],[Asset Class]]&lt;&gt;"Local",0.25,IF(Q1018="y",1,""))</f>
        <v>0.25</v>
      </c>
      <c r="W1018" s="415">
        <f>IF(Table1[[#This Row],[Asset Class]]&lt;&gt;"Local",0.25,IF(R1018="y",1,""))</f>
        <v>0.25</v>
      </c>
      <c r="X1018" s="415">
        <f>IF(Table1[[#This Row],[Asset Class]]&lt;&gt;"Local",0.25,IF(S1018="y",1,""))</f>
        <v>0.25</v>
      </c>
      <c r="Y1018" s="95">
        <f t="shared" si="90"/>
        <v>1</v>
      </c>
      <c r="Z1018" s="50"/>
      <c r="AA1018" s="257">
        <f t="shared" si="91"/>
        <v>77173.75</v>
      </c>
      <c r="AB1018" s="258">
        <f t="shared" si="92"/>
        <v>77173.75</v>
      </c>
      <c r="AC1018" s="258">
        <f t="shared" si="93"/>
        <v>77173.75</v>
      </c>
      <c r="AD1018" s="258">
        <f t="shared" si="94"/>
        <v>77173.75</v>
      </c>
      <c r="AE1018" s="259">
        <f t="shared" si="95"/>
        <v>308695</v>
      </c>
    </row>
    <row r="1019" spans="1:31">
      <c r="A1019" s="26"/>
      <c r="B1019" s="210" t="s">
        <v>1724</v>
      </c>
      <c r="C1019" s="211" t="s">
        <v>1729</v>
      </c>
      <c r="D1019" s="211" t="s">
        <v>106</v>
      </c>
      <c r="E1019" s="211" t="s">
        <v>107</v>
      </c>
      <c r="F1019" s="241" t="s">
        <v>103</v>
      </c>
      <c r="G1019" s="357">
        <v>0.5</v>
      </c>
      <c r="H1019" s="360">
        <v>75892.124196897596</v>
      </c>
      <c r="I1019" s="365">
        <v>295.91815694928124</v>
      </c>
      <c r="J1019" s="332">
        <f>Table1[[#This Row],[Embellishment Area (m2)]]*Table1[[#This Row],[Construction Unit Rate ($/m)]]*Table1[[#This Row],[Embellishment Area Factor]]</f>
        <v>11228928.759655943</v>
      </c>
      <c r="K1019" s="246">
        <v>151784.24839379519</v>
      </c>
      <c r="L1019" s="337">
        <v>157.26221918381682</v>
      </c>
      <c r="M1019" s="88">
        <f>Table1[[#This Row],[Size of land (m2)]]*Table1[[#This Row],[Land Unit Rate ($/m2)]]</f>
        <v>23869927.739555918</v>
      </c>
      <c r="N1019" s="244">
        <v>2021</v>
      </c>
      <c r="O1019" s="202">
        <f>ROUND(IF(Table1[[#This Row],[Valuation Year]]=2016,(Table1[[#This Row],[Total Construction Cost ($)]]+Table1[[#This Row],[Land Value]])*('General Input Sheet'!$G$38/'General Input Sheet'!$G$43),Table1[[#This Row],[Total Construction Cost ($)]]+Table1[[#This Row],[Land Value]]),0)</f>
        <v>35098856</v>
      </c>
      <c r="P1019" s="123" t="str" cm="1">
        <f t="array" ref="P1019">_xlfn.IFS(Table1[[#This Row],[Asset Class]]&lt;&gt;"Local","y",P$11=$E1019,"y",Table1[[#This Row],[Asset Class]]="Local","")</f>
        <v>y</v>
      </c>
      <c r="Q1019" s="86" t="str" cm="1">
        <f t="array" ref="Q1019">_xlfn.IFS(Table1[[#This Row],[Asset Class]]&lt;&gt;"Local","y",Q$11=$E1019,"y",Table1[[#This Row],[Asset Class]]="Local","")</f>
        <v>y</v>
      </c>
      <c r="R1019" s="86" t="str" cm="1">
        <f t="array" ref="R1019">_xlfn.IFS(Table1[[#This Row],[Asset Class]]&lt;&gt;"Local","y",R$11=$E1019,"y",Table1[[#This Row],[Asset Class]]="Local","")</f>
        <v>y</v>
      </c>
      <c r="S1019" s="341" t="str" cm="1">
        <f t="array" ref="S1019">_xlfn.IFS(Table1[[#This Row],[Asset Class]]&lt;&gt;"Local","y",S$11=$E1019,"y",Table1[[#This Row],[Asset Class]]="Local","")</f>
        <v>y</v>
      </c>
      <c r="T1019" s="50"/>
      <c r="U1019" s="95">
        <f>IF(Table1[[#This Row],[Asset Class]]&lt;&gt;"Local",0.25,IF(P1019="y",1,""))</f>
        <v>0.25</v>
      </c>
      <c r="V1019" s="415">
        <f>IF(Table1[[#This Row],[Asset Class]]&lt;&gt;"Local",0.25,IF(Q1019="y",1,""))</f>
        <v>0.25</v>
      </c>
      <c r="W1019" s="415">
        <f>IF(Table1[[#This Row],[Asset Class]]&lt;&gt;"Local",0.25,IF(R1019="y",1,""))</f>
        <v>0.25</v>
      </c>
      <c r="X1019" s="415">
        <f>IF(Table1[[#This Row],[Asset Class]]&lt;&gt;"Local",0.25,IF(S1019="y",1,""))</f>
        <v>0.25</v>
      </c>
      <c r="Y1019" s="95">
        <f t="shared" si="90"/>
        <v>1</v>
      </c>
      <c r="Z1019" s="50"/>
      <c r="AA1019" s="257">
        <f t="shared" si="91"/>
        <v>8774714</v>
      </c>
      <c r="AB1019" s="258">
        <f t="shared" si="92"/>
        <v>8774714</v>
      </c>
      <c r="AC1019" s="258">
        <f t="shared" si="93"/>
        <v>8774714</v>
      </c>
      <c r="AD1019" s="258">
        <f t="shared" si="94"/>
        <v>8774714</v>
      </c>
      <c r="AE1019" s="259">
        <f t="shared" si="95"/>
        <v>35098856</v>
      </c>
    </row>
    <row r="1020" spans="1:31">
      <c r="A1020" s="26"/>
      <c r="B1020" s="210" t="s">
        <v>1730</v>
      </c>
      <c r="C1020" s="211" t="s">
        <v>1731</v>
      </c>
      <c r="D1020" s="211" t="s">
        <v>111</v>
      </c>
      <c r="E1020" s="211" t="s">
        <v>107</v>
      </c>
      <c r="F1020" s="241" t="s">
        <v>103</v>
      </c>
      <c r="G1020" s="357">
        <v>0.5</v>
      </c>
      <c r="H1020" s="360">
        <v>14571.869522124525</v>
      </c>
      <c r="I1020" s="365">
        <v>111.62041035606889</v>
      </c>
      <c r="J1020" s="332">
        <f>Table1[[#This Row],[Embellishment Area (m2)]]*Table1[[#This Row],[Construction Unit Rate ($/m)]]*Table1[[#This Row],[Embellishment Area Factor]]</f>
        <v>813259.02785731643</v>
      </c>
      <c r="K1020" s="246">
        <v>29143.73904424905</v>
      </c>
      <c r="L1020" s="337">
        <v>66.125722619436161</v>
      </c>
      <c r="M1020" s="88">
        <f>Table1[[#This Row],[Size of land (m2)]]*Table1[[#This Row],[Land Unit Rate ($/m2)]]</f>
        <v>1927150.8041332443</v>
      </c>
      <c r="N1020" s="244">
        <v>2021</v>
      </c>
      <c r="O1020" s="202">
        <f>ROUND(IF(Table1[[#This Row],[Valuation Year]]=2016,(Table1[[#This Row],[Total Construction Cost ($)]]+Table1[[#This Row],[Land Value]])*('General Input Sheet'!$G$38/'General Input Sheet'!$G$43),Table1[[#This Row],[Total Construction Cost ($)]]+Table1[[#This Row],[Land Value]]),0)</f>
        <v>2740410</v>
      </c>
      <c r="P1020" s="123" t="str" cm="1">
        <f t="array" ref="P1020">_xlfn.IFS(Table1[[#This Row],[Asset Class]]&lt;&gt;"Local","y",P$11=$E1020,"y",Table1[[#This Row],[Asset Class]]="Local","")</f>
        <v>y</v>
      </c>
      <c r="Q1020" s="86" t="str" cm="1">
        <f t="array" ref="Q1020">_xlfn.IFS(Table1[[#This Row],[Asset Class]]&lt;&gt;"Local","y",Q$11=$E1020,"y",Table1[[#This Row],[Asset Class]]="Local","")</f>
        <v/>
      </c>
      <c r="R1020" s="86" t="str" cm="1">
        <f t="array" ref="R1020">_xlfn.IFS(Table1[[#This Row],[Asset Class]]&lt;&gt;"Local","y",R$11=$E1020,"y",Table1[[#This Row],[Asset Class]]="Local","")</f>
        <v/>
      </c>
      <c r="S1020" s="341" t="str" cm="1">
        <f t="array" ref="S1020">_xlfn.IFS(Table1[[#This Row],[Asset Class]]&lt;&gt;"Local","y",S$11=$E1020,"y",Table1[[#This Row],[Asset Class]]="Local","")</f>
        <v/>
      </c>
      <c r="T1020" s="50"/>
      <c r="U1020" s="95">
        <f>IF(Table1[[#This Row],[Asset Class]]&lt;&gt;"Local",0.25,IF(P1020="y",1,""))</f>
        <v>1</v>
      </c>
      <c r="V1020" s="415" t="str">
        <f>IF(Table1[[#This Row],[Asset Class]]&lt;&gt;"Local",0.25,IF(Q1020="y",1,""))</f>
        <v/>
      </c>
      <c r="W1020" s="415" t="str">
        <f>IF(Table1[[#This Row],[Asset Class]]&lt;&gt;"Local",0.25,IF(R1020="y",1,""))</f>
        <v/>
      </c>
      <c r="X1020" s="415" t="str">
        <f>IF(Table1[[#This Row],[Asset Class]]&lt;&gt;"Local",0.25,IF(S1020="y",1,""))</f>
        <v/>
      </c>
      <c r="Y1020" s="95">
        <f t="shared" si="90"/>
        <v>1</v>
      </c>
      <c r="Z1020" s="50"/>
      <c r="AA1020" s="257">
        <f t="shared" si="91"/>
        <v>2740410</v>
      </c>
      <c r="AB1020" s="258" t="str">
        <f t="shared" si="92"/>
        <v/>
      </c>
      <c r="AC1020" s="258" t="str">
        <f t="shared" si="93"/>
        <v/>
      </c>
      <c r="AD1020" s="258" t="str">
        <f t="shared" si="94"/>
        <v/>
      </c>
      <c r="AE1020" s="259">
        <f t="shared" si="95"/>
        <v>2740410</v>
      </c>
    </row>
    <row r="1021" spans="1:31">
      <c r="A1021" s="26"/>
      <c r="B1021" s="210" t="s">
        <v>1732</v>
      </c>
      <c r="C1021" s="211" t="s">
        <v>1733</v>
      </c>
      <c r="D1021" s="211" t="s">
        <v>106</v>
      </c>
      <c r="E1021" s="211" t="s">
        <v>107</v>
      </c>
      <c r="F1021" s="241" t="s">
        <v>108</v>
      </c>
      <c r="G1021" s="357">
        <v>0.5</v>
      </c>
      <c r="H1021" s="360">
        <v>46124.394092562048</v>
      </c>
      <c r="I1021" s="365">
        <v>295.91815694928124</v>
      </c>
      <c r="J1021" s="332">
        <f>Table1[[#This Row],[Embellishment Area (m2)]]*Table1[[#This Row],[Construction Unit Rate ($/m)]]*Table1[[#This Row],[Embellishment Area Factor]]</f>
        <v>6824522.8451366387</v>
      </c>
      <c r="K1021" s="246">
        <v>92248.788185124096</v>
      </c>
      <c r="L1021" s="337">
        <v>157.26221918381682</v>
      </c>
      <c r="M1021" s="88">
        <f>Table1[[#This Row],[Size of land (m2)]]*Table1[[#This Row],[Land Unit Rate ($/m2)]]</f>
        <v>14507249.147010477</v>
      </c>
      <c r="N1021" s="244">
        <v>2021</v>
      </c>
      <c r="O1021" s="202">
        <f>ROUND(IF(Table1[[#This Row],[Valuation Year]]=2016,(Table1[[#This Row],[Total Construction Cost ($)]]+Table1[[#This Row],[Land Value]])*('General Input Sheet'!$G$38/'General Input Sheet'!$G$43),Table1[[#This Row],[Total Construction Cost ($)]]+Table1[[#This Row],[Land Value]]),0)</f>
        <v>21331772</v>
      </c>
      <c r="P1021" s="123" t="str" cm="1">
        <f t="array" ref="P1021">_xlfn.IFS(Table1[[#This Row],[Asset Class]]&lt;&gt;"Local","y",P$11=$E1021,"y",Table1[[#This Row],[Asset Class]]="Local","")</f>
        <v>y</v>
      </c>
      <c r="Q1021" s="86" t="str" cm="1">
        <f t="array" ref="Q1021">_xlfn.IFS(Table1[[#This Row],[Asset Class]]&lt;&gt;"Local","y",Q$11=$E1021,"y",Table1[[#This Row],[Asset Class]]="Local","")</f>
        <v>y</v>
      </c>
      <c r="R1021" s="86" t="str" cm="1">
        <f t="array" ref="R1021">_xlfn.IFS(Table1[[#This Row],[Asset Class]]&lt;&gt;"Local","y",R$11=$E1021,"y",Table1[[#This Row],[Asset Class]]="Local","")</f>
        <v>y</v>
      </c>
      <c r="S1021" s="341" t="str" cm="1">
        <f t="array" ref="S1021">_xlfn.IFS(Table1[[#This Row],[Asset Class]]&lt;&gt;"Local","y",S$11=$E1021,"y",Table1[[#This Row],[Asset Class]]="Local","")</f>
        <v>y</v>
      </c>
      <c r="T1021" s="50"/>
      <c r="U1021" s="95">
        <f>IF(Table1[[#This Row],[Asset Class]]&lt;&gt;"Local",0.25,IF(P1021="y",1,""))</f>
        <v>0.25</v>
      </c>
      <c r="V1021" s="415">
        <f>IF(Table1[[#This Row],[Asset Class]]&lt;&gt;"Local",0.25,IF(Q1021="y",1,""))</f>
        <v>0.25</v>
      </c>
      <c r="W1021" s="415">
        <f>IF(Table1[[#This Row],[Asset Class]]&lt;&gt;"Local",0.25,IF(R1021="y",1,""))</f>
        <v>0.25</v>
      </c>
      <c r="X1021" s="415">
        <f>IF(Table1[[#This Row],[Asset Class]]&lt;&gt;"Local",0.25,IF(S1021="y",1,""))</f>
        <v>0.25</v>
      </c>
      <c r="Y1021" s="95">
        <f t="shared" si="90"/>
        <v>1</v>
      </c>
      <c r="Z1021" s="50"/>
      <c r="AA1021" s="257">
        <f t="shared" si="91"/>
        <v>5332943</v>
      </c>
      <c r="AB1021" s="258">
        <f t="shared" si="92"/>
        <v>5332943</v>
      </c>
      <c r="AC1021" s="258">
        <f t="shared" si="93"/>
        <v>5332943</v>
      </c>
      <c r="AD1021" s="258">
        <f t="shared" si="94"/>
        <v>5332943</v>
      </c>
      <c r="AE1021" s="259">
        <f t="shared" si="95"/>
        <v>21331772</v>
      </c>
    </row>
    <row r="1022" spans="1:31">
      <c r="A1022" s="26"/>
      <c r="B1022" s="210" t="s">
        <v>1732</v>
      </c>
      <c r="C1022" s="211" t="s">
        <v>1734</v>
      </c>
      <c r="D1022" s="211" t="s">
        <v>106</v>
      </c>
      <c r="E1022" s="211" t="s">
        <v>107</v>
      </c>
      <c r="F1022" s="241" t="s">
        <v>103</v>
      </c>
      <c r="G1022" s="357">
        <v>0.5</v>
      </c>
      <c r="H1022" s="360">
        <v>34623.934882196867</v>
      </c>
      <c r="I1022" s="365">
        <v>295.91815694928124</v>
      </c>
      <c r="J1022" s="332">
        <f>Table1[[#This Row],[Embellishment Area (m2)]]*Table1[[#This Row],[Construction Unit Rate ($/m)]]*Table1[[#This Row],[Embellishment Area Factor]]</f>
        <v>5122925.4983358132</v>
      </c>
      <c r="K1022" s="246">
        <v>69247.869764393734</v>
      </c>
      <c r="L1022" s="337">
        <v>157.26221918381682</v>
      </c>
      <c r="M1022" s="88">
        <f>Table1[[#This Row],[Size of land (m2)]]*Table1[[#This Row],[Land Unit Rate ($/m2)]]</f>
        <v>10890073.672900489</v>
      </c>
      <c r="N1022" s="244">
        <v>2021</v>
      </c>
      <c r="O1022" s="202">
        <f>ROUND(IF(Table1[[#This Row],[Valuation Year]]=2016,(Table1[[#This Row],[Total Construction Cost ($)]]+Table1[[#This Row],[Land Value]])*('General Input Sheet'!$G$38/'General Input Sheet'!$G$43),Table1[[#This Row],[Total Construction Cost ($)]]+Table1[[#This Row],[Land Value]]),0)</f>
        <v>16012999</v>
      </c>
      <c r="P1022" s="123" t="str" cm="1">
        <f t="array" ref="P1022">_xlfn.IFS(Table1[[#This Row],[Asset Class]]&lt;&gt;"Local","y",P$11=$E1022,"y",Table1[[#This Row],[Asset Class]]="Local","")</f>
        <v>y</v>
      </c>
      <c r="Q1022" s="86" t="str" cm="1">
        <f t="array" ref="Q1022">_xlfn.IFS(Table1[[#This Row],[Asset Class]]&lt;&gt;"Local","y",Q$11=$E1022,"y",Table1[[#This Row],[Asset Class]]="Local","")</f>
        <v>y</v>
      </c>
      <c r="R1022" s="86" t="str" cm="1">
        <f t="array" ref="R1022">_xlfn.IFS(Table1[[#This Row],[Asset Class]]&lt;&gt;"Local","y",R$11=$E1022,"y",Table1[[#This Row],[Asset Class]]="Local","")</f>
        <v>y</v>
      </c>
      <c r="S1022" s="341" t="str" cm="1">
        <f t="array" ref="S1022">_xlfn.IFS(Table1[[#This Row],[Asset Class]]&lt;&gt;"Local","y",S$11=$E1022,"y",Table1[[#This Row],[Asset Class]]="Local","")</f>
        <v>y</v>
      </c>
      <c r="T1022" s="50"/>
      <c r="U1022" s="95">
        <f>IF(Table1[[#This Row],[Asset Class]]&lt;&gt;"Local",0.25,IF(P1022="y",1,""))</f>
        <v>0.25</v>
      </c>
      <c r="V1022" s="415">
        <f>IF(Table1[[#This Row],[Asset Class]]&lt;&gt;"Local",0.25,IF(Q1022="y",1,""))</f>
        <v>0.25</v>
      </c>
      <c r="W1022" s="415">
        <f>IF(Table1[[#This Row],[Asset Class]]&lt;&gt;"Local",0.25,IF(R1022="y",1,""))</f>
        <v>0.25</v>
      </c>
      <c r="X1022" s="415">
        <f>IF(Table1[[#This Row],[Asset Class]]&lt;&gt;"Local",0.25,IF(S1022="y",1,""))</f>
        <v>0.25</v>
      </c>
      <c r="Y1022" s="95">
        <f t="shared" si="90"/>
        <v>1</v>
      </c>
      <c r="Z1022" s="50"/>
      <c r="AA1022" s="257">
        <f t="shared" si="91"/>
        <v>4003249.75</v>
      </c>
      <c r="AB1022" s="258">
        <f t="shared" si="92"/>
        <v>4003249.75</v>
      </c>
      <c r="AC1022" s="258">
        <f t="shared" si="93"/>
        <v>4003249.75</v>
      </c>
      <c r="AD1022" s="258">
        <f t="shared" si="94"/>
        <v>4003249.75</v>
      </c>
      <c r="AE1022" s="259">
        <f t="shared" si="95"/>
        <v>16012999</v>
      </c>
    </row>
    <row r="1023" spans="1:31">
      <c r="A1023" s="26"/>
      <c r="B1023" s="210" t="s">
        <v>1732</v>
      </c>
      <c r="C1023" s="211" t="s">
        <v>1735</v>
      </c>
      <c r="D1023" s="211" t="s">
        <v>106</v>
      </c>
      <c r="E1023" s="211" t="s">
        <v>107</v>
      </c>
      <c r="F1023" s="241" t="s">
        <v>136</v>
      </c>
      <c r="G1023" s="357">
        <v>0.5</v>
      </c>
      <c r="H1023" s="360">
        <v>63519.607244060397</v>
      </c>
      <c r="I1023" s="365">
        <v>295.91815694928124</v>
      </c>
      <c r="J1023" s="332">
        <f>Table1[[#This Row],[Embellishment Area (m2)]]*Table1[[#This Row],[Construction Unit Rate ($/m)]]*Table1[[#This Row],[Embellishment Area Factor]]</f>
        <v>9398302.5529022831</v>
      </c>
      <c r="K1023" s="246">
        <v>127039.21448812079</v>
      </c>
      <c r="L1023" s="337">
        <v>157.26221918381682</v>
      </c>
      <c r="M1023" s="88">
        <f>Table1[[#This Row],[Size of land (m2)]]*Table1[[#This Row],[Land Unit Rate ($/m2)]]</f>
        <v>19978468.793770771</v>
      </c>
      <c r="N1023" s="244">
        <v>2021</v>
      </c>
      <c r="O1023" s="202">
        <f>ROUND(IF(Table1[[#This Row],[Valuation Year]]=2016,(Table1[[#This Row],[Total Construction Cost ($)]]+Table1[[#This Row],[Land Value]])*('General Input Sheet'!$G$38/'General Input Sheet'!$G$43),Table1[[#This Row],[Total Construction Cost ($)]]+Table1[[#This Row],[Land Value]]),0)</f>
        <v>29376771</v>
      </c>
      <c r="P1023" s="123" t="str" cm="1">
        <f t="array" ref="P1023">_xlfn.IFS(Table1[[#This Row],[Asset Class]]&lt;&gt;"Local","y",P$11=$E1023,"y",Table1[[#This Row],[Asset Class]]="Local","")</f>
        <v>y</v>
      </c>
      <c r="Q1023" s="86" t="str" cm="1">
        <f t="array" ref="Q1023">_xlfn.IFS(Table1[[#This Row],[Asset Class]]&lt;&gt;"Local","y",Q$11=$E1023,"y",Table1[[#This Row],[Asset Class]]="Local","")</f>
        <v>y</v>
      </c>
      <c r="R1023" s="86" t="str" cm="1">
        <f t="array" ref="R1023">_xlfn.IFS(Table1[[#This Row],[Asset Class]]&lt;&gt;"Local","y",R$11=$E1023,"y",Table1[[#This Row],[Asset Class]]="Local","")</f>
        <v>y</v>
      </c>
      <c r="S1023" s="341" t="str" cm="1">
        <f t="array" ref="S1023">_xlfn.IFS(Table1[[#This Row],[Asset Class]]&lt;&gt;"Local","y",S$11=$E1023,"y",Table1[[#This Row],[Asset Class]]="Local","")</f>
        <v>y</v>
      </c>
      <c r="T1023" s="50"/>
      <c r="U1023" s="95">
        <f>IF(Table1[[#This Row],[Asset Class]]&lt;&gt;"Local",0.25,IF(P1023="y",1,""))</f>
        <v>0.25</v>
      </c>
      <c r="V1023" s="415">
        <f>IF(Table1[[#This Row],[Asset Class]]&lt;&gt;"Local",0.25,IF(Q1023="y",1,""))</f>
        <v>0.25</v>
      </c>
      <c r="W1023" s="415">
        <f>IF(Table1[[#This Row],[Asset Class]]&lt;&gt;"Local",0.25,IF(R1023="y",1,""))</f>
        <v>0.25</v>
      </c>
      <c r="X1023" s="415">
        <f>IF(Table1[[#This Row],[Asset Class]]&lt;&gt;"Local",0.25,IF(S1023="y",1,""))</f>
        <v>0.25</v>
      </c>
      <c r="Y1023" s="95">
        <f t="shared" si="90"/>
        <v>1</v>
      </c>
      <c r="Z1023" s="50"/>
      <c r="AA1023" s="257">
        <f t="shared" si="91"/>
        <v>7344192.75</v>
      </c>
      <c r="AB1023" s="258">
        <f t="shared" si="92"/>
        <v>7344192.75</v>
      </c>
      <c r="AC1023" s="258">
        <f t="shared" si="93"/>
        <v>7344192.75</v>
      </c>
      <c r="AD1023" s="258">
        <f t="shared" si="94"/>
        <v>7344192.75</v>
      </c>
      <c r="AE1023" s="259">
        <f t="shared" si="95"/>
        <v>29376771</v>
      </c>
    </row>
    <row r="1024" spans="1:31">
      <c r="A1024" s="26"/>
      <c r="B1024" s="210" t="s">
        <v>1732</v>
      </c>
      <c r="C1024" s="211" t="s">
        <v>1736</v>
      </c>
      <c r="D1024" s="211" t="s">
        <v>106</v>
      </c>
      <c r="E1024" s="211" t="s">
        <v>107</v>
      </c>
      <c r="F1024" s="241" t="s">
        <v>103</v>
      </c>
      <c r="G1024" s="357">
        <v>0.5</v>
      </c>
      <c r="H1024" s="360">
        <v>20933.133022098624</v>
      </c>
      <c r="I1024" s="365">
        <v>295.91815694928124</v>
      </c>
      <c r="J1024" s="332">
        <f>Table1[[#This Row],[Embellishment Area (m2)]]*Table1[[#This Row],[Construction Unit Rate ($/m)]]*Table1[[#This Row],[Embellishment Area Factor]]</f>
        <v>3097247.0715367813</v>
      </c>
      <c r="K1024" s="246">
        <v>41866.266044197248</v>
      </c>
      <c r="L1024" s="337">
        <v>157.26221918381682</v>
      </c>
      <c r="M1024" s="88">
        <f>Table1[[#This Row],[Size of land (m2)]]*Table1[[#This Row],[Land Unit Rate ($/m2)]]</f>
        <v>6583981.9070505351</v>
      </c>
      <c r="N1024" s="244">
        <v>2021</v>
      </c>
      <c r="O1024" s="202">
        <f>ROUND(IF(Table1[[#This Row],[Valuation Year]]=2016,(Table1[[#This Row],[Total Construction Cost ($)]]+Table1[[#This Row],[Land Value]])*('General Input Sheet'!$G$38/'General Input Sheet'!$G$43),Table1[[#This Row],[Total Construction Cost ($)]]+Table1[[#This Row],[Land Value]]),0)</f>
        <v>9681229</v>
      </c>
      <c r="P1024" s="123" t="str" cm="1">
        <f t="array" ref="P1024">_xlfn.IFS(Table1[[#This Row],[Asset Class]]&lt;&gt;"Local","y",P$11=$E1024,"y",Table1[[#This Row],[Asset Class]]="Local","")</f>
        <v>y</v>
      </c>
      <c r="Q1024" s="86" t="str" cm="1">
        <f t="array" ref="Q1024">_xlfn.IFS(Table1[[#This Row],[Asset Class]]&lt;&gt;"Local","y",Q$11=$E1024,"y",Table1[[#This Row],[Asset Class]]="Local","")</f>
        <v>y</v>
      </c>
      <c r="R1024" s="86" t="str" cm="1">
        <f t="array" ref="R1024">_xlfn.IFS(Table1[[#This Row],[Asset Class]]&lt;&gt;"Local","y",R$11=$E1024,"y",Table1[[#This Row],[Asset Class]]="Local","")</f>
        <v>y</v>
      </c>
      <c r="S1024" s="341" t="str" cm="1">
        <f t="array" ref="S1024">_xlfn.IFS(Table1[[#This Row],[Asset Class]]&lt;&gt;"Local","y",S$11=$E1024,"y",Table1[[#This Row],[Asset Class]]="Local","")</f>
        <v>y</v>
      </c>
      <c r="T1024" s="50"/>
      <c r="U1024" s="95">
        <f>IF(Table1[[#This Row],[Asset Class]]&lt;&gt;"Local",0.25,IF(P1024="y",1,""))</f>
        <v>0.25</v>
      </c>
      <c r="V1024" s="415">
        <f>IF(Table1[[#This Row],[Asset Class]]&lt;&gt;"Local",0.25,IF(Q1024="y",1,""))</f>
        <v>0.25</v>
      </c>
      <c r="W1024" s="415">
        <f>IF(Table1[[#This Row],[Asset Class]]&lt;&gt;"Local",0.25,IF(R1024="y",1,""))</f>
        <v>0.25</v>
      </c>
      <c r="X1024" s="415">
        <f>IF(Table1[[#This Row],[Asset Class]]&lt;&gt;"Local",0.25,IF(S1024="y",1,""))</f>
        <v>0.25</v>
      </c>
      <c r="Y1024" s="95">
        <f t="shared" si="90"/>
        <v>1</v>
      </c>
      <c r="Z1024" s="50"/>
      <c r="AA1024" s="257">
        <f t="shared" si="91"/>
        <v>2420307.25</v>
      </c>
      <c r="AB1024" s="258">
        <f t="shared" si="92"/>
        <v>2420307.25</v>
      </c>
      <c r="AC1024" s="258">
        <f t="shared" si="93"/>
        <v>2420307.25</v>
      </c>
      <c r="AD1024" s="258">
        <f t="shared" si="94"/>
        <v>2420307.25</v>
      </c>
      <c r="AE1024" s="259">
        <f t="shared" si="95"/>
        <v>9681229</v>
      </c>
    </row>
    <row r="1025" spans="1:31">
      <c r="A1025" s="26"/>
      <c r="B1025" s="210" t="s">
        <v>1737</v>
      </c>
      <c r="C1025" s="211" t="s">
        <v>1738</v>
      </c>
      <c r="D1025" s="211" t="s">
        <v>106</v>
      </c>
      <c r="E1025" s="211" t="s">
        <v>107</v>
      </c>
      <c r="F1025" s="241" t="s">
        <v>108</v>
      </c>
      <c r="G1025" s="357">
        <v>0.5</v>
      </c>
      <c r="H1025" s="360">
        <v>8641.2056670884795</v>
      </c>
      <c r="I1025" s="365">
        <v>295.91815694928124</v>
      </c>
      <c r="J1025" s="332">
        <f>Table1[[#This Row],[Embellishment Area (m2)]]*Table1[[#This Row],[Construction Unit Rate ($/m)]]*Table1[[#This Row],[Embellishment Area Factor]]</f>
        <v>1278544.8274122535</v>
      </c>
      <c r="K1025" s="246">
        <v>17282.411334176959</v>
      </c>
      <c r="L1025" s="337">
        <v>157.26221918381682</v>
      </c>
      <c r="M1025" s="88">
        <f>Table1[[#This Row],[Size of land (m2)]]*Table1[[#This Row],[Land Unit Rate ($/m2)]]</f>
        <v>2717870.3592602173</v>
      </c>
      <c r="N1025" s="244">
        <v>2021</v>
      </c>
      <c r="O1025" s="202">
        <f>ROUND(IF(Table1[[#This Row],[Valuation Year]]=2016,(Table1[[#This Row],[Total Construction Cost ($)]]+Table1[[#This Row],[Land Value]])*('General Input Sheet'!$G$38/'General Input Sheet'!$G$43),Table1[[#This Row],[Total Construction Cost ($)]]+Table1[[#This Row],[Land Value]]),0)</f>
        <v>3996415</v>
      </c>
      <c r="P1025" s="123" t="str" cm="1">
        <f t="array" ref="P1025">_xlfn.IFS(Table1[[#This Row],[Asset Class]]&lt;&gt;"Local","y",P$11=$E1025,"y",Table1[[#This Row],[Asset Class]]="Local","")</f>
        <v>y</v>
      </c>
      <c r="Q1025" s="86" t="str" cm="1">
        <f t="array" ref="Q1025">_xlfn.IFS(Table1[[#This Row],[Asset Class]]&lt;&gt;"Local","y",Q$11=$E1025,"y",Table1[[#This Row],[Asset Class]]="Local","")</f>
        <v>y</v>
      </c>
      <c r="R1025" s="86" t="str" cm="1">
        <f t="array" ref="R1025">_xlfn.IFS(Table1[[#This Row],[Asset Class]]&lt;&gt;"Local","y",R$11=$E1025,"y",Table1[[#This Row],[Asset Class]]="Local","")</f>
        <v>y</v>
      </c>
      <c r="S1025" s="341" t="str" cm="1">
        <f t="array" ref="S1025">_xlfn.IFS(Table1[[#This Row],[Asset Class]]&lt;&gt;"Local","y",S$11=$E1025,"y",Table1[[#This Row],[Asset Class]]="Local","")</f>
        <v>y</v>
      </c>
      <c r="T1025" s="50"/>
      <c r="U1025" s="95">
        <f>IF(Table1[[#This Row],[Asset Class]]&lt;&gt;"Local",0.25,IF(P1025="y",1,""))</f>
        <v>0.25</v>
      </c>
      <c r="V1025" s="415">
        <f>IF(Table1[[#This Row],[Asset Class]]&lt;&gt;"Local",0.25,IF(Q1025="y",1,""))</f>
        <v>0.25</v>
      </c>
      <c r="W1025" s="415">
        <f>IF(Table1[[#This Row],[Asset Class]]&lt;&gt;"Local",0.25,IF(R1025="y",1,""))</f>
        <v>0.25</v>
      </c>
      <c r="X1025" s="415">
        <f>IF(Table1[[#This Row],[Asset Class]]&lt;&gt;"Local",0.25,IF(S1025="y",1,""))</f>
        <v>0.25</v>
      </c>
      <c r="Y1025" s="95">
        <f t="shared" si="90"/>
        <v>1</v>
      </c>
      <c r="Z1025" s="50"/>
      <c r="AA1025" s="257">
        <f t="shared" si="91"/>
        <v>999103.75</v>
      </c>
      <c r="AB1025" s="258">
        <f t="shared" si="92"/>
        <v>999103.75</v>
      </c>
      <c r="AC1025" s="258">
        <f t="shared" si="93"/>
        <v>999103.75</v>
      </c>
      <c r="AD1025" s="258">
        <f t="shared" si="94"/>
        <v>999103.75</v>
      </c>
      <c r="AE1025" s="259">
        <f t="shared" si="95"/>
        <v>3996415</v>
      </c>
    </row>
    <row r="1026" spans="1:31">
      <c r="A1026" s="26"/>
      <c r="B1026" s="210" t="s">
        <v>1737</v>
      </c>
      <c r="C1026" s="211" t="s">
        <v>1739</v>
      </c>
      <c r="D1026" s="211" t="s">
        <v>106</v>
      </c>
      <c r="E1026" s="211" t="s">
        <v>107</v>
      </c>
      <c r="F1026" s="241" t="s">
        <v>131</v>
      </c>
      <c r="G1026" s="357">
        <v>0.5</v>
      </c>
      <c r="H1026" s="360">
        <v>92776.442087914445</v>
      </c>
      <c r="I1026" s="365">
        <v>295.91815694928124</v>
      </c>
      <c r="J1026" s="332">
        <f>Table1[[#This Row],[Embellishment Area (m2)]]*Table1[[#This Row],[Construction Unit Rate ($/m)]]*Table1[[#This Row],[Embellishment Area Factor]]</f>
        <v>13727116.875483684</v>
      </c>
      <c r="K1026" s="246">
        <v>185552.88417582889</v>
      </c>
      <c r="L1026" s="337">
        <v>157.26221918381682</v>
      </c>
      <c r="M1026" s="88">
        <f>Table1[[#This Row],[Size of land (m2)]]*Table1[[#This Row],[Land Unit Rate ($/m2)]]</f>
        <v>29180458.341448579</v>
      </c>
      <c r="N1026" s="244">
        <v>2021</v>
      </c>
      <c r="O1026" s="202">
        <f>ROUND(IF(Table1[[#This Row],[Valuation Year]]=2016,(Table1[[#This Row],[Total Construction Cost ($)]]+Table1[[#This Row],[Land Value]])*('General Input Sheet'!$G$38/'General Input Sheet'!$G$43),Table1[[#This Row],[Total Construction Cost ($)]]+Table1[[#This Row],[Land Value]]),0)</f>
        <v>42907575</v>
      </c>
      <c r="P1026" s="123" t="str" cm="1">
        <f t="array" ref="P1026">_xlfn.IFS(Table1[[#This Row],[Asset Class]]&lt;&gt;"Local","y",P$11=$E1026,"y",Table1[[#This Row],[Asset Class]]="Local","")</f>
        <v>y</v>
      </c>
      <c r="Q1026" s="86" t="str" cm="1">
        <f t="array" ref="Q1026">_xlfn.IFS(Table1[[#This Row],[Asset Class]]&lt;&gt;"Local","y",Q$11=$E1026,"y",Table1[[#This Row],[Asset Class]]="Local","")</f>
        <v>y</v>
      </c>
      <c r="R1026" s="86" t="str" cm="1">
        <f t="array" ref="R1026">_xlfn.IFS(Table1[[#This Row],[Asset Class]]&lt;&gt;"Local","y",R$11=$E1026,"y",Table1[[#This Row],[Asset Class]]="Local","")</f>
        <v>y</v>
      </c>
      <c r="S1026" s="341" t="str" cm="1">
        <f t="array" ref="S1026">_xlfn.IFS(Table1[[#This Row],[Asset Class]]&lt;&gt;"Local","y",S$11=$E1026,"y",Table1[[#This Row],[Asset Class]]="Local","")</f>
        <v>y</v>
      </c>
      <c r="T1026" s="50"/>
      <c r="U1026" s="95">
        <f>IF(Table1[[#This Row],[Asset Class]]&lt;&gt;"Local",0.25,IF(P1026="y",1,""))</f>
        <v>0.25</v>
      </c>
      <c r="V1026" s="415">
        <f>IF(Table1[[#This Row],[Asset Class]]&lt;&gt;"Local",0.25,IF(Q1026="y",1,""))</f>
        <v>0.25</v>
      </c>
      <c r="W1026" s="415">
        <f>IF(Table1[[#This Row],[Asset Class]]&lt;&gt;"Local",0.25,IF(R1026="y",1,""))</f>
        <v>0.25</v>
      </c>
      <c r="X1026" s="415">
        <f>IF(Table1[[#This Row],[Asset Class]]&lt;&gt;"Local",0.25,IF(S1026="y",1,""))</f>
        <v>0.25</v>
      </c>
      <c r="Y1026" s="95">
        <f t="shared" si="90"/>
        <v>1</v>
      </c>
      <c r="Z1026" s="50"/>
      <c r="AA1026" s="257">
        <f t="shared" si="91"/>
        <v>10726893.75</v>
      </c>
      <c r="AB1026" s="258">
        <f t="shared" si="92"/>
        <v>10726893.75</v>
      </c>
      <c r="AC1026" s="258">
        <f t="shared" si="93"/>
        <v>10726893.75</v>
      </c>
      <c r="AD1026" s="258">
        <f t="shared" si="94"/>
        <v>10726893.75</v>
      </c>
      <c r="AE1026" s="259">
        <f t="shared" si="95"/>
        <v>42907575</v>
      </c>
    </row>
    <row r="1027" spans="1:31">
      <c r="A1027" s="26"/>
      <c r="B1027" s="210" t="s">
        <v>1740</v>
      </c>
      <c r="C1027" s="211" t="s">
        <v>1741</v>
      </c>
      <c r="D1027" s="211" t="s">
        <v>106</v>
      </c>
      <c r="E1027" s="211" t="s">
        <v>107</v>
      </c>
      <c r="F1027" s="241" t="s">
        <v>136</v>
      </c>
      <c r="G1027" s="357">
        <v>0.5</v>
      </c>
      <c r="H1027" s="360">
        <v>25606.423154371249</v>
      </c>
      <c r="I1027" s="365">
        <v>295.91815694928124</v>
      </c>
      <c r="J1027" s="332">
        <f>Table1[[#This Row],[Embellishment Area (m2)]]*Table1[[#This Row],[Construction Unit Rate ($/m)]]*Table1[[#This Row],[Embellishment Area Factor]]</f>
        <v>3788702.77295247</v>
      </c>
      <c r="K1027" s="246">
        <v>51212.846308742497</v>
      </c>
      <c r="L1027" s="337">
        <v>157.26221918381682</v>
      </c>
      <c r="M1027" s="88">
        <f>Table1[[#This Row],[Size of land (m2)]]*Table1[[#This Row],[Land Unit Rate ($/m2)]]</f>
        <v>8053845.8612325871</v>
      </c>
      <c r="N1027" s="244">
        <v>2021</v>
      </c>
      <c r="O1027" s="202">
        <f>ROUND(IF(Table1[[#This Row],[Valuation Year]]=2016,(Table1[[#This Row],[Total Construction Cost ($)]]+Table1[[#This Row],[Land Value]])*('General Input Sheet'!$G$38/'General Input Sheet'!$G$43),Table1[[#This Row],[Total Construction Cost ($)]]+Table1[[#This Row],[Land Value]]),0)</f>
        <v>11842549</v>
      </c>
      <c r="P1027" s="123" t="str" cm="1">
        <f t="array" ref="P1027">_xlfn.IFS(Table1[[#This Row],[Asset Class]]&lt;&gt;"Local","y",P$11=$E1027,"y",Table1[[#This Row],[Asset Class]]="Local","")</f>
        <v>y</v>
      </c>
      <c r="Q1027" s="86" t="str" cm="1">
        <f t="array" ref="Q1027">_xlfn.IFS(Table1[[#This Row],[Asset Class]]&lt;&gt;"Local","y",Q$11=$E1027,"y",Table1[[#This Row],[Asset Class]]="Local","")</f>
        <v>y</v>
      </c>
      <c r="R1027" s="86" t="str" cm="1">
        <f t="array" ref="R1027">_xlfn.IFS(Table1[[#This Row],[Asset Class]]&lt;&gt;"Local","y",R$11=$E1027,"y",Table1[[#This Row],[Asset Class]]="Local","")</f>
        <v>y</v>
      </c>
      <c r="S1027" s="341" t="str" cm="1">
        <f t="array" ref="S1027">_xlfn.IFS(Table1[[#This Row],[Asset Class]]&lt;&gt;"Local","y",S$11=$E1027,"y",Table1[[#This Row],[Asset Class]]="Local","")</f>
        <v>y</v>
      </c>
      <c r="T1027" s="50"/>
      <c r="U1027" s="95">
        <f>IF(Table1[[#This Row],[Asset Class]]&lt;&gt;"Local",0.25,IF(P1027="y",1,""))</f>
        <v>0.25</v>
      </c>
      <c r="V1027" s="415">
        <f>IF(Table1[[#This Row],[Asset Class]]&lt;&gt;"Local",0.25,IF(Q1027="y",1,""))</f>
        <v>0.25</v>
      </c>
      <c r="W1027" s="415">
        <f>IF(Table1[[#This Row],[Asset Class]]&lt;&gt;"Local",0.25,IF(R1027="y",1,""))</f>
        <v>0.25</v>
      </c>
      <c r="X1027" s="415">
        <f>IF(Table1[[#This Row],[Asset Class]]&lt;&gt;"Local",0.25,IF(S1027="y",1,""))</f>
        <v>0.25</v>
      </c>
      <c r="Y1027" s="95">
        <f t="shared" si="90"/>
        <v>1</v>
      </c>
      <c r="Z1027" s="50"/>
      <c r="AA1027" s="257">
        <f t="shared" si="91"/>
        <v>2960637.25</v>
      </c>
      <c r="AB1027" s="258">
        <f t="shared" si="92"/>
        <v>2960637.25</v>
      </c>
      <c r="AC1027" s="258">
        <f t="shared" si="93"/>
        <v>2960637.25</v>
      </c>
      <c r="AD1027" s="258">
        <f t="shared" si="94"/>
        <v>2960637.25</v>
      </c>
      <c r="AE1027" s="259">
        <f t="shared" si="95"/>
        <v>11842549</v>
      </c>
    </row>
    <row r="1028" spans="1:31">
      <c r="A1028" s="26"/>
      <c r="B1028" s="210" t="s">
        <v>1740</v>
      </c>
      <c r="C1028" s="211" t="s">
        <v>1742</v>
      </c>
      <c r="D1028" s="211" t="s">
        <v>106</v>
      </c>
      <c r="E1028" s="211" t="s">
        <v>107</v>
      </c>
      <c r="F1028" s="241" t="s">
        <v>108</v>
      </c>
      <c r="G1028" s="357">
        <v>0.5</v>
      </c>
      <c r="H1028" s="360">
        <v>1180.5931399222145</v>
      </c>
      <c r="I1028" s="365">
        <v>295.91815694928124</v>
      </c>
      <c r="J1028" s="332">
        <f>Table1[[#This Row],[Embellishment Area (m2)]]*Table1[[#This Row],[Construction Unit Rate ($/m)]]*Table1[[#This Row],[Embellishment Area Factor]]</f>
        <v>174679.4730363733</v>
      </c>
      <c r="K1028" s="246">
        <v>2361.186279844429</v>
      </c>
      <c r="L1028" s="337">
        <v>157.26221918381682</v>
      </c>
      <c r="M1028" s="88">
        <f>Table1[[#This Row],[Size of land (m2)]]*Table1[[#This Row],[Land Unit Rate ($/m2)]]</f>
        <v>371325.39427471563</v>
      </c>
      <c r="N1028" s="244">
        <v>2021</v>
      </c>
      <c r="O1028" s="202">
        <f>ROUND(IF(Table1[[#This Row],[Valuation Year]]=2016,(Table1[[#This Row],[Total Construction Cost ($)]]+Table1[[#This Row],[Land Value]])*('General Input Sheet'!$G$38/'General Input Sheet'!$G$43),Table1[[#This Row],[Total Construction Cost ($)]]+Table1[[#This Row],[Land Value]]),0)</f>
        <v>546005</v>
      </c>
      <c r="P1028" s="123" t="str" cm="1">
        <f t="array" ref="P1028">_xlfn.IFS(Table1[[#This Row],[Asset Class]]&lt;&gt;"Local","y",P$11=$E1028,"y",Table1[[#This Row],[Asset Class]]="Local","")</f>
        <v>y</v>
      </c>
      <c r="Q1028" s="86" t="str" cm="1">
        <f t="array" ref="Q1028">_xlfn.IFS(Table1[[#This Row],[Asset Class]]&lt;&gt;"Local","y",Q$11=$E1028,"y",Table1[[#This Row],[Asset Class]]="Local","")</f>
        <v>y</v>
      </c>
      <c r="R1028" s="86" t="str" cm="1">
        <f t="array" ref="R1028">_xlfn.IFS(Table1[[#This Row],[Asset Class]]&lt;&gt;"Local","y",R$11=$E1028,"y",Table1[[#This Row],[Asset Class]]="Local","")</f>
        <v>y</v>
      </c>
      <c r="S1028" s="341" t="str" cm="1">
        <f t="array" ref="S1028">_xlfn.IFS(Table1[[#This Row],[Asset Class]]&lt;&gt;"Local","y",S$11=$E1028,"y",Table1[[#This Row],[Asset Class]]="Local","")</f>
        <v>y</v>
      </c>
      <c r="T1028" s="50"/>
      <c r="U1028" s="95">
        <f>IF(Table1[[#This Row],[Asset Class]]&lt;&gt;"Local",0.25,IF(P1028="y",1,""))</f>
        <v>0.25</v>
      </c>
      <c r="V1028" s="415">
        <f>IF(Table1[[#This Row],[Asset Class]]&lt;&gt;"Local",0.25,IF(Q1028="y",1,""))</f>
        <v>0.25</v>
      </c>
      <c r="W1028" s="415">
        <f>IF(Table1[[#This Row],[Asset Class]]&lt;&gt;"Local",0.25,IF(R1028="y",1,""))</f>
        <v>0.25</v>
      </c>
      <c r="X1028" s="415">
        <f>IF(Table1[[#This Row],[Asset Class]]&lt;&gt;"Local",0.25,IF(S1028="y",1,""))</f>
        <v>0.25</v>
      </c>
      <c r="Y1028" s="95">
        <f t="shared" si="90"/>
        <v>1</v>
      </c>
      <c r="Z1028" s="50"/>
      <c r="AA1028" s="257">
        <f t="shared" si="91"/>
        <v>136501.25</v>
      </c>
      <c r="AB1028" s="258">
        <f t="shared" si="92"/>
        <v>136501.25</v>
      </c>
      <c r="AC1028" s="258">
        <f t="shared" si="93"/>
        <v>136501.25</v>
      </c>
      <c r="AD1028" s="258">
        <f t="shared" si="94"/>
        <v>136501.25</v>
      </c>
      <c r="AE1028" s="259">
        <f t="shared" si="95"/>
        <v>546005</v>
      </c>
    </row>
    <row r="1029" spans="1:31">
      <c r="A1029" s="26"/>
      <c r="B1029" s="210" t="s">
        <v>1740</v>
      </c>
      <c r="C1029" s="211" t="s">
        <v>1743</v>
      </c>
      <c r="D1029" s="211" t="s">
        <v>106</v>
      </c>
      <c r="E1029" s="211" t="s">
        <v>107</v>
      </c>
      <c r="F1029" s="241" t="s">
        <v>103</v>
      </c>
      <c r="G1029" s="357">
        <v>0.5</v>
      </c>
      <c r="H1029" s="360">
        <v>8089.4735712405454</v>
      </c>
      <c r="I1029" s="365">
        <v>295.91815694928124</v>
      </c>
      <c r="J1029" s="332">
        <f>Table1[[#This Row],[Embellishment Area (m2)]]*Table1[[#This Row],[Construction Unit Rate ($/m)]]*Table1[[#This Row],[Embellishment Area Factor]]</f>
        <v>1196911.0549457113</v>
      </c>
      <c r="K1029" s="246">
        <v>16178.947142481091</v>
      </c>
      <c r="L1029" s="337">
        <v>157.26221918381682</v>
      </c>
      <c r="M1029" s="88">
        <f>Table1[[#This Row],[Size of land (m2)]]*Table1[[#This Row],[Land Unit Rate ($/m2)]]</f>
        <v>2544337.1316842483</v>
      </c>
      <c r="N1029" s="244">
        <v>2021</v>
      </c>
      <c r="O1029" s="202">
        <f>ROUND(IF(Table1[[#This Row],[Valuation Year]]=2016,(Table1[[#This Row],[Total Construction Cost ($)]]+Table1[[#This Row],[Land Value]])*('General Input Sheet'!$G$38/'General Input Sheet'!$G$43),Table1[[#This Row],[Total Construction Cost ($)]]+Table1[[#This Row],[Land Value]]),0)</f>
        <v>3741248</v>
      </c>
      <c r="P1029" s="123" t="str" cm="1">
        <f t="array" ref="P1029">_xlfn.IFS(Table1[[#This Row],[Asset Class]]&lt;&gt;"Local","y",P$11=$E1029,"y",Table1[[#This Row],[Asset Class]]="Local","")</f>
        <v>y</v>
      </c>
      <c r="Q1029" s="86" t="str" cm="1">
        <f t="array" ref="Q1029">_xlfn.IFS(Table1[[#This Row],[Asset Class]]&lt;&gt;"Local","y",Q$11=$E1029,"y",Table1[[#This Row],[Asset Class]]="Local","")</f>
        <v>y</v>
      </c>
      <c r="R1029" s="86" t="str" cm="1">
        <f t="array" ref="R1029">_xlfn.IFS(Table1[[#This Row],[Asset Class]]&lt;&gt;"Local","y",R$11=$E1029,"y",Table1[[#This Row],[Asset Class]]="Local","")</f>
        <v>y</v>
      </c>
      <c r="S1029" s="341" t="str" cm="1">
        <f t="array" ref="S1029">_xlfn.IFS(Table1[[#This Row],[Asset Class]]&lt;&gt;"Local","y",S$11=$E1029,"y",Table1[[#This Row],[Asset Class]]="Local","")</f>
        <v>y</v>
      </c>
      <c r="T1029" s="50"/>
      <c r="U1029" s="95">
        <f>IF(Table1[[#This Row],[Asset Class]]&lt;&gt;"Local",0.25,IF(P1029="y",1,""))</f>
        <v>0.25</v>
      </c>
      <c r="V1029" s="415">
        <f>IF(Table1[[#This Row],[Asset Class]]&lt;&gt;"Local",0.25,IF(Q1029="y",1,""))</f>
        <v>0.25</v>
      </c>
      <c r="W1029" s="415">
        <f>IF(Table1[[#This Row],[Asset Class]]&lt;&gt;"Local",0.25,IF(R1029="y",1,""))</f>
        <v>0.25</v>
      </c>
      <c r="X1029" s="415">
        <f>IF(Table1[[#This Row],[Asset Class]]&lt;&gt;"Local",0.25,IF(S1029="y",1,""))</f>
        <v>0.25</v>
      </c>
      <c r="Y1029" s="95">
        <f t="shared" si="90"/>
        <v>1</v>
      </c>
      <c r="Z1029" s="50"/>
      <c r="AA1029" s="257">
        <f t="shared" si="91"/>
        <v>935312</v>
      </c>
      <c r="AB1029" s="258">
        <f t="shared" si="92"/>
        <v>935312</v>
      </c>
      <c r="AC1029" s="258">
        <f t="shared" si="93"/>
        <v>935312</v>
      </c>
      <c r="AD1029" s="258">
        <f t="shared" si="94"/>
        <v>935312</v>
      </c>
      <c r="AE1029" s="259">
        <f t="shared" si="95"/>
        <v>3741248</v>
      </c>
    </row>
    <row r="1030" spans="1:31">
      <c r="A1030" s="26"/>
      <c r="B1030" s="210" t="s">
        <v>1740</v>
      </c>
      <c r="C1030" s="211" t="s">
        <v>1744</v>
      </c>
      <c r="D1030" s="211" t="s">
        <v>106</v>
      </c>
      <c r="E1030" s="211" t="s">
        <v>107</v>
      </c>
      <c r="F1030" s="241" t="s">
        <v>108</v>
      </c>
      <c r="G1030" s="357">
        <v>0.5</v>
      </c>
      <c r="H1030" s="360">
        <v>7738.4260473402901</v>
      </c>
      <c r="I1030" s="365">
        <v>295.91815694928124</v>
      </c>
      <c r="J1030" s="332">
        <f>Table1[[#This Row],[Embellishment Area (m2)]]*Table1[[#This Row],[Construction Unit Rate ($/m)]]*Table1[[#This Row],[Embellishment Area Factor]]</f>
        <v>1144970.386808625</v>
      </c>
      <c r="K1030" s="246">
        <v>15476.85209468058</v>
      </c>
      <c r="L1030" s="337">
        <v>157.26221918381682</v>
      </c>
      <c r="M1030" s="88">
        <f>Table1[[#This Row],[Size of land (m2)]]*Table1[[#This Row],[Land Unit Rate ($/m2)]]</f>
        <v>2433924.1063891719</v>
      </c>
      <c r="N1030" s="244">
        <v>2021</v>
      </c>
      <c r="O1030" s="202">
        <f>ROUND(IF(Table1[[#This Row],[Valuation Year]]=2016,(Table1[[#This Row],[Total Construction Cost ($)]]+Table1[[#This Row],[Land Value]])*('General Input Sheet'!$G$38/'General Input Sheet'!$G$43),Table1[[#This Row],[Total Construction Cost ($)]]+Table1[[#This Row],[Land Value]]),0)</f>
        <v>3578894</v>
      </c>
      <c r="P1030" s="123" t="str" cm="1">
        <f t="array" ref="P1030">_xlfn.IFS(Table1[[#This Row],[Asset Class]]&lt;&gt;"Local","y",P$11=$E1030,"y",Table1[[#This Row],[Asset Class]]="Local","")</f>
        <v>y</v>
      </c>
      <c r="Q1030" s="86" t="str" cm="1">
        <f t="array" ref="Q1030">_xlfn.IFS(Table1[[#This Row],[Asset Class]]&lt;&gt;"Local","y",Q$11=$E1030,"y",Table1[[#This Row],[Asset Class]]="Local","")</f>
        <v>y</v>
      </c>
      <c r="R1030" s="86" t="str" cm="1">
        <f t="array" ref="R1030">_xlfn.IFS(Table1[[#This Row],[Asset Class]]&lt;&gt;"Local","y",R$11=$E1030,"y",Table1[[#This Row],[Asset Class]]="Local","")</f>
        <v>y</v>
      </c>
      <c r="S1030" s="341" t="str" cm="1">
        <f t="array" ref="S1030">_xlfn.IFS(Table1[[#This Row],[Asset Class]]&lt;&gt;"Local","y",S$11=$E1030,"y",Table1[[#This Row],[Asset Class]]="Local","")</f>
        <v>y</v>
      </c>
      <c r="T1030" s="50"/>
      <c r="U1030" s="95">
        <f>IF(Table1[[#This Row],[Asset Class]]&lt;&gt;"Local",0.25,IF(P1030="y",1,""))</f>
        <v>0.25</v>
      </c>
      <c r="V1030" s="415">
        <f>IF(Table1[[#This Row],[Asset Class]]&lt;&gt;"Local",0.25,IF(Q1030="y",1,""))</f>
        <v>0.25</v>
      </c>
      <c r="W1030" s="415">
        <f>IF(Table1[[#This Row],[Asset Class]]&lt;&gt;"Local",0.25,IF(R1030="y",1,""))</f>
        <v>0.25</v>
      </c>
      <c r="X1030" s="415">
        <f>IF(Table1[[#This Row],[Asset Class]]&lt;&gt;"Local",0.25,IF(S1030="y",1,""))</f>
        <v>0.25</v>
      </c>
      <c r="Y1030" s="95">
        <f t="shared" si="90"/>
        <v>1</v>
      </c>
      <c r="Z1030" s="50"/>
      <c r="AA1030" s="257">
        <f t="shared" si="91"/>
        <v>894723.5</v>
      </c>
      <c r="AB1030" s="258">
        <f t="shared" si="92"/>
        <v>894723.5</v>
      </c>
      <c r="AC1030" s="258">
        <f t="shared" si="93"/>
        <v>894723.5</v>
      </c>
      <c r="AD1030" s="258">
        <f t="shared" si="94"/>
        <v>894723.5</v>
      </c>
      <c r="AE1030" s="259">
        <f t="shared" si="95"/>
        <v>3578894</v>
      </c>
    </row>
    <row r="1031" spans="1:31">
      <c r="A1031" s="26"/>
      <c r="B1031" s="210" t="s">
        <v>1745</v>
      </c>
      <c r="C1031" s="211" t="s">
        <v>1746</v>
      </c>
      <c r="D1031" s="211" t="s">
        <v>106</v>
      </c>
      <c r="E1031" s="211" t="s">
        <v>107</v>
      </c>
      <c r="F1031" s="241" t="s">
        <v>136</v>
      </c>
      <c r="G1031" s="357">
        <v>0.5</v>
      </c>
      <c r="H1031" s="360">
        <v>26730.868578449426</v>
      </c>
      <c r="I1031" s="365">
        <v>295.91815694928124</v>
      </c>
      <c r="J1031" s="332">
        <f>Table1[[#This Row],[Embellishment Area (m2)]]*Table1[[#This Row],[Construction Unit Rate ($/m)]]*Table1[[#This Row],[Embellishment Area Factor]]</f>
        <v>3955074.6816941039</v>
      </c>
      <c r="K1031" s="246">
        <v>53461.737156898853</v>
      </c>
      <c r="L1031" s="337">
        <v>157.26221918381682</v>
      </c>
      <c r="M1031" s="88">
        <f>Table1[[#This Row],[Size of land (m2)]]*Table1[[#This Row],[Land Unit Rate ($/m2)]]</f>
        <v>8407511.4267158322</v>
      </c>
      <c r="N1031" s="244">
        <v>2021</v>
      </c>
      <c r="O1031" s="202">
        <f>ROUND(IF(Table1[[#This Row],[Valuation Year]]=2016,(Table1[[#This Row],[Total Construction Cost ($)]]+Table1[[#This Row],[Land Value]])*('General Input Sheet'!$G$38/'General Input Sheet'!$G$43),Table1[[#This Row],[Total Construction Cost ($)]]+Table1[[#This Row],[Land Value]]),0)</f>
        <v>12362586</v>
      </c>
      <c r="P1031" s="123" t="str" cm="1">
        <f t="array" ref="P1031">_xlfn.IFS(Table1[[#This Row],[Asset Class]]&lt;&gt;"Local","y",P$11=$E1031,"y",Table1[[#This Row],[Asset Class]]="Local","")</f>
        <v>y</v>
      </c>
      <c r="Q1031" s="86" t="str" cm="1">
        <f t="array" ref="Q1031">_xlfn.IFS(Table1[[#This Row],[Asset Class]]&lt;&gt;"Local","y",Q$11=$E1031,"y",Table1[[#This Row],[Asset Class]]="Local","")</f>
        <v>y</v>
      </c>
      <c r="R1031" s="86" t="str" cm="1">
        <f t="array" ref="R1031">_xlfn.IFS(Table1[[#This Row],[Asset Class]]&lt;&gt;"Local","y",R$11=$E1031,"y",Table1[[#This Row],[Asset Class]]="Local","")</f>
        <v>y</v>
      </c>
      <c r="S1031" s="341" t="str" cm="1">
        <f t="array" ref="S1031">_xlfn.IFS(Table1[[#This Row],[Asset Class]]&lt;&gt;"Local","y",S$11=$E1031,"y",Table1[[#This Row],[Asset Class]]="Local","")</f>
        <v>y</v>
      </c>
      <c r="T1031" s="50"/>
      <c r="U1031" s="95">
        <f>IF(Table1[[#This Row],[Asset Class]]&lt;&gt;"Local",0.25,IF(P1031="y",1,""))</f>
        <v>0.25</v>
      </c>
      <c r="V1031" s="415">
        <f>IF(Table1[[#This Row],[Asset Class]]&lt;&gt;"Local",0.25,IF(Q1031="y",1,""))</f>
        <v>0.25</v>
      </c>
      <c r="W1031" s="415">
        <f>IF(Table1[[#This Row],[Asset Class]]&lt;&gt;"Local",0.25,IF(R1031="y",1,""))</f>
        <v>0.25</v>
      </c>
      <c r="X1031" s="415">
        <f>IF(Table1[[#This Row],[Asset Class]]&lt;&gt;"Local",0.25,IF(S1031="y",1,""))</f>
        <v>0.25</v>
      </c>
      <c r="Y1031" s="95">
        <f t="shared" si="90"/>
        <v>1</v>
      </c>
      <c r="Z1031" s="50"/>
      <c r="AA1031" s="257">
        <f t="shared" si="91"/>
        <v>3090646.5</v>
      </c>
      <c r="AB1031" s="258">
        <f t="shared" si="92"/>
        <v>3090646.5</v>
      </c>
      <c r="AC1031" s="258">
        <f t="shared" si="93"/>
        <v>3090646.5</v>
      </c>
      <c r="AD1031" s="258">
        <f t="shared" si="94"/>
        <v>3090646.5</v>
      </c>
      <c r="AE1031" s="259">
        <f t="shared" si="95"/>
        <v>12362586</v>
      </c>
    </row>
    <row r="1032" spans="1:31">
      <c r="A1032" s="26"/>
      <c r="B1032" s="210" t="s">
        <v>1747</v>
      </c>
      <c r="C1032" s="211" t="s">
        <v>1748</v>
      </c>
      <c r="D1032" s="211" t="s">
        <v>111</v>
      </c>
      <c r="E1032" s="211" t="s">
        <v>107</v>
      </c>
      <c r="F1032" s="241" t="s">
        <v>103</v>
      </c>
      <c r="G1032" s="357">
        <v>0.5</v>
      </c>
      <c r="H1032" s="360">
        <v>3472.7749810266969</v>
      </c>
      <c r="I1032" s="365">
        <v>111.62041035606889</v>
      </c>
      <c r="J1032" s="332">
        <f>Table1[[#This Row],[Embellishment Area (m2)]]*Table1[[#This Row],[Construction Unit Rate ($/m)]]*Table1[[#This Row],[Embellishment Area Factor]]</f>
        <v>193816.28422824462</v>
      </c>
      <c r="K1032" s="246">
        <v>6945.5499620533938</v>
      </c>
      <c r="L1032" s="337">
        <v>66.125722619436161</v>
      </c>
      <c r="M1032" s="88">
        <f>Table1[[#This Row],[Size of land (m2)]]*Table1[[#This Row],[Land Unit Rate ($/m2)]]</f>
        <v>459279.51023017807</v>
      </c>
      <c r="N1032" s="244">
        <v>2021</v>
      </c>
      <c r="O1032" s="202">
        <f>ROUND(IF(Table1[[#This Row],[Valuation Year]]=2016,(Table1[[#This Row],[Total Construction Cost ($)]]+Table1[[#This Row],[Land Value]])*('General Input Sheet'!$G$38/'General Input Sheet'!$G$43),Table1[[#This Row],[Total Construction Cost ($)]]+Table1[[#This Row],[Land Value]]),0)</f>
        <v>653096</v>
      </c>
      <c r="P1032" s="123" t="str" cm="1">
        <f t="array" ref="P1032">_xlfn.IFS(Table1[[#This Row],[Asset Class]]&lt;&gt;"Local","y",P$11=$E1032,"y",Table1[[#This Row],[Asset Class]]="Local","")</f>
        <v>y</v>
      </c>
      <c r="Q1032" s="86" t="str" cm="1">
        <f t="array" ref="Q1032">_xlfn.IFS(Table1[[#This Row],[Asset Class]]&lt;&gt;"Local","y",Q$11=$E1032,"y",Table1[[#This Row],[Asset Class]]="Local","")</f>
        <v/>
      </c>
      <c r="R1032" s="86" t="str" cm="1">
        <f t="array" ref="R1032">_xlfn.IFS(Table1[[#This Row],[Asset Class]]&lt;&gt;"Local","y",R$11=$E1032,"y",Table1[[#This Row],[Asset Class]]="Local","")</f>
        <v/>
      </c>
      <c r="S1032" s="341" t="str" cm="1">
        <f t="array" ref="S1032">_xlfn.IFS(Table1[[#This Row],[Asset Class]]&lt;&gt;"Local","y",S$11=$E1032,"y",Table1[[#This Row],[Asset Class]]="Local","")</f>
        <v/>
      </c>
      <c r="T1032" s="50"/>
      <c r="U1032" s="95">
        <f>IF(Table1[[#This Row],[Asset Class]]&lt;&gt;"Local",0.25,IF(P1032="y",1,""))</f>
        <v>1</v>
      </c>
      <c r="V1032" s="415" t="str">
        <f>IF(Table1[[#This Row],[Asset Class]]&lt;&gt;"Local",0.25,IF(Q1032="y",1,""))</f>
        <v/>
      </c>
      <c r="W1032" s="415" t="str">
        <f>IF(Table1[[#This Row],[Asset Class]]&lt;&gt;"Local",0.25,IF(R1032="y",1,""))</f>
        <v/>
      </c>
      <c r="X1032" s="415" t="str">
        <f>IF(Table1[[#This Row],[Asset Class]]&lt;&gt;"Local",0.25,IF(S1032="y",1,""))</f>
        <v/>
      </c>
      <c r="Y1032" s="95">
        <f t="shared" si="90"/>
        <v>1</v>
      </c>
      <c r="Z1032" s="50"/>
      <c r="AA1032" s="257">
        <f t="shared" si="91"/>
        <v>653096</v>
      </c>
      <c r="AB1032" s="258" t="str">
        <f t="shared" si="92"/>
        <v/>
      </c>
      <c r="AC1032" s="258" t="str">
        <f t="shared" si="93"/>
        <v/>
      </c>
      <c r="AD1032" s="258" t="str">
        <f t="shared" si="94"/>
        <v/>
      </c>
      <c r="AE1032" s="259">
        <f t="shared" si="95"/>
        <v>653096</v>
      </c>
    </row>
    <row r="1033" spans="1:31">
      <c r="A1033" s="26"/>
      <c r="B1033" s="210" t="s">
        <v>1749</v>
      </c>
      <c r="C1033" s="211" t="s">
        <v>1750</v>
      </c>
      <c r="D1033" s="211" t="s">
        <v>111</v>
      </c>
      <c r="E1033" s="211" t="s">
        <v>107</v>
      </c>
      <c r="F1033" s="241" t="s">
        <v>136</v>
      </c>
      <c r="G1033" s="357">
        <v>0.5</v>
      </c>
      <c r="H1033" s="360">
        <v>16684.444360950602</v>
      </c>
      <c r="I1033" s="365">
        <v>111.62041035606889</v>
      </c>
      <c r="J1033" s="332">
        <f>Table1[[#This Row],[Embellishment Area (m2)]]*Table1[[#This Row],[Construction Unit Rate ($/m)]]*Table1[[#This Row],[Embellishment Area Factor]]</f>
        <v>931162.26306615281</v>
      </c>
      <c r="K1033" s="246">
        <v>33368.888721901203</v>
      </c>
      <c r="L1033" s="337">
        <v>66.125722619436161</v>
      </c>
      <c r="M1033" s="88">
        <f>Table1[[#This Row],[Size of land (m2)]]*Table1[[#This Row],[Land Unit Rate ($/m2)]]</f>
        <v>2206541.8797432706</v>
      </c>
      <c r="N1033" s="244">
        <v>2021</v>
      </c>
      <c r="O1033" s="202">
        <f>ROUND(IF(Table1[[#This Row],[Valuation Year]]=2016,(Table1[[#This Row],[Total Construction Cost ($)]]+Table1[[#This Row],[Land Value]])*('General Input Sheet'!$G$38/'General Input Sheet'!$G$43),Table1[[#This Row],[Total Construction Cost ($)]]+Table1[[#This Row],[Land Value]]),0)</f>
        <v>3137704</v>
      </c>
      <c r="P1033" s="123" t="str" cm="1">
        <f t="array" ref="P1033">_xlfn.IFS(Table1[[#This Row],[Asset Class]]&lt;&gt;"Local","y",P$11=$E1033,"y",Table1[[#This Row],[Asset Class]]="Local","")</f>
        <v>y</v>
      </c>
      <c r="Q1033" s="86" t="str" cm="1">
        <f t="array" ref="Q1033">_xlfn.IFS(Table1[[#This Row],[Asset Class]]&lt;&gt;"Local","y",Q$11=$E1033,"y",Table1[[#This Row],[Asset Class]]="Local","")</f>
        <v/>
      </c>
      <c r="R1033" s="86" t="str" cm="1">
        <f t="array" ref="R1033">_xlfn.IFS(Table1[[#This Row],[Asset Class]]&lt;&gt;"Local","y",R$11=$E1033,"y",Table1[[#This Row],[Asset Class]]="Local","")</f>
        <v/>
      </c>
      <c r="S1033" s="341" t="str" cm="1">
        <f t="array" ref="S1033">_xlfn.IFS(Table1[[#This Row],[Asset Class]]&lt;&gt;"Local","y",S$11=$E1033,"y",Table1[[#This Row],[Asset Class]]="Local","")</f>
        <v/>
      </c>
      <c r="T1033" s="50"/>
      <c r="U1033" s="95">
        <f>IF(Table1[[#This Row],[Asset Class]]&lt;&gt;"Local",0.25,IF(P1033="y",1,""))</f>
        <v>1</v>
      </c>
      <c r="V1033" s="415" t="str">
        <f>IF(Table1[[#This Row],[Asset Class]]&lt;&gt;"Local",0.25,IF(Q1033="y",1,""))</f>
        <v/>
      </c>
      <c r="W1033" s="415" t="str">
        <f>IF(Table1[[#This Row],[Asset Class]]&lt;&gt;"Local",0.25,IF(R1033="y",1,""))</f>
        <v/>
      </c>
      <c r="X1033" s="415" t="str">
        <f>IF(Table1[[#This Row],[Asset Class]]&lt;&gt;"Local",0.25,IF(S1033="y",1,""))</f>
        <v/>
      </c>
      <c r="Y1033" s="95">
        <f t="shared" si="90"/>
        <v>1</v>
      </c>
      <c r="Z1033" s="50"/>
      <c r="AA1033" s="257">
        <f t="shared" si="91"/>
        <v>3137704</v>
      </c>
      <c r="AB1033" s="258" t="str">
        <f t="shared" si="92"/>
        <v/>
      </c>
      <c r="AC1033" s="258" t="str">
        <f t="shared" si="93"/>
        <v/>
      </c>
      <c r="AD1033" s="258" t="str">
        <f t="shared" si="94"/>
        <v/>
      </c>
      <c r="AE1033" s="259">
        <f t="shared" si="95"/>
        <v>3137704</v>
      </c>
    </row>
    <row r="1034" spans="1:31">
      <c r="A1034" s="26"/>
      <c r="B1034" s="210" t="s">
        <v>1749</v>
      </c>
      <c r="C1034" s="211" t="s">
        <v>1751</v>
      </c>
      <c r="D1034" s="211" t="s">
        <v>111</v>
      </c>
      <c r="E1034" s="211" t="s">
        <v>107</v>
      </c>
      <c r="F1034" s="241" t="s">
        <v>103</v>
      </c>
      <c r="G1034" s="357">
        <v>0.5</v>
      </c>
      <c r="H1034" s="360">
        <v>6392.1678616531553</v>
      </c>
      <c r="I1034" s="365">
        <v>111.62041035606889</v>
      </c>
      <c r="J1034" s="332">
        <f>Table1[[#This Row],[Embellishment Area (m2)]]*Table1[[#This Row],[Construction Unit Rate ($/m)]]*Table1[[#This Row],[Embellishment Area Factor]]</f>
        <v>356748.19989130029</v>
      </c>
      <c r="K1034" s="246">
        <v>12784.335723306311</v>
      </c>
      <c r="L1034" s="337">
        <v>66.125722619436161</v>
      </c>
      <c r="M1034" s="88">
        <f>Table1[[#This Row],[Size of land (m2)]]*Table1[[#This Row],[Land Unit Rate ($/m2)]]</f>
        <v>845373.43791310186</v>
      </c>
      <c r="N1034" s="244">
        <v>2021</v>
      </c>
      <c r="O1034" s="202">
        <f>ROUND(IF(Table1[[#This Row],[Valuation Year]]=2016,(Table1[[#This Row],[Total Construction Cost ($)]]+Table1[[#This Row],[Land Value]])*('General Input Sheet'!$G$38/'General Input Sheet'!$G$43),Table1[[#This Row],[Total Construction Cost ($)]]+Table1[[#This Row],[Land Value]]),0)</f>
        <v>1202122</v>
      </c>
      <c r="P1034" s="123" t="str" cm="1">
        <f t="array" ref="P1034">_xlfn.IFS(Table1[[#This Row],[Asset Class]]&lt;&gt;"Local","y",P$11=$E1034,"y",Table1[[#This Row],[Asset Class]]="Local","")</f>
        <v>y</v>
      </c>
      <c r="Q1034" s="86" t="str" cm="1">
        <f t="array" ref="Q1034">_xlfn.IFS(Table1[[#This Row],[Asset Class]]&lt;&gt;"Local","y",Q$11=$E1034,"y",Table1[[#This Row],[Asset Class]]="Local","")</f>
        <v/>
      </c>
      <c r="R1034" s="86" t="str" cm="1">
        <f t="array" ref="R1034">_xlfn.IFS(Table1[[#This Row],[Asset Class]]&lt;&gt;"Local","y",R$11=$E1034,"y",Table1[[#This Row],[Asset Class]]="Local","")</f>
        <v/>
      </c>
      <c r="S1034" s="341" t="str" cm="1">
        <f t="array" ref="S1034">_xlfn.IFS(Table1[[#This Row],[Asset Class]]&lt;&gt;"Local","y",S$11=$E1034,"y",Table1[[#This Row],[Asset Class]]="Local","")</f>
        <v/>
      </c>
      <c r="T1034" s="50"/>
      <c r="U1034" s="95">
        <f>IF(Table1[[#This Row],[Asset Class]]&lt;&gt;"Local",0.25,IF(P1034="y",1,""))</f>
        <v>1</v>
      </c>
      <c r="V1034" s="415" t="str">
        <f>IF(Table1[[#This Row],[Asset Class]]&lt;&gt;"Local",0.25,IF(Q1034="y",1,""))</f>
        <v/>
      </c>
      <c r="W1034" s="415" t="str">
        <f>IF(Table1[[#This Row],[Asset Class]]&lt;&gt;"Local",0.25,IF(R1034="y",1,""))</f>
        <v/>
      </c>
      <c r="X1034" s="415" t="str">
        <f>IF(Table1[[#This Row],[Asset Class]]&lt;&gt;"Local",0.25,IF(S1034="y",1,""))</f>
        <v/>
      </c>
      <c r="Y1034" s="95">
        <f t="shared" si="90"/>
        <v>1</v>
      </c>
      <c r="Z1034" s="50"/>
      <c r="AA1034" s="257">
        <f t="shared" si="91"/>
        <v>1202122</v>
      </c>
      <c r="AB1034" s="258" t="str">
        <f t="shared" si="92"/>
        <v/>
      </c>
      <c r="AC1034" s="258" t="str">
        <f t="shared" si="93"/>
        <v/>
      </c>
      <c r="AD1034" s="258" t="str">
        <f t="shared" si="94"/>
        <v/>
      </c>
      <c r="AE1034" s="259">
        <f t="shared" si="95"/>
        <v>1202122</v>
      </c>
    </row>
    <row r="1035" spans="1:31">
      <c r="A1035" s="26"/>
      <c r="B1035" s="210" t="s">
        <v>1749</v>
      </c>
      <c r="C1035" s="211" t="s">
        <v>1752</v>
      </c>
      <c r="D1035" s="211" t="s">
        <v>111</v>
      </c>
      <c r="E1035" s="211" t="s">
        <v>107</v>
      </c>
      <c r="F1035" s="241" t="s">
        <v>103</v>
      </c>
      <c r="G1035" s="357">
        <v>0.5</v>
      </c>
      <c r="H1035" s="360">
        <v>3246.1156191091768</v>
      </c>
      <c r="I1035" s="365">
        <v>111.62041035606889</v>
      </c>
      <c r="J1035" s="332">
        <f>Table1[[#This Row],[Embellishment Area (m2)]]*Table1[[#This Row],[Construction Unit Rate ($/m)]]*Table1[[#This Row],[Embellishment Area Factor]]</f>
        <v>181166.37873410547</v>
      </c>
      <c r="K1035" s="246">
        <v>6492.2312382183536</v>
      </c>
      <c r="L1035" s="337">
        <v>66.125722619436161</v>
      </c>
      <c r="M1035" s="88">
        <f>Table1[[#This Row],[Size of land (m2)]]*Table1[[#This Row],[Land Unit Rate ($/m2)]]</f>
        <v>429303.4820396654</v>
      </c>
      <c r="N1035" s="244">
        <v>2021</v>
      </c>
      <c r="O1035" s="202">
        <f>ROUND(IF(Table1[[#This Row],[Valuation Year]]=2016,(Table1[[#This Row],[Total Construction Cost ($)]]+Table1[[#This Row],[Land Value]])*('General Input Sheet'!$G$38/'General Input Sheet'!$G$43),Table1[[#This Row],[Total Construction Cost ($)]]+Table1[[#This Row],[Land Value]]),0)</f>
        <v>610470</v>
      </c>
      <c r="P1035" s="123" t="str" cm="1">
        <f t="array" ref="P1035">_xlfn.IFS(Table1[[#This Row],[Asset Class]]&lt;&gt;"Local","y",P$11=$E1035,"y",Table1[[#This Row],[Asset Class]]="Local","")</f>
        <v>y</v>
      </c>
      <c r="Q1035" s="86" t="str" cm="1">
        <f t="array" ref="Q1035">_xlfn.IFS(Table1[[#This Row],[Asset Class]]&lt;&gt;"Local","y",Q$11=$E1035,"y",Table1[[#This Row],[Asset Class]]="Local","")</f>
        <v/>
      </c>
      <c r="R1035" s="86" t="str" cm="1">
        <f t="array" ref="R1035">_xlfn.IFS(Table1[[#This Row],[Asset Class]]&lt;&gt;"Local","y",R$11=$E1035,"y",Table1[[#This Row],[Asset Class]]="Local","")</f>
        <v/>
      </c>
      <c r="S1035" s="341" t="str" cm="1">
        <f t="array" ref="S1035">_xlfn.IFS(Table1[[#This Row],[Asset Class]]&lt;&gt;"Local","y",S$11=$E1035,"y",Table1[[#This Row],[Asset Class]]="Local","")</f>
        <v/>
      </c>
      <c r="T1035" s="50"/>
      <c r="U1035" s="95">
        <f>IF(Table1[[#This Row],[Asset Class]]&lt;&gt;"Local",0.25,IF(P1035="y",1,""))</f>
        <v>1</v>
      </c>
      <c r="V1035" s="415" t="str">
        <f>IF(Table1[[#This Row],[Asset Class]]&lt;&gt;"Local",0.25,IF(Q1035="y",1,""))</f>
        <v/>
      </c>
      <c r="W1035" s="415" t="str">
        <f>IF(Table1[[#This Row],[Asset Class]]&lt;&gt;"Local",0.25,IF(R1035="y",1,""))</f>
        <v/>
      </c>
      <c r="X1035" s="415" t="str">
        <f>IF(Table1[[#This Row],[Asset Class]]&lt;&gt;"Local",0.25,IF(S1035="y",1,""))</f>
        <v/>
      </c>
      <c r="Y1035" s="95">
        <f t="shared" si="90"/>
        <v>1</v>
      </c>
      <c r="Z1035" s="50"/>
      <c r="AA1035" s="257">
        <f t="shared" si="91"/>
        <v>610470</v>
      </c>
      <c r="AB1035" s="258" t="str">
        <f t="shared" si="92"/>
        <v/>
      </c>
      <c r="AC1035" s="258" t="str">
        <f t="shared" si="93"/>
        <v/>
      </c>
      <c r="AD1035" s="258" t="str">
        <f t="shared" si="94"/>
        <v/>
      </c>
      <c r="AE1035" s="259">
        <f t="shared" si="95"/>
        <v>610470</v>
      </c>
    </row>
    <row r="1036" spans="1:31">
      <c r="A1036" s="26"/>
      <c r="B1036" s="210" t="s">
        <v>1753</v>
      </c>
      <c r="C1036" s="211" t="s">
        <v>1754</v>
      </c>
      <c r="D1036" s="211" t="s">
        <v>106</v>
      </c>
      <c r="E1036" s="211" t="s">
        <v>102</v>
      </c>
      <c r="F1036" s="241" t="s">
        <v>108</v>
      </c>
      <c r="G1036" s="357">
        <v>0.5</v>
      </c>
      <c r="H1036" s="360">
        <v>5461.8444815152952</v>
      </c>
      <c r="I1036" s="365">
        <v>452.87898632773505</v>
      </c>
      <c r="J1036" s="332">
        <f>Table1[[#This Row],[Embellishment Area (m2)]]*Table1[[#This Row],[Construction Unit Rate ($/m)]]*Table1[[#This Row],[Embellishment Area Factor]]</f>
        <v>1236777.2961341902</v>
      </c>
      <c r="K1036" s="246">
        <v>10923.68896303059</v>
      </c>
      <c r="L1036" s="337">
        <v>140.14546069071523</v>
      </c>
      <c r="M1036" s="88">
        <f>Table1[[#This Row],[Size of land (m2)]]*Table1[[#This Row],[Land Unit Rate ($/m2)]]</f>
        <v>1530905.4221660034</v>
      </c>
      <c r="N1036" s="244">
        <v>2021</v>
      </c>
      <c r="O1036" s="202">
        <f>ROUND(IF(Table1[[#This Row],[Valuation Year]]=2016,(Table1[[#This Row],[Total Construction Cost ($)]]+Table1[[#This Row],[Land Value]])*('General Input Sheet'!$G$38/'General Input Sheet'!$G$43),Table1[[#This Row],[Total Construction Cost ($)]]+Table1[[#This Row],[Land Value]]),0)</f>
        <v>2767683</v>
      </c>
      <c r="P1036" s="123" t="str" cm="1">
        <f t="array" ref="P1036">_xlfn.IFS(Table1[[#This Row],[Asset Class]]&lt;&gt;"Local","y",P$11=$E1036,"y",Table1[[#This Row],[Asset Class]]="Local","")</f>
        <v>y</v>
      </c>
      <c r="Q1036" s="86" t="str" cm="1">
        <f t="array" ref="Q1036">_xlfn.IFS(Table1[[#This Row],[Asset Class]]&lt;&gt;"Local","y",Q$11=$E1036,"y",Table1[[#This Row],[Asset Class]]="Local","")</f>
        <v>y</v>
      </c>
      <c r="R1036" s="86" t="str" cm="1">
        <f t="array" ref="R1036">_xlfn.IFS(Table1[[#This Row],[Asset Class]]&lt;&gt;"Local","y",R$11=$E1036,"y",Table1[[#This Row],[Asset Class]]="Local","")</f>
        <v>y</v>
      </c>
      <c r="S1036" s="341" t="str" cm="1">
        <f t="array" ref="S1036">_xlfn.IFS(Table1[[#This Row],[Asset Class]]&lt;&gt;"Local","y",S$11=$E1036,"y",Table1[[#This Row],[Asset Class]]="Local","")</f>
        <v>y</v>
      </c>
      <c r="T1036" s="50"/>
      <c r="U1036" s="95">
        <f>IF(Table1[[#This Row],[Asset Class]]&lt;&gt;"Local",0.25,IF(P1036="y",1,""))</f>
        <v>0.25</v>
      </c>
      <c r="V1036" s="415">
        <f>IF(Table1[[#This Row],[Asset Class]]&lt;&gt;"Local",0.25,IF(Q1036="y",1,""))</f>
        <v>0.25</v>
      </c>
      <c r="W1036" s="415">
        <f>IF(Table1[[#This Row],[Asset Class]]&lt;&gt;"Local",0.25,IF(R1036="y",1,""))</f>
        <v>0.25</v>
      </c>
      <c r="X1036" s="415">
        <f>IF(Table1[[#This Row],[Asset Class]]&lt;&gt;"Local",0.25,IF(S1036="y",1,""))</f>
        <v>0.25</v>
      </c>
      <c r="Y1036" s="95">
        <f t="shared" si="90"/>
        <v>1</v>
      </c>
      <c r="Z1036" s="50"/>
      <c r="AA1036" s="257">
        <f t="shared" si="91"/>
        <v>691920.75</v>
      </c>
      <c r="AB1036" s="258">
        <f t="shared" si="92"/>
        <v>691920.75</v>
      </c>
      <c r="AC1036" s="258">
        <f t="shared" si="93"/>
        <v>691920.75</v>
      </c>
      <c r="AD1036" s="258">
        <f t="shared" si="94"/>
        <v>691920.75</v>
      </c>
      <c r="AE1036" s="259">
        <f t="shared" si="95"/>
        <v>2767683</v>
      </c>
    </row>
    <row r="1037" spans="1:31">
      <c r="A1037" s="26"/>
      <c r="B1037" s="210" t="s">
        <v>1753</v>
      </c>
      <c r="C1037" s="211" t="s">
        <v>1755</v>
      </c>
      <c r="D1037" s="211" t="s">
        <v>106</v>
      </c>
      <c r="E1037" s="211" t="s">
        <v>102</v>
      </c>
      <c r="F1037" s="241" t="s">
        <v>136</v>
      </c>
      <c r="G1037" s="357">
        <v>0.5</v>
      </c>
      <c r="H1037" s="360">
        <v>8935.3410838459058</v>
      </c>
      <c r="I1037" s="365">
        <v>452.87898632773505</v>
      </c>
      <c r="J1037" s="332">
        <f>Table1[[#This Row],[Embellishment Area (m2)]]*Table1[[#This Row],[Construction Unit Rate ($/m)]]*Table1[[#This Row],[Embellishment Area Factor]]</f>
        <v>2023314.1062723496</v>
      </c>
      <c r="K1037" s="246">
        <v>17870.682167691812</v>
      </c>
      <c r="L1037" s="337">
        <v>140.14546069071523</v>
      </c>
      <c r="M1037" s="88">
        <f>Table1[[#This Row],[Size of land (m2)]]*Table1[[#This Row],[Land Unit Rate ($/m2)]]</f>
        <v>2504494.9852485182</v>
      </c>
      <c r="N1037" s="244">
        <v>2021</v>
      </c>
      <c r="O1037" s="202">
        <f>ROUND(IF(Table1[[#This Row],[Valuation Year]]=2016,(Table1[[#This Row],[Total Construction Cost ($)]]+Table1[[#This Row],[Land Value]])*('General Input Sheet'!$G$38/'General Input Sheet'!$G$43),Table1[[#This Row],[Total Construction Cost ($)]]+Table1[[#This Row],[Land Value]]),0)</f>
        <v>4527809</v>
      </c>
      <c r="P1037" s="123" t="str" cm="1">
        <f t="array" ref="P1037">_xlfn.IFS(Table1[[#This Row],[Asset Class]]&lt;&gt;"Local","y",P$11=$E1037,"y",Table1[[#This Row],[Asset Class]]="Local","")</f>
        <v>y</v>
      </c>
      <c r="Q1037" s="86" t="str" cm="1">
        <f t="array" ref="Q1037">_xlfn.IFS(Table1[[#This Row],[Asset Class]]&lt;&gt;"Local","y",Q$11=$E1037,"y",Table1[[#This Row],[Asset Class]]="Local","")</f>
        <v>y</v>
      </c>
      <c r="R1037" s="86" t="str" cm="1">
        <f t="array" ref="R1037">_xlfn.IFS(Table1[[#This Row],[Asset Class]]&lt;&gt;"Local","y",R$11=$E1037,"y",Table1[[#This Row],[Asset Class]]="Local","")</f>
        <v>y</v>
      </c>
      <c r="S1037" s="341" t="str" cm="1">
        <f t="array" ref="S1037">_xlfn.IFS(Table1[[#This Row],[Asset Class]]&lt;&gt;"Local","y",S$11=$E1037,"y",Table1[[#This Row],[Asset Class]]="Local","")</f>
        <v>y</v>
      </c>
      <c r="T1037" s="50"/>
      <c r="U1037" s="95">
        <f>IF(Table1[[#This Row],[Asset Class]]&lt;&gt;"Local",0.25,IF(P1037="y",1,""))</f>
        <v>0.25</v>
      </c>
      <c r="V1037" s="415">
        <f>IF(Table1[[#This Row],[Asset Class]]&lt;&gt;"Local",0.25,IF(Q1037="y",1,""))</f>
        <v>0.25</v>
      </c>
      <c r="W1037" s="415">
        <f>IF(Table1[[#This Row],[Asset Class]]&lt;&gt;"Local",0.25,IF(R1037="y",1,""))</f>
        <v>0.25</v>
      </c>
      <c r="X1037" s="415">
        <f>IF(Table1[[#This Row],[Asset Class]]&lt;&gt;"Local",0.25,IF(S1037="y",1,""))</f>
        <v>0.25</v>
      </c>
      <c r="Y1037" s="95">
        <f t="shared" si="90"/>
        <v>1</v>
      </c>
      <c r="Z1037" s="50"/>
      <c r="AA1037" s="257">
        <f t="shared" si="91"/>
        <v>1131952.25</v>
      </c>
      <c r="AB1037" s="258">
        <f t="shared" si="92"/>
        <v>1131952.25</v>
      </c>
      <c r="AC1037" s="258">
        <f t="shared" si="93"/>
        <v>1131952.25</v>
      </c>
      <c r="AD1037" s="258">
        <f t="shared" si="94"/>
        <v>1131952.25</v>
      </c>
      <c r="AE1037" s="259">
        <f t="shared" si="95"/>
        <v>4527809</v>
      </c>
    </row>
    <row r="1038" spans="1:31">
      <c r="A1038" s="26"/>
      <c r="B1038" s="210" t="s">
        <v>1753</v>
      </c>
      <c r="C1038" s="211" t="s">
        <v>1756</v>
      </c>
      <c r="D1038" s="211" t="s">
        <v>106</v>
      </c>
      <c r="E1038" s="211" t="s">
        <v>102</v>
      </c>
      <c r="F1038" s="241" t="s">
        <v>103</v>
      </c>
      <c r="G1038" s="357">
        <v>0.5</v>
      </c>
      <c r="H1038" s="360">
        <v>13126.680461263535</v>
      </c>
      <c r="I1038" s="365">
        <v>452.87898632773505</v>
      </c>
      <c r="J1038" s="332">
        <f>Table1[[#This Row],[Embellishment Area (m2)]]*Table1[[#This Row],[Construction Unit Rate ($/m)]]*Table1[[#This Row],[Embellishment Area Factor]]</f>
        <v>2972398.8705725577</v>
      </c>
      <c r="K1038" s="246">
        <v>26253.36092252707</v>
      </c>
      <c r="L1038" s="337">
        <v>140.14546069071523</v>
      </c>
      <c r="M1038" s="88">
        <f>Table1[[#This Row],[Size of land (m2)]]*Table1[[#This Row],[Land Unit Rate ($/m2)]]</f>
        <v>3679289.3611671766</v>
      </c>
      <c r="N1038" s="244">
        <v>2021</v>
      </c>
      <c r="O1038" s="202">
        <f>ROUND(IF(Table1[[#This Row],[Valuation Year]]=2016,(Table1[[#This Row],[Total Construction Cost ($)]]+Table1[[#This Row],[Land Value]])*('General Input Sheet'!$G$38/'General Input Sheet'!$G$43),Table1[[#This Row],[Total Construction Cost ($)]]+Table1[[#This Row],[Land Value]]),0)</f>
        <v>6651688</v>
      </c>
      <c r="P1038" s="123" t="str" cm="1">
        <f t="array" ref="P1038">_xlfn.IFS(Table1[[#This Row],[Asset Class]]&lt;&gt;"Local","y",P$11=$E1038,"y",Table1[[#This Row],[Asset Class]]="Local","")</f>
        <v>y</v>
      </c>
      <c r="Q1038" s="86" t="str" cm="1">
        <f t="array" ref="Q1038">_xlfn.IFS(Table1[[#This Row],[Asset Class]]&lt;&gt;"Local","y",Q$11=$E1038,"y",Table1[[#This Row],[Asset Class]]="Local","")</f>
        <v>y</v>
      </c>
      <c r="R1038" s="86" t="str" cm="1">
        <f t="array" ref="R1038">_xlfn.IFS(Table1[[#This Row],[Asset Class]]&lt;&gt;"Local","y",R$11=$E1038,"y",Table1[[#This Row],[Asset Class]]="Local","")</f>
        <v>y</v>
      </c>
      <c r="S1038" s="341" t="str" cm="1">
        <f t="array" ref="S1038">_xlfn.IFS(Table1[[#This Row],[Asset Class]]&lt;&gt;"Local","y",S$11=$E1038,"y",Table1[[#This Row],[Asset Class]]="Local","")</f>
        <v>y</v>
      </c>
      <c r="T1038" s="50"/>
      <c r="U1038" s="95">
        <f>IF(Table1[[#This Row],[Asset Class]]&lt;&gt;"Local",0.25,IF(P1038="y",1,""))</f>
        <v>0.25</v>
      </c>
      <c r="V1038" s="415">
        <f>IF(Table1[[#This Row],[Asset Class]]&lt;&gt;"Local",0.25,IF(Q1038="y",1,""))</f>
        <v>0.25</v>
      </c>
      <c r="W1038" s="415">
        <f>IF(Table1[[#This Row],[Asset Class]]&lt;&gt;"Local",0.25,IF(R1038="y",1,""))</f>
        <v>0.25</v>
      </c>
      <c r="X1038" s="415">
        <f>IF(Table1[[#This Row],[Asset Class]]&lt;&gt;"Local",0.25,IF(S1038="y",1,""))</f>
        <v>0.25</v>
      </c>
      <c r="Y1038" s="95">
        <f t="shared" si="90"/>
        <v>1</v>
      </c>
      <c r="Z1038" s="50"/>
      <c r="AA1038" s="257">
        <f t="shared" si="91"/>
        <v>1662922</v>
      </c>
      <c r="AB1038" s="258">
        <f t="shared" si="92"/>
        <v>1662922</v>
      </c>
      <c r="AC1038" s="258">
        <f t="shared" si="93"/>
        <v>1662922</v>
      </c>
      <c r="AD1038" s="258">
        <f t="shared" si="94"/>
        <v>1662922</v>
      </c>
      <c r="AE1038" s="259">
        <f t="shared" si="95"/>
        <v>6651688</v>
      </c>
    </row>
    <row r="1039" spans="1:31">
      <c r="A1039" s="26"/>
      <c r="B1039" s="210" t="s">
        <v>1757</v>
      </c>
      <c r="C1039" s="211" t="s">
        <v>1758</v>
      </c>
      <c r="D1039" s="211" t="s">
        <v>106</v>
      </c>
      <c r="E1039" s="211" t="s">
        <v>102</v>
      </c>
      <c r="F1039" s="241" t="s">
        <v>103</v>
      </c>
      <c r="G1039" s="357">
        <v>0.5</v>
      </c>
      <c r="H1039" s="360">
        <v>6007.7966139113551</v>
      </c>
      <c r="I1039" s="365">
        <v>452.87898632773505</v>
      </c>
      <c r="J1039" s="332">
        <f>Table1[[#This Row],[Embellishment Area (m2)]]*Table1[[#This Row],[Construction Unit Rate ($/m)]]*Table1[[#This Row],[Embellishment Area Factor]]</f>
        <v>1360402.4202856869</v>
      </c>
      <c r="K1039" s="246">
        <v>12015.59322782271</v>
      </c>
      <c r="L1039" s="337">
        <v>140.14546069071523</v>
      </c>
      <c r="M1039" s="88">
        <f>Table1[[#This Row],[Size of land (m2)]]*Table1[[#This Row],[Land Unit Rate ($/m2)]]</f>
        <v>1683930.8483854516</v>
      </c>
      <c r="N1039" s="244">
        <v>2021</v>
      </c>
      <c r="O1039" s="202">
        <f>ROUND(IF(Table1[[#This Row],[Valuation Year]]=2016,(Table1[[#This Row],[Total Construction Cost ($)]]+Table1[[#This Row],[Land Value]])*('General Input Sheet'!$G$38/'General Input Sheet'!$G$43),Table1[[#This Row],[Total Construction Cost ($)]]+Table1[[#This Row],[Land Value]]),0)</f>
        <v>3044333</v>
      </c>
      <c r="P1039" s="123" t="str" cm="1">
        <f t="array" ref="P1039">_xlfn.IFS(Table1[[#This Row],[Asset Class]]&lt;&gt;"Local","y",P$11=$E1039,"y",Table1[[#This Row],[Asset Class]]="Local","")</f>
        <v>y</v>
      </c>
      <c r="Q1039" s="86" t="str" cm="1">
        <f t="array" ref="Q1039">_xlfn.IFS(Table1[[#This Row],[Asset Class]]&lt;&gt;"Local","y",Q$11=$E1039,"y",Table1[[#This Row],[Asset Class]]="Local","")</f>
        <v>y</v>
      </c>
      <c r="R1039" s="86" t="str" cm="1">
        <f t="array" ref="R1039">_xlfn.IFS(Table1[[#This Row],[Asset Class]]&lt;&gt;"Local","y",R$11=$E1039,"y",Table1[[#This Row],[Asset Class]]="Local","")</f>
        <v>y</v>
      </c>
      <c r="S1039" s="341" t="str" cm="1">
        <f t="array" ref="S1039">_xlfn.IFS(Table1[[#This Row],[Asset Class]]&lt;&gt;"Local","y",S$11=$E1039,"y",Table1[[#This Row],[Asset Class]]="Local","")</f>
        <v>y</v>
      </c>
      <c r="T1039" s="50"/>
      <c r="U1039" s="95">
        <f>IF(Table1[[#This Row],[Asset Class]]&lt;&gt;"Local",0.25,IF(P1039="y",1,""))</f>
        <v>0.25</v>
      </c>
      <c r="V1039" s="415">
        <f>IF(Table1[[#This Row],[Asset Class]]&lt;&gt;"Local",0.25,IF(Q1039="y",1,""))</f>
        <v>0.25</v>
      </c>
      <c r="W1039" s="415">
        <f>IF(Table1[[#This Row],[Asset Class]]&lt;&gt;"Local",0.25,IF(R1039="y",1,""))</f>
        <v>0.25</v>
      </c>
      <c r="X1039" s="415">
        <f>IF(Table1[[#This Row],[Asset Class]]&lt;&gt;"Local",0.25,IF(S1039="y",1,""))</f>
        <v>0.25</v>
      </c>
      <c r="Y1039" s="95">
        <f t="shared" ref="Y1039:Y1102" si="96">SUM(U1039:X1039)</f>
        <v>1</v>
      </c>
      <c r="Z1039" s="50"/>
      <c r="AA1039" s="257">
        <f t="shared" ref="AA1039:AA1102" si="97">IF(U1039="","",(U1039/$Y1039)*$O1039)</f>
        <v>761083.25</v>
      </c>
      <c r="AB1039" s="258">
        <f t="shared" ref="AB1039:AB1102" si="98">IF(V1039="","",(V1039/$Y1039)*$O1039)</f>
        <v>761083.25</v>
      </c>
      <c r="AC1039" s="258">
        <f t="shared" ref="AC1039:AC1102" si="99">IF(W1039="","",(W1039/$Y1039)*$O1039)</f>
        <v>761083.25</v>
      </c>
      <c r="AD1039" s="258">
        <f t="shared" ref="AD1039:AD1102" si="100">IF(X1039="","",(X1039/$Y1039)*$O1039)</f>
        <v>761083.25</v>
      </c>
      <c r="AE1039" s="259">
        <f t="shared" ref="AE1039:AE1102" si="101">SUM(AA1039:AD1039)</f>
        <v>3044333</v>
      </c>
    </row>
    <row r="1040" spans="1:31">
      <c r="A1040" s="26"/>
      <c r="B1040" s="210" t="s">
        <v>1757</v>
      </c>
      <c r="C1040" s="211" t="s">
        <v>1759</v>
      </c>
      <c r="D1040" s="211" t="s">
        <v>106</v>
      </c>
      <c r="E1040" s="211" t="s">
        <v>102</v>
      </c>
      <c r="F1040" s="241" t="s">
        <v>136</v>
      </c>
      <c r="G1040" s="357">
        <v>0.5</v>
      </c>
      <c r="H1040" s="360">
        <v>19445.445426044411</v>
      </c>
      <c r="I1040" s="365">
        <v>452.87898632773505</v>
      </c>
      <c r="J1040" s="332">
        <f>Table1[[#This Row],[Embellishment Area (m2)]]*Table1[[#This Row],[Construction Unit Rate ($/m)]]*Table1[[#This Row],[Embellishment Area Factor]]</f>
        <v>4403216.8066191422</v>
      </c>
      <c r="K1040" s="246">
        <v>38890.890852088822</v>
      </c>
      <c r="L1040" s="337">
        <v>140.14546069071523</v>
      </c>
      <c r="M1040" s="88">
        <f>Table1[[#This Row],[Size of land (m2)]]*Table1[[#This Row],[Land Unit Rate ($/m2)]]</f>
        <v>5450381.8151383102</v>
      </c>
      <c r="N1040" s="244">
        <v>2021</v>
      </c>
      <c r="O1040" s="202">
        <f>ROUND(IF(Table1[[#This Row],[Valuation Year]]=2016,(Table1[[#This Row],[Total Construction Cost ($)]]+Table1[[#This Row],[Land Value]])*('General Input Sheet'!$G$38/'General Input Sheet'!$G$43),Table1[[#This Row],[Total Construction Cost ($)]]+Table1[[#This Row],[Land Value]]),0)</f>
        <v>9853599</v>
      </c>
      <c r="P1040" s="123" t="str" cm="1">
        <f t="array" ref="P1040">_xlfn.IFS(Table1[[#This Row],[Asset Class]]&lt;&gt;"Local","y",P$11=$E1040,"y",Table1[[#This Row],[Asset Class]]="Local","")</f>
        <v>y</v>
      </c>
      <c r="Q1040" s="86" t="str" cm="1">
        <f t="array" ref="Q1040">_xlfn.IFS(Table1[[#This Row],[Asset Class]]&lt;&gt;"Local","y",Q$11=$E1040,"y",Table1[[#This Row],[Asset Class]]="Local","")</f>
        <v>y</v>
      </c>
      <c r="R1040" s="86" t="str" cm="1">
        <f t="array" ref="R1040">_xlfn.IFS(Table1[[#This Row],[Asset Class]]&lt;&gt;"Local","y",R$11=$E1040,"y",Table1[[#This Row],[Asset Class]]="Local","")</f>
        <v>y</v>
      </c>
      <c r="S1040" s="341" t="str" cm="1">
        <f t="array" ref="S1040">_xlfn.IFS(Table1[[#This Row],[Asset Class]]&lt;&gt;"Local","y",S$11=$E1040,"y",Table1[[#This Row],[Asset Class]]="Local","")</f>
        <v>y</v>
      </c>
      <c r="T1040" s="50"/>
      <c r="U1040" s="95">
        <f>IF(Table1[[#This Row],[Asset Class]]&lt;&gt;"Local",0.25,IF(P1040="y",1,""))</f>
        <v>0.25</v>
      </c>
      <c r="V1040" s="415">
        <f>IF(Table1[[#This Row],[Asset Class]]&lt;&gt;"Local",0.25,IF(Q1040="y",1,""))</f>
        <v>0.25</v>
      </c>
      <c r="W1040" s="415">
        <f>IF(Table1[[#This Row],[Asset Class]]&lt;&gt;"Local",0.25,IF(R1040="y",1,""))</f>
        <v>0.25</v>
      </c>
      <c r="X1040" s="415">
        <f>IF(Table1[[#This Row],[Asset Class]]&lt;&gt;"Local",0.25,IF(S1040="y",1,""))</f>
        <v>0.25</v>
      </c>
      <c r="Y1040" s="95">
        <f t="shared" si="96"/>
        <v>1</v>
      </c>
      <c r="Z1040" s="50"/>
      <c r="AA1040" s="257">
        <f t="shared" si="97"/>
        <v>2463399.75</v>
      </c>
      <c r="AB1040" s="258">
        <f t="shared" si="98"/>
        <v>2463399.75</v>
      </c>
      <c r="AC1040" s="258">
        <f t="shared" si="99"/>
        <v>2463399.75</v>
      </c>
      <c r="AD1040" s="258">
        <f t="shared" si="100"/>
        <v>2463399.75</v>
      </c>
      <c r="AE1040" s="259">
        <f t="shared" si="101"/>
        <v>9853599</v>
      </c>
    </row>
    <row r="1041" spans="1:31">
      <c r="A1041" s="26"/>
      <c r="B1041" s="210" t="s">
        <v>1760</v>
      </c>
      <c r="C1041" s="211" t="s">
        <v>1761</v>
      </c>
      <c r="D1041" s="211" t="s">
        <v>111</v>
      </c>
      <c r="E1041" s="211" t="s">
        <v>102</v>
      </c>
      <c r="F1041" s="241" t="s">
        <v>103</v>
      </c>
      <c r="G1041" s="357">
        <v>0.5</v>
      </c>
      <c r="H1041" s="360">
        <v>6319.2056772130454</v>
      </c>
      <c r="I1041" s="365">
        <v>143.96305955739601</v>
      </c>
      <c r="J1041" s="332">
        <f>Table1[[#This Row],[Embellishment Area (m2)]]*Table1[[#This Row],[Construction Unit Rate ($/m)]]*Table1[[#This Row],[Embellishment Area Factor]]</f>
        <v>454866.09163202834</v>
      </c>
      <c r="K1041" s="246">
        <v>0</v>
      </c>
      <c r="L1041" s="337">
        <v>39.027494808321961</v>
      </c>
      <c r="M1041" s="88">
        <f>Table1[[#This Row],[Size of land (m2)]]*Table1[[#This Row],[Land Unit Rate ($/m2)]]</f>
        <v>0</v>
      </c>
      <c r="N1041" s="244">
        <v>2021</v>
      </c>
      <c r="O1041" s="202">
        <f>ROUND(IF(Table1[[#This Row],[Valuation Year]]=2016,(Table1[[#This Row],[Total Construction Cost ($)]]+Table1[[#This Row],[Land Value]])*('General Input Sheet'!$G$38/'General Input Sheet'!$G$43),Table1[[#This Row],[Total Construction Cost ($)]]+Table1[[#This Row],[Land Value]]),0)</f>
        <v>454866</v>
      </c>
      <c r="P1041" s="123" t="str" cm="1">
        <f t="array" ref="P1041">_xlfn.IFS(Table1[[#This Row],[Asset Class]]&lt;&gt;"Local","y",P$11=$E1041,"y",Table1[[#This Row],[Asset Class]]="Local","")</f>
        <v/>
      </c>
      <c r="Q1041" s="86" t="str" cm="1">
        <f t="array" ref="Q1041">_xlfn.IFS(Table1[[#This Row],[Asset Class]]&lt;&gt;"Local","y",Q$11=$E1041,"y",Table1[[#This Row],[Asset Class]]="Local","")</f>
        <v/>
      </c>
      <c r="R1041" s="86" t="str" cm="1">
        <f t="array" ref="R1041">_xlfn.IFS(Table1[[#This Row],[Asset Class]]&lt;&gt;"Local","y",R$11=$E1041,"y",Table1[[#This Row],[Asset Class]]="Local","")</f>
        <v>y</v>
      </c>
      <c r="S1041" s="341" t="str" cm="1">
        <f t="array" ref="S1041">_xlfn.IFS(Table1[[#This Row],[Asset Class]]&lt;&gt;"Local","y",S$11=$E1041,"y",Table1[[#This Row],[Asset Class]]="Local","")</f>
        <v/>
      </c>
      <c r="T1041" s="50"/>
      <c r="U1041" s="95" t="str">
        <f>IF(Table1[[#This Row],[Asset Class]]&lt;&gt;"Local",0.25,IF(P1041="y",1,""))</f>
        <v/>
      </c>
      <c r="V1041" s="415" t="str">
        <f>IF(Table1[[#This Row],[Asset Class]]&lt;&gt;"Local",0.25,IF(Q1041="y",1,""))</f>
        <v/>
      </c>
      <c r="W1041" s="415">
        <f>IF(Table1[[#This Row],[Asset Class]]&lt;&gt;"Local",0.25,IF(R1041="y",1,""))</f>
        <v>1</v>
      </c>
      <c r="X1041" s="415" t="str">
        <f>IF(Table1[[#This Row],[Asset Class]]&lt;&gt;"Local",0.25,IF(S1041="y",1,""))</f>
        <v/>
      </c>
      <c r="Y1041" s="95">
        <f t="shared" si="96"/>
        <v>1</v>
      </c>
      <c r="Z1041" s="50"/>
      <c r="AA1041" s="257" t="str">
        <f t="shared" si="97"/>
        <v/>
      </c>
      <c r="AB1041" s="258" t="str">
        <f t="shared" si="98"/>
        <v/>
      </c>
      <c r="AC1041" s="258">
        <f t="shared" si="99"/>
        <v>454866</v>
      </c>
      <c r="AD1041" s="258" t="str">
        <f t="shared" si="100"/>
        <v/>
      </c>
      <c r="AE1041" s="259">
        <f t="shared" si="101"/>
        <v>454866</v>
      </c>
    </row>
    <row r="1042" spans="1:31">
      <c r="A1042" s="26"/>
      <c r="B1042" s="210" t="s">
        <v>1762</v>
      </c>
      <c r="C1042" s="211" t="s">
        <v>1763</v>
      </c>
      <c r="D1042" s="211" t="s">
        <v>111</v>
      </c>
      <c r="E1042" s="211" t="s">
        <v>114</v>
      </c>
      <c r="F1042" s="241" t="s">
        <v>108</v>
      </c>
      <c r="G1042" s="357">
        <v>0.5</v>
      </c>
      <c r="H1042" s="360">
        <v>7474.5666518118651</v>
      </c>
      <c r="I1042" s="365">
        <v>77.371645491830151</v>
      </c>
      <c r="J1042" s="332">
        <f>Table1[[#This Row],[Embellishment Area (m2)]]*Table1[[#This Row],[Construction Unit Rate ($/m)]]*Table1[[#This Row],[Embellishment Area Factor]]</f>
        <v>289159.76059452177</v>
      </c>
      <c r="K1042" s="246">
        <v>14949.13330362373</v>
      </c>
      <c r="L1042" s="337">
        <v>51.919695325664051</v>
      </c>
      <c r="M1042" s="88">
        <f>Table1[[#This Row],[Size of land (m2)]]*Table1[[#This Row],[Land Unit Rate ($/m2)]]</f>
        <v>776154.44650688174</v>
      </c>
      <c r="N1042" s="244">
        <v>2021</v>
      </c>
      <c r="O1042" s="202">
        <f>ROUND(IF(Table1[[#This Row],[Valuation Year]]=2016,(Table1[[#This Row],[Total Construction Cost ($)]]+Table1[[#This Row],[Land Value]])*('General Input Sheet'!$G$38/'General Input Sheet'!$G$43),Table1[[#This Row],[Total Construction Cost ($)]]+Table1[[#This Row],[Land Value]]),0)</f>
        <v>1065314</v>
      </c>
      <c r="P1042" s="123" t="str" cm="1">
        <f t="array" ref="P1042">_xlfn.IFS(Table1[[#This Row],[Asset Class]]&lt;&gt;"Local","y",P$11=$E1042,"y",Table1[[#This Row],[Asset Class]]="Local","")</f>
        <v/>
      </c>
      <c r="Q1042" s="86" t="str" cm="1">
        <f t="array" ref="Q1042">_xlfn.IFS(Table1[[#This Row],[Asset Class]]&lt;&gt;"Local","y",Q$11=$E1042,"y",Table1[[#This Row],[Asset Class]]="Local","")</f>
        <v/>
      </c>
      <c r="R1042" s="86" t="str" cm="1">
        <f t="array" ref="R1042">_xlfn.IFS(Table1[[#This Row],[Asset Class]]&lt;&gt;"Local","y",R$11=$E1042,"y",Table1[[#This Row],[Asset Class]]="Local","")</f>
        <v/>
      </c>
      <c r="S1042" s="341" t="str" cm="1">
        <f t="array" ref="S1042">_xlfn.IFS(Table1[[#This Row],[Asset Class]]&lt;&gt;"Local","y",S$11=$E1042,"y",Table1[[#This Row],[Asset Class]]="Local","")</f>
        <v>y</v>
      </c>
      <c r="T1042" s="50"/>
      <c r="U1042" s="95" t="str">
        <f>IF(Table1[[#This Row],[Asset Class]]&lt;&gt;"Local",0.25,IF(P1042="y",1,""))</f>
        <v/>
      </c>
      <c r="V1042" s="415" t="str">
        <f>IF(Table1[[#This Row],[Asset Class]]&lt;&gt;"Local",0.25,IF(Q1042="y",1,""))</f>
        <v/>
      </c>
      <c r="W1042" s="415" t="str">
        <f>IF(Table1[[#This Row],[Asset Class]]&lt;&gt;"Local",0.25,IF(R1042="y",1,""))</f>
        <v/>
      </c>
      <c r="X1042" s="415">
        <f>IF(Table1[[#This Row],[Asset Class]]&lt;&gt;"Local",0.25,IF(S1042="y",1,""))</f>
        <v>1</v>
      </c>
      <c r="Y1042" s="95">
        <f t="shared" si="96"/>
        <v>1</v>
      </c>
      <c r="Z1042" s="50"/>
      <c r="AA1042" s="257" t="str">
        <f t="shared" si="97"/>
        <v/>
      </c>
      <c r="AB1042" s="258" t="str">
        <f t="shared" si="98"/>
        <v/>
      </c>
      <c r="AC1042" s="258" t="str">
        <f t="shared" si="99"/>
        <v/>
      </c>
      <c r="AD1042" s="258">
        <f t="shared" si="100"/>
        <v>1065314</v>
      </c>
      <c r="AE1042" s="259">
        <f t="shared" si="101"/>
        <v>1065314</v>
      </c>
    </row>
    <row r="1043" spans="1:31">
      <c r="A1043" s="26"/>
      <c r="B1043" s="210" t="s">
        <v>1764</v>
      </c>
      <c r="C1043" s="211" t="s">
        <v>1765</v>
      </c>
      <c r="D1043" s="211" t="s">
        <v>106</v>
      </c>
      <c r="E1043" s="211" t="s">
        <v>114</v>
      </c>
      <c r="F1043" s="241" t="s">
        <v>108</v>
      </c>
      <c r="G1043" s="357">
        <v>0.5</v>
      </c>
      <c r="H1043" s="360">
        <v>18941.712331696901</v>
      </c>
      <c r="I1043" s="365">
        <v>566.28724924743767</v>
      </c>
      <c r="J1043" s="332">
        <f>Table1[[#This Row],[Embellishment Area (m2)]]*Table1[[#This Row],[Construction Unit Rate ($/m)]]*Table1[[#This Row],[Embellishment Area Factor]]</f>
        <v>5363225.0861764532</v>
      </c>
      <c r="K1043" s="246">
        <v>37883.424663393802</v>
      </c>
      <c r="L1043" s="337">
        <v>75.676903388107434</v>
      </c>
      <c r="M1043" s="88">
        <f>Table1[[#This Row],[Size of land (m2)]]*Table1[[#This Row],[Land Unit Rate ($/m2)]]</f>
        <v>2866900.2682622992</v>
      </c>
      <c r="N1043" s="244">
        <v>2021</v>
      </c>
      <c r="O1043" s="202">
        <f>ROUND(IF(Table1[[#This Row],[Valuation Year]]=2016,(Table1[[#This Row],[Total Construction Cost ($)]]+Table1[[#This Row],[Land Value]])*('General Input Sheet'!$G$38/'General Input Sheet'!$G$43),Table1[[#This Row],[Total Construction Cost ($)]]+Table1[[#This Row],[Land Value]]),0)</f>
        <v>8230125</v>
      </c>
      <c r="P1043" s="123" t="str" cm="1">
        <f t="array" ref="P1043">_xlfn.IFS(Table1[[#This Row],[Asset Class]]&lt;&gt;"Local","y",P$11=$E1043,"y",Table1[[#This Row],[Asset Class]]="Local","")</f>
        <v>y</v>
      </c>
      <c r="Q1043" s="86" t="str" cm="1">
        <f t="array" ref="Q1043">_xlfn.IFS(Table1[[#This Row],[Asset Class]]&lt;&gt;"Local","y",Q$11=$E1043,"y",Table1[[#This Row],[Asset Class]]="Local","")</f>
        <v>y</v>
      </c>
      <c r="R1043" s="86" t="str" cm="1">
        <f t="array" ref="R1043">_xlfn.IFS(Table1[[#This Row],[Asset Class]]&lt;&gt;"Local","y",R$11=$E1043,"y",Table1[[#This Row],[Asset Class]]="Local","")</f>
        <v>y</v>
      </c>
      <c r="S1043" s="341" t="str" cm="1">
        <f t="array" ref="S1043">_xlfn.IFS(Table1[[#This Row],[Asset Class]]&lt;&gt;"Local","y",S$11=$E1043,"y",Table1[[#This Row],[Asset Class]]="Local","")</f>
        <v>y</v>
      </c>
      <c r="T1043" s="50"/>
      <c r="U1043" s="95">
        <f>IF(Table1[[#This Row],[Asset Class]]&lt;&gt;"Local",0.25,IF(P1043="y",1,""))</f>
        <v>0.25</v>
      </c>
      <c r="V1043" s="415">
        <f>IF(Table1[[#This Row],[Asset Class]]&lt;&gt;"Local",0.25,IF(Q1043="y",1,""))</f>
        <v>0.25</v>
      </c>
      <c r="W1043" s="415">
        <f>IF(Table1[[#This Row],[Asset Class]]&lt;&gt;"Local",0.25,IF(R1043="y",1,""))</f>
        <v>0.25</v>
      </c>
      <c r="X1043" s="415">
        <f>IF(Table1[[#This Row],[Asset Class]]&lt;&gt;"Local",0.25,IF(S1043="y",1,""))</f>
        <v>0.25</v>
      </c>
      <c r="Y1043" s="95">
        <f t="shared" si="96"/>
        <v>1</v>
      </c>
      <c r="Z1043" s="50"/>
      <c r="AA1043" s="257">
        <f t="shared" si="97"/>
        <v>2057531.25</v>
      </c>
      <c r="AB1043" s="258">
        <f t="shared" si="98"/>
        <v>2057531.25</v>
      </c>
      <c r="AC1043" s="258">
        <f t="shared" si="99"/>
        <v>2057531.25</v>
      </c>
      <c r="AD1043" s="258">
        <f t="shared" si="100"/>
        <v>2057531.25</v>
      </c>
      <c r="AE1043" s="259">
        <f t="shared" si="101"/>
        <v>8230125</v>
      </c>
    </row>
    <row r="1044" spans="1:31">
      <c r="A1044" s="26"/>
      <c r="B1044" s="210" t="s">
        <v>1766</v>
      </c>
      <c r="C1044" s="211" t="s">
        <v>1767</v>
      </c>
      <c r="D1044" s="211" t="s">
        <v>106</v>
      </c>
      <c r="E1044" s="211" t="s">
        <v>114</v>
      </c>
      <c r="F1044" s="241" t="s">
        <v>108</v>
      </c>
      <c r="G1044" s="357">
        <v>0.5</v>
      </c>
      <c r="H1044" s="360">
        <v>11448.912482884645</v>
      </c>
      <c r="I1044" s="365">
        <v>566.28724924743767</v>
      </c>
      <c r="J1044" s="332">
        <f>Table1[[#This Row],[Embellishment Area (m2)]]*Table1[[#This Row],[Construction Unit Rate ($/m)]]*Table1[[#This Row],[Embellishment Area Factor]]</f>
        <v>3241686.5784036987</v>
      </c>
      <c r="K1044" s="246">
        <v>22897.82496576929</v>
      </c>
      <c r="L1044" s="337">
        <v>75.676903388107434</v>
      </c>
      <c r="M1044" s="88">
        <f>Table1[[#This Row],[Size of land (m2)]]*Table1[[#This Row],[Land Unit Rate ($/m2)]]</f>
        <v>1732836.4877323171</v>
      </c>
      <c r="N1044" s="244">
        <v>2021</v>
      </c>
      <c r="O1044" s="202">
        <f>ROUND(IF(Table1[[#This Row],[Valuation Year]]=2016,(Table1[[#This Row],[Total Construction Cost ($)]]+Table1[[#This Row],[Land Value]])*('General Input Sheet'!$G$38/'General Input Sheet'!$G$43),Table1[[#This Row],[Total Construction Cost ($)]]+Table1[[#This Row],[Land Value]]),0)</f>
        <v>4974523</v>
      </c>
      <c r="P1044" s="123" t="str" cm="1">
        <f t="array" ref="P1044">_xlfn.IFS(Table1[[#This Row],[Asset Class]]&lt;&gt;"Local","y",P$11=$E1044,"y",Table1[[#This Row],[Asset Class]]="Local","")</f>
        <v>y</v>
      </c>
      <c r="Q1044" s="86" t="str" cm="1">
        <f t="array" ref="Q1044">_xlfn.IFS(Table1[[#This Row],[Asset Class]]&lt;&gt;"Local","y",Q$11=$E1044,"y",Table1[[#This Row],[Asset Class]]="Local","")</f>
        <v>y</v>
      </c>
      <c r="R1044" s="86" t="str" cm="1">
        <f t="array" ref="R1044">_xlfn.IFS(Table1[[#This Row],[Asset Class]]&lt;&gt;"Local","y",R$11=$E1044,"y",Table1[[#This Row],[Asset Class]]="Local","")</f>
        <v>y</v>
      </c>
      <c r="S1044" s="341" t="str" cm="1">
        <f t="array" ref="S1044">_xlfn.IFS(Table1[[#This Row],[Asset Class]]&lt;&gt;"Local","y",S$11=$E1044,"y",Table1[[#This Row],[Asset Class]]="Local","")</f>
        <v>y</v>
      </c>
      <c r="T1044" s="50"/>
      <c r="U1044" s="95">
        <f>IF(Table1[[#This Row],[Asset Class]]&lt;&gt;"Local",0.25,IF(P1044="y",1,""))</f>
        <v>0.25</v>
      </c>
      <c r="V1044" s="415">
        <f>IF(Table1[[#This Row],[Asset Class]]&lt;&gt;"Local",0.25,IF(Q1044="y",1,""))</f>
        <v>0.25</v>
      </c>
      <c r="W1044" s="415">
        <f>IF(Table1[[#This Row],[Asset Class]]&lt;&gt;"Local",0.25,IF(R1044="y",1,""))</f>
        <v>0.25</v>
      </c>
      <c r="X1044" s="415">
        <f>IF(Table1[[#This Row],[Asset Class]]&lt;&gt;"Local",0.25,IF(S1044="y",1,""))</f>
        <v>0.25</v>
      </c>
      <c r="Y1044" s="95">
        <f t="shared" si="96"/>
        <v>1</v>
      </c>
      <c r="Z1044" s="50"/>
      <c r="AA1044" s="257">
        <f t="shared" si="97"/>
        <v>1243630.75</v>
      </c>
      <c r="AB1044" s="258">
        <f t="shared" si="98"/>
        <v>1243630.75</v>
      </c>
      <c r="AC1044" s="258">
        <f t="shared" si="99"/>
        <v>1243630.75</v>
      </c>
      <c r="AD1044" s="258">
        <f t="shared" si="100"/>
        <v>1243630.75</v>
      </c>
      <c r="AE1044" s="259">
        <f t="shared" si="101"/>
        <v>4974523</v>
      </c>
    </row>
    <row r="1045" spans="1:31">
      <c r="A1045" s="26"/>
      <c r="B1045" s="210" t="s">
        <v>1766</v>
      </c>
      <c r="C1045" s="211" t="s">
        <v>1768</v>
      </c>
      <c r="D1045" s="211" t="s">
        <v>106</v>
      </c>
      <c r="E1045" s="211" t="s">
        <v>114</v>
      </c>
      <c r="F1045" s="241" t="s">
        <v>103</v>
      </c>
      <c r="G1045" s="357">
        <v>0.5</v>
      </c>
      <c r="H1045" s="360">
        <v>22246.452560616744</v>
      </c>
      <c r="I1045" s="365">
        <v>566.28724924743767</v>
      </c>
      <c r="J1045" s="332">
        <f>Table1[[#This Row],[Embellishment Area (m2)]]*Table1[[#This Row],[Construction Unit Rate ($/m)]]*Table1[[#This Row],[Embellishment Area Factor]]</f>
        <v>6298941.2130326359</v>
      </c>
      <c r="K1045" s="246">
        <v>44492.905121233489</v>
      </c>
      <c r="L1045" s="337">
        <v>75.676903388107434</v>
      </c>
      <c r="M1045" s="88">
        <f>Table1[[#This Row],[Size of land (m2)]]*Table1[[#This Row],[Land Unit Rate ($/m2)]]</f>
        <v>3367085.2823158172</v>
      </c>
      <c r="N1045" s="244">
        <v>2021</v>
      </c>
      <c r="O1045" s="202">
        <f>ROUND(IF(Table1[[#This Row],[Valuation Year]]=2016,(Table1[[#This Row],[Total Construction Cost ($)]]+Table1[[#This Row],[Land Value]])*('General Input Sheet'!$G$38/'General Input Sheet'!$G$43),Table1[[#This Row],[Total Construction Cost ($)]]+Table1[[#This Row],[Land Value]]),0)</f>
        <v>9666026</v>
      </c>
      <c r="P1045" s="123" t="str" cm="1">
        <f t="array" ref="P1045">_xlfn.IFS(Table1[[#This Row],[Asset Class]]&lt;&gt;"Local","y",P$11=$E1045,"y",Table1[[#This Row],[Asset Class]]="Local","")</f>
        <v>y</v>
      </c>
      <c r="Q1045" s="86" t="str" cm="1">
        <f t="array" ref="Q1045">_xlfn.IFS(Table1[[#This Row],[Asset Class]]&lt;&gt;"Local","y",Q$11=$E1045,"y",Table1[[#This Row],[Asset Class]]="Local","")</f>
        <v>y</v>
      </c>
      <c r="R1045" s="86" t="str" cm="1">
        <f t="array" ref="R1045">_xlfn.IFS(Table1[[#This Row],[Asset Class]]&lt;&gt;"Local","y",R$11=$E1045,"y",Table1[[#This Row],[Asset Class]]="Local","")</f>
        <v>y</v>
      </c>
      <c r="S1045" s="341" t="str" cm="1">
        <f t="array" ref="S1045">_xlfn.IFS(Table1[[#This Row],[Asset Class]]&lt;&gt;"Local","y",S$11=$E1045,"y",Table1[[#This Row],[Asset Class]]="Local","")</f>
        <v>y</v>
      </c>
      <c r="T1045" s="50"/>
      <c r="U1045" s="95">
        <f>IF(Table1[[#This Row],[Asset Class]]&lt;&gt;"Local",0.25,IF(P1045="y",1,""))</f>
        <v>0.25</v>
      </c>
      <c r="V1045" s="415">
        <f>IF(Table1[[#This Row],[Asset Class]]&lt;&gt;"Local",0.25,IF(Q1045="y",1,""))</f>
        <v>0.25</v>
      </c>
      <c r="W1045" s="415">
        <f>IF(Table1[[#This Row],[Asset Class]]&lt;&gt;"Local",0.25,IF(R1045="y",1,""))</f>
        <v>0.25</v>
      </c>
      <c r="X1045" s="415">
        <f>IF(Table1[[#This Row],[Asset Class]]&lt;&gt;"Local",0.25,IF(S1045="y",1,""))</f>
        <v>0.25</v>
      </c>
      <c r="Y1045" s="95">
        <f t="shared" si="96"/>
        <v>1</v>
      </c>
      <c r="Z1045" s="50"/>
      <c r="AA1045" s="257">
        <f t="shared" si="97"/>
        <v>2416506.5</v>
      </c>
      <c r="AB1045" s="258">
        <f t="shared" si="98"/>
        <v>2416506.5</v>
      </c>
      <c r="AC1045" s="258">
        <f t="shared" si="99"/>
        <v>2416506.5</v>
      </c>
      <c r="AD1045" s="258">
        <f t="shared" si="100"/>
        <v>2416506.5</v>
      </c>
      <c r="AE1045" s="259">
        <f t="shared" si="101"/>
        <v>9666026</v>
      </c>
    </row>
    <row r="1046" spans="1:31">
      <c r="A1046" s="26"/>
      <c r="B1046" s="210" t="s">
        <v>1766</v>
      </c>
      <c r="C1046" s="211" t="s">
        <v>1769</v>
      </c>
      <c r="D1046" s="211" t="s">
        <v>106</v>
      </c>
      <c r="E1046" s="211" t="s">
        <v>114</v>
      </c>
      <c r="F1046" s="241" t="s">
        <v>108</v>
      </c>
      <c r="G1046" s="357">
        <v>0.5</v>
      </c>
      <c r="H1046" s="360">
        <v>2814.1431730071845</v>
      </c>
      <c r="I1046" s="365">
        <v>566.28724924743767</v>
      </c>
      <c r="J1046" s="332">
        <f>Table1[[#This Row],[Embellishment Area (m2)]]*Table1[[#This Row],[Construction Unit Rate ($/m)]]*Table1[[#This Row],[Embellishment Area Factor]]</f>
        <v>796806.69821534725</v>
      </c>
      <c r="K1046" s="246">
        <v>5628.286346014369</v>
      </c>
      <c r="L1046" s="337">
        <v>75.676903388107434</v>
      </c>
      <c r="M1046" s="88">
        <f>Table1[[#This Row],[Size of land (m2)]]*Table1[[#This Row],[Land Unit Rate ($/m2)]]</f>
        <v>425931.28204793361</v>
      </c>
      <c r="N1046" s="244">
        <v>2021</v>
      </c>
      <c r="O1046" s="202">
        <f>ROUND(IF(Table1[[#This Row],[Valuation Year]]=2016,(Table1[[#This Row],[Total Construction Cost ($)]]+Table1[[#This Row],[Land Value]])*('General Input Sheet'!$G$38/'General Input Sheet'!$G$43),Table1[[#This Row],[Total Construction Cost ($)]]+Table1[[#This Row],[Land Value]]),0)</f>
        <v>1222738</v>
      </c>
      <c r="P1046" s="123" t="str" cm="1">
        <f t="array" ref="P1046">_xlfn.IFS(Table1[[#This Row],[Asset Class]]&lt;&gt;"Local","y",P$11=$E1046,"y",Table1[[#This Row],[Asset Class]]="Local","")</f>
        <v>y</v>
      </c>
      <c r="Q1046" s="86" t="str" cm="1">
        <f t="array" ref="Q1046">_xlfn.IFS(Table1[[#This Row],[Asset Class]]&lt;&gt;"Local","y",Q$11=$E1046,"y",Table1[[#This Row],[Asset Class]]="Local","")</f>
        <v>y</v>
      </c>
      <c r="R1046" s="86" t="str" cm="1">
        <f t="array" ref="R1046">_xlfn.IFS(Table1[[#This Row],[Asset Class]]&lt;&gt;"Local","y",R$11=$E1046,"y",Table1[[#This Row],[Asset Class]]="Local","")</f>
        <v>y</v>
      </c>
      <c r="S1046" s="341" t="str" cm="1">
        <f t="array" ref="S1046">_xlfn.IFS(Table1[[#This Row],[Asset Class]]&lt;&gt;"Local","y",S$11=$E1046,"y",Table1[[#This Row],[Asset Class]]="Local","")</f>
        <v>y</v>
      </c>
      <c r="T1046" s="50"/>
      <c r="U1046" s="95">
        <f>IF(Table1[[#This Row],[Asset Class]]&lt;&gt;"Local",0.25,IF(P1046="y",1,""))</f>
        <v>0.25</v>
      </c>
      <c r="V1046" s="415">
        <f>IF(Table1[[#This Row],[Asset Class]]&lt;&gt;"Local",0.25,IF(Q1046="y",1,""))</f>
        <v>0.25</v>
      </c>
      <c r="W1046" s="415">
        <f>IF(Table1[[#This Row],[Asset Class]]&lt;&gt;"Local",0.25,IF(R1046="y",1,""))</f>
        <v>0.25</v>
      </c>
      <c r="X1046" s="415">
        <f>IF(Table1[[#This Row],[Asset Class]]&lt;&gt;"Local",0.25,IF(S1046="y",1,""))</f>
        <v>0.25</v>
      </c>
      <c r="Y1046" s="95">
        <f t="shared" si="96"/>
        <v>1</v>
      </c>
      <c r="Z1046" s="50"/>
      <c r="AA1046" s="257">
        <f t="shared" si="97"/>
        <v>305684.5</v>
      </c>
      <c r="AB1046" s="258">
        <f t="shared" si="98"/>
        <v>305684.5</v>
      </c>
      <c r="AC1046" s="258">
        <f t="shared" si="99"/>
        <v>305684.5</v>
      </c>
      <c r="AD1046" s="258">
        <f t="shared" si="100"/>
        <v>305684.5</v>
      </c>
      <c r="AE1046" s="259">
        <f t="shared" si="101"/>
        <v>1222738</v>
      </c>
    </row>
    <row r="1047" spans="1:31">
      <c r="A1047" s="26"/>
      <c r="B1047" s="210" t="s">
        <v>1766</v>
      </c>
      <c r="C1047" s="211" t="s">
        <v>1770</v>
      </c>
      <c r="D1047" s="211" t="s">
        <v>106</v>
      </c>
      <c r="E1047" s="211" t="s">
        <v>114</v>
      </c>
      <c r="F1047" s="241" t="s">
        <v>103</v>
      </c>
      <c r="G1047" s="357">
        <v>0.5</v>
      </c>
      <c r="H1047" s="360">
        <v>6422.7861577024496</v>
      </c>
      <c r="I1047" s="365">
        <v>566.28724924743767</v>
      </c>
      <c r="J1047" s="332">
        <f>Table1[[#This Row],[Embellishment Area (m2)]]*Table1[[#This Row],[Construction Unit Rate ($/m)]]*Table1[[#This Row],[Embellishment Area Factor]]</f>
        <v>1818570.9528749199</v>
      </c>
      <c r="K1047" s="246">
        <v>12845.572315404899</v>
      </c>
      <c r="L1047" s="337">
        <v>75.676903388107434</v>
      </c>
      <c r="M1047" s="88">
        <f>Table1[[#This Row],[Size of land (m2)]]*Table1[[#This Row],[Land Unit Rate ($/m2)]]</f>
        <v>972113.13507784402</v>
      </c>
      <c r="N1047" s="244">
        <v>2021</v>
      </c>
      <c r="O1047" s="202">
        <f>ROUND(IF(Table1[[#This Row],[Valuation Year]]=2016,(Table1[[#This Row],[Total Construction Cost ($)]]+Table1[[#This Row],[Land Value]])*('General Input Sheet'!$G$38/'General Input Sheet'!$G$43),Table1[[#This Row],[Total Construction Cost ($)]]+Table1[[#This Row],[Land Value]]),0)</f>
        <v>2790684</v>
      </c>
      <c r="P1047" s="123" t="str" cm="1">
        <f t="array" ref="P1047">_xlfn.IFS(Table1[[#This Row],[Asset Class]]&lt;&gt;"Local","y",P$11=$E1047,"y",Table1[[#This Row],[Asset Class]]="Local","")</f>
        <v>y</v>
      </c>
      <c r="Q1047" s="86" t="str" cm="1">
        <f t="array" ref="Q1047">_xlfn.IFS(Table1[[#This Row],[Asset Class]]&lt;&gt;"Local","y",Q$11=$E1047,"y",Table1[[#This Row],[Asset Class]]="Local","")</f>
        <v>y</v>
      </c>
      <c r="R1047" s="86" t="str" cm="1">
        <f t="array" ref="R1047">_xlfn.IFS(Table1[[#This Row],[Asset Class]]&lt;&gt;"Local","y",R$11=$E1047,"y",Table1[[#This Row],[Asset Class]]="Local","")</f>
        <v>y</v>
      </c>
      <c r="S1047" s="341" t="str" cm="1">
        <f t="array" ref="S1047">_xlfn.IFS(Table1[[#This Row],[Asset Class]]&lt;&gt;"Local","y",S$11=$E1047,"y",Table1[[#This Row],[Asset Class]]="Local","")</f>
        <v>y</v>
      </c>
      <c r="T1047" s="50"/>
      <c r="U1047" s="95">
        <f>IF(Table1[[#This Row],[Asset Class]]&lt;&gt;"Local",0.25,IF(P1047="y",1,""))</f>
        <v>0.25</v>
      </c>
      <c r="V1047" s="415">
        <f>IF(Table1[[#This Row],[Asset Class]]&lt;&gt;"Local",0.25,IF(Q1047="y",1,""))</f>
        <v>0.25</v>
      </c>
      <c r="W1047" s="415">
        <f>IF(Table1[[#This Row],[Asset Class]]&lt;&gt;"Local",0.25,IF(R1047="y",1,""))</f>
        <v>0.25</v>
      </c>
      <c r="X1047" s="415">
        <f>IF(Table1[[#This Row],[Asset Class]]&lt;&gt;"Local",0.25,IF(S1047="y",1,""))</f>
        <v>0.25</v>
      </c>
      <c r="Y1047" s="95">
        <f t="shared" si="96"/>
        <v>1</v>
      </c>
      <c r="Z1047" s="50"/>
      <c r="AA1047" s="257">
        <f t="shared" si="97"/>
        <v>697671</v>
      </c>
      <c r="AB1047" s="258">
        <f t="shared" si="98"/>
        <v>697671</v>
      </c>
      <c r="AC1047" s="258">
        <f t="shared" si="99"/>
        <v>697671</v>
      </c>
      <c r="AD1047" s="258">
        <f t="shared" si="100"/>
        <v>697671</v>
      </c>
      <c r="AE1047" s="259">
        <f t="shared" si="101"/>
        <v>2790684</v>
      </c>
    </row>
    <row r="1048" spans="1:31">
      <c r="A1048" s="26"/>
      <c r="B1048" s="210" t="s">
        <v>1771</v>
      </c>
      <c r="C1048" s="211" t="s">
        <v>1772</v>
      </c>
      <c r="D1048" s="211" t="s">
        <v>111</v>
      </c>
      <c r="E1048" s="211" t="s">
        <v>114</v>
      </c>
      <c r="F1048" s="241" t="s">
        <v>108</v>
      </c>
      <c r="G1048" s="357">
        <v>0.5</v>
      </c>
      <c r="H1048" s="360">
        <v>639.61941858190198</v>
      </c>
      <c r="I1048" s="365">
        <v>77.371645491830151</v>
      </c>
      <c r="J1048" s="332">
        <f>Table1[[#This Row],[Embellishment Area (m2)]]*Table1[[#This Row],[Construction Unit Rate ($/m)]]*Table1[[#This Row],[Embellishment Area Factor]]</f>
        <v>24744.203452104721</v>
      </c>
      <c r="K1048" s="246">
        <v>1279.238837163804</v>
      </c>
      <c r="L1048" s="337">
        <v>51.919695325664051</v>
      </c>
      <c r="M1048" s="88">
        <f>Table1[[#This Row],[Size of land (m2)]]*Table1[[#This Row],[Land Unit Rate ($/m2)]]</f>
        <v>66417.69067430147</v>
      </c>
      <c r="N1048" s="244">
        <v>2021</v>
      </c>
      <c r="O1048" s="202">
        <f>ROUND(IF(Table1[[#This Row],[Valuation Year]]=2016,(Table1[[#This Row],[Total Construction Cost ($)]]+Table1[[#This Row],[Land Value]])*('General Input Sheet'!$G$38/'General Input Sheet'!$G$43),Table1[[#This Row],[Total Construction Cost ($)]]+Table1[[#This Row],[Land Value]]),0)</f>
        <v>91162</v>
      </c>
      <c r="P1048" s="123" t="str" cm="1">
        <f t="array" ref="P1048">_xlfn.IFS(Table1[[#This Row],[Asset Class]]&lt;&gt;"Local","y",P$11=$E1048,"y",Table1[[#This Row],[Asset Class]]="Local","")</f>
        <v/>
      </c>
      <c r="Q1048" s="86" t="str" cm="1">
        <f t="array" ref="Q1048">_xlfn.IFS(Table1[[#This Row],[Asset Class]]&lt;&gt;"Local","y",Q$11=$E1048,"y",Table1[[#This Row],[Asset Class]]="Local","")</f>
        <v/>
      </c>
      <c r="R1048" s="86" t="str" cm="1">
        <f t="array" ref="R1048">_xlfn.IFS(Table1[[#This Row],[Asset Class]]&lt;&gt;"Local","y",R$11=$E1048,"y",Table1[[#This Row],[Asset Class]]="Local","")</f>
        <v/>
      </c>
      <c r="S1048" s="341" t="str" cm="1">
        <f t="array" ref="S1048">_xlfn.IFS(Table1[[#This Row],[Asset Class]]&lt;&gt;"Local","y",S$11=$E1048,"y",Table1[[#This Row],[Asset Class]]="Local","")</f>
        <v>y</v>
      </c>
      <c r="T1048" s="50"/>
      <c r="U1048" s="95" t="str">
        <f>IF(Table1[[#This Row],[Asset Class]]&lt;&gt;"Local",0.25,IF(P1048="y",1,""))</f>
        <v/>
      </c>
      <c r="V1048" s="415" t="str">
        <f>IF(Table1[[#This Row],[Asset Class]]&lt;&gt;"Local",0.25,IF(Q1048="y",1,""))</f>
        <v/>
      </c>
      <c r="W1048" s="415" t="str">
        <f>IF(Table1[[#This Row],[Asset Class]]&lt;&gt;"Local",0.25,IF(R1048="y",1,""))</f>
        <v/>
      </c>
      <c r="X1048" s="415">
        <f>IF(Table1[[#This Row],[Asset Class]]&lt;&gt;"Local",0.25,IF(S1048="y",1,""))</f>
        <v>1</v>
      </c>
      <c r="Y1048" s="95">
        <f t="shared" si="96"/>
        <v>1</v>
      </c>
      <c r="Z1048" s="50"/>
      <c r="AA1048" s="257" t="str">
        <f t="shared" si="97"/>
        <v/>
      </c>
      <c r="AB1048" s="258" t="str">
        <f t="shared" si="98"/>
        <v/>
      </c>
      <c r="AC1048" s="258" t="str">
        <f t="shared" si="99"/>
        <v/>
      </c>
      <c r="AD1048" s="258">
        <f t="shared" si="100"/>
        <v>91162</v>
      </c>
      <c r="AE1048" s="259">
        <f t="shared" si="101"/>
        <v>91162</v>
      </c>
    </row>
    <row r="1049" spans="1:31">
      <c r="A1049" s="26"/>
      <c r="B1049" s="210" t="s">
        <v>1773</v>
      </c>
      <c r="C1049" s="211" t="s">
        <v>1774</v>
      </c>
      <c r="D1049" s="211" t="s">
        <v>106</v>
      </c>
      <c r="E1049" s="211" t="s">
        <v>114</v>
      </c>
      <c r="F1049" s="241" t="s">
        <v>692</v>
      </c>
      <c r="G1049" s="357">
        <v>0.5</v>
      </c>
      <c r="H1049" s="360">
        <v>37101.414188659168</v>
      </c>
      <c r="I1049" s="365">
        <v>566.28724924743767</v>
      </c>
      <c r="J1049" s="332">
        <f>Table1[[#This Row],[Embellishment Area (m2)]]*Table1[[#This Row],[Construction Unit Rate ($/m)]]*Table1[[#This Row],[Embellishment Area Factor]]</f>
        <v>10505028.892042827</v>
      </c>
      <c r="K1049" s="246">
        <v>74202.828377318336</v>
      </c>
      <c r="L1049" s="337">
        <v>75.676903388107434</v>
      </c>
      <c r="M1049" s="88">
        <f>Table1[[#This Row],[Size of land (m2)]]*Table1[[#This Row],[Land Unit Rate ($/m2)]]</f>
        <v>5615440.2742346367</v>
      </c>
      <c r="N1049" s="244">
        <v>2021</v>
      </c>
      <c r="O1049" s="202">
        <f>ROUND(IF(Table1[[#This Row],[Valuation Year]]=2016,(Table1[[#This Row],[Total Construction Cost ($)]]+Table1[[#This Row],[Land Value]])*('General Input Sheet'!$G$38/'General Input Sheet'!$G$43),Table1[[#This Row],[Total Construction Cost ($)]]+Table1[[#This Row],[Land Value]]),0)</f>
        <v>16120469</v>
      </c>
      <c r="P1049" s="123" t="str" cm="1">
        <f t="array" ref="P1049">_xlfn.IFS(Table1[[#This Row],[Asset Class]]&lt;&gt;"Local","y",P$11=$E1049,"y",Table1[[#This Row],[Asset Class]]="Local","")</f>
        <v>y</v>
      </c>
      <c r="Q1049" s="86" t="str" cm="1">
        <f t="array" ref="Q1049">_xlfn.IFS(Table1[[#This Row],[Asset Class]]&lt;&gt;"Local","y",Q$11=$E1049,"y",Table1[[#This Row],[Asset Class]]="Local","")</f>
        <v>y</v>
      </c>
      <c r="R1049" s="86" t="str" cm="1">
        <f t="array" ref="R1049">_xlfn.IFS(Table1[[#This Row],[Asset Class]]&lt;&gt;"Local","y",R$11=$E1049,"y",Table1[[#This Row],[Asset Class]]="Local","")</f>
        <v>y</v>
      </c>
      <c r="S1049" s="341" t="str" cm="1">
        <f t="array" ref="S1049">_xlfn.IFS(Table1[[#This Row],[Asset Class]]&lt;&gt;"Local","y",S$11=$E1049,"y",Table1[[#This Row],[Asset Class]]="Local","")</f>
        <v>y</v>
      </c>
      <c r="T1049" s="50"/>
      <c r="U1049" s="95">
        <f>IF(Table1[[#This Row],[Asset Class]]&lt;&gt;"Local",0.25,IF(P1049="y",1,""))</f>
        <v>0.25</v>
      </c>
      <c r="V1049" s="415">
        <f>IF(Table1[[#This Row],[Asset Class]]&lt;&gt;"Local",0.25,IF(Q1049="y",1,""))</f>
        <v>0.25</v>
      </c>
      <c r="W1049" s="415">
        <f>IF(Table1[[#This Row],[Asset Class]]&lt;&gt;"Local",0.25,IF(R1049="y",1,""))</f>
        <v>0.25</v>
      </c>
      <c r="X1049" s="415">
        <f>IF(Table1[[#This Row],[Asset Class]]&lt;&gt;"Local",0.25,IF(S1049="y",1,""))</f>
        <v>0.25</v>
      </c>
      <c r="Y1049" s="95">
        <f t="shared" si="96"/>
        <v>1</v>
      </c>
      <c r="Z1049" s="50"/>
      <c r="AA1049" s="257">
        <f t="shared" si="97"/>
        <v>4030117.25</v>
      </c>
      <c r="AB1049" s="258">
        <f t="shared" si="98"/>
        <v>4030117.25</v>
      </c>
      <c r="AC1049" s="258">
        <f t="shared" si="99"/>
        <v>4030117.25</v>
      </c>
      <c r="AD1049" s="258">
        <f t="shared" si="100"/>
        <v>4030117.25</v>
      </c>
      <c r="AE1049" s="259">
        <f t="shared" si="101"/>
        <v>16120469</v>
      </c>
    </row>
    <row r="1050" spans="1:31">
      <c r="A1050" s="26"/>
      <c r="B1050" s="210" t="s">
        <v>1775</v>
      </c>
      <c r="C1050" s="211" t="s">
        <v>1776</v>
      </c>
      <c r="D1050" s="211" t="s">
        <v>106</v>
      </c>
      <c r="E1050" s="211" t="s">
        <v>114</v>
      </c>
      <c r="F1050" s="241" t="s">
        <v>108</v>
      </c>
      <c r="G1050" s="357">
        <v>0.5</v>
      </c>
      <c r="H1050" s="360">
        <v>8184.689562067555</v>
      </c>
      <c r="I1050" s="365">
        <v>566.28724924743767</v>
      </c>
      <c r="J1050" s="332">
        <f>Table1[[#This Row],[Embellishment Area (m2)]]*Table1[[#This Row],[Construction Unit Rate ($/m)]]*Table1[[#This Row],[Embellishment Area Factor]]</f>
        <v>2317442.6690237257</v>
      </c>
      <c r="K1050" s="246">
        <v>0</v>
      </c>
      <c r="L1050" s="337">
        <v>75.676903388107434</v>
      </c>
      <c r="M1050" s="88">
        <f>Table1[[#This Row],[Size of land (m2)]]*Table1[[#This Row],[Land Unit Rate ($/m2)]]</f>
        <v>0</v>
      </c>
      <c r="N1050" s="244">
        <v>2021</v>
      </c>
      <c r="O1050" s="202">
        <f>ROUND(IF(Table1[[#This Row],[Valuation Year]]=2016,(Table1[[#This Row],[Total Construction Cost ($)]]+Table1[[#This Row],[Land Value]])*('General Input Sheet'!$G$38/'General Input Sheet'!$G$43),Table1[[#This Row],[Total Construction Cost ($)]]+Table1[[#This Row],[Land Value]]),0)</f>
        <v>2317443</v>
      </c>
      <c r="P1050" s="123" t="str" cm="1">
        <f t="array" ref="P1050">_xlfn.IFS(Table1[[#This Row],[Asset Class]]&lt;&gt;"Local","y",P$11=$E1050,"y",Table1[[#This Row],[Asset Class]]="Local","")</f>
        <v>y</v>
      </c>
      <c r="Q1050" s="86" t="str" cm="1">
        <f t="array" ref="Q1050">_xlfn.IFS(Table1[[#This Row],[Asset Class]]&lt;&gt;"Local","y",Q$11=$E1050,"y",Table1[[#This Row],[Asset Class]]="Local","")</f>
        <v>y</v>
      </c>
      <c r="R1050" s="86" t="str" cm="1">
        <f t="array" ref="R1050">_xlfn.IFS(Table1[[#This Row],[Asset Class]]&lt;&gt;"Local","y",R$11=$E1050,"y",Table1[[#This Row],[Asset Class]]="Local","")</f>
        <v>y</v>
      </c>
      <c r="S1050" s="341" t="str" cm="1">
        <f t="array" ref="S1050">_xlfn.IFS(Table1[[#This Row],[Asset Class]]&lt;&gt;"Local","y",S$11=$E1050,"y",Table1[[#This Row],[Asset Class]]="Local","")</f>
        <v>y</v>
      </c>
      <c r="T1050" s="50"/>
      <c r="U1050" s="95">
        <f>IF(Table1[[#This Row],[Asset Class]]&lt;&gt;"Local",0.25,IF(P1050="y",1,""))</f>
        <v>0.25</v>
      </c>
      <c r="V1050" s="415">
        <f>IF(Table1[[#This Row],[Asset Class]]&lt;&gt;"Local",0.25,IF(Q1050="y",1,""))</f>
        <v>0.25</v>
      </c>
      <c r="W1050" s="415">
        <f>IF(Table1[[#This Row],[Asset Class]]&lt;&gt;"Local",0.25,IF(R1050="y",1,""))</f>
        <v>0.25</v>
      </c>
      <c r="X1050" s="415">
        <f>IF(Table1[[#This Row],[Asset Class]]&lt;&gt;"Local",0.25,IF(S1050="y",1,""))</f>
        <v>0.25</v>
      </c>
      <c r="Y1050" s="95">
        <f t="shared" si="96"/>
        <v>1</v>
      </c>
      <c r="Z1050" s="50"/>
      <c r="AA1050" s="257">
        <f t="shared" si="97"/>
        <v>579360.75</v>
      </c>
      <c r="AB1050" s="258">
        <f t="shared" si="98"/>
        <v>579360.75</v>
      </c>
      <c r="AC1050" s="258">
        <f t="shared" si="99"/>
        <v>579360.75</v>
      </c>
      <c r="AD1050" s="258">
        <f t="shared" si="100"/>
        <v>579360.75</v>
      </c>
      <c r="AE1050" s="259">
        <f t="shared" si="101"/>
        <v>2317443</v>
      </c>
    </row>
    <row r="1051" spans="1:31">
      <c r="A1051" s="26"/>
      <c r="B1051" s="210" t="s">
        <v>1777</v>
      </c>
      <c r="C1051" s="211" t="s">
        <v>1778</v>
      </c>
      <c r="D1051" s="211" t="s">
        <v>111</v>
      </c>
      <c r="E1051" s="211" t="s">
        <v>114</v>
      </c>
      <c r="F1051" s="241" t="s">
        <v>108</v>
      </c>
      <c r="G1051" s="357">
        <v>0.5</v>
      </c>
      <c r="H1051" s="360">
        <v>17412.270944798183</v>
      </c>
      <c r="I1051" s="365">
        <v>77.371645491830151</v>
      </c>
      <c r="J1051" s="332">
        <f>Table1[[#This Row],[Embellishment Area (m2)]]*Table1[[#This Row],[Construction Unit Rate ($/m)]]*Table1[[#This Row],[Embellishment Area Factor]]</f>
        <v>673608.02737430972</v>
      </c>
      <c r="K1051" s="246">
        <v>0</v>
      </c>
      <c r="L1051" s="337">
        <v>51.919695325664051</v>
      </c>
      <c r="M1051" s="88">
        <f>Table1[[#This Row],[Size of land (m2)]]*Table1[[#This Row],[Land Unit Rate ($/m2)]]</f>
        <v>0</v>
      </c>
      <c r="N1051" s="244">
        <v>2021</v>
      </c>
      <c r="O1051" s="202">
        <f>ROUND(IF(Table1[[#This Row],[Valuation Year]]=2016,(Table1[[#This Row],[Total Construction Cost ($)]]+Table1[[#This Row],[Land Value]])*('General Input Sheet'!$G$38/'General Input Sheet'!$G$43),Table1[[#This Row],[Total Construction Cost ($)]]+Table1[[#This Row],[Land Value]]),0)</f>
        <v>673608</v>
      </c>
      <c r="P1051" s="123" t="str" cm="1">
        <f t="array" ref="P1051">_xlfn.IFS(Table1[[#This Row],[Asset Class]]&lt;&gt;"Local","y",P$11=$E1051,"y",Table1[[#This Row],[Asset Class]]="Local","")</f>
        <v/>
      </c>
      <c r="Q1051" s="86" t="str" cm="1">
        <f t="array" ref="Q1051">_xlfn.IFS(Table1[[#This Row],[Asset Class]]&lt;&gt;"Local","y",Q$11=$E1051,"y",Table1[[#This Row],[Asset Class]]="Local","")</f>
        <v/>
      </c>
      <c r="R1051" s="86" t="str" cm="1">
        <f t="array" ref="R1051">_xlfn.IFS(Table1[[#This Row],[Asset Class]]&lt;&gt;"Local","y",R$11=$E1051,"y",Table1[[#This Row],[Asset Class]]="Local","")</f>
        <v/>
      </c>
      <c r="S1051" s="341" t="str" cm="1">
        <f t="array" ref="S1051">_xlfn.IFS(Table1[[#This Row],[Asset Class]]&lt;&gt;"Local","y",S$11=$E1051,"y",Table1[[#This Row],[Asset Class]]="Local","")</f>
        <v>y</v>
      </c>
      <c r="T1051" s="50"/>
      <c r="U1051" s="95" t="str">
        <f>IF(Table1[[#This Row],[Asset Class]]&lt;&gt;"Local",0.25,IF(P1051="y",1,""))</f>
        <v/>
      </c>
      <c r="V1051" s="415" t="str">
        <f>IF(Table1[[#This Row],[Asset Class]]&lt;&gt;"Local",0.25,IF(Q1051="y",1,""))</f>
        <v/>
      </c>
      <c r="W1051" s="415" t="str">
        <f>IF(Table1[[#This Row],[Asset Class]]&lt;&gt;"Local",0.25,IF(R1051="y",1,""))</f>
        <v/>
      </c>
      <c r="X1051" s="415">
        <f>IF(Table1[[#This Row],[Asset Class]]&lt;&gt;"Local",0.25,IF(S1051="y",1,""))</f>
        <v>1</v>
      </c>
      <c r="Y1051" s="95">
        <f t="shared" si="96"/>
        <v>1</v>
      </c>
      <c r="Z1051" s="50"/>
      <c r="AA1051" s="257" t="str">
        <f t="shared" si="97"/>
        <v/>
      </c>
      <c r="AB1051" s="258" t="str">
        <f t="shared" si="98"/>
        <v/>
      </c>
      <c r="AC1051" s="258" t="str">
        <f t="shared" si="99"/>
        <v/>
      </c>
      <c r="AD1051" s="258">
        <f t="shared" si="100"/>
        <v>673608</v>
      </c>
      <c r="AE1051" s="259">
        <f t="shared" si="101"/>
        <v>673608</v>
      </c>
    </row>
    <row r="1052" spans="1:31">
      <c r="A1052" s="26"/>
      <c r="B1052" s="210" t="s">
        <v>1779</v>
      </c>
      <c r="C1052" s="211" t="s">
        <v>1780</v>
      </c>
      <c r="D1052" s="211" t="s">
        <v>111</v>
      </c>
      <c r="E1052" s="211" t="s">
        <v>143</v>
      </c>
      <c r="F1052" s="241" t="s">
        <v>103</v>
      </c>
      <c r="G1052" s="357">
        <v>0.5</v>
      </c>
      <c r="H1052" s="360">
        <v>3049.8095455884136</v>
      </c>
      <c r="I1052" s="365">
        <v>115.6419902144599</v>
      </c>
      <c r="J1052" s="332">
        <f>Table1[[#This Row],[Embellishment Area (m2)]]*Table1[[#This Row],[Construction Unit Rate ($/m)]]*Table1[[#This Row],[Embellishment Area Factor]]</f>
        <v>176343.02281345087</v>
      </c>
      <c r="K1052" s="246">
        <v>6099.6190911768272</v>
      </c>
      <c r="L1052" s="337">
        <v>85.331826959272703</v>
      </c>
      <c r="M1052" s="88">
        <f>Table1[[#This Row],[Size of land (m2)]]*Table1[[#This Row],[Land Unit Rate ($/m2)]]</f>
        <v>520491.64080577722</v>
      </c>
      <c r="N1052" s="244">
        <v>2021</v>
      </c>
      <c r="O1052" s="202">
        <f>ROUND(IF(Table1[[#This Row],[Valuation Year]]=2016,(Table1[[#This Row],[Total Construction Cost ($)]]+Table1[[#This Row],[Land Value]])*('General Input Sheet'!$G$38/'General Input Sheet'!$G$43),Table1[[#This Row],[Total Construction Cost ($)]]+Table1[[#This Row],[Land Value]]),0)</f>
        <v>696835</v>
      </c>
      <c r="P1052" s="123" t="str" cm="1">
        <f t="array" ref="P1052">_xlfn.IFS(Table1[[#This Row],[Asset Class]]&lt;&gt;"Local","y",P$11=$E1052,"y",Table1[[#This Row],[Asset Class]]="Local","")</f>
        <v/>
      </c>
      <c r="Q1052" s="86" t="str" cm="1">
        <f t="array" ref="Q1052">_xlfn.IFS(Table1[[#This Row],[Asset Class]]&lt;&gt;"Local","y",Q$11=$E1052,"y",Table1[[#This Row],[Asset Class]]="Local","")</f>
        <v>y</v>
      </c>
      <c r="R1052" s="86" t="str" cm="1">
        <f t="array" ref="R1052">_xlfn.IFS(Table1[[#This Row],[Asset Class]]&lt;&gt;"Local","y",R$11=$E1052,"y",Table1[[#This Row],[Asset Class]]="Local","")</f>
        <v/>
      </c>
      <c r="S1052" s="341" t="str" cm="1">
        <f t="array" ref="S1052">_xlfn.IFS(Table1[[#This Row],[Asset Class]]&lt;&gt;"Local","y",S$11=$E1052,"y",Table1[[#This Row],[Asset Class]]="Local","")</f>
        <v/>
      </c>
      <c r="T1052" s="50"/>
      <c r="U1052" s="95" t="str">
        <f>IF(Table1[[#This Row],[Asset Class]]&lt;&gt;"Local",0.25,IF(P1052="y",1,""))</f>
        <v/>
      </c>
      <c r="V1052" s="415">
        <f>IF(Table1[[#This Row],[Asset Class]]&lt;&gt;"Local",0.25,IF(Q1052="y",1,""))</f>
        <v>1</v>
      </c>
      <c r="W1052" s="415" t="str">
        <f>IF(Table1[[#This Row],[Asset Class]]&lt;&gt;"Local",0.25,IF(R1052="y",1,""))</f>
        <v/>
      </c>
      <c r="X1052" s="415" t="str">
        <f>IF(Table1[[#This Row],[Asset Class]]&lt;&gt;"Local",0.25,IF(S1052="y",1,""))</f>
        <v/>
      </c>
      <c r="Y1052" s="95">
        <f t="shared" si="96"/>
        <v>1</v>
      </c>
      <c r="Z1052" s="50"/>
      <c r="AA1052" s="257" t="str">
        <f t="shared" si="97"/>
        <v/>
      </c>
      <c r="AB1052" s="258">
        <f t="shared" si="98"/>
        <v>696835</v>
      </c>
      <c r="AC1052" s="258" t="str">
        <f t="shared" si="99"/>
        <v/>
      </c>
      <c r="AD1052" s="258" t="str">
        <f t="shared" si="100"/>
        <v/>
      </c>
      <c r="AE1052" s="259">
        <f t="shared" si="101"/>
        <v>696835</v>
      </c>
    </row>
    <row r="1053" spans="1:31">
      <c r="A1053" s="26"/>
      <c r="B1053" s="210" t="s">
        <v>1779</v>
      </c>
      <c r="C1053" s="211" t="s">
        <v>1781</v>
      </c>
      <c r="D1053" s="211" t="s">
        <v>111</v>
      </c>
      <c r="E1053" s="211" t="s">
        <v>143</v>
      </c>
      <c r="F1053" s="241" t="s">
        <v>103</v>
      </c>
      <c r="G1053" s="357">
        <v>0.5</v>
      </c>
      <c r="H1053" s="360">
        <v>4642.3131628804231</v>
      </c>
      <c r="I1053" s="365">
        <v>115.6419902144599</v>
      </c>
      <c r="J1053" s="332">
        <f>Table1[[#This Row],[Embellishment Area (m2)]]*Table1[[#This Row],[Construction Unit Rate ($/m)]]*Table1[[#This Row],[Embellishment Area Factor]]</f>
        <v>268423.16667713813</v>
      </c>
      <c r="K1053" s="246">
        <v>9284.6263257608462</v>
      </c>
      <c r="L1053" s="337">
        <v>85.331826959272703</v>
      </c>
      <c r="M1053" s="88">
        <f>Table1[[#This Row],[Size of land (m2)]]*Table1[[#This Row],[Land Unit Rate ($/m2)]]</f>
        <v>792274.12701133243</v>
      </c>
      <c r="N1053" s="244">
        <v>2021</v>
      </c>
      <c r="O1053" s="202">
        <f>ROUND(IF(Table1[[#This Row],[Valuation Year]]=2016,(Table1[[#This Row],[Total Construction Cost ($)]]+Table1[[#This Row],[Land Value]])*('General Input Sheet'!$G$38/'General Input Sheet'!$G$43),Table1[[#This Row],[Total Construction Cost ($)]]+Table1[[#This Row],[Land Value]]),0)</f>
        <v>1060697</v>
      </c>
      <c r="P1053" s="123" t="str" cm="1">
        <f t="array" ref="P1053">_xlfn.IFS(Table1[[#This Row],[Asset Class]]&lt;&gt;"Local","y",P$11=$E1053,"y",Table1[[#This Row],[Asset Class]]="Local","")</f>
        <v/>
      </c>
      <c r="Q1053" s="86" t="str" cm="1">
        <f t="array" ref="Q1053">_xlfn.IFS(Table1[[#This Row],[Asset Class]]&lt;&gt;"Local","y",Q$11=$E1053,"y",Table1[[#This Row],[Asset Class]]="Local","")</f>
        <v>y</v>
      </c>
      <c r="R1053" s="86" t="str" cm="1">
        <f t="array" ref="R1053">_xlfn.IFS(Table1[[#This Row],[Asset Class]]&lt;&gt;"Local","y",R$11=$E1053,"y",Table1[[#This Row],[Asset Class]]="Local","")</f>
        <v/>
      </c>
      <c r="S1053" s="341" t="str" cm="1">
        <f t="array" ref="S1053">_xlfn.IFS(Table1[[#This Row],[Asset Class]]&lt;&gt;"Local","y",S$11=$E1053,"y",Table1[[#This Row],[Asset Class]]="Local","")</f>
        <v/>
      </c>
      <c r="T1053" s="50"/>
      <c r="U1053" s="95" t="str">
        <f>IF(Table1[[#This Row],[Asset Class]]&lt;&gt;"Local",0.25,IF(P1053="y",1,""))</f>
        <v/>
      </c>
      <c r="V1053" s="415">
        <f>IF(Table1[[#This Row],[Asset Class]]&lt;&gt;"Local",0.25,IF(Q1053="y",1,""))</f>
        <v>1</v>
      </c>
      <c r="W1053" s="415" t="str">
        <f>IF(Table1[[#This Row],[Asset Class]]&lt;&gt;"Local",0.25,IF(R1053="y",1,""))</f>
        <v/>
      </c>
      <c r="X1053" s="415" t="str">
        <f>IF(Table1[[#This Row],[Asset Class]]&lt;&gt;"Local",0.25,IF(S1053="y",1,""))</f>
        <v/>
      </c>
      <c r="Y1053" s="95">
        <f t="shared" si="96"/>
        <v>1</v>
      </c>
      <c r="Z1053" s="50"/>
      <c r="AA1053" s="257" t="str">
        <f t="shared" si="97"/>
        <v/>
      </c>
      <c r="AB1053" s="258">
        <f t="shared" si="98"/>
        <v>1060697</v>
      </c>
      <c r="AC1053" s="258" t="str">
        <f t="shared" si="99"/>
        <v/>
      </c>
      <c r="AD1053" s="258" t="str">
        <f t="shared" si="100"/>
        <v/>
      </c>
      <c r="AE1053" s="259">
        <f t="shared" si="101"/>
        <v>1060697</v>
      </c>
    </row>
    <row r="1054" spans="1:31">
      <c r="A1054" s="26"/>
      <c r="B1054" s="210" t="s">
        <v>1779</v>
      </c>
      <c r="C1054" s="211" t="s">
        <v>1782</v>
      </c>
      <c r="D1054" s="211" t="s">
        <v>111</v>
      </c>
      <c r="E1054" s="211" t="s">
        <v>143</v>
      </c>
      <c r="F1054" s="241" t="s">
        <v>103</v>
      </c>
      <c r="G1054" s="357">
        <v>0.5</v>
      </c>
      <c r="H1054" s="360">
        <v>1116.5210255755619</v>
      </c>
      <c r="I1054" s="365">
        <v>115.6419902144599</v>
      </c>
      <c r="J1054" s="332">
        <f>Table1[[#This Row],[Embellishment Area (m2)]]*Table1[[#This Row],[Construction Unit Rate ($/m)]]*Table1[[#This Row],[Embellishment Area Factor]]</f>
        <v>64558.356756923931</v>
      </c>
      <c r="K1054" s="246">
        <v>2233.0420511511238</v>
      </c>
      <c r="L1054" s="337">
        <v>85.331826959272703</v>
      </c>
      <c r="M1054" s="88">
        <f>Table1[[#This Row],[Size of land (m2)]]*Table1[[#This Row],[Land Unit Rate ($/m2)]]</f>
        <v>190549.55790160707</v>
      </c>
      <c r="N1054" s="244">
        <v>2021</v>
      </c>
      <c r="O1054" s="202">
        <f>ROUND(IF(Table1[[#This Row],[Valuation Year]]=2016,(Table1[[#This Row],[Total Construction Cost ($)]]+Table1[[#This Row],[Land Value]])*('General Input Sheet'!$G$38/'General Input Sheet'!$G$43),Table1[[#This Row],[Total Construction Cost ($)]]+Table1[[#This Row],[Land Value]]),0)</f>
        <v>255108</v>
      </c>
      <c r="P1054" s="123" t="str" cm="1">
        <f t="array" ref="P1054">_xlfn.IFS(Table1[[#This Row],[Asset Class]]&lt;&gt;"Local","y",P$11=$E1054,"y",Table1[[#This Row],[Asset Class]]="Local","")</f>
        <v/>
      </c>
      <c r="Q1054" s="86" t="str" cm="1">
        <f t="array" ref="Q1054">_xlfn.IFS(Table1[[#This Row],[Asset Class]]&lt;&gt;"Local","y",Q$11=$E1054,"y",Table1[[#This Row],[Asset Class]]="Local","")</f>
        <v>y</v>
      </c>
      <c r="R1054" s="86" t="str" cm="1">
        <f t="array" ref="R1054">_xlfn.IFS(Table1[[#This Row],[Asset Class]]&lt;&gt;"Local","y",R$11=$E1054,"y",Table1[[#This Row],[Asset Class]]="Local","")</f>
        <v/>
      </c>
      <c r="S1054" s="341" t="str" cm="1">
        <f t="array" ref="S1054">_xlfn.IFS(Table1[[#This Row],[Asset Class]]&lt;&gt;"Local","y",S$11=$E1054,"y",Table1[[#This Row],[Asset Class]]="Local","")</f>
        <v/>
      </c>
      <c r="T1054" s="50"/>
      <c r="U1054" s="95" t="str">
        <f>IF(Table1[[#This Row],[Asset Class]]&lt;&gt;"Local",0.25,IF(P1054="y",1,""))</f>
        <v/>
      </c>
      <c r="V1054" s="415">
        <f>IF(Table1[[#This Row],[Asset Class]]&lt;&gt;"Local",0.25,IF(Q1054="y",1,""))</f>
        <v>1</v>
      </c>
      <c r="W1054" s="415" t="str">
        <f>IF(Table1[[#This Row],[Asset Class]]&lt;&gt;"Local",0.25,IF(R1054="y",1,""))</f>
        <v/>
      </c>
      <c r="X1054" s="415" t="str">
        <f>IF(Table1[[#This Row],[Asset Class]]&lt;&gt;"Local",0.25,IF(S1054="y",1,""))</f>
        <v/>
      </c>
      <c r="Y1054" s="95">
        <f t="shared" si="96"/>
        <v>1</v>
      </c>
      <c r="Z1054" s="50"/>
      <c r="AA1054" s="257" t="str">
        <f t="shared" si="97"/>
        <v/>
      </c>
      <c r="AB1054" s="258">
        <f t="shared" si="98"/>
        <v>255108</v>
      </c>
      <c r="AC1054" s="258" t="str">
        <f t="shared" si="99"/>
        <v/>
      </c>
      <c r="AD1054" s="258" t="str">
        <f t="shared" si="100"/>
        <v/>
      </c>
      <c r="AE1054" s="259">
        <f t="shared" si="101"/>
        <v>255108</v>
      </c>
    </row>
    <row r="1055" spans="1:31">
      <c r="A1055" s="26"/>
      <c r="B1055" s="210" t="s">
        <v>1783</v>
      </c>
      <c r="C1055" s="211" t="s">
        <v>1784</v>
      </c>
      <c r="D1055" s="211" t="s">
        <v>111</v>
      </c>
      <c r="E1055" s="211" t="s">
        <v>143</v>
      </c>
      <c r="F1055" s="241" t="s">
        <v>103</v>
      </c>
      <c r="G1055" s="357">
        <v>0.5</v>
      </c>
      <c r="H1055" s="360">
        <v>4348.0033515006462</v>
      </c>
      <c r="I1055" s="365">
        <v>115.6419902144599</v>
      </c>
      <c r="J1055" s="332">
        <f>Table1[[#This Row],[Embellishment Area (m2)]]*Table1[[#This Row],[Construction Unit Rate ($/m)]]*Table1[[#This Row],[Embellishment Area Factor]]</f>
        <v>251405.88051333828</v>
      </c>
      <c r="K1055" s="246">
        <v>8696.0067030012924</v>
      </c>
      <c r="L1055" s="337">
        <v>85.331826959272703</v>
      </c>
      <c r="M1055" s="88">
        <f>Table1[[#This Row],[Size of land (m2)]]*Table1[[#This Row],[Land Unit Rate ($/m2)]]</f>
        <v>742046.13921718183</v>
      </c>
      <c r="N1055" s="244">
        <v>2021</v>
      </c>
      <c r="O1055" s="202">
        <f>ROUND(IF(Table1[[#This Row],[Valuation Year]]=2016,(Table1[[#This Row],[Total Construction Cost ($)]]+Table1[[#This Row],[Land Value]])*('General Input Sheet'!$G$38/'General Input Sheet'!$G$43),Table1[[#This Row],[Total Construction Cost ($)]]+Table1[[#This Row],[Land Value]]),0)</f>
        <v>993452</v>
      </c>
      <c r="P1055" s="123" t="str" cm="1">
        <f t="array" ref="P1055">_xlfn.IFS(Table1[[#This Row],[Asset Class]]&lt;&gt;"Local","y",P$11=$E1055,"y",Table1[[#This Row],[Asset Class]]="Local","")</f>
        <v/>
      </c>
      <c r="Q1055" s="86" t="str" cm="1">
        <f t="array" ref="Q1055">_xlfn.IFS(Table1[[#This Row],[Asset Class]]&lt;&gt;"Local","y",Q$11=$E1055,"y",Table1[[#This Row],[Asset Class]]="Local","")</f>
        <v>y</v>
      </c>
      <c r="R1055" s="86" t="str" cm="1">
        <f t="array" ref="R1055">_xlfn.IFS(Table1[[#This Row],[Asset Class]]&lt;&gt;"Local","y",R$11=$E1055,"y",Table1[[#This Row],[Asset Class]]="Local","")</f>
        <v/>
      </c>
      <c r="S1055" s="341" t="str" cm="1">
        <f t="array" ref="S1055">_xlfn.IFS(Table1[[#This Row],[Asset Class]]&lt;&gt;"Local","y",S$11=$E1055,"y",Table1[[#This Row],[Asset Class]]="Local","")</f>
        <v/>
      </c>
      <c r="T1055" s="50"/>
      <c r="U1055" s="95" t="str">
        <f>IF(Table1[[#This Row],[Asset Class]]&lt;&gt;"Local",0.25,IF(P1055="y",1,""))</f>
        <v/>
      </c>
      <c r="V1055" s="415">
        <f>IF(Table1[[#This Row],[Asset Class]]&lt;&gt;"Local",0.25,IF(Q1055="y",1,""))</f>
        <v>1</v>
      </c>
      <c r="W1055" s="415" t="str">
        <f>IF(Table1[[#This Row],[Asset Class]]&lt;&gt;"Local",0.25,IF(R1055="y",1,""))</f>
        <v/>
      </c>
      <c r="X1055" s="415" t="str">
        <f>IF(Table1[[#This Row],[Asset Class]]&lt;&gt;"Local",0.25,IF(S1055="y",1,""))</f>
        <v/>
      </c>
      <c r="Y1055" s="95">
        <f t="shared" si="96"/>
        <v>1</v>
      </c>
      <c r="Z1055" s="50"/>
      <c r="AA1055" s="257" t="str">
        <f t="shared" si="97"/>
        <v/>
      </c>
      <c r="AB1055" s="258">
        <f t="shared" si="98"/>
        <v>993452</v>
      </c>
      <c r="AC1055" s="258" t="str">
        <f t="shared" si="99"/>
        <v/>
      </c>
      <c r="AD1055" s="258" t="str">
        <f t="shared" si="100"/>
        <v/>
      </c>
      <c r="AE1055" s="259">
        <f t="shared" si="101"/>
        <v>993452</v>
      </c>
    </row>
    <row r="1056" spans="1:31">
      <c r="A1056" s="26"/>
      <c r="B1056" s="210" t="s">
        <v>1785</v>
      </c>
      <c r="C1056" s="211" t="s">
        <v>1786</v>
      </c>
      <c r="D1056" s="211" t="s">
        <v>111</v>
      </c>
      <c r="E1056" s="211" t="s">
        <v>102</v>
      </c>
      <c r="F1056" s="241" t="s">
        <v>103</v>
      </c>
      <c r="G1056" s="357">
        <v>0.5</v>
      </c>
      <c r="H1056" s="360">
        <v>8614.1467925118504</v>
      </c>
      <c r="I1056" s="365">
        <v>143.96305955739601</v>
      </c>
      <c r="J1056" s="332">
        <f>Table1[[#This Row],[Embellishment Area (m2)]]*Table1[[#This Row],[Construction Unit Rate ($/m)]]*Table1[[#This Row],[Embellishment Area Factor]]</f>
        <v>620059.46386326768</v>
      </c>
      <c r="K1056" s="246">
        <v>17228.293585023701</v>
      </c>
      <c r="L1056" s="337">
        <v>39.027494808321961</v>
      </c>
      <c r="M1056" s="88">
        <f>Table1[[#This Row],[Size of land (m2)]]*Table1[[#This Row],[Land Unit Rate ($/m2)]]</f>
        <v>672377.13844575908</v>
      </c>
      <c r="N1056" s="244">
        <v>2021</v>
      </c>
      <c r="O1056" s="202">
        <f>ROUND(IF(Table1[[#This Row],[Valuation Year]]=2016,(Table1[[#This Row],[Total Construction Cost ($)]]+Table1[[#This Row],[Land Value]])*('General Input Sheet'!$G$38/'General Input Sheet'!$G$43),Table1[[#This Row],[Total Construction Cost ($)]]+Table1[[#This Row],[Land Value]]),0)</f>
        <v>1292437</v>
      </c>
      <c r="P1056" s="123" t="str" cm="1">
        <f t="array" ref="P1056">_xlfn.IFS(Table1[[#This Row],[Asset Class]]&lt;&gt;"Local","y",P$11=$E1056,"y",Table1[[#This Row],[Asset Class]]="Local","")</f>
        <v/>
      </c>
      <c r="Q1056" s="86" t="str" cm="1">
        <f t="array" ref="Q1056">_xlfn.IFS(Table1[[#This Row],[Asset Class]]&lt;&gt;"Local","y",Q$11=$E1056,"y",Table1[[#This Row],[Asset Class]]="Local","")</f>
        <v/>
      </c>
      <c r="R1056" s="86" t="str" cm="1">
        <f t="array" ref="R1056">_xlfn.IFS(Table1[[#This Row],[Asset Class]]&lt;&gt;"Local","y",R$11=$E1056,"y",Table1[[#This Row],[Asset Class]]="Local","")</f>
        <v>y</v>
      </c>
      <c r="S1056" s="341" t="str" cm="1">
        <f t="array" ref="S1056">_xlfn.IFS(Table1[[#This Row],[Asset Class]]&lt;&gt;"Local","y",S$11=$E1056,"y",Table1[[#This Row],[Asset Class]]="Local","")</f>
        <v/>
      </c>
      <c r="T1056" s="50"/>
      <c r="U1056" s="95" t="str">
        <f>IF(Table1[[#This Row],[Asset Class]]&lt;&gt;"Local",0.25,IF(P1056="y",1,""))</f>
        <v/>
      </c>
      <c r="V1056" s="415" t="str">
        <f>IF(Table1[[#This Row],[Asset Class]]&lt;&gt;"Local",0.25,IF(Q1056="y",1,""))</f>
        <v/>
      </c>
      <c r="W1056" s="415">
        <f>IF(Table1[[#This Row],[Asset Class]]&lt;&gt;"Local",0.25,IF(R1056="y",1,""))</f>
        <v>1</v>
      </c>
      <c r="X1056" s="415" t="str">
        <f>IF(Table1[[#This Row],[Asset Class]]&lt;&gt;"Local",0.25,IF(S1056="y",1,""))</f>
        <v/>
      </c>
      <c r="Y1056" s="95">
        <f t="shared" si="96"/>
        <v>1</v>
      </c>
      <c r="Z1056" s="50"/>
      <c r="AA1056" s="257" t="str">
        <f t="shared" si="97"/>
        <v/>
      </c>
      <c r="AB1056" s="258" t="str">
        <f t="shared" si="98"/>
        <v/>
      </c>
      <c r="AC1056" s="258">
        <f t="shared" si="99"/>
        <v>1292437</v>
      </c>
      <c r="AD1056" s="258" t="str">
        <f t="shared" si="100"/>
        <v/>
      </c>
      <c r="AE1056" s="259">
        <f t="shared" si="101"/>
        <v>1292437</v>
      </c>
    </row>
    <row r="1057" spans="1:31">
      <c r="A1057" s="26"/>
      <c r="B1057" s="210" t="s">
        <v>1787</v>
      </c>
      <c r="C1057" s="211" t="s">
        <v>1788</v>
      </c>
      <c r="D1057" s="211" t="s">
        <v>106</v>
      </c>
      <c r="E1057" s="211" t="s">
        <v>102</v>
      </c>
      <c r="F1057" s="241" t="s">
        <v>131</v>
      </c>
      <c r="G1057" s="357">
        <v>0.5</v>
      </c>
      <c r="H1057" s="360">
        <v>15969.087035030665</v>
      </c>
      <c r="I1057" s="365">
        <v>452.87898632773505</v>
      </c>
      <c r="J1057" s="332">
        <f>Table1[[#This Row],[Embellishment Area (m2)]]*Table1[[#This Row],[Construction Unit Rate ($/m)]]*Table1[[#This Row],[Embellishment Area Factor]]</f>
        <v>3616031.9745020317</v>
      </c>
      <c r="K1057" s="246">
        <v>31938.17407006133</v>
      </c>
      <c r="L1057" s="337">
        <v>140.14546069071523</v>
      </c>
      <c r="M1057" s="88">
        <f>Table1[[#This Row],[Size of land (m2)]]*Table1[[#This Row],[Land Unit Rate ($/m2)]]</f>
        <v>4475990.1186690005</v>
      </c>
      <c r="N1057" s="244">
        <v>2021</v>
      </c>
      <c r="O1057" s="202">
        <f>ROUND(IF(Table1[[#This Row],[Valuation Year]]=2016,(Table1[[#This Row],[Total Construction Cost ($)]]+Table1[[#This Row],[Land Value]])*('General Input Sheet'!$G$38/'General Input Sheet'!$G$43),Table1[[#This Row],[Total Construction Cost ($)]]+Table1[[#This Row],[Land Value]]),0)</f>
        <v>8092022</v>
      </c>
      <c r="P1057" s="123" t="str" cm="1">
        <f t="array" ref="P1057">_xlfn.IFS(Table1[[#This Row],[Asset Class]]&lt;&gt;"Local","y",P$11=$E1057,"y",Table1[[#This Row],[Asset Class]]="Local","")</f>
        <v>y</v>
      </c>
      <c r="Q1057" s="86" t="str" cm="1">
        <f t="array" ref="Q1057">_xlfn.IFS(Table1[[#This Row],[Asset Class]]&lt;&gt;"Local","y",Q$11=$E1057,"y",Table1[[#This Row],[Asset Class]]="Local","")</f>
        <v>y</v>
      </c>
      <c r="R1057" s="86" t="str" cm="1">
        <f t="array" ref="R1057">_xlfn.IFS(Table1[[#This Row],[Asset Class]]&lt;&gt;"Local","y",R$11=$E1057,"y",Table1[[#This Row],[Asset Class]]="Local","")</f>
        <v>y</v>
      </c>
      <c r="S1057" s="341" t="str" cm="1">
        <f t="array" ref="S1057">_xlfn.IFS(Table1[[#This Row],[Asset Class]]&lt;&gt;"Local","y",S$11=$E1057,"y",Table1[[#This Row],[Asset Class]]="Local","")</f>
        <v>y</v>
      </c>
      <c r="T1057" s="50"/>
      <c r="U1057" s="95">
        <f>IF(Table1[[#This Row],[Asset Class]]&lt;&gt;"Local",0.25,IF(P1057="y",1,""))</f>
        <v>0.25</v>
      </c>
      <c r="V1057" s="415">
        <f>IF(Table1[[#This Row],[Asset Class]]&lt;&gt;"Local",0.25,IF(Q1057="y",1,""))</f>
        <v>0.25</v>
      </c>
      <c r="W1057" s="415">
        <f>IF(Table1[[#This Row],[Asset Class]]&lt;&gt;"Local",0.25,IF(R1057="y",1,""))</f>
        <v>0.25</v>
      </c>
      <c r="X1057" s="415">
        <f>IF(Table1[[#This Row],[Asset Class]]&lt;&gt;"Local",0.25,IF(S1057="y",1,""))</f>
        <v>0.25</v>
      </c>
      <c r="Y1057" s="95">
        <f t="shared" si="96"/>
        <v>1</v>
      </c>
      <c r="Z1057" s="50"/>
      <c r="AA1057" s="257">
        <f t="shared" si="97"/>
        <v>2023005.5</v>
      </c>
      <c r="AB1057" s="258">
        <f t="shared" si="98"/>
        <v>2023005.5</v>
      </c>
      <c r="AC1057" s="258">
        <f t="shared" si="99"/>
        <v>2023005.5</v>
      </c>
      <c r="AD1057" s="258">
        <f t="shared" si="100"/>
        <v>2023005.5</v>
      </c>
      <c r="AE1057" s="259">
        <f t="shared" si="101"/>
        <v>8092022</v>
      </c>
    </row>
    <row r="1058" spans="1:31">
      <c r="A1058" s="26"/>
      <c r="B1058" s="210" t="s">
        <v>1789</v>
      </c>
      <c r="C1058" s="211" t="s">
        <v>1790</v>
      </c>
      <c r="D1058" s="211" t="s">
        <v>106</v>
      </c>
      <c r="E1058" s="211" t="s">
        <v>107</v>
      </c>
      <c r="F1058" s="241" t="s">
        <v>103</v>
      </c>
      <c r="G1058" s="357">
        <v>0.5</v>
      </c>
      <c r="H1058" s="360">
        <v>8348.9390857810049</v>
      </c>
      <c r="I1058" s="365">
        <v>295.91815694928124</v>
      </c>
      <c r="J1058" s="332">
        <f>Table1[[#This Row],[Embellishment Area (m2)]]*Table1[[#This Row],[Construction Unit Rate ($/m)]]*Table1[[#This Row],[Embellishment Area Factor]]</f>
        <v>1235301.333373066</v>
      </c>
      <c r="K1058" s="246">
        <v>16697.87817156201</v>
      </c>
      <c r="L1058" s="337">
        <v>157.26221918381682</v>
      </c>
      <c r="M1058" s="88">
        <f>Table1[[#This Row],[Size of land (m2)]]*Table1[[#This Row],[Land Unit Rate ($/m2)]]</f>
        <v>2625945.3769208551</v>
      </c>
      <c r="N1058" s="244">
        <v>2021</v>
      </c>
      <c r="O1058" s="202">
        <f>ROUND(IF(Table1[[#This Row],[Valuation Year]]=2016,(Table1[[#This Row],[Total Construction Cost ($)]]+Table1[[#This Row],[Land Value]])*('General Input Sheet'!$G$38/'General Input Sheet'!$G$43),Table1[[#This Row],[Total Construction Cost ($)]]+Table1[[#This Row],[Land Value]]),0)</f>
        <v>3861247</v>
      </c>
      <c r="P1058" s="123" t="str" cm="1">
        <f t="array" ref="P1058">_xlfn.IFS(Table1[[#This Row],[Asset Class]]&lt;&gt;"Local","y",P$11=$E1058,"y",Table1[[#This Row],[Asset Class]]="Local","")</f>
        <v>y</v>
      </c>
      <c r="Q1058" s="86" t="str" cm="1">
        <f t="array" ref="Q1058">_xlfn.IFS(Table1[[#This Row],[Asset Class]]&lt;&gt;"Local","y",Q$11=$E1058,"y",Table1[[#This Row],[Asset Class]]="Local","")</f>
        <v>y</v>
      </c>
      <c r="R1058" s="86" t="str" cm="1">
        <f t="array" ref="R1058">_xlfn.IFS(Table1[[#This Row],[Asset Class]]&lt;&gt;"Local","y",R$11=$E1058,"y",Table1[[#This Row],[Asset Class]]="Local","")</f>
        <v>y</v>
      </c>
      <c r="S1058" s="341" t="str" cm="1">
        <f t="array" ref="S1058">_xlfn.IFS(Table1[[#This Row],[Asset Class]]&lt;&gt;"Local","y",S$11=$E1058,"y",Table1[[#This Row],[Asset Class]]="Local","")</f>
        <v>y</v>
      </c>
      <c r="T1058" s="50"/>
      <c r="U1058" s="95">
        <f>IF(Table1[[#This Row],[Asset Class]]&lt;&gt;"Local",0.25,IF(P1058="y",1,""))</f>
        <v>0.25</v>
      </c>
      <c r="V1058" s="415">
        <f>IF(Table1[[#This Row],[Asset Class]]&lt;&gt;"Local",0.25,IF(Q1058="y",1,""))</f>
        <v>0.25</v>
      </c>
      <c r="W1058" s="415">
        <f>IF(Table1[[#This Row],[Asset Class]]&lt;&gt;"Local",0.25,IF(R1058="y",1,""))</f>
        <v>0.25</v>
      </c>
      <c r="X1058" s="415">
        <f>IF(Table1[[#This Row],[Asset Class]]&lt;&gt;"Local",0.25,IF(S1058="y",1,""))</f>
        <v>0.25</v>
      </c>
      <c r="Y1058" s="95">
        <f t="shared" si="96"/>
        <v>1</v>
      </c>
      <c r="Z1058" s="50"/>
      <c r="AA1058" s="257">
        <f t="shared" si="97"/>
        <v>965311.75</v>
      </c>
      <c r="AB1058" s="258">
        <f t="shared" si="98"/>
        <v>965311.75</v>
      </c>
      <c r="AC1058" s="258">
        <f t="shared" si="99"/>
        <v>965311.75</v>
      </c>
      <c r="AD1058" s="258">
        <f t="shared" si="100"/>
        <v>965311.75</v>
      </c>
      <c r="AE1058" s="259">
        <f t="shared" si="101"/>
        <v>3861247</v>
      </c>
    </row>
    <row r="1059" spans="1:31">
      <c r="A1059" s="26"/>
      <c r="B1059" s="210" t="s">
        <v>1791</v>
      </c>
      <c r="C1059" s="211" t="s">
        <v>1792</v>
      </c>
      <c r="D1059" s="211" t="s">
        <v>111</v>
      </c>
      <c r="E1059" s="211" t="s">
        <v>107</v>
      </c>
      <c r="F1059" s="241" t="s">
        <v>103</v>
      </c>
      <c r="G1059" s="357">
        <v>0.5</v>
      </c>
      <c r="H1059" s="360">
        <v>643.7108230192315</v>
      </c>
      <c r="I1059" s="365">
        <v>111.62041035606889</v>
      </c>
      <c r="J1059" s="332">
        <f>Table1[[#This Row],[Embellishment Area (m2)]]*Table1[[#This Row],[Construction Unit Rate ($/m)]]*Table1[[#This Row],[Embellishment Area Factor]]</f>
        <v>35925.633108024726</v>
      </c>
      <c r="K1059" s="246">
        <v>1287.421646038463</v>
      </c>
      <c r="L1059" s="337">
        <v>66.125722619436161</v>
      </c>
      <c r="M1059" s="88">
        <f>Table1[[#This Row],[Size of land (m2)]]*Table1[[#This Row],[Land Unit Rate ($/m2)]]</f>
        <v>85131.686660197331</v>
      </c>
      <c r="N1059" s="244">
        <v>2021</v>
      </c>
      <c r="O1059" s="202">
        <f>ROUND(IF(Table1[[#This Row],[Valuation Year]]=2016,(Table1[[#This Row],[Total Construction Cost ($)]]+Table1[[#This Row],[Land Value]])*('General Input Sheet'!$G$38/'General Input Sheet'!$G$43),Table1[[#This Row],[Total Construction Cost ($)]]+Table1[[#This Row],[Land Value]]),0)</f>
        <v>121057</v>
      </c>
      <c r="P1059" s="123" t="str" cm="1">
        <f t="array" ref="P1059">_xlfn.IFS(Table1[[#This Row],[Asset Class]]&lt;&gt;"Local","y",P$11=$E1059,"y",Table1[[#This Row],[Asset Class]]="Local","")</f>
        <v>y</v>
      </c>
      <c r="Q1059" s="86" t="str" cm="1">
        <f t="array" ref="Q1059">_xlfn.IFS(Table1[[#This Row],[Asset Class]]&lt;&gt;"Local","y",Q$11=$E1059,"y",Table1[[#This Row],[Asset Class]]="Local","")</f>
        <v/>
      </c>
      <c r="R1059" s="86" t="str" cm="1">
        <f t="array" ref="R1059">_xlfn.IFS(Table1[[#This Row],[Asset Class]]&lt;&gt;"Local","y",R$11=$E1059,"y",Table1[[#This Row],[Asset Class]]="Local","")</f>
        <v/>
      </c>
      <c r="S1059" s="341" t="str" cm="1">
        <f t="array" ref="S1059">_xlfn.IFS(Table1[[#This Row],[Asset Class]]&lt;&gt;"Local","y",S$11=$E1059,"y",Table1[[#This Row],[Asset Class]]="Local","")</f>
        <v/>
      </c>
      <c r="T1059" s="50"/>
      <c r="U1059" s="95">
        <f>IF(Table1[[#This Row],[Asset Class]]&lt;&gt;"Local",0.25,IF(P1059="y",1,""))</f>
        <v>1</v>
      </c>
      <c r="V1059" s="415" t="str">
        <f>IF(Table1[[#This Row],[Asset Class]]&lt;&gt;"Local",0.25,IF(Q1059="y",1,""))</f>
        <v/>
      </c>
      <c r="W1059" s="415" t="str">
        <f>IF(Table1[[#This Row],[Asset Class]]&lt;&gt;"Local",0.25,IF(R1059="y",1,""))</f>
        <v/>
      </c>
      <c r="X1059" s="415" t="str">
        <f>IF(Table1[[#This Row],[Asset Class]]&lt;&gt;"Local",0.25,IF(S1059="y",1,""))</f>
        <v/>
      </c>
      <c r="Y1059" s="95">
        <f t="shared" si="96"/>
        <v>1</v>
      </c>
      <c r="Z1059" s="50"/>
      <c r="AA1059" s="257">
        <f t="shared" si="97"/>
        <v>121057</v>
      </c>
      <c r="AB1059" s="258" t="str">
        <f t="shared" si="98"/>
        <v/>
      </c>
      <c r="AC1059" s="258" t="str">
        <f t="shared" si="99"/>
        <v/>
      </c>
      <c r="AD1059" s="258" t="str">
        <f t="shared" si="100"/>
        <v/>
      </c>
      <c r="AE1059" s="259">
        <f t="shared" si="101"/>
        <v>121057</v>
      </c>
    </row>
    <row r="1060" spans="1:31">
      <c r="A1060" s="26"/>
      <c r="B1060" s="210" t="s">
        <v>1791</v>
      </c>
      <c r="C1060" s="211" t="s">
        <v>1793</v>
      </c>
      <c r="D1060" s="211" t="s">
        <v>111</v>
      </c>
      <c r="E1060" s="211" t="s">
        <v>107</v>
      </c>
      <c r="F1060" s="241" t="s">
        <v>108</v>
      </c>
      <c r="G1060" s="357">
        <v>0.5</v>
      </c>
      <c r="H1060" s="360">
        <v>2387.3562334534681</v>
      </c>
      <c r="I1060" s="365">
        <v>111.62041035606889</v>
      </c>
      <c r="J1060" s="332">
        <f>Table1[[#This Row],[Embellishment Area (m2)]]*Table1[[#This Row],[Construction Unit Rate ($/m)]]*Table1[[#This Row],[Embellishment Area Factor]]</f>
        <v>133238.84122209754</v>
      </c>
      <c r="K1060" s="246">
        <v>4774.7124669069362</v>
      </c>
      <c r="L1060" s="337">
        <v>66.125722619436161</v>
      </c>
      <c r="M1060" s="88">
        <f>Table1[[#This Row],[Size of land (m2)]]*Table1[[#This Row],[Land Unit Rate ($/m2)]]</f>
        <v>315731.31217425183</v>
      </c>
      <c r="N1060" s="244">
        <v>2021</v>
      </c>
      <c r="O1060" s="202">
        <f>ROUND(IF(Table1[[#This Row],[Valuation Year]]=2016,(Table1[[#This Row],[Total Construction Cost ($)]]+Table1[[#This Row],[Land Value]])*('General Input Sheet'!$G$38/'General Input Sheet'!$G$43),Table1[[#This Row],[Total Construction Cost ($)]]+Table1[[#This Row],[Land Value]]),0)</f>
        <v>448970</v>
      </c>
      <c r="P1060" s="123" t="str" cm="1">
        <f t="array" ref="P1060">_xlfn.IFS(Table1[[#This Row],[Asset Class]]&lt;&gt;"Local","y",P$11=$E1060,"y",Table1[[#This Row],[Asset Class]]="Local","")</f>
        <v>y</v>
      </c>
      <c r="Q1060" s="86" t="str" cm="1">
        <f t="array" ref="Q1060">_xlfn.IFS(Table1[[#This Row],[Asset Class]]&lt;&gt;"Local","y",Q$11=$E1060,"y",Table1[[#This Row],[Asset Class]]="Local","")</f>
        <v/>
      </c>
      <c r="R1060" s="86" t="str" cm="1">
        <f t="array" ref="R1060">_xlfn.IFS(Table1[[#This Row],[Asset Class]]&lt;&gt;"Local","y",R$11=$E1060,"y",Table1[[#This Row],[Asset Class]]="Local","")</f>
        <v/>
      </c>
      <c r="S1060" s="341" t="str" cm="1">
        <f t="array" ref="S1060">_xlfn.IFS(Table1[[#This Row],[Asset Class]]&lt;&gt;"Local","y",S$11=$E1060,"y",Table1[[#This Row],[Asset Class]]="Local","")</f>
        <v/>
      </c>
      <c r="T1060" s="50"/>
      <c r="U1060" s="95">
        <f>IF(Table1[[#This Row],[Asset Class]]&lt;&gt;"Local",0.25,IF(P1060="y",1,""))</f>
        <v>1</v>
      </c>
      <c r="V1060" s="415" t="str">
        <f>IF(Table1[[#This Row],[Asset Class]]&lt;&gt;"Local",0.25,IF(Q1060="y",1,""))</f>
        <v/>
      </c>
      <c r="W1060" s="415" t="str">
        <f>IF(Table1[[#This Row],[Asset Class]]&lt;&gt;"Local",0.25,IF(R1060="y",1,""))</f>
        <v/>
      </c>
      <c r="X1060" s="415" t="str">
        <f>IF(Table1[[#This Row],[Asset Class]]&lt;&gt;"Local",0.25,IF(S1060="y",1,""))</f>
        <v/>
      </c>
      <c r="Y1060" s="95">
        <f t="shared" si="96"/>
        <v>1</v>
      </c>
      <c r="Z1060" s="50"/>
      <c r="AA1060" s="257">
        <f t="shared" si="97"/>
        <v>448970</v>
      </c>
      <c r="AB1060" s="258" t="str">
        <f t="shared" si="98"/>
        <v/>
      </c>
      <c r="AC1060" s="258" t="str">
        <f t="shared" si="99"/>
        <v/>
      </c>
      <c r="AD1060" s="258" t="str">
        <f t="shared" si="100"/>
        <v/>
      </c>
      <c r="AE1060" s="259">
        <f t="shared" si="101"/>
        <v>448970</v>
      </c>
    </row>
    <row r="1061" spans="1:31">
      <c r="A1061" s="26"/>
      <c r="B1061" s="210" t="s">
        <v>1794</v>
      </c>
      <c r="C1061" s="211" t="s">
        <v>1795</v>
      </c>
      <c r="D1061" s="211" t="s">
        <v>111</v>
      </c>
      <c r="E1061" s="211" t="s">
        <v>114</v>
      </c>
      <c r="F1061" s="241" t="s">
        <v>108</v>
      </c>
      <c r="G1061" s="357">
        <v>0.5</v>
      </c>
      <c r="H1061" s="360">
        <v>1879.73544864673</v>
      </c>
      <c r="I1061" s="365">
        <v>77.371645491830151</v>
      </c>
      <c r="J1061" s="332">
        <f>Table1[[#This Row],[Embellishment Area (m2)]]*Table1[[#This Row],[Construction Unit Rate ($/m)]]*Table1[[#This Row],[Embellishment Area Factor]]</f>
        <v>72719.112375560551</v>
      </c>
      <c r="K1061" s="246">
        <v>3759.47089729346</v>
      </c>
      <c r="L1061" s="337">
        <v>51.919695325664051</v>
      </c>
      <c r="M1061" s="88">
        <f>Table1[[#This Row],[Size of land (m2)]]*Table1[[#This Row],[Land Unit Rate ($/m2)]]</f>
        <v>195190.58357317728</v>
      </c>
      <c r="N1061" s="244">
        <v>2021</v>
      </c>
      <c r="O1061" s="202">
        <f>ROUND(IF(Table1[[#This Row],[Valuation Year]]=2016,(Table1[[#This Row],[Total Construction Cost ($)]]+Table1[[#This Row],[Land Value]])*('General Input Sheet'!$G$38/'General Input Sheet'!$G$43),Table1[[#This Row],[Total Construction Cost ($)]]+Table1[[#This Row],[Land Value]]),0)</f>
        <v>267910</v>
      </c>
      <c r="P1061" s="123" t="str" cm="1">
        <f t="array" ref="P1061">_xlfn.IFS(Table1[[#This Row],[Asset Class]]&lt;&gt;"Local","y",P$11=$E1061,"y",Table1[[#This Row],[Asset Class]]="Local","")</f>
        <v/>
      </c>
      <c r="Q1061" s="86" t="str" cm="1">
        <f t="array" ref="Q1061">_xlfn.IFS(Table1[[#This Row],[Asset Class]]&lt;&gt;"Local","y",Q$11=$E1061,"y",Table1[[#This Row],[Asset Class]]="Local","")</f>
        <v/>
      </c>
      <c r="R1061" s="86" t="str" cm="1">
        <f t="array" ref="R1061">_xlfn.IFS(Table1[[#This Row],[Asset Class]]&lt;&gt;"Local","y",R$11=$E1061,"y",Table1[[#This Row],[Asset Class]]="Local","")</f>
        <v/>
      </c>
      <c r="S1061" s="341" t="str" cm="1">
        <f t="array" ref="S1061">_xlfn.IFS(Table1[[#This Row],[Asset Class]]&lt;&gt;"Local","y",S$11=$E1061,"y",Table1[[#This Row],[Asset Class]]="Local","")</f>
        <v>y</v>
      </c>
      <c r="T1061" s="50"/>
      <c r="U1061" s="95" t="str">
        <f>IF(Table1[[#This Row],[Asset Class]]&lt;&gt;"Local",0.25,IF(P1061="y",1,""))</f>
        <v/>
      </c>
      <c r="V1061" s="415" t="str">
        <f>IF(Table1[[#This Row],[Asset Class]]&lt;&gt;"Local",0.25,IF(Q1061="y",1,""))</f>
        <v/>
      </c>
      <c r="W1061" s="415" t="str">
        <f>IF(Table1[[#This Row],[Asset Class]]&lt;&gt;"Local",0.25,IF(R1061="y",1,""))</f>
        <v/>
      </c>
      <c r="X1061" s="415">
        <f>IF(Table1[[#This Row],[Asset Class]]&lt;&gt;"Local",0.25,IF(S1061="y",1,""))</f>
        <v>1</v>
      </c>
      <c r="Y1061" s="95">
        <f t="shared" si="96"/>
        <v>1</v>
      </c>
      <c r="Z1061" s="50"/>
      <c r="AA1061" s="257" t="str">
        <f t="shared" si="97"/>
        <v/>
      </c>
      <c r="AB1061" s="258" t="str">
        <f t="shared" si="98"/>
        <v/>
      </c>
      <c r="AC1061" s="258" t="str">
        <f t="shared" si="99"/>
        <v/>
      </c>
      <c r="AD1061" s="258">
        <f t="shared" si="100"/>
        <v>267910</v>
      </c>
      <c r="AE1061" s="259">
        <f t="shared" si="101"/>
        <v>267910</v>
      </c>
    </row>
    <row r="1062" spans="1:31">
      <c r="A1062" s="26"/>
      <c r="B1062" s="210" t="s">
        <v>1796</v>
      </c>
      <c r="C1062" s="211" t="s">
        <v>1797</v>
      </c>
      <c r="D1062" s="211" t="s">
        <v>111</v>
      </c>
      <c r="E1062" s="211" t="s">
        <v>114</v>
      </c>
      <c r="F1062" s="241" t="s">
        <v>103</v>
      </c>
      <c r="G1062" s="357">
        <v>0.5</v>
      </c>
      <c r="H1062" s="360">
        <v>17988.782348245619</v>
      </c>
      <c r="I1062" s="365">
        <v>77.371645491830151</v>
      </c>
      <c r="J1062" s="332">
        <f>Table1[[#This Row],[Embellishment Area (m2)]]*Table1[[#This Row],[Construction Unit Rate ($/m)]]*Table1[[#This Row],[Embellishment Area Factor]]</f>
        <v>695910.84533907601</v>
      </c>
      <c r="K1062" s="246">
        <v>35977.564696491238</v>
      </c>
      <c r="L1062" s="337">
        <v>51.919695325664051</v>
      </c>
      <c r="M1062" s="88">
        <f>Table1[[#This Row],[Size of land (m2)]]*Table1[[#This Row],[Land Unit Rate ($/m2)]]</f>
        <v>1867944.1976011922</v>
      </c>
      <c r="N1062" s="244">
        <v>2021</v>
      </c>
      <c r="O1062" s="202">
        <f>ROUND(IF(Table1[[#This Row],[Valuation Year]]=2016,(Table1[[#This Row],[Total Construction Cost ($)]]+Table1[[#This Row],[Land Value]])*('General Input Sheet'!$G$38/'General Input Sheet'!$G$43),Table1[[#This Row],[Total Construction Cost ($)]]+Table1[[#This Row],[Land Value]]),0)</f>
        <v>2563855</v>
      </c>
      <c r="P1062" s="123" t="str" cm="1">
        <f t="array" ref="P1062">_xlfn.IFS(Table1[[#This Row],[Asset Class]]&lt;&gt;"Local","y",P$11=$E1062,"y",Table1[[#This Row],[Asset Class]]="Local","")</f>
        <v/>
      </c>
      <c r="Q1062" s="86" t="str" cm="1">
        <f t="array" ref="Q1062">_xlfn.IFS(Table1[[#This Row],[Asset Class]]&lt;&gt;"Local","y",Q$11=$E1062,"y",Table1[[#This Row],[Asset Class]]="Local","")</f>
        <v/>
      </c>
      <c r="R1062" s="86" t="str" cm="1">
        <f t="array" ref="R1062">_xlfn.IFS(Table1[[#This Row],[Asset Class]]&lt;&gt;"Local","y",R$11=$E1062,"y",Table1[[#This Row],[Asset Class]]="Local","")</f>
        <v/>
      </c>
      <c r="S1062" s="341" t="str" cm="1">
        <f t="array" ref="S1062">_xlfn.IFS(Table1[[#This Row],[Asset Class]]&lt;&gt;"Local","y",S$11=$E1062,"y",Table1[[#This Row],[Asset Class]]="Local","")</f>
        <v>y</v>
      </c>
      <c r="T1062" s="50"/>
      <c r="U1062" s="95" t="str">
        <f>IF(Table1[[#This Row],[Asset Class]]&lt;&gt;"Local",0.25,IF(P1062="y",1,""))</f>
        <v/>
      </c>
      <c r="V1062" s="415" t="str">
        <f>IF(Table1[[#This Row],[Asset Class]]&lt;&gt;"Local",0.25,IF(Q1062="y",1,""))</f>
        <v/>
      </c>
      <c r="W1062" s="415" t="str">
        <f>IF(Table1[[#This Row],[Asset Class]]&lt;&gt;"Local",0.25,IF(R1062="y",1,""))</f>
        <v/>
      </c>
      <c r="X1062" s="415">
        <f>IF(Table1[[#This Row],[Asset Class]]&lt;&gt;"Local",0.25,IF(S1062="y",1,""))</f>
        <v>1</v>
      </c>
      <c r="Y1062" s="95">
        <f t="shared" si="96"/>
        <v>1</v>
      </c>
      <c r="Z1062" s="50"/>
      <c r="AA1062" s="257" t="str">
        <f t="shared" si="97"/>
        <v/>
      </c>
      <c r="AB1062" s="258" t="str">
        <f t="shared" si="98"/>
        <v/>
      </c>
      <c r="AC1062" s="258" t="str">
        <f t="shared" si="99"/>
        <v/>
      </c>
      <c r="AD1062" s="258">
        <f t="shared" si="100"/>
        <v>2563855</v>
      </c>
      <c r="AE1062" s="259">
        <f t="shared" si="101"/>
        <v>2563855</v>
      </c>
    </row>
    <row r="1063" spans="1:31">
      <c r="A1063" s="26"/>
      <c r="B1063" s="210" t="s">
        <v>1798</v>
      </c>
      <c r="C1063" s="211" t="s">
        <v>1799</v>
      </c>
      <c r="D1063" s="211" t="s">
        <v>106</v>
      </c>
      <c r="E1063" s="211" t="s">
        <v>114</v>
      </c>
      <c r="F1063" s="241" t="s">
        <v>108</v>
      </c>
      <c r="G1063" s="357">
        <v>0.5</v>
      </c>
      <c r="H1063" s="360">
        <v>3446.5499905145357</v>
      </c>
      <c r="I1063" s="365">
        <v>566.28724924743767</v>
      </c>
      <c r="J1063" s="332">
        <f>Table1[[#This Row],[Embellishment Area (m2)]]*Table1[[#This Row],[Construction Unit Rate ($/m)]]*Table1[[#This Row],[Embellishment Area Factor]]</f>
        <v>975868.65676112939</v>
      </c>
      <c r="K1063" s="246">
        <v>6893.0999810290714</v>
      </c>
      <c r="L1063" s="337">
        <v>75.676903388107434</v>
      </c>
      <c r="M1063" s="88">
        <f>Table1[[#This Row],[Size of land (m2)]]*Table1[[#This Row],[Land Unit Rate ($/m2)]]</f>
        <v>521648.46130890225</v>
      </c>
      <c r="N1063" s="244">
        <v>2021</v>
      </c>
      <c r="O1063" s="202">
        <f>ROUND(IF(Table1[[#This Row],[Valuation Year]]=2016,(Table1[[#This Row],[Total Construction Cost ($)]]+Table1[[#This Row],[Land Value]])*('General Input Sheet'!$G$38/'General Input Sheet'!$G$43),Table1[[#This Row],[Total Construction Cost ($)]]+Table1[[#This Row],[Land Value]]),0)</f>
        <v>1497517</v>
      </c>
      <c r="P1063" s="123" t="str" cm="1">
        <f t="array" ref="P1063">_xlfn.IFS(Table1[[#This Row],[Asset Class]]&lt;&gt;"Local","y",P$11=$E1063,"y",Table1[[#This Row],[Asset Class]]="Local","")</f>
        <v>y</v>
      </c>
      <c r="Q1063" s="86" t="str" cm="1">
        <f t="array" ref="Q1063">_xlfn.IFS(Table1[[#This Row],[Asset Class]]&lt;&gt;"Local","y",Q$11=$E1063,"y",Table1[[#This Row],[Asset Class]]="Local","")</f>
        <v>y</v>
      </c>
      <c r="R1063" s="86" t="str" cm="1">
        <f t="array" ref="R1063">_xlfn.IFS(Table1[[#This Row],[Asset Class]]&lt;&gt;"Local","y",R$11=$E1063,"y",Table1[[#This Row],[Asset Class]]="Local","")</f>
        <v>y</v>
      </c>
      <c r="S1063" s="341" t="str" cm="1">
        <f t="array" ref="S1063">_xlfn.IFS(Table1[[#This Row],[Asset Class]]&lt;&gt;"Local","y",S$11=$E1063,"y",Table1[[#This Row],[Asset Class]]="Local","")</f>
        <v>y</v>
      </c>
      <c r="T1063" s="50"/>
      <c r="U1063" s="95">
        <f>IF(Table1[[#This Row],[Asset Class]]&lt;&gt;"Local",0.25,IF(P1063="y",1,""))</f>
        <v>0.25</v>
      </c>
      <c r="V1063" s="415">
        <f>IF(Table1[[#This Row],[Asset Class]]&lt;&gt;"Local",0.25,IF(Q1063="y",1,""))</f>
        <v>0.25</v>
      </c>
      <c r="W1063" s="415">
        <f>IF(Table1[[#This Row],[Asset Class]]&lt;&gt;"Local",0.25,IF(R1063="y",1,""))</f>
        <v>0.25</v>
      </c>
      <c r="X1063" s="415">
        <f>IF(Table1[[#This Row],[Asset Class]]&lt;&gt;"Local",0.25,IF(S1063="y",1,""))</f>
        <v>0.25</v>
      </c>
      <c r="Y1063" s="95">
        <f t="shared" si="96"/>
        <v>1</v>
      </c>
      <c r="Z1063" s="50"/>
      <c r="AA1063" s="257">
        <f t="shared" si="97"/>
        <v>374379.25</v>
      </c>
      <c r="AB1063" s="258">
        <f t="shared" si="98"/>
        <v>374379.25</v>
      </c>
      <c r="AC1063" s="258">
        <f t="shared" si="99"/>
        <v>374379.25</v>
      </c>
      <c r="AD1063" s="258">
        <f t="shared" si="100"/>
        <v>374379.25</v>
      </c>
      <c r="AE1063" s="259">
        <f t="shared" si="101"/>
        <v>1497517</v>
      </c>
    </row>
    <row r="1064" spans="1:31">
      <c r="A1064" s="26"/>
      <c r="B1064" s="210" t="s">
        <v>1798</v>
      </c>
      <c r="C1064" s="211" t="s">
        <v>1800</v>
      </c>
      <c r="D1064" s="211" t="s">
        <v>106</v>
      </c>
      <c r="E1064" s="211" t="s">
        <v>114</v>
      </c>
      <c r="F1064" s="241" t="s">
        <v>131</v>
      </c>
      <c r="G1064" s="357">
        <v>0.5</v>
      </c>
      <c r="H1064" s="360">
        <v>28249.693356459476</v>
      </c>
      <c r="I1064" s="365">
        <v>566.28724924743767</v>
      </c>
      <c r="J1064" s="332">
        <f>Table1[[#This Row],[Embellishment Area (m2)]]*Table1[[#This Row],[Construction Unit Rate ($/m)]]*Table1[[#This Row],[Embellishment Area Factor]]</f>
        <v>7998720.5714565255</v>
      </c>
      <c r="K1064" s="246">
        <v>56499.386712918953</v>
      </c>
      <c r="L1064" s="337">
        <v>75.676903388107434</v>
      </c>
      <c r="M1064" s="88">
        <f>Table1[[#This Row],[Size of land (m2)]]*Table1[[#This Row],[Land Unit Rate ($/m2)]]</f>
        <v>4275698.6297608884</v>
      </c>
      <c r="N1064" s="244">
        <v>2021</v>
      </c>
      <c r="O1064" s="202">
        <f>ROUND(IF(Table1[[#This Row],[Valuation Year]]=2016,(Table1[[#This Row],[Total Construction Cost ($)]]+Table1[[#This Row],[Land Value]])*('General Input Sheet'!$G$38/'General Input Sheet'!$G$43),Table1[[#This Row],[Total Construction Cost ($)]]+Table1[[#This Row],[Land Value]]),0)</f>
        <v>12274419</v>
      </c>
      <c r="P1064" s="123" t="str" cm="1">
        <f t="array" ref="P1064">_xlfn.IFS(Table1[[#This Row],[Asset Class]]&lt;&gt;"Local","y",P$11=$E1064,"y",Table1[[#This Row],[Asset Class]]="Local","")</f>
        <v>y</v>
      </c>
      <c r="Q1064" s="86" t="str" cm="1">
        <f t="array" ref="Q1064">_xlfn.IFS(Table1[[#This Row],[Asset Class]]&lt;&gt;"Local","y",Q$11=$E1064,"y",Table1[[#This Row],[Asset Class]]="Local","")</f>
        <v>y</v>
      </c>
      <c r="R1064" s="86" t="str" cm="1">
        <f t="array" ref="R1064">_xlfn.IFS(Table1[[#This Row],[Asset Class]]&lt;&gt;"Local","y",R$11=$E1064,"y",Table1[[#This Row],[Asset Class]]="Local","")</f>
        <v>y</v>
      </c>
      <c r="S1064" s="341" t="str" cm="1">
        <f t="array" ref="S1064">_xlfn.IFS(Table1[[#This Row],[Asset Class]]&lt;&gt;"Local","y",S$11=$E1064,"y",Table1[[#This Row],[Asset Class]]="Local","")</f>
        <v>y</v>
      </c>
      <c r="T1064" s="50"/>
      <c r="U1064" s="95">
        <f>IF(Table1[[#This Row],[Asset Class]]&lt;&gt;"Local",0.25,IF(P1064="y",1,""))</f>
        <v>0.25</v>
      </c>
      <c r="V1064" s="415">
        <f>IF(Table1[[#This Row],[Asset Class]]&lt;&gt;"Local",0.25,IF(Q1064="y",1,""))</f>
        <v>0.25</v>
      </c>
      <c r="W1064" s="415">
        <f>IF(Table1[[#This Row],[Asset Class]]&lt;&gt;"Local",0.25,IF(R1064="y",1,""))</f>
        <v>0.25</v>
      </c>
      <c r="X1064" s="415">
        <f>IF(Table1[[#This Row],[Asset Class]]&lt;&gt;"Local",0.25,IF(S1064="y",1,""))</f>
        <v>0.25</v>
      </c>
      <c r="Y1064" s="95">
        <f t="shared" si="96"/>
        <v>1</v>
      </c>
      <c r="Z1064" s="50"/>
      <c r="AA1064" s="257">
        <f t="shared" si="97"/>
        <v>3068604.75</v>
      </c>
      <c r="AB1064" s="258">
        <f t="shared" si="98"/>
        <v>3068604.75</v>
      </c>
      <c r="AC1064" s="258">
        <f t="shared" si="99"/>
        <v>3068604.75</v>
      </c>
      <c r="AD1064" s="258">
        <f t="shared" si="100"/>
        <v>3068604.75</v>
      </c>
      <c r="AE1064" s="259">
        <f t="shared" si="101"/>
        <v>12274419</v>
      </c>
    </row>
    <row r="1065" spans="1:31">
      <c r="A1065" s="26"/>
      <c r="B1065" s="210" t="s">
        <v>1801</v>
      </c>
      <c r="C1065" s="211" t="s">
        <v>1802</v>
      </c>
      <c r="D1065" s="211" t="s">
        <v>111</v>
      </c>
      <c r="E1065" s="211" t="s">
        <v>102</v>
      </c>
      <c r="F1065" s="241" t="s">
        <v>103</v>
      </c>
      <c r="G1065" s="357">
        <v>0.5</v>
      </c>
      <c r="H1065" s="360">
        <v>3545.8538665657343</v>
      </c>
      <c r="I1065" s="365">
        <v>143.96305955739601</v>
      </c>
      <c r="J1065" s="332">
        <f>Table1[[#This Row],[Embellishment Area (m2)]]*Table1[[#This Row],[Construction Unit Rate ($/m)]]*Table1[[#This Row],[Embellishment Area Factor]]</f>
        <v>255235.98568711287</v>
      </c>
      <c r="K1065" s="246">
        <v>7091.7077331314686</v>
      </c>
      <c r="L1065" s="337">
        <v>39.027494808321961</v>
      </c>
      <c r="M1065" s="88">
        <f>Table1[[#This Row],[Size of land (m2)]]*Table1[[#This Row],[Land Unit Rate ($/m2)]]</f>
        <v>276771.58673692512</v>
      </c>
      <c r="N1065" s="244">
        <v>2021</v>
      </c>
      <c r="O1065" s="202">
        <f>ROUND(IF(Table1[[#This Row],[Valuation Year]]=2016,(Table1[[#This Row],[Total Construction Cost ($)]]+Table1[[#This Row],[Land Value]])*('General Input Sheet'!$G$38/'General Input Sheet'!$G$43),Table1[[#This Row],[Total Construction Cost ($)]]+Table1[[#This Row],[Land Value]]),0)</f>
        <v>532008</v>
      </c>
      <c r="P1065" s="123" t="str" cm="1">
        <f t="array" ref="P1065">_xlfn.IFS(Table1[[#This Row],[Asset Class]]&lt;&gt;"Local","y",P$11=$E1065,"y",Table1[[#This Row],[Asset Class]]="Local","")</f>
        <v/>
      </c>
      <c r="Q1065" s="86" t="str" cm="1">
        <f t="array" ref="Q1065">_xlfn.IFS(Table1[[#This Row],[Asset Class]]&lt;&gt;"Local","y",Q$11=$E1065,"y",Table1[[#This Row],[Asset Class]]="Local","")</f>
        <v/>
      </c>
      <c r="R1065" s="86" t="str" cm="1">
        <f t="array" ref="R1065">_xlfn.IFS(Table1[[#This Row],[Asset Class]]&lt;&gt;"Local","y",R$11=$E1065,"y",Table1[[#This Row],[Asset Class]]="Local","")</f>
        <v>y</v>
      </c>
      <c r="S1065" s="341" t="str" cm="1">
        <f t="array" ref="S1065">_xlfn.IFS(Table1[[#This Row],[Asset Class]]&lt;&gt;"Local","y",S$11=$E1065,"y",Table1[[#This Row],[Asset Class]]="Local","")</f>
        <v/>
      </c>
      <c r="T1065" s="50"/>
      <c r="U1065" s="95" t="str">
        <f>IF(Table1[[#This Row],[Asset Class]]&lt;&gt;"Local",0.25,IF(P1065="y",1,""))</f>
        <v/>
      </c>
      <c r="V1065" s="415" t="str">
        <f>IF(Table1[[#This Row],[Asset Class]]&lt;&gt;"Local",0.25,IF(Q1065="y",1,""))</f>
        <v/>
      </c>
      <c r="W1065" s="415">
        <f>IF(Table1[[#This Row],[Asset Class]]&lt;&gt;"Local",0.25,IF(R1065="y",1,""))</f>
        <v>1</v>
      </c>
      <c r="X1065" s="415" t="str">
        <f>IF(Table1[[#This Row],[Asset Class]]&lt;&gt;"Local",0.25,IF(S1065="y",1,""))</f>
        <v/>
      </c>
      <c r="Y1065" s="95">
        <f t="shared" si="96"/>
        <v>1</v>
      </c>
      <c r="Z1065" s="50"/>
      <c r="AA1065" s="257" t="str">
        <f t="shared" si="97"/>
        <v/>
      </c>
      <c r="AB1065" s="258" t="str">
        <f t="shared" si="98"/>
        <v/>
      </c>
      <c r="AC1065" s="258">
        <f t="shared" si="99"/>
        <v>532008</v>
      </c>
      <c r="AD1065" s="258" t="str">
        <f t="shared" si="100"/>
        <v/>
      </c>
      <c r="AE1065" s="259">
        <f t="shared" si="101"/>
        <v>532008</v>
      </c>
    </row>
    <row r="1066" spans="1:31">
      <c r="A1066" s="26"/>
      <c r="B1066" s="210" t="s">
        <v>1803</v>
      </c>
      <c r="C1066" s="211" t="s">
        <v>1804</v>
      </c>
      <c r="D1066" s="211" t="s">
        <v>106</v>
      </c>
      <c r="E1066" s="211" t="s">
        <v>114</v>
      </c>
      <c r="F1066" s="241" t="s">
        <v>108</v>
      </c>
      <c r="G1066" s="357">
        <v>0.5</v>
      </c>
      <c r="H1066" s="360">
        <v>37202.820450629624</v>
      </c>
      <c r="I1066" s="365">
        <v>566.28724924743767</v>
      </c>
      <c r="J1066" s="332">
        <f>Table1[[#This Row],[Embellishment Area (m2)]]*Table1[[#This Row],[Construction Unit Rate ($/m)]]*Table1[[#This Row],[Embellishment Area Factor]]</f>
        <v>10533741.428616684</v>
      </c>
      <c r="K1066" s="246">
        <v>74405.640901259248</v>
      </c>
      <c r="L1066" s="337">
        <v>75.676903388107434</v>
      </c>
      <c r="M1066" s="88">
        <f>Table1[[#This Row],[Size of land (m2)]]*Table1[[#This Row],[Land Unit Rate ($/m2)]]</f>
        <v>5630788.4980148114</v>
      </c>
      <c r="N1066" s="244">
        <v>2021</v>
      </c>
      <c r="O1066" s="202">
        <f>ROUND(IF(Table1[[#This Row],[Valuation Year]]=2016,(Table1[[#This Row],[Total Construction Cost ($)]]+Table1[[#This Row],[Land Value]])*('General Input Sheet'!$G$38/'General Input Sheet'!$G$43),Table1[[#This Row],[Total Construction Cost ($)]]+Table1[[#This Row],[Land Value]]),0)</f>
        <v>16164530</v>
      </c>
      <c r="P1066" s="123" t="str" cm="1">
        <f t="array" ref="P1066">_xlfn.IFS(Table1[[#This Row],[Asset Class]]&lt;&gt;"Local","y",P$11=$E1066,"y",Table1[[#This Row],[Asset Class]]="Local","")</f>
        <v>y</v>
      </c>
      <c r="Q1066" s="86" t="str" cm="1">
        <f t="array" ref="Q1066">_xlfn.IFS(Table1[[#This Row],[Asset Class]]&lt;&gt;"Local","y",Q$11=$E1066,"y",Table1[[#This Row],[Asset Class]]="Local","")</f>
        <v>y</v>
      </c>
      <c r="R1066" s="86" t="str" cm="1">
        <f t="array" ref="R1066">_xlfn.IFS(Table1[[#This Row],[Asset Class]]&lt;&gt;"Local","y",R$11=$E1066,"y",Table1[[#This Row],[Asset Class]]="Local","")</f>
        <v>y</v>
      </c>
      <c r="S1066" s="341" t="str" cm="1">
        <f t="array" ref="S1066">_xlfn.IFS(Table1[[#This Row],[Asset Class]]&lt;&gt;"Local","y",S$11=$E1066,"y",Table1[[#This Row],[Asset Class]]="Local","")</f>
        <v>y</v>
      </c>
      <c r="T1066" s="50"/>
      <c r="U1066" s="95">
        <f>IF(Table1[[#This Row],[Asset Class]]&lt;&gt;"Local",0.25,IF(P1066="y",1,""))</f>
        <v>0.25</v>
      </c>
      <c r="V1066" s="415">
        <f>IF(Table1[[#This Row],[Asset Class]]&lt;&gt;"Local",0.25,IF(Q1066="y",1,""))</f>
        <v>0.25</v>
      </c>
      <c r="W1066" s="415">
        <f>IF(Table1[[#This Row],[Asset Class]]&lt;&gt;"Local",0.25,IF(R1066="y",1,""))</f>
        <v>0.25</v>
      </c>
      <c r="X1066" s="415">
        <f>IF(Table1[[#This Row],[Asset Class]]&lt;&gt;"Local",0.25,IF(S1066="y",1,""))</f>
        <v>0.25</v>
      </c>
      <c r="Y1066" s="95">
        <f t="shared" si="96"/>
        <v>1</v>
      </c>
      <c r="Z1066" s="50"/>
      <c r="AA1066" s="257">
        <f t="shared" si="97"/>
        <v>4041132.5</v>
      </c>
      <c r="AB1066" s="258">
        <f t="shared" si="98"/>
        <v>4041132.5</v>
      </c>
      <c r="AC1066" s="258">
        <f t="shared" si="99"/>
        <v>4041132.5</v>
      </c>
      <c r="AD1066" s="258">
        <f t="shared" si="100"/>
        <v>4041132.5</v>
      </c>
      <c r="AE1066" s="259">
        <f t="shared" si="101"/>
        <v>16164530</v>
      </c>
    </row>
    <row r="1067" spans="1:31">
      <c r="A1067" s="26"/>
      <c r="B1067" s="210" t="s">
        <v>1803</v>
      </c>
      <c r="C1067" s="211" t="s">
        <v>1805</v>
      </c>
      <c r="D1067" s="211" t="s">
        <v>106</v>
      </c>
      <c r="E1067" s="211" t="s">
        <v>114</v>
      </c>
      <c r="F1067" s="241" t="s">
        <v>103</v>
      </c>
      <c r="G1067" s="357">
        <v>0.5</v>
      </c>
      <c r="H1067" s="360">
        <v>51581.189322916049</v>
      </c>
      <c r="I1067" s="365">
        <v>566.28724924743767</v>
      </c>
      <c r="J1067" s="332">
        <f>Table1[[#This Row],[Embellishment Area (m2)]]*Table1[[#This Row],[Construction Unit Rate ($/m)]]*Table1[[#This Row],[Embellishment Area Factor]]</f>
        <v>14604884.907292716</v>
      </c>
      <c r="K1067" s="246">
        <v>103162.3786458321</v>
      </c>
      <c r="L1067" s="337">
        <v>75.676903388107434</v>
      </c>
      <c r="M1067" s="88">
        <f>Table1[[#This Row],[Size of land (m2)]]*Table1[[#This Row],[Land Unit Rate ($/m2)]]</f>
        <v>7807009.3620679928</v>
      </c>
      <c r="N1067" s="244">
        <v>2021</v>
      </c>
      <c r="O1067" s="202">
        <f>ROUND(IF(Table1[[#This Row],[Valuation Year]]=2016,(Table1[[#This Row],[Total Construction Cost ($)]]+Table1[[#This Row],[Land Value]])*('General Input Sheet'!$G$38/'General Input Sheet'!$G$43),Table1[[#This Row],[Total Construction Cost ($)]]+Table1[[#This Row],[Land Value]]),0)</f>
        <v>22411894</v>
      </c>
      <c r="P1067" s="123" t="str" cm="1">
        <f t="array" ref="P1067">_xlfn.IFS(Table1[[#This Row],[Asset Class]]&lt;&gt;"Local","y",P$11=$E1067,"y",Table1[[#This Row],[Asset Class]]="Local","")</f>
        <v>y</v>
      </c>
      <c r="Q1067" s="86" t="str" cm="1">
        <f t="array" ref="Q1067">_xlfn.IFS(Table1[[#This Row],[Asset Class]]&lt;&gt;"Local","y",Q$11=$E1067,"y",Table1[[#This Row],[Asset Class]]="Local","")</f>
        <v>y</v>
      </c>
      <c r="R1067" s="86" t="str" cm="1">
        <f t="array" ref="R1067">_xlfn.IFS(Table1[[#This Row],[Asset Class]]&lt;&gt;"Local","y",R$11=$E1067,"y",Table1[[#This Row],[Asset Class]]="Local","")</f>
        <v>y</v>
      </c>
      <c r="S1067" s="341" t="str" cm="1">
        <f t="array" ref="S1067">_xlfn.IFS(Table1[[#This Row],[Asset Class]]&lt;&gt;"Local","y",S$11=$E1067,"y",Table1[[#This Row],[Asset Class]]="Local","")</f>
        <v>y</v>
      </c>
      <c r="T1067" s="50"/>
      <c r="U1067" s="95">
        <f>IF(Table1[[#This Row],[Asset Class]]&lt;&gt;"Local",0.25,IF(P1067="y",1,""))</f>
        <v>0.25</v>
      </c>
      <c r="V1067" s="415">
        <f>IF(Table1[[#This Row],[Asset Class]]&lt;&gt;"Local",0.25,IF(Q1067="y",1,""))</f>
        <v>0.25</v>
      </c>
      <c r="W1067" s="415">
        <f>IF(Table1[[#This Row],[Asset Class]]&lt;&gt;"Local",0.25,IF(R1067="y",1,""))</f>
        <v>0.25</v>
      </c>
      <c r="X1067" s="415">
        <f>IF(Table1[[#This Row],[Asset Class]]&lt;&gt;"Local",0.25,IF(S1067="y",1,""))</f>
        <v>0.25</v>
      </c>
      <c r="Y1067" s="95">
        <f t="shared" si="96"/>
        <v>1</v>
      </c>
      <c r="Z1067" s="50"/>
      <c r="AA1067" s="257">
        <f t="shared" si="97"/>
        <v>5602973.5</v>
      </c>
      <c r="AB1067" s="258">
        <f t="shared" si="98"/>
        <v>5602973.5</v>
      </c>
      <c r="AC1067" s="258">
        <f t="shared" si="99"/>
        <v>5602973.5</v>
      </c>
      <c r="AD1067" s="258">
        <f t="shared" si="100"/>
        <v>5602973.5</v>
      </c>
      <c r="AE1067" s="259">
        <f t="shared" si="101"/>
        <v>22411894</v>
      </c>
    </row>
    <row r="1068" spans="1:31">
      <c r="A1068" s="26"/>
      <c r="B1068" s="210" t="s">
        <v>1803</v>
      </c>
      <c r="C1068" s="211" t="s">
        <v>1806</v>
      </c>
      <c r="D1068" s="211" t="s">
        <v>106</v>
      </c>
      <c r="E1068" s="211" t="s">
        <v>114</v>
      </c>
      <c r="F1068" s="241" t="s">
        <v>136</v>
      </c>
      <c r="G1068" s="357">
        <v>0.5</v>
      </c>
      <c r="H1068" s="360">
        <v>59127.031438744947</v>
      </c>
      <c r="I1068" s="365">
        <v>566.28724924743767</v>
      </c>
      <c r="J1068" s="332">
        <f>Table1[[#This Row],[Embellishment Area (m2)]]*Table1[[#This Row],[Construction Unit Rate ($/m)]]*Table1[[#This Row],[Embellishment Area Factor]]</f>
        <v>16741441.994806822</v>
      </c>
      <c r="K1068" s="246">
        <v>118254.06287748989</v>
      </c>
      <c r="L1068" s="337">
        <v>75.676903388107434</v>
      </c>
      <c r="M1068" s="88">
        <f>Table1[[#This Row],[Size of land (m2)]]*Table1[[#This Row],[Land Unit Rate ($/m2)]]</f>
        <v>8949101.2916309852</v>
      </c>
      <c r="N1068" s="244">
        <v>2021</v>
      </c>
      <c r="O1068" s="202">
        <f>ROUND(IF(Table1[[#This Row],[Valuation Year]]=2016,(Table1[[#This Row],[Total Construction Cost ($)]]+Table1[[#This Row],[Land Value]])*('General Input Sheet'!$G$38/'General Input Sheet'!$G$43),Table1[[#This Row],[Total Construction Cost ($)]]+Table1[[#This Row],[Land Value]]),0)</f>
        <v>25690543</v>
      </c>
      <c r="P1068" s="123" t="str" cm="1">
        <f t="array" ref="P1068">_xlfn.IFS(Table1[[#This Row],[Asset Class]]&lt;&gt;"Local","y",P$11=$E1068,"y",Table1[[#This Row],[Asset Class]]="Local","")</f>
        <v>y</v>
      </c>
      <c r="Q1068" s="86" t="str" cm="1">
        <f t="array" ref="Q1068">_xlfn.IFS(Table1[[#This Row],[Asset Class]]&lt;&gt;"Local","y",Q$11=$E1068,"y",Table1[[#This Row],[Asset Class]]="Local","")</f>
        <v>y</v>
      </c>
      <c r="R1068" s="86" t="str" cm="1">
        <f t="array" ref="R1068">_xlfn.IFS(Table1[[#This Row],[Asset Class]]&lt;&gt;"Local","y",R$11=$E1068,"y",Table1[[#This Row],[Asset Class]]="Local","")</f>
        <v>y</v>
      </c>
      <c r="S1068" s="341" t="str" cm="1">
        <f t="array" ref="S1068">_xlfn.IFS(Table1[[#This Row],[Asset Class]]&lt;&gt;"Local","y",S$11=$E1068,"y",Table1[[#This Row],[Asset Class]]="Local","")</f>
        <v>y</v>
      </c>
      <c r="T1068" s="50"/>
      <c r="U1068" s="95">
        <f>IF(Table1[[#This Row],[Asset Class]]&lt;&gt;"Local",0.25,IF(P1068="y",1,""))</f>
        <v>0.25</v>
      </c>
      <c r="V1068" s="415">
        <f>IF(Table1[[#This Row],[Asset Class]]&lt;&gt;"Local",0.25,IF(Q1068="y",1,""))</f>
        <v>0.25</v>
      </c>
      <c r="W1068" s="415">
        <f>IF(Table1[[#This Row],[Asset Class]]&lt;&gt;"Local",0.25,IF(R1068="y",1,""))</f>
        <v>0.25</v>
      </c>
      <c r="X1068" s="415">
        <f>IF(Table1[[#This Row],[Asset Class]]&lt;&gt;"Local",0.25,IF(S1068="y",1,""))</f>
        <v>0.25</v>
      </c>
      <c r="Y1068" s="95">
        <f t="shared" si="96"/>
        <v>1</v>
      </c>
      <c r="Z1068" s="50"/>
      <c r="AA1068" s="257">
        <f t="shared" si="97"/>
        <v>6422635.75</v>
      </c>
      <c r="AB1068" s="258">
        <f t="shared" si="98"/>
        <v>6422635.75</v>
      </c>
      <c r="AC1068" s="258">
        <f t="shared" si="99"/>
        <v>6422635.75</v>
      </c>
      <c r="AD1068" s="258">
        <f t="shared" si="100"/>
        <v>6422635.75</v>
      </c>
      <c r="AE1068" s="259">
        <f t="shared" si="101"/>
        <v>25690543</v>
      </c>
    </row>
    <row r="1069" spans="1:31">
      <c r="A1069" s="26"/>
      <c r="B1069" s="210" t="s">
        <v>1803</v>
      </c>
      <c r="C1069" s="211" t="s">
        <v>1807</v>
      </c>
      <c r="D1069" s="211" t="s">
        <v>106</v>
      </c>
      <c r="E1069" s="211" t="s">
        <v>114</v>
      </c>
      <c r="F1069" s="241" t="s">
        <v>131</v>
      </c>
      <c r="G1069" s="357">
        <v>0.5</v>
      </c>
      <c r="H1069" s="360">
        <v>9095.2264097727693</v>
      </c>
      <c r="I1069" s="365">
        <v>566.28724924743767</v>
      </c>
      <c r="J1069" s="332">
        <f>Table1[[#This Row],[Embellishment Area (m2)]]*Table1[[#This Row],[Construction Unit Rate ($/m)]]*Table1[[#This Row],[Embellishment Area Factor]]</f>
        <v>2575255.372436435</v>
      </c>
      <c r="K1069" s="246">
        <v>18190.452819545539</v>
      </c>
      <c r="L1069" s="337">
        <v>75.676903388107434</v>
      </c>
      <c r="M1069" s="88">
        <f>Table1[[#This Row],[Size of land (m2)]]*Table1[[#This Row],[Land Unit Rate ($/m2)]]</f>
        <v>1376597.1406106742</v>
      </c>
      <c r="N1069" s="244">
        <v>2021</v>
      </c>
      <c r="O1069" s="202">
        <f>ROUND(IF(Table1[[#This Row],[Valuation Year]]=2016,(Table1[[#This Row],[Total Construction Cost ($)]]+Table1[[#This Row],[Land Value]])*('General Input Sheet'!$G$38/'General Input Sheet'!$G$43),Table1[[#This Row],[Total Construction Cost ($)]]+Table1[[#This Row],[Land Value]]),0)</f>
        <v>3951853</v>
      </c>
      <c r="P1069" s="123" t="str" cm="1">
        <f t="array" ref="P1069">_xlfn.IFS(Table1[[#This Row],[Asset Class]]&lt;&gt;"Local","y",P$11=$E1069,"y",Table1[[#This Row],[Asset Class]]="Local","")</f>
        <v>y</v>
      </c>
      <c r="Q1069" s="86" t="str" cm="1">
        <f t="array" ref="Q1069">_xlfn.IFS(Table1[[#This Row],[Asset Class]]&lt;&gt;"Local","y",Q$11=$E1069,"y",Table1[[#This Row],[Asset Class]]="Local","")</f>
        <v>y</v>
      </c>
      <c r="R1069" s="86" t="str" cm="1">
        <f t="array" ref="R1069">_xlfn.IFS(Table1[[#This Row],[Asset Class]]&lt;&gt;"Local","y",R$11=$E1069,"y",Table1[[#This Row],[Asset Class]]="Local","")</f>
        <v>y</v>
      </c>
      <c r="S1069" s="341" t="str" cm="1">
        <f t="array" ref="S1069">_xlfn.IFS(Table1[[#This Row],[Asset Class]]&lt;&gt;"Local","y",S$11=$E1069,"y",Table1[[#This Row],[Asset Class]]="Local","")</f>
        <v>y</v>
      </c>
      <c r="T1069" s="50"/>
      <c r="U1069" s="95">
        <f>IF(Table1[[#This Row],[Asset Class]]&lt;&gt;"Local",0.25,IF(P1069="y",1,""))</f>
        <v>0.25</v>
      </c>
      <c r="V1069" s="415">
        <f>IF(Table1[[#This Row],[Asset Class]]&lt;&gt;"Local",0.25,IF(Q1069="y",1,""))</f>
        <v>0.25</v>
      </c>
      <c r="W1069" s="415">
        <f>IF(Table1[[#This Row],[Asset Class]]&lt;&gt;"Local",0.25,IF(R1069="y",1,""))</f>
        <v>0.25</v>
      </c>
      <c r="X1069" s="415">
        <f>IF(Table1[[#This Row],[Asset Class]]&lt;&gt;"Local",0.25,IF(S1069="y",1,""))</f>
        <v>0.25</v>
      </c>
      <c r="Y1069" s="95">
        <f t="shared" si="96"/>
        <v>1</v>
      </c>
      <c r="Z1069" s="50"/>
      <c r="AA1069" s="257">
        <f t="shared" si="97"/>
        <v>987963.25</v>
      </c>
      <c r="AB1069" s="258">
        <f t="shared" si="98"/>
        <v>987963.25</v>
      </c>
      <c r="AC1069" s="258">
        <f t="shared" si="99"/>
        <v>987963.25</v>
      </c>
      <c r="AD1069" s="258">
        <f t="shared" si="100"/>
        <v>987963.25</v>
      </c>
      <c r="AE1069" s="259">
        <f t="shared" si="101"/>
        <v>3951853</v>
      </c>
    </row>
    <row r="1070" spans="1:31">
      <c r="A1070" s="26"/>
      <c r="B1070" s="210" t="s">
        <v>1808</v>
      </c>
      <c r="C1070" s="211" t="s">
        <v>1809</v>
      </c>
      <c r="D1070" s="211" t="s">
        <v>106</v>
      </c>
      <c r="E1070" s="211" t="s">
        <v>102</v>
      </c>
      <c r="F1070" s="241" t="s">
        <v>108</v>
      </c>
      <c r="G1070" s="357">
        <v>0.5</v>
      </c>
      <c r="H1070" s="360">
        <v>27630.787481765125</v>
      </c>
      <c r="I1070" s="365">
        <v>452.87898632773505</v>
      </c>
      <c r="J1070" s="332">
        <f>Table1[[#This Row],[Embellishment Area (m2)]]*Table1[[#This Row],[Construction Unit Rate ($/m)]]*Table1[[#This Row],[Embellishment Area Factor]]</f>
        <v>6256701.5130894305</v>
      </c>
      <c r="K1070" s="246">
        <v>0</v>
      </c>
      <c r="L1070" s="337">
        <v>140.14546069071523</v>
      </c>
      <c r="M1070" s="88">
        <f>Table1[[#This Row],[Size of land (m2)]]*Table1[[#This Row],[Land Unit Rate ($/m2)]]</f>
        <v>0</v>
      </c>
      <c r="N1070" s="244">
        <v>2021</v>
      </c>
      <c r="O1070" s="202">
        <f>ROUND(IF(Table1[[#This Row],[Valuation Year]]=2016,(Table1[[#This Row],[Total Construction Cost ($)]]+Table1[[#This Row],[Land Value]])*('General Input Sheet'!$G$38/'General Input Sheet'!$G$43),Table1[[#This Row],[Total Construction Cost ($)]]+Table1[[#This Row],[Land Value]]),0)</f>
        <v>6256702</v>
      </c>
      <c r="P1070" s="123" t="str" cm="1">
        <f t="array" ref="P1070">_xlfn.IFS(Table1[[#This Row],[Asset Class]]&lt;&gt;"Local","y",P$11=$E1070,"y",Table1[[#This Row],[Asset Class]]="Local","")</f>
        <v>y</v>
      </c>
      <c r="Q1070" s="86" t="str" cm="1">
        <f t="array" ref="Q1070">_xlfn.IFS(Table1[[#This Row],[Asset Class]]&lt;&gt;"Local","y",Q$11=$E1070,"y",Table1[[#This Row],[Asset Class]]="Local","")</f>
        <v>y</v>
      </c>
      <c r="R1070" s="86" t="str" cm="1">
        <f t="array" ref="R1070">_xlfn.IFS(Table1[[#This Row],[Asset Class]]&lt;&gt;"Local","y",R$11=$E1070,"y",Table1[[#This Row],[Asset Class]]="Local","")</f>
        <v>y</v>
      </c>
      <c r="S1070" s="341" t="str" cm="1">
        <f t="array" ref="S1070">_xlfn.IFS(Table1[[#This Row],[Asset Class]]&lt;&gt;"Local","y",S$11=$E1070,"y",Table1[[#This Row],[Asset Class]]="Local","")</f>
        <v>y</v>
      </c>
      <c r="T1070" s="50"/>
      <c r="U1070" s="95">
        <f>IF(Table1[[#This Row],[Asset Class]]&lt;&gt;"Local",0.25,IF(P1070="y",1,""))</f>
        <v>0.25</v>
      </c>
      <c r="V1070" s="415">
        <f>IF(Table1[[#This Row],[Asset Class]]&lt;&gt;"Local",0.25,IF(Q1070="y",1,""))</f>
        <v>0.25</v>
      </c>
      <c r="W1070" s="415">
        <f>IF(Table1[[#This Row],[Asset Class]]&lt;&gt;"Local",0.25,IF(R1070="y",1,""))</f>
        <v>0.25</v>
      </c>
      <c r="X1070" s="415">
        <f>IF(Table1[[#This Row],[Asset Class]]&lt;&gt;"Local",0.25,IF(S1070="y",1,""))</f>
        <v>0.25</v>
      </c>
      <c r="Y1070" s="95">
        <f t="shared" si="96"/>
        <v>1</v>
      </c>
      <c r="Z1070" s="50"/>
      <c r="AA1070" s="257">
        <f t="shared" si="97"/>
        <v>1564175.5</v>
      </c>
      <c r="AB1070" s="258">
        <f t="shared" si="98"/>
        <v>1564175.5</v>
      </c>
      <c r="AC1070" s="258">
        <f t="shared" si="99"/>
        <v>1564175.5</v>
      </c>
      <c r="AD1070" s="258">
        <f t="shared" si="100"/>
        <v>1564175.5</v>
      </c>
      <c r="AE1070" s="259">
        <f t="shared" si="101"/>
        <v>6256702</v>
      </c>
    </row>
    <row r="1071" spans="1:31">
      <c r="A1071" s="26"/>
      <c r="B1071" s="210" t="s">
        <v>1810</v>
      </c>
      <c r="C1071" s="211" t="s">
        <v>1811</v>
      </c>
      <c r="D1071" s="211" t="s">
        <v>106</v>
      </c>
      <c r="E1071" s="211" t="s">
        <v>114</v>
      </c>
      <c r="F1071" s="241" t="s">
        <v>108</v>
      </c>
      <c r="G1071" s="357">
        <v>0.5</v>
      </c>
      <c r="H1071" s="360">
        <v>2407.8437213262414</v>
      </c>
      <c r="I1071" s="365">
        <v>566.28724924743767</v>
      </c>
      <c r="J1071" s="332">
        <f>Table1[[#This Row],[Embellishment Area (m2)]]*Table1[[#This Row],[Construction Unit Rate ($/m)]]*Table1[[#This Row],[Embellishment Area Factor]]</f>
        <v>681765.59878377558</v>
      </c>
      <c r="K1071" s="246">
        <v>4815.6874426524828</v>
      </c>
      <c r="L1071" s="337">
        <v>75.676903388107434</v>
      </c>
      <c r="M1071" s="88">
        <f>Table1[[#This Row],[Size of land (m2)]]*Table1[[#This Row],[Land Unit Rate ($/m2)]]</f>
        <v>364436.31334493408</v>
      </c>
      <c r="N1071" s="244">
        <v>2021</v>
      </c>
      <c r="O1071" s="202">
        <f>ROUND(IF(Table1[[#This Row],[Valuation Year]]=2016,(Table1[[#This Row],[Total Construction Cost ($)]]+Table1[[#This Row],[Land Value]])*('General Input Sheet'!$G$38/'General Input Sheet'!$G$43),Table1[[#This Row],[Total Construction Cost ($)]]+Table1[[#This Row],[Land Value]]),0)</f>
        <v>1046202</v>
      </c>
      <c r="P1071" s="123" t="str" cm="1">
        <f t="array" ref="P1071">_xlfn.IFS(Table1[[#This Row],[Asset Class]]&lt;&gt;"Local","y",P$11=$E1071,"y",Table1[[#This Row],[Asset Class]]="Local","")</f>
        <v>y</v>
      </c>
      <c r="Q1071" s="86" t="str" cm="1">
        <f t="array" ref="Q1071">_xlfn.IFS(Table1[[#This Row],[Asset Class]]&lt;&gt;"Local","y",Q$11=$E1071,"y",Table1[[#This Row],[Asset Class]]="Local","")</f>
        <v>y</v>
      </c>
      <c r="R1071" s="86" t="str" cm="1">
        <f t="array" ref="R1071">_xlfn.IFS(Table1[[#This Row],[Asset Class]]&lt;&gt;"Local","y",R$11=$E1071,"y",Table1[[#This Row],[Asset Class]]="Local","")</f>
        <v>y</v>
      </c>
      <c r="S1071" s="341" t="str" cm="1">
        <f t="array" ref="S1071">_xlfn.IFS(Table1[[#This Row],[Asset Class]]&lt;&gt;"Local","y",S$11=$E1071,"y",Table1[[#This Row],[Asset Class]]="Local","")</f>
        <v>y</v>
      </c>
      <c r="T1071" s="50"/>
      <c r="U1071" s="95">
        <f>IF(Table1[[#This Row],[Asset Class]]&lt;&gt;"Local",0.25,IF(P1071="y",1,""))</f>
        <v>0.25</v>
      </c>
      <c r="V1071" s="415">
        <f>IF(Table1[[#This Row],[Asset Class]]&lt;&gt;"Local",0.25,IF(Q1071="y",1,""))</f>
        <v>0.25</v>
      </c>
      <c r="W1071" s="415">
        <f>IF(Table1[[#This Row],[Asset Class]]&lt;&gt;"Local",0.25,IF(R1071="y",1,""))</f>
        <v>0.25</v>
      </c>
      <c r="X1071" s="415">
        <f>IF(Table1[[#This Row],[Asset Class]]&lt;&gt;"Local",0.25,IF(S1071="y",1,""))</f>
        <v>0.25</v>
      </c>
      <c r="Y1071" s="95">
        <f t="shared" si="96"/>
        <v>1</v>
      </c>
      <c r="Z1071" s="50"/>
      <c r="AA1071" s="257">
        <f t="shared" si="97"/>
        <v>261550.5</v>
      </c>
      <c r="AB1071" s="258">
        <f t="shared" si="98"/>
        <v>261550.5</v>
      </c>
      <c r="AC1071" s="258">
        <f t="shared" si="99"/>
        <v>261550.5</v>
      </c>
      <c r="AD1071" s="258">
        <f t="shared" si="100"/>
        <v>261550.5</v>
      </c>
      <c r="AE1071" s="259">
        <f t="shared" si="101"/>
        <v>1046202</v>
      </c>
    </row>
    <row r="1072" spans="1:31">
      <c r="A1072" s="26"/>
      <c r="B1072" s="210" t="s">
        <v>1812</v>
      </c>
      <c r="C1072" s="211" t="s">
        <v>1813</v>
      </c>
      <c r="D1072" s="211" t="s">
        <v>106</v>
      </c>
      <c r="E1072" s="211" t="s">
        <v>143</v>
      </c>
      <c r="F1072" s="241" t="s">
        <v>108</v>
      </c>
      <c r="G1072" s="357">
        <v>0.5</v>
      </c>
      <c r="H1072" s="360">
        <v>6312.6942099772896</v>
      </c>
      <c r="I1072" s="365">
        <v>406.79298511948269</v>
      </c>
      <c r="J1072" s="332">
        <f>Table1[[#This Row],[Embellishment Area (m2)]]*Table1[[#This Row],[Construction Unit Rate ($/m)]]*Table1[[#This Row],[Embellishment Area Factor]]</f>
        <v>1283979.8609115682</v>
      </c>
      <c r="K1072" s="246">
        <v>12625.388419954579</v>
      </c>
      <c r="L1072" s="337">
        <v>77.249060510664719</v>
      </c>
      <c r="M1072" s="88">
        <f>Table1[[#This Row],[Size of land (m2)]]*Table1[[#This Row],[Land Unit Rate ($/m2)]]</f>
        <v>975299.39402371692</v>
      </c>
      <c r="N1072" s="244">
        <v>2021</v>
      </c>
      <c r="O1072" s="202">
        <f>ROUND(IF(Table1[[#This Row],[Valuation Year]]=2016,(Table1[[#This Row],[Total Construction Cost ($)]]+Table1[[#This Row],[Land Value]])*('General Input Sheet'!$G$38/'General Input Sheet'!$G$43),Table1[[#This Row],[Total Construction Cost ($)]]+Table1[[#This Row],[Land Value]]),0)</f>
        <v>2259279</v>
      </c>
      <c r="P1072" s="123" t="str" cm="1">
        <f t="array" ref="P1072">_xlfn.IFS(Table1[[#This Row],[Asset Class]]&lt;&gt;"Local","y",P$11=$E1072,"y",Table1[[#This Row],[Asset Class]]="Local","")</f>
        <v>y</v>
      </c>
      <c r="Q1072" s="86" t="str" cm="1">
        <f t="array" ref="Q1072">_xlfn.IFS(Table1[[#This Row],[Asset Class]]&lt;&gt;"Local","y",Q$11=$E1072,"y",Table1[[#This Row],[Asset Class]]="Local","")</f>
        <v>y</v>
      </c>
      <c r="R1072" s="86" t="str" cm="1">
        <f t="array" ref="R1072">_xlfn.IFS(Table1[[#This Row],[Asset Class]]&lt;&gt;"Local","y",R$11=$E1072,"y",Table1[[#This Row],[Asset Class]]="Local","")</f>
        <v>y</v>
      </c>
      <c r="S1072" s="341" t="str" cm="1">
        <f t="array" ref="S1072">_xlfn.IFS(Table1[[#This Row],[Asset Class]]&lt;&gt;"Local","y",S$11=$E1072,"y",Table1[[#This Row],[Asset Class]]="Local","")</f>
        <v>y</v>
      </c>
      <c r="T1072" s="50"/>
      <c r="U1072" s="95">
        <f>IF(Table1[[#This Row],[Asset Class]]&lt;&gt;"Local",0.25,IF(P1072="y",1,""))</f>
        <v>0.25</v>
      </c>
      <c r="V1072" s="415">
        <f>IF(Table1[[#This Row],[Asset Class]]&lt;&gt;"Local",0.25,IF(Q1072="y",1,""))</f>
        <v>0.25</v>
      </c>
      <c r="W1072" s="415">
        <f>IF(Table1[[#This Row],[Asset Class]]&lt;&gt;"Local",0.25,IF(R1072="y",1,""))</f>
        <v>0.25</v>
      </c>
      <c r="X1072" s="415">
        <f>IF(Table1[[#This Row],[Asset Class]]&lt;&gt;"Local",0.25,IF(S1072="y",1,""))</f>
        <v>0.25</v>
      </c>
      <c r="Y1072" s="95">
        <f t="shared" si="96"/>
        <v>1</v>
      </c>
      <c r="Z1072" s="50"/>
      <c r="AA1072" s="257">
        <f t="shared" si="97"/>
        <v>564819.75</v>
      </c>
      <c r="AB1072" s="258">
        <f t="shared" si="98"/>
        <v>564819.75</v>
      </c>
      <c r="AC1072" s="258">
        <f t="shared" si="99"/>
        <v>564819.75</v>
      </c>
      <c r="AD1072" s="258">
        <f t="shared" si="100"/>
        <v>564819.75</v>
      </c>
      <c r="AE1072" s="259">
        <f t="shared" si="101"/>
        <v>2259279</v>
      </c>
    </row>
    <row r="1073" spans="1:31">
      <c r="A1073" s="26"/>
      <c r="B1073" s="210" t="s">
        <v>1814</v>
      </c>
      <c r="C1073" s="211" t="s">
        <v>1815</v>
      </c>
      <c r="D1073" s="211" t="s">
        <v>111</v>
      </c>
      <c r="E1073" s="211" t="s">
        <v>143</v>
      </c>
      <c r="F1073" s="241" t="s">
        <v>103</v>
      </c>
      <c r="G1073" s="357">
        <v>0.5</v>
      </c>
      <c r="H1073" s="360">
        <v>18696.769106241129</v>
      </c>
      <c r="I1073" s="365">
        <v>115.6419902144599</v>
      </c>
      <c r="J1073" s="332">
        <f>Table1[[#This Row],[Embellishment Area (m2)]]*Table1[[#This Row],[Construction Unit Rate ($/m)]]*Table1[[#This Row],[Embellishment Area Factor]]</f>
        <v>1081065.7950129763</v>
      </c>
      <c r="K1073" s="246">
        <v>0</v>
      </c>
      <c r="L1073" s="337">
        <v>85.331826959272703</v>
      </c>
      <c r="M1073" s="88">
        <f>Table1[[#This Row],[Size of land (m2)]]*Table1[[#This Row],[Land Unit Rate ($/m2)]]</f>
        <v>0</v>
      </c>
      <c r="N1073" s="244">
        <v>2021</v>
      </c>
      <c r="O1073" s="202">
        <f>ROUND(IF(Table1[[#This Row],[Valuation Year]]=2016,(Table1[[#This Row],[Total Construction Cost ($)]]+Table1[[#This Row],[Land Value]])*('General Input Sheet'!$G$38/'General Input Sheet'!$G$43),Table1[[#This Row],[Total Construction Cost ($)]]+Table1[[#This Row],[Land Value]]),0)</f>
        <v>1081066</v>
      </c>
      <c r="P1073" s="123" t="str" cm="1">
        <f t="array" ref="P1073">_xlfn.IFS(Table1[[#This Row],[Asset Class]]&lt;&gt;"Local","y",P$11=$E1073,"y",Table1[[#This Row],[Asset Class]]="Local","")</f>
        <v/>
      </c>
      <c r="Q1073" s="86" t="str" cm="1">
        <f t="array" ref="Q1073">_xlfn.IFS(Table1[[#This Row],[Asset Class]]&lt;&gt;"Local","y",Q$11=$E1073,"y",Table1[[#This Row],[Asset Class]]="Local","")</f>
        <v>y</v>
      </c>
      <c r="R1073" s="86" t="str" cm="1">
        <f t="array" ref="R1073">_xlfn.IFS(Table1[[#This Row],[Asset Class]]&lt;&gt;"Local","y",R$11=$E1073,"y",Table1[[#This Row],[Asset Class]]="Local","")</f>
        <v/>
      </c>
      <c r="S1073" s="341" t="str" cm="1">
        <f t="array" ref="S1073">_xlfn.IFS(Table1[[#This Row],[Asset Class]]&lt;&gt;"Local","y",S$11=$E1073,"y",Table1[[#This Row],[Asset Class]]="Local","")</f>
        <v/>
      </c>
      <c r="T1073" s="50"/>
      <c r="U1073" s="95" t="str">
        <f>IF(Table1[[#This Row],[Asset Class]]&lt;&gt;"Local",0.25,IF(P1073="y",1,""))</f>
        <v/>
      </c>
      <c r="V1073" s="415">
        <f>IF(Table1[[#This Row],[Asset Class]]&lt;&gt;"Local",0.25,IF(Q1073="y",1,""))</f>
        <v>1</v>
      </c>
      <c r="W1073" s="415" t="str">
        <f>IF(Table1[[#This Row],[Asset Class]]&lt;&gt;"Local",0.25,IF(R1073="y",1,""))</f>
        <v/>
      </c>
      <c r="X1073" s="415" t="str">
        <f>IF(Table1[[#This Row],[Asset Class]]&lt;&gt;"Local",0.25,IF(S1073="y",1,""))</f>
        <v/>
      </c>
      <c r="Y1073" s="95">
        <f t="shared" si="96"/>
        <v>1</v>
      </c>
      <c r="Z1073" s="50"/>
      <c r="AA1073" s="257" t="str">
        <f t="shared" si="97"/>
        <v/>
      </c>
      <c r="AB1073" s="258">
        <f t="shared" si="98"/>
        <v>1081066</v>
      </c>
      <c r="AC1073" s="258" t="str">
        <f t="shared" si="99"/>
        <v/>
      </c>
      <c r="AD1073" s="258" t="str">
        <f t="shared" si="100"/>
        <v/>
      </c>
      <c r="AE1073" s="259">
        <f t="shared" si="101"/>
        <v>1081066</v>
      </c>
    </row>
    <row r="1074" spans="1:31">
      <c r="A1074" s="26"/>
      <c r="B1074" s="210" t="s">
        <v>1816</v>
      </c>
      <c r="C1074" s="211" t="s">
        <v>1817</v>
      </c>
      <c r="D1074" s="211" t="s">
        <v>106</v>
      </c>
      <c r="E1074" s="211" t="s">
        <v>143</v>
      </c>
      <c r="F1074" s="241" t="s">
        <v>136</v>
      </c>
      <c r="G1074" s="357">
        <v>0.5</v>
      </c>
      <c r="H1074" s="360">
        <v>16664.879302093734</v>
      </c>
      <c r="I1074" s="365">
        <v>406.79298511948269</v>
      </c>
      <c r="J1074" s="332">
        <f>Table1[[#This Row],[Embellishment Area (m2)]]*Table1[[#This Row],[Construction Unit Rate ($/m)]]*Table1[[#This Row],[Embellishment Area Factor]]</f>
        <v>3389577.9989772956</v>
      </c>
      <c r="K1074" s="246">
        <v>0</v>
      </c>
      <c r="L1074" s="337">
        <v>77.249060510664719</v>
      </c>
      <c r="M1074" s="88">
        <f>Table1[[#This Row],[Size of land (m2)]]*Table1[[#This Row],[Land Unit Rate ($/m2)]]</f>
        <v>0</v>
      </c>
      <c r="N1074" s="244">
        <v>2021</v>
      </c>
      <c r="O1074" s="202">
        <f>ROUND(IF(Table1[[#This Row],[Valuation Year]]=2016,(Table1[[#This Row],[Total Construction Cost ($)]]+Table1[[#This Row],[Land Value]])*('General Input Sheet'!$G$38/'General Input Sheet'!$G$43),Table1[[#This Row],[Total Construction Cost ($)]]+Table1[[#This Row],[Land Value]]),0)</f>
        <v>3389578</v>
      </c>
      <c r="P1074" s="123" t="str" cm="1">
        <f t="array" ref="P1074">_xlfn.IFS(Table1[[#This Row],[Asset Class]]&lt;&gt;"Local","y",P$11=$E1074,"y",Table1[[#This Row],[Asset Class]]="Local","")</f>
        <v>y</v>
      </c>
      <c r="Q1074" s="86" t="str" cm="1">
        <f t="array" ref="Q1074">_xlfn.IFS(Table1[[#This Row],[Asset Class]]&lt;&gt;"Local","y",Q$11=$E1074,"y",Table1[[#This Row],[Asset Class]]="Local","")</f>
        <v>y</v>
      </c>
      <c r="R1074" s="86" t="str" cm="1">
        <f t="array" ref="R1074">_xlfn.IFS(Table1[[#This Row],[Asset Class]]&lt;&gt;"Local","y",R$11=$E1074,"y",Table1[[#This Row],[Asset Class]]="Local","")</f>
        <v>y</v>
      </c>
      <c r="S1074" s="341" t="str" cm="1">
        <f t="array" ref="S1074">_xlfn.IFS(Table1[[#This Row],[Asset Class]]&lt;&gt;"Local","y",S$11=$E1074,"y",Table1[[#This Row],[Asset Class]]="Local","")</f>
        <v>y</v>
      </c>
      <c r="T1074" s="50"/>
      <c r="U1074" s="95">
        <f>IF(Table1[[#This Row],[Asset Class]]&lt;&gt;"Local",0.25,IF(P1074="y",1,""))</f>
        <v>0.25</v>
      </c>
      <c r="V1074" s="415">
        <f>IF(Table1[[#This Row],[Asset Class]]&lt;&gt;"Local",0.25,IF(Q1074="y",1,""))</f>
        <v>0.25</v>
      </c>
      <c r="W1074" s="415">
        <f>IF(Table1[[#This Row],[Asset Class]]&lt;&gt;"Local",0.25,IF(R1074="y",1,""))</f>
        <v>0.25</v>
      </c>
      <c r="X1074" s="415">
        <f>IF(Table1[[#This Row],[Asset Class]]&lt;&gt;"Local",0.25,IF(S1074="y",1,""))</f>
        <v>0.25</v>
      </c>
      <c r="Y1074" s="95">
        <f t="shared" si="96"/>
        <v>1</v>
      </c>
      <c r="Z1074" s="50"/>
      <c r="AA1074" s="257">
        <f t="shared" si="97"/>
        <v>847394.5</v>
      </c>
      <c r="AB1074" s="258">
        <f t="shared" si="98"/>
        <v>847394.5</v>
      </c>
      <c r="AC1074" s="258">
        <f t="shared" si="99"/>
        <v>847394.5</v>
      </c>
      <c r="AD1074" s="258">
        <f t="shared" si="100"/>
        <v>847394.5</v>
      </c>
      <c r="AE1074" s="259">
        <f t="shared" si="101"/>
        <v>3389578</v>
      </c>
    </row>
    <row r="1075" spans="1:31">
      <c r="A1075" s="26"/>
      <c r="B1075" s="210" t="s">
        <v>1818</v>
      </c>
      <c r="C1075" s="211" t="s">
        <v>1819</v>
      </c>
      <c r="D1075" s="211" t="s">
        <v>101</v>
      </c>
      <c r="E1075" s="211" t="s">
        <v>114</v>
      </c>
      <c r="F1075" s="241" t="s">
        <v>131</v>
      </c>
      <c r="G1075" s="357">
        <v>0.5</v>
      </c>
      <c r="H1075" s="360">
        <v>6647.2891908799847</v>
      </c>
      <c r="I1075" s="365">
        <v>557.40114642261381</v>
      </c>
      <c r="J1075" s="332">
        <f>Table1[[#This Row],[Embellishment Area (m2)]]*Table1[[#This Row],[Construction Unit Rate ($/m)]]*Table1[[#This Row],[Embellishment Area Factor]]</f>
        <v>1852603.3077995763</v>
      </c>
      <c r="K1075" s="246">
        <v>13294.578381759969</v>
      </c>
      <c r="L1075" s="337">
        <v>132.99262744440287</v>
      </c>
      <c r="M1075" s="88">
        <f>Table1[[#This Row],[Size of land (m2)]]*Table1[[#This Row],[Land Unit Rate ($/m2)]]</f>
        <v>1768080.909755816</v>
      </c>
      <c r="N1075" s="244">
        <v>2021</v>
      </c>
      <c r="O1075" s="202">
        <f>ROUND(IF(Table1[[#This Row],[Valuation Year]]=2016,(Table1[[#This Row],[Total Construction Cost ($)]]+Table1[[#This Row],[Land Value]])*('General Input Sheet'!$G$38/'General Input Sheet'!$G$43),Table1[[#This Row],[Total Construction Cost ($)]]+Table1[[#This Row],[Land Value]]),0)</f>
        <v>3620684</v>
      </c>
      <c r="P1075" s="123" t="str" cm="1">
        <f t="array" ref="P1075">_xlfn.IFS(Table1[[#This Row],[Asset Class]]&lt;&gt;"Local","y",P$11=$E1075,"y",Table1[[#This Row],[Asset Class]]="Local","")</f>
        <v>y</v>
      </c>
      <c r="Q1075" s="86" t="str" cm="1">
        <f t="array" ref="Q1075">_xlfn.IFS(Table1[[#This Row],[Asset Class]]&lt;&gt;"Local","y",Q$11=$E1075,"y",Table1[[#This Row],[Asset Class]]="Local","")</f>
        <v>y</v>
      </c>
      <c r="R1075" s="86" t="str" cm="1">
        <f t="array" ref="R1075">_xlfn.IFS(Table1[[#This Row],[Asset Class]]&lt;&gt;"Local","y",R$11=$E1075,"y",Table1[[#This Row],[Asset Class]]="Local","")</f>
        <v>y</v>
      </c>
      <c r="S1075" s="341" t="str" cm="1">
        <f t="array" ref="S1075">_xlfn.IFS(Table1[[#This Row],[Asset Class]]&lt;&gt;"Local","y",S$11=$E1075,"y",Table1[[#This Row],[Asset Class]]="Local","")</f>
        <v>y</v>
      </c>
      <c r="T1075" s="50"/>
      <c r="U1075" s="95">
        <f>IF(Table1[[#This Row],[Asset Class]]&lt;&gt;"Local",0.25,IF(P1075="y",1,""))</f>
        <v>0.25</v>
      </c>
      <c r="V1075" s="415">
        <f>IF(Table1[[#This Row],[Asset Class]]&lt;&gt;"Local",0.25,IF(Q1075="y",1,""))</f>
        <v>0.25</v>
      </c>
      <c r="W1075" s="415">
        <f>IF(Table1[[#This Row],[Asset Class]]&lt;&gt;"Local",0.25,IF(R1075="y",1,""))</f>
        <v>0.25</v>
      </c>
      <c r="X1075" s="415">
        <f>IF(Table1[[#This Row],[Asset Class]]&lt;&gt;"Local",0.25,IF(S1075="y",1,""))</f>
        <v>0.25</v>
      </c>
      <c r="Y1075" s="95">
        <f t="shared" si="96"/>
        <v>1</v>
      </c>
      <c r="Z1075" s="50"/>
      <c r="AA1075" s="257">
        <f t="shared" si="97"/>
        <v>905171</v>
      </c>
      <c r="AB1075" s="258">
        <f t="shared" si="98"/>
        <v>905171</v>
      </c>
      <c r="AC1075" s="258">
        <f t="shared" si="99"/>
        <v>905171</v>
      </c>
      <c r="AD1075" s="258">
        <f t="shared" si="100"/>
        <v>905171</v>
      </c>
      <c r="AE1075" s="259">
        <f t="shared" si="101"/>
        <v>3620684</v>
      </c>
    </row>
    <row r="1076" spans="1:31">
      <c r="A1076" s="26"/>
      <c r="B1076" s="210" t="s">
        <v>1820</v>
      </c>
      <c r="C1076" s="211" t="s">
        <v>1821</v>
      </c>
      <c r="D1076" s="211" t="s">
        <v>106</v>
      </c>
      <c r="E1076" s="211" t="s">
        <v>114</v>
      </c>
      <c r="F1076" s="241" t="s">
        <v>103</v>
      </c>
      <c r="G1076" s="357">
        <v>0.5</v>
      </c>
      <c r="H1076" s="360">
        <v>35950.293148460289</v>
      </c>
      <c r="I1076" s="365">
        <v>566.28724924743767</v>
      </c>
      <c r="J1076" s="332">
        <f>Table1[[#This Row],[Embellishment Area (m2)]]*Table1[[#This Row],[Construction Unit Rate ($/m)]]*Table1[[#This Row],[Embellishment Area Factor]]</f>
        <v>10179096.308340291</v>
      </c>
      <c r="K1076" s="246">
        <v>71900.586296920577</v>
      </c>
      <c r="L1076" s="337">
        <v>75.676903388107434</v>
      </c>
      <c r="M1076" s="88">
        <f>Table1[[#This Row],[Size of land (m2)]]*Table1[[#This Row],[Land Unit Rate ($/m2)]]</f>
        <v>5441213.72274034</v>
      </c>
      <c r="N1076" s="244">
        <v>2021</v>
      </c>
      <c r="O1076" s="202">
        <f>ROUND(IF(Table1[[#This Row],[Valuation Year]]=2016,(Table1[[#This Row],[Total Construction Cost ($)]]+Table1[[#This Row],[Land Value]])*('General Input Sheet'!$G$38/'General Input Sheet'!$G$43),Table1[[#This Row],[Total Construction Cost ($)]]+Table1[[#This Row],[Land Value]]),0)</f>
        <v>15620310</v>
      </c>
      <c r="P1076" s="123" t="str" cm="1">
        <f t="array" ref="P1076">_xlfn.IFS(Table1[[#This Row],[Asset Class]]&lt;&gt;"Local","y",P$11=$E1076,"y",Table1[[#This Row],[Asset Class]]="Local","")</f>
        <v>y</v>
      </c>
      <c r="Q1076" s="86" t="str" cm="1">
        <f t="array" ref="Q1076">_xlfn.IFS(Table1[[#This Row],[Asset Class]]&lt;&gt;"Local","y",Q$11=$E1076,"y",Table1[[#This Row],[Asset Class]]="Local","")</f>
        <v>y</v>
      </c>
      <c r="R1076" s="86" t="str" cm="1">
        <f t="array" ref="R1076">_xlfn.IFS(Table1[[#This Row],[Asset Class]]&lt;&gt;"Local","y",R$11=$E1076,"y",Table1[[#This Row],[Asset Class]]="Local","")</f>
        <v>y</v>
      </c>
      <c r="S1076" s="341" t="str" cm="1">
        <f t="array" ref="S1076">_xlfn.IFS(Table1[[#This Row],[Asset Class]]&lt;&gt;"Local","y",S$11=$E1076,"y",Table1[[#This Row],[Asset Class]]="Local","")</f>
        <v>y</v>
      </c>
      <c r="T1076" s="50"/>
      <c r="U1076" s="95">
        <f>IF(Table1[[#This Row],[Asset Class]]&lt;&gt;"Local",0.25,IF(P1076="y",1,""))</f>
        <v>0.25</v>
      </c>
      <c r="V1076" s="415">
        <f>IF(Table1[[#This Row],[Asset Class]]&lt;&gt;"Local",0.25,IF(Q1076="y",1,""))</f>
        <v>0.25</v>
      </c>
      <c r="W1076" s="415">
        <f>IF(Table1[[#This Row],[Asset Class]]&lt;&gt;"Local",0.25,IF(R1076="y",1,""))</f>
        <v>0.25</v>
      </c>
      <c r="X1076" s="415">
        <f>IF(Table1[[#This Row],[Asset Class]]&lt;&gt;"Local",0.25,IF(S1076="y",1,""))</f>
        <v>0.25</v>
      </c>
      <c r="Y1076" s="95">
        <f t="shared" si="96"/>
        <v>1</v>
      </c>
      <c r="Z1076" s="50"/>
      <c r="AA1076" s="257">
        <f t="shared" si="97"/>
        <v>3905077.5</v>
      </c>
      <c r="AB1076" s="258">
        <f t="shared" si="98"/>
        <v>3905077.5</v>
      </c>
      <c r="AC1076" s="258">
        <f t="shared" si="99"/>
        <v>3905077.5</v>
      </c>
      <c r="AD1076" s="258">
        <f t="shared" si="100"/>
        <v>3905077.5</v>
      </c>
      <c r="AE1076" s="259">
        <f t="shared" si="101"/>
        <v>15620310</v>
      </c>
    </row>
    <row r="1077" spans="1:31">
      <c r="A1077" s="26"/>
      <c r="B1077" s="210" t="s">
        <v>1822</v>
      </c>
      <c r="C1077" s="211" t="s">
        <v>1823</v>
      </c>
      <c r="D1077" s="211" t="s">
        <v>111</v>
      </c>
      <c r="E1077" s="211" t="s">
        <v>114</v>
      </c>
      <c r="F1077" s="241" t="s">
        <v>136</v>
      </c>
      <c r="G1077" s="357">
        <v>0.5</v>
      </c>
      <c r="H1077" s="360">
        <v>8955.8935707615092</v>
      </c>
      <c r="I1077" s="365">
        <v>77.371645491830151</v>
      </c>
      <c r="J1077" s="332">
        <f>Table1[[#This Row],[Embellishment Area (m2)]]*Table1[[#This Row],[Construction Unit Rate ($/m)]]*Table1[[#This Row],[Embellishment Area Factor]]</f>
        <v>346466.11120976019</v>
      </c>
      <c r="K1077" s="246">
        <v>17911.787141523018</v>
      </c>
      <c r="L1077" s="337">
        <v>51.919695325664051</v>
      </c>
      <c r="M1077" s="88">
        <f>Table1[[#This Row],[Size of land (m2)]]*Table1[[#This Row],[Land Unit Rate ($/m2)]]</f>
        <v>929974.53112602211</v>
      </c>
      <c r="N1077" s="244">
        <v>2021</v>
      </c>
      <c r="O1077" s="202">
        <f>ROUND(IF(Table1[[#This Row],[Valuation Year]]=2016,(Table1[[#This Row],[Total Construction Cost ($)]]+Table1[[#This Row],[Land Value]])*('General Input Sheet'!$G$38/'General Input Sheet'!$G$43),Table1[[#This Row],[Total Construction Cost ($)]]+Table1[[#This Row],[Land Value]]),0)</f>
        <v>1276441</v>
      </c>
      <c r="P1077" s="123" t="str" cm="1">
        <f t="array" ref="P1077">_xlfn.IFS(Table1[[#This Row],[Asset Class]]&lt;&gt;"Local","y",P$11=$E1077,"y",Table1[[#This Row],[Asset Class]]="Local","")</f>
        <v/>
      </c>
      <c r="Q1077" s="86" t="str" cm="1">
        <f t="array" ref="Q1077">_xlfn.IFS(Table1[[#This Row],[Asset Class]]&lt;&gt;"Local","y",Q$11=$E1077,"y",Table1[[#This Row],[Asset Class]]="Local","")</f>
        <v/>
      </c>
      <c r="R1077" s="86" t="str" cm="1">
        <f t="array" ref="R1077">_xlfn.IFS(Table1[[#This Row],[Asset Class]]&lt;&gt;"Local","y",R$11=$E1077,"y",Table1[[#This Row],[Asset Class]]="Local","")</f>
        <v/>
      </c>
      <c r="S1077" s="341" t="str" cm="1">
        <f t="array" ref="S1077">_xlfn.IFS(Table1[[#This Row],[Asset Class]]&lt;&gt;"Local","y",S$11=$E1077,"y",Table1[[#This Row],[Asset Class]]="Local","")</f>
        <v>y</v>
      </c>
      <c r="T1077" s="50"/>
      <c r="U1077" s="95" t="str">
        <f>IF(Table1[[#This Row],[Asset Class]]&lt;&gt;"Local",0.25,IF(P1077="y",1,""))</f>
        <v/>
      </c>
      <c r="V1077" s="415" t="str">
        <f>IF(Table1[[#This Row],[Asset Class]]&lt;&gt;"Local",0.25,IF(Q1077="y",1,""))</f>
        <v/>
      </c>
      <c r="W1077" s="415" t="str">
        <f>IF(Table1[[#This Row],[Asset Class]]&lt;&gt;"Local",0.25,IF(R1077="y",1,""))</f>
        <v/>
      </c>
      <c r="X1077" s="415">
        <f>IF(Table1[[#This Row],[Asset Class]]&lt;&gt;"Local",0.25,IF(S1077="y",1,""))</f>
        <v>1</v>
      </c>
      <c r="Y1077" s="95">
        <f t="shared" si="96"/>
        <v>1</v>
      </c>
      <c r="Z1077" s="50"/>
      <c r="AA1077" s="257" t="str">
        <f t="shared" si="97"/>
        <v/>
      </c>
      <c r="AB1077" s="258" t="str">
        <f t="shared" si="98"/>
        <v/>
      </c>
      <c r="AC1077" s="258" t="str">
        <f t="shared" si="99"/>
        <v/>
      </c>
      <c r="AD1077" s="258">
        <f t="shared" si="100"/>
        <v>1276441</v>
      </c>
      <c r="AE1077" s="259">
        <f t="shared" si="101"/>
        <v>1276441</v>
      </c>
    </row>
    <row r="1078" spans="1:31">
      <c r="A1078" s="26"/>
      <c r="B1078" s="210" t="s">
        <v>1824</v>
      </c>
      <c r="C1078" s="211" t="s">
        <v>1825</v>
      </c>
      <c r="D1078" s="211" t="s">
        <v>111</v>
      </c>
      <c r="E1078" s="211" t="s">
        <v>114</v>
      </c>
      <c r="F1078" s="241" t="s">
        <v>103</v>
      </c>
      <c r="G1078" s="357">
        <v>0.5</v>
      </c>
      <c r="H1078" s="360">
        <v>4044.896183919976</v>
      </c>
      <c r="I1078" s="365">
        <v>77.371645491830151</v>
      </c>
      <c r="J1078" s="332">
        <f>Table1[[#This Row],[Embellishment Area (m2)]]*Table1[[#This Row],[Construction Unit Rate ($/m)]]*Table1[[#This Row],[Embellishment Area Factor]]</f>
        <v>156480.1367967565</v>
      </c>
      <c r="K1078" s="246">
        <v>8089.792367839952</v>
      </c>
      <c r="L1078" s="337">
        <v>51.919695325664051</v>
      </c>
      <c r="M1078" s="88">
        <f>Table1[[#This Row],[Size of land (m2)]]*Table1[[#This Row],[Land Unit Rate ($/m2)]]</f>
        <v>420019.55498613266</v>
      </c>
      <c r="N1078" s="244">
        <v>2021</v>
      </c>
      <c r="O1078" s="202">
        <f>ROUND(IF(Table1[[#This Row],[Valuation Year]]=2016,(Table1[[#This Row],[Total Construction Cost ($)]]+Table1[[#This Row],[Land Value]])*('General Input Sheet'!$G$38/'General Input Sheet'!$G$43),Table1[[#This Row],[Total Construction Cost ($)]]+Table1[[#This Row],[Land Value]]),0)</f>
        <v>576500</v>
      </c>
      <c r="P1078" s="123" t="str" cm="1">
        <f t="array" ref="P1078">_xlfn.IFS(Table1[[#This Row],[Asset Class]]&lt;&gt;"Local","y",P$11=$E1078,"y",Table1[[#This Row],[Asset Class]]="Local","")</f>
        <v/>
      </c>
      <c r="Q1078" s="86" t="str" cm="1">
        <f t="array" ref="Q1078">_xlfn.IFS(Table1[[#This Row],[Asset Class]]&lt;&gt;"Local","y",Q$11=$E1078,"y",Table1[[#This Row],[Asset Class]]="Local","")</f>
        <v/>
      </c>
      <c r="R1078" s="86" t="str" cm="1">
        <f t="array" ref="R1078">_xlfn.IFS(Table1[[#This Row],[Asset Class]]&lt;&gt;"Local","y",R$11=$E1078,"y",Table1[[#This Row],[Asset Class]]="Local","")</f>
        <v/>
      </c>
      <c r="S1078" s="341" t="str" cm="1">
        <f t="array" ref="S1078">_xlfn.IFS(Table1[[#This Row],[Asset Class]]&lt;&gt;"Local","y",S$11=$E1078,"y",Table1[[#This Row],[Asset Class]]="Local","")</f>
        <v>y</v>
      </c>
      <c r="T1078" s="50"/>
      <c r="U1078" s="95" t="str">
        <f>IF(Table1[[#This Row],[Asset Class]]&lt;&gt;"Local",0.25,IF(P1078="y",1,""))</f>
        <v/>
      </c>
      <c r="V1078" s="415" t="str">
        <f>IF(Table1[[#This Row],[Asset Class]]&lt;&gt;"Local",0.25,IF(Q1078="y",1,""))</f>
        <v/>
      </c>
      <c r="W1078" s="415" t="str">
        <f>IF(Table1[[#This Row],[Asset Class]]&lt;&gt;"Local",0.25,IF(R1078="y",1,""))</f>
        <v/>
      </c>
      <c r="X1078" s="415">
        <f>IF(Table1[[#This Row],[Asset Class]]&lt;&gt;"Local",0.25,IF(S1078="y",1,""))</f>
        <v>1</v>
      </c>
      <c r="Y1078" s="95">
        <f t="shared" si="96"/>
        <v>1</v>
      </c>
      <c r="Z1078" s="50"/>
      <c r="AA1078" s="257" t="str">
        <f t="shared" si="97"/>
        <v/>
      </c>
      <c r="AB1078" s="258" t="str">
        <f t="shared" si="98"/>
        <v/>
      </c>
      <c r="AC1078" s="258" t="str">
        <f t="shared" si="99"/>
        <v/>
      </c>
      <c r="AD1078" s="258">
        <f t="shared" si="100"/>
        <v>576500</v>
      </c>
      <c r="AE1078" s="259">
        <f t="shared" si="101"/>
        <v>576500</v>
      </c>
    </row>
    <row r="1079" spans="1:31">
      <c r="A1079" s="26"/>
      <c r="B1079" s="210" t="s">
        <v>1826</v>
      </c>
      <c r="C1079" s="211" t="s">
        <v>1827</v>
      </c>
      <c r="D1079" s="211" t="s">
        <v>111</v>
      </c>
      <c r="E1079" s="211" t="s">
        <v>114</v>
      </c>
      <c r="F1079" s="241" t="s">
        <v>103</v>
      </c>
      <c r="G1079" s="357">
        <v>0.5</v>
      </c>
      <c r="H1079" s="360">
        <v>1052.3620279018955</v>
      </c>
      <c r="I1079" s="365">
        <v>77.371645491830151</v>
      </c>
      <c r="J1079" s="332">
        <f>Table1[[#This Row],[Embellishment Area (m2)]]*Table1[[#This Row],[Construction Unit Rate ($/m)]]*Table1[[#This Row],[Embellishment Area Factor]]</f>
        <v>40711.490875944466</v>
      </c>
      <c r="K1079" s="246">
        <v>2104.7240558037911</v>
      </c>
      <c r="L1079" s="337">
        <v>51.919695325664051</v>
      </c>
      <c r="M1079" s="88">
        <f>Table1[[#This Row],[Size of land (m2)]]*Table1[[#This Row],[Land Unit Rate ($/m2)]]</f>
        <v>109276.63172192877</v>
      </c>
      <c r="N1079" s="244">
        <v>2021</v>
      </c>
      <c r="O1079" s="202">
        <f>ROUND(IF(Table1[[#This Row],[Valuation Year]]=2016,(Table1[[#This Row],[Total Construction Cost ($)]]+Table1[[#This Row],[Land Value]])*('General Input Sheet'!$G$38/'General Input Sheet'!$G$43),Table1[[#This Row],[Total Construction Cost ($)]]+Table1[[#This Row],[Land Value]]),0)</f>
        <v>149988</v>
      </c>
      <c r="P1079" s="123" t="str" cm="1">
        <f t="array" ref="P1079">_xlfn.IFS(Table1[[#This Row],[Asset Class]]&lt;&gt;"Local","y",P$11=$E1079,"y",Table1[[#This Row],[Asset Class]]="Local","")</f>
        <v/>
      </c>
      <c r="Q1079" s="86" t="str" cm="1">
        <f t="array" ref="Q1079">_xlfn.IFS(Table1[[#This Row],[Asset Class]]&lt;&gt;"Local","y",Q$11=$E1079,"y",Table1[[#This Row],[Asset Class]]="Local","")</f>
        <v/>
      </c>
      <c r="R1079" s="86" t="str" cm="1">
        <f t="array" ref="R1079">_xlfn.IFS(Table1[[#This Row],[Asset Class]]&lt;&gt;"Local","y",R$11=$E1079,"y",Table1[[#This Row],[Asset Class]]="Local","")</f>
        <v/>
      </c>
      <c r="S1079" s="341" t="str" cm="1">
        <f t="array" ref="S1079">_xlfn.IFS(Table1[[#This Row],[Asset Class]]&lt;&gt;"Local","y",S$11=$E1079,"y",Table1[[#This Row],[Asset Class]]="Local","")</f>
        <v>y</v>
      </c>
      <c r="T1079" s="50"/>
      <c r="U1079" s="95" t="str">
        <f>IF(Table1[[#This Row],[Asset Class]]&lt;&gt;"Local",0.25,IF(P1079="y",1,""))</f>
        <v/>
      </c>
      <c r="V1079" s="415" t="str">
        <f>IF(Table1[[#This Row],[Asset Class]]&lt;&gt;"Local",0.25,IF(Q1079="y",1,""))</f>
        <v/>
      </c>
      <c r="W1079" s="415" t="str">
        <f>IF(Table1[[#This Row],[Asset Class]]&lt;&gt;"Local",0.25,IF(R1079="y",1,""))</f>
        <v/>
      </c>
      <c r="X1079" s="415">
        <f>IF(Table1[[#This Row],[Asset Class]]&lt;&gt;"Local",0.25,IF(S1079="y",1,""))</f>
        <v>1</v>
      </c>
      <c r="Y1079" s="95">
        <f t="shared" si="96"/>
        <v>1</v>
      </c>
      <c r="Z1079" s="50"/>
      <c r="AA1079" s="257" t="str">
        <f t="shared" si="97"/>
        <v/>
      </c>
      <c r="AB1079" s="258" t="str">
        <f t="shared" si="98"/>
        <v/>
      </c>
      <c r="AC1079" s="258" t="str">
        <f t="shared" si="99"/>
        <v/>
      </c>
      <c r="AD1079" s="258">
        <f t="shared" si="100"/>
        <v>149988</v>
      </c>
      <c r="AE1079" s="259">
        <f t="shared" si="101"/>
        <v>149988</v>
      </c>
    </row>
    <row r="1080" spans="1:31">
      <c r="A1080" s="26"/>
      <c r="B1080" s="210" t="s">
        <v>1826</v>
      </c>
      <c r="C1080" s="211" t="s">
        <v>1828</v>
      </c>
      <c r="D1080" s="211" t="s">
        <v>111</v>
      </c>
      <c r="E1080" s="211" t="s">
        <v>114</v>
      </c>
      <c r="F1080" s="241" t="s">
        <v>108</v>
      </c>
      <c r="G1080" s="357">
        <v>0.5</v>
      </c>
      <c r="H1080" s="360">
        <v>6118.5722403886903</v>
      </c>
      <c r="I1080" s="365">
        <v>77.371645491830151</v>
      </c>
      <c r="J1080" s="332">
        <f>Table1[[#This Row],[Embellishment Area (m2)]]*Table1[[#This Row],[Construction Unit Rate ($/m)]]*Table1[[#This Row],[Embellishment Area Factor]]</f>
        <v>236702.00114975337</v>
      </c>
      <c r="K1080" s="246">
        <v>12237.144480777381</v>
      </c>
      <c r="L1080" s="337">
        <v>51.919695325664051</v>
      </c>
      <c r="M1080" s="88">
        <f>Table1[[#This Row],[Size of land (m2)]]*Table1[[#This Row],[Land Unit Rate ($/m2)]]</f>
        <v>635348.81309809303</v>
      </c>
      <c r="N1080" s="244">
        <v>2021</v>
      </c>
      <c r="O1080" s="202">
        <f>ROUND(IF(Table1[[#This Row],[Valuation Year]]=2016,(Table1[[#This Row],[Total Construction Cost ($)]]+Table1[[#This Row],[Land Value]])*('General Input Sheet'!$G$38/'General Input Sheet'!$G$43),Table1[[#This Row],[Total Construction Cost ($)]]+Table1[[#This Row],[Land Value]]),0)</f>
        <v>872051</v>
      </c>
      <c r="P1080" s="123" t="str" cm="1">
        <f t="array" ref="P1080">_xlfn.IFS(Table1[[#This Row],[Asset Class]]&lt;&gt;"Local","y",P$11=$E1080,"y",Table1[[#This Row],[Asset Class]]="Local","")</f>
        <v/>
      </c>
      <c r="Q1080" s="86" t="str" cm="1">
        <f t="array" ref="Q1080">_xlfn.IFS(Table1[[#This Row],[Asset Class]]&lt;&gt;"Local","y",Q$11=$E1080,"y",Table1[[#This Row],[Asset Class]]="Local","")</f>
        <v/>
      </c>
      <c r="R1080" s="86" t="str" cm="1">
        <f t="array" ref="R1080">_xlfn.IFS(Table1[[#This Row],[Asset Class]]&lt;&gt;"Local","y",R$11=$E1080,"y",Table1[[#This Row],[Asset Class]]="Local","")</f>
        <v/>
      </c>
      <c r="S1080" s="341" t="str" cm="1">
        <f t="array" ref="S1080">_xlfn.IFS(Table1[[#This Row],[Asset Class]]&lt;&gt;"Local","y",S$11=$E1080,"y",Table1[[#This Row],[Asset Class]]="Local","")</f>
        <v>y</v>
      </c>
      <c r="T1080" s="50"/>
      <c r="U1080" s="95" t="str">
        <f>IF(Table1[[#This Row],[Asset Class]]&lt;&gt;"Local",0.25,IF(P1080="y",1,""))</f>
        <v/>
      </c>
      <c r="V1080" s="415" t="str">
        <f>IF(Table1[[#This Row],[Asset Class]]&lt;&gt;"Local",0.25,IF(Q1080="y",1,""))</f>
        <v/>
      </c>
      <c r="W1080" s="415" t="str">
        <f>IF(Table1[[#This Row],[Asset Class]]&lt;&gt;"Local",0.25,IF(R1080="y",1,""))</f>
        <v/>
      </c>
      <c r="X1080" s="415">
        <f>IF(Table1[[#This Row],[Asset Class]]&lt;&gt;"Local",0.25,IF(S1080="y",1,""))</f>
        <v>1</v>
      </c>
      <c r="Y1080" s="95">
        <f t="shared" si="96"/>
        <v>1</v>
      </c>
      <c r="Z1080" s="50"/>
      <c r="AA1080" s="257" t="str">
        <f t="shared" si="97"/>
        <v/>
      </c>
      <c r="AB1080" s="258" t="str">
        <f t="shared" si="98"/>
        <v/>
      </c>
      <c r="AC1080" s="258" t="str">
        <f t="shared" si="99"/>
        <v/>
      </c>
      <c r="AD1080" s="258">
        <f t="shared" si="100"/>
        <v>872051</v>
      </c>
      <c r="AE1080" s="259">
        <f t="shared" si="101"/>
        <v>872051</v>
      </c>
    </row>
    <row r="1081" spans="1:31">
      <c r="A1081" s="26"/>
      <c r="B1081" s="210" t="s">
        <v>1826</v>
      </c>
      <c r="C1081" s="211" t="s">
        <v>1829</v>
      </c>
      <c r="D1081" s="211" t="s">
        <v>111</v>
      </c>
      <c r="E1081" s="211" t="s">
        <v>114</v>
      </c>
      <c r="F1081" s="241" t="s">
        <v>108</v>
      </c>
      <c r="G1081" s="357">
        <v>0.5</v>
      </c>
      <c r="H1081" s="360">
        <v>4349.7460601317352</v>
      </c>
      <c r="I1081" s="365">
        <v>77.371645491830151</v>
      </c>
      <c r="J1081" s="332">
        <f>Table1[[#This Row],[Embellishment Area (m2)]]*Table1[[#This Row],[Construction Unit Rate ($/m)]]*Table1[[#This Row],[Embellishment Area Factor]]</f>
        <v>168273.50507199878</v>
      </c>
      <c r="K1081" s="246">
        <v>8699.4921202634705</v>
      </c>
      <c r="L1081" s="337">
        <v>51.919695325664051</v>
      </c>
      <c r="M1081" s="88">
        <f>Table1[[#This Row],[Size of land (m2)]]*Table1[[#This Row],[Land Unit Rate ($/m2)]]</f>
        <v>451674.98037209455</v>
      </c>
      <c r="N1081" s="244">
        <v>2021</v>
      </c>
      <c r="O1081" s="202">
        <f>ROUND(IF(Table1[[#This Row],[Valuation Year]]=2016,(Table1[[#This Row],[Total Construction Cost ($)]]+Table1[[#This Row],[Land Value]])*('General Input Sheet'!$G$38/'General Input Sheet'!$G$43),Table1[[#This Row],[Total Construction Cost ($)]]+Table1[[#This Row],[Land Value]]),0)</f>
        <v>619948</v>
      </c>
      <c r="P1081" s="123" t="str" cm="1">
        <f t="array" ref="P1081">_xlfn.IFS(Table1[[#This Row],[Asset Class]]&lt;&gt;"Local","y",P$11=$E1081,"y",Table1[[#This Row],[Asset Class]]="Local","")</f>
        <v/>
      </c>
      <c r="Q1081" s="86" t="str" cm="1">
        <f t="array" ref="Q1081">_xlfn.IFS(Table1[[#This Row],[Asset Class]]&lt;&gt;"Local","y",Q$11=$E1081,"y",Table1[[#This Row],[Asset Class]]="Local","")</f>
        <v/>
      </c>
      <c r="R1081" s="86" t="str" cm="1">
        <f t="array" ref="R1081">_xlfn.IFS(Table1[[#This Row],[Asset Class]]&lt;&gt;"Local","y",R$11=$E1081,"y",Table1[[#This Row],[Asset Class]]="Local","")</f>
        <v/>
      </c>
      <c r="S1081" s="341" t="str" cm="1">
        <f t="array" ref="S1081">_xlfn.IFS(Table1[[#This Row],[Asset Class]]&lt;&gt;"Local","y",S$11=$E1081,"y",Table1[[#This Row],[Asset Class]]="Local","")</f>
        <v>y</v>
      </c>
      <c r="T1081" s="50"/>
      <c r="U1081" s="95" t="str">
        <f>IF(Table1[[#This Row],[Asset Class]]&lt;&gt;"Local",0.25,IF(P1081="y",1,""))</f>
        <v/>
      </c>
      <c r="V1081" s="415" t="str">
        <f>IF(Table1[[#This Row],[Asset Class]]&lt;&gt;"Local",0.25,IF(Q1081="y",1,""))</f>
        <v/>
      </c>
      <c r="W1081" s="415" t="str">
        <f>IF(Table1[[#This Row],[Asset Class]]&lt;&gt;"Local",0.25,IF(R1081="y",1,""))</f>
        <v/>
      </c>
      <c r="X1081" s="415">
        <f>IF(Table1[[#This Row],[Asset Class]]&lt;&gt;"Local",0.25,IF(S1081="y",1,""))</f>
        <v>1</v>
      </c>
      <c r="Y1081" s="95">
        <f t="shared" si="96"/>
        <v>1</v>
      </c>
      <c r="Z1081" s="50"/>
      <c r="AA1081" s="257" t="str">
        <f t="shared" si="97"/>
        <v/>
      </c>
      <c r="AB1081" s="258" t="str">
        <f t="shared" si="98"/>
        <v/>
      </c>
      <c r="AC1081" s="258" t="str">
        <f t="shared" si="99"/>
        <v/>
      </c>
      <c r="AD1081" s="258">
        <f t="shared" si="100"/>
        <v>619948</v>
      </c>
      <c r="AE1081" s="259">
        <f t="shared" si="101"/>
        <v>619948</v>
      </c>
    </row>
    <row r="1082" spans="1:31">
      <c r="A1082" s="26"/>
      <c r="B1082" s="210" t="s">
        <v>1830</v>
      </c>
      <c r="C1082" s="211" t="s">
        <v>1831</v>
      </c>
      <c r="D1082" s="211" t="s">
        <v>106</v>
      </c>
      <c r="E1082" s="211" t="s">
        <v>107</v>
      </c>
      <c r="F1082" s="241" t="s">
        <v>103</v>
      </c>
      <c r="G1082" s="357">
        <v>0.5</v>
      </c>
      <c r="H1082" s="360">
        <v>51218.184914051351</v>
      </c>
      <c r="I1082" s="365">
        <v>295.91815694928124</v>
      </c>
      <c r="J1082" s="332">
        <f>Table1[[#This Row],[Embellishment Area (m2)]]*Table1[[#This Row],[Construction Unit Rate ($/m)]]*Table1[[#This Row],[Embellishment Area Factor]]</f>
        <v>7578195.441026778</v>
      </c>
      <c r="K1082" s="246">
        <v>102436.3698281027</v>
      </c>
      <c r="L1082" s="337">
        <v>157.26221918381682</v>
      </c>
      <c r="M1082" s="88">
        <f>Table1[[#This Row],[Size of land (m2)]]*Table1[[#This Row],[Land Unit Rate ($/m2)]]</f>
        <v>16109370.844301607</v>
      </c>
      <c r="N1082" s="244">
        <v>2021</v>
      </c>
      <c r="O1082" s="202">
        <f>ROUND(IF(Table1[[#This Row],[Valuation Year]]=2016,(Table1[[#This Row],[Total Construction Cost ($)]]+Table1[[#This Row],[Land Value]])*('General Input Sheet'!$G$38/'General Input Sheet'!$G$43),Table1[[#This Row],[Total Construction Cost ($)]]+Table1[[#This Row],[Land Value]]),0)</f>
        <v>23687566</v>
      </c>
      <c r="P1082" s="123" t="str" cm="1">
        <f t="array" ref="P1082">_xlfn.IFS(Table1[[#This Row],[Asset Class]]&lt;&gt;"Local","y",P$11=$E1082,"y",Table1[[#This Row],[Asset Class]]="Local","")</f>
        <v>y</v>
      </c>
      <c r="Q1082" s="86" t="str" cm="1">
        <f t="array" ref="Q1082">_xlfn.IFS(Table1[[#This Row],[Asset Class]]&lt;&gt;"Local","y",Q$11=$E1082,"y",Table1[[#This Row],[Asset Class]]="Local","")</f>
        <v>y</v>
      </c>
      <c r="R1082" s="86" t="str" cm="1">
        <f t="array" ref="R1082">_xlfn.IFS(Table1[[#This Row],[Asset Class]]&lt;&gt;"Local","y",R$11=$E1082,"y",Table1[[#This Row],[Asset Class]]="Local","")</f>
        <v>y</v>
      </c>
      <c r="S1082" s="341" t="str" cm="1">
        <f t="array" ref="S1082">_xlfn.IFS(Table1[[#This Row],[Asset Class]]&lt;&gt;"Local","y",S$11=$E1082,"y",Table1[[#This Row],[Asset Class]]="Local","")</f>
        <v>y</v>
      </c>
      <c r="T1082" s="50"/>
      <c r="U1082" s="95">
        <f>IF(Table1[[#This Row],[Asset Class]]&lt;&gt;"Local",0.25,IF(P1082="y",1,""))</f>
        <v>0.25</v>
      </c>
      <c r="V1082" s="415">
        <f>IF(Table1[[#This Row],[Asset Class]]&lt;&gt;"Local",0.25,IF(Q1082="y",1,""))</f>
        <v>0.25</v>
      </c>
      <c r="W1082" s="415">
        <f>IF(Table1[[#This Row],[Asset Class]]&lt;&gt;"Local",0.25,IF(R1082="y",1,""))</f>
        <v>0.25</v>
      </c>
      <c r="X1082" s="415">
        <f>IF(Table1[[#This Row],[Asset Class]]&lt;&gt;"Local",0.25,IF(S1082="y",1,""))</f>
        <v>0.25</v>
      </c>
      <c r="Y1082" s="95">
        <f t="shared" si="96"/>
        <v>1</v>
      </c>
      <c r="Z1082" s="50"/>
      <c r="AA1082" s="257">
        <f t="shared" si="97"/>
        <v>5921891.5</v>
      </c>
      <c r="AB1082" s="258">
        <f t="shared" si="98"/>
        <v>5921891.5</v>
      </c>
      <c r="AC1082" s="258">
        <f t="shared" si="99"/>
        <v>5921891.5</v>
      </c>
      <c r="AD1082" s="258">
        <f t="shared" si="100"/>
        <v>5921891.5</v>
      </c>
      <c r="AE1082" s="259">
        <f t="shared" si="101"/>
        <v>23687566</v>
      </c>
    </row>
    <row r="1083" spans="1:31">
      <c r="A1083" s="26"/>
      <c r="B1083" s="210" t="s">
        <v>1832</v>
      </c>
      <c r="C1083" s="211" t="s">
        <v>1833</v>
      </c>
      <c r="D1083" s="211" t="s">
        <v>111</v>
      </c>
      <c r="E1083" s="211" t="s">
        <v>107</v>
      </c>
      <c r="F1083" s="241" t="s">
        <v>103</v>
      </c>
      <c r="G1083" s="357">
        <v>0.5</v>
      </c>
      <c r="H1083" s="360">
        <v>5107.5133337893049</v>
      </c>
      <c r="I1083" s="365">
        <v>111.62041035606889</v>
      </c>
      <c r="J1083" s="332">
        <f>Table1[[#This Row],[Embellishment Area (m2)]]*Table1[[#This Row],[Construction Unit Rate ($/m)]]*Table1[[#This Row],[Embellishment Area Factor]]</f>
        <v>285051.3671083278</v>
      </c>
      <c r="K1083" s="246">
        <v>10215.02666757861</v>
      </c>
      <c r="L1083" s="337">
        <v>66.125722619436161</v>
      </c>
      <c r="M1083" s="88">
        <f>Table1[[#This Row],[Size of land (m2)]]*Table1[[#This Row],[Land Unit Rate ($/m2)]]</f>
        <v>675476.01997044648</v>
      </c>
      <c r="N1083" s="244">
        <v>2021</v>
      </c>
      <c r="O1083" s="202">
        <f>ROUND(IF(Table1[[#This Row],[Valuation Year]]=2016,(Table1[[#This Row],[Total Construction Cost ($)]]+Table1[[#This Row],[Land Value]])*('General Input Sheet'!$G$38/'General Input Sheet'!$G$43),Table1[[#This Row],[Total Construction Cost ($)]]+Table1[[#This Row],[Land Value]]),0)</f>
        <v>960527</v>
      </c>
      <c r="P1083" s="123" t="str" cm="1">
        <f t="array" ref="P1083">_xlfn.IFS(Table1[[#This Row],[Asset Class]]&lt;&gt;"Local","y",P$11=$E1083,"y",Table1[[#This Row],[Asset Class]]="Local","")</f>
        <v>y</v>
      </c>
      <c r="Q1083" s="86" t="str" cm="1">
        <f t="array" ref="Q1083">_xlfn.IFS(Table1[[#This Row],[Asset Class]]&lt;&gt;"Local","y",Q$11=$E1083,"y",Table1[[#This Row],[Asset Class]]="Local","")</f>
        <v/>
      </c>
      <c r="R1083" s="86" t="str" cm="1">
        <f t="array" ref="R1083">_xlfn.IFS(Table1[[#This Row],[Asset Class]]&lt;&gt;"Local","y",R$11=$E1083,"y",Table1[[#This Row],[Asset Class]]="Local","")</f>
        <v/>
      </c>
      <c r="S1083" s="341" t="str" cm="1">
        <f t="array" ref="S1083">_xlfn.IFS(Table1[[#This Row],[Asset Class]]&lt;&gt;"Local","y",S$11=$E1083,"y",Table1[[#This Row],[Asset Class]]="Local","")</f>
        <v/>
      </c>
      <c r="T1083" s="50"/>
      <c r="U1083" s="95">
        <f>IF(Table1[[#This Row],[Asset Class]]&lt;&gt;"Local",0.25,IF(P1083="y",1,""))</f>
        <v>1</v>
      </c>
      <c r="V1083" s="415" t="str">
        <f>IF(Table1[[#This Row],[Asset Class]]&lt;&gt;"Local",0.25,IF(Q1083="y",1,""))</f>
        <v/>
      </c>
      <c r="W1083" s="415" t="str">
        <f>IF(Table1[[#This Row],[Asset Class]]&lt;&gt;"Local",0.25,IF(R1083="y",1,""))</f>
        <v/>
      </c>
      <c r="X1083" s="415" t="str">
        <f>IF(Table1[[#This Row],[Asset Class]]&lt;&gt;"Local",0.25,IF(S1083="y",1,""))</f>
        <v/>
      </c>
      <c r="Y1083" s="95">
        <f t="shared" si="96"/>
        <v>1</v>
      </c>
      <c r="Z1083" s="50"/>
      <c r="AA1083" s="257">
        <f t="shared" si="97"/>
        <v>960527</v>
      </c>
      <c r="AB1083" s="258" t="str">
        <f t="shared" si="98"/>
        <v/>
      </c>
      <c r="AC1083" s="258" t="str">
        <f t="shared" si="99"/>
        <v/>
      </c>
      <c r="AD1083" s="258" t="str">
        <f t="shared" si="100"/>
        <v/>
      </c>
      <c r="AE1083" s="259">
        <f t="shared" si="101"/>
        <v>960527</v>
      </c>
    </row>
    <row r="1084" spans="1:31">
      <c r="A1084" s="26"/>
      <c r="B1084" s="210" t="s">
        <v>1834</v>
      </c>
      <c r="C1084" s="211" t="s">
        <v>1835</v>
      </c>
      <c r="D1084" s="211" t="s">
        <v>111</v>
      </c>
      <c r="E1084" s="211" t="s">
        <v>114</v>
      </c>
      <c r="F1084" s="241" t="s">
        <v>103</v>
      </c>
      <c r="G1084" s="357">
        <v>0.5</v>
      </c>
      <c r="H1084" s="360">
        <v>364.87878790031948</v>
      </c>
      <c r="I1084" s="365">
        <v>77.371645491830151</v>
      </c>
      <c r="J1084" s="332">
        <f>Table1[[#This Row],[Embellishment Area (m2)]]*Table1[[#This Row],[Construction Unit Rate ($/m)]]*Table1[[#This Row],[Embellishment Area Factor]]</f>
        <v>14115.636112456103</v>
      </c>
      <c r="K1084" s="246">
        <v>729.75757580063896</v>
      </c>
      <c r="L1084" s="337">
        <v>51.919695325664051</v>
      </c>
      <c r="M1084" s="88">
        <f>Table1[[#This Row],[Size of land (m2)]]*Table1[[#This Row],[Land Unit Rate ($/m2)]]</f>
        <v>37888.790997164368</v>
      </c>
      <c r="N1084" s="244">
        <v>2021</v>
      </c>
      <c r="O1084" s="202">
        <f>ROUND(IF(Table1[[#This Row],[Valuation Year]]=2016,(Table1[[#This Row],[Total Construction Cost ($)]]+Table1[[#This Row],[Land Value]])*('General Input Sheet'!$G$38/'General Input Sheet'!$G$43),Table1[[#This Row],[Total Construction Cost ($)]]+Table1[[#This Row],[Land Value]]),0)</f>
        <v>52004</v>
      </c>
      <c r="P1084" s="123" t="str" cm="1">
        <f t="array" ref="P1084">_xlfn.IFS(Table1[[#This Row],[Asset Class]]&lt;&gt;"Local","y",P$11=$E1084,"y",Table1[[#This Row],[Asset Class]]="Local","")</f>
        <v/>
      </c>
      <c r="Q1084" s="86" t="str" cm="1">
        <f t="array" ref="Q1084">_xlfn.IFS(Table1[[#This Row],[Asset Class]]&lt;&gt;"Local","y",Q$11=$E1084,"y",Table1[[#This Row],[Asset Class]]="Local","")</f>
        <v/>
      </c>
      <c r="R1084" s="86" t="str" cm="1">
        <f t="array" ref="R1084">_xlfn.IFS(Table1[[#This Row],[Asset Class]]&lt;&gt;"Local","y",R$11=$E1084,"y",Table1[[#This Row],[Asset Class]]="Local","")</f>
        <v/>
      </c>
      <c r="S1084" s="341" t="str" cm="1">
        <f t="array" ref="S1084">_xlfn.IFS(Table1[[#This Row],[Asset Class]]&lt;&gt;"Local","y",S$11=$E1084,"y",Table1[[#This Row],[Asset Class]]="Local","")</f>
        <v>y</v>
      </c>
      <c r="T1084" s="50"/>
      <c r="U1084" s="95" t="str">
        <f>IF(Table1[[#This Row],[Asset Class]]&lt;&gt;"Local",0.25,IF(P1084="y",1,""))</f>
        <v/>
      </c>
      <c r="V1084" s="415" t="str">
        <f>IF(Table1[[#This Row],[Asset Class]]&lt;&gt;"Local",0.25,IF(Q1084="y",1,""))</f>
        <v/>
      </c>
      <c r="W1084" s="415" t="str">
        <f>IF(Table1[[#This Row],[Asset Class]]&lt;&gt;"Local",0.25,IF(R1084="y",1,""))</f>
        <v/>
      </c>
      <c r="X1084" s="415">
        <f>IF(Table1[[#This Row],[Asset Class]]&lt;&gt;"Local",0.25,IF(S1084="y",1,""))</f>
        <v>1</v>
      </c>
      <c r="Y1084" s="95">
        <f t="shared" si="96"/>
        <v>1</v>
      </c>
      <c r="Z1084" s="50"/>
      <c r="AA1084" s="257" t="str">
        <f t="shared" si="97"/>
        <v/>
      </c>
      <c r="AB1084" s="258" t="str">
        <f t="shared" si="98"/>
        <v/>
      </c>
      <c r="AC1084" s="258" t="str">
        <f t="shared" si="99"/>
        <v/>
      </c>
      <c r="AD1084" s="258">
        <f t="shared" si="100"/>
        <v>52004</v>
      </c>
      <c r="AE1084" s="259">
        <f t="shared" si="101"/>
        <v>52004</v>
      </c>
    </row>
    <row r="1085" spans="1:31">
      <c r="A1085" s="26"/>
      <c r="B1085" s="210" t="s">
        <v>1836</v>
      </c>
      <c r="C1085" s="211" t="s">
        <v>1837</v>
      </c>
      <c r="D1085" s="211" t="s">
        <v>106</v>
      </c>
      <c r="E1085" s="211" t="s">
        <v>143</v>
      </c>
      <c r="F1085" s="241" t="s">
        <v>103</v>
      </c>
      <c r="G1085" s="357">
        <v>0.5</v>
      </c>
      <c r="H1085" s="360">
        <v>11091.943270970605</v>
      </c>
      <c r="I1085" s="365">
        <v>406.79298511948269</v>
      </c>
      <c r="J1085" s="332">
        <f>Table1[[#This Row],[Embellishment Area (m2)]]*Table1[[#This Row],[Construction Unit Rate ($/m)]]*Table1[[#This Row],[Embellishment Area Factor]]</f>
        <v>2256062.3569870456</v>
      </c>
      <c r="K1085" s="246">
        <v>22183.88654194121</v>
      </c>
      <c r="L1085" s="337">
        <v>77.249060510664719</v>
      </c>
      <c r="M1085" s="88">
        <f>Table1[[#This Row],[Size of land (m2)]]*Table1[[#This Row],[Land Unit Rate ($/m2)]]</f>
        <v>1713684.3938401372</v>
      </c>
      <c r="N1085" s="244">
        <v>2021</v>
      </c>
      <c r="O1085" s="202">
        <f>ROUND(IF(Table1[[#This Row],[Valuation Year]]=2016,(Table1[[#This Row],[Total Construction Cost ($)]]+Table1[[#This Row],[Land Value]])*('General Input Sheet'!$G$38/'General Input Sheet'!$G$43),Table1[[#This Row],[Total Construction Cost ($)]]+Table1[[#This Row],[Land Value]]),0)</f>
        <v>3969747</v>
      </c>
      <c r="P1085" s="123" t="str" cm="1">
        <f t="array" ref="P1085">_xlfn.IFS(Table1[[#This Row],[Asset Class]]&lt;&gt;"Local","y",P$11=$E1085,"y",Table1[[#This Row],[Asset Class]]="Local","")</f>
        <v>y</v>
      </c>
      <c r="Q1085" s="86" t="str" cm="1">
        <f t="array" ref="Q1085">_xlfn.IFS(Table1[[#This Row],[Asset Class]]&lt;&gt;"Local","y",Q$11=$E1085,"y",Table1[[#This Row],[Asset Class]]="Local","")</f>
        <v>y</v>
      </c>
      <c r="R1085" s="86" t="str" cm="1">
        <f t="array" ref="R1085">_xlfn.IFS(Table1[[#This Row],[Asset Class]]&lt;&gt;"Local","y",R$11=$E1085,"y",Table1[[#This Row],[Asset Class]]="Local","")</f>
        <v>y</v>
      </c>
      <c r="S1085" s="341" t="str" cm="1">
        <f t="array" ref="S1085">_xlfn.IFS(Table1[[#This Row],[Asset Class]]&lt;&gt;"Local","y",S$11=$E1085,"y",Table1[[#This Row],[Asset Class]]="Local","")</f>
        <v>y</v>
      </c>
      <c r="T1085" s="50"/>
      <c r="U1085" s="95">
        <f>IF(Table1[[#This Row],[Asset Class]]&lt;&gt;"Local",0.25,IF(P1085="y",1,""))</f>
        <v>0.25</v>
      </c>
      <c r="V1085" s="415">
        <f>IF(Table1[[#This Row],[Asset Class]]&lt;&gt;"Local",0.25,IF(Q1085="y",1,""))</f>
        <v>0.25</v>
      </c>
      <c r="W1085" s="415">
        <f>IF(Table1[[#This Row],[Asset Class]]&lt;&gt;"Local",0.25,IF(R1085="y",1,""))</f>
        <v>0.25</v>
      </c>
      <c r="X1085" s="415">
        <f>IF(Table1[[#This Row],[Asset Class]]&lt;&gt;"Local",0.25,IF(S1085="y",1,""))</f>
        <v>0.25</v>
      </c>
      <c r="Y1085" s="95">
        <f t="shared" si="96"/>
        <v>1</v>
      </c>
      <c r="Z1085" s="50"/>
      <c r="AA1085" s="257">
        <f t="shared" si="97"/>
        <v>992436.75</v>
      </c>
      <c r="AB1085" s="258">
        <f t="shared" si="98"/>
        <v>992436.75</v>
      </c>
      <c r="AC1085" s="258">
        <f t="shared" si="99"/>
        <v>992436.75</v>
      </c>
      <c r="AD1085" s="258">
        <f t="shared" si="100"/>
        <v>992436.75</v>
      </c>
      <c r="AE1085" s="259">
        <f t="shared" si="101"/>
        <v>3969747</v>
      </c>
    </row>
    <row r="1086" spans="1:31">
      <c r="A1086" s="26"/>
      <c r="B1086" s="210" t="s">
        <v>1836</v>
      </c>
      <c r="C1086" s="211" t="s">
        <v>1838</v>
      </c>
      <c r="D1086" s="211" t="s">
        <v>106</v>
      </c>
      <c r="E1086" s="211" t="s">
        <v>143</v>
      </c>
      <c r="F1086" s="241" t="s">
        <v>108</v>
      </c>
      <c r="G1086" s="357">
        <v>0.5</v>
      </c>
      <c r="H1086" s="360">
        <v>5306.1058256982751</v>
      </c>
      <c r="I1086" s="365">
        <v>406.79298511948269</v>
      </c>
      <c r="J1086" s="332">
        <f>Table1[[#This Row],[Embellishment Area (m2)]]*Table1[[#This Row],[Construction Unit Rate ($/m)]]*Table1[[#This Row],[Embellishment Area Factor]]</f>
        <v>1079243.3140978394</v>
      </c>
      <c r="K1086" s="246">
        <v>10612.21165139655</v>
      </c>
      <c r="L1086" s="337">
        <v>77.249060510664719</v>
      </c>
      <c r="M1086" s="88">
        <f>Table1[[#This Row],[Size of land (m2)]]*Table1[[#This Row],[Land Unit Rate ($/m2)]]</f>
        <v>819783.38001071324</v>
      </c>
      <c r="N1086" s="244">
        <v>2021</v>
      </c>
      <c r="O1086" s="202">
        <f>ROUND(IF(Table1[[#This Row],[Valuation Year]]=2016,(Table1[[#This Row],[Total Construction Cost ($)]]+Table1[[#This Row],[Land Value]])*('General Input Sheet'!$G$38/'General Input Sheet'!$G$43),Table1[[#This Row],[Total Construction Cost ($)]]+Table1[[#This Row],[Land Value]]),0)</f>
        <v>1899027</v>
      </c>
      <c r="P1086" s="123" t="str" cm="1">
        <f t="array" ref="P1086">_xlfn.IFS(Table1[[#This Row],[Asset Class]]&lt;&gt;"Local","y",P$11=$E1086,"y",Table1[[#This Row],[Asset Class]]="Local","")</f>
        <v>y</v>
      </c>
      <c r="Q1086" s="86" t="str" cm="1">
        <f t="array" ref="Q1086">_xlfn.IFS(Table1[[#This Row],[Asset Class]]&lt;&gt;"Local","y",Q$11=$E1086,"y",Table1[[#This Row],[Asset Class]]="Local","")</f>
        <v>y</v>
      </c>
      <c r="R1086" s="86" t="str" cm="1">
        <f t="array" ref="R1086">_xlfn.IFS(Table1[[#This Row],[Asset Class]]&lt;&gt;"Local","y",R$11=$E1086,"y",Table1[[#This Row],[Asset Class]]="Local","")</f>
        <v>y</v>
      </c>
      <c r="S1086" s="341" t="str" cm="1">
        <f t="array" ref="S1086">_xlfn.IFS(Table1[[#This Row],[Asset Class]]&lt;&gt;"Local","y",S$11=$E1086,"y",Table1[[#This Row],[Asset Class]]="Local","")</f>
        <v>y</v>
      </c>
      <c r="T1086" s="50"/>
      <c r="U1086" s="95">
        <f>IF(Table1[[#This Row],[Asset Class]]&lt;&gt;"Local",0.25,IF(P1086="y",1,""))</f>
        <v>0.25</v>
      </c>
      <c r="V1086" s="415">
        <f>IF(Table1[[#This Row],[Asset Class]]&lt;&gt;"Local",0.25,IF(Q1086="y",1,""))</f>
        <v>0.25</v>
      </c>
      <c r="W1086" s="415">
        <f>IF(Table1[[#This Row],[Asset Class]]&lt;&gt;"Local",0.25,IF(R1086="y",1,""))</f>
        <v>0.25</v>
      </c>
      <c r="X1086" s="415">
        <f>IF(Table1[[#This Row],[Asset Class]]&lt;&gt;"Local",0.25,IF(S1086="y",1,""))</f>
        <v>0.25</v>
      </c>
      <c r="Y1086" s="95">
        <f t="shared" si="96"/>
        <v>1</v>
      </c>
      <c r="Z1086" s="50"/>
      <c r="AA1086" s="257">
        <f t="shared" si="97"/>
        <v>474756.75</v>
      </c>
      <c r="AB1086" s="258">
        <f t="shared" si="98"/>
        <v>474756.75</v>
      </c>
      <c r="AC1086" s="258">
        <f t="shared" si="99"/>
        <v>474756.75</v>
      </c>
      <c r="AD1086" s="258">
        <f t="shared" si="100"/>
        <v>474756.75</v>
      </c>
      <c r="AE1086" s="259">
        <f t="shared" si="101"/>
        <v>1899027</v>
      </c>
    </row>
    <row r="1087" spans="1:31">
      <c r="A1087" s="26"/>
      <c r="B1087" s="210" t="s">
        <v>1836</v>
      </c>
      <c r="C1087" s="211" t="s">
        <v>1839</v>
      </c>
      <c r="D1087" s="211" t="s">
        <v>106</v>
      </c>
      <c r="E1087" s="211" t="s">
        <v>143</v>
      </c>
      <c r="F1087" s="241" t="s">
        <v>136</v>
      </c>
      <c r="G1087" s="357">
        <v>0.5</v>
      </c>
      <c r="H1087" s="360">
        <v>50516.506759866803</v>
      </c>
      <c r="I1087" s="365">
        <v>406.79298511948269</v>
      </c>
      <c r="J1087" s="332">
        <f>Table1[[#This Row],[Embellishment Area (m2)]]*Table1[[#This Row],[Construction Unit Rate ($/m)]]*Table1[[#This Row],[Embellishment Area Factor]]</f>
        <v>10274880.291327372</v>
      </c>
      <c r="K1087" s="246">
        <v>101033.01351973361</v>
      </c>
      <c r="L1087" s="337">
        <v>77.249060510664719</v>
      </c>
      <c r="M1087" s="88">
        <f>Table1[[#This Row],[Size of land (m2)]]*Table1[[#This Row],[Land Unit Rate ($/m2)]]</f>
        <v>7804705.3749607084</v>
      </c>
      <c r="N1087" s="244">
        <v>2021</v>
      </c>
      <c r="O1087" s="202">
        <f>ROUND(IF(Table1[[#This Row],[Valuation Year]]=2016,(Table1[[#This Row],[Total Construction Cost ($)]]+Table1[[#This Row],[Land Value]])*('General Input Sheet'!$G$38/'General Input Sheet'!$G$43),Table1[[#This Row],[Total Construction Cost ($)]]+Table1[[#This Row],[Land Value]]),0)</f>
        <v>18079586</v>
      </c>
      <c r="P1087" s="123" t="str" cm="1">
        <f t="array" ref="P1087">_xlfn.IFS(Table1[[#This Row],[Asset Class]]&lt;&gt;"Local","y",P$11=$E1087,"y",Table1[[#This Row],[Asset Class]]="Local","")</f>
        <v>y</v>
      </c>
      <c r="Q1087" s="86" t="str" cm="1">
        <f t="array" ref="Q1087">_xlfn.IFS(Table1[[#This Row],[Asset Class]]&lt;&gt;"Local","y",Q$11=$E1087,"y",Table1[[#This Row],[Asset Class]]="Local","")</f>
        <v>y</v>
      </c>
      <c r="R1087" s="86" t="str" cm="1">
        <f t="array" ref="R1087">_xlfn.IFS(Table1[[#This Row],[Asset Class]]&lt;&gt;"Local","y",R$11=$E1087,"y",Table1[[#This Row],[Asset Class]]="Local","")</f>
        <v>y</v>
      </c>
      <c r="S1087" s="341" t="str" cm="1">
        <f t="array" ref="S1087">_xlfn.IFS(Table1[[#This Row],[Asset Class]]&lt;&gt;"Local","y",S$11=$E1087,"y",Table1[[#This Row],[Asset Class]]="Local","")</f>
        <v>y</v>
      </c>
      <c r="T1087" s="50"/>
      <c r="U1087" s="95">
        <f>IF(Table1[[#This Row],[Asset Class]]&lt;&gt;"Local",0.25,IF(P1087="y",1,""))</f>
        <v>0.25</v>
      </c>
      <c r="V1087" s="415">
        <f>IF(Table1[[#This Row],[Asset Class]]&lt;&gt;"Local",0.25,IF(Q1087="y",1,""))</f>
        <v>0.25</v>
      </c>
      <c r="W1087" s="415">
        <f>IF(Table1[[#This Row],[Asset Class]]&lt;&gt;"Local",0.25,IF(R1087="y",1,""))</f>
        <v>0.25</v>
      </c>
      <c r="X1087" s="415">
        <f>IF(Table1[[#This Row],[Asset Class]]&lt;&gt;"Local",0.25,IF(S1087="y",1,""))</f>
        <v>0.25</v>
      </c>
      <c r="Y1087" s="95">
        <f t="shared" si="96"/>
        <v>1</v>
      </c>
      <c r="Z1087" s="50"/>
      <c r="AA1087" s="257">
        <f t="shared" si="97"/>
        <v>4519896.5</v>
      </c>
      <c r="AB1087" s="258">
        <f t="shared" si="98"/>
        <v>4519896.5</v>
      </c>
      <c r="AC1087" s="258">
        <f t="shared" si="99"/>
        <v>4519896.5</v>
      </c>
      <c r="AD1087" s="258">
        <f t="shared" si="100"/>
        <v>4519896.5</v>
      </c>
      <c r="AE1087" s="259">
        <f t="shared" si="101"/>
        <v>18079586</v>
      </c>
    </row>
    <row r="1088" spans="1:31">
      <c r="A1088" s="26"/>
      <c r="B1088" s="210" t="s">
        <v>1836</v>
      </c>
      <c r="C1088" s="211" t="s">
        <v>1840</v>
      </c>
      <c r="D1088" s="211" t="s">
        <v>106</v>
      </c>
      <c r="E1088" s="211" t="s">
        <v>143</v>
      </c>
      <c r="F1088" s="241" t="s">
        <v>103</v>
      </c>
      <c r="G1088" s="357">
        <v>0.5</v>
      </c>
      <c r="H1088" s="360">
        <v>53273.603629769103</v>
      </c>
      <c r="I1088" s="365">
        <v>406.79298511948269</v>
      </c>
      <c r="J1088" s="332">
        <f>Table1[[#This Row],[Embellishment Area (m2)]]*Table1[[#This Row],[Construction Unit Rate ($/m)]]*Table1[[#This Row],[Embellishment Area Factor]]</f>
        <v>10835664.124312941</v>
      </c>
      <c r="K1088" s="246">
        <v>106547.20725953821</v>
      </c>
      <c r="L1088" s="337">
        <v>77.249060510664719</v>
      </c>
      <c r="M1088" s="88">
        <f>Table1[[#This Row],[Size of land (m2)]]*Table1[[#This Row],[Land Unit Rate ($/m2)]]</f>
        <v>8230671.6608344018</v>
      </c>
      <c r="N1088" s="244">
        <v>2021</v>
      </c>
      <c r="O1088" s="202">
        <f>ROUND(IF(Table1[[#This Row],[Valuation Year]]=2016,(Table1[[#This Row],[Total Construction Cost ($)]]+Table1[[#This Row],[Land Value]])*('General Input Sheet'!$G$38/'General Input Sheet'!$G$43),Table1[[#This Row],[Total Construction Cost ($)]]+Table1[[#This Row],[Land Value]]),0)</f>
        <v>19066336</v>
      </c>
      <c r="P1088" s="123" t="str" cm="1">
        <f t="array" ref="P1088">_xlfn.IFS(Table1[[#This Row],[Asset Class]]&lt;&gt;"Local","y",P$11=$E1088,"y",Table1[[#This Row],[Asset Class]]="Local","")</f>
        <v>y</v>
      </c>
      <c r="Q1088" s="86" t="str" cm="1">
        <f t="array" ref="Q1088">_xlfn.IFS(Table1[[#This Row],[Asset Class]]&lt;&gt;"Local","y",Q$11=$E1088,"y",Table1[[#This Row],[Asset Class]]="Local","")</f>
        <v>y</v>
      </c>
      <c r="R1088" s="86" t="str" cm="1">
        <f t="array" ref="R1088">_xlfn.IFS(Table1[[#This Row],[Asset Class]]&lt;&gt;"Local","y",R$11=$E1088,"y",Table1[[#This Row],[Asset Class]]="Local","")</f>
        <v>y</v>
      </c>
      <c r="S1088" s="341" t="str" cm="1">
        <f t="array" ref="S1088">_xlfn.IFS(Table1[[#This Row],[Asset Class]]&lt;&gt;"Local","y",S$11=$E1088,"y",Table1[[#This Row],[Asset Class]]="Local","")</f>
        <v>y</v>
      </c>
      <c r="T1088" s="50"/>
      <c r="U1088" s="95">
        <f>IF(Table1[[#This Row],[Asset Class]]&lt;&gt;"Local",0.25,IF(P1088="y",1,""))</f>
        <v>0.25</v>
      </c>
      <c r="V1088" s="415">
        <f>IF(Table1[[#This Row],[Asset Class]]&lt;&gt;"Local",0.25,IF(Q1088="y",1,""))</f>
        <v>0.25</v>
      </c>
      <c r="W1088" s="415">
        <f>IF(Table1[[#This Row],[Asset Class]]&lt;&gt;"Local",0.25,IF(R1088="y",1,""))</f>
        <v>0.25</v>
      </c>
      <c r="X1088" s="415">
        <f>IF(Table1[[#This Row],[Asset Class]]&lt;&gt;"Local",0.25,IF(S1088="y",1,""))</f>
        <v>0.25</v>
      </c>
      <c r="Y1088" s="95">
        <f t="shared" si="96"/>
        <v>1</v>
      </c>
      <c r="Z1088" s="50"/>
      <c r="AA1088" s="257">
        <f t="shared" si="97"/>
        <v>4766584</v>
      </c>
      <c r="AB1088" s="258">
        <f t="shared" si="98"/>
        <v>4766584</v>
      </c>
      <c r="AC1088" s="258">
        <f t="shared" si="99"/>
        <v>4766584</v>
      </c>
      <c r="AD1088" s="258">
        <f t="shared" si="100"/>
        <v>4766584</v>
      </c>
      <c r="AE1088" s="259">
        <f t="shared" si="101"/>
        <v>19066336</v>
      </c>
    </row>
    <row r="1089" spans="1:31">
      <c r="A1089" s="26"/>
      <c r="B1089" s="210" t="s">
        <v>1836</v>
      </c>
      <c r="C1089" s="211" t="s">
        <v>1841</v>
      </c>
      <c r="D1089" s="211" t="s">
        <v>106</v>
      </c>
      <c r="E1089" s="211" t="s">
        <v>143</v>
      </c>
      <c r="F1089" s="241" t="s">
        <v>108</v>
      </c>
      <c r="G1089" s="357">
        <v>0.5</v>
      </c>
      <c r="H1089" s="360">
        <v>1864.3661140225336</v>
      </c>
      <c r="I1089" s="365">
        <v>406.79298511948269</v>
      </c>
      <c r="J1089" s="332">
        <f>Table1[[#This Row],[Embellishment Area (m2)]]*Table1[[#This Row],[Construction Unit Rate ($/m)]]*Table1[[#This Row],[Embellishment Area Factor]]</f>
        <v>379205.52843941812</v>
      </c>
      <c r="K1089" s="246">
        <v>3728.7322280450671</v>
      </c>
      <c r="L1089" s="337">
        <v>77.249060510664719</v>
      </c>
      <c r="M1089" s="88">
        <f>Table1[[#This Row],[Size of land (m2)]]*Table1[[#This Row],[Land Unit Rate ($/m2)]]</f>
        <v>288041.06151231908</v>
      </c>
      <c r="N1089" s="244">
        <v>2021</v>
      </c>
      <c r="O1089" s="202">
        <f>ROUND(IF(Table1[[#This Row],[Valuation Year]]=2016,(Table1[[#This Row],[Total Construction Cost ($)]]+Table1[[#This Row],[Land Value]])*('General Input Sheet'!$G$38/'General Input Sheet'!$G$43),Table1[[#This Row],[Total Construction Cost ($)]]+Table1[[#This Row],[Land Value]]),0)</f>
        <v>667247</v>
      </c>
      <c r="P1089" s="123" t="str" cm="1">
        <f t="array" ref="P1089">_xlfn.IFS(Table1[[#This Row],[Asset Class]]&lt;&gt;"Local","y",P$11=$E1089,"y",Table1[[#This Row],[Asset Class]]="Local","")</f>
        <v>y</v>
      </c>
      <c r="Q1089" s="86" t="str" cm="1">
        <f t="array" ref="Q1089">_xlfn.IFS(Table1[[#This Row],[Asset Class]]&lt;&gt;"Local","y",Q$11=$E1089,"y",Table1[[#This Row],[Asset Class]]="Local","")</f>
        <v>y</v>
      </c>
      <c r="R1089" s="86" t="str" cm="1">
        <f t="array" ref="R1089">_xlfn.IFS(Table1[[#This Row],[Asset Class]]&lt;&gt;"Local","y",R$11=$E1089,"y",Table1[[#This Row],[Asset Class]]="Local","")</f>
        <v>y</v>
      </c>
      <c r="S1089" s="341" t="str" cm="1">
        <f t="array" ref="S1089">_xlfn.IFS(Table1[[#This Row],[Asset Class]]&lt;&gt;"Local","y",S$11=$E1089,"y",Table1[[#This Row],[Asset Class]]="Local","")</f>
        <v>y</v>
      </c>
      <c r="T1089" s="50"/>
      <c r="U1089" s="95">
        <f>IF(Table1[[#This Row],[Asset Class]]&lt;&gt;"Local",0.25,IF(P1089="y",1,""))</f>
        <v>0.25</v>
      </c>
      <c r="V1089" s="415">
        <f>IF(Table1[[#This Row],[Asset Class]]&lt;&gt;"Local",0.25,IF(Q1089="y",1,""))</f>
        <v>0.25</v>
      </c>
      <c r="W1089" s="415">
        <f>IF(Table1[[#This Row],[Asset Class]]&lt;&gt;"Local",0.25,IF(R1089="y",1,""))</f>
        <v>0.25</v>
      </c>
      <c r="X1089" s="415">
        <f>IF(Table1[[#This Row],[Asset Class]]&lt;&gt;"Local",0.25,IF(S1089="y",1,""))</f>
        <v>0.25</v>
      </c>
      <c r="Y1089" s="95">
        <f t="shared" si="96"/>
        <v>1</v>
      </c>
      <c r="Z1089" s="50"/>
      <c r="AA1089" s="257">
        <f t="shared" si="97"/>
        <v>166811.75</v>
      </c>
      <c r="AB1089" s="258">
        <f t="shared" si="98"/>
        <v>166811.75</v>
      </c>
      <c r="AC1089" s="258">
        <f t="shared" si="99"/>
        <v>166811.75</v>
      </c>
      <c r="AD1089" s="258">
        <f t="shared" si="100"/>
        <v>166811.75</v>
      </c>
      <c r="AE1089" s="259">
        <f t="shared" si="101"/>
        <v>667247</v>
      </c>
    </row>
    <row r="1090" spans="1:31">
      <c r="A1090" s="26"/>
      <c r="B1090" s="210" t="s">
        <v>1836</v>
      </c>
      <c r="C1090" s="211" t="s">
        <v>1842</v>
      </c>
      <c r="D1090" s="211" t="s">
        <v>106</v>
      </c>
      <c r="E1090" s="211" t="s">
        <v>143</v>
      </c>
      <c r="F1090" s="241" t="s">
        <v>136</v>
      </c>
      <c r="G1090" s="357">
        <v>0.5</v>
      </c>
      <c r="H1090" s="360">
        <v>14838.310418033616</v>
      </c>
      <c r="I1090" s="365">
        <v>406.79298511948269</v>
      </c>
      <c r="J1090" s="332">
        <f>Table1[[#This Row],[Embellishment Area (m2)]]*Table1[[#This Row],[Construction Unit Rate ($/m)]]*Table1[[#This Row],[Embellishment Area Factor]]</f>
        <v>3018060.294540707</v>
      </c>
      <c r="K1090" s="246">
        <v>29676.620836067232</v>
      </c>
      <c r="L1090" s="337">
        <v>77.249060510664719</v>
      </c>
      <c r="M1090" s="88">
        <f>Table1[[#This Row],[Size of land (m2)]]*Table1[[#This Row],[Land Unit Rate ($/m2)]]</f>
        <v>2292491.078717411</v>
      </c>
      <c r="N1090" s="244">
        <v>2021</v>
      </c>
      <c r="O1090" s="202">
        <f>ROUND(IF(Table1[[#This Row],[Valuation Year]]=2016,(Table1[[#This Row],[Total Construction Cost ($)]]+Table1[[#This Row],[Land Value]])*('General Input Sheet'!$G$38/'General Input Sheet'!$G$43),Table1[[#This Row],[Total Construction Cost ($)]]+Table1[[#This Row],[Land Value]]),0)</f>
        <v>5310551</v>
      </c>
      <c r="P1090" s="123" t="str" cm="1">
        <f t="array" ref="P1090">_xlfn.IFS(Table1[[#This Row],[Asset Class]]&lt;&gt;"Local","y",P$11=$E1090,"y",Table1[[#This Row],[Asset Class]]="Local","")</f>
        <v>y</v>
      </c>
      <c r="Q1090" s="86" t="str" cm="1">
        <f t="array" ref="Q1090">_xlfn.IFS(Table1[[#This Row],[Asset Class]]&lt;&gt;"Local","y",Q$11=$E1090,"y",Table1[[#This Row],[Asset Class]]="Local","")</f>
        <v>y</v>
      </c>
      <c r="R1090" s="86" t="str" cm="1">
        <f t="array" ref="R1090">_xlfn.IFS(Table1[[#This Row],[Asset Class]]&lt;&gt;"Local","y",R$11=$E1090,"y",Table1[[#This Row],[Asset Class]]="Local","")</f>
        <v>y</v>
      </c>
      <c r="S1090" s="341" t="str" cm="1">
        <f t="array" ref="S1090">_xlfn.IFS(Table1[[#This Row],[Asset Class]]&lt;&gt;"Local","y",S$11=$E1090,"y",Table1[[#This Row],[Asset Class]]="Local","")</f>
        <v>y</v>
      </c>
      <c r="T1090" s="50"/>
      <c r="U1090" s="95">
        <f>IF(Table1[[#This Row],[Asset Class]]&lt;&gt;"Local",0.25,IF(P1090="y",1,""))</f>
        <v>0.25</v>
      </c>
      <c r="V1090" s="415">
        <f>IF(Table1[[#This Row],[Asset Class]]&lt;&gt;"Local",0.25,IF(Q1090="y",1,""))</f>
        <v>0.25</v>
      </c>
      <c r="W1090" s="415">
        <f>IF(Table1[[#This Row],[Asset Class]]&lt;&gt;"Local",0.25,IF(R1090="y",1,""))</f>
        <v>0.25</v>
      </c>
      <c r="X1090" s="415">
        <f>IF(Table1[[#This Row],[Asset Class]]&lt;&gt;"Local",0.25,IF(S1090="y",1,""))</f>
        <v>0.25</v>
      </c>
      <c r="Y1090" s="95">
        <f t="shared" si="96"/>
        <v>1</v>
      </c>
      <c r="Z1090" s="50"/>
      <c r="AA1090" s="257">
        <f t="shared" si="97"/>
        <v>1327637.75</v>
      </c>
      <c r="AB1090" s="258">
        <f t="shared" si="98"/>
        <v>1327637.75</v>
      </c>
      <c r="AC1090" s="258">
        <f t="shared" si="99"/>
        <v>1327637.75</v>
      </c>
      <c r="AD1090" s="258">
        <f t="shared" si="100"/>
        <v>1327637.75</v>
      </c>
      <c r="AE1090" s="259">
        <f t="shared" si="101"/>
        <v>5310551</v>
      </c>
    </row>
    <row r="1091" spans="1:31">
      <c r="A1091" s="26"/>
      <c r="B1091" s="210" t="s">
        <v>1843</v>
      </c>
      <c r="C1091" s="211" t="s">
        <v>1844</v>
      </c>
      <c r="D1091" s="211" t="s">
        <v>111</v>
      </c>
      <c r="E1091" s="211" t="s">
        <v>102</v>
      </c>
      <c r="F1091" s="241" t="s">
        <v>103</v>
      </c>
      <c r="G1091" s="357">
        <v>0.5</v>
      </c>
      <c r="H1091" s="360">
        <v>11494.34649547351</v>
      </c>
      <c r="I1091" s="365">
        <v>143.96305955739601</v>
      </c>
      <c r="J1091" s="332">
        <f>Table1[[#This Row],[Embellishment Area (m2)]]*Table1[[#This Row],[Construction Unit Rate ($/m)]]*Table1[[#This Row],[Embellishment Area Factor]]</f>
        <v>827380.64455059951</v>
      </c>
      <c r="K1091" s="246">
        <v>22988.69299094702</v>
      </c>
      <c r="L1091" s="337">
        <v>39.027494808321961</v>
      </c>
      <c r="M1091" s="88">
        <f>Table1[[#This Row],[Size of land (m2)]]*Table1[[#This Row],[Land Unit Rate ($/m2)]]</f>
        <v>897191.09635429224</v>
      </c>
      <c r="N1091" s="244">
        <v>2021</v>
      </c>
      <c r="O1091" s="202">
        <f>ROUND(IF(Table1[[#This Row],[Valuation Year]]=2016,(Table1[[#This Row],[Total Construction Cost ($)]]+Table1[[#This Row],[Land Value]])*('General Input Sheet'!$G$38/'General Input Sheet'!$G$43),Table1[[#This Row],[Total Construction Cost ($)]]+Table1[[#This Row],[Land Value]]),0)</f>
        <v>1724572</v>
      </c>
      <c r="P1091" s="123" t="str" cm="1">
        <f t="array" ref="P1091">_xlfn.IFS(Table1[[#This Row],[Asset Class]]&lt;&gt;"Local","y",P$11=$E1091,"y",Table1[[#This Row],[Asset Class]]="Local","")</f>
        <v/>
      </c>
      <c r="Q1091" s="86" t="str" cm="1">
        <f t="array" ref="Q1091">_xlfn.IFS(Table1[[#This Row],[Asset Class]]&lt;&gt;"Local","y",Q$11=$E1091,"y",Table1[[#This Row],[Asset Class]]="Local","")</f>
        <v/>
      </c>
      <c r="R1091" s="86" t="str" cm="1">
        <f t="array" ref="R1091">_xlfn.IFS(Table1[[#This Row],[Asset Class]]&lt;&gt;"Local","y",R$11=$E1091,"y",Table1[[#This Row],[Asset Class]]="Local","")</f>
        <v>y</v>
      </c>
      <c r="S1091" s="341" t="str" cm="1">
        <f t="array" ref="S1091">_xlfn.IFS(Table1[[#This Row],[Asset Class]]&lt;&gt;"Local","y",S$11=$E1091,"y",Table1[[#This Row],[Asset Class]]="Local","")</f>
        <v/>
      </c>
      <c r="T1091" s="50"/>
      <c r="U1091" s="95" t="str">
        <f>IF(Table1[[#This Row],[Asset Class]]&lt;&gt;"Local",0.25,IF(P1091="y",1,""))</f>
        <v/>
      </c>
      <c r="V1091" s="415" t="str">
        <f>IF(Table1[[#This Row],[Asset Class]]&lt;&gt;"Local",0.25,IF(Q1091="y",1,""))</f>
        <v/>
      </c>
      <c r="W1091" s="415">
        <f>IF(Table1[[#This Row],[Asset Class]]&lt;&gt;"Local",0.25,IF(R1091="y",1,""))</f>
        <v>1</v>
      </c>
      <c r="X1091" s="415" t="str">
        <f>IF(Table1[[#This Row],[Asset Class]]&lt;&gt;"Local",0.25,IF(S1091="y",1,""))</f>
        <v/>
      </c>
      <c r="Y1091" s="95">
        <f t="shared" si="96"/>
        <v>1</v>
      </c>
      <c r="Z1091" s="50"/>
      <c r="AA1091" s="257" t="str">
        <f t="shared" si="97"/>
        <v/>
      </c>
      <c r="AB1091" s="258" t="str">
        <f t="shared" si="98"/>
        <v/>
      </c>
      <c r="AC1091" s="258">
        <f t="shared" si="99"/>
        <v>1724572</v>
      </c>
      <c r="AD1091" s="258" t="str">
        <f t="shared" si="100"/>
        <v/>
      </c>
      <c r="AE1091" s="259">
        <f t="shared" si="101"/>
        <v>1724572</v>
      </c>
    </row>
    <row r="1092" spans="1:31">
      <c r="A1092" s="26"/>
      <c r="B1092" s="210" t="s">
        <v>1845</v>
      </c>
      <c r="C1092" s="211" t="s">
        <v>1846</v>
      </c>
      <c r="D1092" s="211" t="s">
        <v>106</v>
      </c>
      <c r="E1092" s="211" t="s">
        <v>107</v>
      </c>
      <c r="F1092" s="241" t="s">
        <v>108</v>
      </c>
      <c r="G1092" s="357">
        <v>0.5</v>
      </c>
      <c r="H1092" s="360">
        <v>8790.9393146580405</v>
      </c>
      <c r="I1092" s="365">
        <v>295.91815694928124</v>
      </c>
      <c r="J1092" s="332">
        <f>Table1[[#This Row],[Embellishment Area (m2)]]*Table1[[#This Row],[Construction Unit Rate ($/m)]]*Table1[[#This Row],[Embellishment Area Factor]]</f>
        <v>1300699.2799232923</v>
      </c>
      <c r="K1092" s="246">
        <v>17581.878629316081</v>
      </c>
      <c r="L1092" s="337">
        <v>157.26221918381682</v>
      </c>
      <c r="M1092" s="88">
        <f>Table1[[#This Row],[Size of land (m2)]]*Table1[[#This Row],[Land Unit Rate ($/m2)]]</f>
        <v>2764965.2506667706</v>
      </c>
      <c r="N1092" s="244">
        <v>2021</v>
      </c>
      <c r="O1092" s="202">
        <f>ROUND(IF(Table1[[#This Row],[Valuation Year]]=2016,(Table1[[#This Row],[Total Construction Cost ($)]]+Table1[[#This Row],[Land Value]])*('General Input Sheet'!$G$38/'General Input Sheet'!$G$43),Table1[[#This Row],[Total Construction Cost ($)]]+Table1[[#This Row],[Land Value]]),0)</f>
        <v>4065665</v>
      </c>
      <c r="P1092" s="123" t="str" cm="1">
        <f t="array" ref="P1092">_xlfn.IFS(Table1[[#This Row],[Asset Class]]&lt;&gt;"Local","y",P$11=$E1092,"y",Table1[[#This Row],[Asset Class]]="Local","")</f>
        <v>y</v>
      </c>
      <c r="Q1092" s="86" t="str" cm="1">
        <f t="array" ref="Q1092">_xlfn.IFS(Table1[[#This Row],[Asset Class]]&lt;&gt;"Local","y",Q$11=$E1092,"y",Table1[[#This Row],[Asset Class]]="Local","")</f>
        <v>y</v>
      </c>
      <c r="R1092" s="86" t="str" cm="1">
        <f t="array" ref="R1092">_xlfn.IFS(Table1[[#This Row],[Asset Class]]&lt;&gt;"Local","y",R$11=$E1092,"y",Table1[[#This Row],[Asset Class]]="Local","")</f>
        <v>y</v>
      </c>
      <c r="S1092" s="341" t="str" cm="1">
        <f t="array" ref="S1092">_xlfn.IFS(Table1[[#This Row],[Asset Class]]&lt;&gt;"Local","y",S$11=$E1092,"y",Table1[[#This Row],[Asset Class]]="Local","")</f>
        <v>y</v>
      </c>
      <c r="T1092" s="50"/>
      <c r="U1092" s="95">
        <f>IF(Table1[[#This Row],[Asset Class]]&lt;&gt;"Local",0.25,IF(P1092="y",1,""))</f>
        <v>0.25</v>
      </c>
      <c r="V1092" s="415">
        <f>IF(Table1[[#This Row],[Asset Class]]&lt;&gt;"Local",0.25,IF(Q1092="y",1,""))</f>
        <v>0.25</v>
      </c>
      <c r="W1092" s="415">
        <f>IF(Table1[[#This Row],[Asset Class]]&lt;&gt;"Local",0.25,IF(R1092="y",1,""))</f>
        <v>0.25</v>
      </c>
      <c r="X1092" s="415">
        <f>IF(Table1[[#This Row],[Asset Class]]&lt;&gt;"Local",0.25,IF(S1092="y",1,""))</f>
        <v>0.25</v>
      </c>
      <c r="Y1092" s="95">
        <f t="shared" si="96"/>
        <v>1</v>
      </c>
      <c r="Z1092" s="50"/>
      <c r="AA1092" s="257">
        <f t="shared" si="97"/>
        <v>1016416.25</v>
      </c>
      <c r="AB1092" s="258">
        <f t="shared" si="98"/>
        <v>1016416.25</v>
      </c>
      <c r="AC1092" s="258">
        <f t="shared" si="99"/>
        <v>1016416.25</v>
      </c>
      <c r="AD1092" s="258">
        <f t="shared" si="100"/>
        <v>1016416.25</v>
      </c>
      <c r="AE1092" s="259">
        <f t="shared" si="101"/>
        <v>4065665</v>
      </c>
    </row>
    <row r="1093" spans="1:31">
      <c r="A1093" s="26"/>
      <c r="B1093" s="210" t="s">
        <v>1847</v>
      </c>
      <c r="C1093" s="211" t="s">
        <v>1848</v>
      </c>
      <c r="D1093" s="211" t="s">
        <v>101</v>
      </c>
      <c r="E1093" s="211" t="s">
        <v>114</v>
      </c>
      <c r="F1093" s="241" t="s">
        <v>377</v>
      </c>
      <c r="G1093" s="357">
        <v>0.5</v>
      </c>
      <c r="H1093" s="360">
        <v>286096.55241417122</v>
      </c>
      <c r="I1093" s="365">
        <v>557.40114642261381</v>
      </c>
      <c r="J1093" s="332">
        <f>Table1[[#This Row],[Embellishment Area (m2)]]*Table1[[#This Row],[Construction Unit Rate ($/m)]]*Table1[[#This Row],[Embellishment Area Factor]]</f>
        <v>79735273.151608229</v>
      </c>
      <c r="K1093" s="246">
        <v>572193.10482834245</v>
      </c>
      <c r="L1093" s="337">
        <v>132.99262744440287</v>
      </c>
      <c r="M1093" s="88">
        <f>Table1[[#This Row],[Size of land (m2)]]*Table1[[#This Row],[Land Unit Rate ($/m2)]]</f>
        <v>76097464.416691899</v>
      </c>
      <c r="N1093" s="244">
        <v>2021</v>
      </c>
      <c r="O1093" s="202">
        <f>ROUND(IF(Table1[[#This Row],[Valuation Year]]=2016,(Table1[[#This Row],[Total Construction Cost ($)]]+Table1[[#This Row],[Land Value]])*('General Input Sheet'!$G$38/'General Input Sheet'!$G$43),Table1[[#This Row],[Total Construction Cost ($)]]+Table1[[#This Row],[Land Value]]),0)</f>
        <v>155832738</v>
      </c>
      <c r="P1093" s="123" t="str" cm="1">
        <f t="array" ref="P1093">_xlfn.IFS(Table1[[#This Row],[Asset Class]]&lt;&gt;"Local","y",P$11=$E1093,"y",Table1[[#This Row],[Asset Class]]="Local","")</f>
        <v>y</v>
      </c>
      <c r="Q1093" s="86" t="str" cm="1">
        <f t="array" ref="Q1093">_xlfn.IFS(Table1[[#This Row],[Asset Class]]&lt;&gt;"Local","y",Q$11=$E1093,"y",Table1[[#This Row],[Asset Class]]="Local","")</f>
        <v>y</v>
      </c>
      <c r="R1093" s="86" t="str" cm="1">
        <f t="array" ref="R1093">_xlfn.IFS(Table1[[#This Row],[Asset Class]]&lt;&gt;"Local","y",R$11=$E1093,"y",Table1[[#This Row],[Asset Class]]="Local","")</f>
        <v>y</v>
      </c>
      <c r="S1093" s="341" t="str" cm="1">
        <f t="array" ref="S1093">_xlfn.IFS(Table1[[#This Row],[Asset Class]]&lt;&gt;"Local","y",S$11=$E1093,"y",Table1[[#This Row],[Asset Class]]="Local","")</f>
        <v>y</v>
      </c>
      <c r="T1093" s="50"/>
      <c r="U1093" s="95">
        <f>IF(Table1[[#This Row],[Asset Class]]&lt;&gt;"Local",0.25,IF(P1093="y",1,""))</f>
        <v>0.25</v>
      </c>
      <c r="V1093" s="415">
        <f>IF(Table1[[#This Row],[Asset Class]]&lt;&gt;"Local",0.25,IF(Q1093="y",1,""))</f>
        <v>0.25</v>
      </c>
      <c r="W1093" s="415">
        <f>IF(Table1[[#This Row],[Asset Class]]&lt;&gt;"Local",0.25,IF(R1093="y",1,""))</f>
        <v>0.25</v>
      </c>
      <c r="X1093" s="415">
        <f>IF(Table1[[#This Row],[Asset Class]]&lt;&gt;"Local",0.25,IF(S1093="y",1,""))</f>
        <v>0.25</v>
      </c>
      <c r="Y1093" s="95">
        <f t="shared" si="96"/>
        <v>1</v>
      </c>
      <c r="Z1093" s="50"/>
      <c r="AA1093" s="257">
        <f t="shared" si="97"/>
        <v>38958184.5</v>
      </c>
      <c r="AB1093" s="258">
        <f t="shared" si="98"/>
        <v>38958184.5</v>
      </c>
      <c r="AC1093" s="258">
        <f t="shared" si="99"/>
        <v>38958184.5</v>
      </c>
      <c r="AD1093" s="258">
        <f t="shared" si="100"/>
        <v>38958184.5</v>
      </c>
      <c r="AE1093" s="259">
        <f t="shared" si="101"/>
        <v>155832738</v>
      </c>
    </row>
    <row r="1094" spans="1:31">
      <c r="A1094" s="26"/>
      <c r="B1094" s="210" t="s">
        <v>1849</v>
      </c>
      <c r="C1094" s="211" t="s">
        <v>1850</v>
      </c>
      <c r="D1094" s="211" t="s">
        <v>111</v>
      </c>
      <c r="E1094" s="211" t="s">
        <v>143</v>
      </c>
      <c r="F1094" s="241" t="s">
        <v>103</v>
      </c>
      <c r="G1094" s="357">
        <v>0.5</v>
      </c>
      <c r="H1094" s="360">
        <v>1444.745933894781</v>
      </c>
      <c r="I1094" s="365">
        <v>115.6419902144599</v>
      </c>
      <c r="J1094" s="332">
        <f>Table1[[#This Row],[Embellishment Area (m2)]]*Table1[[#This Row],[Construction Unit Rate ($/m)]]*Table1[[#This Row],[Embellishment Area Factor]]</f>
        <v>83536.647574920498</v>
      </c>
      <c r="K1094" s="246">
        <v>2889.4918677895621</v>
      </c>
      <c r="L1094" s="337">
        <v>85.331826959272703</v>
      </c>
      <c r="M1094" s="88">
        <f>Table1[[#This Row],[Size of land (m2)]]*Table1[[#This Row],[Land Unit Rate ($/m2)]]</f>
        <v>246565.62006244459</v>
      </c>
      <c r="N1094" s="244">
        <v>2021</v>
      </c>
      <c r="O1094" s="202">
        <f>ROUND(IF(Table1[[#This Row],[Valuation Year]]=2016,(Table1[[#This Row],[Total Construction Cost ($)]]+Table1[[#This Row],[Land Value]])*('General Input Sheet'!$G$38/'General Input Sheet'!$G$43),Table1[[#This Row],[Total Construction Cost ($)]]+Table1[[#This Row],[Land Value]]),0)</f>
        <v>330102</v>
      </c>
      <c r="P1094" s="123" t="str" cm="1">
        <f t="array" ref="P1094">_xlfn.IFS(Table1[[#This Row],[Asset Class]]&lt;&gt;"Local","y",P$11=$E1094,"y",Table1[[#This Row],[Asset Class]]="Local","")</f>
        <v/>
      </c>
      <c r="Q1094" s="86" t="str" cm="1">
        <f t="array" ref="Q1094">_xlfn.IFS(Table1[[#This Row],[Asset Class]]&lt;&gt;"Local","y",Q$11=$E1094,"y",Table1[[#This Row],[Asset Class]]="Local","")</f>
        <v>y</v>
      </c>
      <c r="R1094" s="86" t="str" cm="1">
        <f t="array" ref="R1094">_xlfn.IFS(Table1[[#This Row],[Asset Class]]&lt;&gt;"Local","y",R$11=$E1094,"y",Table1[[#This Row],[Asset Class]]="Local","")</f>
        <v/>
      </c>
      <c r="S1094" s="341" t="str" cm="1">
        <f t="array" ref="S1094">_xlfn.IFS(Table1[[#This Row],[Asset Class]]&lt;&gt;"Local","y",S$11=$E1094,"y",Table1[[#This Row],[Asset Class]]="Local","")</f>
        <v/>
      </c>
      <c r="T1094" s="50"/>
      <c r="U1094" s="95" t="str">
        <f>IF(Table1[[#This Row],[Asset Class]]&lt;&gt;"Local",0.25,IF(P1094="y",1,""))</f>
        <v/>
      </c>
      <c r="V1094" s="415">
        <f>IF(Table1[[#This Row],[Asset Class]]&lt;&gt;"Local",0.25,IF(Q1094="y",1,""))</f>
        <v>1</v>
      </c>
      <c r="W1094" s="415" t="str">
        <f>IF(Table1[[#This Row],[Asset Class]]&lt;&gt;"Local",0.25,IF(R1094="y",1,""))</f>
        <v/>
      </c>
      <c r="X1094" s="415" t="str">
        <f>IF(Table1[[#This Row],[Asset Class]]&lt;&gt;"Local",0.25,IF(S1094="y",1,""))</f>
        <v/>
      </c>
      <c r="Y1094" s="95">
        <f t="shared" si="96"/>
        <v>1</v>
      </c>
      <c r="Z1094" s="50"/>
      <c r="AA1094" s="257" t="str">
        <f t="shared" si="97"/>
        <v/>
      </c>
      <c r="AB1094" s="258">
        <f t="shared" si="98"/>
        <v>330102</v>
      </c>
      <c r="AC1094" s="258" t="str">
        <f t="shared" si="99"/>
        <v/>
      </c>
      <c r="AD1094" s="258" t="str">
        <f t="shared" si="100"/>
        <v/>
      </c>
      <c r="AE1094" s="259">
        <f t="shared" si="101"/>
        <v>330102</v>
      </c>
    </row>
    <row r="1095" spans="1:31">
      <c r="A1095" s="26"/>
      <c r="B1095" s="210" t="s">
        <v>1851</v>
      </c>
      <c r="C1095" s="211" t="s">
        <v>1852</v>
      </c>
      <c r="D1095" s="211" t="s">
        <v>111</v>
      </c>
      <c r="E1095" s="211" t="s">
        <v>143</v>
      </c>
      <c r="F1095" s="241" t="s">
        <v>103</v>
      </c>
      <c r="G1095" s="357">
        <v>0.5</v>
      </c>
      <c r="H1095" s="360">
        <v>6403.8193650469902</v>
      </c>
      <c r="I1095" s="365">
        <v>115.6419902144599</v>
      </c>
      <c r="J1095" s="332">
        <f>Table1[[#This Row],[Embellishment Area (m2)]]*Table1[[#This Row],[Construction Unit Rate ($/m)]]*Table1[[#This Row],[Embellishment Area Factor]]</f>
        <v>370275.20817396638</v>
      </c>
      <c r="K1095" s="246">
        <v>12807.63873009398</v>
      </c>
      <c r="L1095" s="337">
        <v>85.331826959272703</v>
      </c>
      <c r="M1095" s="88">
        <f>Table1[[#This Row],[Size of land (m2)]]*Table1[[#This Row],[Land Unit Rate ($/m2)]]</f>
        <v>1092899.2118732587</v>
      </c>
      <c r="N1095" s="244">
        <v>2021</v>
      </c>
      <c r="O1095" s="202">
        <f>ROUND(IF(Table1[[#This Row],[Valuation Year]]=2016,(Table1[[#This Row],[Total Construction Cost ($)]]+Table1[[#This Row],[Land Value]])*('General Input Sheet'!$G$38/'General Input Sheet'!$G$43),Table1[[#This Row],[Total Construction Cost ($)]]+Table1[[#This Row],[Land Value]]),0)</f>
        <v>1463174</v>
      </c>
      <c r="P1095" s="123" t="str" cm="1">
        <f t="array" ref="P1095">_xlfn.IFS(Table1[[#This Row],[Asset Class]]&lt;&gt;"Local","y",P$11=$E1095,"y",Table1[[#This Row],[Asset Class]]="Local","")</f>
        <v/>
      </c>
      <c r="Q1095" s="86" t="str" cm="1">
        <f t="array" ref="Q1095">_xlfn.IFS(Table1[[#This Row],[Asset Class]]&lt;&gt;"Local","y",Q$11=$E1095,"y",Table1[[#This Row],[Asset Class]]="Local","")</f>
        <v>y</v>
      </c>
      <c r="R1095" s="86" t="str" cm="1">
        <f t="array" ref="R1095">_xlfn.IFS(Table1[[#This Row],[Asset Class]]&lt;&gt;"Local","y",R$11=$E1095,"y",Table1[[#This Row],[Asset Class]]="Local","")</f>
        <v/>
      </c>
      <c r="S1095" s="341" t="str" cm="1">
        <f t="array" ref="S1095">_xlfn.IFS(Table1[[#This Row],[Asset Class]]&lt;&gt;"Local","y",S$11=$E1095,"y",Table1[[#This Row],[Asset Class]]="Local","")</f>
        <v/>
      </c>
      <c r="T1095" s="50"/>
      <c r="U1095" s="95" t="str">
        <f>IF(Table1[[#This Row],[Asset Class]]&lt;&gt;"Local",0.25,IF(P1095="y",1,""))</f>
        <v/>
      </c>
      <c r="V1095" s="415">
        <f>IF(Table1[[#This Row],[Asset Class]]&lt;&gt;"Local",0.25,IF(Q1095="y",1,""))</f>
        <v>1</v>
      </c>
      <c r="W1095" s="415" t="str">
        <f>IF(Table1[[#This Row],[Asset Class]]&lt;&gt;"Local",0.25,IF(R1095="y",1,""))</f>
        <v/>
      </c>
      <c r="X1095" s="415" t="str">
        <f>IF(Table1[[#This Row],[Asset Class]]&lt;&gt;"Local",0.25,IF(S1095="y",1,""))</f>
        <v/>
      </c>
      <c r="Y1095" s="95">
        <f t="shared" si="96"/>
        <v>1</v>
      </c>
      <c r="Z1095" s="50"/>
      <c r="AA1095" s="257" t="str">
        <f t="shared" si="97"/>
        <v/>
      </c>
      <c r="AB1095" s="258">
        <f t="shared" si="98"/>
        <v>1463174</v>
      </c>
      <c r="AC1095" s="258" t="str">
        <f t="shared" si="99"/>
        <v/>
      </c>
      <c r="AD1095" s="258" t="str">
        <f t="shared" si="100"/>
        <v/>
      </c>
      <c r="AE1095" s="259">
        <f t="shared" si="101"/>
        <v>1463174</v>
      </c>
    </row>
    <row r="1096" spans="1:31">
      <c r="A1096" s="26"/>
      <c r="B1096" s="210" t="s">
        <v>1853</v>
      </c>
      <c r="C1096" s="211" t="s">
        <v>1854</v>
      </c>
      <c r="D1096" s="211" t="s">
        <v>111</v>
      </c>
      <c r="E1096" s="211" t="s">
        <v>102</v>
      </c>
      <c r="F1096" s="241" t="s">
        <v>103</v>
      </c>
      <c r="G1096" s="357">
        <v>0.5</v>
      </c>
      <c r="H1096" s="360">
        <v>2727.1330389341897</v>
      </c>
      <c r="I1096" s="365">
        <v>143.96305955739601</v>
      </c>
      <c r="J1096" s="332">
        <f>Table1[[#This Row],[Embellishment Area (m2)]]*Table1[[#This Row],[Construction Unit Rate ($/m)]]*Table1[[#This Row],[Embellishment Area Factor]]</f>
        <v>196303.20805251255</v>
      </c>
      <c r="K1096" s="246">
        <v>5454.2660778683794</v>
      </c>
      <c r="L1096" s="337">
        <v>39.027494808321961</v>
      </c>
      <c r="M1096" s="88">
        <f>Table1[[#This Row],[Size of land (m2)]]*Table1[[#This Row],[Land Unit Rate ($/m2)]]</f>
        <v>212866.34103721476</v>
      </c>
      <c r="N1096" s="244">
        <v>2021</v>
      </c>
      <c r="O1096" s="202">
        <f>ROUND(IF(Table1[[#This Row],[Valuation Year]]=2016,(Table1[[#This Row],[Total Construction Cost ($)]]+Table1[[#This Row],[Land Value]])*('General Input Sheet'!$G$38/'General Input Sheet'!$G$43),Table1[[#This Row],[Total Construction Cost ($)]]+Table1[[#This Row],[Land Value]]),0)</f>
        <v>409170</v>
      </c>
      <c r="P1096" s="123" t="str" cm="1">
        <f t="array" ref="P1096">_xlfn.IFS(Table1[[#This Row],[Asset Class]]&lt;&gt;"Local","y",P$11=$E1096,"y",Table1[[#This Row],[Asset Class]]="Local","")</f>
        <v/>
      </c>
      <c r="Q1096" s="86" t="str" cm="1">
        <f t="array" ref="Q1096">_xlfn.IFS(Table1[[#This Row],[Asset Class]]&lt;&gt;"Local","y",Q$11=$E1096,"y",Table1[[#This Row],[Asset Class]]="Local","")</f>
        <v/>
      </c>
      <c r="R1096" s="86" t="str" cm="1">
        <f t="array" ref="R1096">_xlfn.IFS(Table1[[#This Row],[Asset Class]]&lt;&gt;"Local","y",R$11=$E1096,"y",Table1[[#This Row],[Asset Class]]="Local","")</f>
        <v>y</v>
      </c>
      <c r="S1096" s="341" t="str" cm="1">
        <f t="array" ref="S1096">_xlfn.IFS(Table1[[#This Row],[Asset Class]]&lt;&gt;"Local","y",S$11=$E1096,"y",Table1[[#This Row],[Asset Class]]="Local","")</f>
        <v/>
      </c>
      <c r="T1096" s="50"/>
      <c r="U1096" s="95" t="str">
        <f>IF(Table1[[#This Row],[Asset Class]]&lt;&gt;"Local",0.25,IF(P1096="y",1,""))</f>
        <v/>
      </c>
      <c r="V1096" s="415" t="str">
        <f>IF(Table1[[#This Row],[Asset Class]]&lt;&gt;"Local",0.25,IF(Q1096="y",1,""))</f>
        <v/>
      </c>
      <c r="W1096" s="415">
        <f>IF(Table1[[#This Row],[Asset Class]]&lt;&gt;"Local",0.25,IF(R1096="y",1,""))</f>
        <v>1</v>
      </c>
      <c r="X1096" s="415" t="str">
        <f>IF(Table1[[#This Row],[Asset Class]]&lt;&gt;"Local",0.25,IF(S1096="y",1,""))</f>
        <v/>
      </c>
      <c r="Y1096" s="95">
        <f t="shared" si="96"/>
        <v>1</v>
      </c>
      <c r="Z1096" s="50"/>
      <c r="AA1096" s="257" t="str">
        <f t="shared" si="97"/>
        <v/>
      </c>
      <c r="AB1096" s="258" t="str">
        <f t="shared" si="98"/>
        <v/>
      </c>
      <c r="AC1096" s="258">
        <f t="shared" si="99"/>
        <v>409170</v>
      </c>
      <c r="AD1096" s="258" t="str">
        <f t="shared" si="100"/>
        <v/>
      </c>
      <c r="AE1096" s="259">
        <f t="shared" si="101"/>
        <v>409170</v>
      </c>
    </row>
    <row r="1097" spans="1:31">
      <c r="A1097" s="26"/>
      <c r="B1097" s="210" t="s">
        <v>1855</v>
      </c>
      <c r="C1097" s="211" t="s">
        <v>1856</v>
      </c>
      <c r="D1097" s="211" t="s">
        <v>111</v>
      </c>
      <c r="E1097" s="211" t="s">
        <v>102</v>
      </c>
      <c r="F1097" s="241" t="s">
        <v>103</v>
      </c>
      <c r="G1097" s="357">
        <v>0.5</v>
      </c>
      <c r="H1097" s="360">
        <v>7316.1379990664655</v>
      </c>
      <c r="I1097" s="365">
        <v>143.96305955739601</v>
      </c>
      <c r="J1097" s="332">
        <f>Table1[[#This Row],[Embellishment Area (m2)]]*Table1[[#This Row],[Construction Unit Rate ($/m)]]*Table1[[#This Row],[Embellishment Area Factor]]</f>
        <v>526626.80524486676</v>
      </c>
      <c r="K1097" s="246">
        <v>14632.275998132931</v>
      </c>
      <c r="L1097" s="337">
        <v>39.027494808321961</v>
      </c>
      <c r="M1097" s="88">
        <f>Table1[[#This Row],[Size of land (m2)]]*Table1[[#This Row],[Land Unit Rate ($/m2)]]</f>
        <v>571061.07555106701</v>
      </c>
      <c r="N1097" s="244">
        <v>2021</v>
      </c>
      <c r="O1097" s="202">
        <f>ROUND(IF(Table1[[#This Row],[Valuation Year]]=2016,(Table1[[#This Row],[Total Construction Cost ($)]]+Table1[[#This Row],[Land Value]])*('General Input Sheet'!$G$38/'General Input Sheet'!$G$43),Table1[[#This Row],[Total Construction Cost ($)]]+Table1[[#This Row],[Land Value]]),0)</f>
        <v>1097688</v>
      </c>
      <c r="P1097" s="123" t="str" cm="1">
        <f t="array" ref="P1097">_xlfn.IFS(Table1[[#This Row],[Asset Class]]&lt;&gt;"Local","y",P$11=$E1097,"y",Table1[[#This Row],[Asset Class]]="Local","")</f>
        <v/>
      </c>
      <c r="Q1097" s="86" t="str" cm="1">
        <f t="array" ref="Q1097">_xlfn.IFS(Table1[[#This Row],[Asset Class]]&lt;&gt;"Local","y",Q$11=$E1097,"y",Table1[[#This Row],[Asset Class]]="Local","")</f>
        <v/>
      </c>
      <c r="R1097" s="86" t="str" cm="1">
        <f t="array" ref="R1097">_xlfn.IFS(Table1[[#This Row],[Asset Class]]&lt;&gt;"Local","y",R$11=$E1097,"y",Table1[[#This Row],[Asset Class]]="Local","")</f>
        <v>y</v>
      </c>
      <c r="S1097" s="341" t="str" cm="1">
        <f t="array" ref="S1097">_xlfn.IFS(Table1[[#This Row],[Asset Class]]&lt;&gt;"Local","y",S$11=$E1097,"y",Table1[[#This Row],[Asset Class]]="Local","")</f>
        <v/>
      </c>
      <c r="T1097" s="50"/>
      <c r="U1097" s="95" t="str">
        <f>IF(Table1[[#This Row],[Asset Class]]&lt;&gt;"Local",0.25,IF(P1097="y",1,""))</f>
        <v/>
      </c>
      <c r="V1097" s="415" t="str">
        <f>IF(Table1[[#This Row],[Asset Class]]&lt;&gt;"Local",0.25,IF(Q1097="y",1,""))</f>
        <v/>
      </c>
      <c r="W1097" s="415">
        <f>IF(Table1[[#This Row],[Asset Class]]&lt;&gt;"Local",0.25,IF(R1097="y",1,""))</f>
        <v>1</v>
      </c>
      <c r="X1097" s="415" t="str">
        <f>IF(Table1[[#This Row],[Asset Class]]&lt;&gt;"Local",0.25,IF(S1097="y",1,""))</f>
        <v/>
      </c>
      <c r="Y1097" s="95">
        <f t="shared" si="96"/>
        <v>1</v>
      </c>
      <c r="Z1097" s="50"/>
      <c r="AA1097" s="257" t="str">
        <f t="shared" si="97"/>
        <v/>
      </c>
      <c r="AB1097" s="258" t="str">
        <f t="shared" si="98"/>
        <v/>
      </c>
      <c r="AC1097" s="258">
        <f t="shared" si="99"/>
        <v>1097688</v>
      </c>
      <c r="AD1097" s="258" t="str">
        <f t="shared" si="100"/>
        <v/>
      </c>
      <c r="AE1097" s="259">
        <f t="shared" si="101"/>
        <v>1097688</v>
      </c>
    </row>
    <row r="1098" spans="1:31">
      <c r="A1098" s="26"/>
      <c r="B1098" s="210" t="s">
        <v>1855</v>
      </c>
      <c r="C1098" s="211" t="s">
        <v>1857</v>
      </c>
      <c r="D1098" s="211" t="s">
        <v>111</v>
      </c>
      <c r="E1098" s="211" t="s">
        <v>102</v>
      </c>
      <c r="F1098" s="241" t="s">
        <v>108</v>
      </c>
      <c r="G1098" s="357">
        <v>0.5</v>
      </c>
      <c r="H1098" s="360">
        <v>11501.038942699055</v>
      </c>
      <c r="I1098" s="365">
        <v>143.96305955739601</v>
      </c>
      <c r="J1098" s="332">
        <f>Table1[[#This Row],[Embellishment Area (m2)]]*Table1[[#This Row],[Construction Unit Rate ($/m)]]*Table1[[#This Row],[Embellishment Area Factor]]</f>
        <v>827862.37713985739</v>
      </c>
      <c r="K1098" s="246">
        <v>23002.07788539811</v>
      </c>
      <c r="L1098" s="337">
        <v>39.027494808321961</v>
      </c>
      <c r="M1098" s="88">
        <f>Table1[[#This Row],[Size of land (m2)]]*Table1[[#This Row],[Land Unit Rate ($/m2)]]</f>
        <v>897713.47525299212</v>
      </c>
      <c r="N1098" s="244">
        <v>2021</v>
      </c>
      <c r="O1098" s="202">
        <f>ROUND(IF(Table1[[#This Row],[Valuation Year]]=2016,(Table1[[#This Row],[Total Construction Cost ($)]]+Table1[[#This Row],[Land Value]])*('General Input Sheet'!$G$38/'General Input Sheet'!$G$43),Table1[[#This Row],[Total Construction Cost ($)]]+Table1[[#This Row],[Land Value]]),0)</f>
        <v>1725576</v>
      </c>
      <c r="P1098" s="123" t="str" cm="1">
        <f t="array" ref="P1098">_xlfn.IFS(Table1[[#This Row],[Asset Class]]&lt;&gt;"Local","y",P$11=$E1098,"y",Table1[[#This Row],[Asset Class]]="Local","")</f>
        <v/>
      </c>
      <c r="Q1098" s="86" t="str" cm="1">
        <f t="array" ref="Q1098">_xlfn.IFS(Table1[[#This Row],[Asset Class]]&lt;&gt;"Local","y",Q$11=$E1098,"y",Table1[[#This Row],[Asset Class]]="Local","")</f>
        <v/>
      </c>
      <c r="R1098" s="86" t="str" cm="1">
        <f t="array" ref="R1098">_xlfn.IFS(Table1[[#This Row],[Asset Class]]&lt;&gt;"Local","y",R$11=$E1098,"y",Table1[[#This Row],[Asset Class]]="Local","")</f>
        <v>y</v>
      </c>
      <c r="S1098" s="341" t="str" cm="1">
        <f t="array" ref="S1098">_xlfn.IFS(Table1[[#This Row],[Asset Class]]&lt;&gt;"Local","y",S$11=$E1098,"y",Table1[[#This Row],[Asset Class]]="Local","")</f>
        <v/>
      </c>
      <c r="T1098" s="50"/>
      <c r="U1098" s="95" t="str">
        <f>IF(Table1[[#This Row],[Asset Class]]&lt;&gt;"Local",0.25,IF(P1098="y",1,""))</f>
        <v/>
      </c>
      <c r="V1098" s="415" t="str">
        <f>IF(Table1[[#This Row],[Asset Class]]&lt;&gt;"Local",0.25,IF(Q1098="y",1,""))</f>
        <v/>
      </c>
      <c r="W1098" s="415">
        <f>IF(Table1[[#This Row],[Asset Class]]&lt;&gt;"Local",0.25,IF(R1098="y",1,""))</f>
        <v>1</v>
      </c>
      <c r="X1098" s="415" t="str">
        <f>IF(Table1[[#This Row],[Asset Class]]&lt;&gt;"Local",0.25,IF(S1098="y",1,""))</f>
        <v/>
      </c>
      <c r="Y1098" s="95">
        <f t="shared" si="96"/>
        <v>1</v>
      </c>
      <c r="Z1098" s="50"/>
      <c r="AA1098" s="257" t="str">
        <f t="shared" si="97"/>
        <v/>
      </c>
      <c r="AB1098" s="258" t="str">
        <f t="shared" si="98"/>
        <v/>
      </c>
      <c r="AC1098" s="258">
        <f t="shared" si="99"/>
        <v>1725576</v>
      </c>
      <c r="AD1098" s="258" t="str">
        <f t="shared" si="100"/>
        <v/>
      </c>
      <c r="AE1098" s="259">
        <f t="shared" si="101"/>
        <v>1725576</v>
      </c>
    </row>
    <row r="1099" spans="1:31">
      <c r="A1099" s="26"/>
      <c r="B1099" s="210" t="s">
        <v>1858</v>
      </c>
      <c r="C1099" s="211" t="s">
        <v>1859</v>
      </c>
      <c r="D1099" s="211" t="s">
        <v>106</v>
      </c>
      <c r="E1099" s="211" t="s">
        <v>102</v>
      </c>
      <c r="F1099" s="241" t="s">
        <v>108</v>
      </c>
      <c r="G1099" s="357">
        <v>0.5</v>
      </c>
      <c r="H1099" s="360">
        <v>19692.024729681227</v>
      </c>
      <c r="I1099" s="365">
        <v>452.87898632773505</v>
      </c>
      <c r="J1099" s="332">
        <f>Table1[[#This Row],[Embellishment Area (m2)]]*Table1[[#This Row],[Construction Unit Rate ($/m)]]*Table1[[#This Row],[Embellishment Area Factor]]</f>
        <v>4459052.0991593627</v>
      </c>
      <c r="K1099" s="246">
        <v>39384.049459362453</v>
      </c>
      <c r="L1099" s="337">
        <v>140.14546069071523</v>
      </c>
      <c r="M1099" s="88">
        <f>Table1[[#This Row],[Size of land (m2)]]*Table1[[#This Row],[Land Unit Rate ($/m2)]]</f>
        <v>5519495.7553482652</v>
      </c>
      <c r="N1099" s="244">
        <v>2021</v>
      </c>
      <c r="O1099" s="202">
        <f>ROUND(IF(Table1[[#This Row],[Valuation Year]]=2016,(Table1[[#This Row],[Total Construction Cost ($)]]+Table1[[#This Row],[Land Value]])*('General Input Sheet'!$G$38/'General Input Sheet'!$G$43),Table1[[#This Row],[Total Construction Cost ($)]]+Table1[[#This Row],[Land Value]]),0)</f>
        <v>9978548</v>
      </c>
      <c r="P1099" s="123" t="str" cm="1">
        <f t="array" ref="P1099">_xlfn.IFS(Table1[[#This Row],[Asset Class]]&lt;&gt;"Local","y",P$11=$E1099,"y",Table1[[#This Row],[Asset Class]]="Local","")</f>
        <v>y</v>
      </c>
      <c r="Q1099" s="86" t="str" cm="1">
        <f t="array" ref="Q1099">_xlfn.IFS(Table1[[#This Row],[Asset Class]]&lt;&gt;"Local","y",Q$11=$E1099,"y",Table1[[#This Row],[Asset Class]]="Local","")</f>
        <v>y</v>
      </c>
      <c r="R1099" s="86" t="str" cm="1">
        <f t="array" ref="R1099">_xlfn.IFS(Table1[[#This Row],[Asset Class]]&lt;&gt;"Local","y",R$11=$E1099,"y",Table1[[#This Row],[Asset Class]]="Local","")</f>
        <v>y</v>
      </c>
      <c r="S1099" s="341" t="str" cm="1">
        <f t="array" ref="S1099">_xlfn.IFS(Table1[[#This Row],[Asset Class]]&lt;&gt;"Local","y",S$11=$E1099,"y",Table1[[#This Row],[Asset Class]]="Local","")</f>
        <v>y</v>
      </c>
      <c r="T1099" s="50"/>
      <c r="U1099" s="95">
        <f>IF(Table1[[#This Row],[Asset Class]]&lt;&gt;"Local",0.25,IF(P1099="y",1,""))</f>
        <v>0.25</v>
      </c>
      <c r="V1099" s="415">
        <f>IF(Table1[[#This Row],[Asset Class]]&lt;&gt;"Local",0.25,IF(Q1099="y",1,""))</f>
        <v>0.25</v>
      </c>
      <c r="W1099" s="415">
        <f>IF(Table1[[#This Row],[Asset Class]]&lt;&gt;"Local",0.25,IF(R1099="y",1,""))</f>
        <v>0.25</v>
      </c>
      <c r="X1099" s="415">
        <f>IF(Table1[[#This Row],[Asset Class]]&lt;&gt;"Local",0.25,IF(S1099="y",1,""))</f>
        <v>0.25</v>
      </c>
      <c r="Y1099" s="95">
        <f t="shared" si="96"/>
        <v>1</v>
      </c>
      <c r="Z1099" s="50"/>
      <c r="AA1099" s="257">
        <f t="shared" si="97"/>
        <v>2494637</v>
      </c>
      <c r="AB1099" s="258">
        <f t="shared" si="98"/>
        <v>2494637</v>
      </c>
      <c r="AC1099" s="258">
        <f t="shared" si="99"/>
        <v>2494637</v>
      </c>
      <c r="AD1099" s="258">
        <f t="shared" si="100"/>
        <v>2494637</v>
      </c>
      <c r="AE1099" s="259">
        <f t="shared" si="101"/>
        <v>9978548</v>
      </c>
    </row>
    <row r="1100" spans="1:31">
      <c r="A1100" s="26"/>
      <c r="B1100" s="210" t="s">
        <v>1860</v>
      </c>
      <c r="C1100" s="211" t="s">
        <v>1861</v>
      </c>
      <c r="D1100" s="211" t="s">
        <v>111</v>
      </c>
      <c r="E1100" s="211" t="s">
        <v>102</v>
      </c>
      <c r="F1100" s="241" t="s">
        <v>103</v>
      </c>
      <c r="G1100" s="357">
        <v>0.5</v>
      </c>
      <c r="H1100" s="360">
        <v>8093.6560421829454</v>
      </c>
      <c r="I1100" s="365">
        <v>143.96305955739601</v>
      </c>
      <c r="J1100" s="332">
        <f>Table1[[#This Row],[Embellishment Area (m2)]]*Table1[[#This Row],[Construction Unit Rate ($/m)]]*Table1[[#This Row],[Embellishment Area Factor]]</f>
        <v>582593.74341893068</v>
      </c>
      <c r="K1100" s="246">
        <v>16187.312084365891</v>
      </c>
      <c r="L1100" s="337">
        <v>39.027494808321961</v>
      </c>
      <c r="M1100" s="88">
        <f>Table1[[#This Row],[Size of land (m2)]]*Table1[[#This Row],[Land Unit Rate ($/m2)]]</f>
        <v>631750.23833327717</v>
      </c>
      <c r="N1100" s="244">
        <v>2021</v>
      </c>
      <c r="O1100" s="202">
        <f>ROUND(IF(Table1[[#This Row],[Valuation Year]]=2016,(Table1[[#This Row],[Total Construction Cost ($)]]+Table1[[#This Row],[Land Value]])*('General Input Sheet'!$G$38/'General Input Sheet'!$G$43),Table1[[#This Row],[Total Construction Cost ($)]]+Table1[[#This Row],[Land Value]]),0)</f>
        <v>1214344</v>
      </c>
      <c r="P1100" s="123" t="str" cm="1">
        <f t="array" ref="P1100">_xlfn.IFS(Table1[[#This Row],[Asset Class]]&lt;&gt;"Local","y",P$11=$E1100,"y",Table1[[#This Row],[Asset Class]]="Local","")</f>
        <v/>
      </c>
      <c r="Q1100" s="86" t="str" cm="1">
        <f t="array" ref="Q1100">_xlfn.IFS(Table1[[#This Row],[Asset Class]]&lt;&gt;"Local","y",Q$11=$E1100,"y",Table1[[#This Row],[Asset Class]]="Local","")</f>
        <v/>
      </c>
      <c r="R1100" s="86" t="str" cm="1">
        <f t="array" ref="R1100">_xlfn.IFS(Table1[[#This Row],[Asset Class]]&lt;&gt;"Local","y",R$11=$E1100,"y",Table1[[#This Row],[Asset Class]]="Local","")</f>
        <v>y</v>
      </c>
      <c r="S1100" s="341" t="str" cm="1">
        <f t="array" ref="S1100">_xlfn.IFS(Table1[[#This Row],[Asset Class]]&lt;&gt;"Local","y",S$11=$E1100,"y",Table1[[#This Row],[Asset Class]]="Local","")</f>
        <v/>
      </c>
      <c r="T1100" s="50"/>
      <c r="U1100" s="95" t="str">
        <f>IF(Table1[[#This Row],[Asset Class]]&lt;&gt;"Local",0.25,IF(P1100="y",1,""))</f>
        <v/>
      </c>
      <c r="V1100" s="415" t="str">
        <f>IF(Table1[[#This Row],[Asset Class]]&lt;&gt;"Local",0.25,IF(Q1100="y",1,""))</f>
        <v/>
      </c>
      <c r="W1100" s="415">
        <f>IF(Table1[[#This Row],[Asset Class]]&lt;&gt;"Local",0.25,IF(R1100="y",1,""))</f>
        <v>1</v>
      </c>
      <c r="X1100" s="415" t="str">
        <f>IF(Table1[[#This Row],[Asset Class]]&lt;&gt;"Local",0.25,IF(S1100="y",1,""))</f>
        <v/>
      </c>
      <c r="Y1100" s="95">
        <f t="shared" si="96"/>
        <v>1</v>
      </c>
      <c r="Z1100" s="50"/>
      <c r="AA1100" s="257" t="str">
        <f t="shared" si="97"/>
        <v/>
      </c>
      <c r="AB1100" s="258" t="str">
        <f t="shared" si="98"/>
        <v/>
      </c>
      <c r="AC1100" s="258">
        <f t="shared" si="99"/>
        <v>1214344</v>
      </c>
      <c r="AD1100" s="258" t="str">
        <f t="shared" si="100"/>
        <v/>
      </c>
      <c r="AE1100" s="259">
        <f t="shared" si="101"/>
        <v>1214344</v>
      </c>
    </row>
    <row r="1101" spans="1:31">
      <c r="A1101" s="26"/>
      <c r="B1101" s="210" t="s">
        <v>1862</v>
      </c>
      <c r="C1101" s="211" t="s">
        <v>1863</v>
      </c>
      <c r="D1101" s="211" t="s">
        <v>111</v>
      </c>
      <c r="E1101" s="211" t="s">
        <v>143</v>
      </c>
      <c r="F1101" s="241" t="s">
        <v>108</v>
      </c>
      <c r="G1101" s="357">
        <v>0.5</v>
      </c>
      <c r="H1101" s="360">
        <v>44513.689597093718</v>
      </c>
      <c r="I1101" s="365">
        <v>115.6419902144599</v>
      </c>
      <c r="J1101" s="332">
        <f>Table1[[#This Row],[Embellishment Area (m2)]]*Table1[[#This Row],[Construction Unit Rate ($/m)]]*Table1[[#This Row],[Embellishment Area Factor]]</f>
        <v>2573825.8283983087</v>
      </c>
      <c r="K1101" s="246">
        <v>0</v>
      </c>
      <c r="L1101" s="337">
        <v>85.331826959272703</v>
      </c>
      <c r="M1101" s="88">
        <f>Table1[[#This Row],[Size of land (m2)]]*Table1[[#This Row],[Land Unit Rate ($/m2)]]</f>
        <v>0</v>
      </c>
      <c r="N1101" s="244">
        <v>2021</v>
      </c>
      <c r="O1101" s="202">
        <f>ROUND(IF(Table1[[#This Row],[Valuation Year]]=2016,(Table1[[#This Row],[Total Construction Cost ($)]]+Table1[[#This Row],[Land Value]])*('General Input Sheet'!$G$38/'General Input Sheet'!$G$43),Table1[[#This Row],[Total Construction Cost ($)]]+Table1[[#This Row],[Land Value]]),0)</f>
        <v>2573826</v>
      </c>
      <c r="P1101" s="123" t="str" cm="1">
        <f t="array" ref="P1101">_xlfn.IFS(Table1[[#This Row],[Asset Class]]&lt;&gt;"Local","y",P$11=$E1101,"y",Table1[[#This Row],[Asset Class]]="Local","")</f>
        <v/>
      </c>
      <c r="Q1101" s="86" t="str" cm="1">
        <f t="array" ref="Q1101">_xlfn.IFS(Table1[[#This Row],[Asset Class]]&lt;&gt;"Local","y",Q$11=$E1101,"y",Table1[[#This Row],[Asset Class]]="Local","")</f>
        <v>y</v>
      </c>
      <c r="R1101" s="86" t="str" cm="1">
        <f t="array" ref="R1101">_xlfn.IFS(Table1[[#This Row],[Asset Class]]&lt;&gt;"Local","y",R$11=$E1101,"y",Table1[[#This Row],[Asset Class]]="Local","")</f>
        <v/>
      </c>
      <c r="S1101" s="341" t="str" cm="1">
        <f t="array" ref="S1101">_xlfn.IFS(Table1[[#This Row],[Asset Class]]&lt;&gt;"Local","y",S$11=$E1101,"y",Table1[[#This Row],[Asset Class]]="Local","")</f>
        <v/>
      </c>
      <c r="T1101" s="50"/>
      <c r="U1101" s="95" t="str">
        <f>IF(Table1[[#This Row],[Asset Class]]&lt;&gt;"Local",0.25,IF(P1101="y",1,""))</f>
        <v/>
      </c>
      <c r="V1101" s="415">
        <f>IF(Table1[[#This Row],[Asset Class]]&lt;&gt;"Local",0.25,IF(Q1101="y",1,""))</f>
        <v>1</v>
      </c>
      <c r="W1101" s="415" t="str">
        <f>IF(Table1[[#This Row],[Asset Class]]&lt;&gt;"Local",0.25,IF(R1101="y",1,""))</f>
        <v/>
      </c>
      <c r="X1101" s="415" t="str">
        <f>IF(Table1[[#This Row],[Asset Class]]&lt;&gt;"Local",0.25,IF(S1101="y",1,""))</f>
        <v/>
      </c>
      <c r="Y1101" s="95">
        <f t="shared" si="96"/>
        <v>1</v>
      </c>
      <c r="Z1101" s="50"/>
      <c r="AA1101" s="257" t="str">
        <f t="shared" si="97"/>
        <v/>
      </c>
      <c r="AB1101" s="258">
        <f t="shared" si="98"/>
        <v>2573826</v>
      </c>
      <c r="AC1101" s="258" t="str">
        <f t="shared" si="99"/>
        <v/>
      </c>
      <c r="AD1101" s="258" t="str">
        <f t="shared" si="100"/>
        <v/>
      </c>
      <c r="AE1101" s="259">
        <f t="shared" si="101"/>
        <v>2573826</v>
      </c>
    </row>
    <row r="1102" spans="1:31">
      <c r="A1102" s="26"/>
      <c r="B1102" s="210" t="s">
        <v>1864</v>
      </c>
      <c r="C1102" s="211" t="s">
        <v>1865</v>
      </c>
      <c r="D1102" s="211" t="s">
        <v>106</v>
      </c>
      <c r="E1102" s="211" t="s">
        <v>107</v>
      </c>
      <c r="F1102" s="241" t="s">
        <v>131</v>
      </c>
      <c r="G1102" s="357">
        <v>0.5</v>
      </c>
      <c r="H1102" s="360">
        <v>16391.707889977373</v>
      </c>
      <c r="I1102" s="365">
        <v>295.91815694928124</v>
      </c>
      <c r="J1102" s="332">
        <f>Table1[[#This Row],[Embellishment Area (m2)]]*Table1[[#This Row],[Construction Unit Rate ($/m)]]*Table1[[#This Row],[Embellishment Area Factor]]</f>
        <v>2425301.9940265478</v>
      </c>
      <c r="K1102" s="246">
        <v>32783.415779954747</v>
      </c>
      <c r="L1102" s="337">
        <v>157.26221918381682</v>
      </c>
      <c r="M1102" s="88">
        <f>Table1[[#This Row],[Size of land (m2)]]*Table1[[#This Row],[Land Unit Rate ($/m2)]]</f>
        <v>5155592.7179814428</v>
      </c>
      <c r="N1102" s="244">
        <v>2021</v>
      </c>
      <c r="O1102" s="202">
        <f>ROUND(IF(Table1[[#This Row],[Valuation Year]]=2016,(Table1[[#This Row],[Total Construction Cost ($)]]+Table1[[#This Row],[Land Value]])*('General Input Sheet'!$G$38/'General Input Sheet'!$G$43),Table1[[#This Row],[Total Construction Cost ($)]]+Table1[[#This Row],[Land Value]]),0)</f>
        <v>7580895</v>
      </c>
      <c r="P1102" s="123" t="str" cm="1">
        <f t="array" ref="P1102">_xlfn.IFS(Table1[[#This Row],[Asset Class]]&lt;&gt;"Local","y",P$11=$E1102,"y",Table1[[#This Row],[Asset Class]]="Local","")</f>
        <v>y</v>
      </c>
      <c r="Q1102" s="86" t="str" cm="1">
        <f t="array" ref="Q1102">_xlfn.IFS(Table1[[#This Row],[Asset Class]]&lt;&gt;"Local","y",Q$11=$E1102,"y",Table1[[#This Row],[Asset Class]]="Local","")</f>
        <v>y</v>
      </c>
      <c r="R1102" s="86" t="str" cm="1">
        <f t="array" ref="R1102">_xlfn.IFS(Table1[[#This Row],[Asset Class]]&lt;&gt;"Local","y",R$11=$E1102,"y",Table1[[#This Row],[Asset Class]]="Local","")</f>
        <v>y</v>
      </c>
      <c r="S1102" s="341" t="str" cm="1">
        <f t="array" ref="S1102">_xlfn.IFS(Table1[[#This Row],[Asset Class]]&lt;&gt;"Local","y",S$11=$E1102,"y",Table1[[#This Row],[Asset Class]]="Local","")</f>
        <v>y</v>
      </c>
      <c r="T1102" s="50"/>
      <c r="U1102" s="95">
        <f>IF(Table1[[#This Row],[Asset Class]]&lt;&gt;"Local",0.25,IF(P1102="y",1,""))</f>
        <v>0.25</v>
      </c>
      <c r="V1102" s="415">
        <f>IF(Table1[[#This Row],[Asset Class]]&lt;&gt;"Local",0.25,IF(Q1102="y",1,""))</f>
        <v>0.25</v>
      </c>
      <c r="W1102" s="415">
        <f>IF(Table1[[#This Row],[Asset Class]]&lt;&gt;"Local",0.25,IF(R1102="y",1,""))</f>
        <v>0.25</v>
      </c>
      <c r="X1102" s="415">
        <f>IF(Table1[[#This Row],[Asset Class]]&lt;&gt;"Local",0.25,IF(S1102="y",1,""))</f>
        <v>0.25</v>
      </c>
      <c r="Y1102" s="95">
        <f t="shared" si="96"/>
        <v>1</v>
      </c>
      <c r="Z1102" s="50"/>
      <c r="AA1102" s="257">
        <f t="shared" si="97"/>
        <v>1895223.75</v>
      </c>
      <c r="AB1102" s="258">
        <f t="shared" si="98"/>
        <v>1895223.75</v>
      </c>
      <c r="AC1102" s="258">
        <f t="shared" si="99"/>
        <v>1895223.75</v>
      </c>
      <c r="AD1102" s="258">
        <f t="shared" si="100"/>
        <v>1895223.75</v>
      </c>
      <c r="AE1102" s="259">
        <f t="shared" si="101"/>
        <v>7580895</v>
      </c>
    </row>
    <row r="1103" spans="1:31">
      <c r="A1103" s="26"/>
      <c r="B1103" s="210" t="s">
        <v>1864</v>
      </c>
      <c r="C1103" s="211" t="s">
        <v>1866</v>
      </c>
      <c r="D1103" s="211" t="s">
        <v>106</v>
      </c>
      <c r="E1103" s="211" t="s">
        <v>107</v>
      </c>
      <c r="F1103" s="241" t="s">
        <v>103</v>
      </c>
      <c r="G1103" s="357">
        <v>0.5</v>
      </c>
      <c r="H1103" s="360">
        <v>17251.985736591534</v>
      </c>
      <c r="I1103" s="365">
        <v>295.91815694928124</v>
      </c>
      <c r="J1103" s="332">
        <f>Table1[[#This Row],[Embellishment Area (m2)]]*Table1[[#This Row],[Construction Unit Rate ($/m)]]*Table1[[#This Row],[Embellishment Area Factor]]</f>
        <v>2552587.9114437276</v>
      </c>
      <c r="K1103" s="246">
        <v>34503.971473183068</v>
      </c>
      <c r="L1103" s="337">
        <v>157.26221918381682</v>
      </c>
      <c r="M1103" s="88">
        <f>Table1[[#This Row],[Size of land (m2)]]*Table1[[#This Row],[Land Unit Rate ($/m2)]]</f>
        <v>5426171.1245278791</v>
      </c>
      <c r="N1103" s="244">
        <v>2021</v>
      </c>
      <c r="O1103" s="202">
        <f>ROUND(IF(Table1[[#This Row],[Valuation Year]]=2016,(Table1[[#This Row],[Total Construction Cost ($)]]+Table1[[#This Row],[Land Value]])*('General Input Sheet'!$G$38/'General Input Sheet'!$G$43),Table1[[#This Row],[Total Construction Cost ($)]]+Table1[[#This Row],[Land Value]]),0)</f>
        <v>7978759</v>
      </c>
      <c r="P1103" s="123" t="str" cm="1">
        <f t="array" ref="P1103">_xlfn.IFS(Table1[[#This Row],[Asset Class]]&lt;&gt;"Local","y",P$11=$E1103,"y",Table1[[#This Row],[Asset Class]]="Local","")</f>
        <v>y</v>
      </c>
      <c r="Q1103" s="86" t="str" cm="1">
        <f t="array" ref="Q1103">_xlfn.IFS(Table1[[#This Row],[Asset Class]]&lt;&gt;"Local","y",Q$11=$E1103,"y",Table1[[#This Row],[Asset Class]]="Local","")</f>
        <v>y</v>
      </c>
      <c r="R1103" s="86" t="str" cm="1">
        <f t="array" ref="R1103">_xlfn.IFS(Table1[[#This Row],[Asset Class]]&lt;&gt;"Local","y",R$11=$E1103,"y",Table1[[#This Row],[Asset Class]]="Local","")</f>
        <v>y</v>
      </c>
      <c r="S1103" s="341" t="str" cm="1">
        <f t="array" ref="S1103">_xlfn.IFS(Table1[[#This Row],[Asset Class]]&lt;&gt;"Local","y",S$11=$E1103,"y",Table1[[#This Row],[Asset Class]]="Local","")</f>
        <v>y</v>
      </c>
      <c r="T1103" s="50"/>
      <c r="U1103" s="95">
        <f>IF(Table1[[#This Row],[Asset Class]]&lt;&gt;"Local",0.25,IF(P1103="y",1,""))</f>
        <v>0.25</v>
      </c>
      <c r="V1103" s="415">
        <f>IF(Table1[[#This Row],[Asset Class]]&lt;&gt;"Local",0.25,IF(Q1103="y",1,""))</f>
        <v>0.25</v>
      </c>
      <c r="W1103" s="415">
        <f>IF(Table1[[#This Row],[Asset Class]]&lt;&gt;"Local",0.25,IF(R1103="y",1,""))</f>
        <v>0.25</v>
      </c>
      <c r="X1103" s="415">
        <f>IF(Table1[[#This Row],[Asset Class]]&lt;&gt;"Local",0.25,IF(S1103="y",1,""))</f>
        <v>0.25</v>
      </c>
      <c r="Y1103" s="95">
        <f t="shared" ref="Y1103:Y1166" si="102">SUM(U1103:X1103)</f>
        <v>1</v>
      </c>
      <c r="Z1103" s="50"/>
      <c r="AA1103" s="257">
        <f t="shared" ref="AA1103:AA1166" si="103">IF(U1103="","",(U1103/$Y1103)*$O1103)</f>
        <v>1994689.75</v>
      </c>
      <c r="AB1103" s="258">
        <f t="shared" ref="AB1103:AB1166" si="104">IF(V1103="","",(V1103/$Y1103)*$O1103)</f>
        <v>1994689.75</v>
      </c>
      <c r="AC1103" s="258">
        <f t="shared" ref="AC1103:AC1166" si="105">IF(W1103="","",(W1103/$Y1103)*$O1103)</f>
        <v>1994689.75</v>
      </c>
      <c r="AD1103" s="258">
        <f t="shared" ref="AD1103:AD1166" si="106">IF(X1103="","",(X1103/$Y1103)*$O1103)</f>
        <v>1994689.75</v>
      </c>
      <c r="AE1103" s="259">
        <f t="shared" ref="AE1103:AE1166" si="107">SUM(AA1103:AD1103)</f>
        <v>7978759</v>
      </c>
    </row>
    <row r="1104" spans="1:31">
      <c r="A1104" s="26"/>
      <c r="B1104" s="210" t="s">
        <v>1864</v>
      </c>
      <c r="C1104" s="211" t="s">
        <v>1867</v>
      </c>
      <c r="D1104" s="211" t="s">
        <v>106</v>
      </c>
      <c r="E1104" s="211" t="s">
        <v>107</v>
      </c>
      <c r="F1104" s="241" t="s">
        <v>136</v>
      </c>
      <c r="G1104" s="357">
        <v>0.5</v>
      </c>
      <c r="H1104" s="360">
        <v>42457.830542572578</v>
      </c>
      <c r="I1104" s="365">
        <v>295.91815694928124</v>
      </c>
      <c r="J1104" s="332">
        <f>Table1[[#This Row],[Embellishment Area (m2)]]*Table1[[#This Row],[Construction Unit Rate ($/m)]]*Table1[[#This Row],[Embellishment Area Factor]]</f>
        <v>6282021.4811114892</v>
      </c>
      <c r="K1104" s="246">
        <v>84915.661085145155</v>
      </c>
      <c r="L1104" s="337">
        <v>157.26221918381682</v>
      </c>
      <c r="M1104" s="88">
        <f>Table1[[#This Row],[Size of land (m2)]]*Table1[[#This Row],[Land Unit Rate ($/m2)]]</f>
        <v>13354025.305710802</v>
      </c>
      <c r="N1104" s="244">
        <v>2021</v>
      </c>
      <c r="O1104" s="202">
        <f>ROUND(IF(Table1[[#This Row],[Valuation Year]]=2016,(Table1[[#This Row],[Total Construction Cost ($)]]+Table1[[#This Row],[Land Value]])*('General Input Sheet'!$G$38/'General Input Sheet'!$G$43),Table1[[#This Row],[Total Construction Cost ($)]]+Table1[[#This Row],[Land Value]]),0)</f>
        <v>19636047</v>
      </c>
      <c r="P1104" s="123" t="str" cm="1">
        <f t="array" ref="P1104">_xlfn.IFS(Table1[[#This Row],[Asset Class]]&lt;&gt;"Local","y",P$11=$E1104,"y",Table1[[#This Row],[Asset Class]]="Local","")</f>
        <v>y</v>
      </c>
      <c r="Q1104" s="86" t="str" cm="1">
        <f t="array" ref="Q1104">_xlfn.IFS(Table1[[#This Row],[Asset Class]]&lt;&gt;"Local","y",Q$11=$E1104,"y",Table1[[#This Row],[Asset Class]]="Local","")</f>
        <v>y</v>
      </c>
      <c r="R1104" s="86" t="str" cm="1">
        <f t="array" ref="R1104">_xlfn.IFS(Table1[[#This Row],[Asset Class]]&lt;&gt;"Local","y",R$11=$E1104,"y",Table1[[#This Row],[Asset Class]]="Local","")</f>
        <v>y</v>
      </c>
      <c r="S1104" s="341" t="str" cm="1">
        <f t="array" ref="S1104">_xlfn.IFS(Table1[[#This Row],[Asset Class]]&lt;&gt;"Local","y",S$11=$E1104,"y",Table1[[#This Row],[Asset Class]]="Local","")</f>
        <v>y</v>
      </c>
      <c r="T1104" s="50"/>
      <c r="U1104" s="95">
        <f>IF(Table1[[#This Row],[Asset Class]]&lt;&gt;"Local",0.25,IF(P1104="y",1,""))</f>
        <v>0.25</v>
      </c>
      <c r="V1104" s="415">
        <f>IF(Table1[[#This Row],[Asset Class]]&lt;&gt;"Local",0.25,IF(Q1104="y",1,""))</f>
        <v>0.25</v>
      </c>
      <c r="W1104" s="415">
        <f>IF(Table1[[#This Row],[Asset Class]]&lt;&gt;"Local",0.25,IF(R1104="y",1,""))</f>
        <v>0.25</v>
      </c>
      <c r="X1104" s="415">
        <f>IF(Table1[[#This Row],[Asset Class]]&lt;&gt;"Local",0.25,IF(S1104="y",1,""))</f>
        <v>0.25</v>
      </c>
      <c r="Y1104" s="95">
        <f t="shared" si="102"/>
        <v>1</v>
      </c>
      <c r="Z1104" s="50"/>
      <c r="AA1104" s="257">
        <f t="shared" si="103"/>
        <v>4909011.75</v>
      </c>
      <c r="AB1104" s="258">
        <f t="shared" si="104"/>
        <v>4909011.75</v>
      </c>
      <c r="AC1104" s="258">
        <f t="shared" si="105"/>
        <v>4909011.75</v>
      </c>
      <c r="AD1104" s="258">
        <f t="shared" si="106"/>
        <v>4909011.75</v>
      </c>
      <c r="AE1104" s="259">
        <f t="shared" si="107"/>
        <v>19636047</v>
      </c>
    </row>
    <row r="1105" spans="1:31">
      <c r="A1105" s="26"/>
      <c r="B1105" s="210" t="s">
        <v>1864</v>
      </c>
      <c r="C1105" s="211" t="s">
        <v>1868</v>
      </c>
      <c r="D1105" s="211" t="s">
        <v>106</v>
      </c>
      <c r="E1105" s="211" t="s">
        <v>107</v>
      </c>
      <c r="F1105" s="241" t="s">
        <v>108</v>
      </c>
      <c r="G1105" s="357">
        <v>0.5</v>
      </c>
      <c r="H1105" s="360">
        <v>4989.4213055983773</v>
      </c>
      <c r="I1105" s="365">
        <v>295.91815694928124</v>
      </c>
      <c r="J1105" s="332">
        <f>Table1[[#This Row],[Embellishment Area (m2)]]*Table1[[#This Row],[Construction Unit Rate ($/m)]]*Table1[[#This Row],[Embellishment Area Factor]]</f>
        <v>738230.17849807418</v>
      </c>
      <c r="K1105" s="246">
        <v>9978.8426111967547</v>
      </c>
      <c r="L1105" s="337">
        <v>157.26221918381682</v>
      </c>
      <c r="M1105" s="88">
        <f>Table1[[#This Row],[Size of land (m2)]]*Table1[[#This Row],[Land Unit Rate ($/m2)]]</f>
        <v>1569294.9339228352</v>
      </c>
      <c r="N1105" s="244">
        <v>2021</v>
      </c>
      <c r="O1105" s="202">
        <f>ROUND(IF(Table1[[#This Row],[Valuation Year]]=2016,(Table1[[#This Row],[Total Construction Cost ($)]]+Table1[[#This Row],[Land Value]])*('General Input Sheet'!$G$38/'General Input Sheet'!$G$43),Table1[[#This Row],[Total Construction Cost ($)]]+Table1[[#This Row],[Land Value]]),0)</f>
        <v>2307525</v>
      </c>
      <c r="P1105" s="123" t="str" cm="1">
        <f t="array" ref="P1105">_xlfn.IFS(Table1[[#This Row],[Asset Class]]&lt;&gt;"Local","y",P$11=$E1105,"y",Table1[[#This Row],[Asset Class]]="Local","")</f>
        <v>y</v>
      </c>
      <c r="Q1105" s="86" t="str" cm="1">
        <f t="array" ref="Q1105">_xlfn.IFS(Table1[[#This Row],[Asset Class]]&lt;&gt;"Local","y",Q$11=$E1105,"y",Table1[[#This Row],[Asset Class]]="Local","")</f>
        <v>y</v>
      </c>
      <c r="R1105" s="86" t="str" cm="1">
        <f t="array" ref="R1105">_xlfn.IFS(Table1[[#This Row],[Asset Class]]&lt;&gt;"Local","y",R$11=$E1105,"y",Table1[[#This Row],[Asset Class]]="Local","")</f>
        <v>y</v>
      </c>
      <c r="S1105" s="341" t="str" cm="1">
        <f t="array" ref="S1105">_xlfn.IFS(Table1[[#This Row],[Asset Class]]&lt;&gt;"Local","y",S$11=$E1105,"y",Table1[[#This Row],[Asset Class]]="Local","")</f>
        <v>y</v>
      </c>
      <c r="T1105" s="50"/>
      <c r="U1105" s="95">
        <f>IF(Table1[[#This Row],[Asset Class]]&lt;&gt;"Local",0.25,IF(P1105="y",1,""))</f>
        <v>0.25</v>
      </c>
      <c r="V1105" s="415">
        <f>IF(Table1[[#This Row],[Asset Class]]&lt;&gt;"Local",0.25,IF(Q1105="y",1,""))</f>
        <v>0.25</v>
      </c>
      <c r="W1105" s="415">
        <f>IF(Table1[[#This Row],[Asset Class]]&lt;&gt;"Local",0.25,IF(R1105="y",1,""))</f>
        <v>0.25</v>
      </c>
      <c r="X1105" s="415">
        <f>IF(Table1[[#This Row],[Asset Class]]&lt;&gt;"Local",0.25,IF(S1105="y",1,""))</f>
        <v>0.25</v>
      </c>
      <c r="Y1105" s="95">
        <f t="shared" si="102"/>
        <v>1</v>
      </c>
      <c r="Z1105" s="50"/>
      <c r="AA1105" s="257">
        <f t="shared" si="103"/>
        <v>576881.25</v>
      </c>
      <c r="AB1105" s="258">
        <f t="shared" si="104"/>
        <v>576881.25</v>
      </c>
      <c r="AC1105" s="258">
        <f t="shared" si="105"/>
        <v>576881.25</v>
      </c>
      <c r="AD1105" s="258">
        <f t="shared" si="106"/>
        <v>576881.25</v>
      </c>
      <c r="AE1105" s="259">
        <f t="shared" si="107"/>
        <v>2307525</v>
      </c>
    </row>
    <row r="1106" spans="1:31">
      <c r="A1106" s="26"/>
      <c r="B1106" s="210" t="s">
        <v>1864</v>
      </c>
      <c r="C1106" s="211" t="s">
        <v>1869</v>
      </c>
      <c r="D1106" s="211" t="s">
        <v>106</v>
      </c>
      <c r="E1106" s="211" t="s">
        <v>107</v>
      </c>
      <c r="F1106" s="241" t="s">
        <v>103</v>
      </c>
      <c r="G1106" s="357">
        <v>0.5</v>
      </c>
      <c r="H1106" s="360">
        <v>24919.561315874362</v>
      </c>
      <c r="I1106" s="365">
        <v>295.91815694928124</v>
      </c>
      <c r="J1106" s="332">
        <f>Table1[[#This Row],[Embellishment Area (m2)]]*Table1[[#This Row],[Construction Unit Rate ($/m)]]*Table1[[#This Row],[Embellishment Area Factor]]</f>
        <v>3687075.3282890734</v>
      </c>
      <c r="K1106" s="246">
        <v>49839.122631748724</v>
      </c>
      <c r="L1106" s="337">
        <v>157.26221918381682</v>
      </c>
      <c r="M1106" s="88">
        <f>Table1[[#This Row],[Size of land (m2)]]*Table1[[#This Row],[Land Unit Rate ($/m2)]]</f>
        <v>7837811.0272431932</v>
      </c>
      <c r="N1106" s="244">
        <v>2021</v>
      </c>
      <c r="O1106" s="202">
        <f>ROUND(IF(Table1[[#This Row],[Valuation Year]]=2016,(Table1[[#This Row],[Total Construction Cost ($)]]+Table1[[#This Row],[Land Value]])*('General Input Sheet'!$G$38/'General Input Sheet'!$G$43),Table1[[#This Row],[Total Construction Cost ($)]]+Table1[[#This Row],[Land Value]]),0)</f>
        <v>11524886</v>
      </c>
      <c r="P1106" s="123" t="str" cm="1">
        <f t="array" ref="P1106">_xlfn.IFS(Table1[[#This Row],[Asset Class]]&lt;&gt;"Local","y",P$11=$E1106,"y",Table1[[#This Row],[Asset Class]]="Local","")</f>
        <v>y</v>
      </c>
      <c r="Q1106" s="86" t="str" cm="1">
        <f t="array" ref="Q1106">_xlfn.IFS(Table1[[#This Row],[Asset Class]]&lt;&gt;"Local","y",Q$11=$E1106,"y",Table1[[#This Row],[Asset Class]]="Local","")</f>
        <v>y</v>
      </c>
      <c r="R1106" s="86" t="str" cm="1">
        <f t="array" ref="R1106">_xlfn.IFS(Table1[[#This Row],[Asset Class]]&lt;&gt;"Local","y",R$11=$E1106,"y",Table1[[#This Row],[Asset Class]]="Local","")</f>
        <v>y</v>
      </c>
      <c r="S1106" s="341" t="str" cm="1">
        <f t="array" ref="S1106">_xlfn.IFS(Table1[[#This Row],[Asset Class]]&lt;&gt;"Local","y",S$11=$E1106,"y",Table1[[#This Row],[Asset Class]]="Local","")</f>
        <v>y</v>
      </c>
      <c r="T1106" s="50"/>
      <c r="U1106" s="95">
        <f>IF(Table1[[#This Row],[Asset Class]]&lt;&gt;"Local",0.25,IF(P1106="y",1,""))</f>
        <v>0.25</v>
      </c>
      <c r="V1106" s="415">
        <f>IF(Table1[[#This Row],[Asset Class]]&lt;&gt;"Local",0.25,IF(Q1106="y",1,""))</f>
        <v>0.25</v>
      </c>
      <c r="W1106" s="415">
        <f>IF(Table1[[#This Row],[Asset Class]]&lt;&gt;"Local",0.25,IF(R1106="y",1,""))</f>
        <v>0.25</v>
      </c>
      <c r="X1106" s="415">
        <f>IF(Table1[[#This Row],[Asset Class]]&lt;&gt;"Local",0.25,IF(S1106="y",1,""))</f>
        <v>0.25</v>
      </c>
      <c r="Y1106" s="95">
        <f t="shared" si="102"/>
        <v>1</v>
      </c>
      <c r="Z1106" s="50"/>
      <c r="AA1106" s="257">
        <f t="shared" si="103"/>
        <v>2881221.5</v>
      </c>
      <c r="AB1106" s="258">
        <f t="shared" si="104"/>
        <v>2881221.5</v>
      </c>
      <c r="AC1106" s="258">
        <f t="shared" si="105"/>
        <v>2881221.5</v>
      </c>
      <c r="AD1106" s="258">
        <f t="shared" si="106"/>
        <v>2881221.5</v>
      </c>
      <c r="AE1106" s="259">
        <f t="shared" si="107"/>
        <v>11524886</v>
      </c>
    </row>
    <row r="1107" spans="1:31">
      <c r="A1107" s="26"/>
      <c r="B1107" s="210" t="s">
        <v>1870</v>
      </c>
      <c r="C1107" s="211" t="s">
        <v>1871</v>
      </c>
      <c r="D1107" s="211" t="s">
        <v>111</v>
      </c>
      <c r="E1107" s="211" t="s">
        <v>114</v>
      </c>
      <c r="F1107" s="241" t="s">
        <v>103</v>
      </c>
      <c r="G1107" s="357">
        <v>0.5</v>
      </c>
      <c r="H1107" s="360">
        <v>8292.4569389696899</v>
      </c>
      <c r="I1107" s="365">
        <v>77.371645491830151</v>
      </c>
      <c r="J1107" s="332">
        <f>Table1[[#This Row],[Embellishment Area (m2)]]*Table1[[#This Row],[Construction Unit Rate ($/m)]]*Table1[[#This Row],[Embellishment Area Factor]]</f>
        <v>320800.51926911494</v>
      </c>
      <c r="K1107" s="246">
        <v>16584.91387793938</v>
      </c>
      <c r="L1107" s="337">
        <v>51.919695325664051</v>
      </c>
      <c r="M1107" s="88">
        <f>Table1[[#This Row],[Size of land (m2)]]*Table1[[#This Row],[Land Unit Rate ($/m2)]]</f>
        <v>861083.67554499011</v>
      </c>
      <c r="N1107" s="244">
        <v>2021</v>
      </c>
      <c r="O1107" s="202">
        <f>ROUND(IF(Table1[[#This Row],[Valuation Year]]=2016,(Table1[[#This Row],[Total Construction Cost ($)]]+Table1[[#This Row],[Land Value]])*('General Input Sheet'!$G$38/'General Input Sheet'!$G$43),Table1[[#This Row],[Total Construction Cost ($)]]+Table1[[#This Row],[Land Value]]),0)</f>
        <v>1181884</v>
      </c>
      <c r="P1107" s="123" t="str" cm="1">
        <f t="array" ref="P1107">_xlfn.IFS(Table1[[#This Row],[Asset Class]]&lt;&gt;"Local","y",P$11=$E1107,"y",Table1[[#This Row],[Asset Class]]="Local","")</f>
        <v/>
      </c>
      <c r="Q1107" s="86" t="str" cm="1">
        <f t="array" ref="Q1107">_xlfn.IFS(Table1[[#This Row],[Asset Class]]&lt;&gt;"Local","y",Q$11=$E1107,"y",Table1[[#This Row],[Asset Class]]="Local","")</f>
        <v/>
      </c>
      <c r="R1107" s="86" t="str" cm="1">
        <f t="array" ref="R1107">_xlfn.IFS(Table1[[#This Row],[Asset Class]]&lt;&gt;"Local","y",R$11=$E1107,"y",Table1[[#This Row],[Asset Class]]="Local","")</f>
        <v/>
      </c>
      <c r="S1107" s="341" t="str" cm="1">
        <f t="array" ref="S1107">_xlfn.IFS(Table1[[#This Row],[Asset Class]]&lt;&gt;"Local","y",S$11=$E1107,"y",Table1[[#This Row],[Asset Class]]="Local","")</f>
        <v>y</v>
      </c>
      <c r="T1107" s="50"/>
      <c r="U1107" s="95" t="str">
        <f>IF(Table1[[#This Row],[Asset Class]]&lt;&gt;"Local",0.25,IF(P1107="y",1,""))</f>
        <v/>
      </c>
      <c r="V1107" s="415" t="str">
        <f>IF(Table1[[#This Row],[Asset Class]]&lt;&gt;"Local",0.25,IF(Q1107="y",1,""))</f>
        <v/>
      </c>
      <c r="W1107" s="415" t="str">
        <f>IF(Table1[[#This Row],[Asset Class]]&lt;&gt;"Local",0.25,IF(R1107="y",1,""))</f>
        <v/>
      </c>
      <c r="X1107" s="415">
        <f>IF(Table1[[#This Row],[Asset Class]]&lt;&gt;"Local",0.25,IF(S1107="y",1,""))</f>
        <v>1</v>
      </c>
      <c r="Y1107" s="95">
        <f t="shared" si="102"/>
        <v>1</v>
      </c>
      <c r="Z1107" s="50"/>
      <c r="AA1107" s="257" t="str">
        <f t="shared" si="103"/>
        <v/>
      </c>
      <c r="AB1107" s="258" t="str">
        <f t="shared" si="104"/>
        <v/>
      </c>
      <c r="AC1107" s="258" t="str">
        <f t="shared" si="105"/>
        <v/>
      </c>
      <c r="AD1107" s="258">
        <f t="shared" si="106"/>
        <v>1181884</v>
      </c>
      <c r="AE1107" s="259">
        <f t="shared" si="107"/>
        <v>1181884</v>
      </c>
    </row>
    <row r="1108" spans="1:31">
      <c r="A1108" s="26"/>
      <c r="B1108" s="210" t="s">
        <v>1872</v>
      </c>
      <c r="C1108" s="211" t="s">
        <v>1873</v>
      </c>
      <c r="D1108" s="211" t="s">
        <v>111</v>
      </c>
      <c r="E1108" s="211" t="s">
        <v>114</v>
      </c>
      <c r="F1108" s="241" t="s">
        <v>103</v>
      </c>
      <c r="G1108" s="357">
        <v>0.5</v>
      </c>
      <c r="H1108" s="360">
        <v>9233.1786616036297</v>
      </c>
      <c r="I1108" s="365">
        <v>77.371645491830151</v>
      </c>
      <c r="J1108" s="332">
        <f>Table1[[#This Row],[Embellishment Area (m2)]]*Table1[[#This Row],[Construction Unit Rate ($/m)]]*Table1[[#This Row],[Embellishment Area Factor]]</f>
        <v>357193.1130841634</v>
      </c>
      <c r="K1108" s="246">
        <v>18466.357323207259</v>
      </c>
      <c r="L1108" s="337">
        <v>51.919695325664051</v>
      </c>
      <c r="M1108" s="88">
        <f>Table1[[#This Row],[Size of land (m2)]]*Table1[[#This Row],[Land Unit Rate ($/m2)]]</f>
        <v>958767.64599576604</v>
      </c>
      <c r="N1108" s="244">
        <v>2021</v>
      </c>
      <c r="O1108" s="202">
        <f>ROUND(IF(Table1[[#This Row],[Valuation Year]]=2016,(Table1[[#This Row],[Total Construction Cost ($)]]+Table1[[#This Row],[Land Value]])*('General Input Sheet'!$G$38/'General Input Sheet'!$G$43),Table1[[#This Row],[Total Construction Cost ($)]]+Table1[[#This Row],[Land Value]]),0)</f>
        <v>1315961</v>
      </c>
      <c r="P1108" s="123" t="str" cm="1">
        <f t="array" ref="P1108">_xlfn.IFS(Table1[[#This Row],[Asset Class]]&lt;&gt;"Local","y",P$11=$E1108,"y",Table1[[#This Row],[Asset Class]]="Local","")</f>
        <v/>
      </c>
      <c r="Q1108" s="86" t="str" cm="1">
        <f t="array" ref="Q1108">_xlfn.IFS(Table1[[#This Row],[Asset Class]]&lt;&gt;"Local","y",Q$11=$E1108,"y",Table1[[#This Row],[Asset Class]]="Local","")</f>
        <v/>
      </c>
      <c r="R1108" s="86" t="str" cm="1">
        <f t="array" ref="R1108">_xlfn.IFS(Table1[[#This Row],[Asset Class]]&lt;&gt;"Local","y",R$11=$E1108,"y",Table1[[#This Row],[Asset Class]]="Local","")</f>
        <v/>
      </c>
      <c r="S1108" s="341" t="str" cm="1">
        <f t="array" ref="S1108">_xlfn.IFS(Table1[[#This Row],[Asset Class]]&lt;&gt;"Local","y",S$11=$E1108,"y",Table1[[#This Row],[Asset Class]]="Local","")</f>
        <v>y</v>
      </c>
      <c r="T1108" s="50"/>
      <c r="U1108" s="95" t="str">
        <f>IF(Table1[[#This Row],[Asset Class]]&lt;&gt;"Local",0.25,IF(P1108="y",1,""))</f>
        <v/>
      </c>
      <c r="V1108" s="415" t="str">
        <f>IF(Table1[[#This Row],[Asset Class]]&lt;&gt;"Local",0.25,IF(Q1108="y",1,""))</f>
        <v/>
      </c>
      <c r="W1108" s="415" t="str">
        <f>IF(Table1[[#This Row],[Asset Class]]&lt;&gt;"Local",0.25,IF(R1108="y",1,""))</f>
        <v/>
      </c>
      <c r="X1108" s="415">
        <f>IF(Table1[[#This Row],[Asset Class]]&lt;&gt;"Local",0.25,IF(S1108="y",1,""))</f>
        <v>1</v>
      </c>
      <c r="Y1108" s="95">
        <f t="shared" si="102"/>
        <v>1</v>
      </c>
      <c r="Z1108" s="50"/>
      <c r="AA1108" s="257" t="str">
        <f t="shared" si="103"/>
        <v/>
      </c>
      <c r="AB1108" s="258" t="str">
        <f t="shared" si="104"/>
        <v/>
      </c>
      <c r="AC1108" s="258" t="str">
        <f t="shared" si="105"/>
        <v/>
      </c>
      <c r="AD1108" s="258">
        <f t="shared" si="106"/>
        <v>1315961</v>
      </c>
      <c r="AE1108" s="259">
        <f t="shared" si="107"/>
        <v>1315961</v>
      </c>
    </row>
    <row r="1109" spans="1:31">
      <c r="A1109" s="26"/>
      <c r="B1109" s="210" t="s">
        <v>1874</v>
      </c>
      <c r="C1109" s="211" t="s">
        <v>1875</v>
      </c>
      <c r="D1109" s="211" t="s">
        <v>106</v>
      </c>
      <c r="E1109" s="211" t="s">
        <v>114</v>
      </c>
      <c r="F1109" s="241" t="s">
        <v>136</v>
      </c>
      <c r="G1109" s="357">
        <v>0.5</v>
      </c>
      <c r="H1109" s="360">
        <v>17697.653479701254</v>
      </c>
      <c r="I1109" s="365">
        <v>566.28724924743767</v>
      </c>
      <c r="J1109" s="332">
        <f>Table1[[#This Row],[Embellishment Area (m2)]]*Table1[[#This Row],[Construction Unit Rate ($/m)]]*Table1[[#This Row],[Embellishment Area Factor]]</f>
        <v>5010977.753577183</v>
      </c>
      <c r="K1109" s="246">
        <v>35395.306959402507</v>
      </c>
      <c r="L1109" s="337">
        <v>75.676903388107434</v>
      </c>
      <c r="M1109" s="88">
        <f>Table1[[#This Row],[Size of land (m2)]]*Table1[[#This Row],[Land Unit Rate ($/m2)]]</f>
        <v>2678607.22515911</v>
      </c>
      <c r="N1109" s="244">
        <v>2021</v>
      </c>
      <c r="O1109" s="202">
        <f>ROUND(IF(Table1[[#This Row],[Valuation Year]]=2016,(Table1[[#This Row],[Total Construction Cost ($)]]+Table1[[#This Row],[Land Value]])*('General Input Sheet'!$G$38/'General Input Sheet'!$G$43),Table1[[#This Row],[Total Construction Cost ($)]]+Table1[[#This Row],[Land Value]]),0)</f>
        <v>7689585</v>
      </c>
      <c r="P1109" s="123" t="str" cm="1">
        <f t="array" ref="P1109">_xlfn.IFS(Table1[[#This Row],[Asset Class]]&lt;&gt;"Local","y",P$11=$E1109,"y",Table1[[#This Row],[Asset Class]]="Local","")</f>
        <v>y</v>
      </c>
      <c r="Q1109" s="86" t="str" cm="1">
        <f t="array" ref="Q1109">_xlfn.IFS(Table1[[#This Row],[Asset Class]]&lt;&gt;"Local","y",Q$11=$E1109,"y",Table1[[#This Row],[Asset Class]]="Local","")</f>
        <v>y</v>
      </c>
      <c r="R1109" s="86" t="str" cm="1">
        <f t="array" ref="R1109">_xlfn.IFS(Table1[[#This Row],[Asset Class]]&lt;&gt;"Local","y",R$11=$E1109,"y",Table1[[#This Row],[Asset Class]]="Local","")</f>
        <v>y</v>
      </c>
      <c r="S1109" s="341" t="str" cm="1">
        <f t="array" ref="S1109">_xlfn.IFS(Table1[[#This Row],[Asset Class]]&lt;&gt;"Local","y",S$11=$E1109,"y",Table1[[#This Row],[Asset Class]]="Local","")</f>
        <v>y</v>
      </c>
      <c r="T1109" s="50"/>
      <c r="U1109" s="95">
        <f>IF(Table1[[#This Row],[Asset Class]]&lt;&gt;"Local",0.25,IF(P1109="y",1,""))</f>
        <v>0.25</v>
      </c>
      <c r="V1109" s="415">
        <f>IF(Table1[[#This Row],[Asset Class]]&lt;&gt;"Local",0.25,IF(Q1109="y",1,""))</f>
        <v>0.25</v>
      </c>
      <c r="W1109" s="415">
        <f>IF(Table1[[#This Row],[Asset Class]]&lt;&gt;"Local",0.25,IF(R1109="y",1,""))</f>
        <v>0.25</v>
      </c>
      <c r="X1109" s="415">
        <f>IF(Table1[[#This Row],[Asset Class]]&lt;&gt;"Local",0.25,IF(S1109="y",1,""))</f>
        <v>0.25</v>
      </c>
      <c r="Y1109" s="95">
        <f t="shared" si="102"/>
        <v>1</v>
      </c>
      <c r="Z1109" s="50"/>
      <c r="AA1109" s="257">
        <f t="shared" si="103"/>
        <v>1922396.25</v>
      </c>
      <c r="AB1109" s="258">
        <f t="shared" si="104"/>
        <v>1922396.25</v>
      </c>
      <c r="AC1109" s="258">
        <f t="shared" si="105"/>
        <v>1922396.25</v>
      </c>
      <c r="AD1109" s="258">
        <f t="shared" si="106"/>
        <v>1922396.25</v>
      </c>
      <c r="AE1109" s="259">
        <f t="shared" si="107"/>
        <v>7689585</v>
      </c>
    </row>
    <row r="1110" spans="1:31">
      <c r="A1110" s="26"/>
      <c r="B1110" s="210" t="s">
        <v>1874</v>
      </c>
      <c r="C1110" s="211" t="s">
        <v>1876</v>
      </c>
      <c r="D1110" s="211" t="s">
        <v>106</v>
      </c>
      <c r="E1110" s="211" t="s">
        <v>114</v>
      </c>
      <c r="F1110" s="241" t="s">
        <v>103</v>
      </c>
      <c r="G1110" s="357">
        <v>0.5</v>
      </c>
      <c r="H1110" s="360">
        <v>66309.849393263255</v>
      </c>
      <c r="I1110" s="365">
        <v>566.28724924743767</v>
      </c>
      <c r="J1110" s="332">
        <f>Table1[[#This Row],[Embellishment Area (m2)]]*Table1[[#This Row],[Construction Unit Rate ($/m)]]*Table1[[#This Row],[Embellishment Area Factor]]</f>
        <v>18775211.10546146</v>
      </c>
      <c r="K1110" s="246">
        <v>132619.69878652651</v>
      </c>
      <c r="L1110" s="337">
        <v>75.676903388107434</v>
      </c>
      <c r="M1110" s="88">
        <f>Table1[[#This Row],[Size of land (m2)]]*Table1[[#This Row],[Land Unit Rate ($/m2)]]</f>
        <v>10036248.132427875</v>
      </c>
      <c r="N1110" s="244">
        <v>2021</v>
      </c>
      <c r="O1110" s="202">
        <f>ROUND(IF(Table1[[#This Row],[Valuation Year]]=2016,(Table1[[#This Row],[Total Construction Cost ($)]]+Table1[[#This Row],[Land Value]])*('General Input Sheet'!$G$38/'General Input Sheet'!$G$43),Table1[[#This Row],[Total Construction Cost ($)]]+Table1[[#This Row],[Land Value]]),0)</f>
        <v>28811459</v>
      </c>
      <c r="P1110" s="123" t="str" cm="1">
        <f t="array" ref="P1110">_xlfn.IFS(Table1[[#This Row],[Asset Class]]&lt;&gt;"Local","y",P$11=$E1110,"y",Table1[[#This Row],[Asset Class]]="Local","")</f>
        <v>y</v>
      </c>
      <c r="Q1110" s="86" t="str" cm="1">
        <f t="array" ref="Q1110">_xlfn.IFS(Table1[[#This Row],[Asset Class]]&lt;&gt;"Local","y",Q$11=$E1110,"y",Table1[[#This Row],[Asset Class]]="Local","")</f>
        <v>y</v>
      </c>
      <c r="R1110" s="86" t="str" cm="1">
        <f t="array" ref="R1110">_xlfn.IFS(Table1[[#This Row],[Asset Class]]&lt;&gt;"Local","y",R$11=$E1110,"y",Table1[[#This Row],[Asset Class]]="Local","")</f>
        <v>y</v>
      </c>
      <c r="S1110" s="341" t="str" cm="1">
        <f t="array" ref="S1110">_xlfn.IFS(Table1[[#This Row],[Asset Class]]&lt;&gt;"Local","y",S$11=$E1110,"y",Table1[[#This Row],[Asset Class]]="Local","")</f>
        <v>y</v>
      </c>
      <c r="T1110" s="50"/>
      <c r="U1110" s="95">
        <f>IF(Table1[[#This Row],[Asset Class]]&lt;&gt;"Local",0.25,IF(P1110="y",1,""))</f>
        <v>0.25</v>
      </c>
      <c r="V1110" s="415">
        <f>IF(Table1[[#This Row],[Asset Class]]&lt;&gt;"Local",0.25,IF(Q1110="y",1,""))</f>
        <v>0.25</v>
      </c>
      <c r="W1110" s="415">
        <f>IF(Table1[[#This Row],[Asset Class]]&lt;&gt;"Local",0.25,IF(R1110="y",1,""))</f>
        <v>0.25</v>
      </c>
      <c r="X1110" s="415">
        <f>IF(Table1[[#This Row],[Asset Class]]&lt;&gt;"Local",0.25,IF(S1110="y",1,""))</f>
        <v>0.25</v>
      </c>
      <c r="Y1110" s="95">
        <f t="shared" si="102"/>
        <v>1</v>
      </c>
      <c r="Z1110" s="50"/>
      <c r="AA1110" s="257">
        <f t="shared" si="103"/>
        <v>7202864.75</v>
      </c>
      <c r="AB1110" s="258">
        <f t="shared" si="104"/>
        <v>7202864.75</v>
      </c>
      <c r="AC1110" s="258">
        <f t="shared" si="105"/>
        <v>7202864.75</v>
      </c>
      <c r="AD1110" s="258">
        <f t="shared" si="106"/>
        <v>7202864.75</v>
      </c>
      <c r="AE1110" s="259">
        <f t="shared" si="107"/>
        <v>28811459</v>
      </c>
    </row>
    <row r="1111" spans="1:31">
      <c r="A1111" s="26"/>
      <c r="B1111" s="210" t="s">
        <v>1877</v>
      </c>
      <c r="C1111" s="211" t="s">
        <v>1878</v>
      </c>
      <c r="D1111" s="211" t="s">
        <v>111</v>
      </c>
      <c r="E1111" s="211" t="s">
        <v>107</v>
      </c>
      <c r="F1111" s="241" t="s">
        <v>136</v>
      </c>
      <c r="G1111" s="357">
        <v>0.5</v>
      </c>
      <c r="H1111" s="360">
        <v>18214.835711507167</v>
      </c>
      <c r="I1111" s="365">
        <v>111.62041035606889</v>
      </c>
      <c r="J1111" s="332">
        <f>Table1[[#This Row],[Embellishment Area (m2)]]*Table1[[#This Row],[Construction Unit Rate ($/m)]]*Table1[[#This Row],[Embellishment Area Factor]]</f>
        <v>1016573.718343404</v>
      </c>
      <c r="K1111" s="246">
        <v>36429.671423014333</v>
      </c>
      <c r="L1111" s="337">
        <v>66.125722619436161</v>
      </c>
      <c r="M1111" s="88">
        <f>Table1[[#This Row],[Size of land (m2)]]*Table1[[#This Row],[Land Unit Rate ($/m2)]]</f>
        <v>2408938.3476354461</v>
      </c>
      <c r="N1111" s="244">
        <v>2021</v>
      </c>
      <c r="O1111" s="202">
        <f>ROUND(IF(Table1[[#This Row],[Valuation Year]]=2016,(Table1[[#This Row],[Total Construction Cost ($)]]+Table1[[#This Row],[Land Value]])*('General Input Sheet'!$G$38/'General Input Sheet'!$G$43),Table1[[#This Row],[Total Construction Cost ($)]]+Table1[[#This Row],[Land Value]]),0)</f>
        <v>3425512</v>
      </c>
      <c r="P1111" s="123" t="str" cm="1">
        <f t="array" ref="P1111">_xlfn.IFS(Table1[[#This Row],[Asset Class]]&lt;&gt;"Local","y",P$11=$E1111,"y",Table1[[#This Row],[Asset Class]]="Local","")</f>
        <v>y</v>
      </c>
      <c r="Q1111" s="86" t="str" cm="1">
        <f t="array" ref="Q1111">_xlfn.IFS(Table1[[#This Row],[Asset Class]]&lt;&gt;"Local","y",Q$11=$E1111,"y",Table1[[#This Row],[Asset Class]]="Local","")</f>
        <v/>
      </c>
      <c r="R1111" s="86" t="str" cm="1">
        <f t="array" ref="R1111">_xlfn.IFS(Table1[[#This Row],[Asset Class]]&lt;&gt;"Local","y",R$11=$E1111,"y",Table1[[#This Row],[Asset Class]]="Local","")</f>
        <v/>
      </c>
      <c r="S1111" s="341" t="str" cm="1">
        <f t="array" ref="S1111">_xlfn.IFS(Table1[[#This Row],[Asset Class]]&lt;&gt;"Local","y",S$11=$E1111,"y",Table1[[#This Row],[Asset Class]]="Local","")</f>
        <v/>
      </c>
      <c r="T1111" s="50"/>
      <c r="U1111" s="95">
        <f>IF(Table1[[#This Row],[Asset Class]]&lt;&gt;"Local",0.25,IF(P1111="y",1,""))</f>
        <v>1</v>
      </c>
      <c r="V1111" s="415" t="str">
        <f>IF(Table1[[#This Row],[Asset Class]]&lt;&gt;"Local",0.25,IF(Q1111="y",1,""))</f>
        <v/>
      </c>
      <c r="W1111" s="415" t="str">
        <f>IF(Table1[[#This Row],[Asset Class]]&lt;&gt;"Local",0.25,IF(R1111="y",1,""))</f>
        <v/>
      </c>
      <c r="X1111" s="415" t="str">
        <f>IF(Table1[[#This Row],[Asset Class]]&lt;&gt;"Local",0.25,IF(S1111="y",1,""))</f>
        <v/>
      </c>
      <c r="Y1111" s="95">
        <f t="shared" si="102"/>
        <v>1</v>
      </c>
      <c r="Z1111" s="50"/>
      <c r="AA1111" s="257">
        <f t="shared" si="103"/>
        <v>3425512</v>
      </c>
      <c r="AB1111" s="258" t="str">
        <f t="shared" si="104"/>
        <v/>
      </c>
      <c r="AC1111" s="258" t="str">
        <f t="shared" si="105"/>
        <v/>
      </c>
      <c r="AD1111" s="258" t="str">
        <f t="shared" si="106"/>
        <v/>
      </c>
      <c r="AE1111" s="259">
        <f t="shared" si="107"/>
        <v>3425512</v>
      </c>
    </row>
    <row r="1112" spans="1:31">
      <c r="A1112" s="26"/>
      <c r="B1112" s="210" t="s">
        <v>1877</v>
      </c>
      <c r="C1112" s="211" t="s">
        <v>1879</v>
      </c>
      <c r="D1112" s="211" t="s">
        <v>111</v>
      </c>
      <c r="E1112" s="211" t="s">
        <v>107</v>
      </c>
      <c r="F1112" s="241" t="s">
        <v>108</v>
      </c>
      <c r="G1112" s="357">
        <v>0.5</v>
      </c>
      <c r="H1112" s="361">
        <v>24255.53109593656</v>
      </c>
      <c r="I1112" s="365">
        <v>111.62041035606889</v>
      </c>
      <c r="J1112" s="332">
        <f>Table1[[#This Row],[Embellishment Area (m2)]]*Table1[[#This Row],[Construction Unit Rate ($/m)]]*Table1[[#This Row],[Embellishment Area Factor]]</f>
        <v>1353706.167166414</v>
      </c>
      <c r="K1112" s="246">
        <v>48511.062191873119</v>
      </c>
      <c r="L1112" s="337">
        <v>66.125722619436161</v>
      </c>
      <c r="M1112" s="88">
        <f>Table1[[#This Row],[Size of land (m2)]]*Table1[[#This Row],[Land Unit Rate ($/m2)]]</f>
        <v>3207829.0424740189</v>
      </c>
      <c r="N1112" s="244">
        <v>2021</v>
      </c>
      <c r="O1112" s="88">
        <f>ROUND(IF(Table1[[#This Row],[Valuation Year]]=2016,(Table1[[#This Row],[Total Construction Cost ($)]]+Table1[[#This Row],[Land Value]])*('General Input Sheet'!$G$38/'General Input Sheet'!$G$43),Table1[[#This Row],[Total Construction Cost ($)]]+Table1[[#This Row],[Land Value]]),0)</f>
        <v>4561535</v>
      </c>
      <c r="P1112" s="123" t="str" cm="1">
        <f t="array" ref="P1112">_xlfn.IFS(Table1[[#This Row],[Asset Class]]&lt;&gt;"Local","y",P$11=$E1112,"y",Table1[[#This Row],[Asset Class]]="Local","")</f>
        <v>y</v>
      </c>
      <c r="Q1112" s="86" t="str" cm="1">
        <f t="array" ref="Q1112">_xlfn.IFS(Table1[[#This Row],[Asset Class]]&lt;&gt;"Local","y",Q$11=$E1112,"y",Table1[[#This Row],[Asset Class]]="Local","")</f>
        <v/>
      </c>
      <c r="R1112" s="86" t="str" cm="1">
        <f t="array" ref="R1112">_xlfn.IFS(Table1[[#This Row],[Asset Class]]&lt;&gt;"Local","y",R$11=$E1112,"y",Table1[[#This Row],[Asset Class]]="Local","")</f>
        <v/>
      </c>
      <c r="S1112" s="341" t="str" cm="1">
        <f t="array" ref="S1112">_xlfn.IFS(Table1[[#This Row],[Asset Class]]&lt;&gt;"Local","y",S$11=$E1112,"y",Table1[[#This Row],[Asset Class]]="Local","")</f>
        <v/>
      </c>
      <c r="T1112" s="50"/>
      <c r="U1112" s="95">
        <f>IF(Table1[[#This Row],[Asset Class]]&lt;&gt;"Local",0.25,IF(P1112="y",1,""))</f>
        <v>1</v>
      </c>
      <c r="V1112" s="415" t="str">
        <f>IF(Table1[[#This Row],[Asset Class]]&lt;&gt;"Local",0.25,IF(Q1112="y",1,""))</f>
        <v/>
      </c>
      <c r="W1112" s="415" t="str">
        <f>IF(Table1[[#This Row],[Asset Class]]&lt;&gt;"Local",0.25,IF(R1112="y",1,""))</f>
        <v/>
      </c>
      <c r="X1112" s="415" t="str">
        <f>IF(Table1[[#This Row],[Asset Class]]&lt;&gt;"Local",0.25,IF(S1112="y",1,""))</f>
        <v/>
      </c>
      <c r="Y1112" s="95">
        <f t="shared" si="102"/>
        <v>1</v>
      </c>
      <c r="Z1112" s="50"/>
      <c r="AA1112" s="257">
        <f t="shared" si="103"/>
        <v>4561535</v>
      </c>
      <c r="AB1112" s="258" t="str">
        <f t="shared" si="104"/>
        <v/>
      </c>
      <c r="AC1112" s="258" t="str">
        <f t="shared" si="105"/>
        <v/>
      </c>
      <c r="AD1112" s="258" t="str">
        <f t="shared" si="106"/>
        <v/>
      </c>
      <c r="AE1112" s="259">
        <f t="shared" si="107"/>
        <v>4561535</v>
      </c>
    </row>
    <row r="1113" spans="1:31">
      <c r="A1113" s="26"/>
      <c r="B1113" s="210" t="s">
        <v>1877</v>
      </c>
      <c r="C1113" s="211" t="s">
        <v>1880</v>
      </c>
      <c r="D1113" s="211" t="s">
        <v>111</v>
      </c>
      <c r="E1113" s="211" t="s">
        <v>107</v>
      </c>
      <c r="F1113" s="241" t="s">
        <v>103</v>
      </c>
      <c r="G1113" s="357">
        <v>0.5</v>
      </c>
      <c r="H1113" s="360">
        <v>34112.189202761081</v>
      </c>
      <c r="I1113" s="365">
        <v>111.62041035606889</v>
      </c>
      <c r="J1113" s="332">
        <f>Table1[[#This Row],[Embellishment Area (m2)]]*Table1[[#This Row],[Construction Unit Rate ($/m)]]*Table1[[#This Row],[Embellishment Area Factor]]</f>
        <v>1903808.2784780271</v>
      </c>
      <c r="K1113" s="246">
        <v>68224.378405522162</v>
      </c>
      <c r="L1113" s="337">
        <v>66.125722619436161</v>
      </c>
      <c r="M1113" s="88">
        <f>Table1[[#This Row],[Size of land (m2)]]*Table1[[#This Row],[Land Unit Rate ($/m2)]]</f>
        <v>4511386.3223270085</v>
      </c>
      <c r="N1113" s="244">
        <v>2021</v>
      </c>
      <c r="O1113" s="202">
        <f>ROUND(IF(Table1[[#This Row],[Valuation Year]]=2016,(Table1[[#This Row],[Total Construction Cost ($)]]+Table1[[#This Row],[Land Value]])*('General Input Sheet'!$G$38/'General Input Sheet'!$G$43),Table1[[#This Row],[Total Construction Cost ($)]]+Table1[[#This Row],[Land Value]]),0)</f>
        <v>6415195</v>
      </c>
      <c r="P1113" s="123" t="str" cm="1">
        <f t="array" ref="P1113">_xlfn.IFS(Table1[[#This Row],[Asset Class]]&lt;&gt;"Local","y",P$11=$E1113,"y",Table1[[#This Row],[Asset Class]]="Local","")</f>
        <v>y</v>
      </c>
      <c r="Q1113" s="86" t="str" cm="1">
        <f t="array" ref="Q1113">_xlfn.IFS(Table1[[#This Row],[Asset Class]]&lt;&gt;"Local","y",Q$11=$E1113,"y",Table1[[#This Row],[Asset Class]]="Local","")</f>
        <v/>
      </c>
      <c r="R1113" s="86" t="str" cm="1">
        <f t="array" ref="R1113">_xlfn.IFS(Table1[[#This Row],[Asset Class]]&lt;&gt;"Local","y",R$11=$E1113,"y",Table1[[#This Row],[Asset Class]]="Local","")</f>
        <v/>
      </c>
      <c r="S1113" s="341" t="str" cm="1">
        <f t="array" ref="S1113">_xlfn.IFS(Table1[[#This Row],[Asset Class]]&lt;&gt;"Local","y",S$11=$E1113,"y",Table1[[#This Row],[Asset Class]]="Local","")</f>
        <v/>
      </c>
      <c r="T1113" s="50"/>
      <c r="U1113" s="95">
        <f>IF(Table1[[#This Row],[Asset Class]]&lt;&gt;"Local",0.25,IF(P1113="y",1,""))</f>
        <v>1</v>
      </c>
      <c r="V1113" s="415" t="str">
        <f>IF(Table1[[#This Row],[Asset Class]]&lt;&gt;"Local",0.25,IF(Q1113="y",1,""))</f>
        <v/>
      </c>
      <c r="W1113" s="415" t="str">
        <f>IF(Table1[[#This Row],[Asset Class]]&lt;&gt;"Local",0.25,IF(R1113="y",1,""))</f>
        <v/>
      </c>
      <c r="X1113" s="415" t="str">
        <f>IF(Table1[[#This Row],[Asset Class]]&lt;&gt;"Local",0.25,IF(S1113="y",1,""))</f>
        <v/>
      </c>
      <c r="Y1113" s="95">
        <f t="shared" si="102"/>
        <v>1</v>
      </c>
      <c r="Z1113" s="50"/>
      <c r="AA1113" s="257">
        <f t="shared" si="103"/>
        <v>6415195</v>
      </c>
      <c r="AB1113" s="258" t="str">
        <f t="shared" si="104"/>
        <v/>
      </c>
      <c r="AC1113" s="258" t="str">
        <f t="shared" si="105"/>
        <v/>
      </c>
      <c r="AD1113" s="258" t="str">
        <f t="shared" si="106"/>
        <v/>
      </c>
      <c r="AE1113" s="259">
        <f t="shared" si="107"/>
        <v>6415195</v>
      </c>
    </row>
    <row r="1114" spans="1:31">
      <c r="A1114" s="26"/>
      <c r="B1114" s="210" t="s">
        <v>1881</v>
      </c>
      <c r="C1114" s="211" t="s">
        <v>1882</v>
      </c>
      <c r="D1114" s="211" t="s">
        <v>106</v>
      </c>
      <c r="E1114" s="211" t="s">
        <v>107</v>
      </c>
      <c r="F1114" s="241" t="s">
        <v>108</v>
      </c>
      <c r="G1114" s="357">
        <v>0.5</v>
      </c>
      <c r="H1114" s="360">
        <v>6484.2458813615203</v>
      </c>
      <c r="I1114" s="365">
        <v>295.91815694928124</v>
      </c>
      <c r="J1114" s="332">
        <f>Table1[[#This Row],[Embellishment Area (m2)]]*Table1[[#This Row],[Construction Unit Rate ($/m)]]*Table1[[#This Row],[Embellishment Area Factor]]</f>
        <v>959403.04520923446</v>
      </c>
      <c r="K1114" s="246">
        <v>12968.491762723041</v>
      </c>
      <c r="L1114" s="337">
        <v>157.26221918381682</v>
      </c>
      <c r="M1114" s="88">
        <f>Table1[[#This Row],[Size of land (m2)]]*Table1[[#This Row],[Land Unit Rate ($/m2)]]</f>
        <v>2039453.7940728739</v>
      </c>
      <c r="N1114" s="244">
        <v>2021</v>
      </c>
      <c r="O1114" s="202">
        <f>ROUND(IF(Table1[[#This Row],[Valuation Year]]=2016,(Table1[[#This Row],[Total Construction Cost ($)]]+Table1[[#This Row],[Land Value]])*('General Input Sheet'!$G$38/'General Input Sheet'!$G$43),Table1[[#This Row],[Total Construction Cost ($)]]+Table1[[#This Row],[Land Value]]),0)</f>
        <v>2998857</v>
      </c>
      <c r="P1114" s="123" t="str" cm="1">
        <f t="array" ref="P1114">_xlfn.IFS(Table1[[#This Row],[Asset Class]]&lt;&gt;"Local","y",P$11=$E1114,"y",Table1[[#This Row],[Asset Class]]="Local","")</f>
        <v>y</v>
      </c>
      <c r="Q1114" s="86" t="str" cm="1">
        <f t="array" ref="Q1114">_xlfn.IFS(Table1[[#This Row],[Asset Class]]&lt;&gt;"Local","y",Q$11=$E1114,"y",Table1[[#This Row],[Asset Class]]="Local","")</f>
        <v>y</v>
      </c>
      <c r="R1114" s="86" t="str" cm="1">
        <f t="array" ref="R1114">_xlfn.IFS(Table1[[#This Row],[Asset Class]]&lt;&gt;"Local","y",R$11=$E1114,"y",Table1[[#This Row],[Asset Class]]="Local","")</f>
        <v>y</v>
      </c>
      <c r="S1114" s="341" t="str" cm="1">
        <f t="array" ref="S1114">_xlfn.IFS(Table1[[#This Row],[Asset Class]]&lt;&gt;"Local","y",S$11=$E1114,"y",Table1[[#This Row],[Asset Class]]="Local","")</f>
        <v>y</v>
      </c>
      <c r="T1114" s="50"/>
      <c r="U1114" s="95">
        <f>IF(Table1[[#This Row],[Asset Class]]&lt;&gt;"Local",0.25,IF(P1114="y",1,""))</f>
        <v>0.25</v>
      </c>
      <c r="V1114" s="415">
        <f>IF(Table1[[#This Row],[Asset Class]]&lt;&gt;"Local",0.25,IF(Q1114="y",1,""))</f>
        <v>0.25</v>
      </c>
      <c r="W1114" s="415">
        <f>IF(Table1[[#This Row],[Asset Class]]&lt;&gt;"Local",0.25,IF(R1114="y",1,""))</f>
        <v>0.25</v>
      </c>
      <c r="X1114" s="415">
        <f>IF(Table1[[#This Row],[Asset Class]]&lt;&gt;"Local",0.25,IF(S1114="y",1,""))</f>
        <v>0.25</v>
      </c>
      <c r="Y1114" s="95">
        <f t="shared" si="102"/>
        <v>1</v>
      </c>
      <c r="Z1114" s="50"/>
      <c r="AA1114" s="257">
        <f t="shared" si="103"/>
        <v>749714.25</v>
      </c>
      <c r="AB1114" s="258">
        <f t="shared" si="104"/>
        <v>749714.25</v>
      </c>
      <c r="AC1114" s="258">
        <f t="shared" si="105"/>
        <v>749714.25</v>
      </c>
      <c r="AD1114" s="258">
        <f t="shared" si="106"/>
        <v>749714.25</v>
      </c>
      <c r="AE1114" s="259">
        <f t="shared" si="107"/>
        <v>2998857</v>
      </c>
    </row>
    <row r="1115" spans="1:31">
      <c r="A1115" s="26"/>
      <c r="B1115" s="210" t="s">
        <v>1883</v>
      </c>
      <c r="C1115" s="211" t="s">
        <v>1884</v>
      </c>
      <c r="D1115" s="211" t="s">
        <v>106</v>
      </c>
      <c r="E1115" s="211" t="s">
        <v>114</v>
      </c>
      <c r="F1115" s="241" t="s">
        <v>103</v>
      </c>
      <c r="G1115" s="357">
        <v>0.5</v>
      </c>
      <c r="H1115" s="360">
        <v>47848.310553937103</v>
      </c>
      <c r="I1115" s="365">
        <v>566.28724924743767</v>
      </c>
      <c r="J1115" s="332">
        <f>Table1[[#This Row],[Embellishment Area (m2)]]*Table1[[#This Row],[Construction Unit Rate ($/m)]]*Table1[[#This Row],[Embellishment Area Factor]]</f>
        <v>13547944.082363091</v>
      </c>
      <c r="K1115" s="246">
        <v>95696.621107874205</v>
      </c>
      <c r="L1115" s="337">
        <v>75.676903388107434</v>
      </c>
      <c r="M1115" s="88">
        <f>Table1[[#This Row],[Size of land (m2)]]*Table1[[#This Row],[Land Unit Rate ($/m2)]]</f>
        <v>7242023.9501489187</v>
      </c>
      <c r="N1115" s="244">
        <v>2021</v>
      </c>
      <c r="O1115" s="202">
        <f>ROUND(IF(Table1[[#This Row],[Valuation Year]]=2016,(Table1[[#This Row],[Total Construction Cost ($)]]+Table1[[#This Row],[Land Value]])*('General Input Sheet'!$G$38/'General Input Sheet'!$G$43),Table1[[#This Row],[Total Construction Cost ($)]]+Table1[[#This Row],[Land Value]]),0)</f>
        <v>20789968</v>
      </c>
      <c r="P1115" s="123" t="str" cm="1">
        <f t="array" ref="P1115">_xlfn.IFS(Table1[[#This Row],[Asset Class]]&lt;&gt;"Local","y",P$11=$E1115,"y",Table1[[#This Row],[Asset Class]]="Local","")</f>
        <v>y</v>
      </c>
      <c r="Q1115" s="86" t="str" cm="1">
        <f t="array" ref="Q1115">_xlfn.IFS(Table1[[#This Row],[Asset Class]]&lt;&gt;"Local","y",Q$11=$E1115,"y",Table1[[#This Row],[Asset Class]]="Local","")</f>
        <v>y</v>
      </c>
      <c r="R1115" s="86" t="str" cm="1">
        <f t="array" ref="R1115">_xlfn.IFS(Table1[[#This Row],[Asset Class]]&lt;&gt;"Local","y",R$11=$E1115,"y",Table1[[#This Row],[Asset Class]]="Local","")</f>
        <v>y</v>
      </c>
      <c r="S1115" s="341" t="str" cm="1">
        <f t="array" ref="S1115">_xlfn.IFS(Table1[[#This Row],[Asset Class]]&lt;&gt;"Local","y",S$11=$E1115,"y",Table1[[#This Row],[Asset Class]]="Local","")</f>
        <v>y</v>
      </c>
      <c r="T1115" s="50"/>
      <c r="U1115" s="95">
        <f>IF(Table1[[#This Row],[Asset Class]]&lt;&gt;"Local",0.25,IF(P1115="y",1,""))</f>
        <v>0.25</v>
      </c>
      <c r="V1115" s="415">
        <f>IF(Table1[[#This Row],[Asset Class]]&lt;&gt;"Local",0.25,IF(Q1115="y",1,""))</f>
        <v>0.25</v>
      </c>
      <c r="W1115" s="415">
        <f>IF(Table1[[#This Row],[Asset Class]]&lt;&gt;"Local",0.25,IF(R1115="y",1,""))</f>
        <v>0.25</v>
      </c>
      <c r="X1115" s="415">
        <f>IF(Table1[[#This Row],[Asset Class]]&lt;&gt;"Local",0.25,IF(S1115="y",1,""))</f>
        <v>0.25</v>
      </c>
      <c r="Y1115" s="95">
        <f t="shared" si="102"/>
        <v>1</v>
      </c>
      <c r="Z1115" s="50"/>
      <c r="AA1115" s="257">
        <f t="shared" si="103"/>
        <v>5197492</v>
      </c>
      <c r="AB1115" s="258">
        <f t="shared" si="104"/>
        <v>5197492</v>
      </c>
      <c r="AC1115" s="258">
        <f t="shared" si="105"/>
        <v>5197492</v>
      </c>
      <c r="AD1115" s="258">
        <f t="shared" si="106"/>
        <v>5197492</v>
      </c>
      <c r="AE1115" s="259">
        <f t="shared" si="107"/>
        <v>20789968</v>
      </c>
    </row>
    <row r="1116" spans="1:31">
      <c r="A1116" s="26"/>
      <c r="B1116" s="210" t="s">
        <v>1883</v>
      </c>
      <c r="C1116" s="211" t="s">
        <v>1885</v>
      </c>
      <c r="D1116" s="211" t="s">
        <v>106</v>
      </c>
      <c r="E1116" s="211" t="s">
        <v>114</v>
      </c>
      <c r="F1116" s="241" t="s">
        <v>136</v>
      </c>
      <c r="G1116" s="357">
        <v>0.5</v>
      </c>
      <c r="H1116" s="360">
        <v>46582.241919528591</v>
      </c>
      <c r="I1116" s="365">
        <v>566.28724924743767</v>
      </c>
      <c r="J1116" s="332">
        <f>Table1[[#This Row],[Embellishment Area (m2)]]*Table1[[#This Row],[Construction Unit Rate ($/m)]]*Table1[[#This Row],[Embellishment Area Factor]]</f>
        <v>13189464.820194263</v>
      </c>
      <c r="K1116" s="246">
        <v>93164.483839057182</v>
      </c>
      <c r="L1116" s="337">
        <v>75.676903388107434</v>
      </c>
      <c r="M1116" s="88">
        <f>Table1[[#This Row],[Size of land (m2)]]*Table1[[#This Row],[Land Unit Rate ($/m2)]]</f>
        <v>7050399.6426912267</v>
      </c>
      <c r="N1116" s="244">
        <v>2021</v>
      </c>
      <c r="O1116" s="202">
        <f>ROUND(IF(Table1[[#This Row],[Valuation Year]]=2016,(Table1[[#This Row],[Total Construction Cost ($)]]+Table1[[#This Row],[Land Value]])*('General Input Sheet'!$G$38/'General Input Sheet'!$G$43),Table1[[#This Row],[Total Construction Cost ($)]]+Table1[[#This Row],[Land Value]]),0)</f>
        <v>20239864</v>
      </c>
      <c r="P1116" s="123" t="str" cm="1">
        <f t="array" ref="P1116">_xlfn.IFS(Table1[[#This Row],[Asset Class]]&lt;&gt;"Local","y",P$11=$E1116,"y",Table1[[#This Row],[Asset Class]]="Local","")</f>
        <v>y</v>
      </c>
      <c r="Q1116" s="86" t="str" cm="1">
        <f t="array" ref="Q1116">_xlfn.IFS(Table1[[#This Row],[Asset Class]]&lt;&gt;"Local","y",Q$11=$E1116,"y",Table1[[#This Row],[Asset Class]]="Local","")</f>
        <v>y</v>
      </c>
      <c r="R1116" s="86" t="str" cm="1">
        <f t="array" ref="R1116">_xlfn.IFS(Table1[[#This Row],[Asset Class]]&lt;&gt;"Local","y",R$11=$E1116,"y",Table1[[#This Row],[Asset Class]]="Local","")</f>
        <v>y</v>
      </c>
      <c r="S1116" s="341" t="str" cm="1">
        <f t="array" ref="S1116">_xlfn.IFS(Table1[[#This Row],[Asset Class]]&lt;&gt;"Local","y",S$11=$E1116,"y",Table1[[#This Row],[Asset Class]]="Local","")</f>
        <v>y</v>
      </c>
      <c r="T1116" s="50"/>
      <c r="U1116" s="95">
        <f>IF(Table1[[#This Row],[Asset Class]]&lt;&gt;"Local",0.25,IF(P1116="y",1,""))</f>
        <v>0.25</v>
      </c>
      <c r="V1116" s="415">
        <f>IF(Table1[[#This Row],[Asset Class]]&lt;&gt;"Local",0.25,IF(Q1116="y",1,""))</f>
        <v>0.25</v>
      </c>
      <c r="W1116" s="415">
        <f>IF(Table1[[#This Row],[Asset Class]]&lt;&gt;"Local",0.25,IF(R1116="y",1,""))</f>
        <v>0.25</v>
      </c>
      <c r="X1116" s="415">
        <f>IF(Table1[[#This Row],[Asset Class]]&lt;&gt;"Local",0.25,IF(S1116="y",1,""))</f>
        <v>0.25</v>
      </c>
      <c r="Y1116" s="95">
        <f t="shared" si="102"/>
        <v>1</v>
      </c>
      <c r="Z1116" s="50"/>
      <c r="AA1116" s="257">
        <f t="shared" si="103"/>
        <v>5059966</v>
      </c>
      <c r="AB1116" s="258">
        <f t="shared" si="104"/>
        <v>5059966</v>
      </c>
      <c r="AC1116" s="258">
        <f t="shared" si="105"/>
        <v>5059966</v>
      </c>
      <c r="AD1116" s="258">
        <f t="shared" si="106"/>
        <v>5059966</v>
      </c>
      <c r="AE1116" s="259">
        <f t="shared" si="107"/>
        <v>20239864</v>
      </c>
    </row>
    <row r="1117" spans="1:31">
      <c r="A1117" s="26"/>
      <c r="B1117" s="210" t="s">
        <v>1886</v>
      </c>
      <c r="C1117" s="211" t="s">
        <v>1887</v>
      </c>
      <c r="D1117" s="211" t="s">
        <v>106</v>
      </c>
      <c r="E1117" s="211" t="s">
        <v>114</v>
      </c>
      <c r="F1117" s="241" t="s">
        <v>136</v>
      </c>
      <c r="G1117" s="357">
        <v>0.5</v>
      </c>
      <c r="H1117" s="360">
        <v>7723.4518782248952</v>
      </c>
      <c r="I1117" s="365">
        <v>566.28724924743767</v>
      </c>
      <c r="J1117" s="332">
        <f>Table1[[#This Row],[Embellishment Area (m2)]]*Table1[[#This Row],[Construction Unit Rate ($/m)]]*Table1[[#This Row],[Embellishment Area Factor]]</f>
        <v>2186846.1594074657</v>
      </c>
      <c r="K1117" s="246">
        <v>15446.90375644979</v>
      </c>
      <c r="L1117" s="337">
        <v>75.676903388107434</v>
      </c>
      <c r="M1117" s="88">
        <f>Table1[[#This Row],[Size of land (m2)]]*Table1[[#This Row],[Land Unit Rate ($/m2)]]</f>
        <v>1168973.8432222446</v>
      </c>
      <c r="N1117" s="244">
        <v>2021</v>
      </c>
      <c r="O1117" s="202">
        <f>ROUND(IF(Table1[[#This Row],[Valuation Year]]=2016,(Table1[[#This Row],[Total Construction Cost ($)]]+Table1[[#This Row],[Land Value]])*('General Input Sheet'!$G$38/'General Input Sheet'!$G$43),Table1[[#This Row],[Total Construction Cost ($)]]+Table1[[#This Row],[Land Value]]),0)</f>
        <v>3355820</v>
      </c>
      <c r="P1117" s="123" t="str" cm="1">
        <f t="array" ref="P1117">_xlfn.IFS(Table1[[#This Row],[Asset Class]]&lt;&gt;"Local","y",P$11=$E1117,"y",Table1[[#This Row],[Asset Class]]="Local","")</f>
        <v>y</v>
      </c>
      <c r="Q1117" s="86" t="str" cm="1">
        <f t="array" ref="Q1117">_xlfn.IFS(Table1[[#This Row],[Asset Class]]&lt;&gt;"Local","y",Q$11=$E1117,"y",Table1[[#This Row],[Asset Class]]="Local","")</f>
        <v>y</v>
      </c>
      <c r="R1117" s="86" t="str" cm="1">
        <f t="array" ref="R1117">_xlfn.IFS(Table1[[#This Row],[Asset Class]]&lt;&gt;"Local","y",R$11=$E1117,"y",Table1[[#This Row],[Asset Class]]="Local","")</f>
        <v>y</v>
      </c>
      <c r="S1117" s="341" t="str" cm="1">
        <f t="array" ref="S1117">_xlfn.IFS(Table1[[#This Row],[Asset Class]]&lt;&gt;"Local","y",S$11=$E1117,"y",Table1[[#This Row],[Asset Class]]="Local","")</f>
        <v>y</v>
      </c>
      <c r="T1117" s="50"/>
      <c r="U1117" s="95">
        <f>IF(Table1[[#This Row],[Asset Class]]&lt;&gt;"Local",0.25,IF(P1117="y",1,""))</f>
        <v>0.25</v>
      </c>
      <c r="V1117" s="415">
        <f>IF(Table1[[#This Row],[Asset Class]]&lt;&gt;"Local",0.25,IF(Q1117="y",1,""))</f>
        <v>0.25</v>
      </c>
      <c r="W1117" s="415">
        <f>IF(Table1[[#This Row],[Asset Class]]&lt;&gt;"Local",0.25,IF(R1117="y",1,""))</f>
        <v>0.25</v>
      </c>
      <c r="X1117" s="415">
        <f>IF(Table1[[#This Row],[Asset Class]]&lt;&gt;"Local",0.25,IF(S1117="y",1,""))</f>
        <v>0.25</v>
      </c>
      <c r="Y1117" s="95">
        <f t="shared" si="102"/>
        <v>1</v>
      </c>
      <c r="Z1117" s="50"/>
      <c r="AA1117" s="257">
        <f t="shared" si="103"/>
        <v>838955</v>
      </c>
      <c r="AB1117" s="258">
        <f t="shared" si="104"/>
        <v>838955</v>
      </c>
      <c r="AC1117" s="258">
        <f t="shared" si="105"/>
        <v>838955</v>
      </c>
      <c r="AD1117" s="258">
        <f t="shared" si="106"/>
        <v>838955</v>
      </c>
      <c r="AE1117" s="259">
        <f t="shared" si="107"/>
        <v>3355820</v>
      </c>
    </row>
    <row r="1118" spans="1:31">
      <c r="A1118" s="26"/>
      <c r="B1118" s="210" t="s">
        <v>1886</v>
      </c>
      <c r="C1118" s="211" t="s">
        <v>1888</v>
      </c>
      <c r="D1118" s="211" t="s">
        <v>106</v>
      </c>
      <c r="E1118" s="211" t="s">
        <v>114</v>
      </c>
      <c r="F1118" s="241" t="s">
        <v>136</v>
      </c>
      <c r="G1118" s="357">
        <v>0.5</v>
      </c>
      <c r="H1118" s="360">
        <v>26187.749658845489</v>
      </c>
      <c r="I1118" s="365">
        <v>566.28724924743767</v>
      </c>
      <c r="J1118" s="332">
        <f>Table1[[#This Row],[Embellishment Area (m2)]]*Table1[[#This Row],[Construction Unit Rate ($/m)]]*Table1[[#This Row],[Embellishment Area Factor]]</f>
        <v>7414894.3591440683</v>
      </c>
      <c r="K1118" s="246">
        <v>52375.499317690977</v>
      </c>
      <c r="L1118" s="337">
        <v>75.676903388107434</v>
      </c>
      <c r="M1118" s="88">
        <f>Table1[[#This Row],[Size of land (m2)]]*Table1[[#This Row],[Land Unit Rate ($/m2)]]</f>
        <v>3963615.601768787</v>
      </c>
      <c r="N1118" s="244">
        <v>2021</v>
      </c>
      <c r="O1118" s="202">
        <f>ROUND(IF(Table1[[#This Row],[Valuation Year]]=2016,(Table1[[#This Row],[Total Construction Cost ($)]]+Table1[[#This Row],[Land Value]])*('General Input Sheet'!$G$38/'General Input Sheet'!$G$43),Table1[[#This Row],[Total Construction Cost ($)]]+Table1[[#This Row],[Land Value]]),0)</f>
        <v>11378510</v>
      </c>
      <c r="P1118" s="123" t="str" cm="1">
        <f t="array" ref="P1118">_xlfn.IFS(Table1[[#This Row],[Asset Class]]&lt;&gt;"Local","y",P$11=$E1118,"y",Table1[[#This Row],[Asset Class]]="Local","")</f>
        <v>y</v>
      </c>
      <c r="Q1118" s="86" t="str" cm="1">
        <f t="array" ref="Q1118">_xlfn.IFS(Table1[[#This Row],[Asset Class]]&lt;&gt;"Local","y",Q$11=$E1118,"y",Table1[[#This Row],[Asset Class]]="Local","")</f>
        <v>y</v>
      </c>
      <c r="R1118" s="86" t="str" cm="1">
        <f t="array" ref="R1118">_xlfn.IFS(Table1[[#This Row],[Asset Class]]&lt;&gt;"Local","y",R$11=$E1118,"y",Table1[[#This Row],[Asset Class]]="Local","")</f>
        <v>y</v>
      </c>
      <c r="S1118" s="341" t="str" cm="1">
        <f t="array" ref="S1118">_xlfn.IFS(Table1[[#This Row],[Asset Class]]&lt;&gt;"Local","y",S$11=$E1118,"y",Table1[[#This Row],[Asset Class]]="Local","")</f>
        <v>y</v>
      </c>
      <c r="T1118" s="50"/>
      <c r="U1118" s="95">
        <f>IF(Table1[[#This Row],[Asset Class]]&lt;&gt;"Local",0.25,IF(P1118="y",1,""))</f>
        <v>0.25</v>
      </c>
      <c r="V1118" s="415">
        <f>IF(Table1[[#This Row],[Asset Class]]&lt;&gt;"Local",0.25,IF(Q1118="y",1,""))</f>
        <v>0.25</v>
      </c>
      <c r="W1118" s="415">
        <f>IF(Table1[[#This Row],[Asset Class]]&lt;&gt;"Local",0.25,IF(R1118="y",1,""))</f>
        <v>0.25</v>
      </c>
      <c r="X1118" s="415">
        <f>IF(Table1[[#This Row],[Asset Class]]&lt;&gt;"Local",0.25,IF(S1118="y",1,""))</f>
        <v>0.25</v>
      </c>
      <c r="Y1118" s="95">
        <f t="shared" si="102"/>
        <v>1</v>
      </c>
      <c r="Z1118" s="50"/>
      <c r="AA1118" s="257">
        <f t="shared" si="103"/>
        <v>2844627.5</v>
      </c>
      <c r="AB1118" s="258">
        <f t="shared" si="104"/>
        <v>2844627.5</v>
      </c>
      <c r="AC1118" s="258">
        <f t="shared" si="105"/>
        <v>2844627.5</v>
      </c>
      <c r="AD1118" s="258">
        <f t="shared" si="106"/>
        <v>2844627.5</v>
      </c>
      <c r="AE1118" s="259">
        <f t="shared" si="107"/>
        <v>11378510</v>
      </c>
    </row>
    <row r="1119" spans="1:31">
      <c r="A1119" s="26"/>
      <c r="B1119" s="210" t="s">
        <v>1886</v>
      </c>
      <c r="C1119" s="211" t="s">
        <v>1889</v>
      </c>
      <c r="D1119" s="211" t="s">
        <v>106</v>
      </c>
      <c r="E1119" s="211" t="s">
        <v>114</v>
      </c>
      <c r="F1119" s="241" t="s">
        <v>103</v>
      </c>
      <c r="G1119" s="357">
        <v>0.5</v>
      </c>
      <c r="H1119" s="360">
        <v>59096.066762088849</v>
      </c>
      <c r="I1119" s="365">
        <v>566.28724924743767</v>
      </c>
      <c r="J1119" s="332">
        <f>Table1[[#This Row],[Embellishment Area (m2)]]*Table1[[#This Row],[Construction Unit Rate ($/m)]]*Table1[[#This Row],[Embellishment Area Factor]]</f>
        <v>16732674.544023113</v>
      </c>
      <c r="K1119" s="246">
        <v>118192.1335241777</v>
      </c>
      <c r="L1119" s="337">
        <v>75.676903388107434</v>
      </c>
      <c r="M1119" s="88">
        <f>Table1[[#This Row],[Size of land (m2)]]*Table1[[#This Row],[Land Unit Rate ($/m2)]]</f>
        <v>8944414.6699434891</v>
      </c>
      <c r="N1119" s="244">
        <v>2021</v>
      </c>
      <c r="O1119" s="202">
        <f>ROUND(IF(Table1[[#This Row],[Valuation Year]]=2016,(Table1[[#This Row],[Total Construction Cost ($)]]+Table1[[#This Row],[Land Value]])*('General Input Sheet'!$G$38/'General Input Sheet'!$G$43),Table1[[#This Row],[Total Construction Cost ($)]]+Table1[[#This Row],[Land Value]]),0)</f>
        <v>25677089</v>
      </c>
      <c r="P1119" s="123" t="str" cm="1">
        <f t="array" ref="P1119">_xlfn.IFS(Table1[[#This Row],[Asset Class]]&lt;&gt;"Local","y",P$11=$E1119,"y",Table1[[#This Row],[Asset Class]]="Local","")</f>
        <v>y</v>
      </c>
      <c r="Q1119" s="86" t="str" cm="1">
        <f t="array" ref="Q1119">_xlfn.IFS(Table1[[#This Row],[Asset Class]]&lt;&gt;"Local","y",Q$11=$E1119,"y",Table1[[#This Row],[Asset Class]]="Local","")</f>
        <v>y</v>
      </c>
      <c r="R1119" s="86" t="str" cm="1">
        <f t="array" ref="R1119">_xlfn.IFS(Table1[[#This Row],[Asset Class]]&lt;&gt;"Local","y",R$11=$E1119,"y",Table1[[#This Row],[Asset Class]]="Local","")</f>
        <v>y</v>
      </c>
      <c r="S1119" s="341" t="str" cm="1">
        <f t="array" ref="S1119">_xlfn.IFS(Table1[[#This Row],[Asset Class]]&lt;&gt;"Local","y",S$11=$E1119,"y",Table1[[#This Row],[Asset Class]]="Local","")</f>
        <v>y</v>
      </c>
      <c r="T1119" s="50"/>
      <c r="U1119" s="95">
        <f>IF(Table1[[#This Row],[Asset Class]]&lt;&gt;"Local",0.25,IF(P1119="y",1,""))</f>
        <v>0.25</v>
      </c>
      <c r="V1119" s="415">
        <f>IF(Table1[[#This Row],[Asset Class]]&lt;&gt;"Local",0.25,IF(Q1119="y",1,""))</f>
        <v>0.25</v>
      </c>
      <c r="W1119" s="415">
        <f>IF(Table1[[#This Row],[Asset Class]]&lt;&gt;"Local",0.25,IF(R1119="y",1,""))</f>
        <v>0.25</v>
      </c>
      <c r="X1119" s="415">
        <f>IF(Table1[[#This Row],[Asset Class]]&lt;&gt;"Local",0.25,IF(S1119="y",1,""))</f>
        <v>0.25</v>
      </c>
      <c r="Y1119" s="95">
        <f t="shared" si="102"/>
        <v>1</v>
      </c>
      <c r="Z1119" s="50"/>
      <c r="AA1119" s="257">
        <f t="shared" si="103"/>
        <v>6419272.25</v>
      </c>
      <c r="AB1119" s="258">
        <f t="shared" si="104"/>
        <v>6419272.25</v>
      </c>
      <c r="AC1119" s="258">
        <f t="shared" si="105"/>
        <v>6419272.25</v>
      </c>
      <c r="AD1119" s="258">
        <f t="shared" si="106"/>
        <v>6419272.25</v>
      </c>
      <c r="AE1119" s="259">
        <f t="shared" si="107"/>
        <v>25677089</v>
      </c>
    </row>
    <row r="1120" spans="1:31">
      <c r="A1120" s="26"/>
      <c r="B1120" s="210" t="s">
        <v>1890</v>
      </c>
      <c r="C1120" s="211" t="s">
        <v>1891</v>
      </c>
      <c r="D1120" s="211" t="s">
        <v>106</v>
      </c>
      <c r="E1120" s="211" t="s">
        <v>102</v>
      </c>
      <c r="F1120" s="241" t="s">
        <v>108</v>
      </c>
      <c r="G1120" s="357">
        <v>0.5</v>
      </c>
      <c r="H1120" s="360">
        <v>4048.3311779328747</v>
      </c>
      <c r="I1120" s="365">
        <v>452.87898632773505</v>
      </c>
      <c r="J1120" s="332">
        <f>Table1[[#This Row],[Embellishment Area (m2)]]*Table1[[#This Row],[Construction Unit Rate ($/m)]]*Table1[[#This Row],[Embellishment Area Factor]]</f>
        <v>916702.06009060296</v>
      </c>
      <c r="K1120" s="246">
        <v>8096.6623558657493</v>
      </c>
      <c r="L1120" s="337">
        <v>140.14546069071523</v>
      </c>
      <c r="M1120" s="88">
        <f>Table1[[#This Row],[Size of land (m2)]]*Table1[[#This Row],[Land Unit Rate ($/m2)]]</f>
        <v>1134710.4759199771</v>
      </c>
      <c r="N1120" s="244">
        <v>2021</v>
      </c>
      <c r="O1120" s="202">
        <f>ROUND(IF(Table1[[#This Row],[Valuation Year]]=2016,(Table1[[#This Row],[Total Construction Cost ($)]]+Table1[[#This Row],[Land Value]])*('General Input Sheet'!$G$38/'General Input Sheet'!$G$43),Table1[[#This Row],[Total Construction Cost ($)]]+Table1[[#This Row],[Land Value]]),0)</f>
        <v>2051413</v>
      </c>
      <c r="P1120" s="123" t="str" cm="1">
        <f t="array" ref="P1120">_xlfn.IFS(Table1[[#This Row],[Asset Class]]&lt;&gt;"Local","y",P$11=$E1120,"y",Table1[[#This Row],[Asset Class]]="Local","")</f>
        <v>y</v>
      </c>
      <c r="Q1120" s="86" t="str" cm="1">
        <f t="array" ref="Q1120">_xlfn.IFS(Table1[[#This Row],[Asset Class]]&lt;&gt;"Local","y",Q$11=$E1120,"y",Table1[[#This Row],[Asset Class]]="Local","")</f>
        <v>y</v>
      </c>
      <c r="R1120" s="86" t="str" cm="1">
        <f t="array" ref="R1120">_xlfn.IFS(Table1[[#This Row],[Asset Class]]&lt;&gt;"Local","y",R$11=$E1120,"y",Table1[[#This Row],[Asset Class]]="Local","")</f>
        <v>y</v>
      </c>
      <c r="S1120" s="341" t="str" cm="1">
        <f t="array" ref="S1120">_xlfn.IFS(Table1[[#This Row],[Asset Class]]&lt;&gt;"Local","y",S$11=$E1120,"y",Table1[[#This Row],[Asset Class]]="Local","")</f>
        <v>y</v>
      </c>
      <c r="T1120" s="50"/>
      <c r="U1120" s="95">
        <f>IF(Table1[[#This Row],[Asset Class]]&lt;&gt;"Local",0.25,IF(P1120="y",1,""))</f>
        <v>0.25</v>
      </c>
      <c r="V1120" s="415">
        <f>IF(Table1[[#This Row],[Asset Class]]&lt;&gt;"Local",0.25,IF(Q1120="y",1,""))</f>
        <v>0.25</v>
      </c>
      <c r="W1120" s="415">
        <f>IF(Table1[[#This Row],[Asset Class]]&lt;&gt;"Local",0.25,IF(R1120="y",1,""))</f>
        <v>0.25</v>
      </c>
      <c r="X1120" s="415">
        <f>IF(Table1[[#This Row],[Asset Class]]&lt;&gt;"Local",0.25,IF(S1120="y",1,""))</f>
        <v>0.25</v>
      </c>
      <c r="Y1120" s="95">
        <f t="shared" si="102"/>
        <v>1</v>
      </c>
      <c r="Z1120" s="50"/>
      <c r="AA1120" s="257">
        <f t="shared" si="103"/>
        <v>512853.25</v>
      </c>
      <c r="AB1120" s="258">
        <f t="shared" si="104"/>
        <v>512853.25</v>
      </c>
      <c r="AC1120" s="258">
        <f t="shared" si="105"/>
        <v>512853.25</v>
      </c>
      <c r="AD1120" s="258">
        <f t="shared" si="106"/>
        <v>512853.25</v>
      </c>
      <c r="AE1120" s="259">
        <f t="shared" si="107"/>
        <v>2051413</v>
      </c>
    </row>
    <row r="1121" spans="1:31">
      <c r="A1121" s="26"/>
      <c r="B1121" s="210" t="s">
        <v>1892</v>
      </c>
      <c r="C1121" s="211" t="s">
        <v>1893</v>
      </c>
      <c r="D1121" s="211" t="s">
        <v>111</v>
      </c>
      <c r="E1121" s="211" t="s">
        <v>102</v>
      </c>
      <c r="F1121" s="241" t="s">
        <v>103</v>
      </c>
      <c r="G1121" s="357">
        <v>0.5</v>
      </c>
      <c r="H1121" s="360">
        <v>28441.290788051756</v>
      </c>
      <c r="I1121" s="365">
        <v>143.96305955739601</v>
      </c>
      <c r="J1121" s="332">
        <f>Table1[[#This Row],[Embellishment Area (m2)]]*Table1[[#This Row],[Construction Unit Rate ($/m)]]*Table1[[#This Row],[Embellishment Area Factor]]</f>
        <v>2047247.6198047567</v>
      </c>
      <c r="K1121" s="246">
        <v>56882.581576103512</v>
      </c>
      <c r="L1121" s="337">
        <v>39.027494808321961</v>
      </c>
      <c r="M1121" s="88">
        <f>Table1[[#This Row],[Size of land (m2)]]*Table1[[#This Row],[Land Unit Rate ($/m2)]]</f>
        <v>2219984.6571453302</v>
      </c>
      <c r="N1121" s="244">
        <v>2021</v>
      </c>
      <c r="O1121" s="202">
        <f>ROUND(IF(Table1[[#This Row],[Valuation Year]]=2016,(Table1[[#This Row],[Total Construction Cost ($)]]+Table1[[#This Row],[Land Value]])*('General Input Sheet'!$G$38/'General Input Sheet'!$G$43),Table1[[#This Row],[Total Construction Cost ($)]]+Table1[[#This Row],[Land Value]]),0)</f>
        <v>4267232</v>
      </c>
      <c r="P1121" s="123" t="str" cm="1">
        <f t="array" ref="P1121">_xlfn.IFS(Table1[[#This Row],[Asset Class]]&lt;&gt;"Local","y",P$11=$E1121,"y",Table1[[#This Row],[Asset Class]]="Local","")</f>
        <v/>
      </c>
      <c r="Q1121" s="86" t="str" cm="1">
        <f t="array" ref="Q1121">_xlfn.IFS(Table1[[#This Row],[Asset Class]]&lt;&gt;"Local","y",Q$11=$E1121,"y",Table1[[#This Row],[Asset Class]]="Local","")</f>
        <v/>
      </c>
      <c r="R1121" s="86" t="str" cm="1">
        <f t="array" ref="R1121">_xlfn.IFS(Table1[[#This Row],[Asset Class]]&lt;&gt;"Local","y",R$11=$E1121,"y",Table1[[#This Row],[Asset Class]]="Local","")</f>
        <v>y</v>
      </c>
      <c r="S1121" s="341" t="str" cm="1">
        <f t="array" ref="S1121">_xlfn.IFS(Table1[[#This Row],[Asset Class]]&lt;&gt;"Local","y",S$11=$E1121,"y",Table1[[#This Row],[Asset Class]]="Local","")</f>
        <v/>
      </c>
      <c r="T1121" s="50"/>
      <c r="U1121" s="95" t="str">
        <f>IF(Table1[[#This Row],[Asset Class]]&lt;&gt;"Local",0.25,IF(P1121="y",1,""))</f>
        <v/>
      </c>
      <c r="V1121" s="415" t="str">
        <f>IF(Table1[[#This Row],[Asset Class]]&lt;&gt;"Local",0.25,IF(Q1121="y",1,""))</f>
        <v/>
      </c>
      <c r="W1121" s="415">
        <f>IF(Table1[[#This Row],[Asset Class]]&lt;&gt;"Local",0.25,IF(R1121="y",1,""))</f>
        <v>1</v>
      </c>
      <c r="X1121" s="415" t="str">
        <f>IF(Table1[[#This Row],[Asset Class]]&lt;&gt;"Local",0.25,IF(S1121="y",1,""))</f>
        <v/>
      </c>
      <c r="Y1121" s="95">
        <f t="shared" si="102"/>
        <v>1</v>
      </c>
      <c r="Z1121" s="50"/>
      <c r="AA1121" s="257" t="str">
        <f t="shared" si="103"/>
        <v/>
      </c>
      <c r="AB1121" s="258" t="str">
        <f t="shared" si="104"/>
        <v/>
      </c>
      <c r="AC1121" s="258">
        <f t="shared" si="105"/>
        <v>4267232</v>
      </c>
      <c r="AD1121" s="258" t="str">
        <f t="shared" si="106"/>
        <v/>
      </c>
      <c r="AE1121" s="259">
        <f t="shared" si="107"/>
        <v>4267232</v>
      </c>
    </row>
    <row r="1122" spans="1:31">
      <c r="A1122" s="26"/>
      <c r="B1122" s="210" t="s">
        <v>1894</v>
      </c>
      <c r="C1122" s="211" t="s">
        <v>1895</v>
      </c>
      <c r="D1122" s="211" t="s">
        <v>111</v>
      </c>
      <c r="E1122" s="211" t="s">
        <v>114</v>
      </c>
      <c r="F1122" s="241" t="s">
        <v>103</v>
      </c>
      <c r="G1122" s="357">
        <v>0.5</v>
      </c>
      <c r="H1122" s="360">
        <v>10922.30593018101</v>
      </c>
      <c r="I1122" s="365">
        <v>77.371645491830151</v>
      </c>
      <c r="J1122" s="332">
        <f>Table1[[#This Row],[Embellishment Area (m2)]]*Table1[[#This Row],[Construction Unit Rate ($/m)]]*Table1[[#This Row],[Embellishment Area Factor]]</f>
        <v>422538.39119163965</v>
      </c>
      <c r="K1122" s="246">
        <v>21844.61186036202</v>
      </c>
      <c r="L1122" s="337">
        <v>51.919695325664051</v>
      </c>
      <c r="M1122" s="88">
        <f>Table1[[#This Row],[Size of land (m2)]]*Table1[[#This Row],[Land Unit Rate ($/m2)]]</f>
        <v>1134165.5922973834</v>
      </c>
      <c r="N1122" s="244">
        <v>2021</v>
      </c>
      <c r="O1122" s="202">
        <f>ROUND(IF(Table1[[#This Row],[Valuation Year]]=2016,(Table1[[#This Row],[Total Construction Cost ($)]]+Table1[[#This Row],[Land Value]])*('General Input Sheet'!$G$38/'General Input Sheet'!$G$43),Table1[[#This Row],[Total Construction Cost ($)]]+Table1[[#This Row],[Land Value]]),0)</f>
        <v>1556704</v>
      </c>
      <c r="P1122" s="123" t="str" cm="1">
        <f t="array" ref="P1122">_xlfn.IFS(Table1[[#This Row],[Asset Class]]&lt;&gt;"Local","y",P$11=$E1122,"y",Table1[[#This Row],[Asset Class]]="Local","")</f>
        <v/>
      </c>
      <c r="Q1122" s="86" t="str" cm="1">
        <f t="array" ref="Q1122">_xlfn.IFS(Table1[[#This Row],[Asset Class]]&lt;&gt;"Local","y",Q$11=$E1122,"y",Table1[[#This Row],[Asset Class]]="Local","")</f>
        <v/>
      </c>
      <c r="R1122" s="86" t="str" cm="1">
        <f t="array" ref="R1122">_xlfn.IFS(Table1[[#This Row],[Asset Class]]&lt;&gt;"Local","y",R$11=$E1122,"y",Table1[[#This Row],[Asset Class]]="Local","")</f>
        <v/>
      </c>
      <c r="S1122" s="341" t="str" cm="1">
        <f t="array" ref="S1122">_xlfn.IFS(Table1[[#This Row],[Asset Class]]&lt;&gt;"Local","y",S$11=$E1122,"y",Table1[[#This Row],[Asset Class]]="Local","")</f>
        <v>y</v>
      </c>
      <c r="T1122" s="50"/>
      <c r="U1122" s="95" t="str">
        <f>IF(Table1[[#This Row],[Asset Class]]&lt;&gt;"Local",0.25,IF(P1122="y",1,""))</f>
        <v/>
      </c>
      <c r="V1122" s="415" t="str">
        <f>IF(Table1[[#This Row],[Asset Class]]&lt;&gt;"Local",0.25,IF(Q1122="y",1,""))</f>
        <v/>
      </c>
      <c r="W1122" s="415" t="str">
        <f>IF(Table1[[#This Row],[Asset Class]]&lt;&gt;"Local",0.25,IF(R1122="y",1,""))</f>
        <v/>
      </c>
      <c r="X1122" s="415">
        <f>IF(Table1[[#This Row],[Asset Class]]&lt;&gt;"Local",0.25,IF(S1122="y",1,""))</f>
        <v>1</v>
      </c>
      <c r="Y1122" s="95">
        <f t="shared" si="102"/>
        <v>1</v>
      </c>
      <c r="Z1122" s="50"/>
      <c r="AA1122" s="257" t="str">
        <f t="shared" si="103"/>
        <v/>
      </c>
      <c r="AB1122" s="258" t="str">
        <f t="shared" si="104"/>
        <v/>
      </c>
      <c r="AC1122" s="258" t="str">
        <f t="shared" si="105"/>
        <v/>
      </c>
      <c r="AD1122" s="258">
        <f t="shared" si="106"/>
        <v>1556704</v>
      </c>
      <c r="AE1122" s="259">
        <f t="shared" si="107"/>
        <v>1556704</v>
      </c>
    </row>
    <row r="1123" spans="1:31">
      <c r="A1123" s="26"/>
      <c r="B1123" s="210" t="s">
        <v>1896</v>
      </c>
      <c r="C1123" s="211" t="s">
        <v>1897</v>
      </c>
      <c r="D1123" s="211" t="s">
        <v>106</v>
      </c>
      <c r="E1123" s="211" t="s">
        <v>102</v>
      </c>
      <c r="F1123" s="241" t="s">
        <v>136</v>
      </c>
      <c r="G1123" s="357">
        <v>0.5</v>
      </c>
      <c r="H1123" s="360">
        <v>27916.629540621925</v>
      </c>
      <c r="I1123" s="365">
        <v>452.87898632773505</v>
      </c>
      <c r="J1123" s="332">
        <f>Table1[[#This Row],[Embellishment Area (m2)]]*Table1[[#This Row],[Construction Unit Rate ($/m)]]*Table1[[#This Row],[Embellishment Area Factor]]</f>
        <v>6321427.4440218806</v>
      </c>
      <c r="K1123" s="246">
        <v>55833.25908124385</v>
      </c>
      <c r="L1123" s="337">
        <v>140.14546069071523</v>
      </c>
      <c r="M1123" s="88">
        <f>Table1[[#This Row],[Size of land (m2)]]*Table1[[#This Row],[Land Unit Rate ($/m2)]]</f>
        <v>7824777.8158049788</v>
      </c>
      <c r="N1123" s="244">
        <v>2021</v>
      </c>
      <c r="O1123" s="202">
        <f>ROUND(IF(Table1[[#This Row],[Valuation Year]]=2016,(Table1[[#This Row],[Total Construction Cost ($)]]+Table1[[#This Row],[Land Value]])*('General Input Sheet'!$G$38/'General Input Sheet'!$G$43),Table1[[#This Row],[Total Construction Cost ($)]]+Table1[[#This Row],[Land Value]]),0)</f>
        <v>14146205</v>
      </c>
      <c r="P1123" s="123" t="str" cm="1">
        <f t="array" ref="P1123">_xlfn.IFS(Table1[[#This Row],[Asset Class]]&lt;&gt;"Local","y",P$11=$E1123,"y",Table1[[#This Row],[Asset Class]]="Local","")</f>
        <v>y</v>
      </c>
      <c r="Q1123" s="86" t="str" cm="1">
        <f t="array" ref="Q1123">_xlfn.IFS(Table1[[#This Row],[Asset Class]]&lt;&gt;"Local","y",Q$11=$E1123,"y",Table1[[#This Row],[Asset Class]]="Local","")</f>
        <v>y</v>
      </c>
      <c r="R1123" s="86" t="str" cm="1">
        <f t="array" ref="R1123">_xlfn.IFS(Table1[[#This Row],[Asset Class]]&lt;&gt;"Local","y",R$11=$E1123,"y",Table1[[#This Row],[Asset Class]]="Local","")</f>
        <v>y</v>
      </c>
      <c r="S1123" s="341" t="str" cm="1">
        <f t="array" ref="S1123">_xlfn.IFS(Table1[[#This Row],[Asset Class]]&lt;&gt;"Local","y",S$11=$E1123,"y",Table1[[#This Row],[Asset Class]]="Local","")</f>
        <v>y</v>
      </c>
      <c r="T1123" s="50"/>
      <c r="U1123" s="95">
        <f>IF(Table1[[#This Row],[Asset Class]]&lt;&gt;"Local",0.25,IF(P1123="y",1,""))</f>
        <v>0.25</v>
      </c>
      <c r="V1123" s="415">
        <f>IF(Table1[[#This Row],[Asset Class]]&lt;&gt;"Local",0.25,IF(Q1123="y",1,""))</f>
        <v>0.25</v>
      </c>
      <c r="W1123" s="415">
        <f>IF(Table1[[#This Row],[Asset Class]]&lt;&gt;"Local",0.25,IF(R1123="y",1,""))</f>
        <v>0.25</v>
      </c>
      <c r="X1123" s="415">
        <f>IF(Table1[[#This Row],[Asset Class]]&lt;&gt;"Local",0.25,IF(S1123="y",1,""))</f>
        <v>0.25</v>
      </c>
      <c r="Y1123" s="95">
        <f t="shared" si="102"/>
        <v>1</v>
      </c>
      <c r="Z1123" s="50"/>
      <c r="AA1123" s="257">
        <f t="shared" si="103"/>
        <v>3536551.25</v>
      </c>
      <c r="AB1123" s="258">
        <f t="shared" si="104"/>
        <v>3536551.25</v>
      </c>
      <c r="AC1123" s="258">
        <f t="shared" si="105"/>
        <v>3536551.25</v>
      </c>
      <c r="AD1123" s="258">
        <f t="shared" si="106"/>
        <v>3536551.25</v>
      </c>
      <c r="AE1123" s="259">
        <f t="shared" si="107"/>
        <v>14146205</v>
      </c>
    </row>
    <row r="1124" spans="1:31">
      <c r="A1124" s="26"/>
      <c r="B1124" s="210" t="s">
        <v>1896</v>
      </c>
      <c r="C1124" s="211" t="s">
        <v>1898</v>
      </c>
      <c r="D1124" s="211" t="s">
        <v>106</v>
      </c>
      <c r="E1124" s="211" t="s">
        <v>102</v>
      </c>
      <c r="F1124" s="241" t="s">
        <v>136</v>
      </c>
      <c r="G1124" s="357">
        <v>0.5</v>
      </c>
      <c r="H1124" s="360">
        <v>6696.4745950081051</v>
      </c>
      <c r="I1124" s="365">
        <v>452.87898632773505</v>
      </c>
      <c r="J1124" s="332">
        <f>Table1[[#This Row],[Embellishment Area (m2)]]*Table1[[#This Row],[Construction Unit Rate ($/m)]]*Table1[[#This Row],[Embellishment Area Factor]]</f>
        <v>1516346.3132783503</v>
      </c>
      <c r="K1124" s="246">
        <v>13392.94919001621</v>
      </c>
      <c r="L1124" s="337">
        <v>140.14546069071523</v>
      </c>
      <c r="M1124" s="88">
        <f>Table1[[#This Row],[Size of land (m2)]]*Table1[[#This Row],[Land Unit Rate ($/m2)]]</f>
        <v>1876961.0342421632</v>
      </c>
      <c r="N1124" s="244">
        <v>2021</v>
      </c>
      <c r="O1124" s="202">
        <f>ROUND(IF(Table1[[#This Row],[Valuation Year]]=2016,(Table1[[#This Row],[Total Construction Cost ($)]]+Table1[[#This Row],[Land Value]])*('General Input Sheet'!$G$38/'General Input Sheet'!$G$43),Table1[[#This Row],[Total Construction Cost ($)]]+Table1[[#This Row],[Land Value]]),0)</f>
        <v>3393307</v>
      </c>
      <c r="P1124" s="123" t="str" cm="1">
        <f t="array" ref="P1124">_xlfn.IFS(Table1[[#This Row],[Asset Class]]&lt;&gt;"Local","y",P$11=$E1124,"y",Table1[[#This Row],[Asset Class]]="Local","")</f>
        <v>y</v>
      </c>
      <c r="Q1124" s="86" t="str" cm="1">
        <f t="array" ref="Q1124">_xlfn.IFS(Table1[[#This Row],[Asset Class]]&lt;&gt;"Local","y",Q$11=$E1124,"y",Table1[[#This Row],[Asset Class]]="Local","")</f>
        <v>y</v>
      </c>
      <c r="R1124" s="86" t="str" cm="1">
        <f t="array" ref="R1124">_xlfn.IFS(Table1[[#This Row],[Asset Class]]&lt;&gt;"Local","y",R$11=$E1124,"y",Table1[[#This Row],[Asset Class]]="Local","")</f>
        <v>y</v>
      </c>
      <c r="S1124" s="341" t="str" cm="1">
        <f t="array" ref="S1124">_xlfn.IFS(Table1[[#This Row],[Asset Class]]&lt;&gt;"Local","y",S$11=$E1124,"y",Table1[[#This Row],[Asset Class]]="Local","")</f>
        <v>y</v>
      </c>
      <c r="T1124" s="50"/>
      <c r="U1124" s="95">
        <f>IF(Table1[[#This Row],[Asset Class]]&lt;&gt;"Local",0.25,IF(P1124="y",1,""))</f>
        <v>0.25</v>
      </c>
      <c r="V1124" s="415">
        <f>IF(Table1[[#This Row],[Asset Class]]&lt;&gt;"Local",0.25,IF(Q1124="y",1,""))</f>
        <v>0.25</v>
      </c>
      <c r="W1124" s="415">
        <f>IF(Table1[[#This Row],[Asset Class]]&lt;&gt;"Local",0.25,IF(R1124="y",1,""))</f>
        <v>0.25</v>
      </c>
      <c r="X1124" s="415">
        <f>IF(Table1[[#This Row],[Asset Class]]&lt;&gt;"Local",0.25,IF(S1124="y",1,""))</f>
        <v>0.25</v>
      </c>
      <c r="Y1124" s="95">
        <f t="shared" si="102"/>
        <v>1</v>
      </c>
      <c r="Z1124" s="50"/>
      <c r="AA1124" s="257">
        <f t="shared" si="103"/>
        <v>848326.75</v>
      </c>
      <c r="AB1124" s="258">
        <f t="shared" si="104"/>
        <v>848326.75</v>
      </c>
      <c r="AC1124" s="258">
        <f t="shared" si="105"/>
        <v>848326.75</v>
      </c>
      <c r="AD1124" s="258">
        <f t="shared" si="106"/>
        <v>848326.75</v>
      </c>
      <c r="AE1124" s="259">
        <f t="shared" si="107"/>
        <v>3393307</v>
      </c>
    </row>
    <row r="1125" spans="1:31">
      <c r="A1125" s="26"/>
      <c r="B1125" s="210" t="s">
        <v>1899</v>
      </c>
      <c r="C1125" s="211" t="s">
        <v>1900</v>
      </c>
      <c r="D1125" s="211" t="s">
        <v>111</v>
      </c>
      <c r="E1125" s="211" t="s">
        <v>102</v>
      </c>
      <c r="F1125" s="241" t="s">
        <v>108</v>
      </c>
      <c r="G1125" s="357">
        <v>0.5</v>
      </c>
      <c r="H1125" s="360">
        <v>6896.5237055687003</v>
      </c>
      <c r="I1125" s="365">
        <v>143.96305955739601</v>
      </c>
      <c r="J1125" s="332">
        <f>Table1[[#This Row],[Embellishment Area (m2)]]*Table1[[#This Row],[Construction Unit Rate ($/m)]]*Table1[[#This Row],[Embellishment Area Factor]]</f>
        <v>496422.32648189011</v>
      </c>
      <c r="K1125" s="246">
        <v>13793.047411137401</v>
      </c>
      <c r="L1125" s="337">
        <v>39.027494808321961</v>
      </c>
      <c r="M1125" s="88">
        <f>Table1[[#This Row],[Size of land (m2)]]*Table1[[#This Row],[Land Unit Rate ($/m2)]]</f>
        <v>538308.08622910362</v>
      </c>
      <c r="N1125" s="244">
        <v>2021</v>
      </c>
      <c r="O1125" s="202">
        <f>ROUND(IF(Table1[[#This Row],[Valuation Year]]=2016,(Table1[[#This Row],[Total Construction Cost ($)]]+Table1[[#This Row],[Land Value]])*('General Input Sheet'!$G$38/'General Input Sheet'!$G$43),Table1[[#This Row],[Total Construction Cost ($)]]+Table1[[#This Row],[Land Value]]),0)</f>
        <v>1034730</v>
      </c>
      <c r="P1125" s="123" t="str" cm="1">
        <f t="array" ref="P1125">_xlfn.IFS(Table1[[#This Row],[Asset Class]]&lt;&gt;"Local","y",P$11=$E1125,"y",Table1[[#This Row],[Asset Class]]="Local","")</f>
        <v/>
      </c>
      <c r="Q1125" s="86" t="str" cm="1">
        <f t="array" ref="Q1125">_xlfn.IFS(Table1[[#This Row],[Asset Class]]&lt;&gt;"Local","y",Q$11=$E1125,"y",Table1[[#This Row],[Asset Class]]="Local","")</f>
        <v/>
      </c>
      <c r="R1125" s="86" t="str" cm="1">
        <f t="array" ref="R1125">_xlfn.IFS(Table1[[#This Row],[Asset Class]]&lt;&gt;"Local","y",R$11=$E1125,"y",Table1[[#This Row],[Asset Class]]="Local","")</f>
        <v>y</v>
      </c>
      <c r="S1125" s="341" t="str" cm="1">
        <f t="array" ref="S1125">_xlfn.IFS(Table1[[#This Row],[Asset Class]]&lt;&gt;"Local","y",S$11=$E1125,"y",Table1[[#This Row],[Asset Class]]="Local","")</f>
        <v/>
      </c>
      <c r="T1125" s="50"/>
      <c r="U1125" s="95" t="str">
        <f>IF(Table1[[#This Row],[Asset Class]]&lt;&gt;"Local",0.25,IF(P1125="y",1,""))</f>
        <v/>
      </c>
      <c r="V1125" s="415" t="str">
        <f>IF(Table1[[#This Row],[Asset Class]]&lt;&gt;"Local",0.25,IF(Q1125="y",1,""))</f>
        <v/>
      </c>
      <c r="W1125" s="415">
        <f>IF(Table1[[#This Row],[Asset Class]]&lt;&gt;"Local",0.25,IF(R1125="y",1,""))</f>
        <v>1</v>
      </c>
      <c r="X1125" s="415" t="str">
        <f>IF(Table1[[#This Row],[Asset Class]]&lt;&gt;"Local",0.25,IF(S1125="y",1,""))</f>
        <v/>
      </c>
      <c r="Y1125" s="95">
        <f t="shared" si="102"/>
        <v>1</v>
      </c>
      <c r="Z1125" s="50"/>
      <c r="AA1125" s="257" t="str">
        <f t="shared" si="103"/>
        <v/>
      </c>
      <c r="AB1125" s="258" t="str">
        <f t="shared" si="104"/>
        <v/>
      </c>
      <c r="AC1125" s="258">
        <f t="shared" si="105"/>
        <v>1034730</v>
      </c>
      <c r="AD1125" s="258" t="str">
        <f t="shared" si="106"/>
        <v/>
      </c>
      <c r="AE1125" s="259">
        <f t="shared" si="107"/>
        <v>1034730</v>
      </c>
    </row>
    <row r="1126" spans="1:31">
      <c r="A1126" s="26"/>
      <c r="B1126" s="210" t="s">
        <v>1901</v>
      </c>
      <c r="C1126" s="211" t="s">
        <v>1902</v>
      </c>
      <c r="D1126" s="211" t="s">
        <v>106</v>
      </c>
      <c r="E1126" s="211" t="s">
        <v>114</v>
      </c>
      <c r="F1126" s="241" t="s">
        <v>108</v>
      </c>
      <c r="G1126" s="357">
        <v>0.5</v>
      </c>
      <c r="H1126" s="360">
        <v>3091.1282083162064</v>
      </c>
      <c r="I1126" s="365">
        <v>566.28724924743767</v>
      </c>
      <c r="J1126" s="332">
        <f>Table1[[#This Row],[Embellishment Area (m2)]]*Table1[[#This Row],[Construction Unit Rate ($/m)]]*Table1[[#This Row],[Embellishment Area Factor]]</f>
        <v>875233.24507927254</v>
      </c>
      <c r="K1126" s="246">
        <v>6182.2564166324128</v>
      </c>
      <c r="L1126" s="337">
        <v>75.676903388107434</v>
      </c>
      <c r="M1126" s="88">
        <f>Table1[[#This Row],[Size of land (m2)]]*Table1[[#This Row],[Land Unit Rate ($/m2)]]</f>
        <v>467854.02156199835</v>
      </c>
      <c r="N1126" s="244">
        <v>2021</v>
      </c>
      <c r="O1126" s="202">
        <f>ROUND(IF(Table1[[#This Row],[Valuation Year]]=2016,(Table1[[#This Row],[Total Construction Cost ($)]]+Table1[[#This Row],[Land Value]])*('General Input Sheet'!$G$38/'General Input Sheet'!$G$43),Table1[[#This Row],[Total Construction Cost ($)]]+Table1[[#This Row],[Land Value]]),0)</f>
        <v>1343087</v>
      </c>
      <c r="P1126" s="123" t="str" cm="1">
        <f t="array" ref="P1126">_xlfn.IFS(Table1[[#This Row],[Asset Class]]&lt;&gt;"Local","y",P$11=$E1126,"y",Table1[[#This Row],[Asset Class]]="Local","")</f>
        <v>y</v>
      </c>
      <c r="Q1126" s="86" t="str" cm="1">
        <f t="array" ref="Q1126">_xlfn.IFS(Table1[[#This Row],[Asset Class]]&lt;&gt;"Local","y",Q$11=$E1126,"y",Table1[[#This Row],[Asset Class]]="Local","")</f>
        <v>y</v>
      </c>
      <c r="R1126" s="86" t="str" cm="1">
        <f t="array" ref="R1126">_xlfn.IFS(Table1[[#This Row],[Asset Class]]&lt;&gt;"Local","y",R$11=$E1126,"y",Table1[[#This Row],[Asset Class]]="Local","")</f>
        <v>y</v>
      </c>
      <c r="S1126" s="341" t="str" cm="1">
        <f t="array" ref="S1126">_xlfn.IFS(Table1[[#This Row],[Asset Class]]&lt;&gt;"Local","y",S$11=$E1126,"y",Table1[[#This Row],[Asset Class]]="Local","")</f>
        <v>y</v>
      </c>
      <c r="T1126" s="50"/>
      <c r="U1126" s="95">
        <f>IF(Table1[[#This Row],[Asset Class]]&lt;&gt;"Local",0.25,IF(P1126="y",1,""))</f>
        <v>0.25</v>
      </c>
      <c r="V1126" s="415">
        <f>IF(Table1[[#This Row],[Asset Class]]&lt;&gt;"Local",0.25,IF(Q1126="y",1,""))</f>
        <v>0.25</v>
      </c>
      <c r="W1126" s="415">
        <f>IF(Table1[[#This Row],[Asset Class]]&lt;&gt;"Local",0.25,IF(R1126="y",1,""))</f>
        <v>0.25</v>
      </c>
      <c r="X1126" s="415">
        <f>IF(Table1[[#This Row],[Asset Class]]&lt;&gt;"Local",0.25,IF(S1126="y",1,""))</f>
        <v>0.25</v>
      </c>
      <c r="Y1126" s="95">
        <f t="shared" si="102"/>
        <v>1</v>
      </c>
      <c r="Z1126" s="50"/>
      <c r="AA1126" s="257">
        <f t="shared" si="103"/>
        <v>335771.75</v>
      </c>
      <c r="AB1126" s="258">
        <f t="shared" si="104"/>
        <v>335771.75</v>
      </c>
      <c r="AC1126" s="258">
        <f t="shared" si="105"/>
        <v>335771.75</v>
      </c>
      <c r="AD1126" s="258">
        <f t="shared" si="106"/>
        <v>335771.75</v>
      </c>
      <c r="AE1126" s="259">
        <f t="shared" si="107"/>
        <v>1343087</v>
      </c>
    </row>
    <row r="1127" spans="1:31">
      <c r="A1127" s="26"/>
      <c r="B1127" s="210" t="s">
        <v>1903</v>
      </c>
      <c r="C1127" s="211" t="s">
        <v>1904</v>
      </c>
      <c r="D1127" s="211" t="s">
        <v>111</v>
      </c>
      <c r="E1127" s="211" t="s">
        <v>107</v>
      </c>
      <c r="F1127" s="241" t="s">
        <v>103</v>
      </c>
      <c r="G1127" s="357">
        <v>0.5</v>
      </c>
      <c r="H1127" s="360">
        <v>421.1978681218576</v>
      </c>
      <c r="I1127" s="365">
        <v>111.62041035606889</v>
      </c>
      <c r="J1127" s="332">
        <f>Table1[[#This Row],[Embellishment Area (m2)]]*Table1[[#This Row],[Construction Unit Rate ($/m)]]*Table1[[#This Row],[Embellishment Area Factor]]</f>
        <v>23507.139440431565</v>
      </c>
      <c r="K1127" s="246">
        <v>842.39573624371519</v>
      </c>
      <c r="L1127" s="337">
        <v>66.125722619436161</v>
      </c>
      <c r="M1127" s="88">
        <f>Table1[[#This Row],[Size of land (m2)]]*Table1[[#This Row],[Land Unit Rate ($/m2)]]</f>
        <v>55704.026790647615</v>
      </c>
      <c r="N1127" s="244">
        <v>2021</v>
      </c>
      <c r="O1127" s="202">
        <f>ROUND(IF(Table1[[#This Row],[Valuation Year]]=2016,(Table1[[#This Row],[Total Construction Cost ($)]]+Table1[[#This Row],[Land Value]])*('General Input Sheet'!$G$38/'General Input Sheet'!$G$43),Table1[[#This Row],[Total Construction Cost ($)]]+Table1[[#This Row],[Land Value]]),0)</f>
        <v>79211</v>
      </c>
      <c r="P1127" s="123" t="str" cm="1">
        <f t="array" ref="P1127">_xlfn.IFS(Table1[[#This Row],[Asset Class]]&lt;&gt;"Local","y",P$11=$E1127,"y",Table1[[#This Row],[Asset Class]]="Local","")</f>
        <v>y</v>
      </c>
      <c r="Q1127" s="86" t="str" cm="1">
        <f t="array" ref="Q1127">_xlfn.IFS(Table1[[#This Row],[Asset Class]]&lt;&gt;"Local","y",Q$11=$E1127,"y",Table1[[#This Row],[Asset Class]]="Local","")</f>
        <v/>
      </c>
      <c r="R1127" s="86" t="str" cm="1">
        <f t="array" ref="R1127">_xlfn.IFS(Table1[[#This Row],[Asset Class]]&lt;&gt;"Local","y",R$11=$E1127,"y",Table1[[#This Row],[Asset Class]]="Local","")</f>
        <v/>
      </c>
      <c r="S1127" s="341" t="str" cm="1">
        <f t="array" ref="S1127">_xlfn.IFS(Table1[[#This Row],[Asset Class]]&lt;&gt;"Local","y",S$11=$E1127,"y",Table1[[#This Row],[Asset Class]]="Local","")</f>
        <v/>
      </c>
      <c r="T1127" s="50"/>
      <c r="U1127" s="95">
        <f>IF(Table1[[#This Row],[Asset Class]]&lt;&gt;"Local",0.25,IF(P1127="y",1,""))</f>
        <v>1</v>
      </c>
      <c r="V1127" s="415" t="str">
        <f>IF(Table1[[#This Row],[Asset Class]]&lt;&gt;"Local",0.25,IF(Q1127="y",1,""))</f>
        <v/>
      </c>
      <c r="W1127" s="415" t="str">
        <f>IF(Table1[[#This Row],[Asset Class]]&lt;&gt;"Local",0.25,IF(R1127="y",1,""))</f>
        <v/>
      </c>
      <c r="X1127" s="415" t="str">
        <f>IF(Table1[[#This Row],[Asset Class]]&lt;&gt;"Local",0.25,IF(S1127="y",1,""))</f>
        <v/>
      </c>
      <c r="Y1127" s="95">
        <f t="shared" si="102"/>
        <v>1</v>
      </c>
      <c r="Z1127" s="50"/>
      <c r="AA1127" s="257">
        <f t="shared" si="103"/>
        <v>79211</v>
      </c>
      <c r="AB1127" s="258" t="str">
        <f t="shared" si="104"/>
        <v/>
      </c>
      <c r="AC1127" s="258" t="str">
        <f t="shared" si="105"/>
        <v/>
      </c>
      <c r="AD1127" s="258" t="str">
        <f t="shared" si="106"/>
        <v/>
      </c>
      <c r="AE1127" s="259">
        <f t="shared" si="107"/>
        <v>79211</v>
      </c>
    </row>
    <row r="1128" spans="1:31">
      <c r="A1128" s="26"/>
      <c r="B1128" s="210" t="s">
        <v>1905</v>
      </c>
      <c r="C1128" s="211" t="s">
        <v>1906</v>
      </c>
      <c r="D1128" s="211" t="s">
        <v>111</v>
      </c>
      <c r="E1128" s="211" t="s">
        <v>102</v>
      </c>
      <c r="F1128" s="241" t="s">
        <v>103</v>
      </c>
      <c r="G1128" s="357">
        <v>0.5</v>
      </c>
      <c r="H1128" s="360">
        <v>4281.0259395647709</v>
      </c>
      <c r="I1128" s="365">
        <v>143.96305955739601</v>
      </c>
      <c r="J1128" s="332">
        <f>Table1[[#This Row],[Embellishment Area (m2)]]*Table1[[#This Row],[Construction Unit Rate ($/m)]]*Table1[[#This Row],[Embellishment Area Factor]]</f>
        <v>308154.79615216015</v>
      </c>
      <c r="K1128" s="246">
        <v>8562.0518791295417</v>
      </c>
      <c r="L1128" s="337">
        <v>39.027494808321961</v>
      </c>
      <c r="M1128" s="88">
        <f>Table1[[#This Row],[Size of land (m2)]]*Table1[[#This Row],[Land Unit Rate ($/m2)]]</f>
        <v>334155.43526131148</v>
      </c>
      <c r="N1128" s="244">
        <v>2021</v>
      </c>
      <c r="O1128" s="202">
        <f>ROUND(IF(Table1[[#This Row],[Valuation Year]]=2016,(Table1[[#This Row],[Total Construction Cost ($)]]+Table1[[#This Row],[Land Value]])*('General Input Sheet'!$G$38/'General Input Sheet'!$G$43),Table1[[#This Row],[Total Construction Cost ($)]]+Table1[[#This Row],[Land Value]]),0)</f>
        <v>642310</v>
      </c>
      <c r="P1128" s="123" t="str" cm="1">
        <f t="array" ref="P1128">_xlfn.IFS(Table1[[#This Row],[Asset Class]]&lt;&gt;"Local","y",P$11=$E1128,"y",Table1[[#This Row],[Asset Class]]="Local","")</f>
        <v/>
      </c>
      <c r="Q1128" s="86" t="str" cm="1">
        <f t="array" ref="Q1128">_xlfn.IFS(Table1[[#This Row],[Asset Class]]&lt;&gt;"Local","y",Q$11=$E1128,"y",Table1[[#This Row],[Asset Class]]="Local","")</f>
        <v/>
      </c>
      <c r="R1128" s="86" t="str" cm="1">
        <f t="array" ref="R1128">_xlfn.IFS(Table1[[#This Row],[Asset Class]]&lt;&gt;"Local","y",R$11=$E1128,"y",Table1[[#This Row],[Asset Class]]="Local","")</f>
        <v>y</v>
      </c>
      <c r="S1128" s="341" t="str" cm="1">
        <f t="array" ref="S1128">_xlfn.IFS(Table1[[#This Row],[Asset Class]]&lt;&gt;"Local","y",S$11=$E1128,"y",Table1[[#This Row],[Asset Class]]="Local","")</f>
        <v/>
      </c>
      <c r="T1128" s="50"/>
      <c r="U1128" s="95" t="str">
        <f>IF(Table1[[#This Row],[Asset Class]]&lt;&gt;"Local",0.25,IF(P1128="y",1,""))</f>
        <v/>
      </c>
      <c r="V1128" s="415" t="str">
        <f>IF(Table1[[#This Row],[Asset Class]]&lt;&gt;"Local",0.25,IF(Q1128="y",1,""))</f>
        <v/>
      </c>
      <c r="W1128" s="415">
        <f>IF(Table1[[#This Row],[Asset Class]]&lt;&gt;"Local",0.25,IF(R1128="y",1,""))</f>
        <v>1</v>
      </c>
      <c r="X1128" s="415" t="str">
        <f>IF(Table1[[#This Row],[Asset Class]]&lt;&gt;"Local",0.25,IF(S1128="y",1,""))</f>
        <v/>
      </c>
      <c r="Y1128" s="95">
        <f t="shared" si="102"/>
        <v>1</v>
      </c>
      <c r="Z1128" s="50"/>
      <c r="AA1128" s="257" t="str">
        <f t="shared" si="103"/>
        <v/>
      </c>
      <c r="AB1128" s="258" t="str">
        <f t="shared" si="104"/>
        <v/>
      </c>
      <c r="AC1128" s="258">
        <f t="shared" si="105"/>
        <v>642310</v>
      </c>
      <c r="AD1128" s="258" t="str">
        <f t="shared" si="106"/>
        <v/>
      </c>
      <c r="AE1128" s="259">
        <f t="shared" si="107"/>
        <v>642310</v>
      </c>
    </row>
    <row r="1129" spans="1:31">
      <c r="A1129" s="26"/>
      <c r="B1129" s="210" t="s">
        <v>1907</v>
      </c>
      <c r="C1129" s="211" t="s">
        <v>1908</v>
      </c>
      <c r="D1129" s="211" t="s">
        <v>111</v>
      </c>
      <c r="E1129" s="211" t="s">
        <v>114</v>
      </c>
      <c r="F1129" s="241" t="s">
        <v>103</v>
      </c>
      <c r="G1129" s="357">
        <v>0.5</v>
      </c>
      <c r="H1129" s="360">
        <v>2027.6524605906291</v>
      </c>
      <c r="I1129" s="365">
        <v>77.371645491830151</v>
      </c>
      <c r="J1129" s="332">
        <f>Table1[[#This Row],[Embellishment Area (m2)]]*Table1[[#This Row],[Construction Unit Rate ($/m)]]*Table1[[#This Row],[Embellishment Area Factor]]</f>
        <v>78441.403680727628</v>
      </c>
      <c r="K1129" s="246">
        <v>4055.3049211812581</v>
      </c>
      <c r="L1129" s="337">
        <v>51.919695325664051</v>
      </c>
      <c r="M1129" s="88">
        <f>Table1[[#This Row],[Size of land (m2)]]*Table1[[#This Row],[Land Unit Rate ($/m2)]]</f>
        <v>210550.19596039699</v>
      </c>
      <c r="N1129" s="244">
        <v>2021</v>
      </c>
      <c r="O1129" s="202">
        <f>ROUND(IF(Table1[[#This Row],[Valuation Year]]=2016,(Table1[[#This Row],[Total Construction Cost ($)]]+Table1[[#This Row],[Land Value]])*('General Input Sheet'!$G$38/'General Input Sheet'!$G$43),Table1[[#This Row],[Total Construction Cost ($)]]+Table1[[#This Row],[Land Value]]),0)</f>
        <v>288992</v>
      </c>
      <c r="P1129" s="123" t="str" cm="1">
        <f t="array" ref="P1129">_xlfn.IFS(Table1[[#This Row],[Asset Class]]&lt;&gt;"Local","y",P$11=$E1129,"y",Table1[[#This Row],[Asset Class]]="Local","")</f>
        <v/>
      </c>
      <c r="Q1129" s="86" t="str" cm="1">
        <f t="array" ref="Q1129">_xlfn.IFS(Table1[[#This Row],[Asset Class]]&lt;&gt;"Local","y",Q$11=$E1129,"y",Table1[[#This Row],[Asset Class]]="Local","")</f>
        <v/>
      </c>
      <c r="R1129" s="86" t="str" cm="1">
        <f t="array" ref="R1129">_xlfn.IFS(Table1[[#This Row],[Asset Class]]&lt;&gt;"Local","y",R$11=$E1129,"y",Table1[[#This Row],[Asset Class]]="Local","")</f>
        <v/>
      </c>
      <c r="S1129" s="341" t="str" cm="1">
        <f t="array" ref="S1129">_xlfn.IFS(Table1[[#This Row],[Asset Class]]&lt;&gt;"Local","y",S$11=$E1129,"y",Table1[[#This Row],[Asset Class]]="Local","")</f>
        <v>y</v>
      </c>
      <c r="T1129" s="50"/>
      <c r="U1129" s="95" t="str">
        <f>IF(Table1[[#This Row],[Asset Class]]&lt;&gt;"Local",0.25,IF(P1129="y",1,""))</f>
        <v/>
      </c>
      <c r="V1129" s="415" t="str">
        <f>IF(Table1[[#This Row],[Asset Class]]&lt;&gt;"Local",0.25,IF(Q1129="y",1,""))</f>
        <v/>
      </c>
      <c r="W1129" s="415" t="str">
        <f>IF(Table1[[#This Row],[Asset Class]]&lt;&gt;"Local",0.25,IF(R1129="y",1,""))</f>
        <v/>
      </c>
      <c r="X1129" s="415">
        <f>IF(Table1[[#This Row],[Asset Class]]&lt;&gt;"Local",0.25,IF(S1129="y",1,""))</f>
        <v>1</v>
      </c>
      <c r="Y1129" s="95">
        <f t="shared" si="102"/>
        <v>1</v>
      </c>
      <c r="Z1129" s="50"/>
      <c r="AA1129" s="257" t="str">
        <f t="shared" si="103"/>
        <v/>
      </c>
      <c r="AB1129" s="258" t="str">
        <f t="shared" si="104"/>
        <v/>
      </c>
      <c r="AC1129" s="258" t="str">
        <f t="shared" si="105"/>
        <v/>
      </c>
      <c r="AD1129" s="258">
        <f t="shared" si="106"/>
        <v>288992</v>
      </c>
      <c r="AE1129" s="259">
        <f t="shared" si="107"/>
        <v>288992</v>
      </c>
    </row>
    <row r="1130" spans="1:31">
      <c r="A1130" s="26"/>
      <c r="B1130" s="210" t="s">
        <v>1909</v>
      </c>
      <c r="C1130" s="211" t="s">
        <v>1910</v>
      </c>
      <c r="D1130" s="211" t="s">
        <v>111</v>
      </c>
      <c r="E1130" s="211" t="s">
        <v>102</v>
      </c>
      <c r="F1130" s="241" t="s">
        <v>103</v>
      </c>
      <c r="G1130" s="357">
        <v>0.5</v>
      </c>
      <c r="H1130" s="360">
        <v>7447.9839807007547</v>
      </c>
      <c r="I1130" s="365">
        <v>143.96305955739601</v>
      </c>
      <c r="J1130" s="332">
        <f>Table1[[#This Row],[Embellishment Area (m2)]]*Table1[[#This Row],[Construction Unit Rate ($/m)]]*Table1[[#This Row],[Embellishment Area Factor]]</f>
        <v>536117.28069807705</v>
      </c>
      <c r="K1130" s="246">
        <v>14895.967961401509</v>
      </c>
      <c r="L1130" s="337">
        <v>39.027494808321961</v>
      </c>
      <c r="M1130" s="88">
        <f>Table1[[#This Row],[Size of land (m2)]]*Table1[[#This Row],[Land Unit Rate ($/m2)]]</f>
        <v>581352.31227852765</v>
      </c>
      <c r="N1130" s="244">
        <v>2021</v>
      </c>
      <c r="O1130" s="202">
        <f>ROUND(IF(Table1[[#This Row],[Valuation Year]]=2016,(Table1[[#This Row],[Total Construction Cost ($)]]+Table1[[#This Row],[Land Value]])*('General Input Sheet'!$G$38/'General Input Sheet'!$G$43),Table1[[#This Row],[Total Construction Cost ($)]]+Table1[[#This Row],[Land Value]]),0)</f>
        <v>1117470</v>
      </c>
      <c r="P1130" s="123" t="str" cm="1">
        <f t="array" ref="P1130">_xlfn.IFS(Table1[[#This Row],[Asset Class]]&lt;&gt;"Local","y",P$11=$E1130,"y",Table1[[#This Row],[Asset Class]]="Local","")</f>
        <v/>
      </c>
      <c r="Q1130" s="86" t="str" cm="1">
        <f t="array" ref="Q1130">_xlfn.IFS(Table1[[#This Row],[Asset Class]]&lt;&gt;"Local","y",Q$11=$E1130,"y",Table1[[#This Row],[Asset Class]]="Local","")</f>
        <v/>
      </c>
      <c r="R1130" s="86" t="str" cm="1">
        <f t="array" ref="R1130">_xlfn.IFS(Table1[[#This Row],[Asset Class]]&lt;&gt;"Local","y",R$11=$E1130,"y",Table1[[#This Row],[Asset Class]]="Local","")</f>
        <v>y</v>
      </c>
      <c r="S1130" s="341" t="str" cm="1">
        <f t="array" ref="S1130">_xlfn.IFS(Table1[[#This Row],[Asset Class]]&lt;&gt;"Local","y",S$11=$E1130,"y",Table1[[#This Row],[Asset Class]]="Local","")</f>
        <v/>
      </c>
      <c r="T1130" s="50"/>
      <c r="U1130" s="95" t="str">
        <f>IF(Table1[[#This Row],[Asset Class]]&lt;&gt;"Local",0.25,IF(P1130="y",1,""))</f>
        <v/>
      </c>
      <c r="V1130" s="415" t="str">
        <f>IF(Table1[[#This Row],[Asset Class]]&lt;&gt;"Local",0.25,IF(Q1130="y",1,""))</f>
        <v/>
      </c>
      <c r="W1130" s="415">
        <f>IF(Table1[[#This Row],[Asset Class]]&lt;&gt;"Local",0.25,IF(R1130="y",1,""))</f>
        <v>1</v>
      </c>
      <c r="X1130" s="415" t="str">
        <f>IF(Table1[[#This Row],[Asset Class]]&lt;&gt;"Local",0.25,IF(S1130="y",1,""))</f>
        <v/>
      </c>
      <c r="Y1130" s="95">
        <f t="shared" si="102"/>
        <v>1</v>
      </c>
      <c r="Z1130" s="50"/>
      <c r="AA1130" s="257" t="str">
        <f t="shared" si="103"/>
        <v/>
      </c>
      <c r="AB1130" s="258" t="str">
        <f t="shared" si="104"/>
        <v/>
      </c>
      <c r="AC1130" s="258">
        <f t="shared" si="105"/>
        <v>1117470</v>
      </c>
      <c r="AD1130" s="258" t="str">
        <f t="shared" si="106"/>
        <v/>
      </c>
      <c r="AE1130" s="259">
        <f t="shared" si="107"/>
        <v>1117470</v>
      </c>
    </row>
    <row r="1131" spans="1:31">
      <c r="A1131" s="26"/>
      <c r="B1131" s="210" t="s">
        <v>1909</v>
      </c>
      <c r="C1131" s="211" t="s">
        <v>1911</v>
      </c>
      <c r="D1131" s="211" t="s">
        <v>111</v>
      </c>
      <c r="E1131" s="211" t="s">
        <v>102</v>
      </c>
      <c r="F1131" s="241" t="s">
        <v>108</v>
      </c>
      <c r="G1131" s="357">
        <v>0.5</v>
      </c>
      <c r="H1131" s="360">
        <v>6802.9243979235252</v>
      </c>
      <c r="I1131" s="365">
        <v>143.96305955739601</v>
      </c>
      <c r="J1131" s="332">
        <f>Table1[[#This Row],[Embellishment Area (m2)]]*Table1[[#This Row],[Construction Unit Rate ($/m)]]*Table1[[#This Row],[Embellishment Area Factor]]</f>
        <v>489684.90513136343</v>
      </c>
      <c r="K1131" s="246">
        <v>13605.84879584705</v>
      </c>
      <c r="L1131" s="337">
        <v>39.027494808321961</v>
      </c>
      <c r="M1131" s="88">
        <f>Table1[[#This Row],[Size of land (m2)]]*Table1[[#This Row],[Land Unit Rate ($/m2)]]</f>
        <v>531002.19324273441</v>
      </c>
      <c r="N1131" s="244">
        <v>2021</v>
      </c>
      <c r="O1131" s="202">
        <f>ROUND(IF(Table1[[#This Row],[Valuation Year]]=2016,(Table1[[#This Row],[Total Construction Cost ($)]]+Table1[[#This Row],[Land Value]])*('General Input Sheet'!$G$38/'General Input Sheet'!$G$43),Table1[[#This Row],[Total Construction Cost ($)]]+Table1[[#This Row],[Land Value]]),0)</f>
        <v>1020687</v>
      </c>
      <c r="P1131" s="123" t="str" cm="1">
        <f t="array" ref="P1131">_xlfn.IFS(Table1[[#This Row],[Asset Class]]&lt;&gt;"Local","y",P$11=$E1131,"y",Table1[[#This Row],[Asset Class]]="Local","")</f>
        <v/>
      </c>
      <c r="Q1131" s="86" t="str" cm="1">
        <f t="array" ref="Q1131">_xlfn.IFS(Table1[[#This Row],[Asset Class]]&lt;&gt;"Local","y",Q$11=$E1131,"y",Table1[[#This Row],[Asset Class]]="Local","")</f>
        <v/>
      </c>
      <c r="R1131" s="86" t="str" cm="1">
        <f t="array" ref="R1131">_xlfn.IFS(Table1[[#This Row],[Asset Class]]&lt;&gt;"Local","y",R$11=$E1131,"y",Table1[[#This Row],[Asset Class]]="Local","")</f>
        <v>y</v>
      </c>
      <c r="S1131" s="341" t="str" cm="1">
        <f t="array" ref="S1131">_xlfn.IFS(Table1[[#This Row],[Asset Class]]&lt;&gt;"Local","y",S$11=$E1131,"y",Table1[[#This Row],[Asset Class]]="Local","")</f>
        <v/>
      </c>
      <c r="T1131" s="50"/>
      <c r="U1131" s="95" t="str">
        <f>IF(Table1[[#This Row],[Asset Class]]&lt;&gt;"Local",0.25,IF(P1131="y",1,""))</f>
        <v/>
      </c>
      <c r="V1131" s="415" t="str">
        <f>IF(Table1[[#This Row],[Asset Class]]&lt;&gt;"Local",0.25,IF(Q1131="y",1,""))</f>
        <v/>
      </c>
      <c r="W1131" s="415">
        <f>IF(Table1[[#This Row],[Asset Class]]&lt;&gt;"Local",0.25,IF(R1131="y",1,""))</f>
        <v>1</v>
      </c>
      <c r="X1131" s="415" t="str">
        <f>IF(Table1[[#This Row],[Asset Class]]&lt;&gt;"Local",0.25,IF(S1131="y",1,""))</f>
        <v/>
      </c>
      <c r="Y1131" s="95">
        <f t="shared" si="102"/>
        <v>1</v>
      </c>
      <c r="Z1131" s="50"/>
      <c r="AA1131" s="257" t="str">
        <f t="shared" si="103"/>
        <v/>
      </c>
      <c r="AB1131" s="258" t="str">
        <f t="shared" si="104"/>
        <v/>
      </c>
      <c r="AC1131" s="258">
        <f t="shared" si="105"/>
        <v>1020687</v>
      </c>
      <c r="AD1131" s="258" t="str">
        <f t="shared" si="106"/>
        <v/>
      </c>
      <c r="AE1131" s="259">
        <f t="shared" si="107"/>
        <v>1020687</v>
      </c>
    </row>
    <row r="1132" spans="1:31">
      <c r="A1132" s="26"/>
      <c r="B1132" s="210" t="s">
        <v>1912</v>
      </c>
      <c r="C1132" s="211" t="s">
        <v>1913</v>
      </c>
      <c r="D1132" s="211" t="s">
        <v>111</v>
      </c>
      <c r="E1132" s="211" t="s">
        <v>107</v>
      </c>
      <c r="F1132" s="241" t="s">
        <v>103</v>
      </c>
      <c r="G1132" s="357">
        <v>0.5</v>
      </c>
      <c r="H1132" s="360">
        <v>1663.4371407759991</v>
      </c>
      <c r="I1132" s="365">
        <v>111.62041035606889</v>
      </c>
      <c r="J1132" s="332">
        <f>Table1[[#This Row],[Embellishment Area (m2)]]*Table1[[#This Row],[Construction Unit Rate ($/m)]]*Table1[[#This Row],[Embellishment Area Factor]]</f>
        <v>92836.768127471471</v>
      </c>
      <c r="K1132" s="246">
        <v>3326.8742815519981</v>
      </c>
      <c r="L1132" s="337">
        <v>66.125722619436161</v>
      </c>
      <c r="M1132" s="88">
        <f>Table1[[#This Row],[Size of land (m2)]]*Table1[[#This Row],[Land Unit Rate ($/m2)]]</f>
        <v>219991.96593164338</v>
      </c>
      <c r="N1132" s="244">
        <v>2021</v>
      </c>
      <c r="O1132" s="202">
        <f>ROUND(IF(Table1[[#This Row],[Valuation Year]]=2016,(Table1[[#This Row],[Total Construction Cost ($)]]+Table1[[#This Row],[Land Value]])*('General Input Sheet'!$G$38/'General Input Sheet'!$G$43),Table1[[#This Row],[Total Construction Cost ($)]]+Table1[[#This Row],[Land Value]]),0)</f>
        <v>312829</v>
      </c>
      <c r="P1132" s="123" t="str" cm="1">
        <f t="array" ref="P1132">_xlfn.IFS(Table1[[#This Row],[Asset Class]]&lt;&gt;"Local","y",P$11=$E1132,"y",Table1[[#This Row],[Asset Class]]="Local","")</f>
        <v>y</v>
      </c>
      <c r="Q1132" s="86" t="str" cm="1">
        <f t="array" ref="Q1132">_xlfn.IFS(Table1[[#This Row],[Asset Class]]&lt;&gt;"Local","y",Q$11=$E1132,"y",Table1[[#This Row],[Asset Class]]="Local","")</f>
        <v/>
      </c>
      <c r="R1132" s="86" t="str" cm="1">
        <f t="array" ref="R1132">_xlfn.IFS(Table1[[#This Row],[Asset Class]]&lt;&gt;"Local","y",R$11=$E1132,"y",Table1[[#This Row],[Asset Class]]="Local","")</f>
        <v/>
      </c>
      <c r="S1132" s="341" t="str" cm="1">
        <f t="array" ref="S1132">_xlfn.IFS(Table1[[#This Row],[Asset Class]]&lt;&gt;"Local","y",S$11=$E1132,"y",Table1[[#This Row],[Asset Class]]="Local","")</f>
        <v/>
      </c>
      <c r="T1132" s="50"/>
      <c r="U1132" s="95">
        <f>IF(Table1[[#This Row],[Asset Class]]&lt;&gt;"Local",0.25,IF(P1132="y",1,""))</f>
        <v>1</v>
      </c>
      <c r="V1132" s="415" t="str">
        <f>IF(Table1[[#This Row],[Asset Class]]&lt;&gt;"Local",0.25,IF(Q1132="y",1,""))</f>
        <v/>
      </c>
      <c r="W1132" s="415" t="str">
        <f>IF(Table1[[#This Row],[Asset Class]]&lt;&gt;"Local",0.25,IF(R1132="y",1,""))</f>
        <v/>
      </c>
      <c r="X1132" s="415" t="str">
        <f>IF(Table1[[#This Row],[Asset Class]]&lt;&gt;"Local",0.25,IF(S1132="y",1,""))</f>
        <v/>
      </c>
      <c r="Y1132" s="95">
        <f t="shared" si="102"/>
        <v>1</v>
      </c>
      <c r="Z1132" s="50"/>
      <c r="AA1132" s="257">
        <f t="shared" si="103"/>
        <v>312829</v>
      </c>
      <c r="AB1132" s="258" t="str">
        <f t="shared" si="104"/>
        <v/>
      </c>
      <c r="AC1132" s="258" t="str">
        <f t="shared" si="105"/>
        <v/>
      </c>
      <c r="AD1132" s="258" t="str">
        <f t="shared" si="106"/>
        <v/>
      </c>
      <c r="AE1132" s="259">
        <f t="shared" si="107"/>
        <v>312829</v>
      </c>
    </row>
    <row r="1133" spans="1:31">
      <c r="A1133" s="26"/>
      <c r="B1133" s="210" t="s">
        <v>1914</v>
      </c>
      <c r="C1133" s="211" t="s">
        <v>1915</v>
      </c>
      <c r="D1133" s="211" t="s">
        <v>111</v>
      </c>
      <c r="E1133" s="211" t="s">
        <v>114</v>
      </c>
      <c r="F1133" s="241" t="s">
        <v>103</v>
      </c>
      <c r="G1133" s="357">
        <v>0.5</v>
      </c>
      <c r="H1133" s="360">
        <v>2612.175867511085</v>
      </c>
      <c r="I1133" s="365">
        <v>77.371645491830151</v>
      </c>
      <c r="J1133" s="332">
        <f>Table1[[#This Row],[Embellishment Area (m2)]]*Table1[[#This Row],[Construction Unit Rate ($/m)]]*Table1[[#This Row],[Embellishment Area Factor]]</f>
        <v>101054.17259169077</v>
      </c>
      <c r="K1133" s="246">
        <v>5224.35173502217</v>
      </c>
      <c r="L1133" s="337">
        <v>51.919695325664051</v>
      </c>
      <c r="M1133" s="88">
        <f>Table1[[#This Row],[Size of land (m2)]]*Table1[[#This Row],[Land Unit Rate ($/m2)]]</f>
        <v>271246.75035645545</v>
      </c>
      <c r="N1133" s="244">
        <v>2021</v>
      </c>
      <c r="O1133" s="202">
        <f>ROUND(IF(Table1[[#This Row],[Valuation Year]]=2016,(Table1[[#This Row],[Total Construction Cost ($)]]+Table1[[#This Row],[Land Value]])*('General Input Sheet'!$G$38/'General Input Sheet'!$G$43),Table1[[#This Row],[Total Construction Cost ($)]]+Table1[[#This Row],[Land Value]]),0)</f>
        <v>372301</v>
      </c>
      <c r="P1133" s="123" t="str" cm="1">
        <f t="array" ref="P1133">_xlfn.IFS(Table1[[#This Row],[Asset Class]]&lt;&gt;"Local","y",P$11=$E1133,"y",Table1[[#This Row],[Asset Class]]="Local","")</f>
        <v/>
      </c>
      <c r="Q1133" s="86" t="str" cm="1">
        <f t="array" ref="Q1133">_xlfn.IFS(Table1[[#This Row],[Asset Class]]&lt;&gt;"Local","y",Q$11=$E1133,"y",Table1[[#This Row],[Asset Class]]="Local","")</f>
        <v/>
      </c>
      <c r="R1133" s="86" t="str" cm="1">
        <f t="array" ref="R1133">_xlfn.IFS(Table1[[#This Row],[Asset Class]]&lt;&gt;"Local","y",R$11=$E1133,"y",Table1[[#This Row],[Asset Class]]="Local","")</f>
        <v/>
      </c>
      <c r="S1133" s="341" t="str" cm="1">
        <f t="array" ref="S1133">_xlfn.IFS(Table1[[#This Row],[Asset Class]]&lt;&gt;"Local","y",S$11=$E1133,"y",Table1[[#This Row],[Asset Class]]="Local","")</f>
        <v>y</v>
      </c>
      <c r="T1133" s="50"/>
      <c r="U1133" s="95" t="str">
        <f>IF(Table1[[#This Row],[Asset Class]]&lt;&gt;"Local",0.25,IF(P1133="y",1,""))</f>
        <v/>
      </c>
      <c r="V1133" s="415" t="str">
        <f>IF(Table1[[#This Row],[Asset Class]]&lt;&gt;"Local",0.25,IF(Q1133="y",1,""))</f>
        <v/>
      </c>
      <c r="W1133" s="415" t="str">
        <f>IF(Table1[[#This Row],[Asset Class]]&lt;&gt;"Local",0.25,IF(R1133="y",1,""))</f>
        <v/>
      </c>
      <c r="X1133" s="415">
        <f>IF(Table1[[#This Row],[Asset Class]]&lt;&gt;"Local",0.25,IF(S1133="y",1,""))</f>
        <v>1</v>
      </c>
      <c r="Y1133" s="95">
        <f t="shared" si="102"/>
        <v>1</v>
      </c>
      <c r="Z1133" s="50"/>
      <c r="AA1133" s="257" t="str">
        <f t="shared" si="103"/>
        <v/>
      </c>
      <c r="AB1133" s="258" t="str">
        <f t="shared" si="104"/>
        <v/>
      </c>
      <c r="AC1133" s="258" t="str">
        <f t="shared" si="105"/>
        <v/>
      </c>
      <c r="AD1133" s="258">
        <f t="shared" si="106"/>
        <v>372301</v>
      </c>
      <c r="AE1133" s="259">
        <f t="shared" si="107"/>
        <v>372301</v>
      </c>
    </row>
    <row r="1134" spans="1:31">
      <c r="A1134" s="26"/>
      <c r="B1134" s="210" t="s">
        <v>1916</v>
      </c>
      <c r="C1134" s="211" t="s">
        <v>1917</v>
      </c>
      <c r="D1134" s="211" t="s">
        <v>111</v>
      </c>
      <c r="E1134" s="211" t="s">
        <v>114</v>
      </c>
      <c r="F1134" s="241" t="s">
        <v>103</v>
      </c>
      <c r="G1134" s="357">
        <v>0.5</v>
      </c>
      <c r="H1134" s="361">
        <v>3149.7567813839919</v>
      </c>
      <c r="I1134" s="365">
        <v>77.371645491830151</v>
      </c>
      <c r="J1134" s="332">
        <f>Table1[[#This Row],[Embellishment Area (m2)]]*Table1[[#This Row],[Construction Unit Rate ($/m)]]*Table1[[#This Row],[Embellishment Area Factor]]</f>
        <v>121850.93253736509</v>
      </c>
      <c r="K1134" s="246">
        <v>6299.5135627679838</v>
      </c>
      <c r="L1134" s="337">
        <v>51.919695325664051</v>
      </c>
      <c r="M1134" s="88">
        <f>Table1[[#This Row],[Size of land (m2)]]*Table1[[#This Row],[Land Unit Rate ($/m2)]]</f>
        <v>327068.82487880217</v>
      </c>
      <c r="N1134" s="244">
        <v>2021</v>
      </c>
      <c r="O1134" s="88">
        <f>ROUND(IF(Table1[[#This Row],[Valuation Year]]=2016,(Table1[[#This Row],[Total Construction Cost ($)]]+Table1[[#This Row],[Land Value]])*('General Input Sheet'!$G$38/'General Input Sheet'!$G$43),Table1[[#This Row],[Total Construction Cost ($)]]+Table1[[#This Row],[Land Value]]),0)</f>
        <v>448920</v>
      </c>
      <c r="P1134" s="123" t="str" cm="1">
        <f t="array" ref="P1134">_xlfn.IFS(Table1[[#This Row],[Asset Class]]&lt;&gt;"Local","y",P$11=$E1134,"y",Table1[[#This Row],[Asset Class]]="Local","")</f>
        <v/>
      </c>
      <c r="Q1134" s="86" t="str" cm="1">
        <f t="array" ref="Q1134">_xlfn.IFS(Table1[[#This Row],[Asset Class]]&lt;&gt;"Local","y",Q$11=$E1134,"y",Table1[[#This Row],[Asset Class]]="Local","")</f>
        <v/>
      </c>
      <c r="R1134" s="86" t="str" cm="1">
        <f t="array" ref="R1134">_xlfn.IFS(Table1[[#This Row],[Asset Class]]&lt;&gt;"Local","y",R$11=$E1134,"y",Table1[[#This Row],[Asset Class]]="Local","")</f>
        <v/>
      </c>
      <c r="S1134" s="341" t="str" cm="1">
        <f t="array" ref="S1134">_xlfn.IFS(Table1[[#This Row],[Asset Class]]&lt;&gt;"Local","y",S$11=$E1134,"y",Table1[[#This Row],[Asset Class]]="Local","")</f>
        <v>y</v>
      </c>
      <c r="T1134" s="50"/>
      <c r="U1134" s="95" t="str">
        <f>IF(Table1[[#This Row],[Asset Class]]&lt;&gt;"Local",0.25,IF(P1134="y",1,""))</f>
        <v/>
      </c>
      <c r="V1134" s="415" t="str">
        <f>IF(Table1[[#This Row],[Asset Class]]&lt;&gt;"Local",0.25,IF(Q1134="y",1,""))</f>
        <v/>
      </c>
      <c r="W1134" s="415" t="str">
        <f>IF(Table1[[#This Row],[Asset Class]]&lt;&gt;"Local",0.25,IF(R1134="y",1,""))</f>
        <v/>
      </c>
      <c r="X1134" s="415">
        <f>IF(Table1[[#This Row],[Asset Class]]&lt;&gt;"Local",0.25,IF(S1134="y",1,""))</f>
        <v>1</v>
      </c>
      <c r="Y1134" s="95">
        <f t="shared" si="102"/>
        <v>1</v>
      </c>
      <c r="Z1134" s="50"/>
      <c r="AA1134" s="257" t="str">
        <f t="shared" si="103"/>
        <v/>
      </c>
      <c r="AB1134" s="258" t="str">
        <f t="shared" si="104"/>
        <v/>
      </c>
      <c r="AC1134" s="258" t="str">
        <f t="shared" si="105"/>
        <v/>
      </c>
      <c r="AD1134" s="258">
        <f t="shared" si="106"/>
        <v>448920</v>
      </c>
      <c r="AE1134" s="259">
        <f t="shared" si="107"/>
        <v>448920</v>
      </c>
    </row>
    <row r="1135" spans="1:31">
      <c r="A1135" s="26"/>
      <c r="B1135" s="210" t="s">
        <v>1918</v>
      </c>
      <c r="C1135" s="211" t="s">
        <v>1919</v>
      </c>
      <c r="D1135" s="211" t="s">
        <v>106</v>
      </c>
      <c r="E1135" s="211" t="s">
        <v>102</v>
      </c>
      <c r="F1135" s="241" t="s">
        <v>108</v>
      </c>
      <c r="G1135" s="357">
        <v>0.5</v>
      </c>
      <c r="H1135" s="360">
        <v>28216.688175543572</v>
      </c>
      <c r="I1135" s="365">
        <v>452.87898632773505</v>
      </c>
      <c r="J1135" s="332">
        <f>Table1[[#This Row],[Embellishment Area (m2)]]*Table1[[#This Row],[Construction Unit Rate ($/m)]]*Table1[[#This Row],[Embellishment Area Factor]]</f>
        <v>6389372.5692329798</v>
      </c>
      <c r="K1135" s="246">
        <v>56433.376351087143</v>
      </c>
      <c r="L1135" s="337">
        <v>140.14546069071523</v>
      </c>
      <c r="M1135" s="88">
        <f>Table1[[#This Row],[Size of land (m2)]]*Table1[[#This Row],[Land Unit Rate ($/m2)]]</f>
        <v>7908881.5270556211</v>
      </c>
      <c r="N1135" s="244">
        <v>2021</v>
      </c>
      <c r="O1135" s="202">
        <f>ROUND(IF(Table1[[#This Row],[Valuation Year]]=2016,(Table1[[#This Row],[Total Construction Cost ($)]]+Table1[[#This Row],[Land Value]])*('General Input Sheet'!$G$38/'General Input Sheet'!$G$43),Table1[[#This Row],[Total Construction Cost ($)]]+Table1[[#This Row],[Land Value]]),0)</f>
        <v>14298254</v>
      </c>
      <c r="P1135" s="123" t="str" cm="1">
        <f t="array" ref="P1135">_xlfn.IFS(Table1[[#This Row],[Asset Class]]&lt;&gt;"Local","y",P$11=$E1135,"y",Table1[[#This Row],[Asset Class]]="Local","")</f>
        <v>y</v>
      </c>
      <c r="Q1135" s="86" t="str" cm="1">
        <f t="array" ref="Q1135">_xlfn.IFS(Table1[[#This Row],[Asset Class]]&lt;&gt;"Local","y",Q$11=$E1135,"y",Table1[[#This Row],[Asset Class]]="Local","")</f>
        <v>y</v>
      </c>
      <c r="R1135" s="86" t="str" cm="1">
        <f t="array" ref="R1135">_xlfn.IFS(Table1[[#This Row],[Asset Class]]&lt;&gt;"Local","y",R$11=$E1135,"y",Table1[[#This Row],[Asset Class]]="Local","")</f>
        <v>y</v>
      </c>
      <c r="S1135" s="341" t="str" cm="1">
        <f t="array" ref="S1135">_xlfn.IFS(Table1[[#This Row],[Asset Class]]&lt;&gt;"Local","y",S$11=$E1135,"y",Table1[[#This Row],[Asset Class]]="Local","")</f>
        <v>y</v>
      </c>
      <c r="T1135" s="50"/>
      <c r="U1135" s="95">
        <f>IF(Table1[[#This Row],[Asset Class]]&lt;&gt;"Local",0.25,IF(P1135="y",1,""))</f>
        <v>0.25</v>
      </c>
      <c r="V1135" s="415">
        <f>IF(Table1[[#This Row],[Asset Class]]&lt;&gt;"Local",0.25,IF(Q1135="y",1,""))</f>
        <v>0.25</v>
      </c>
      <c r="W1135" s="415">
        <f>IF(Table1[[#This Row],[Asset Class]]&lt;&gt;"Local",0.25,IF(R1135="y",1,""))</f>
        <v>0.25</v>
      </c>
      <c r="X1135" s="415">
        <f>IF(Table1[[#This Row],[Asset Class]]&lt;&gt;"Local",0.25,IF(S1135="y",1,""))</f>
        <v>0.25</v>
      </c>
      <c r="Y1135" s="95">
        <f t="shared" si="102"/>
        <v>1</v>
      </c>
      <c r="Z1135" s="50"/>
      <c r="AA1135" s="257">
        <f t="shared" si="103"/>
        <v>3574563.5</v>
      </c>
      <c r="AB1135" s="258">
        <f t="shared" si="104"/>
        <v>3574563.5</v>
      </c>
      <c r="AC1135" s="258">
        <f t="shared" si="105"/>
        <v>3574563.5</v>
      </c>
      <c r="AD1135" s="258">
        <f t="shared" si="106"/>
        <v>3574563.5</v>
      </c>
      <c r="AE1135" s="259">
        <f t="shared" si="107"/>
        <v>14298254</v>
      </c>
    </row>
    <row r="1136" spans="1:31">
      <c r="A1136" s="26"/>
      <c r="B1136" s="210" t="s">
        <v>1920</v>
      </c>
      <c r="C1136" s="211" t="s">
        <v>1921</v>
      </c>
      <c r="D1136" s="211" t="s">
        <v>111</v>
      </c>
      <c r="E1136" s="211" t="s">
        <v>102</v>
      </c>
      <c r="F1136" s="241" t="s">
        <v>103</v>
      </c>
      <c r="G1136" s="357">
        <v>0.5</v>
      </c>
      <c r="H1136" s="360">
        <v>3472.8060847961542</v>
      </c>
      <c r="I1136" s="365">
        <v>143.96305955739601</v>
      </c>
      <c r="J1136" s="332">
        <f>Table1[[#This Row],[Embellishment Area (m2)]]*Table1[[#This Row],[Construction Unit Rate ($/m)]]*Table1[[#This Row],[Embellishment Area Factor]]</f>
        <v>249977.894608398</v>
      </c>
      <c r="K1136" s="246">
        <v>6945.6121695923084</v>
      </c>
      <c r="L1136" s="337">
        <v>39.027494808321961</v>
      </c>
      <c r="M1136" s="88">
        <f>Table1[[#This Row],[Size of land (m2)]]*Table1[[#This Row],[Land Unit Rate ($/m2)]]</f>
        <v>271069.84288938163</v>
      </c>
      <c r="N1136" s="244">
        <v>2021</v>
      </c>
      <c r="O1136" s="202">
        <f>ROUND(IF(Table1[[#This Row],[Valuation Year]]=2016,(Table1[[#This Row],[Total Construction Cost ($)]]+Table1[[#This Row],[Land Value]])*('General Input Sheet'!$G$38/'General Input Sheet'!$G$43),Table1[[#This Row],[Total Construction Cost ($)]]+Table1[[#This Row],[Land Value]]),0)</f>
        <v>521048</v>
      </c>
      <c r="P1136" s="123" t="str" cm="1">
        <f t="array" ref="P1136">_xlfn.IFS(Table1[[#This Row],[Asset Class]]&lt;&gt;"Local","y",P$11=$E1136,"y",Table1[[#This Row],[Asset Class]]="Local","")</f>
        <v/>
      </c>
      <c r="Q1136" s="86" t="str" cm="1">
        <f t="array" ref="Q1136">_xlfn.IFS(Table1[[#This Row],[Asset Class]]&lt;&gt;"Local","y",Q$11=$E1136,"y",Table1[[#This Row],[Asset Class]]="Local","")</f>
        <v/>
      </c>
      <c r="R1136" s="86" t="str" cm="1">
        <f t="array" ref="R1136">_xlfn.IFS(Table1[[#This Row],[Asset Class]]&lt;&gt;"Local","y",R$11=$E1136,"y",Table1[[#This Row],[Asset Class]]="Local","")</f>
        <v>y</v>
      </c>
      <c r="S1136" s="341" t="str" cm="1">
        <f t="array" ref="S1136">_xlfn.IFS(Table1[[#This Row],[Asset Class]]&lt;&gt;"Local","y",S$11=$E1136,"y",Table1[[#This Row],[Asset Class]]="Local","")</f>
        <v/>
      </c>
      <c r="T1136" s="50"/>
      <c r="U1136" s="95" t="str">
        <f>IF(Table1[[#This Row],[Asset Class]]&lt;&gt;"Local",0.25,IF(P1136="y",1,""))</f>
        <v/>
      </c>
      <c r="V1136" s="415" t="str">
        <f>IF(Table1[[#This Row],[Asset Class]]&lt;&gt;"Local",0.25,IF(Q1136="y",1,""))</f>
        <v/>
      </c>
      <c r="W1136" s="415">
        <f>IF(Table1[[#This Row],[Asset Class]]&lt;&gt;"Local",0.25,IF(R1136="y",1,""))</f>
        <v>1</v>
      </c>
      <c r="X1136" s="415" t="str">
        <f>IF(Table1[[#This Row],[Asset Class]]&lt;&gt;"Local",0.25,IF(S1136="y",1,""))</f>
        <v/>
      </c>
      <c r="Y1136" s="95">
        <f t="shared" si="102"/>
        <v>1</v>
      </c>
      <c r="Z1136" s="50"/>
      <c r="AA1136" s="257" t="str">
        <f t="shared" si="103"/>
        <v/>
      </c>
      <c r="AB1136" s="258" t="str">
        <f t="shared" si="104"/>
        <v/>
      </c>
      <c r="AC1136" s="258">
        <f t="shared" si="105"/>
        <v>521048</v>
      </c>
      <c r="AD1136" s="258" t="str">
        <f t="shared" si="106"/>
        <v/>
      </c>
      <c r="AE1136" s="259">
        <f t="shared" si="107"/>
        <v>521048</v>
      </c>
    </row>
    <row r="1137" spans="1:31">
      <c r="A1137" s="26"/>
      <c r="B1137" s="210" t="s">
        <v>1918</v>
      </c>
      <c r="C1137" s="211" t="s">
        <v>1922</v>
      </c>
      <c r="D1137" s="211" t="s">
        <v>106</v>
      </c>
      <c r="E1137" s="211" t="s">
        <v>102</v>
      </c>
      <c r="F1137" s="241" t="s">
        <v>136</v>
      </c>
      <c r="G1137" s="357">
        <v>0.5</v>
      </c>
      <c r="H1137" s="360">
        <v>13228.436766558845</v>
      </c>
      <c r="I1137" s="365">
        <v>452.87898632773505</v>
      </c>
      <c r="J1137" s="332">
        <f>Table1[[#This Row],[Embellishment Area (m2)]]*Table1[[#This Row],[Construction Unit Rate ($/m)]]*Table1[[#This Row],[Embellishment Area Factor]]</f>
        <v>2995440.5167698553</v>
      </c>
      <c r="K1137" s="246">
        <v>26456.87353311769</v>
      </c>
      <c r="L1137" s="337">
        <v>140.14546069071523</v>
      </c>
      <c r="M1137" s="88">
        <f>Table1[[#This Row],[Size of land (m2)]]*Table1[[#This Row],[Land Unit Rate ($/m2)]]</f>
        <v>3707810.7297347691</v>
      </c>
      <c r="N1137" s="244">
        <v>2021</v>
      </c>
      <c r="O1137" s="202">
        <f>ROUND(IF(Table1[[#This Row],[Valuation Year]]=2016,(Table1[[#This Row],[Total Construction Cost ($)]]+Table1[[#This Row],[Land Value]])*('General Input Sheet'!$G$38/'General Input Sheet'!$G$43),Table1[[#This Row],[Total Construction Cost ($)]]+Table1[[#This Row],[Land Value]]),0)</f>
        <v>6703251</v>
      </c>
      <c r="P1137" s="123" t="str" cm="1">
        <f t="array" ref="P1137">_xlfn.IFS(Table1[[#This Row],[Asset Class]]&lt;&gt;"Local","y",P$11=$E1137,"y",Table1[[#This Row],[Asset Class]]="Local","")</f>
        <v>y</v>
      </c>
      <c r="Q1137" s="86" t="str" cm="1">
        <f t="array" ref="Q1137">_xlfn.IFS(Table1[[#This Row],[Asset Class]]&lt;&gt;"Local","y",Q$11=$E1137,"y",Table1[[#This Row],[Asset Class]]="Local","")</f>
        <v>y</v>
      </c>
      <c r="R1137" s="86" t="str" cm="1">
        <f t="array" ref="R1137">_xlfn.IFS(Table1[[#This Row],[Asset Class]]&lt;&gt;"Local","y",R$11=$E1137,"y",Table1[[#This Row],[Asset Class]]="Local","")</f>
        <v>y</v>
      </c>
      <c r="S1137" s="341" t="str" cm="1">
        <f t="array" ref="S1137">_xlfn.IFS(Table1[[#This Row],[Asset Class]]&lt;&gt;"Local","y",S$11=$E1137,"y",Table1[[#This Row],[Asset Class]]="Local","")</f>
        <v>y</v>
      </c>
      <c r="T1137" s="50"/>
      <c r="U1137" s="95">
        <f>IF(Table1[[#This Row],[Asset Class]]&lt;&gt;"Local",0.25,IF(P1137="y",1,""))</f>
        <v>0.25</v>
      </c>
      <c r="V1137" s="415">
        <f>IF(Table1[[#This Row],[Asset Class]]&lt;&gt;"Local",0.25,IF(Q1137="y",1,""))</f>
        <v>0.25</v>
      </c>
      <c r="W1137" s="415">
        <f>IF(Table1[[#This Row],[Asset Class]]&lt;&gt;"Local",0.25,IF(R1137="y",1,""))</f>
        <v>0.25</v>
      </c>
      <c r="X1137" s="415">
        <f>IF(Table1[[#This Row],[Asset Class]]&lt;&gt;"Local",0.25,IF(S1137="y",1,""))</f>
        <v>0.25</v>
      </c>
      <c r="Y1137" s="95">
        <f t="shared" si="102"/>
        <v>1</v>
      </c>
      <c r="Z1137" s="50"/>
      <c r="AA1137" s="257">
        <f t="shared" si="103"/>
        <v>1675812.75</v>
      </c>
      <c r="AB1137" s="258">
        <f t="shared" si="104"/>
        <v>1675812.75</v>
      </c>
      <c r="AC1137" s="258">
        <f t="shared" si="105"/>
        <v>1675812.75</v>
      </c>
      <c r="AD1137" s="258">
        <f t="shared" si="106"/>
        <v>1675812.75</v>
      </c>
      <c r="AE1137" s="259">
        <f t="shared" si="107"/>
        <v>6703251</v>
      </c>
    </row>
    <row r="1138" spans="1:31">
      <c r="A1138" s="26"/>
      <c r="B1138" s="210" t="s">
        <v>1920</v>
      </c>
      <c r="C1138" s="211" t="s">
        <v>1923</v>
      </c>
      <c r="D1138" s="211" t="s">
        <v>111</v>
      </c>
      <c r="E1138" s="211" t="s">
        <v>102</v>
      </c>
      <c r="F1138" s="241" t="s">
        <v>103</v>
      </c>
      <c r="G1138" s="357">
        <v>0.5</v>
      </c>
      <c r="H1138" s="360">
        <v>5230.0140027485149</v>
      </c>
      <c r="I1138" s="365">
        <v>143.96305955739601</v>
      </c>
      <c r="J1138" s="332">
        <f>Table1[[#This Row],[Embellishment Area (m2)]]*Table1[[#This Row],[Construction Unit Rate ($/m)]]*Table1[[#This Row],[Embellishment Area Factor]]</f>
        <v>376464.40868184977</v>
      </c>
      <c r="K1138" s="246">
        <v>10460.02800549703</v>
      </c>
      <c r="L1138" s="337">
        <v>39.027494808321961</v>
      </c>
      <c r="M1138" s="88">
        <f>Table1[[#This Row],[Size of land (m2)]]*Table1[[#This Row],[Land Unit Rate ($/m2)]]</f>
        <v>408228.68867943768</v>
      </c>
      <c r="N1138" s="244">
        <v>2021</v>
      </c>
      <c r="O1138" s="202">
        <f>ROUND(IF(Table1[[#This Row],[Valuation Year]]=2016,(Table1[[#This Row],[Total Construction Cost ($)]]+Table1[[#This Row],[Land Value]])*('General Input Sheet'!$G$38/'General Input Sheet'!$G$43),Table1[[#This Row],[Total Construction Cost ($)]]+Table1[[#This Row],[Land Value]]),0)</f>
        <v>784693</v>
      </c>
      <c r="P1138" s="123" t="str" cm="1">
        <f t="array" ref="P1138">_xlfn.IFS(Table1[[#This Row],[Asset Class]]&lt;&gt;"Local","y",P$11=$E1138,"y",Table1[[#This Row],[Asset Class]]="Local","")</f>
        <v/>
      </c>
      <c r="Q1138" s="86" t="str" cm="1">
        <f t="array" ref="Q1138">_xlfn.IFS(Table1[[#This Row],[Asset Class]]&lt;&gt;"Local","y",Q$11=$E1138,"y",Table1[[#This Row],[Asset Class]]="Local","")</f>
        <v/>
      </c>
      <c r="R1138" s="86" t="str" cm="1">
        <f t="array" ref="R1138">_xlfn.IFS(Table1[[#This Row],[Asset Class]]&lt;&gt;"Local","y",R$11=$E1138,"y",Table1[[#This Row],[Asset Class]]="Local","")</f>
        <v>y</v>
      </c>
      <c r="S1138" s="341" t="str" cm="1">
        <f t="array" ref="S1138">_xlfn.IFS(Table1[[#This Row],[Asset Class]]&lt;&gt;"Local","y",S$11=$E1138,"y",Table1[[#This Row],[Asset Class]]="Local","")</f>
        <v/>
      </c>
      <c r="T1138" s="50"/>
      <c r="U1138" s="95" t="str">
        <f>IF(Table1[[#This Row],[Asset Class]]&lt;&gt;"Local",0.25,IF(P1138="y",1,""))</f>
        <v/>
      </c>
      <c r="V1138" s="415" t="str">
        <f>IF(Table1[[#This Row],[Asset Class]]&lt;&gt;"Local",0.25,IF(Q1138="y",1,""))</f>
        <v/>
      </c>
      <c r="W1138" s="415">
        <f>IF(Table1[[#This Row],[Asset Class]]&lt;&gt;"Local",0.25,IF(R1138="y",1,""))</f>
        <v>1</v>
      </c>
      <c r="X1138" s="415" t="str">
        <f>IF(Table1[[#This Row],[Asset Class]]&lt;&gt;"Local",0.25,IF(S1138="y",1,""))</f>
        <v/>
      </c>
      <c r="Y1138" s="95">
        <f t="shared" si="102"/>
        <v>1</v>
      </c>
      <c r="Z1138" s="50"/>
      <c r="AA1138" s="257" t="str">
        <f t="shared" si="103"/>
        <v/>
      </c>
      <c r="AB1138" s="258" t="str">
        <f t="shared" si="104"/>
        <v/>
      </c>
      <c r="AC1138" s="258">
        <f t="shared" si="105"/>
        <v>784693</v>
      </c>
      <c r="AD1138" s="258" t="str">
        <f t="shared" si="106"/>
        <v/>
      </c>
      <c r="AE1138" s="259">
        <f t="shared" si="107"/>
        <v>784693</v>
      </c>
    </row>
    <row r="1139" spans="1:31">
      <c r="A1139" s="26"/>
      <c r="B1139" s="210" t="s">
        <v>1924</v>
      </c>
      <c r="C1139" s="211" t="s">
        <v>1925</v>
      </c>
      <c r="D1139" s="211" t="s">
        <v>111</v>
      </c>
      <c r="E1139" s="211" t="s">
        <v>107</v>
      </c>
      <c r="F1139" s="241" t="s">
        <v>136</v>
      </c>
      <c r="G1139" s="357">
        <v>0.5</v>
      </c>
      <c r="H1139" s="360">
        <v>14768.621133042176</v>
      </c>
      <c r="I1139" s="365">
        <v>111.62041035606889</v>
      </c>
      <c r="J1139" s="332">
        <f>Table1[[#This Row],[Embellishment Area (m2)]]*Table1[[#This Row],[Construction Unit Rate ($/m)]]*Table1[[#This Row],[Embellishment Area Factor]]</f>
        <v>824239.77563173929</v>
      </c>
      <c r="K1139" s="246">
        <v>29537.242266084351</v>
      </c>
      <c r="L1139" s="337">
        <v>66.125722619436161</v>
      </c>
      <c r="M1139" s="88">
        <f>Table1[[#This Row],[Size of land (m2)]]*Table1[[#This Row],[Land Unit Rate ($/m2)]]</f>
        <v>1953171.4890301798</v>
      </c>
      <c r="N1139" s="244">
        <v>2021</v>
      </c>
      <c r="O1139" s="202">
        <f>ROUND(IF(Table1[[#This Row],[Valuation Year]]=2016,(Table1[[#This Row],[Total Construction Cost ($)]]+Table1[[#This Row],[Land Value]])*('General Input Sheet'!$G$38/'General Input Sheet'!$G$43),Table1[[#This Row],[Total Construction Cost ($)]]+Table1[[#This Row],[Land Value]]),0)</f>
        <v>2777411</v>
      </c>
      <c r="P1139" s="123" t="str" cm="1">
        <f t="array" ref="P1139">_xlfn.IFS(Table1[[#This Row],[Asset Class]]&lt;&gt;"Local","y",P$11=$E1139,"y",Table1[[#This Row],[Asset Class]]="Local","")</f>
        <v>y</v>
      </c>
      <c r="Q1139" s="86" t="str" cm="1">
        <f t="array" ref="Q1139">_xlfn.IFS(Table1[[#This Row],[Asset Class]]&lt;&gt;"Local","y",Q$11=$E1139,"y",Table1[[#This Row],[Asset Class]]="Local","")</f>
        <v/>
      </c>
      <c r="R1139" s="86" t="str" cm="1">
        <f t="array" ref="R1139">_xlfn.IFS(Table1[[#This Row],[Asset Class]]&lt;&gt;"Local","y",R$11=$E1139,"y",Table1[[#This Row],[Asset Class]]="Local","")</f>
        <v/>
      </c>
      <c r="S1139" s="341" t="str" cm="1">
        <f t="array" ref="S1139">_xlfn.IFS(Table1[[#This Row],[Asset Class]]&lt;&gt;"Local","y",S$11=$E1139,"y",Table1[[#This Row],[Asset Class]]="Local","")</f>
        <v/>
      </c>
      <c r="T1139" s="50"/>
      <c r="U1139" s="95">
        <f>IF(Table1[[#This Row],[Asset Class]]&lt;&gt;"Local",0.25,IF(P1139="y",1,""))</f>
        <v>1</v>
      </c>
      <c r="V1139" s="415" t="str">
        <f>IF(Table1[[#This Row],[Asset Class]]&lt;&gt;"Local",0.25,IF(Q1139="y",1,""))</f>
        <v/>
      </c>
      <c r="W1139" s="415" t="str">
        <f>IF(Table1[[#This Row],[Asset Class]]&lt;&gt;"Local",0.25,IF(R1139="y",1,""))</f>
        <v/>
      </c>
      <c r="X1139" s="415" t="str">
        <f>IF(Table1[[#This Row],[Asset Class]]&lt;&gt;"Local",0.25,IF(S1139="y",1,""))</f>
        <v/>
      </c>
      <c r="Y1139" s="95">
        <f t="shared" si="102"/>
        <v>1</v>
      </c>
      <c r="Z1139" s="50"/>
      <c r="AA1139" s="257">
        <f t="shared" si="103"/>
        <v>2777411</v>
      </c>
      <c r="AB1139" s="258" t="str">
        <f t="shared" si="104"/>
        <v/>
      </c>
      <c r="AC1139" s="258" t="str">
        <f t="shared" si="105"/>
        <v/>
      </c>
      <c r="AD1139" s="258" t="str">
        <f t="shared" si="106"/>
        <v/>
      </c>
      <c r="AE1139" s="259">
        <f t="shared" si="107"/>
        <v>2777411</v>
      </c>
    </row>
    <row r="1140" spans="1:31">
      <c r="A1140" s="26"/>
      <c r="B1140" s="210" t="s">
        <v>1926</v>
      </c>
      <c r="C1140" s="211" t="s">
        <v>1927</v>
      </c>
      <c r="D1140" s="211" t="s">
        <v>106</v>
      </c>
      <c r="E1140" s="211" t="s">
        <v>107</v>
      </c>
      <c r="F1140" s="241" t="s">
        <v>108</v>
      </c>
      <c r="G1140" s="357">
        <v>0.5</v>
      </c>
      <c r="H1140" s="360">
        <v>16704.789985104759</v>
      </c>
      <c r="I1140" s="365">
        <v>295.91815694928124</v>
      </c>
      <c r="J1140" s="332">
        <f>Table1[[#This Row],[Embellishment Area (m2)]]*Table1[[#This Row],[Construction Unit Rate ($/m)]]*Table1[[#This Row],[Embellishment Area Factor]]</f>
        <v>2471625.3323085057</v>
      </c>
      <c r="K1140" s="246">
        <v>33409.579970209517</v>
      </c>
      <c r="L1140" s="337">
        <v>157.26221918381682</v>
      </c>
      <c r="M1140" s="88">
        <f>Table1[[#This Row],[Size of land (m2)]]*Table1[[#This Row],[Land Unit Rate ($/m2)]]</f>
        <v>5254064.6881143451</v>
      </c>
      <c r="N1140" s="244">
        <v>2021</v>
      </c>
      <c r="O1140" s="202">
        <f>ROUND(IF(Table1[[#This Row],[Valuation Year]]=2016,(Table1[[#This Row],[Total Construction Cost ($)]]+Table1[[#This Row],[Land Value]])*('General Input Sheet'!$G$38/'General Input Sheet'!$G$43),Table1[[#This Row],[Total Construction Cost ($)]]+Table1[[#This Row],[Land Value]]),0)</f>
        <v>7725690</v>
      </c>
      <c r="P1140" s="123" t="str" cm="1">
        <f t="array" ref="P1140">_xlfn.IFS(Table1[[#This Row],[Asset Class]]&lt;&gt;"Local","y",P$11=$E1140,"y",Table1[[#This Row],[Asset Class]]="Local","")</f>
        <v>y</v>
      </c>
      <c r="Q1140" s="86" t="str" cm="1">
        <f t="array" ref="Q1140">_xlfn.IFS(Table1[[#This Row],[Asset Class]]&lt;&gt;"Local","y",Q$11=$E1140,"y",Table1[[#This Row],[Asset Class]]="Local","")</f>
        <v>y</v>
      </c>
      <c r="R1140" s="86" t="str" cm="1">
        <f t="array" ref="R1140">_xlfn.IFS(Table1[[#This Row],[Asset Class]]&lt;&gt;"Local","y",R$11=$E1140,"y",Table1[[#This Row],[Asset Class]]="Local","")</f>
        <v>y</v>
      </c>
      <c r="S1140" s="341" t="str" cm="1">
        <f t="array" ref="S1140">_xlfn.IFS(Table1[[#This Row],[Asset Class]]&lt;&gt;"Local","y",S$11=$E1140,"y",Table1[[#This Row],[Asset Class]]="Local","")</f>
        <v>y</v>
      </c>
      <c r="T1140" s="50"/>
      <c r="U1140" s="95">
        <f>IF(Table1[[#This Row],[Asset Class]]&lt;&gt;"Local",0.25,IF(P1140="y",1,""))</f>
        <v>0.25</v>
      </c>
      <c r="V1140" s="415">
        <f>IF(Table1[[#This Row],[Asset Class]]&lt;&gt;"Local",0.25,IF(Q1140="y",1,""))</f>
        <v>0.25</v>
      </c>
      <c r="W1140" s="415">
        <f>IF(Table1[[#This Row],[Asset Class]]&lt;&gt;"Local",0.25,IF(R1140="y",1,""))</f>
        <v>0.25</v>
      </c>
      <c r="X1140" s="415">
        <f>IF(Table1[[#This Row],[Asset Class]]&lt;&gt;"Local",0.25,IF(S1140="y",1,""))</f>
        <v>0.25</v>
      </c>
      <c r="Y1140" s="95">
        <f t="shared" si="102"/>
        <v>1</v>
      </c>
      <c r="Z1140" s="50"/>
      <c r="AA1140" s="257">
        <f t="shared" si="103"/>
        <v>1931422.5</v>
      </c>
      <c r="AB1140" s="258">
        <f t="shared" si="104"/>
        <v>1931422.5</v>
      </c>
      <c r="AC1140" s="258">
        <f t="shared" si="105"/>
        <v>1931422.5</v>
      </c>
      <c r="AD1140" s="258">
        <f t="shared" si="106"/>
        <v>1931422.5</v>
      </c>
      <c r="AE1140" s="259">
        <f t="shared" si="107"/>
        <v>7725690</v>
      </c>
    </row>
    <row r="1141" spans="1:31">
      <c r="A1141" s="26"/>
      <c r="B1141" s="210" t="s">
        <v>1928</v>
      </c>
      <c r="C1141" s="211" t="s">
        <v>1929</v>
      </c>
      <c r="D1141" s="211" t="s">
        <v>101</v>
      </c>
      <c r="E1141" s="211" t="s">
        <v>107</v>
      </c>
      <c r="F1141" s="241" t="s">
        <v>103</v>
      </c>
      <c r="G1141" s="357">
        <v>0.5</v>
      </c>
      <c r="H1141" s="360">
        <v>40392.246417577073</v>
      </c>
      <c r="I1141" s="365">
        <v>407.064610062648</v>
      </c>
      <c r="J1141" s="332">
        <f>Table1[[#This Row],[Embellishment Area (m2)]]*Table1[[#This Row],[Construction Unit Rate ($/m)]]*Table1[[#This Row],[Embellishment Area Factor]]</f>
        <v>8221127.0187627012</v>
      </c>
      <c r="K1141" s="246">
        <v>80784.492835154146</v>
      </c>
      <c r="L1141" s="337">
        <v>112.7890879358248</v>
      </c>
      <c r="M1141" s="88">
        <f>Table1[[#This Row],[Size of land (m2)]]*Table1[[#This Row],[Land Unit Rate ($/m2)]]</f>
        <v>9111609.26623521</v>
      </c>
      <c r="N1141" s="244">
        <v>2021</v>
      </c>
      <c r="O1141" s="202">
        <f>ROUND(IF(Table1[[#This Row],[Valuation Year]]=2016,(Table1[[#This Row],[Total Construction Cost ($)]]+Table1[[#This Row],[Land Value]])*('General Input Sheet'!$G$38/'General Input Sheet'!$G$43),Table1[[#This Row],[Total Construction Cost ($)]]+Table1[[#This Row],[Land Value]]),0)</f>
        <v>17332736</v>
      </c>
      <c r="P1141" s="123" t="str" cm="1">
        <f t="array" ref="P1141">_xlfn.IFS(Table1[[#This Row],[Asset Class]]&lt;&gt;"Local","y",P$11=$E1141,"y",Table1[[#This Row],[Asset Class]]="Local","")</f>
        <v>y</v>
      </c>
      <c r="Q1141" s="86" t="str" cm="1">
        <f t="array" ref="Q1141">_xlfn.IFS(Table1[[#This Row],[Asset Class]]&lt;&gt;"Local","y",Q$11=$E1141,"y",Table1[[#This Row],[Asset Class]]="Local","")</f>
        <v>y</v>
      </c>
      <c r="R1141" s="86" t="str" cm="1">
        <f t="array" ref="R1141">_xlfn.IFS(Table1[[#This Row],[Asset Class]]&lt;&gt;"Local","y",R$11=$E1141,"y",Table1[[#This Row],[Asset Class]]="Local","")</f>
        <v>y</v>
      </c>
      <c r="S1141" s="341" t="str" cm="1">
        <f t="array" ref="S1141">_xlfn.IFS(Table1[[#This Row],[Asset Class]]&lt;&gt;"Local","y",S$11=$E1141,"y",Table1[[#This Row],[Asset Class]]="Local","")</f>
        <v>y</v>
      </c>
      <c r="T1141" s="50"/>
      <c r="U1141" s="95">
        <f>IF(Table1[[#This Row],[Asset Class]]&lt;&gt;"Local",0.25,IF(P1141="y",1,""))</f>
        <v>0.25</v>
      </c>
      <c r="V1141" s="415">
        <f>IF(Table1[[#This Row],[Asset Class]]&lt;&gt;"Local",0.25,IF(Q1141="y",1,""))</f>
        <v>0.25</v>
      </c>
      <c r="W1141" s="415">
        <f>IF(Table1[[#This Row],[Asset Class]]&lt;&gt;"Local",0.25,IF(R1141="y",1,""))</f>
        <v>0.25</v>
      </c>
      <c r="X1141" s="415">
        <f>IF(Table1[[#This Row],[Asset Class]]&lt;&gt;"Local",0.25,IF(S1141="y",1,""))</f>
        <v>0.25</v>
      </c>
      <c r="Y1141" s="95">
        <f t="shared" si="102"/>
        <v>1</v>
      </c>
      <c r="Z1141" s="50"/>
      <c r="AA1141" s="257">
        <f t="shared" si="103"/>
        <v>4333184</v>
      </c>
      <c r="AB1141" s="258">
        <f t="shared" si="104"/>
        <v>4333184</v>
      </c>
      <c r="AC1141" s="258">
        <f t="shared" si="105"/>
        <v>4333184</v>
      </c>
      <c r="AD1141" s="258">
        <f t="shared" si="106"/>
        <v>4333184</v>
      </c>
      <c r="AE1141" s="259">
        <f t="shared" si="107"/>
        <v>17332736</v>
      </c>
    </row>
    <row r="1142" spans="1:31">
      <c r="A1142" s="26"/>
      <c r="B1142" s="210" t="s">
        <v>1930</v>
      </c>
      <c r="C1142" s="211" t="s">
        <v>1931</v>
      </c>
      <c r="D1142" s="211" t="s">
        <v>111</v>
      </c>
      <c r="E1142" s="211" t="s">
        <v>114</v>
      </c>
      <c r="F1142" s="241" t="s">
        <v>103</v>
      </c>
      <c r="G1142" s="357">
        <v>0.5</v>
      </c>
      <c r="H1142" s="360">
        <v>881.40067859004046</v>
      </c>
      <c r="I1142" s="365">
        <v>77.371645491830151</v>
      </c>
      <c r="J1142" s="332">
        <f>Table1[[#This Row],[Embellishment Area (m2)]]*Table1[[#This Row],[Construction Unit Rate ($/m)]]*Table1[[#This Row],[Embellishment Area Factor]]</f>
        <v>34097.710420063573</v>
      </c>
      <c r="K1142" s="246">
        <v>1762.8013571800809</v>
      </c>
      <c r="L1142" s="337">
        <v>51.919695325664051</v>
      </c>
      <c r="M1142" s="88">
        <f>Table1[[#This Row],[Size of land (m2)]]*Table1[[#This Row],[Land Unit Rate ($/m2)]]</f>
        <v>91524.109384456897</v>
      </c>
      <c r="N1142" s="244">
        <v>2021</v>
      </c>
      <c r="O1142" s="202">
        <f>ROUND(IF(Table1[[#This Row],[Valuation Year]]=2016,(Table1[[#This Row],[Total Construction Cost ($)]]+Table1[[#This Row],[Land Value]])*('General Input Sheet'!$G$38/'General Input Sheet'!$G$43),Table1[[#This Row],[Total Construction Cost ($)]]+Table1[[#This Row],[Land Value]]),0)</f>
        <v>125622</v>
      </c>
      <c r="P1142" s="123" t="str" cm="1">
        <f t="array" ref="P1142">_xlfn.IFS(Table1[[#This Row],[Asset Class]]&lt;&gt;"Local","y",P$11=$E1142,"y",Table1[[#This Row],[Asset Class]]="Local","")</f>
        <v/>
      </c>
      <c r="Q1142" s="86" t="str" cm="1">
        <f t="array" ref="Q1142">_xlfn.IFS(Table1[[#This Row],[Asset Class]]&lt;&gt;"Local","y",Q$11=$E1142,"y",Table1[[#This Row],[Asset Class]]="Local","")</f>
        <v/>
      </c>
      <c r="R1142" s="86" t="str" cm="1">
        <f t="array" ref="R1142">_xlfn.IFS(Table1[[#This Row],[Asset Class]]&lt;&gt;"Local","y",R$11=$E1142,"y",Table1[[#This Row],[Asset Class]]="Local","")</f>
        <v/>
      </c>
      <c r="S1142" s="341" t="str" cm="1">
        <f t="array" ref="S1142">_xlfn.IFS(Table1[[#This Row],[Asset Class]]&lt;&gt;"Local","y",S$11=$E1142,"y",Table1[[#This Row],[Asset Class]]="Local","")</f>
        <v>y</v>
      </c>
      <c r="T1142" s="50"/>
      <c r="U1142" s="95" t="str">
        <f>IF(Table1[[#This Row],[Asset Class]]&lt;&gt;"Local",0.25,IF(P1142="y",1,""))</f>
        <v/>
      </c>
      <c r="V1142" s="415" t="str">
        <f>IF(Table1[[#This Row],[Asset Class]]&lt;&gt;"Local",0.25,IF(Q1142="y",1,""))</f>
        <v/>
      </c>
      <c r="W1142" s="415" t="str">
        <f>IF(Table1[[#This Row],[Asset Class]]&lt;&gt;"Local",0.25,IF(R1142="y",1,""))</f>
        <v/>
      </c>
      <c r="X1142" s="415">
        <f>IF(Table1[[#This Row],[Asset Class]]&lt;&gt;"Local",0.25,IF(S1142="y",1,""))</f>
        <v>1</v>
      </c>
      <c r="Y1142" s="95">
        <f t="shared" si="102"/>
        <v>1</v>
      </c>
      <c r="Z1142" s="50"/>
      <c r="AA1142" s="257" t="str">
        <f t="shared" si="103"/>
        <v/>
      </c>
      <c r="AB1142" s="258" t="str">
        <f t="shared" si="104"/>
        <v/>
      </c>
      <c r="AC1142" s="258" t="str">
        <f t="shared" si="105"/>
        <v/>
      </c>
      <c r="AD1142" s="258">
        <f t="shared" si="106"/>
        <v>125622</v>
      </c>
      <c r="AE1142" s="259">
        <f t="shared" si="107"/>
        <v>125622</v>
      </c>
    </row>
    <row r="1143" spans="1:31">
      <c r="A1143" s="26"/>
      <c r="B1143" s="210" t="s">
        <v>1932</v>
      </c>
      <c r="C1143" s="211" t="s">
        <v>1933</v>
      </c>
      <c r="D1143" s="211" t="s">
        <v>106</v>
      </c>
      <c r="E1143" s="211" t="s">
        <v>114</v>
      </c>
      <c r="F1143" s="241" t="s">
        <v>108</v>
      </c>
      <c r="G1143" s="357">
        <v>0.5</v>
      </c>
      <c r="H1143" s="360">
        <v>74974.943503570699</v>
      </c>
      <c r="I1143" s="365">
        <v>566.28724924743767</v>
      </c>
      <c r="J1143" s="332">
        <f>Table1[[#This Row],[Embellishment Area (m2)]]*Table1[[#This Row],[Construction Unit Rate ($/m)]]*Table1[[#This Row],[Embellishment Area Factor]]</f>
        <v>21228677.259559549</v>
      </c>
      <c r="K1143" s="246">
        <v>149949.8870071414</v>
      </c>
      <c r="L1143" s="337">
        <v>75.676903388107434</v>
      </c>
      <c r="M1143" s="88">
        <f>Table1[[#This Row],[Size of land (m2)]]*Table1[[#This Row],[Land Unit Rate ($/m2)]]</f>
        <v>11347743.112097066</v>
      </c>
      <c r="N1143" s="244">
        <v>2021</v>
      </c>
      <c r="O1143" s="202">
        <f>ROUND(IF(Table1[[#This Row],[Valuation Year]]=2016,(Table1[[#This Row],[Total Construction Cost ($)]]+Table1[[#This Row],[Land Value]])*('General Input Sheet'!$G$38/'General Input Sheet'!$G$43),Table1[[#This Row],[Total Construction Cost ($)]]+Table1[[#This Row],[Land Value]]),0)</f>
        <v>32576420</v>
      </c>
      <c r="P1143" s="123" t="str" cm="1">
        <f t="array" ref="P1143">_xlfn.IFS(Table1[[#This Row],[Asset Class]]&lt;&gt;"Local","y",P$11=$E1143,"y",Table1[[#This Row],[Asset Class]]="Local","")</f>
        <v>y</v>
      </c>
      <c r="Q1143" s="86" t="str" cm="1">
        <f t="array" ref="Q1143">_xlfn.IFS(Table1[[#This Row],[Asset Class]]&lt;&gt;"Local","y",Q$11=$E1143,"y",Table1[[#This Row],[Asset Class]]="Local","")</f>
        <v>y</v>
      </c>
      <c r="R1143" s="86" t="str" cm="1">
        <f t="array" ref="R1143">_xlfn.IFS(Table1[[#This Row],[Asset Class]]&lt;&gt;"Local","y",R$11=$E1143,"y",Table1[[#This Row],[Asset Class]]="Local","")</f>
        <v>y</v>
      </c>
      <c r="S1143" s="341" t="str" cm="1">
        <f t="array" ref="S1143">_xlfn.IFS(Table1[[#This Row],[Asset Class]]&lt;&gt;"Local","y",S$11=$E1143,"y",Table1[[#This Row],[Asset Class]]="Local","")</f>
        <v>y</v>
      </c>
      <c r="T1143" s="50"/>
      <c r="U1143" s="95">
        <f>IF(Table1[[#This Row],[Asset Class]]&lt;&gt;"Local",0.25,IF(P1143="y",1,""))</f>
        <v>0.25</v>
      </c>
      <c r="V1143" s="415">
        <f>IF(Table1[[#This Row],[Asset Class]]&lt;&gt;"Local",0.25,IF(Q1143="y",1,""))</f>
        <v>0.25</v>
      </c>
      <c r="W1143" s="415">
        <f>IF(Table1[[#This Row],[Asset Class]]&lt;&gt;"Local",0.25,IF(R1143="y",1,""))</f>
        <v>0.25</v>
      </c>
      <c r="X1143" s="415">
        <f>IF(Table1[[#This Row],[Asset Class]]&lt;&gt;"Local",0.25,IF(S1143="y",1,""))</f>
        <v>0.25</v>
      </c>
      <c r="Y1143" s="95">
        <f t="shared" si="102"/>
        <v>1</v>
      </c>
      <c r="Z1143" s="50"/>
      <c r="AA1143" s="257">
        <f t="shared" si="103"/>
        <v>8144105</v>
      </c>
      <c r="AB1143" s="258">
        <f t="shared" si="104"/>
        <v>8144105</v>
      </c>
      <c r="AC1143" s="258">
        <f t="shared" si="105"/>
        <v>8144105</v>
      </c>
      <c r="AD1143" s="258">
        <f t="shared" si="106"/>
        <v>8144105</v>
      </c>
      <c r="AE1143" s="259">
        <f t="shared" si="107"/>
        <v>32576420</v>
      </c>
    </row>
    <row r="1144" spans="1:31">
      <c r="A1144" s="26"/>
      <c r="B1144" s="210" t="s">
        <v>1934</v>
      </c>
      <c r="C1144" s="211" t="s">
        <v>1935</v>
      </c>
      <c r="D1144" s="211" t="s">
        <v>111</v>
      </c>
      <c r="E1144" s="211" t="s">
        <v>102</v>
      </c>
      <c r="F1144" s="241" t="s">
        <v>103</v>
      </c>
      <c r="G1144" s="357">
        <v>0.5</v>
      </c>
      <c r="H1144" s="360">
        <v>517.49472647797199</v>
      </c>
      <c r="I1144" s="365">
        <v>143.96305955739601</v>
      </c>
      <c r="J1144" s="332">
        <f>Table1[[#This Row],[Embellishment Area (m2)]]*Table1[[#This Row],[Construction Unit Rate ($/m)]]*Table1[[#This Row],[Embellishment Area Factor]]</f>
        <v>37250.062064293321</v>
      </c>
      <c r="K1144" s="246">
        <v>1034.989452955944</v>
      </c>
      <c r="L1144" s="337">
        <v>39.027494808321961</v>
      </c>
      <c r="M1144" s="88">
        <f>Table1[[#This Row],[Size of land (m2)]]*Table1[[#This Row],[Land Unit Rate ($/m2)]]</f>
        <v>40393.04550190609</v>
      </c>
      <c r="N1144" s="244">
        <v>2021</v>
      </c>
      <c r="O1144" s="202">
        <f>ROUND(IF(Table1[[#This Row],[Valuation Year]]=2016,(Table1[[#This Row],[Total Construction Cost ($)]]+Table1[[#This Row],[Land Value]])*('General Input Sheet'!$G$38/'General Input Sheet'!$G$43),Table1[[#This Row],[Total Construction Cost ($)]]+Table1[[#This Row],[Land Value]]),0)</f>
        <v>77643</v>
      </c>
      <c r="P1144" s="123" t="str" cm="1">
        <f t="array" ref="P1144">_xlfn.IFS(Table1[[#This Row],[Asset Class]]&lt;&gt;"Local","y",P$11=$E1144,"y",Table1[[#This Row],[Asset Class]]="Local","")</f>
        <v/>
      </c>
      <c r="Q1144" s="86" t="str" cm="1">
        <f t="array" ref="Q1144">_xlfn.IFS(Table1[[#This Row],[Asset Class]]&lt;&gt;"Local","y",Q$11=$E1144,"y",Table1[[#This Row],[Asset Class]]="Local","")</f>
        <v/>
      </c>
      <c r="R1144" s="86" t="str" cm="1">
        <f t="array" ref="R1144">_xlfn.IFS(Table1[[#This Row],[Asset Class]]&lt;&gt;"Local","y",R$11=$E1144,"y",Table1[[#This Row],[Asset Class]]="Local","")</f>
        <v>y</v>
      </c>
      <c r="S1144" s="341" t="str" cm="1">
        <f t="array" ref="S1144">_xlfn.IFS(Table1[[#This Row],[Asset Class]]&lt;&gt;"Local","y",S$11=$E1144,"y",Table1[[#This Row],[Asset Class]]="Local","")</f>
        <v/>
      </c>
      <c r="T1144" s="50"/>
      <c r="U1144" s="95" t="str">
        <f>IF(Table1[[#This Row],[Asset Class]]&lt;&gt;"Local",0.25,IF(P1144="y",1,""))</f>
        <v/>
      </c>
      <c r="V1144" s="415" t="str">
        <f>IF(Table1[[#This Row],[Asset Class]]&lt;&gt;"Local",0.25,IF(Q1144="y",1,""))</f>
        <v/>
      </c>
      <c r="W1144" s="415">
        <f>IF(Table1[[#This Row],[Asset Class]]&lt;&gt;"Local",0.25,IF(R1144="y",1,""))</f>
        <v>1</v>
      </c>
      <c r="X1144" s="415" t="str">
        <f>IF(Table1[[#This Row],[Asset Class]]&lt;&gt;"Local",0.25,IF(S1144="y",1,""))</f>
        <v/>
      </c>
      <c r="Y1144" s="95">
        <f t="shared" si="102"/>
        <v>1</v>
      </c>
      <c r="Z1144" s="50"/>
      <c r="AA1144" s="257" t="str">
        <f t="shared" si="103"/>
        <v/>
      </c>
      <c r="AB1144" s="258" t="str">
        <f t="shared" si="104"/>
        <v/>
      </c>
      <c r="AC1144" s="258">
        <f t="shared" si="105"/>
        <v>77643</v>
      </c>
      <c r="AD1144" s="258" t="str">
        <f t="shared" si="106"/>
        <v/>
      </c>
      <c r="AE1144" s="259">
        <f t="shared" si="107"/>
        <v>77643</v>
      </c>
    </row>
    <row r="1145" spans="1:31">
      <c r="A1145" s="26"/>
      <c r="B1145" s="210" t="s">
        <v>1936</v>
      </c>
      <c r="C1145" s="211" t="s">
        <v>1937</v>
      </c>
      <c r="D1145" s="211" t="s">
        <v>111</v>
      </c>
      <c r="E1145" s="211" t="s">
        <v>114</v>
      </c>
      <c r="F1145" s="241" t="s">
        <v>103</v>
      </c>
      <c r="G1145" s="357">
        <v>0.5</v>
      </c>
      <c r="H1145" s="360">
        <v>705.23635115428704</v>
      </c>
      <c r="I1145" s="365">
        <v>77.371645491830151</v>
      </c>
      <c r="J1145" s="332">
        <f>Table1[[#This Row],[Embellishment Area (m2)]]*Table1[[#This Row],[Construction Unit Rate ($/m)]]*Table1[[#This Row],[Embellishment Area Factor]]</f>
        <v>27282.648474730668</v>
      </c>
      <c r="K1145" s="246">
        <v>1410.4727023085741</v>
      </c>
      <c r="L1145" s="337">
        <v>51.919695325664051</v>
      </c>
      <c r="M1145" s="88">
        <f>Table1[[#This Row],[Size of land (m2)]]*Table1[[#This Row],[Land Unit Rate ($/m2)]]</f>
        <v>73231.312969027218</v>
      </c>
      <c r="N1145" s="244">
        <v>2021</v>
      </c>
      <c r="O1145" s="202">
        <f>ROUND(IF(Table1[[#This Row],[Valuation Year]]=2016,(Table1[[#This Row],[Total Construction Cost ($)]]+Table1[[#This Row],[Land Value]])*('General Input Sheet'!$G$38/'General Input Sheet'!$G$43),Table1[[#This Row],[Total Construction Cost ($)]]+Table1[[#This Row],[Land Value]]),0)</f>
        <v>100514</v>
      </c>
      <c r="P1145" s="123" t="str" cm="1">
        <f t="array" ref="P1145">_xlfn.IFS(Table1[[#This Row],[Asset Class]]&lt;&gt;"Local","y",P$11=$E1145,"y",Table1[[#This Row],[Asset Class]]="Local","")</f>
        <v/>
      </c>
      <c r="Q1145" s="86" t="str" cm="1">
        <f t="array" ref="Q1145">_xlfn.IFS(Table1[[#This Row],[Asset Class]]&lt;&gt;"Local","y",Q$11=$E1145,"y",Table1[[#This Row],[Asset Class]]="Local","")</f>
        <v/>
      </c>
      <c r="R1145" s="86" t="str" cm="1">
        <f t="array" ref="R1145">_xlfn.IFS(Table1[[#This Row],[Asset Class]]&lt;&gt;"Local","y",R$11=$E1145,"y",Table1[[#This Row],[Asset Class]]="Local","")</f>
        <v/>
      </c>
      <c r="S1145" s="341" t="str" cm="1">
        <f t="array" ref="S1145">_xlfn.IFS(Table1[[#This Row],[Asset Class]]&lt;&gt;"Local","y",S$11=$E1145,"y",Table1[[#This Row],[Asset Class]]="Local","")</f>
        <v>y</v>
      </c>
      <c r="T1145" s="50"/>
      <c r="U1145" s="95" t="str">
        <f>IF(Table1[[#This Row],[Asset Class]]&lt;&gt;"Local",0.25,IF(P1145="y",1,""))</f>
        <v/>
      </c>
      <c r="V1145" s="415" t="str">
        <f>IF(Table1[[#This Row],[Asset Class]]&lt;&gt;"Local",0.25,IF(Q1145="y",1,""))</f>
        <v/>
      </c>
      <c r="W1145" s="415" t="str">
        <f>IF(Table1[[#This Row],[Asset Class]]&lt;&gt;"Local",0.25,IF(R1145="y",1,""))</f>
        <v/>
      </c>
      <c r="X1145" s="415">
        <f>IF(Table1[[#This Row],[Asset Class]]&lt;&gt;"Local",0.25,IF(S1145="y",1,""))</f>
        <v>1</v>
      </c>
      <c r="Y1145" s="95">
        <f t="shared" si="102"/>
        <v>1</v>
      </c>
      <c r="Z1145" s="50"/>
      <c r="AA1145" s="257" t="str">
        <f t="shared" si="103"/>
        <v/>
      </c>
      <c r="AB1145" s="258" t="str">
        <f t="shared" si="104"/>
        <v/>
      </c>
      <c r="AC1145" s="258" t="str">
        <f t="shared" si="105"/>
        <v/>
      </c>
      <c r="AD1145" s="258">
        <f t="shared" si="106"/>
        <v>100514</v>
      </c>
      <c r="AE1145" s="259">
        <f t="shared" si="107"/>
        <v>100514</v>
      </c>
    </row>
    <row r="1146" spans="1:31">
      <c r="A1146" s="26"/>
      <c r="B1146" s="210" t="s">
        <v>1938</v>
      </c>
      <c r="C1146" s="211" t="s">
        <v>1939</v>
      </c>
      <c r="D1146" s="211" t="s">
        <v>106</v>
      </c>
      <c r="E1146" s="211" t="s">
        <v>102</v>
      </c>
      <c r="F1146" s="241" t="s">
        <v>131</v>
      </c>
      <c r="G1146" s="357">
        <v>0.5</v>
      </c>
      <c r="H1146" s="360">
        <v>59065.999801519953</v>
      </c>
      <c r="I1146" s="365">
        <v>452.87898632773505</v>
      </c>
      <c r="J1146" s="332">
        <f>Table1[[#This Row],[Embellishment Area (m2)]]*Table1[[#This Row],[Construction Unit Rate ($/m)]]*Table1[[#This Row],[Embellishment Area Factor]]</f>
        <v>13374875.058273278</v>
      </c>
      <c r="K1146" s="246">
        <v>118131.99960303991</v>
      </c>
      <c r="L1146" s="337">
        <v>140.14546069071523</v>
      </c>
      <c r="M1146" s="88">
        <f>Table1[[#This Row],[Size of land (m2)]]*Table1[[#This Row],[Land Unit Rate ($/m2)]]</f>
        <v>16555663.506683415</v>
      </c>
      <c r="N1146" s="244">
        <v>2021</v>
      </c>
      <c r="O1146" s="202">
        <f>ROUND(IF(Table1[[#This Row],[Valuation Year]]=2016,(Table1[[#This Row],[Total Construction Cost ($)]]+Table1[[#This Row],[Land Value]])*('General Input Sheet'!$G$38/'General Input Sheet'!$G$43),Table1[[#This Row],[Total Construction Cost ($)]]+Table1[[#This Row],[Land Value]]),0)</f>
        <v>29930539</v>
      </c>
      <c r="P1146" s="123" t="str" cm="1">
        <f t="array" ref="P1146">_xlfn.IFS(Table1[[#This Row],[Asset Class]]&lt;&gt;"Local","y",P$11=$E1146,"y",Table1[[#This Row],[Asset Class]]="Local","")</f>
        <v>y</v>
      </c>
      <c r="Q1146" s="86" t="str" cm="1">
        <f t="array" ref="Q1146">_xlfn.IFS(Table1[[#This Row],[Asset Class]]&lt;&gt;"Local","y",Q$11=$E1146,"y",Table1[[#This Row],[Asset Class]]="Local","")</f>
        <v>y</v>
      </c>
      <c r="R1146" s="86" t="str" cm="1">
        <f t="array" ref="R1146">_xlfn.IFS(Table1[[#This Row],[Asset Class]]&lt;&gt;"Local","y",R$11=$E1146,"y",Table1[[#This Row],[Asset Class]]="Local","")</f>
        <v>y</v>
      </c>
      <c r="S1146" s="341" t="str" cm="1">
        <f t="array" ref="S1146">_xlfn.IFS(Table1[[#This Row],[Asset Class]]&lt;&gt;"Local","y",S$11=$E1146,"y",Table1[[#This Row],[Asset Class]]="Local","")</f>
        <v>y</v>
      </c>
      <c r="T1146" s="50"/>
      <c r="U1146" s="95">
        <f>IF(Table1[[#This Row],[Asset Class]]&lt;&gt;"Local",0.25,IF(P1146="y",1,""))</f>
        <v>0.25</v>
      </c>
      <c r="V1146" s="415">
        <f>IF(Table1[[#This Row],[Asset Class]]&lt;&gt;"Local",0.25,IF(Q1146="y",1,""))</f>
        <v>0.25</v>
      </c>
      <c r="W1146" s="415">
        <f>IF(Table1[[#This Row],[Asset Class]]&lt;&gt;"Local",0.25,IF(R1146="y",1,""))</f>
        <v>0.25</v>
      </c>
      <c r="X1146" s="415">
        <f>IF(Table1[[#This Row],[Asset Class]]&lt;&gt;"Local",0.25,IF(S1146="y",1,""))</f>
        <v>0.25</v>
      </c>
      <c r="Y1146" s="95">
        <f t="shared" si="102"/>
        <v>1</v>
      </c>
      <c r="Z1146" s="50"/>
      <c r="AA1146" s="257">
        <f t="shared" si="103"/>
        <v>7482634.75</v>
      </c>
      <c r="AB1146" s="258">
        <f t="shared" si="104"/>
        <v>7482634.75</v>
      </c>
      <c r="AC1146" s="258">
        <f t="shared" si="105"/>
        <v>7482634.75</v>
      </c>
      <c r="AD1146" s="258">
        <f t="shared" si="106"/>
        <v>7482634.75</v>
      </c>
      <c r="AE1146" s="259">
        <f t="shared" si="107"/>
        <v>29930539</v>
      </c>
    </row>
    <row r="1147" spans="1:31">
      <c r="A1147" s="26"/>
      <c r="B1147" s="210" t="s">
        <v>1938</v>
      </c>
      <c r="C1147" s="211" t="s">
        <v>1940</v>
      </c>
      <c r="D1147" s="211" t="s">
        <v>106</v>
      </c>
      <c r="E1147" s="211" t="s">
        <v>102</v>
      </c>
      <c r="F1147" s="241" t="s">
        <v>136</v>
      </c>
      <c r="G1147" s="357">
        <v>0.5</v>
      </c>
      <c r="H1147" s="360">
        <v>22222.048013650481</v>
      </c>
      <c r="I1147" s="365">
        <v>452.87898632773505</v>
      </c>
      <c r="J1147" s="332">
        <f>Table1[[#This Row],[Embellishment Area (m2)]]*Table1[[#This Row],[Construction Unit Rate ($/m)]]*Table1[[#This Row],[Embellishment Area Factor]]</f>
        <v>5031949.289274144</v>
      </c>
      <c r="K1147" s="246">
        <v>44444.096027300962</v>
      </c>
      <c r="L1147" s="337">
        <v>140.14546069071523</v>
      </c>
      <c r="M1147" s="88">
        <f>Table1[[#This Row],[Size of land (m2)]]*Table1[[#This Row],[Land Unit Rate ($/m2)]]</f>
        <v>6228638.3127284795</v>
      </c>
      <c r="N1147" s="244">
        <v>2021</v>
      </c>
      <c r="O1147" s="202">
        <f>ROUND(IF(Table1[[#This Row],[Valuation Year]]=2016,(Table1[[#This Row],[Total Construction Cost ($)]]+Table1[[#This Row],[Land Value]])*('General Input Sheet'!$G$38/'General Input Sheet'!$G$43),Table1[[#This Row],[Total Construction Cost ($)]]+Table1[[#This Row],[Land Value]]),0)</f>
        <v>11260588</v>
      </c>
      <c r="P1147" s="123" t="str" cm="1">
        <f t="array" ref="P1147">_xlfn.IFS(Table1[[#This Row],[Asset Class]]&lt;&gt;"Local","y",P$11=$E1147,"y",Table1[[#This Row],[Asset Class]]="Local","")</f>
        <v>y</v>
      </c>
      <c r="Q1147" s="86" t="str" cm="1">
        <f t="array" ref="Q1147">_xlfn.IFS(Table1[[#This Row],[Asset Class]]&lt;&gt;"Local","y",Q$11=$E1147,"y",Table1[[#This Row],[Asset Class]]="Local","")</f>
        <v>y</v>
      </c>
      <c r="R1147" s="86" t="str" cm="1">
        <f t="array" ref="R1147">_xlfn.IFS(Table1[[#This Row],[Asset Class]]&lt;&gt;"Local","y",R$11=$E1147,"y",Table1[[#This Row],[Asset Class]]="Local","")</f>
        <v>y</v>
      </c>
      <c r="S1147" s="341" t="str" cm="1">
        <f t="array" ref="S1147">_xlfn.IFS(Table1[[#This Row],[Asset Class]]&lt;&gt;"Local","y",S$11=$E1147,"y",Table1[[#This Row],[Asset Class]]="Local","")</f>
        <v>y</v>
      </c>
      <c r="T1147" s="50"/>
      <c r="U1147" s="95">
        <f>IF(Table1[[#This Row],[Asset Class]]&lt;&gt;"Local",0.25,IF(P1147="y",1,""))</f>
        <v>0.25</v>
      </c>
      <c r="V1147" s="415">
        <f>IF(Table1[[#This Row],[Asset Class]]&lt;&gt;"Local",0.25,IF(Q1147="y",1,""))</f>
        <v>0.25</v>
      </c>
      <c r="W1147" s="415">
        <f>IF(Table1[[#This Row],[Asset Class]]&lt;&gt;"Local",0.25,IF(R1147="y",1,""))</f>
        <v>0.25</v>
      </c>
      <c r="X1147" s="415">
        <f>IF(Table1[[#This Row],[Asset Class]]&lt;&gt;"Local",0.25,IF(S1147="y",1,""))</f>
        <v>0.25</v>
      </c>
      <c r="Y1147" s="95">
        <f t="shared" si="102"/>
        <v>1</v>
      </c>
      <c r="Z1147" s="50"/>
      <c r="AA1147" s="257">
        <f t="shared" si="103"/>
        <v>2815147</v>
      </c>
      <c r="AB1147" s="258">
        <f t="shared" si="104"/>
        <v>2815147</v>
      </c>
      <c r="AC1147" s="258">
        <f t="shared" si="105"/>
        <v>2815147</v>
      </c>
      <c r="AD1147" s="258">
        <f t="shared" si="106"/>
        <v>2815147</v>
      </c>
      <c r="AE1147" s="259">
        <f t="shared" si="107"/>
        <v>11260588</v>
      </c>
    </row>
    <row r="1148" spans="1:31">
      <c r="A1148" s="26"/>
      <c r="B1148" s="210" t="s">
        <v>1938</v>
      </c>
      <c r="C1148" s="211" t="s">
        <v>1941</v>
      </c>
      <c r="D1148" s="211" t="s">
        <v>106</v>
      </c>
      <c r="E1148" s="211" t="s">
        <v>102</v>
      </c>
      <c r="F1148" s="241" t="s">
        <v>108</v>
      </c>
      <c r="G1148" s="357">
        <v>0.5</v>
      </c>
      <c r="H1148" s="360">
        <v>38415.876710985896</v>
      </c>
      <c r="I1148" s="365">
        <v>452.87898632773505</v>
      </c>
      <c r="J1148" s="332">
        <f>Table1[[#This Row],[Embellishment Area (m2)]]*Table1[[#This Row],[Construction Unit Rate ($/m)]]*Table1[[#This Row],[Embellishment Area Factor]]</f>
        <v>8698871.6518812682</v>
      </c>
      <c r="K1148" s="246">
        <v>76831.753421971793</v>
      </c>
      <c r="L1148" s="337">
        <v>140.14546069071523</v>
      </c>
      <c r="M1148" s="88">
        <f>Table1[[#This Row],[Size of land (m2)]]*Table1[[#This Row],[Land Unit Rate ($/m2)]]</f>
        <v>10767621.478997672</v>
      </c>
      <c r="N1148" s="244">
        <v>2021</v>
      </c>
      <c r="O1148" s="202">
        <f>ROUND(IF(Table1[[#This Row],[Valuation Year]]=2016,(Table1[[#This Row],[Total Construction Cost ($)]]+Table1[[#This Row],[Land Value]])*('General Input Sheet'!$G$38/'General Input Sheet'!$G$43),Table1[[#This Row],[Total Construction Cost ($)]]+Table1[[#This Row],[Land Value]]),0)</f>
        <v>19466493</v>
      </c>
      <c r="P1148" s="123" t="str" cm="1">
        <f t="array" ref="P1148">_xlfn.IFS(Table1[[#This Row],[Asset Class]]&lt;&gt;"Local","y",P$11=$E1148,"y",Table1[[#This Row],[Asset Class]]="Local","")</f>
        <v>y</v>
      </c>
      <c r="Q1148" s="86" t="str" cm="1">
        <f t="array" ref="Q1148">_xlfn.IFS(Table1[[#This Row],[Asset Class]]&lt;&gt;"Local","y",Q$11=$E1148,"y",Table1[[#This Row],[Asset Class]]="Local","")</f>
        <v>y</v>
      </c>
      <c r="R1148" s="86" t="str" cm="1">
        <f t="array" ref="R1148">_xlfn.IFS(Table1[[#This Row],[Asset Class]]&lt;&gt;"Local","y",R$11=$E1148,"y",Table1[[#This Row],[Asset Class]]="Local","")</f>
        <v>y</v>
      </c>
      <c r="S1148" s="341" t="str" cm="1">
        <f t="array" ref="S1148">_xlfn.IFS(Table1[[#This Row],[Asset Class]]&lt;&gt;"Local","y",S$11=$E1148,"y",Table1[[#This Row],[Asset Class]]="Local","")</f>
        <v>y</v>
      </c>
      <c r="T1148" s="50"/>
      <c r="U1148" s="95">
        <f>IF(Table1[[#This Row],[Asset Class]]&lt;&gt;"Local",0.25,IF(P1148="y",1,""))</f>
        <v>0.25</v>
      </c>
      <c r="V1148" s="415">
        <f>IF(Table1[[#This Row],[Asset Class]]&lt;&gt;"Local",0.25,IF(Q1148="y",1,""))</f>
        <v>0.25</v>
      </c>
      <c r="W1148" s="415">
        <f>IF(Table1[[#This Row],[Asset Class]]&lt;&gt;"Local",0.25,IF(R1148="y",1,""))</f>
        <v>0.25</v>
      </c>
      <c r="X1148" s="415">
        <f>IF(Table1[[#This Row],[Asset Class]]&lt;&gt;"Local",0.25,IF(S1148="y",1,""))</f>
        <v>0.25</v>
      </c>
      <c r="Y1148" s="95">
        <f t="shared" si="102"/>
        <v>1</v>
      </c>
      <c r="Z1148" s="50"/>
      <c r="AA1148" s="257">
        <f t="shared" si="103"/>
        <v>4866623.25</v>
      </c>
      <c r="AB1148" s="258">
        <f t="shared" si="104"/>
        <v>4866623.25</v>
      </c>
      <c r="AC1148" s="258">
        <f t="shared" si="105"/>
        <v>4866623.25</v>
      </c>
      <c r="AD1148" s="258">
        <f t="shared" si="106"/>
        <v>4866623.25</v>
      </c>
      <c r="AE1148" s="259">
        <f t="shared" si="107"/>
        <v>19466493</v>
      </c>
    </row>
    <row r="1149" spans="1:31">
      <c r="A1149" s="26"/>
      <c r="B1149" s="210" t="s">
        <v>1938</v>
      </c>
      <c r="C1149" s="211" t="s">
        <v>1942</v>
      </c>
      <c r="D1149" s="211" t="s">
        <v>106</v>
      </c>
      <c r="E1149" s="211" t="s">
        <v>102</v>
      </c>
      <c r="F1149" s="241" t="s">
        <v>108</v>
      </c>
      <c r="G1149" s="357">
        <v>0.5</v>
      </c>
      <c r="H1149" s="360">
        <v>39666.623064993728</v>
      </c>
      <c r="I1149" s="365">
        <v>452.87898632773505</v>
      </c>
      <c r="J1149" s="332">
        <f>Table1[[#This Row],[Embellishment Area (m2)]]*Table1[[#This Row],[Construction Unit Rate ($/m)]]*Table1[[#This Row],[Embellishment Area Factor]]</f>
        <v>8982090.0223593563</v>
      </c>
      <c r="K1149" s="246">
        <v>79333.246129987456</v>
      </c>
      <c r="L1149" s="337">
        <v>140.14546069071523</v>
      </c>
      <c r="M1149" s="88">
        <f>Table1[[#This Row],[Size of land (m2)]]*Table1[[#This Row],[Land Unit Rate ($/m2)]]</f>
        <v>11118194.326976992</v>
      </c>
      <c r="N1149" s="244">
        <v>2021</v>
      </c>
      <c r="O1149" s="202">
        <f>ROUND(IF(Table1[[#This Row],[Valuation Year]]=2016,(Table1[[#This Row],[Total Construction Cost ($)]]+Table1[[#This Row],[Land Value]])*('General Input Sheet'!$G$38/'General Input Sheet'!$G$43),Table1[[#This Row],[Total Construction Cost ($)]]+Table1[[#This Row],[Land Value]]),0)</f>
        <v>20100284</v>
      </c>
      <c r="P1149" s="123" t="str" cm="1">
        <f t="array" ref="P1149">_xlfn.IFS(Table1[[#This Row],[Asset Class]]&lt;&gt;"Local","y",P$11=$E1149,"y",Table1[[#This Row],[Asset Class]]="Local","")</f>
        <v>y</v>
      </c>
      <c r="Q1149" s="86" t="str" cm="1">
        <f t="array" ref="Q1149">_xlfn.IFS(Table1[[#This Row],[Asset Class]]&lt;&gt;"Local","y",Q$11=$E1149,"y",Table1[[#This Row],[Asset Class]]="Local","")</f>
        <v>y</v>
      </c>
      <c r="R1149" s="86" t="str" cm="1">
        <f t="array" ref="R1149">_xlfn.IFS(Table1[[#This Row],[Asset Class]]&lt;&gt;"Local","y",R$11=$E1149,"y",Table1[[#This Row],[Asset Class]]="Local","")</f>
        <v>y</v>
      </c>
      <c r="S1149" s="341" t="str" cm="1">
        <f t="array" ref="S1149">_xlfn.IFS(Table1[[#This Row],[Asset Class]]&lt;&gt;"Local","y",S$11=$E1149,"y",Table1[[#This Row],[Asset Class]]="Local","")</f>
        <v>y</v>
      </c>
      <c r="T1149" s="50"/>
      <c r="U1149" s="95">
        <f>IF(Table1[[#This Row],[Asset Class]]&lt;&gt;"Local",0.25,IF(P1149="y",1,""))</f>
        <v>0.25</v>
      </c>
      <c r="V1149" s="415">
        <f>IF(Table1[[#This Row],[Asset Class]]&lt;&gt;"Local",0.25,IF(Q1149="y",1,""))</f>
        <v>0.25</v>
      </c>
      <c r="W1149" s="415">
        <f>IF(Table1[[#This Row],[Asset Class]]&lt;&gt;"Local",0.25,IF(R1149="y",1,""))</f>
        <v>0.25</v>
      </c>
      <c r="X1149" s="415">
        <f>IF(Table1[[#This Row],[Asset Class]]&lt;&gt;"Local",0.25,IF(S1149="y",1,""))</f>
        <v>0.25</v>
      </c>
      <c r="Y1149" s="95">
        <f t="shared" si="102"/>
        <v>1</v>
      </c>
      <c r="Z1149" s="50"/>
      <c r="AA1149" s="257">
        <f t="shared" si="103"/>
        <v>5025071</v>
      </c>
      <c r="AB1149" s="258">
        <f t="shared" si="104"/>
        <v>5025071</v>
      </c>
      <c r="AC1149" s="258">
        <f t="shared" si="105"/>
        <v>5025071</v>
      </c>
      <c r="AD1149" s="258">
        <f t="shared" si="106"/>
        <v>5025071</v>
      </c>
      <c r="AE1149" s="259">
        <f t="shared" si="107"/>
        <v>20100284</v>
      </c>
    </row>
    <row r="1150" spans="1:31">
      <c r="A1150" s="26"/>
      <c r="B1150" s="210" t="s">
        <v>1938</v>
      </c>
      <c r="C1150" s="211" t="s">
        <v>1943</v>
      </c>
      <c r="D1150" s="211" t="s">
        <v>106</v>
      </c>
      <c r="E1150" s="211" t="s">
        <v>102</v>
      </c>
      <c r="F1150" s="241" t="s">
        <v>108</v>
      </c>
      <c r="G1150" s="357">
        <v>0.5</v>
      </c>
      <c r="H1150" s="360">
        <v>156759.76933813171</v>
      </c>
      <c r="I1150" s="365">
        <v>452.87898632773505</v>
      </c>
      <c r="J1150" s="332">
        <f>Table1[[#This Row],[Embellishment Area (m2)]]*Table1[[#This Row],[Construction Unit Rate ($/m)]]*Table1[[#This Row],[Embellishment Area Factor]]</f>
        <v>35496602.717411324</v>
      </c>
      <c r="K1150" s="246">
        <v>313519.53867626342</v>
      </c>
      <c r="L1150" s="337">
        <v>140.14546069071523</v>
      </c>
      <c r="M1150" s="88">
        <f>Table1[[#This Row],[Size of land (m2)]]*Table1[[#This Row],[Land Unit Rate ($/m2)]]</f>
        <v>43938340.183325447</v>
      </c>
      <c r="N1150" s="244">
        <v>2021</v>
      </c>
      <c r="O1150" s="202">
        <f>ROUND(IF(Table1[[#This Row],[Valuation Year]]=2016,(Table1[[#This Row],[Total Construction Cost ($)]]+Table1[[#This Row],[Land Value]])*('General Input Sheet'!$G$38/'General Input Sheet'!$G$43),Table1[[#This Row],[Total Construction Cost ($)]]+Table1[[#This Row],[Land Value]]),0)</f>
        <v>79434943</v>
      </c>
      <c r="P1150" s="123" t="str" cm="1">
        <f t="array" ref="P1150">_xlfn.IFS(Table1[[#This Row],[Asset Class]]&lt;&gt;"Local","y",P$11=$E1150,"y",Table1[[#This Row],[Asset Class]]="Local","")</f>
        <v>y</v>
      </c>
      <c r="Q1150" s="86" t="str" cm="1">
        <f t="array" ref="Q1150">_xlfn.IFS(Table1[[#This Row],[Asset Class]]&lt;&gt;"Local","y",Q$11=$E1150,"y",Table1[[#This Row],[Asset Class]]="Local","")</f>
        <v>y</v>
      </c>
      <c r="R1150" s="86" t="str" cm="1">
        <f t="array" ref="R1150">_xlfn.IFS(Table1[[#This Row],[Asset Class]]&lt;&gt;"Local","y",R$11=$E1150,"y",Table1[[#This Row],[Asset Class]]="Local","")</f>
        <v>y</v>
      </c>
      <c r="S1150" s="341" t="str" cm="1">
        <f t="array" ref="S1150">_xlfn.IFS(Table1[[#This Row],[Asset Class]]&lt;&gt;"Local","y",S$11=$E1150,"y",Table1[[#This Row],[Asset Class]]="Local","")</f>
        <v>y</v>
      </c>
      <c r="T1150" s="50"/>
      <c r="U1150" s="95">
        <f>IF(Table1[[#This Row],[Asset Class]]&lt;&gt;"Local",0.25,IF(P1150="y",1,""))</f>
        <v>0.25</v>
      </c>
      <c r="V1150" s="415">
        <f>IF(Table1[[#This Row],[Asset Class]]&lt;&gt;"Local",0.25,IF(Q1150="y",1,""))</f>
        <v>0.25</v>
      </c>
      <c r="W1150" s="415">
        <f>IF(Table1[[#This Row],[Asset Class]]&lt;&gt;"Local",0.25,IF(R1150="y",1,""))</f>
        <v>0.25</v>
      </c>
      <c r="X1150" s="415">
        <f>IF(Table1[[#This Row],[Asset Class]]&lt;&gt;"Local",0.25,IF(S1150="y",1,""))</f>
        <v>0.25</v>
      </c>
      <c r="Y1150" s="95">
        <f t="shared" si="102"/>
        <v>1</v>
      </c>
      <c r="Z1150" s="50"/>
      <c r="AA1150" s="257">
        <f t="shared" si="103"/>
        <v>19858735.75</v>
      </c>
      <c r="AB1150" s="258">
        <f t="shared" si="104"/>
        <v>19858735.75</v>
      </c>
      <c r="AC1150" s="258">
        <f t="shared" si="105"/>
        <v>19858735.75</v>
      </c>
      <c r="AD1150" s="258">
        <f t="shared" si="106"/>
        <v>19858735.75</v>
      </c>
      <c r="AE1150" s="259">
        <f t="shared" si="107"/>
        <v>79434943</v>
      </c>
    </row>
    <row r="1151" spans="1:31">
      <c r="A1151" s="26"/>
      <c r="B1151" s="210" t="s">
        <v>1938</v>
      </c>
      <c r="C1151" s="211" t="s">
        <v>1944</v>
      </c>
      <c r="D1151" s="211" t="s">
        <v>106</v>
      </c>
      <c r="E1151" s="211" t="s">
        <v>102</v>
      </c>
      <c r="F1151" s="241" t="s">
        <v>136</v>
      </c>
      <c r="G1151" s="357">
        <v>0.5</v>
      </c>
      <c r="H1151" s="360">
        <v>33316.910855782044</v>
      </c>
      <c r="I1151" s="365">
        <v>452.87898632773505</v>
      </c>
      <c r="J1151" s="332">
        <f>Table1[[#This Row],[Embellishment Area (m2)]]*Table1[[#This Row],[Construction Unit Rate ($/m)]]*Table1[[#This Row],[Embellishment Area Factor]]</f>
        <v>7544264.4079690417</v>
      </c>
      <c r="K1151" s="246">
        <v>66633.821711564087</v>
      </c>
      <c r="L1151" s="337">
        <v>140.14546069071523</v>
      </c>
      <c r="M1151" s="88">
        <f>Table1[[#This Row],[Size of land (m2)]]*Table1[[#This Row],[Land Unit Rate ($/m2)]]</f>
        <v>9338427.6413501315</v>
      </c>
      <c r="N1151" s="244">
        <v>2021</v>
      </c>
      <c r="O1151" s="202">
        <f>ROUND(IF(Table1[[#This Row],[Valuation Year]]=2016,(Table1[[#This Row],[Total Construction Cost ($)]]+Table1[[#This Row],[Land Value]])*('General Input Sheet'!$G$38/'General Input Sheet'!$G$43),Table1[[#This Row],[Total Construction Cost ($)]]+Table1[[#This Row],[Land Value]]),0)</f>
        <v>16882692</v>
      </c>
      <c r="P1151" s="123" t="str" cm="1">
        <f t="array" ref="P1151">_xlfn.IFS(Table1[[#This Row],[Asset Class]]&lt;&gt;"Local","y",P$11=$E1151,"y",Table1[[#This Row],[Asset Class]]="Local","")</f>
        <v>y</v>
      </c>
      <c r="Q1151" s="86" t="str" cm="1">
        <f t="array" ref="Q1151">_xlfn.IFS(Table1[[#This Row],[Asset Class]]&lt;&gt;"Local","y",Q$11=$E1151,"y",Table1[[#This Row],[Asset Class]]="Local","")</f>
        <v>y</v>
      </c>
      <c r="R1151" s="86" t="str" cm="1">
        <f t="array" ref="R1151">_xlfn.IFS(Table1[[#This Row],[Asset Class]]&lt;&gt;"Local","y",R$11=$E1151,"y",Table1[[#This Row],[Asset Class]]="Local","")</f>
        <v>y</v>
      </c>
      <c r="S1151" s="341" t="str" cm="1">
        <f t="array" ref="S1151">_xlfn.IFS(Table1[[#This Row],[Asset Class]]&lt;&gt;"Local","y",S$11=$E1151,"y",Table1[[#This Row],[Asset Class]]="Local","")</f>
        <v>y</v>
      </c>
      <c r="T1151" s="50"/>
      <c r="U1151" s="95">
        <f>IF(Table1[[#This Row],[Asset Class]]&lt;&gt;"Local",0.25,IF(P1151="y",1,""))</f>
        <v>0.25</v>
      </c>
      <c r="V1151" s="415">
        <f>IF(Table1[[#This Row],[Asset Class]]&lt;&gt;"Local",0.25,IF(Q1151="y",1,""))</f>
        <v>0.25</v>
      </c>
      <c r="W1151" s="415">
        <f>IF(Table1[[#This Row],[Asset Class]]&lt;&gt;"Local",0.25,IF(R1151="y",1,""))</f>
        <v>0.25</v>
      </c>
      <c r="X1151" s="415">
        <f>IF(Table1[[#This Row],[Asset Class]]&lt;&gt;"Local",0.25,IF(S1151="y",1,""))</f>
        <v>0.25</v>
      </c>
      <c r="Y1151" s="95">
        <f t="shared" si="102"/>
        <v>1</v>
      </c>
      <c r="Z1151" s="50"/>
      <c r="AA1151" s="257">
        <f t="shared" si="103"/>
        <v>4220673</v>
      </c>
      <c r="AB1151" s="258">
        <f t="shared" si="104"/>
        <v>4220673</v>
      </c>
      <c r="AC1151" s="258">
        <f t="shared" si="105"/>
        <v>4220673</v>
      </c>
      <c r="AD1151" s="258">
        <f t="shared" si="106"/>
        <v>4220673</v>
      </c>
      <c r="AE1151" s="259">
        <f t="shared" si="107"/>
        <v>16882692</v>
      </c>
    </row>
    <row r="1152" spans="1:31">
      <c r="A1152" s="26"/>
      <c r="B1152" s="210" t="s">
        <v>1938</v>
      </c>
      <c r="C1152" s="211" t="s">
        <v>1945</v>
      </c>
      <c r="D1152" s="211" t="s">
        <v>106</v>
      </c>
      <c r="E1152" s="211" t="s">
        <v>102</v>
      </c>
      <c r="F1152" s="241" t="s">
        <v>103</v>
      </c>
      <c r="G1152" s="357">
        <v>0.5</v>
      </c>
      <c r="H1152" s="360">
        <v>72072.846065524107</v>
      </c>
      <c r="I1152" s="365">
        <v>452.87898632773505</v>
      </c>
      <c r="J1152" s="332">
        <f>Table1[[#This Row],[Embellishment Area (m2)]]*Table1[[#This Row],[Construction Unit Rate ($/m)]]*Table1[[#This Row],[Embellishment Area Factor]]</f>
        <v>16320138.733954722</v>
      </c>
      <c r="K1152" s="246">
        <v>144145.69213104821</v>
      </c>
      <c r="L1152" s="337">
        <v>140.14546069071523</v>
      </c>
      <c r="M1152" s="88">
        <f>Table1[[#This Row],[Size of land (m2)]]*Table1[[#This Row],[Land Unit Rate ($/m2)]]</f>
        <v>20201364.430287756</v>
      </c>
      <c r="N1152" s="244">
        <v>2021</v>
      </c>
      <c r="O1152" s="202">
        <f>ROUND(IF(Table1[[#This Row],[Valuation Year]]=2016,(Table1[[#This Row],[Total Construction Cost ($)]]+Table1[[#This Row],[Land Value]])*('General Input Sheet'!$G$38/'General Input Sheet'!$G$43),Table1[[#This Row],[Total Construction Cost ($)]]+Table1[[#This Row],[Land Value]]),0)</f>
        <v>36521503</v>
      </c>
      <c r="P1152" s="123" t="str" cm="1">
        <f t="array" ref="P1152">_xlfn.IFS(Table1[[#This Row],[Asset Class]]&lt;&gt;"Local","y",P$11=$E1152,"y",Table1[[#This Row],[Asset Class]]="Local","")</f>
        <v>y</v>
      </c>
      <c r="Q1152" s="86" t="str" cm="1">
        <f t="array" ref="Q1152">_xlfn.IFS(Table1[[#This Row],[Asset Class]]&lt;&gt;"Local","y",Q$11=$E1152,"y",Table1[[#This Row],[Asset Class]]="Local","")</f>
        <v>y</v>
      </c>
      <c r="R1152" s="86" t="str" cm="1">
        <f t="array" ref="R1152">_xlfn.IFS(Table1[[#This Row],[Asset Class]]&lt;&gt;"Local","y",R$11=$E1152,"y",Table1[[#This Row],[Asset Class]]="Local","")</f>
        <v>y</v>
      </c>
      <c r="S1152" s="341" t="str" cm="1">
        <f t="array" ref="S1152">_xlfn.IFS(Table1[[#This Row],[Asset Class]]&lt;&gt;"Local","y",S$11=$E1152,"y",Table1[[#This Row],[Asset Class]]="Local","")</f>
        <v>y</v>
      </c>
      <c r="T1152" s="50"/>
      <c r="U1152" s="95">
        <f>IF(Table1[[#This Row],[Asset Class]]&lt;&gt;"Local",0.25,IF(P1152="y",1,""))</f>
        <v>0.25</v>
      </c>
      <c r="V1152" s="415">
        <f>IF(Table1[[#This Row],[Asset Class]]&lt;&gt;"Local",0.25,IF(Q1152="y",1,""))</f>
        <v>0.25</v>
      </c>
      <c r="W1152" s="415">
        <f>IF(Table1[[#This Row],[Asset Class]]&lt;&gt;"Local",0.25,IF(R1152="y",1,""))</f>
        <v>0.25</v>
      </c>
      <c r="X1152" s="415">
        <f>IF(Table1[[#This Row],[Asset Class]]&lt;&gt;"Local",0.25,IF(S1152="y",1,""))</f>
        <v>0.25</v>
      </c>
      <c r="Y1152" s="95">
        <f t="shared" si="102"/>
        <v>1</v>
      </c>
      <c r="Z1152" s="50"/>
      <c r="AA1152" s="257">
        <f t="shared" si="103"/>
        <v>9130375.75</v>
      </c>
      <c r="AB1152" s="258">
        <f t="shared" si="104"/>
        <v>9130375.75</v>
      </c>
      <c r="AC1152" s="258">
        <f t="shared" si="105"/>
        <v>9130375.75</v>
      </c>
      <c r="AD1152" s="258">
        <f t="shared" si="106"/>
        <v>9130375.75</v>
      </c>
      <c r="AE1152" s="259">
        <f t="shared" si="107"/>
        <v>36521503</v>
      </c>
    </row>
    <row r="1153" spans="1:31">
      <c r="A1153" s="26"/>
      <c r="B1153" s="210" t="s">
        <v>1946</v>
      </c>
      <c r="C1153" s="211" t="s">
        <v>1947</v>
      </c>
      <c r="D1153" s="211" t="s">
        <v>111</v>
      </c>
      <c r="E1153" s="211" t="s">
        <v>107</v>
      </c>
      <c r="F1153" s="241" t="s">
        <v>103</v>
      </c>
      <c r="G1153" s="357">
        <v>0.5</v>
      </c>
      <c r="H1153" s="360">
        <v>809.20494734383055</v>
      </c>
      <c r="I1153" s="365">
        <v>111.62041035606889</v>
      </c>
      <c r="J1153" s="332">
        <f>Table1[[#This Row],[Embellishment Area (m2)]]*Table1[[#This Row],[Construction Unit Rate ($/m)]]*Table1[[#This Row],[Embellishment Area Factor]]</f>
        <v>45161.894142339741</v>
      </c>
      <c r="K1153" s="246">
        <v>1618.4098946876611</v>
      </c>
      <c r="L1153" s="337">
        <v>66.125722619436161</v>
      </c>
      <c r="M1153" s="88">
        <f>Table1[[#This Row],[Size of land (m2)]]*Table1[[#This Row],[Land Unit Rate ($/m2)]]</f>
        <v>107018.52378066716</v>
      </c>
      <c r="N1153" s="244">
        <v>2021</v>
      </c>
      <c r="O1153" s="202">
        <f>ROUND(IF(Table1[[#This Row],[Valuation Year]]=2016,(Table1[[#This Row],[Total Construction Cost ($)]]+Table1[[#This Row],[Land Value]])*('General Input Sheet'!$G$38/'General Input Sheet'!$G$43),Table1[[#This Row],[Total Construction Cost ($)]]+Table1[[#This Row],[Land Value]]),0)</f>
        <v>152180</v>
      </c>
      <c r="P1153" s="123" t="str" cm="1">
        <f t="array" ref="P1153">_xlfn.IFS(Table1[[#This Row],[Asset Class]]&lt;&gt;"Local","y",P$11=$E1153,"y",Table1[[#This Row],[Asset Class]]="Local","")</f>
        <v>y</v>
      </c>
      <c r="Q1153" s="86" t="str" cm="1">
        <f t="array" ref="Q1153">_xlfn.IFS(Table1[[#This Row],[Asset Class]]&lt;&gt;"Local","y",Q$11=$E1153,"y",Table1[[#This Row],[Asset Class]]="Local","")</f>
        <v/>
      </c>
      <c r="R1153" s="86" t="str" cm="1">
        <f t="array" ref="R1153">_xlfn.IFS(Table1[[#This Row],[Asset Class]]&lt;&gt;"Local","y",R$11=$E1153,"y",Table1[[#This Row],[Asset Class]]="Local","")</f>
        <v/>
      </c>
      <c r="S1153" s="341" t="str" cm="1">
        <f t="array" ref="S1153">_xlfn.IFS(Table1[[#This Row],[Asset Class]]&lt;&gt;"Local","y",S$11=$E1153,"y",Table1[[#This Row],[Asset Class]]="Local","")</f>
        <v/>
      </c>
      <c r="T1153" s="50"/>
      <c r="U1153" s="95">
        <f>IF(Table1[[#This Row],[Asset Class]]&lt;&gt;"Local",0.25,IF(P1153="y",1,""))</f>
        <v>1</v>
      </c>
      <c r="V1153" s="415" t="str">
        <f>IF(Table1[[#This Row],[Asset Class]]&lt;&gt;"Local",0.25,IF(Q1153="y",1,""))</f>
        <v/>
      </c>
      <c r="W1153" s="415" t="str">
        <f>IF(Table1[[#This Row],[Asset Class]]&lt;&gt;"Local",0.25,IF(R1153="y",1,""))</f>
        <v/>
      </c>
      <c r="X1153" s="415" t="str">
        <f>IF(Table1[[#This Row],[Asset Class]]&lt;&gt;"Local",0.25,IF(S1153="y",1,""))</f>
        <v/>
      </c>
      <c r="Y1153" s="95">
        <f t="shared" si="102"/>
        <v>1</v>
      </c>
      <c r="Z1153" s="50"/>
      <c r="AA1153" s="257">
        <f t="shared" si="103"/>
        <v>152180</v>
      </c>
      <c r="AB1153" s="258" t="str">
        <f t="shared" si="104"/>
        <v/>
      </c>
      <c r="AC1153" s="258" t="str">
        <f t="shared" si="105"/>
        <v/>
      </c>
      <c r="AD1153" s="258" t="str">
        <f t="shared" si="106"/>
        <v/>
      </c>
      <c r="AE1153" s="259">
        <f t="shared" si="107"/>
        <v>152180</v>
      </c>
    </row>
    <row r="1154" spans="1:31">
      <c r="A1154" s="26"/>
      <c r="B1154" s="210" t="s">
        <v>1948</v>
      </c>
      <c r="C1154" s="211" t="s">
        <v>1949</v>
      </c>
      <c r="D1154" s="211" t="s">
        <v>111</v>
      </c>
      <c r="E1154" s="211" t="s">
        <v>102</v>
      </c>
      <c r="F1154" s="241" t="s">
        <v>108</v>
      </c>
      <c r="G1154" s="357">
        <v>0.5</v>
      </c>
      <c r="H1154" s="360">
        <v>5531.1189917582697</v>
      </c>
      <c r="I1154" s="365">
        <v>143.96305955739601</v>
      </c>
      <c r="J1154" s="332">
        <f>Table1[[#This Row],[Embellishment Area (m2)]]*Table1[[#This Row],[Construction Unit Rate ($/m)]]*Table1[[#This Row],[Embellishment Area Factor]]</f>
        <v>398138.40641476994</v>
      </c>
      <c r="K1154" s="246">
        <v>11062.237983516539</v>
      </c>
      <c r="L1154" s="337">
        <v>39.027494808321961</v>
      </c>
      <c r="M1154" s="88">
        <f>Table1[[#This Row],[Size of land (m2)]]*Table1[[#This Row],[Land Unit Rate ($/m2)]]</f>
        <v>431731.43547011376</v>
      </c>
      <c r="N1154" s="244">
        <v>2021</v>
      </c>
      <c r="O1154" s="202">
        <f>ROUND(IF(Table1[[#This Row],[Valuation Year]]=2016,(Table1[[#This Row],[Total Construction Cost ($)]]+Table1[[#This Row],[Land Value]])*('General Input Sheet'!$G$38/'General Input Sheet'!$G$43),Table1[[#This Row],[Total Construction Cost ($)]]+Table1[[#This Row],[Land Value]]),0)</f>
        <v>829870</v>
      </c>
      <c r="P1154" s="123" t="str" cm="1">
        <f t="array" ref="P1154">_xlfn.IFS(Table1[[#This Row],[Asset Class]]&lt;&gt;"Local","y",P$11=$E1154,"y",Table1[[#This Row],[Asset Class]]="Local","")</f>
        <v/>
      </c>
      <c r="Q1154" s="86" t="str" cm="1">
        <f t="array" ref="Q1154">_xlfn.IFS(Table1[[#This Row],[Asset Class]]&lt;&gt;"Local","y",Q$11=$E1154,"y",Table1[[#This Row],[Asset Class]]="Local","")</f>
        <v/>
      </c>
      <c r="R1154" s="86" t="str" cm="1">
        <f t="array" ref="R1154">_xlfn.IFS(Table1[[#This Row],[Asset Class]]&lt;&gt;"Local","y",R$11=$E1154,"y",Table1[[#This Row],[Asset Class]]="Local","")</f>
        <v>y</v>
      </c>
      <c r="S1154" s="341" t="str" cm="1">
        <f t="array" ref="S1154">_xlfn.IFS(Table1[[#This Row],[Asset Class]]&lt;&gt;"Local","y",S$11=$E1154,"y",Table1[[#This Row],[Asset Class]]="Local","")</f>
        <v/>
      </c>
      <c r="T1154" s="50"/>
      <c r="U1154" s="95" t="str">
        <f>IF(Table1[[#This Row],[Asset Class]]&lt;&gt;"Local",0.25,IF(P1154="y",1,""))</f>
        <v/>
      </c>
      <c r="V1154" s="415" t="str">
        <f>IF(Table1[[#This Row],[Asset Class]]&lt;&gt;"Local",0.25,IF(Q1154="y",1,""))</f>
        <v/>
      </c>
      <c r="W1154" s="415">
        <f>IF(Table1[[#This Row],[Asset Class]]&lt;&gt;"Local",0.25,IF(R1154="y",1,""))</f>
        <v>1</v>
      </c>
      <c r="X1154" s="415" t="str">
        <f>IF(Table1[[#This Row],[Asset Class]]&lt;&gt;"Local",0.25,IF(S1154="y",1,""))</f>
        <v/>
      </c>
      <c r="Y1154" s="95">
        <f t="shared" si="102"/>
        <v>1</v>
      </c>
      <c r="Z1154" s="50"/>
      <c r="AA1154" s="257" t="str">
        <f t="shared" si="103"/>
        <v/>
      </c>
      <c r="AB1154" s="258" t="str">
        <f t="shared" si="104"/>
        <v/>
      </c>
      <c r="AC1154" s="258">
        <f t="shared" si="105"/>
        <v>829870</v>
      </c>
      <c r="AD1154" s="258" t="str">
        <f t="shared" si="106"/>
        <v/>
      </c>
      <c r="AE1154" s="259">
        <f t="shared" si="107"/>
        <v>829870</v>
      </c>
    </row>
    <row r="1155" spans="1:31">
      <c r="A1155" s="26"/>
      <c r="B1155" s="210" t="s">
        <v>1948</v>
      </c>
      <c r="C1155" s="211" t="s">
        <v>1950</v>
      </c>
      <c r="D1155" s="211" t="s">
        <v>111</v>
      </c>
      <c r="E1155" s="211" t="s">
        <v>102</v>
      </c>
      <c r="F1155" s="241" t="s">
        <v>108</v>
      </c>
      <c r="G1155" s="357">
        <v>0.5</v>
      </c>
      <c r="H1155" s="360">
        <v>473.77545068091939</v>
      </c>
      <c r="I1155" s="365">
        <v>143.96305955739601</v>
      </c>
      <c r="J1155" s="332">
        <f>Table1[[#This Row],[Embellishment Area (m2)]]*Table1[[#This Row],[Construction Unit Rate ($/m)]]*Table1[[#This Row],[Embellishment Area Factor]]</f>
        <v>34103.081711604667</v>
      </c>
      <c r="K1155" s="246">
        <v>947.55090136183878</v>
      </c>
      <c r="L1155" s="337">
        <v>39.027494808321961</v>
      </c>
      <c r="M1155" s="88">
        <f>Table1[[#This Row],[Size of land (m2)]]*Table1[[#This Row],[Land Unit Rate ($/m2)]]</f>
        <v>36980.537883519959</v>
      </c>
      <c r="N1155" s="244">
        <v>2021</v>
      </c>
      <c r="O1155" s="202">
        <f>ROUND(IF(Table1[[#This Row],[Valuation Year]]=2016,(Table1[[#This Row],[Total Construction Cost ($)]]+Table1[[#This Row],[Land Value]])*('General Input Sheet'!$G$38/'General Input Sheet'!$G$43),Table1[[#This Row],[Total Construction Cost ($)]]+Table1[[#This Row],[Land Value]]),0)</f>
        <v>71084</v>
      </c>
      <c r="P1155" s="123" t="str" cm="1">
        <f t="array" ref="P1155">_xlfn.IFS(Table1[[#This Row],[Asset Class]]&lt;&gt;"Local","y",P$11=$E1155,"y",Table1[[#This Row],[Asset Class]]="Local","")</f>
        <v/>
      </c>
      <c r="Q1155" s="86" t="str" cm="1">
        <f t="array" ref="Q1155">_xlfn.IFS(Table1[[#This Row],[Asset Class]]&lt;&gt;"Local","y",Q$11=$E1155,"y",Table1[[#This Row],[Asset Class]]="Local","")</f>
        <v/>
      </c>
      <c r="R1155" s="86" t="str" cm="1">
        <f t="array" ref="R1155">_xlfn.IFS(Table1[[#This Row],[Asset Class]]&lt;&gt;"Local","y",R$11=$E1155,"y",Table1[[#This Row],[Asset Class]]="Local","")</f>
        <v>y</v>
      </c>
      <c r="S1155" s="341" t="str" cm="1">
        <f t="array" ref="S1155">_xlfn.IFS(Table1[[#This Row],[Asset Class]]&lt;&gt;"Local","y",S$11=$E1155,"y",Table1[[#This Row],[Asset Class]]="Local","")</f>
        <v/>
      </c>
      <c r="T1155" s="50"/>
      <c r="U1155" s="95" t="str">
        <f>IF(Table1[[#This Row],[Asset Class]]&lt;&gt;"Local",0.25,IF(P1155="y",1,""))</f>
        <v/>
      </c>
      <c r="V1155" s="415" t="str">
        <f>IF(Table1[[#This Row],[Asset Class]]&lt;&gt;"Local",0.25,IF(Q1155="y",1,""))</f>
        <v/>
      </c>
      <c r="W1155" s="415">
        <f>IF(Table1[[#This Row],[Asset Class]]&lt;&gt;"Local",0.25,IF(R1155="y",1,""))</f>
        <v>1</v>
      </c>
      <c r="X1155" s="415" t="str">
        <f>IF(Table1[[#This Row],[Asset Class]]&lt;&gt;"Local",0.25,IF(S1155="y",1,""))</f>
        <v/>
      </c>
      <c r="Y1155" s="95">
        <f t="shared" si="102"/>
        <v>1</v>
      </c>
      <c r="Z1155" s="50"/>
      <c r="AA1155" s="257" t="str">
        <f t="shared" si="103"/>
        <v/>
      </c>
      <c r="AB1155" s="258" t="str">
        <f t="shared" si="104"/>
        <v/>
      </c>
      <c r="AC1155" s="258">
        <f t="shared" si="105"/>
        <v>71084</v>
      </c>
      <c r="AD1155" s="258" t="str">
        <f t="shared" si="106"/>
        <v/>
      </c>
      <c r="AE1155" s="259">
        <f t="shared" si="107"/>
        <v>71084</v>
      </c>
    </row>
    <row r="1156" spans="1:31">
      <c r="A1156" s="26"/>
      <c r="B1156" s="210" t="s">
        <v>1948</v>
      </c>
      <c r="C1156" s="211" t="s">
        <v>1951</v>
      </c>
      <c r="D1156" s="211" t="s">
        <v>111</v>
      </c>
      <c r="E1156" s="211" t="s">
        <v>102</v>
      </c>
      <c r="F1156" s="241" t="s">
        <v>108</v>
      </c>
      <c r="G1156" s="357">
        <v>0.5</v>
      </c>
      <c r="H1156" s="360">
        <v>17366.495744408046</v>
      </c>
      <c r="I1156" s="365">
        <v>143.96305955739601</v>
      </c>
      <c r="J1156" s="332">
        <f>Table1[[#This Row],[Embellishment Area (m2)]]*Table1[[#This Row],[Construction Unit Rate ($/m)]]*Table1[[#This Row],[Embellishment Area Factor]]</f>
        <v>1250066.9305777398</v>
      </c>
      <c r="K1156" s="246">
        <v>34732.991488816093</v>
      </c>
      <c r="L1156" s="337">
        <v>39.027494808321961</v>
      </c>
      <c r="M1156" s="88">
        <f>Table1[[#This Row],[Size of land (m2)]]*Table1[[#This Row],[Land Unit Rate ($/m2)]]</f>
        <v>1355541.6450072608</v>
      </c>
      <c r="N1156" s="244">
        <v>2021</v>
      </c>
      <c r="O1156" s="202">
        <f>ROUND(IF(Table1[[#This Row],[Valuation Year]]=2016,(Table1[[#This Row],[Total Construction Cost ($)]]+Table1[[#This Row],[Land Value]])*('General Input Sheet'!$G$38/'General Input Sheet'!$G$43),Table1[[#This Row],[Total Construction Cost ($)]]+Table1[[#This Row],[Land Value]]),0)</f>
        <v>2605609</v>
      </c>
      <c r="P1156" s="123" t="str" cm="1">
        <f t="array" ref="P1156">_xlfn.IFS(Table1[[#This Row],[Asset Class]]&lt;&gt;"Local","y",P$11=$E1156,"y",Table1[[#This Row],[Asset Class]]="Local","")</f>
        <v/>
      </c>
      <c r="Q1156" s="86" t="str" cm="1">
        <f t="array" ref="Q1156">_xlfn.IFS(Table1[[#This Row],[Asset Class]]&lt;&gt;"Local","y",Q$11=$E1156,"y",Table1[[#This Row],[Asset Class]]="Local","")</f>
        <v/>
      </c>
      <c r="R1156" s="86" t="str" cm="1">
        <f t="array" ref="R1156">_xlfn.IFS(Table1[[#This Row],[Asset Class]]&lt;&gt;"Local","y",R$11=$E1156,"y",Table1[[#This Row],[Asset Class]]="Local","")</f>
        <v>y</v>
      </c>
      <c r="S1156" s="341" t="str" cm="1">
        <f t="array" ref="S1156">_xlfn.IFS(Table1[[#This Row],[Asset Class]]&lt;&gt;"Local","y",S$11=$E1156,"y",Table1[[#This Row],[Asset Class]]="Local","")</f>
        <v/>
      </c>
      <c r="T1156" s="50"/>
      <c r="U1156" s="95" t="str">
        <f>IF(Table1[[#This Row],[Asset Class]]&lt;&gt;"Local",0.25,IF(P1156="y",1,""))</f>
        <v/>
      </c>
      <c r="V1156" s="415" t="str">
        <f>IF(Table1[[#This Row],[Asset Class]]&lt;&gt;"Local",0.25,IF(Q1156="y",1,""))</f>
        <v/>
      </c>
      <c r="W1156" s="415">
        <f>IF(Table1[[#This Row],[Asset Class]]&lt;&gt;"Local",0.25,IF(R1156="y",1,""))</f>
        <v>1</v>
      </c>
      <c r="X1156" s="415" t="str">
        <f>IF(Table1[[#This Row],[Asset Class]]&lt;&gt;"Local",0.25,IF(S1156="y",1,""))</f>
        <v/>
      </c>
      <c r="Y1156" s="95">
        <f t="shared" si="102"/>
        <v>1</v>
      </c>
      <c r="Z1156" s="50"/>
      <c r="AA1156" s="257" t="str">
        <f t="shared" si="103"/>
        <v/>
      </c>
      <c r="AB1156" s="258" t="str">
        <f t="shared" si="104"/>
        <v/>
      </c>
      <c r="AC1156" s="258">
        <f t="shared" si="105"/>
        <v>2605609</v>
      </c>
      <c r="AD1156" s="258" t="str">
        <f t="shared" si="106"/>
        <v/>
      </c>
      <c r="AE1156" s="259">
        <f t="shared" si="107"/>
        <v>2605609</v>
      </c>
    </row>
    <row r="1157" spans="1:31">
      <c r="A1157" s="26"/>
      <c r="B1157" s="210" t="s">
        <v>1948</v>
      </c>
      <c r="C1157" s="211" t="s">
        <v>1952</v>
      </c>
      <c r="D1157" s="211" t="s">
        <v>111</v>
      </c>
      <c r="E1157" s="211" t="s">
        <v>102</v>
      </c>
      <c r="F1157" s="241" t="s">
        <v>108</v>
      </c>
      <c r="G1157" s="357">
        <v>0.5</v>
      </c>
      <c r="H1157" s="360">
        <v>8905.8175934837509</v>
      </c>
      <c r="I1157" s="365">
        <v>143.96305955739601</v>
      </c>
      <c r="J1157" s="332">
        <f>Table1[[#This Row],[Embellishment Area (m2)]]*Table1[[#This Row],[Construction Unit Rate ($/m)]]*Table1[[#This Row],[Embellishment Area Factor]]</f>
        <v>641054.37430900324</v>
      </c>
      <c r="K1157" s="246">
        <v>17811.635186967502</v>
      </c>
      <c r="L1157" s="337">
        <v>39.027494808321961</v>
      </c>
      <c r="M1157" s="88">
        <f>Table1[[#This Row],[Size of land (m2)]]*Table1[[#This Row],[Land Unit Rate ($/m2)]]</f>
        <v>695143.49978709896</v>
      </c>
      <c r="N1157" s="244">
        <v>2021</v>
      </c>
      <c r="O1157" s="202">
        <f>ROUND(IF(Table1[[#This Row],[Valuation Year]]=2016,(Table1[[#This Row],[Total Construction Cost ($)]]+Table1[[#This Row],[Land Value]])*('General Input Sheet'!$G$38/'General Input Sheet'!$G$43),Table1[[#This Row],[Total Construction Cost ($)]]+Table1[[#This Row],[Land Value]]),0)</f>
        <v>1336198</v>
      </c>
      <c r="P1157" s="123" t="str" cm="1">
        <f t="array" ref="P1157">_xlfn.IFS(Table1[[#This Row],[Asset Class]]&lt;&gt;"Local","y",P$11=$E1157,"y",Table1[[#This Row],[Asset Class]]="Local","")</f>
        <v/>
      </c>
      <c r="Q1157" s="86" t="str" cm="1">
        <f t="array" ref="Q1157">_xlfn.IFS(Table1[[#This Row],[Asset Class]]&lt;&gt;"Local","y",Q$11=$E1157,"y",Table1[[#This Row],[Asset Class]]="Local","")</f>
        <v/>
      </c>
      <c r="R1157" s="86" t="str" cm="1">
        <f t="array" ref="R1157">_xlfn.IFS(Table1[[#This Row],[Asset Class]]&lt;&gt;"Local","y",R$11=$E1157,"y",Table1[[#This Row],[Asset Class]]="Local","")</f>
        <v>y</v>
      </c>
      <c r="S1157" s="341" t="str" cm="1">
        <f t="array" ref="S1157">_xlfn.IFS(Table1[[#This Row],[Asset Class]]&lt;&gt;"Local","y",S$11=$E1157,"y",Table1[[#This Row],[Asset Class]]="Local","")</f>
        <v/>
      </c>
      <c r="T1157" s="50"/>
      <c r="U1157" s="95" t="str">
        <f>IF(Table1[[#This Row],[Asset Class]]&lt;&gt;"Local",0.25,IF(P1157="y",1,""))</f>
        <v/>
      </c>
      <c r="V1157" s="415" t="str">
        <f>IF(Table1[[#This Row],[Asset Class]]&lt;&gt;"Local",0.25,IF(Q1157="y",1,""))</f>
        <v/>
      </c>
      <c r="W1157" s="415">
        <f>IF(Table1[[#This Row],[Asset Class]]&lt;&gt;"Local",0.25,IF(R1157="y",1,""))</f>
        <v>1</v>
      </c>
      <c r="X1157" s="415" t="str">
        <f>IF(Table1[[#This Row],[Asset Class]]&lt;&gt;"Local",0.25,IF(S1157="y",1,""))</f>
        <v/>
      </c>
      <c r="Y1157" s="95">
        <f t="shared" si="102"/>
        <v>1</v>
      </c>
      <c r="Z1157" s="50"/>
      <c r="AA1157" s="257" t="str">
        <f t="shared" si="103"/>
        <v/>
      </c>
      <c r="AB1157" s="258" t="str">
        <f t="shared" si="104"/>
        <v/>
      </c>
      <c r="AC1157" s="258">
        <f t="shared" si="105"/>
        <v>1336198</v>
      </c>
      <c r="AD1157" s="258" t="str">
        <f t="shared" si="106"/>
        <v/>
      </c>
      <c r="AE1157" s="259">
        <f t="shared" si="107"/>
        <v>1336198</v>
      </c>
    </row>
    <row r="1158" spans="1:31">
      <c r="A1158" s="26"/>
      <c r="B1158" s="210" t="s">
        <v>1953</v>
      </c>
      <c r="C1158" s="211" t="s">
        <v>1954</v>
      </c>
      <c r="D1158" s="211" t="s">
        <v>111</v>
      </c>
      <c r="E1158" s="211" t="s">
        <v>114</v>
      </c>
      <c r="F1158" s="241" t="s">
        <v>108</v>
      </c>
      <c r="G1158" s="357">
        <v>0.5</v>
      </c>
      <c r="H1158" s="360">
        <v>9524.1070505403804</v>
      </c>
      <c r="I1158" s="365">
        <v>77.371645491830151</v>
      </c>
      <c r="J1158" s="332">
        <f>Table1[[#This Row],[Embellishment Area (m2)]]*Table1[[#This Row],[Construction Unit Rate ($/m)]]*Table1[[#This Row],[Embellishment Area Factor]]</f>
        <v>368447.91717032518</v>
      </c>
      <c r="K1158" s="246">
        <v>19048.214101080761</v>
      </c>
      <c r="L1158" s="337">
        <v>51.919695325664051</v>
      </c>
      <c r="M1158" s="88">
        <f>Table1[[#This Row],[Size of land (m2)]]*Table1[[#This Row],[Land Unit Rate ($/m2)]]</f>
        <v>988977.4726261308</v>
      </c>
      <c r="N1158" s="244">
        <v>2021</v>
      </c>
      <c r="O1158" s="202">
        <f>ROUND(IF(Table1[[#This Row],[Valuation Year]]=2016,(Table1[[#This Row],[Total Construction Cost ($)]]+Table1[[#This Row],[Land Value]])*('General Input Sheet'!$G$38/'General Input Sheet'!$G$43),Table1[[#This Row],[Total Construction Cost ($)]]+Table1[[#This Row],[Land Value]]),0)</f>
        <v>1357425</v>
      </c>
      <c r="P1158" s="123" t="str" cm="1">
        <f t="array" ref="P1158">_xlfn.IFS(Table1[[#This Row],[Asset Class]]&lt;&gt;"Local","y",P$11=$E1158,"y",Table1[[#This Row],[Asset Class]]="Local","")</f>
        <v/>
      </c>
      <c r="Q1158" s="86" t="str" cm="1">
        <f t="array" ref="Q1158">_xlfn.IFS(Table1[[#This Row],[Asset Class]]&lt;&gt;"Local","y",Q$11=$E1158,"y",Table1[[#This Row],[Asset Class]]="Local","")</f>
        <v/>
      </c>
      <c r="R1158" s="86" t="str" cm="1">
        <f t="array" ref="R1158">_xlfn.IFS(Table1[[#This Row],[Asset Class]]&lt;&gt;"Local","y",R$11=$E1158,"y",Table1[[#This Row],[Asset Class]]="Local","")</f>
        <v/>
      </c>
      <c r="S1158" s="341" t="str" cm="1">
        <f t="array" ref="S1158">_xlfn.IFS(Table1[[#This Row],[Asset Class]]&lt;&gt;"Local","y",S$11=$E1158,"y",Table1[[#This Row],[Asset Class]]="Local","")</f>
        <v>y</v>
      </c>
      <c r="T1158" s="50"/>
      <c r="U1158" s="95" t="str">
        <f>IF(Table1[[#This Row],[Asset Class]]&lt;&gt;"Local",0.25,IF(P1158="y",1,""))</f>
        <v/>
      </c>
      <c r="V1158" s="415" t="str">
        <f>IF(Table1[[#This Row],[Asset Class]]&lt;&gt;"Local",0.25,IF(Q1158="y",1,""))</f>
        <v/>
      </c>
      <c r="W1158" s="415" t="str">
        <f>IF(Table1[[#This Row],[Asset Class]]&lt;&gt;"Local",0.25,IF(R1158="y",1,""))</f>
        <v/>
      </c>
      <c r="X1158" s="415">
        <f>IF(Table1[[#This Row],[Asset Class]]&lt;&gt;"Local",0.25,IF(S1158="y",1,""))</f>
        <v>1</v>
      </c>
      <c r="Y1158" s="95">
        <f t="shared" si="102"/>
        <v>1</v>
      </c>
      <c r="Z1158" s="50"/>
      <c r="AA1158" s="257" t="str">
        <f t="shared" si="103"/>
        <v/>
      </c>
      <c r="AB1158" s="258" t="str">
        <f t="shared" si="104"/>
        <v/>
      </c>
      <c r="AC1158" s="258" t="str">
        <f t="shared" si="105"/>
        <v/>
      </c>
      <c r="AD1158" s="258">
        <f t="shared" si="106"/>
        <v>1357425</v>
      </c>
      <c r="AE1158" s="259">
        <f t="shared" si="107"/>
        <v>1357425</v>
      </c>
    </row>
    <row r="1159" spans="1:31">
      <c r="A1159" s="26"/>
      <c r="B1159" s="210" t="s">
        <v>1955</v>
      </c>
      <c r="C1159" s="211" t="s">
        <v>1956</v>
      </c>
      <c r="D1159" s="211" t="s">
        <v>111</v>
      </c>
      <c r="E1159" s="211" t="s">
        <v>102</v>
      </c>
      <c r="F1159" s="241" t="s">
        <v>103</v>
      </c>
      <c r="G1159" s="357">
        <v>0.5</v>
      </c>
      <c r="H1159" s="360">
        <v>9562.9768412530757</v>
      </c>
      <c r="I1159" s="365">
        <v>143.96305955739601</v>
      </c>
      <c r="J1159" s="332">
        <f>Table1[[#This Row],[Embellishment Area (m2)]]*Table1[[#This Row],[Construction Unit Rate ($/m)]]*Table1[[#This Row],[Embellishment Area Factor]]</f>
        <v>688357.70227165765</v>
      </c>
      <c r="K1159" s="246">
        <v>19125.953682506151</v>
      </c>
      <c r="L1159" s="337">
        <v>39.027494808321961</v>
      </c>
      <c r="M1159" s="88">
        <f>Table1[[#This Row],[Size of land (m2)]]*Table1[[#This Row],[Land Unit Rate ($/m2)]]</f>
        <v>746438.05804821511</v>
      </c>
      <c r="N1159" s="244">
        <v>2021</v>
      </c>
      <c r="O1159" s="202">
        <f>ROUND(IF(Table1[[#This Row],[Valuation Year]]=2016,(Table1[[#This Row],[Total Construction Cost ($)]]+Table1[[#This Row],[Land Value]])*('General Input Sheet'!$G$38/'General Input Sheet'!$G$43),Table1[[#This Row],[Total Construction Cost ($)]]+Table1[[#This Row],[Land Value]]),0)</f>
        <v>1434796</v>
      </c>
      <c r="P1159" s="123" t="str" cm="1">
        <f t="array" ref="P1159">_xlfn.IFS(Table1[[#This Row],[Asset Class]]&lt;&gt;"Local","y",P$11=$E1159,"y",Table1[[#This Row],[Asset Class]]="Local","")</f>
        <v/>
      </c>
      <c r="Q1159" s="86" t="str" cm="1">
        <f t="array" ref="Q1159">_xlfn.IFS(Table1[[#This Row],[Asset Class]]&lt;&gt;"Local","y",Q$11=$E1159,"y",Table1[[#This Row],[Asset Class]]="Local","")</f>
        <v/>
      </c>
      <c r="R1159" s="86" t="str" cm="1">
        <f t="array" ref="R1159">_xlfn.IFS(Table1[[#This Row],[Asset Class]]&lt;&gt;"Local","y",R$11=$E1159,"y",Table1[[#This Row],[Asset Class]]="Local","")</f>
        <v>y</v>
      </c>
      <c r="S1159" s="341" t="str" cm="1">
        <f t="array" ref="S1159">_xlfn.IFS(Table1[[#This Row],[Asset Class]]&lt;&gt;"Local","y",S$11=$E1159,"y",Table1[[#This Row],[Asset Class]]="Local","")</f>
        <v/>
      </c>
      <c r="T1159" s="50"/>
      <c r="U1159" s="95" t="str">
        <f>IF(Table1[[#This Row],[Asset Class]]&lt;&gt;"Local",0.25,IF(P1159="y",1,""))</f>
        <v/>
      </c>
      <c r="V1159" s="415" t="str">
        <f>IF(Table1[[#This Row],[Asset Class]]&lt;&gt;"Local",0.25,IF(Q1159="y",1,""))</f>
        <v/>
      </c>
      <c r="W1159" s="415">
        <f>IF(Table1[[#This Row],[Asset Class]]&lt;&gt;"Local",0.25,IF(R1159="y",1,""))</f>
        <v>1</v>
      </c>
      <c r="X1159" s="415" t="str">
        <f>IF(Table1[[#This Row],[Asset Class]]&lt;&gt;"Local",0.25,IF(S1159="y",1,""))</f>
        <v/>
      </c>
      <c r="Y1159" s="95">
        <f t="shared" si="102"/>
        <v>1</v>
      </c>
      <c r="Z1159" s="50"/>
      <c r="AA1159" s="257" t="str">
        <f t="shared" si="103"/>
        <v/>
      </c>
      <c r="AB1159" s="258" t="str">
        <f t="shared" si="104"/>
        <v/>
      </c>
      <c r="AC1159" s="258">
        <f t="shared" si="105"/>
        <v>1434796</v>
      </c>
      <c r="AD1159" s="258" t="str">
        <f t="shared" si="106"/>
        <v/>
      </c>
      <c r="AE1159" s="259">
        <f t="shared" si="107"/>
        <v>1434796</v>
      </c>
    </row>
    <row r="1160" spans="1:31">
      <c r="A1160" s="26"/>
      <c r="B1160" s="210" t="s">
        <v>1955</v>
      </c>
      <c r="C1160" s="211" t="s">
        <v>1957</v>
      </c>
      <c r="D1160" s="211" t="s">
        <v>111</v>
      </c>
      <c r="E1160" s="211" t="s">
        <v>102</v>
      </c>
      <c r="F1160" s="241" t="s">
        <v>108</v>
      </c>
      <c r="G1160" s="357">
        <v>0.5</v>
      </c>
      <c r="H1160" s="360">
        <v>540.72093515601648</v>
      </c>
      <c r="I1160" s="365">
        <v>143.96305955739601</v>
      </c>
      <c r="J1160" s="332">
        <f>Table1[[#This Row],[Embellishment Area (m2)]]*Table1[[#This Row],[Construction Unit Rate ($/m)]]*Table1[[#This Row],[Embellishment Area Factor]]</f>
        <v>38921.920095898233</v>
      </c>
      <c r="K1160" s="246">
        <v>1081.441870312033</v>
      </c>
      <c r="L1160" s="337">
        <v>39.027494808321961</v>
      </c>
      <c r="M1160" s="88">
        <f>Table1[[#This Row],[Size of land (m2)]]*Table1[[#This Row],[Land Unit Rate ($/m2)]]</f>
        <v>42205.966979104858</v>
      </c>
      <c r="N1160" s="244">
        <v>2021</v>
      </c>
      <c r="O1160" s="202">
        <f>ROUND(IF(Table1[[#This Row],[Valuation Year]]=2016,(Table1[[#This Row],[Total Construction Cost ($)]]+Table1[[#This Row],[Land Value]])*('General Input Sheet'!$G$38/'General Input Sheet'!$G$43),Table1[[#This Row],[Total Construction Cost ($)]]+Table1[[#This Row],[Land Value]]),0)</f>
        <v>81128</v>
      </c>
      <c r="P1160" s="123" t="str" cm="1">
        <f t="array" ref="P1160">_xlfn.IFS(Table1[[#This Row],[Asset Class]]&lt;&gt;"Local","y",P$11=$E1160,"y",Table1[[#This Row],[Asset Class]]="Local","")</f>
        <v/>
      </c>
      <c r="Q1160" s="86" t="str" cm="1">
        <f t="array" ref="Q1160">_xlfn.IFS(Table1[[#This Row],[Asset Class]]&lt;&gt;"Local","y",Q$11=$E1160,"y",Table1[[#This Row],[Asset Class]]="Local","")</f>
        <v/>
      </c>
      <c r="R1160" s="86" t="str" cm="1">
        <f t="array" ref="R1160">_xlfn.IFS(Table1[[#This Row],[Asset Class]]&lt;&gt;"Local","y",R$11=$E1160,"y",Table1[[#This Row],[Asset Class]]="Local","")</f>
        <v>y</v>
      </c>
      <c r="S1160" s="341" t="str" cm="1">
        <f t="array" ref="S1160">_xlfn.IFS(Table1[[#This Row],[Asset Class]]&lt;&gt;"Local","y",S$11=$E1160,"y",Table1[[#This Row],[Asset Class]]="Local","")</f>
        <v/>
      </c>
      <c r="T1160" s="50"/>
      <c r="U1160" s="95" t="str">
        <f>IF(Table1[[#This Row],[Asset Class]]&lt;&gt;"Local",0.25,IF(P1160="y",1,""))</f>
        <v/>
      </c>
      <c r="V1160" s="415" t="str">
        <f>IF(Table1[[#This Row],[Asset Class]]&lt;&gt;"Local",0.25,IF(Q1160="y",1,""))</f>
        <v/>
      </c>
      <c r="W1160" s="415">
        <f>IF(Table1[[#This Row],[Asset Class]]&lt;&gt;"Local",0.25,IF(R1160="y",1,""))</f>
        <v>1</v>
      </c>
      <c r="X1160" s="415" t="str">
        <f>IF(Table1[[#This Row],[Asset Class]]&lt;&gt;"Local",0.25,IF(S1160="y",1,""))</f>
        <v/>
      </c>
      <c r="Y1160" s="95">
        <f t="shared" si="102"/>
        <v>1</v>
      </c>
      <c r="Z1160" s="50"/>
      <c r="AA1160" s="257" t="str">
        <f t="shared" si="103"/>
        <v/>
      </c>
      <c r="AB1160" s="258" t="str">
        <f t="shared" si="104"/>
        <v/>
      </c>
      <c r="AC1160" s="258">
        <f t="shared" si="105"/>
        <v>81128</v>
      </c>
      <c r="AD1160" s="258" t="str">
        <f t="shared" si="106"/>
        <v/>
      </c>
      <c r="AE1160" s="259">
        <f t="shared" si="107"/>
        <v>81128</v>
      </c>
    </row>
    <row r="1161" spans="1:31">
      <c r="A1161" s="26"/>
      <c r="B1161" s="210" t="s">
        <v>1958</v>
      </c>
      <c r="C1161" s="211" t="s">
        <v>1959</v>
      </c>
      <c r="D1161" s="211" t="s">
        <v>106</v>
      </c>
      <c r="E1161" s="211" t="s">
        <v>102</v>
      </c>
      <c r="F1161" s="241" t="s">
        <v>108</v>
      </c>
      <c r="G1161" s="357">
        <v>0.5</v>
      </c>
      <c r="H1161" s="360">
        <v>5208.8575886802901</v>
      </c>
      <c r="I1161" s="365">
        <v>452.87898632773505</v>
      </c>
      <c r="J1161" s="332">
        <f>Table1[[#This Row],[Embellishment Area (m2)]]*Table1[[#This Row],[Construction Unit Rate ($/m)]]*Table1[[#This Row],[Embellishment Area Factor]]</f>
        <v>1179491.0723435301</v>
      </c>
      <c r="K1161" s="246">
        <v>10417.71517736058</v>
      </c>
      <c r="L1161" s="337">
        <v>140.14546069071523</v>
      </c>
      <c r="M1161" s="88">
        <f>Table1[[#This Row],[Size of land (m2)]]*Table1[[#This Row],[Land Unit Rate ($/m2)]]</f>
        <v>1459995.4928758545</v>
      </c>
      <c r="N1161" s="244">
        <v>2021</v>
      </c>
      <c r="O1161" s="202">
        <f>ROUND(IF(Table1[[#This Row],[Valuation Year]]=2016,(Table1[[#This Row],[Total Construction Cost ($)]]+Table1[[#This Row],[Land Value]])*('General Input Sheet'!$G$38/'General Input Sheet'!$G$43),Table1[[#This Row],[Total Construction Cost ($)]]+Table1[[#This Row],[Land Value]]),0)</f>
        <v>2639487</v>
      </c>
      <c r="P1161" s="123" t="str" cm="1">
        <f t="array" ref="P1161">_xlfn.IFS(Table1[[#This Row],[Asset Class]]&lt;&gt;"Local","y",P$11=$E1161,"y",Table1[[#This Row],[Asset Class]]="Local","")</f>
        <v>y</v>
      </c>
      <c r="Q1161" s="86" t="str" cm="1">
        <f t="array" ref="Q1161">_xlfn.IFS(Table1[[#This Row],[Asset Class]]&lt;&gt;"Local","y",Q$11=$E1161,"y",Table1[[#This Row],[Asset Class]]="Local","")</f>
        <v>y</v>
      </c>
      <c r="R1161" s="86" t="str" cm="1">
        <f t="array" ref="R1161">_xlfn.IFS(Table1[[#This Row],[Asset Class]]&lt;&gt;"Local","y",R$11=$E1161,"y",Table1[[#This Row],[Asset Class]]="Local","")</f>
        <v>y</v>
      </c>
      <c r="S1161" s="341" t="str" cm="1">
        <f t="array" ref="S1161">_xlfn.IFS(Table1[[#This Row],[Asset Class]]&lt;&gt;"Local","y",S$11=$E1161,"y",Table1[[#This Row],[Asset Class]]="Local","")</f>
        <v>y</v>
      </c>
      <c r="T1161" s="50"/>
      <c r="U1161" s="95">
        <f>IF(Table1[[#This Row],[Asset Class]]&lt;&gt;"Local",0.25,IF(P1161="y",1,""))</f>
        <v>0.25</v>
      </c>
      <c r="V1161" s="415">
        <f>IF(Table1[[#This Row],[Asset Class]]&lt;&gt;"Local",0.25,IF(Q1161="y",1,""))</f>
        <v>0.25</v>
      </c>
      <c r="W1161" s="415">
        <f>IF(Table1[[#This Row],[Asset Class]]&lt;&gt;"Local",0.25,IF(R1161="y",1,""))</f>
        <v>0.25</v>
      </c>
      <c r="X1161" s="415">
        <f>IF(Table1[[#This Row],[Asset Class]]&lt;&gt;"Local",0.25,IF(S1161="y",1,""))</f>
        <v>0.25</v>
      </c>
      <c r="Y1161" s="95">
        <f t="shared" si="102"/>
        <v>1</v>
      </c>
      <c r="Z1161" s="50"/>
      <c r="AA1161" s="257">
        <f t="shared" si="103"/>
        <v>659871.75</v>
      </c>
      <c r="AB1161" s="258">
        <f t="shared" si="104"/>
        <v>659871.75</v>
      </c>
      <c r="AC1161" s="258">
        <f t="shared" si="105"/>
        <v>659871.75</v>
      </c>
      <c r="AD1161" s="258">
        <f t="shared" si="106"/>
        <v>659871.75</v>
      </c>
      <c r="AE1161" s="259">
        <f t="shared" si="107"/>
        <v>2639487</v>
      </c>
    </row>
    <row r="1162" spans="1:31">
      <c r="A1162" s="26"/>
      <c r="B1162" s="210" t="s">
        <v>1955</v>
      </c>
      <c r="C1162" s="211" t="s">
        <v>1960</v>
      </c>
      <c r="D1162" s="211" t="s">
        <v>111</v>
      </c>
      <c r="E1162" s="211" t="s">
        <v>102</v>
      </c>
      <c r="F1162" s="241" t="s">
        <v>103</v>
      </c>
      <c r="G1162" s="357">
        <v>0.5</v>
      </c>
      <c r="H1162" s="360">
        <v>25462.225524335507</v>
      </c>
      <c r="I1162" s="365">
        <v>143.96305955739601</v>
      </c>
      <c r="J1162" s="332">
        <f>Table1[[#This Row],[Embellishment Area (m2)]]*Table1[[#This Row],[Construction Unit Rate ($/m)]]*Table1[[#This Row],[Embellishment Area Factor]]</f>
        <v>1832809.9448118806</v>
      </c>
      <c r="K1162" s="246">
        <v>50924.451048671013</v>
      </c>
      <c r="L1162" s="337">
        <v>39.027494808321961</v>
      </c>
      <c r="M1162" s="88">
        <f>Table1[[#This Row],[Size of land (m2)]]*Table1[[#This Row],[Land Unit Rate ($/m2)]]</f>
        <v>1987453.7489186539</v>
      </c>
      <c r="N1162" s="244">
        <v>2021</v>
      </c>
      <c r="O1162" s="202">
        <f>ROUND(IF(Table1[[#This Row],[Valuation Year]]=2016,(Table1[[#This Row],[Total Construction Cost ($)]]+Table1[[#This Row],[Land Value]])*('General Input Sheet'!$G$38/'General Input Sheet'!$G$43),Table1[[#This Row],[Total Construction Cost ($)]]+Table1[[#This Row],[Land Value]]),0)</f>
        <v>3820264</v>
      </c>
      <c r="P1162" s="123" t="str" cm="1">
        <f t="array" ref="P1162">_xlfn.IFS(Table1[[#This Row],[Asset Class]]&lt;&gt;"Local","y",P$11=$E1162,"y",Table1[[#This Row],[Asset Class]]="Local","")</f>
        <v/>
      </c>
      <c r="Q1162" s="86" t="str" cm="1">
        <f t="array" ref="Q1162">_xlfn.IFS(Table1[[#This Row],[Asset Class]]&lt;&gt;"Local","y",Q$11=$E1162,"y",Table1[[#This Row],[Asset Class]]="Local","")</f>
        <v/>
      </c>
      <c r="R1162" s="86" t="str" cm="1">
        <f t="array" ref="R1162">_xlfn.IFS(Table1[[#This Row],[Asset Class]]&lt;&gt;"Local","y",R$11=$E1162,"y",Table1[[#This Row],[Asset Class]]="Local","")</f>
        <v>y</v>
      </c>
      <c r="S1162" s="341" t="str" cm="1">
        <f t="array" ref="S1162">_xlfn.IFS(Table1[[#This Row],[Asset Class]]&lt;&gt;"Local","y",S$11=$E1162,"y",Table1[[#This Row],[Asset Class]]="Local","")</f>
        <v/>
      </c>
      <c r="T1162" s="50"/>
      <c r="U1162" s="95" t="str">
        <f>IF(Table1[[#This Row],[Asset Class]]&lt;&gt;"Local",0.25,IF(P1162="y",1,""))</f>
        <v/>
      </c>
      <c r="V1162" s="415" t="str">
        <f>IF(Table1[[#This Row],[Asset Class]]&lt;&gt;"Local",0.25,IF(Q1162="y",1,""))</f>
        <v/>
      </c>
      <c r="W1162" s="415">
        <f>IF(Table1[[#This Row],[Asset Class]]&lt;&gt;"Local",0.25,IF(R1162="y",1,""))</f>
        <v>1</v>
      </c>
      <c r="X1162" s="415" t="str">
        <f>IF(Table1[[#This Row],[Asset Class]]&lt;&gt;"Local",0.25,IF(S1162="y",1,""))</f>
        <v/>
      </c>
      <c r="Y1162" s="95">
        <f t="shared" si="102"/>
        <v>1</v>
      </c>
      <c r="Z1162" s="50"/>
      <c r="AA1162" s="257" t="str">
        <f t="shared" si="103"/>
        <v/>
      </c>
      <c r="AB1162" s="258" t="str">
        <f t="shared" si="104"/>
        <v/>
      </c>
      <c r="AC1162" s="258">
        <f t="shared" si="105"/>
        <v>3820264</v>
      </c>
      <c r="AD1162" s="258" t="str">
        <f t="shared" si="106"/>
        <v/>
      </c>
      <c r="AE1162" s="259">
        <f t="shared" si="107"/>
        <v>3820264</v>
      </c>
    </row>
    <row r="1163" spans="1:31">
      <c r="A1163" s="26"/>
      <c r="B1163" s="210" t="s">
        <v>1955</v>
      </c>
      <c r="C1163" s="211" t="s">
        <v>1961</v>
      </c>
      <c r="D1163" s="211" t="s">
        <v>111</v>
      </c>
      <c r="E1163" s="211" t="s">
        <v>102</v>
      </c>
      <c r="F1163" s="241" t="s">
        <v>108</v>
      </c>
      <c r="G1163" s="357">
        <v>0.5</v>
      </c>
      <c r="H1163" s="360">
        <v>824.77078544385495</v>
      </c>
      <c r="I1163" s="365">
        <v>143.96305955739601</v>
      </c>
      <c r="J1163" s="332">
        <f>Table1[[#This Row],[Embellishment Area (m2)]]*Table1[[#This Row],[Construction Unit Rate ($/m)]]*Table1[[#This Row],[Embellishment Area Factor]]</f>
        <v>59368.262853026987</v>
      </c>
      <c r="K1163" s="246">
        <v>1649.5415708877099</v>
      </c>
      <c r="L1163" s="337">
        <v>39.027494808321961</v>
      </c>
      <c r="M1163" s="88">
        <f>Table1[[#This Row],[Size of land (m2)]]*Table1[[#This Row],[Land Unit Rate ($/m2)]]</f>
        <v>64377.475093931353</v>
      </c>
      <c r="N1163" s="244">
        <v>2021</v>
      </c>
      <c r="O1163" s="202">
        <f>ROUND(IF(Table1[[#This Row],[Valuation Year]]=2016,(Table1[[#This Row],[Total Construction Cost ($)]]+Table1[[#This Row],[Land Value]])*('General Input Sheet'!$G$38/'General Input Sheet'!$G$43),Table1[[#This Row],[Total Construction Cost ($)]]+Table1[[#This Row],[Land Value]]),0)</f>
        <v>123746</v>
      </c>
      <c r="P1163" s="123" t="str" cm="1">
        <f t="array" ref="P1163">_xlfn.IFS(Table1[[#This Row],[Asset Class]]&lt;&gt;"Local","y",P$11=$E1163,"y",Table1[[#This Row],[Asset Class]]="Local","")</f>
        <v/>
      </c>
      <c r="Q1163" s="86" t="str" cm="1">
        <f t="array" ref="Q1163">_xlfn.IFS(Table1[[#This Row],[Asset Class]]&lt;&gt;"Local","y",Q$11=$E1163,"y",Table1[[#This Row],[Asset Class]]="Local","")</f>
        <v/>
      </c>
      <c r="R1163" s="86" t="str" cm="1">
        <f t="array" ref="R1163">_xlfn.IFS(Table1[[#This Row],[Asset Class]]&lt;&gt;"Local","y",R$11=$E1163,"y",Table1[[#This Row],[Asset Class]]="Local","")</f>
        <v>y</v>
      </c>
      <c r="S1163" s="341" t="str" cm="1">
        <f t="array" ref="S1163">_xlfn.IFS(Table1[[#This Row],[Asset Class]]&lt;&gt;"Local","y",S$11=$E1163,"y",Table1[[#This Row],[Asset Class]]="Local","")</f>
        <v/>
      </c>
      <c r="T1163" s="50"/>
      <c r="U1163" s="95" t="str">
        <f>IF(Table1[[#This Row],[Asset Class]]&lt;&gt;"Local",0.25,IF(P1163="y",1,""))</f>
        <v/>
      </c>
      <c r="V1163" s="415" t="str">
        <f>IF(Table1[[#This Row],[Asset Class]]&lt;&gt;"Local",0.25,IF(Q1163="y",1,""))</f>
        <v/>
      </c>
      <c r="W1163" s="415">
        <f>IF(Table1[[#This Row],[Asset Class]]&lt;&gt;"Local",0.25,IF(R1163="y",1,""))</f>
        <v>1</v>
      </c>
      <c r="X1163" s="415" t="str">
        <f>IF(Table1[[#This Row],[Asset Class]]&lt;&gt;"Local",0.25,IF(S1163="y",1,""))</f>
        <v/>
      </c>
      <c r="Y1163" s="95">
        <f t="shared" si="102"/>
        <v>1</v>
      </c>
      <c r="Z1163" s="50"/>
      <c r="AA1163" s="257" t="str">
        <f t="shared" si="103"/>
        <v/>
      </c>
      <c r="AB1163" s="258" t="str">
        <f t="shared" si="104"/>
        <v/>
      </c>
      <c r="AC1163" s="258">
        <f t="shared" si="105"/>
        <v>123746</v>
      </c>
      <c r="AD1163" s="258" t="str">
        <f t="shared" si="106"/>
        <v/>
      </c>
      <c r="AE1163" s="259">
        <f t="shared" si="107"/>
        <v>123746</v>
      </c>
    </row>
    <row r="1164" spans="1:31">
      <c r="A1164" s="26"/>
      <c r="B1164" s="210" t="s">
        <v>1955</v>
      </c>
      <c r="C1164" s="211" t="s">
        <v>1962</v>
      </c>
      <c r="D1164" s="211" t="s">
        <v>111</v>
      </c>
      <c r="E1164" s="211" t="s">
        <v>102</v>
      </c>
      <c r="F1164" s="241" t="s">
        <v>131</v>
      </c>
      <c r="G1164" s="357">
        <v>0.5</v>
      </c>
      <c r="H1164" s="360">
        <v>8308.5735163075351</v>
      </c>
      <c r="I1164" s="365">
        <v>143.96305955739601</v>
      </c>
      <c r="J1164" s="332">
        <f>Table1[[#This Row],[Embellishment Area (m2)]]*Table1[[#This Row],[Construction Unit Rate ($/m)]]*Table1[[#This Row],[Embellishment Area Factor]]</f>
        <v>598063.83198259247</v>
      </c>
      <c r="K1164" s="246">
        <v>16617.14703261507</v>
      </c>
      <c r="L1164" s="337">
        <v>39.027494808321961</v>
      </c>
      <c r="M1164" s="88">
        <f>Table1[[#This Row],[Size of land (m2)]]*Table1[[#This Row],[Land Unit Rate ($/m2)]]</f>
        <v>648525.61954450735</v>
      </c>
      <c r="N1164" s="244">
        <v>2021</v>
      </c>
      <c r="O1164" s="202">
        <f>ROUND(IF(Table1[[#This Row],[Valuation Year]]=2016,(Table1[[#This Row],[Total Construction Cost ($)]]+Table1[[#This Row],[Land Value]])*('General Input Sheet'!$G$38/'General Input Sheet'!$G$43),Table1[[#This Row],[Total Construction Cost ($)]]+Table1[[#This Row],[Land Value]]),0)</f>
        <v>1246589</v>
      </c>
      <c r="P1164" s="123" t="str" cm="1">
        <f t="array" ref="P1164">_xlfn.IFS(Table1[[#This Row],[Asset Class]]&lt;&gt;"Local","y",P$11=$E1164,"y",Table1[[#This Row],[Asset Class]]="Local","")</f>
        <v/>
      </c>
      <c r="Q1164" s="86" t="str" cm="1">
        <f t="array" ref="Q1164">_xlfn.IFS(Table1[[#This Row],[Asset Class]]&lt;&gt;"Local","y",Q$11=$E1164,"y",Table1[[#This Row],[Asset Class]]="Local","")</f>
        <v/>
      </c>
      <c r="R1164" s="86" t="str" cm="1">
        <f t="array" ref="R1164">_xlfn.IFS(Table1[[#This Row],[Asset Class]]&lt;&gt;"Local","y",R$11=$E1164,"y",Table1[[#This Row],[Asset Class]]="Local","")</f>
        <v>y</v>
      </c>
      <c r="S1164" s="341" t="str" cm="1">
        <f t="array" ref="S1164">_xlfn.IFS(Table1[[#This Row],[Asset Class]]&lt;&gt;"Local","y",S$11=$E1164,"y",Table1[[#This Row],[Asset Class]]="Local","")</f>
        <v/>
      </c>
      <c r="T1164" s="50"/>
      <c r="U1164" s="95" t="str">
        <f>IF(Table1[[#This Row],[Asset Class]]&lt;&gt;"Local",0.25,IF(P1164="y",1,""))</f>
        <v/>
      </c>
      <c r="V1164" s="415" t="str">
        <f>IF(Table1[[#This Row],[Asset Class]]&lt;&gt;"Local",0.25,IF(Q1164="y",1,""))</f>
        <v/>
      </c>
      <c r="W1164" s="415">
        <f>IF(Table1[[#This Row],[Asset Class]]&lt;&gt;"Local",0.25,IF(R1164="y",1,""))</f>
        <v>1</v>
      </c>
      <c r="X1164" s="415" t="str">
        <f>IF(Table1[[#This Row],[Asset Class]]&lt;&gt;"Local",0.25,IF(S1164="y",1,""))</f>
        <v/>
      </c>
      <c r="Y1164" s="95">
        <f t="shared" si="102"/>
        <v>1</v>
      </c>
      <c r="Z1164" s="50"/>
      <c r="AA1164" s="257" t="str">
        <f t="shared" si="103"/>
        <v/>
      </c>
      <c r="AB1164" s="258" t="str">
        <f t="shared" si="104"/>
        <v/>
      </c>
      <c r="AC1164" s="258">
        <f t="shared" si="105"/>
        <v>1246589</v>
      </c>
      <c r="AD1164" s="258" t="str">
        <f t="shared" si="106"/>
        <v/>
      </c>
      <c r="AE1164" s="259">
        <f t="shared" si="107"/>
        <v>1246589</v>
      </c>
    </row>
    <row r="1165" spans="1:31">
      <c r="A1165" s="26"/>
      <c r="B1165" s="210" t="s">
        <v>1963</v>
      </c>
      <c r="C1165" s="211" t="s">
        <v>1964</v>
      </c>
      <c r="D1165" s="211" t="s">
        <v>111</v>
      </c>
      <c r="E1165" s="211" t="s">
        <v>143</v>
      </c>
      <c r="F1165" s="241" t="s">
        <v>103</v>
      </c>
      <c r="G1165" s="357">
        <v>0.5</v>
      </c>
      <c r="H1165" s="360">
        <v>1571.045611600239</v>
      </c>
      <c r="I1165" s="365">
        <v>115.6419902144599</v>
      </c>
      <c r="J1165" s="332">
        <f>Table1[[#This Row],[Embellishment Area (m2)]]*Table1[[#This Row],[Construction Unit Rate ($/m)]]*Table1[[#This Row],[Embellishment Area Factor]]</f>
        <v>90839.420621572499</v>
      </c>
      <c r="K1165" s="246">
        <v>3142.091223200478</v>
      </c>
      <c r="L1165" s="337">
        <v>85.331826959272703</v>
      </c>
      <c r="M1165" s="88">
        <f>Table1[[#This Row],[Size of land (m2)]]*Table1[[#This Row],[Land Unit Rate ($/m2)]]</f>
        <v>268120.38454839267</v>
      </c>
      <c r="N1165" s="244">
        <v>2021</v>
      </c>
      <c r="O1165" s="202">
        <f>ROUND(IF(Table1[[#This Row],[Valuation Year]]=2016,(Table1[[#This Row],[Total Construction Cost ($)]]+Table1[[#This Row],[Land Value]])*('General Input Sheet'!$G$38/'General Input Sheet'!$G$43),Table1[[#This Row],[Total Construction Cost ($)]]+Table1[[#This Row],[Land Value]]),0)</f>
        <v>358960</v>
      </c>
      <c r="P1165" s="123" t="str" cm="1">
        <f t="array" ref="P1165">_xlfn.IFS(Table1[[#This Row],[Asset Class]]&lt;&gt;"Local","y",P$11=$E1165,"y",Table1[[#This Row],[Asset Class]]="Local","")</f>
        <v/>
      </c>
      <c r="Q1165" s="86" t="str" cm="1">
        <f t="array" ref="Q1165">_xlfn.IFS(Table1[[#This Row],[Asset Class]]&lt;&gt;"Local","y",Q$11=$E1165,"y",Table1[[#This Row],[Asset Class]]="Local","")</f>
        <v>y</v>
      </c>
      <c r="R1165" s="86" t="str" cm="1">
        <f t="array" ref="R1165">_xlfn.IFS(Table1[[#This Row],[Asset Class]]&lt;&gt;"Local","y",R$11=$E1165,"y",Table1[[#This Row],[Asset Class]]="Local","")</f>
        <v/>
      </c>
      <c r="S1165" s="341" t="str" cm="1">
        <f t="array" ref="S1165">_xlfn.IFS(Table1[[#This Row],[Asset Class]]&lt;&gt;"Local","y",S$11=$E1165,"y",Table1[[#This Row],[Asset Class]]="Local","")</f>
        <v/>
      </c>
      <c r="T1165" s="50"/>
      <c r="U1165" s="95" t="str">
        <f>IF(Table1[[#This Row],[Asset Class]]&lt;&gt;"Local",0.25,IF(P1165="y",1,""))</f>
        <v/>
      </c>
      <c r="V1165" s="415">
        <f>IF(Table1[[#This Row],[Asset Class]]&lt;&gt;"Local",0.25,IF(Q1165="y",1,""))</f>
        <v>1</v>
      </c>
      <c r="W1165" s="415" t="str">
        <f>IF(Table1[[#This Row],[Asset Class]]&lt;&gt;"Local",0.25,IF(R1165="y",1,""))</f>
        <v/>
      </c>
      <c r="X1165" s="415" t="str">
        <f>IF(Table1[[#This Row],[Asset Class]]&lt;&gt;"Local",0.25,IF(S1165="y",1,""))</f>
        <v/>
      </c>
      <c r="Y1165" s="95">
        <f t="shared" si="102"/>
        <v>1</v>
      </c>
      <c r="Z1165" s="50"/>
      <c r="AA1165" s="257" t="str">
        <f t="shared" si="103"/>
        <v/>
      </c>
      <c r="AB1165" s="258">
        <f t="shared" si="104"/>
        <v>358960</v>
      </c>
      <c r="AC1165" s="258" t="str">
        <f t="shared" si="105"/>
        <v/>
      </c>
      <c r="AD1165" s="258" t="str">
        <f t="shared" si="106"/>
        <v/>
      </c>
      <c r="AE1165" s="259">
        <f t="shared" si="107"/>
        <v>358960</v>
      </c>
    </row>
    <row r="1166" spans="1:31">
      <c r="A1166" s="26"/>
      <c r="B1166" s="210" t="s">
        <v>1965</v>
      </c>
      <c r="C1166" s="211" t="s">
        <v>1966</v>
      </c>
      <c r="D1166" s="211" t="s">
        <v>106</v>
      </c>
      <c r="E1166" s="211" t="s">
        <v>102</v>
      </c>
      <c r="F1166" s="241" t="s">
        <v>328</v>
      </c>
      <c r="G1166" s="357">
        <v>0.5</v>
      </c>
      <c r="H1166" s="360">
        <v>143.45414305152821</v>
      </c>
      <c r="I1166" s="365">
        <v>452.87898632773505</v>
      </c>
      <c r="J1166" s="332">
        <f>Table1[[#This Row],[Embellishment Area (m2)]]*Table1[[#This Row],[Construction Unit Rate ($/m)]]*Table1[[#This Row],[Embellishment Area Factor]]</f>
        <v>32483.683444844995</v>
      </c>
      <c r="K1166" s="246">
        <v>286.90828610305641</v>
      </c>
      <c r="L1166" s="337">
        <v>140.14546069071523</v>
      </c>
      <c r="M1166" s="88">
        <f>Table1[[#This Row],[Size of land (m2)]]*Table1[[#This Row],[Land Unit Rate ($/m2)]]</f>
        <v>40208.893931896368</v>
      </c>
      <c r="N1166" s="244">
        <v>2021</v>
      </c>
      <c r="O1166" s="202">
        <f>ROUND(IF(Table1[[#This Row],[Valuation Year]]=2016,(Table1[[#This Row],[Total Construction Cost ($)]]+Table1[[#This Row],[Land Value]])*('General Input Sheet'!$G$38/'General Input Sheet'!$G$43),Table1[[#This Row],[Total Construction Cost ($)]]+Table1[[#This Row],[Land Value]]),0)</f>
        <v>72693</v>
      </c>
      <c r="P1166" s="123" t="str" cm="1">
        <f t="array" ref="P1166">_xlfn.IFS(Table1[[#This Row],[Asset Class]]&lt;&gt;"Local","y",P$11=$E1166,"y",Table1[[#This Row],[Asset Class]]="Local","")</f>
        <v>y</v>
      </c>
      <c r="Q1166" s="86" t="str" cm="1">
        <f t="array" ref="Q1166">_xlfn.IFS(Table1[[#This Row],[Asset Class]]&lt;&gt;"Local","y",Q$11=$E1166,"y",Table1[[#This Row],[Asset Class]]="Local","")</f>
        <v>y</v>
      </c>
      <c r="R1166" s="86" t="str" cm="1">
        <f t="array" ref="R1166">_xlfn.IFS(Table1[[#This Row],[Asset Class]]&lt;&gt;"Local","y",R$11=$E1166,"y",Table1[[#This Row],[Asset Class]]="Local","")</f>
        <v>y</v>
      </c>
      <c r="S1166" s="341" t="str" cm="1">
        <f t="array" ref="S1166">_xlfn.IFS(Table1[[#This Row],[Asset Class]]&lt;&gt;"Local","y",S$11=$E1166,"y",Table1[[#This Row],[Asset Class]]="Local","")</f>
        <v>y</v>
      </c>
      <c r="T1166" s="50"/>
      <c r="U1166" s="95">
        <f>IF(Table1[[#This Row],[Asset Class]]&lt;&gt;"Local",0.25,IF(P1166="y",1,""))</f>
        <v>0.25</v>
      </c>
      <c r="V1166" s="415">
        <f>IF(Table1[[#This Row],[Asset Class]]&lt;&gt;"Local",0.25,IF(Q1166="y",1,""))</f>
        <v>0.25</v>
      </c>
      <c r="W1166" s="415">
        <f>IF(Table1[[#This Row],[Asset Class]]&lt;&gt;"Local",0.25,IF(R1166="y",1,""))</f>
        <v>0.25</v>
      </c>
      <c r="X1166" s="415">
        <f>IF(Table1[[#This Row],[Asset Class]]&lt;&gt;"Local",0.25,IF(S1166="y",1,""))</f>
        <v>0.25</v>
      </c>
      <c r="Y1166" s="95">
        <f t="shared" si="102"/>
        <v>1</v>
      </c>
      <c r="Z1166" s="50"/>
      <c r="AA1166" s="257">
        <f t="shared" si="103"/>
        <v>18173.25</v>
      </c>
      <c r="AB1166" s="258">
        <f t="shared" si="104"/>
        <v>18173.25</v>
      </c>
      <c r="AC1166" s="258">
        <f t="shared" si="105"/>
        <v>18173.25</v>
      </c>
      <c r="AD1166" s="258">
        <f t="shared" si="106"/>
        <v>18173.25</v>
      </c>
      <c r="AE1166" s="259">
        <f t="shared" si="107"/>
        <v>72693</v>
      </c>
    </row>
    <row r="1167" spans="1:31">
      <c r="A1167" s="26"/>
      <c r="B1167" s="210" t="s">
        <v>1967</v>
      </c>
      <c r="C1167" s="211" t="s">
        <v>1968</v>
      </c>
      <c r="D1167" s="211" t="s">
        <v>111</v>
      </c>
      <c r="E1167" s="211" t="s">
        <v>143</v>
      </c>
      <c r="F1167" s="241" t="s">
        <v>103</v>
      </c>
      <c r="G1167" s="357">
        <v>0.5</v>
      </c>
      <c r="H1167" s="360">
        <v>9813.3158385081206</v>
      </c>
      <c r="I1167" s="365">
        <v>115.6419902144599</v>
      </c>
      <c r="J1167" s="332">
        <f>Table1[[#This Row],[Embellishment Area (m2)]]*Table1[[#This Row],[Construction Unit Rate ($/m)]]*Table1[[#This Row],[Embellishment Area Factor]]</f>
        <v>567415.68708408019</v>
      </c>
      <c r="K1167" s="246">
        <v>0</v>
      </c>
      <c r="L1167" s="337">
        <v>85.331826959272703</v>
      </c>
      <c r="M1167" s="88">
        <f>Table1[[#This Row],[Size of land (m2)]]*Table1[[#This Row],[Land Unit Rate ($/m2)]]</f>
        <v>0</v>
      </c>
      <c r="N1167" s="244">
        <v>2021</v>
      </c>
      <c r="O1167" s="202">
        <f>ROUND(IF(Table1[[#This Row],[Valuation Year]]=2016,(Table1[[#This Row],[Total Construction Cost ($)]]+Table1[[#This Row],[Land Value]])*('General Input Sheet'!$G$38/'General Input Sheet'!$G$43),Table1[[#This Row],[Total Construction Cost ($)]]+Table1[[#This Row],[Land Value]]),0)</f>
        <v>567416</v>
      </c>
      <c r="P1167" s="123" t="str" cm="1">
        <f t="array" ref="P1167">_xlfn.IFS(Table1[[#This Row],[Asset Class]]&lt;&gt;"Local","y",P$11=$E1167,"y",Table1[[#This Row],[Asset Class]]="Local","")</f>
        <v/>
      </c>
      <c r="Q1167" s="86" t="str" cm="1">
        <f t="array" ref="Q1167">_xlfn.IFS(Table1[[#This Row],[Asset Class]]&lt;&gt;"Local","y",Q$11=$E1167,"y",Table1[[#This Row],[Asset Class]]="Local","")</f>
        <v>y</v>
      </c>
      <c r="R1167" s="86" t="str" cm="1">
        <f t="array" ref="R1167">_xlfn.IFS(Table1[[#This Row],[Asset Class]]&lt;&gt;"Local","y",R$11=$E1167,"y",Table1[[#This Row],[Asset Class]]="Local","")</f>
        <v/>
      </c>
      <c r="S1167" s="341" t="str" cm="1">
        <f t="array" ref="S1167">_xlfn.IFS(Table1[[#This Row],[Asset Class]]&lt;&gt;"Local","y",S$11=$E1167,"y",Table1[[#This Row],[Asset Class]]="Local","")</f>
        <v/>
      </c>
      <c r="T1167" s="50"/>
      <c r="U1167" s="95" t="str">
        <f>IF(Table1[[#This Row],[Asset Class]]&lt;&gt;"Local",0.25,IF(P1167="y",1,""))</f>
        <v/>
      </c>
      <c r="V1167" s="415">
        <f>IF(Table1[[#This Row],[Asset Class]]&lt;&gt;"Local",0.25,IF(Q1167="y",1,""))</f>
        <v>1</v>
      </c>
      <c r="W1167" s="415" t="str">
        <f>IF(Table1[[#This Row],[Asset Class]]&lt;&gt;"Local",0.25,IF(R1167="y",1,""))</f>
        <v/>
      </c>
      <c r="X1167" s="415" t="str">
        <f>IF(Table1[[#This Row],[Asset Class]]&lt;&gt;"Local",0.25,IF(S1167="y",1,""))</f>
        <v/>
      </c>
      <c r="Y1167" s="95">
        <f t="shared" ref="Y1167:Y1230" si="108">SUM(U1167:X1167)</f>
        <v>1</v>
      </c>
      <c r="Z1167" s="50"/>
      <c r="AA1167" s="257" t="str">
        <f t="shared" ref="AA1167:AA1230" si="109">IF(U1167="","",(U1167/$Y1167)*$O1167)</f>
        <v/>
      </c>
      <c r="AB1167" s="258">
        <f t="shared" ref="AB1167:AB1230" si="110">IF(V1167="","",(V1167/$Y1167)*$O1167)</f>
        <v>567416</v>
      </c>
      <c r="AC1167" s="258" t="str">
        <f t="shared" ref="AC1167:AC1230" si="111">IF(W1167="","",(W1167/$Y1167)*$O1167)</f>
        <v/>
      </c>
      <c r="AD1167" s="258" t="str">
        <f t="shared" ref="AD1167:AD1230" si="112">IF(X1167="","",(X1167/$Y1167)*$O1167)</f>
        <v/>
      </c>
      <c r="AE1167" s="259">
        <f t="shared" ref="AE1167:AE1230" si="113">SUM(AA1167:AD1167)</f>
        <v>567416</v>
      </c>
    </row>
    <row r="1168" spans="1:31">
      <c r="A1168" s="26"/>
      <c r="B1168" s="210" t="s">
        <v>1967</v>
      </c>
      <c r="C1168" s="211" t="s">
        <v>1969</v>
      </c>
      <c r="D1168" s="211" t="s">
        <v>111</v>
      </c>
      <c r="E1168" s="211" t="s">
        <v>143</v>
      </c>
      <c r="F1168" s="241" t="s">
        <v>108</v>
      </c>
      <c r="G1168" s="357">
        <v>0.5</v>
      </c>
      <c r="H1168" s="360">
        <v>7852.9587747779797</v>
      </c>
      <c r="I1168" s="365">
        <v>115.6419902144599</v>
      </c>
      <c r="J1168" s="332">
        <f>Table1[[#This Row],[Embellishment Area (m2)]]*Table1[[#This Row],[Construction Unit Rate ($/m)]]*Table1[[#This Row],[Embellishment Area Factor]]</f>
        <v>454065.89089371607</v>
      </c>
      <c r="K1168" s="246">
        <v>0</v>
      </c>
      <c r="L1168" s="337">
        <v>85.331826959272703</v>
      </c>
      <c r="M1168" s="88">
        <f>Table1[[#This Row],[Size of land (m2)]]*Table1[[#This Row],[Land Unit Rate ($/m2)]]</f>
        <v>0</v>
      </c>
      <c r="N1168" s="244">
        <v>2021</v>
      </c>
      <c r="O1168" s="202">
        <f>ROUND(IF(Table1[[#This Row],[Valuation Year]]=2016,(Table1[[#This Row],[Total Construction Cost ($)]]+Table1[[#This Row],[Land Value]])*('General Input Sheet'!$G$38/'General Input Sheet'!$G$43),Table1[[#This Row],[Total Construction Cost ($)]]+Table1[[#This Row],[Land Value]]),0)</f>
        <v>454066</v>
      </c>
      <c r="P1168" s="123" t="str" cm="1">
        <f t="array" ref="P1168">_xlfn.IFS(Table1[[#This Row],[Asset Class]]&lt;&gt;"Local","y",P$11=$E1168,"y",Table1[[#This Row],[Asset Class]]="Local","")</f>
        <v/>
      </c>
      <c r="Q1168" s="86" t="str" cm="1">
        <f t="array" ref="Q1168">_xlfn.IFS(Table1[[#This Row],[Asset Class]]&lt;&gt;"Local","y",Q$11=$E1168,"y",Table1[[#This Row],[Asset Class]]="Local","")</f>
        <v>y</v>
      </c>
      <c r="R1168" s="86" t="str" cm="1">
        <f t="array" ref="R1168">_xlfn.IFS(Table1[[#This Row],[Asset Class]]&lt;&gt;"Local","y",R$11=$E1168,"y",Table1[[#This Row],[Asset Class]]="Local","")</f>
        <v/>
      </c>
      <c r="S1168" s="341" t="str" cm="1">
        <f t="array" ref="S1168">_xlfn.IFS(Table1[[#This Row],[Asset Class]]&lt;&gt;"Local","y",S$11=$E1168,"y",Table1[[#This Row],[Asset Class]]="Local","")</f>
        <v/>
      </c>
      <c r="T1168" s="50"/>
      <c r="U1168" s="95" t="str">
        <f>IF(Table1[[#This Row],[Asset Class]]&lt;&gt;"Local",0.25,IF(P1168="y",1,""))</f>
        <v/>
      </c>
      <c r="V1168" s="415">
        <f>IF(Table1[[#This Row],[Asset Class]]&lt;&gt;"Local",0.25,IF(Q1168="y",1,""))</f>
        <v>1</v>
      </c>
      <c r="W1168" s="415" t="str">
        <f>IF(Table1[[#This Row],[Asset Class]]&lt;&gt;"Local",0.25,IF(R1168="y",1,""))</f>
        <v/>
      </c>
      <c r="X1168" s="415" t="str">
        <f>IF(Table1[[#This Row],[Asset Class]]&lt;&gt;"Local",0.25,IF(S1168="y",1,""))</f>
        <v/>
      </c>
      <c r="Y1168" s="95">
        <f t="shared" si="108"/>
        <v>1</v>
      </c>
      <c r="Z1168" s="50"/>
      <c r="AA1168" s="257" t="str">
        <f t="shared" si="109"/>
        <v/>
      </c>
      <c r="AB1168" s="258">
        <f t="shared" si="110"/>
        <v>454066</v>
      </c>
      <c r="AC1168" s="258" t="str">
        <f t="shared" si="111"/>
        <v/>
      </c>
      <c r="AD1168" s="258" t="str">
        <f t="shared" si="112"/>
        <v/>
      </c>
      <c r="AE1168" s="259">
        <f t="shared" si="113"/>
        <v>454066</v>
      </c>
    </row>
    <row r="1169" spans="1:31">
      <c r="A1169" s="26"/>
      <c r="B1169" s="210" t="s">
        <v>1967</v>
      </c>
      <c r="C1169" s="211" t="s">
        <v>1970</v>
      </c>
      <c r="D1169" s="211" t="s">
        <v>111</v>
      </c>
      <c r="E1169" s="211" t="s">
        <v>143</v>
      </c>
      <c r="F1169" s="241" t="s">
        <v>136</v>
      </c>
      <c r="G1169" s="357">
        <v>0.5</v>
      </c>
      <c r="H1169" s="360">
        <v>8104.9806947026455</v>
      </c>
      <c r="I1169" s="365">
        <v>115.6419902144599</v>
      </c>
      <c r="J1169" s="332">
        <f>Table1[[#This Row],[Embellishment Area (m2)]]*Table1[[#This Row],[Construction Unit Rate ($/m)]]*Table1[[#This Row],[Embellishment Area Factor]]</f>
        <v>468638.04909259483</v>
      </c>
      <c r="K1169" s="246">
        <v>0</v>
      </c>
      <c r="L1169" s="337">
        <v>85.331826959272703</v>
      </c>
      <c r="M1169" s="88">
        <f>Table1[[#This Row],[Size of land (m2)]]*Table1[[#This Row],[Land Unit Rate ($/m2)]]</f>
        <v>0</v>
      </c>
      <c r="N1169" s="244">
        <v>2021</v>
      </c>
      <c r="O1169" s="202">
        <f>ROUND(IF(Table1[[#This Row],[Valuation Year]]=2016,(Table1[[#This Row],[Total Construction Cost ($)]]+Table1[[#This Row],[Land Value]])*('General Input Sheet'!$G$38/'General Input Sheet'!$G$43),Table1[[#This Row],[Total Construction Cost ($)]]+Table1[[#This Row],[Land Value]]),0)</f>
        <v>468638</v>
      </c>
      <c r="P1169" s="123" t="str" cm="1">
        <f t="array" ref="P1169">_xlfn.IFS(Table1[[#This Row],[Asset Class]]&lt;&gt;"Local","y",P$11=$E1169,"y",Table1[[#This Row],[Asset Class]]="Local","")</f>
        <v/>
      </c>
      <c r="Q1169" s="86" t="str" cm="1">
        <f t="array" ref="Q1169">_xlfn.IFS(Table1[[#This Row],[Asset Class]]&lt;&gt;"Local","y",Q$11=$E1169,"y",Table1[[#This Row],[Asset Class]]="Local","")</f>
        <v>y</v>
      </c>
      <c r="R1169" s="86" t="str" cm="1">
        <f t="array" ref="R1169">_xlfn.IFS(Table1[[#This Row],[Asset Class]]&lt;&gt;"Local","y",R$11=$E1169,"y",Table1[[#This Row],[Asset Class]]="Local","")</f>
        <v/>
      </c>
      <c r="S1169" s="341" t="str" cm="1">
        <f t="array" ref="S1169">_xlfn.IFS(Table1[[#This Row],[Asset Class]]&lt;&gt;"Local","y",S$11=$E1169,"y",Table1[[#This Row],[Asset Class]]="Local","")</f>
        <v/>
      </c>
      <c r="T1169" s="50"/>
      <c r="U1169" s="95" t="str">
        <f>IF(Table1[[#This Row],[Asset Class]]&lt;&gt;"Local",0.25,IF(P1169="y",1,""))</f>
        <v/>
      </c>
      <c r="V1169" s="415">
        <f>IF(Table1[[#This Row],[Asset Class]]&lt;&gt;"Local",0.25,IF(Q1169="y",1,""))</f>
        <v>1</v>
      </c>
      <c r="W1169" s="415" t="str">
        <f>IF(Table1[[#This Row],[Asset Class]]&lt;&gt;"Local",0.25,IF(R1169="y",1,""))</f>
        <v/>
      </c>
      <c r="X1169" s="415" t="str">
        <f>IF(Table1[[#This Row],[Asset Class]]&lt;&gt;"Local",0.25,IF(S1169="y",1,""))</f>
        <v/>
      </c>
      <c r="Y1169" s="95">
        <f t="shared" si="108"/>
        <v>1</v>
      </c>
      <c r="Z1169" s="50"/>
      <c r="AA1169" s="257" t="str">
        <f t="shared" si="109"/>
        <v/>
      </c>
      <c r="AB1169" s="258">
        <f t="shared" si="110"/>
        <v>468638</v>
      </c>
      <c r="AC1169" s="258" t="str">
        <f t="shared" si="111"/>
        <v/>
      </c>
      <c r="AD1169" s="258" t="str">
        <f t="shared" si="112"/>
        <v/>
      </c>
      <c r="AE1169" s="259">
        <f t="shared" si="113"/>
        <v>468638</v>
      </c>
    </row>
    <row r="1170" spans="1:31">
      <c r="A1170" s="26"/>
      <c r="B1170" s="210" t="s">
        <v>1971</v>
      </c>
      <c r="C1170" s="211" t="s">
        <v>1972</v>
      </c>
      <c r="D1170" s="211" t="s">
        <v>106</v>
      </c>
      <c r="E1170" s="211" t="s">
        <v>114</v>
      </c>
      <c r="F1170" s="241" t="s">
        <v>108</v>
      </c>
      <c r="G1170" s="357">
        <v>0.5</v>
      </c>
      <c r="H1170" s="360">
        <v>58117.99504376125</v>
      </c>
      <c r="I1170" s="365">
        <v>566.28724924743767</v>
      </c>
      <c r="J1170" s="332">
        <f>Table1[[#This Row],[Embellishment Area (m2)]]*Table1[[#This Row],[Construction Unit Rate ($/m)]]*Table1[[#This Row],[Embellishment Area Factor]]</f>
        <v>16455739.772553887</v>
      </c>
      <c r="K1170" s="246">
        <v>0</v>
      </c>
      <c r="L1170" s="337">
        <v>75.676903388107434</v>
      </c>
      <c r="M1170" s="88">
        <f>Table1[[#This Row],[Size of land (m2)]]*Table1[[#This Row],[Land Unit Rate ($/m2)]]</f>
        <v>0</v>
      </c>
      <c r="N1170" s="244">
        <v>2021</v>
      </c>
      <c r="O1170" s="202">
        <f>ROUND(IF(Table1[[#This Row],[Valuation Year]]=2016,(Table1[[#This Row],[Total Construction Cost ($)]]+Table1[[#This Row],[Land Value]])*('General Input Sheet'!$G$38/'General Input Sheet'!$G$43),Table1[[#This Row],[Total Construction Cost ($)]]+Table1[[#This Row],[Land Value]]),0)</f>
        <v>16455740</v>
      </c>
      <c r="P1170" s="123" t="str" cm="1">
        <f t="array" ref="P1170">_xlfn.IFS(Table1[[#This Row],[Asset Class]]&lt;&gt;"Local","y",P$11=$E1170,"y",Table1[[#This Row],[Asset Class]]="Local","")</f>
        <v>y</v>
      </c>
      <c r="Q1170" s="86" t="str" cm="1">
        <f t="array" ref="Q1170">_xlfn.IFS(Table1[[#This Row],[Asset Class]]&lt;&gt;"Local","y",Q$11=$E1170,"y",Table1[[#This Row],[Asset Class]]="Local","")</f>
        <v>y</v>
      </c>
      <c r="R1170" s="86" t="str" cm="1">
        <f t="array" ref="R1170">_xlfn.IFS(Table1[[#This Row],[Asset Class]]&lt;&gt;"Local","y",R$11=$E1170,"y",Table1[[#This Row],[Asset Class]]="Local","")</f>
        <v>y</v>
      </c>
      <c r="S1170" s="341" t="str" cm="1">
        <f t="array" ref="S1170">_xlfn.IFS(Table1[[#This Row],[Asset Class]]&lt;&gt;"Local","y",S$11=$E1170,"y",Table1[[#This Row],[Asset Class]]="Local","")</f>
        <v>y</v>
      </c>
      <c r="T1170" s="50"/>
      <c r="U1170" s="95">
        <f>IF(Table1[[#This Row],[Asset Class]]&lt;&gt;"Local",0.25,IF(P1170="y",1,""))</f>
        <v>0.25</v>
      </c>
      <c r="V1170" s="415">
        <f>IF(Table1[[#This Row],[Asset Class]]&lt;&gt;"Local",0.25,IF(Q1170="y",1,""))</f>
        <v>0.25</v>
      </c>
      <c r="W1170" s="415">
        <f>IF(Table1[[#This Row],[Asset Class]]&lt;&gt;"Local",0.25,IF(R1170="y",1,""))</f>
        <v>0.25</v>
      </c>
      <c r="X1170" s="415">
        <f>IF(Table1[[#This Row],[Asset Class]]&lt;&gt;"Local",0.25,IF(S1170="y",1,""))</f>
        <v>0.25</v>
      </c>
      <c r="Y1170" s="95">
        <f t="shared" si="108"/>
        <v>1</v>
      </c>
      <c r="Z1170" s="50"/>
      <c r="AA1170" s="257">
        <f t="shared" si="109"/>
        <v>4113935</v>
      </c>
      <c r="AB1170" s="258">
        <f t="shared" si="110"/>
        <v>4113935</v>
      </c>
      <c r="AC1170" s="258">
        <f t="shared" si="111"/>
        <v>4113935</v>
      </c>
      <c r="AD1170" s="258">
        <f t="shared" si="112"/>
        <v>4113935</v>
      </c>
      <c r="AE1170" s="259">
        <f t="shared" si="113"/>
        <v>16455740</v>
      </c>
    </row>
    <row r="1171" spans="1:31">
      <c r="A1171" s="26"/>
      <c r="B1171" s="210" t="s">
        <v>1973</v>
      </c>
      <c r="C1171" s="211" t="s">
        <v>1974</v>
      </c>
      <c r="D1171" s="211" t="s">
        <v>111</v>
      </c>
      <c r="E1171" s="211" t="s">
        <v>102</v>
      </c>
      <c r="F1171" s="241" t="s">
        <v>103</v>
      </c>
      <c r="G1171" s="357">
        <v>0.5</v>
      </c>
      <c r="H1171" s="360">
        <v>3008.5887598503587</v>
      </c>
      <c r="I1171" s="365">
        <v>143.96305955739601</v>
      </c>
      <c r="J1171" s="332">
        <f>Table1[[#This Row],[Embellishment Area (m2)]]*Table1[[#This Row],[Construction Unit Rate ($/m)]]*Table1[[#This Row],[Embellishment Area Factor]]</f>
        <v>216562.82140902468</v>
      </c>
      <c r="K1171" s="246">
        <v>0</v>
      </c>
      <c r="L1171" s="337">
        <v>39.027494808321961</v>
      </c>
      <c r="M1171" s="88">
        <f>Table1[[#This Row],[Size of land (m2)]]*Table1[[#This Row],[Land Unit Rate ($/m2)]]</f>
        <v>0</v>
      </c>
      <c r="N1171" s="244">
        <v>2021</v>
      </c>
      <c r="O1171" s="202">
        <f>ROUND(IF(Table1[[#This Row],[Valuation Year]]=2016,(Table1[[#This Row],[Total Construction Cost ($)]]+Table1[[#This Row],[Land Value]])*('General Input Sheet'!$G$38/'General Input Sheet'!$G$43),Table1[[#This Row],[Total Construction Cost ($)]]+Table1[[#This Row],[Land Value]]),0)</f>
        <v>216563</v>
      </c>
      <c r="P1171" s="123" t="str" cm="1">
        <f t="array" ref="P1171">_xlfn.IFS(Table1[[#This Row],[Asset Class]]&lt;&gt;"Local","y",P$11=$E1171,"y",Table1[[#This Row],[Asset Class]]="Local","")</f>
        <v/>
      </c>
      <c r="Q1171" s="86" t="str" cm="1">
        <f t="array" ref="Q1171">_xlfn.IFS(Table1[[#This Row],[Asset Class]]&lt;&gt;"Local","y",Q$11=$E1171,"y",Table1[[#This Row],[Asset Class]]="Local","")</f>
        <v/>
      </c>
      <c r="R1171" s="86" t="str" cm="1">
        <f t="array" ref="R1171">_xlfn.IFS(Table1[[#This Row],[Asset Class]]&lt;&gt;"Local","y",R$11=$E1171,"y",Table1[[#This Row],[Asset Class]]="Local","")</f>
        <v>y</v>
      </c>
      <c r="S1171" s="341" t="str" cm="1">
        <f t="array" ref="S1171">_xlfn.IFS(Table1[[#This Row],[Asset Class]]&lt;&gt;"Local","y",S$11=$E1171,"y",Table1[[#This Row],[Asset Class]]="Local","")</f>
        <v/>
      </c>
      <c r="T1171" s="50"/>
      <c r="U1171" s="95" t="str">
        <f>IF(Table1[[#This Row],[Asset Class]]&lt;&gt;"Local",0.25,IF(P1171="y",1,""))</f>
        <v/>
      </c>
      <c r="V1171" s="415" t="str">
        <f>IF(Table1[[#This Row],[Asset Class]]&lt;&gt;"Local",0.25,IF(Q1171="y",1,""))</f>
        <v/>
      </c>
      <c r="W1171" s="415">
        <f>IF(Table1[[#This Row],[Asset Class]]&lt;&gt;"Local",0.25,IF(R1171="y",1,""))</f>
        <v>1</v>
      </c>
      <c r="X1171" s="415" t="str">
        <f>IF(Table1[[#This Row],[Asset Class]]&lt;&gt;"Local",0.25,IF(S1171="y",1,""))</f>
        <v/>
      </c>
      <c r="Y1171" s="95">
        <f t="shared" si="108"/>
        <v>1</v>
      </c>
      <c r="Z1171" s="50"/>
      <c r="AA1171" s="257" t="str">
        <f t="shared" si="109"/>
        <v/>
      </c>
      <c r="AB1171" s="258" t="str">
        <f t="shared" si="110"/>
        <v/>
      </c>
      <c r="AC1171" s="258">
        <f t="shared" si="111"/>
        <v>216563</v>
      </c>
      <c r="AD1171" s="258" t="str">
        <f t="shared" si="112"/>
        <v/>
      </c>
      <c r="AE1171" s="259">
        <f t="shared" si="113"/>
        <v>216563</v>
      </c>
    </row>
    <row r="1172" spans="1:31">
      <c r="A1172" s="26"/>
      <c r="B1172" s="210" t="s">
        <v>1975</v>
      </c>
      <c r="C1172" s="211" t="s">
        <v>1976</v>
      </c>
      <c r="D1172" s="211" t="s">
        <v>106</v>
      </c>
      <c r="E1172" s="211" t="s">
        <v>143</v>
      </c>
      <c r="F1172" s="241" t="s">
        <v>103</v>
      </c>
      <c r="G1172" s="357">
        <v>0.5</v>
      </c>
      <c r="H1172" s="360">
        <v>11039.130585604889</v>
      </c>
      <c r="I1172" s="365">
        <v>406.79298511948269</v>
      </c>
      <c r="J1172" s="332">
        <f>Table1[[#This Row],[Embellishment Area (m2)]]*Table1[[#This Row],[Construction Unit Rate ($/m)]]*Table1[[#This Row],[Embellishment Area Factor]]</f>
        <v>2245320.4420209979</v>
      </c>
      <c r="K1172" s="246">
        <v>0</v>
      </c>
      <c r="L1172" s="337">
        <v>77.249060510664719</v>
      </c>
      <c r="M1172" s="88">
        <f>Table1[[#This Row],[Size of land (m2)]]*Table1[[#This Row],[Land Unit Rate ($/m2)]]</f>
        <v>0</v>
      </c>
      <c r="N1172" s="244">
        <v>2021</v>
      </c>
      <c r="O1172" s="202">
        <f>ROUND(IF(Table1[[#This Row],[Valuation Year]]=2016,(Table1[[#This Row],[Total Construction Cost ($)]]+Table1[[#This Row],[Land Value]])*('General Input Sheet'!$G$38/'General Input Sheet'!$G$43),Table1[[#This Row],[Total Construction Cost ($)]]+Table1[[#This Row],[Land Value]]),0)</f>
        <v>2245320</v>
      </c>
      <c r="P1172" s="123" t="str" cm="1">
        <f t="array" ref="P1172">_xlfn.IFS(Table1[[#This Row],[Asset Class]]&lt;&gt;"Local","y",P$11=$E1172,"y",Table1[[#This Row],[Asset Class]]="Local","")</f>
        <v>y</v>
      </c>
      <c r="Q1172" s="86" t="str" cm="1">
        <f t="array" ref="Q1172">_xlfn.IFS(Table1[[#This Row],[Asset Class]]&lt;&gt;"Local","y",Q$11=$E1172,"y",Table1[[#This Row],[Asset Class]]="Local","")</f>
        <v>y</v>
      </c>
      <c r="R1172" s="86" t="str" cm="1">
        <f t="array" ref="R1172">_xlfn.IFS(Table1[[#This Row],[Asset Class]]&lt;&gt;"Local","y",R$11=$E1172,"y",Table1[[#This Row],[Asset Class]]="Local","")</f>
        <v>y</v>
      </c>
      <c r="S1172" s="341" t="str" cm="1">
        <f t="array" ref="S1172">_xlfn.IFS(Table1[[#This Row],[Asset Class]]&lt;&gt;"Local","y",S$11=$E1172,"y",Table1[[#This Row],[Asset Class]]="Local","")</f>
        <v>y</v>
      </c>
      <c r="T1172" s="50"/>
      <c r="U1172" s="95">
        <f>IF(Table1[[#This Row],[Asset Class]]&lt;&gt;"Local",0.25,IF(P1172="y",1,""))</f>
        <v>0.25</v>
      </c>
      <c r="V1172" s="415">
        <f>IF(Table1[[#This Row],[Asset Class]]&lt;&gt;"Local",0.25,IF(Q1172="y",1,""))</f>
        <v>0.25</v>
      </c>
      <c r="W1172" s="415">
        <f>IF(Table1[[#This Row],[Asset Class]]&lt;&gt;"Local",0.25,IF(R1172="y",1,""))</f>
        <v>0.25</v>
      </c>
      <c r="X1172" s="415">
        <f>IF(Table1[[#This Row],[Asset Class]]&lt;&gt;"Local",0.25,IF(S1172="y",1,""))</f>
        <v>0.25</v>
      </c>
      <c r="Y1172" s="95">
        <f t="shared" si="108"/>
        <v>1</v>
      </c>
      <c r="Z1172" s="50"/>
      <c r="AA1172" s="257">
        <f t="shared" si="109"/>
        <v>561330</v>
      </c>
      <c r="AB1172" s="258">
        <f t="shared" si="110"/>
        <v>561330</v>
      </c>
      <c r="AC1172" s="258">
        <f t="shared" si="111"/>
        <v>561330</v>
      </c>
      <c r="AD1172" s="258">
        <f t="shared" si="112"/>
        <v>561330</v>
      </c>
      <c r="AE1172" s="259">
        <f t="shared" si="113"/>
        <v>2245320</v>
      </c>
    </row>
    <row r="1173" spans="1:31">
      <c r="A1173" s="26"/>
      <c r="B1173" s="210" t="s">
        <v>1977</v>
      </c>
      <c r="C1173" s="211" t="s">
        <v>1978</v>
      </c>
      <c r="D1173" s="211" t="s">
        <v>106</v>
      </c>
      <c r="E1173" s="211" t="s">
        <v>114</v>
      </c>
      <c r="F1173" s="241" t="s">
        <v>108</v>
      </c>
      <c r="G1173" s="357">
        <v>0.5</v>
      </c>
      <c r="H1173" s="360">
        <v>7482.1529715771403</v>
      </c>
      <c r="I1173" s="365">
        <v>566.28724924743767</v>
      </c>
      <c r="J1173" s="332">
        <f>Table1[[#This Row],[Embellishment Area (m2)]]*Table1[[#This Row],[Construction Unit Rate ($/m)]]*Table1[[#This Row],[Embellishment Area Factor]]</f>
        <v>2118523.9123614803</v>
      </c>
      <c r="K1173" s="246">
        <v>14964.305943154281</v>
      </c>
      <c r="L1173" s="337">
        <v>75.676903388107434</v>
      </c>
      <c r="M1173" s="88">
        <f>Table1[[#This Row],[Size of land (m2)]]*Table1[[#This Row],[Land Unit Rate ($/m2)]]</f>
        <v>1132452.3351301684</v>
      </c>
      <c r="N1173" s="244">
        <v>2021</v>
      </c>
      <c r="O1173" s="202">
        <f>ROUND(IF(Table1[[#This Row],[Valuation Year]]=2016,(Table1[[#This Row],[Total Construction Cost ($)]]+Table1[[#This Row],[Land Value]])*('General Input Sheet'!$G$38/'General Input Sheet'!$G$43),Table1[[#This Row],[Total Construction Cost ($)]]+Table1[[#This Row],[Land Value]]),0)</f>
        <v>3250976</v>
      </c>
      <c r="P1173" s="123" t="str" cm="1">
        <f t="array" ref="P1173">_xlfn.IFS(Table1[[#This Row],[Asset Class]]&lt;&gt;"Local","y",P$11=$E1173,"y",Table1[[#This Row],[Asset Class]]="Local","")</f>
        <v>y</v>
      </c>
      <c r="Q1173" s="86" t="str" cm="1">
        <f t="array" ref="Q1173">_xlfn.IFS(Table1[[#This Row],[Asset Class]]&lt;&gt;"Local","y",Q$11=$E1173,"y",Table1[[#This Row],[Asset Class]]="Local","")</f>
        <v>y</v>
      </c>
      <c r="R1173" s="86" t="str" cm="1">
        <f t="array" ref="R1173">_xlfn.IFS(Table1[[#This Row],[Asset Class]]&lt;&gt;"Local","y",R$11=$E1173,"y",Table1[[#This Row],[Asset Class]]="Local","")</f>
        <v>y</v>
      </c>
      <c r="S1173" s="341" t="str" cm="1">
        <f t="array" ref="S1173">_xlfn.IFS(Table1[[#This Row],[Asset Class]]&lt;&gt;"Local","y",S$11=$E1173,"y",Table1[[#This Row],[Asset Class]]="Local","")</f>
        <v>y</v>
      </c>
      <c r="T1173" s="50"/>
      <c r="U1173" s="95">
        <f>IF(Table1[[#This Row],[Asset Class]]&lt;&gt;"Local",0.25,IF(P1173="y",1,""))</f>
        <v>0.25</v>
      </c>
      <c r="V1173" s="415">
        <f>IF(Table1[[#This Row],[Asset Class]]&lt;&gt;"Local",0.25,IF(Q1173="y",1,""))</f>
        <v>0.25</v>
      </c>
      <c r="W1173" s="415">
        <f>IF(Table1[[#This Row],[Asset Class]]&lt;&gt;"Local",0.25,IF(R1173="y",1,""))</f>
        <v>0.25</v>
      </c>
      <c r="X1173" s="415">
        <f>IF(Table1[[#This Row],[Asset Class]]&lt;&gt;"Local",0.25,IF(S1173="y",1,""))</f>
        <v>0.25</v>
      </c>
      <c r="Y1173" s="95">
        <f t="shared" si="108"/>
        <v>1</v>
      </c>
      <c r="Z1173" s="50"/>
      <c r="AA1173" s="257">
        <f t="shared" si="109"/>
        <v>812744</v>
      </c>
      <c r="AB1173" s="258">
        <f t="shared" si="110"/>
        <v>812744</v>
      </c>
      <c r="AC1173" s="258">
        <f t="shared" si="111"/>
        <v>812744</v>
      </c>
      <c r="AD1173" s="258">
        <f t="shared" si="112"/>
        <v>812744</v>
      </c>
      <c r="AE1173" s="259">
        <f t="shared" si="113"/>
        <v>3250976</v>
      </c>
    </row>
    <row r="1174" spans="1:31">
      <c r="A1174" s="26"/>
      <c r="B1174" s="210" t="s">
        <v>1979</v>
      </c>
      <c r="C1174" s="211" t="s">
        <v>1980</v>
      </c>
      <c r="D1174" s="211" t="s">
        <v>111</v>
      </c>
      <c r="E1174" s="211" t="s">
        <v>114</v>
      </c>
      <c r="F1174" s="241" t="s">
        <v>103</v>
      </c>
      <c r="G1174" s="357">
        <v>0.5</v>
      </c>
      <c r="H1174" s="360">
        <v>1575.9151362635876</v>
      </c>
      <c r="I1174" s="365">
        <v>77.371645491830151</v>
      </c>
      <c r="J1174" s="332">
        <f>Table1[[#This Row],[Embellishment Area (m2)]]*Table1[[#This Row],[Construction Unit Rate ($/m)]]*Table1[[#This Row],[Embellishment Area Factor]]</f>
        <v>60965.573624097749</v>
      </c>
      <c r="K1174" s="246">
        <v>3151.8302725271751</v>
      </c>
      <c r="L1174" s="337">
        <v>51.919695325664051</v>
      </c>
      <c r="M1174" s="88">
        <f>Table1[[#This Row],[Size of land (m2)]]*Table1[[#This Row],[Land Unit Rate ($/m2)]]</f>
        <v>163642.06746781562</v>
      </c>
      <c r="N1174" s="244">
        <v>2021</v>
      </c>
      <c r="O1174" s="202">
        <f>ROUND(IF(Table1[[#This Row],[Valuation Year]]=2016,(Table1[[#This Row],[Total Construction Cost ($)]]+Table1[[#This Row],[Land Value]])*('General Input Sheet'!$G$38/'General Input Sheet'!$G$43),Table1[[#This Row],[Total Construction Cost ($)]]+Table1[[#This Row],[Land Value]]),0)</f>
        <v>224608</v>
      </c>
      <c r="P1174" s="123" t="str" cm="1">
        <f t="array" ref="P1174">_xlfn.IFS(Table1[[#This Row],[Asset Class]]&lt;&gt;"Local","y",P$11=$E1174,"y",Table1[[#This Row],[Asset Class]]="Local","")</f>
        <v/>
      </c>
      <c r="Q1174" s="86" t="str" cm="1">
        <f t="array" ref="Q1174">_xlfn.IFS(Table1[[#This Row],[Asset Class]]&lt;&gt;"Local","y",Q$11=$E1174,"y",Table1[[#This Row],[Asset Class]]="Local","")</f>
        <v/>
      </c>
      <c r="R1174" s="86" t="str" cm="1">
        <f t="array" ref="R1174">_xlfn.IFS(Table1[[#This Row],[Asset Class]]&lt;&gt;"Local","y",R$11=$E1174,"y",Table1[[#This Row],[Asset Class]]="Local","")</f>
        <v/>
      </c>
      <c r="S1174" s="341" t="str" cm="1">
        <f t="array" ref="S1174">_xlfn.IFS(Table1[[#This Row],[Asset Class]]&lt;&gt;"Local","y",S$11=$E1174,"y",Table1[[#This Row],[Asset Class]]="Local","")</f>
        <v>y</v>
      </c>
      <c r="T1174" s="50"/>
      <c r="U1174" s="95" t="str">
        <f>IF(Table1[[#This Row],[Asset Class]]&lt;&gt;"Local",0.25,IF(P1174="y",1,""))</f>
        <v/>
      </c>
      <c r="V1174" s="415" t="str">
        <f>IF(Table1[[#This Row],[Asset Class]]&lt;&gt;"Local",0.25,IF(Q1174="y",1,""))</f>
        <v/>
      </c>
      <c r="W1174" s="415" t="str">
        <f>IF(Table1[[#This Row],[Asset Class]]&lt;&gt;"Local",0.25,IF(R1174="y",1,""))</f>
        <v/>
      </c>
      <c r="X1174" s="415">
        <f>IF(Table1[[#This Row],[Asset Class]]&lt;&gt;"Local",0.25,IF(S1174="y",1,""))</f>
        <v>1</v>
      </c>
      <c r="Y1174" s="95">
        <f t="shared" si="108"/>
        <v>1</v>
      </c>
      <c r="Z1174" s="50"/>
      <c r="AA1174" s="257" t="str">
        <f t="shared" si="109"/>
        <v/>
      </c>
      <c r="AB1174" s="258" t="str">
        <f t="shared" si="110"/>
        <v/>
      </c>
      <c r="AC1174" s="258" t="str">
        <f t="shared" si="111"/>
        <v/>
      </c>
      <c r="AD1174" s="258">
        <f t="shared" si="112"/>
        <v>224608</v>
      </c>
      <c r="AE1174" s="259">
        <f t="shared" si="113"/>
        <v>224608</v>
      </c>
    </row>
    <row r="1175" spans="1:31">
      <c r="A1175" s="26"/>
      <c r="B1175" s="210" t="s">
        <v>1981</v>
      </c>
      <c r="C1175" s="211" t="s">
        <v>1982</v>
      </c>
      <c r="D1175" s="211" t="s">
        <v>111</v>
      </c>
      <c r="E1175" s="211" t="s">
        <v>114</v>
      </c>
      <c r="F1175" s="241" t="s">
        <v>103</v>
      </c>
      <c r="G1175" s="357">
        <v>0.5</v>
      </c>
      <c r="H1175" s="360">
        <v>859.54773727358997</v>
      </c>
      <c r="I1175" s="365">
        <v>77.371645491830151</v>
      </c>
      <c r="J1175" s="332">
        <f>Table1[[#This Row],[Embellishment Area (m2)]]*Table1[[#This Row],[Construction Unit Rate ($/m)]]*Table1[[#This Row],[Embellishment Area Factor]]</f>
        <v>33252.31140581848</v>
      </c>
      <c r="K1175" s="246">
        <v>1719.0954745471799</v>
      </c>
      <c r="L1175" s="337">
        <v>51.919695325664051</v>
      </c>
      <c r="M1175" s="88">
        <f>Table1[[#This Row],[Size of land (m2)]]*Table1[[#This Row],[Land Unit Rate ($/m2)]]</f>
        <v>89254.913274217441</v>
      </c>
      <c r="N1175" s="244">
        <v>2021</v>
      </c>
      <c r="O1175" s="202">
        <f>ROUND(IF(Table1[[#This Row],[Valuation Year]]=2016,(Table1[[#This Row],[Total Construction Cost ($)]]+Table1[[#This Row],[Land Value]])*('General Input Sheet'!$G$38/'General Input Sheet'!$G$43),Table1[[#This Row],[Total Construction Cost ($)]]+Table1[[#This Row],[Land Value]]),0)</f>
        <v>122507</v>
      </c>
      <c r="P1175" s="123" t="str" cm="1">
        <f t="array" ref="P1175">_xlfn.IFS(Table1[[#This Row],[Asset Class]]&lt;&gt;"Local","y",P$11=$E1175,"y",Table1[[#This Row],[Asset Class]]="Local","")</f>
        <v/>
      </c>
      <c r="Q1175" s="86" t="str" cm="1">
        <f t="array" ref="Q1175">_xlfn.IFS(Table1[[#This Row],[Asset Class]]&lt;&gt;"Local","y",Q$11=$E1175,"y",Table1[[#This Row],[Asset Class]]="Local","")</f>
        <v/>
      </c>
      <c r="R1175" s="86" t="str" cm="1">
        <f t="array" ref="R1175">_xlfn.IFS(Table1[[#This Row],[Asset Class]]&lt;&gt;"Local","y",R$11=$E1175,"y",Table1[[#This Row],[Asset Class]]="Local","")</f>
        <v/>
      </c>
      <c r="S1175" s="341" t="str" cm="1">
        <f t="array" ref="S1175">_xlfn.IFS(Table1[[#This Row],[Asset Class]]&lt;&gt;"Local","y",S$11=$E1175,"y",Table1[[#This Row],[Asset Class]]="Local","")</f>
        <v>y</v>
      </c>
      <c r="T1175" s="50"/>
      <c r="U1175" s="95" t="str">
        <f>IF(Table1[[#This Row],[Asset Class]]&lt;&gt;"Local",0.25,IF(P1175="y",1,""))</f>
        <v/>
      </c>
      <c r="V1175" s="415" t="str">
        <f>IF(Table1[[#This Row],[Asset Class]]&lt;&gt;"Local",0.25,IF(Q1175="y",1,""))</f>
        <v/>
      </c>
      <c r="W1175" s="415" t="str">
        <f>IF(Table1[[#This Row],[Asset Class]]&lt;&gt;"Local",0.25,IF(R1175="y",1,""))</f>
        <v/>
      </c>
      <c r="X1175" s="415">
        <f>IF(Table1[[#This Row],[Asset Class]]&lt;&gt;"Local",0.25,IF(S1175="y",1,""))</f>
        <v>1</v>
      </c>
      <c r="Y1175" s="95">
        <f t="shared" si="108"/>
        <v>1</v>
      </c>
      <c r="Z1175" s="50"/>
      <c r="AA1175" s="257" t="str">
        <f t="shared" si="109"/>
        <v/>
      </c>
      <c r="AB1175" s="258" t="str">
        <f t="shared" si="110"/>
        <v/>
      </c>
      <c r="AC1175" s="258" t="str">
        <f t="shared" si="111"/>
        <v/>
      </c>
      <c r="AD1175" s="258">
        <f t="shared" si="112"/>
        <v>122507</v>
      </c>
      <c r="AE1175" s="259">
        <f t="shared" si="113"/>
        <v>122507</v>
      </c>
    </row>
    <row r="1176" spans="1:31">
      <c r="A1176" s="26"/>
      <c r="B1176" s="210" t="s">
        <v>1983</v>
      </c>
      <c r="C1176" s="211" t="s">
        <v>1984</v>
      </c>
      <c r="D1176" s="211" t="s">
        <v>111</v>
      </c>
      <c r="E1176" s="211" t="s">
        <v>102</v>
      </c>
      <c r="F1176" s="241" t="s">
        <v>103</v>
      </c>
      <c r="G1176" s="357">
        <v>0.5</v>
      </c>
      <c r="H1176" s="360">
        <v>448.10232175896158</v>
      </c>
      <c r="I1176" s="365">
        <v>143.96305955739601</v>
      </c>
      <c r="J1176" s="332">
        <f>Table1[[#This Row],[Embellishment Area (m2)]]*Table1[[#This Row],[Construction Unit Rate ($/m)]]*Table1[[#This Row],[Embellishment Area Factor]]</f>
        <v>32255.090617596408</v>
      </c>
      <c r="K1176" s="246">
        <v>896.20464351792316</v>
      </c>
      <c r="L1176" s="337">
        <v>39.027494808321961</v>
      </c>
      <c r="M1176" s="88">
        <f>Table1[[#This Row],[Size of land (m2)]]*Table1[[#This Row],[Land Unit Rate ($/m2)]]</f>
        <v>34976.622072089784</v>
      </c>
      <c r="N1176" s="244">
        <v>2021</v>
      </c>
      <c r="O1176" s="202">
        <f>ROUND(IF(Table1[[#This Row],[Valuation Year]]=2016,(Table1[[#This Row],[Total Construction Cost ($)]]+Table1[[#This Row],[Land Value]])*('General Input Sheet'!$G$38/'General Input Sheet'!$G$43),Table1[[#This Row],[Total Construction Cost ($)]]+Table1[[#This Row],[Land Value]]),0)</f>
        <v>67232</v>
      </c>
      <c r="P1176" s="123" t="str" cm="1">
        <f t="array" ref="P1176">_xlfn.IFS(Table1[[#This Row],[Asset Class]]&lt;&gt;"Local","y",P$11=$E1176,"y",Table1[[#This Row],[Asset Class]]="Local","")</f>
        <v/>
      </c>
      <c r="Q1176" s="86" t="str" cm="1">
        <f t="array" ref="Q1176">_xlfn.IFS(Table1[[#This Row],[Asset Class]]&lt;&gt;"Local","y",Q$11=$E1176,"y",Table1[[#This Row],[Asset Class]]="Local","")</f>
        <v/>
      </c>
      <c r="R1176" s="86" t="str" cm="1">
        <f t="array" ref="R1176">_xlfn.IFS(Table1[[#This Row],[Asset Class]]&lt;&gt;"Local","y",R$11=$E1176,"y",Table1[[#This Row],[Asset Class]]="Local","")</f>
        <v>y</v>
      </c>
      <c r="S1176" s="341" t="str" cm="1">
        <f t="array" ref="S1176">_xlfn.IFS(Table1[[#This Row],[Asset Class]]&lt;&gt;"Local","y",S$11=$E1176,"y",Table1[[#This Row],[Asset Class]]="Local","")</f>
        <v/>
      </c>
      <c r="T1176" s="50"/>
      <c r="U1176" s="95" t="str">
        <f>IF(Table1[[#This Row],[Asset Class]]&lt;&gt;"Local",0.25,IF(P1176="y",1,""))</f>
        <v/>
      </c>
      <c r="V1176" s="415" t="str">
        <f>IF(Table1[[#This Row],[Asset Class]]&lt;&gt;"Local",0.25,IF(Q1176="y",1,""))</f>
        <v/>
      </c>
      <c r="W1176" s="415">
        <f>IF(Table1[[#This Row],[Asset Class]]&lt;&gt;"Local",0.25,IF(R1176="y",1,""))</f>
        <v>1</v>
      </c>
      <c r="X1176" s="415" t="str">
        <f>IF(Table1[[#This Row],[Asset Class]]&lt;&gt;"Local",0.25,IF(S1176="y",1,""))</f>
        <v/>
      </c>
      <c r="Y1176" s="95">
        <f t="shared" si="108"/>
        <v>1</v>
      </c>
      <c r="Z1176" s="50"/>
      <c r="AA1176" s="257" t="str">
        <f t="shared" si="109"/>
        <v/>
      </c>
      <c r="AB1176" s="258" t="str">
        <f t="shared" si="110"/>
        <v/>
      </c>
      <c r="AC1176" s="258">
        <f t="shared" si="111"/>
        <v>67232</v>
      </c>
      <c r="AD1176" s="258" t="str">
        <f t="shared" si="112"/>
        <v/>
      </c>
      <c r="AE1176" s="259">
        <f t="shared" si="113"/>
        <v>67232</v>
      </c>
    </row>
    <row r="1177" spans="1:31">
      <c r="A1177" s="26"/>
      <c r="B1177" s="210" t="s">
        <v>1985</v>
      </c>
      <c r="C1177" s="211" t="s">
        <v>1986</v>
      </c>
      <c r="D1177" s="211" t="s">
        <v>106</v>
      </c>
      <c r="E1177" s="211" t="s">
        <v>102</v>
      </c>
      <c r="F1177" s="241" t="s">
        <v>136</v>
      </c>
      <c r="G1177" s="357">
        <v>0.5</v>
      </c>
      <c r="H1177" s="360">
        <v>75129.193887474656</v>
      </c>
      <c r="I1177" s="365">
        <v>452.87898632773505</v>
      </c>
      <c r="J1177" s="332">
        <f>Table1[[#This Row],[Embellishment Area (m2)]]*Table1[[#This Row],[Construction Unit Rate ($/m)]]*Table1[[#This Row],[Embellishment Area Factor]]</f>
        <v>17012216.585689694</v>
      </c>
      <c r="K1177" s="246">
        <v>0</v>
      </c>
      <c r="L1177" s="337">
        <v>140.14546069071523</v>
      </c>
      <c r="M1177" s="88">
        <f>Table1[[#This Row],[Size of land (m2)]]*Table1[[#This Row],[Land Unit Rate ($/m2)]]</f>
        <v>0</v>
      </c>
      <c r="N1177" s="244">
        <v>2021</v>
      </c>
      <c r="O1177" s="202">
        <f>ROUND(IF(Table1[[#This Row],[Valuation Year]]=2016,(Table1[[#This Row],[Total Construction Cost ($)]]+Table1[[#This Row],[Land Value]])*('General Input Sheet'!$G$38/'General Input Sheet'!$G$43),Table1[[#This Row],[Total Construction Cost ($)]]+Table1[[#This Row],[Land Value]]),0)</f>
        <v>17012217</v>
      </c>
      <c r="P1177" s="123" t="str" cm="1">
        <f t="array" ref="P1177">_xlfn.IFS(Table1[[#This Row],[Asset Class]]&lt;&gt;"Local","y",P$11=$E1177,"y",Table1[[#This Row],[Asset Class]]="Local","")</f>
        <v>y</v>
      </c>
      <c r="Q1177" s="86" t="str" cm="1">
        <f t="array" ref="Q1177">_xlfn.IFS(Table1[[#This Row],[Asset Class]]&lt;&gt;"Local","y",Q$11=$E1177,"y",Table1[[#This Row],[Asset Class]]="Local","")</f>
        <v>y</v>
      </c>
      <c r="R1177" s="86" t="str" cm="1">
        <f t="array" ref="R1177">_xlfn.IFS(Table1[[#This Row],[Asset Class]]&lt;&gt;"Local","y",R$11=$E1177,"y",Table1[[#This Row],[Asset Class]]="Local","")</f>
        <v>y</v>
      </c>
      <c r="S1177" s="341" t="str" cm="1">
        <f t="array" ref="S1177">_xlfn.IFS(Table1[[#This Row],[Asset Class]]&lt;&gt;"Local","y",S$11=$E1177,"y",Table1[[#This Row],[Asset Class]]="Local","")</f>
        <v>y</v>
      </c>
      <c r="T1177" s="50"/>
      <c r="U1177" s="95">
        <f>IF(Table1[[#This Row],[Asset Class]]&lt;&gt;"Local",0.25,IF(P1177="y",1,""))</f>
        <v>0.25</v>
      </c>
      <c r="V1177" s="415">
        <f>IF(Table1[[#This Row],[Asset Class]]&lt;&gt;"Local",0.25,IF(Q1177="y",1,""))</f>
        <v>0.25</v>
      </c>
      <c r="W1177" s="415">
        <f>IF(Table1[[#This Row],[Asset Class]]&lt;&gt;"Local",0.25,IF(R1177="y",1,""))</f>
        <v>0.25</v>
      </c>
      <c r="X1177" s="415">
        <f>IF(Table1[[#This Row],[Asset Class]]&lt;&gt;"Local",0.25,IF(S1177="y",1,""))</f>
        <v>0.25</v>
      </c>
      <c r="Y1177" s="95">
        <f t="shared" si="108"/>
        <v>1</v>
      </c>
      <c r="Z1177" s="50"/>
      <c r="AA1177" s="257">
        <f t="shared" si="109"/>
        <v>4253054.25</v>
      </c>
      <c r="AB1177" s="258">
        <f t="shared" si="110"/>
        <v>4253054.25</v>
      </c>
      <c r="AC1177" s="258">
        <f t="shared" si="111"/>
        <v>4253054.25</v>
      </c>
      <c r="AD1177" s="258">
        <f t="shared" si="112"/>
        <v>4253054.25</v>
      </c>
      <c r="AE1177" s="259">
        <f t="shared" si="113"/>
        <v>17012217</v>
      </c>
    </row>
    <row r="1178" spans="1:31">
      <c r="A1178" s="26"/>
      <c r="B1178" s="210" t="s">
        <v>1987</v>
      </c>
      <c r="C1178" s="211" t="s">
        <v>1988</v>
      </c>
      <c r="D1178" s="211" t="s">
        <v>111</v>
      </c>
      <c r="E1178" s="211" t="s">
        <v>102</v>
      </c>
      <c r="F1178" s="241" t="s">
        <v>103</v>
      </c>
      <c r="G1178" s="357">
        <v>0.5</v>
      </c>
      <c r="H1178" s="360">
        <v>8199.9800298205701</v>
      </c>
      <c r="I1178" s="365">
        <v>143.96305955739601</v>
      </c>
      <c r="J1178" s="332">
        <f>Table1[[#This Row],[Embellishment Area (m2)]]*Table1[[#This Row],[Construction Unit Rate ($/m)]]*Table1[[#This Row],[Embellishment Area Factor]]</f>
        <v>590247.10670125834</v>
      </c>
      <c r="K1178" s="246">
        <v>0</v>
      </c>
      <c r="L1178" s="337">
        <v>39.027494808321961</v>
      </c>
      <c r="M1178" s="88">
        <f>Table1[[#This Row],[Size of land (m2)]]*Table1[[#This Row],[Land Unit Rate ($/m2)]]</f>
        <v>0</v>
      </c>
      <c r="N1178" s="244">
        <v>2021</v>
      </c>
      <c r="O1178" s="202">
        <f>ROUND(IF(Table1[[#This Row],[Valuation Year]]=2016,(Table1[[#This Row],[Total Construction Cost ($)]]+Table1[[#This Row],[Land Value]])*('General Input Sheet'!$G$38/'General Input Sheet'!$G$43),Table1[[#This Row],[Total Construction Cost ($)]]+Table1[[#This Row],[Land Value]]),0)</f>
        <v>590247</v>
      </c>
      <c r="P1178" s="123" t="str" cm="1">
        <f t="array" ref="P1178">_xlfn.IFS(Table1[[#This Row],[Asset Class]]&lt;&gt;"Local","y",P$11=$E1178,"y",Table1[[#This Row],[Asset Class]]="Local","")</f>
        <v/>
      </c>
      <c r="Q1178" s="86" t="str" cm="1">
        <f t="array" ref="Q1178">_xlfn.IFS(Table1[[#This Row],[Asset Class]]&lt;&gt;"Local","y",Q$11=$E1178,"y",Table1[[#This Row],[Asset Class]]="Local","")</f>
        <v/>
      </c>
      <c r="R1178" s="86" t="str" cm="1">
        <f t="array" ref="R1178">_xlfn.IFS(Table1[[#This Row],[Asset Class]]&lt;&gt;"Local","y",R$11=$E1178,"y",Table1[[#This Row],[Asset Class]]="Local","")</f>
        <v>y</v>
      </c>
      <c r="S1178" s="341" t="str" cm="1">
        <f t="array" ref="S1178">_xlfn.IFS(Table1[[#This Row],[Asset Class]]&lt;&gt;"Local","y",S$11=$E1178,"y",Table1[[#This Row],[Asset Class]]="Local","")</f>
        <v/>
      </c>
      <c r="T1178" s="50"/>
      <c r="U1178" s="95" t="str">
        <f>IF(Table1[[#This Row],[Asset Class]]&lt;&gt;"Local",0.25,IF(P1178="y",1,""))</f>
        <v/>
      </c>
      <c r="V1178" s="415" t="str">
        <f>IF(Table1[[#This Row],[Asset Class]]&lt;&gt;"Local",0.25,IF(Q1178="y",1,""))</f>
        <v/>
      </c>
      <c r="W1178" s="415">
        <f>IF(Table1[[#This Row],[Asset Class]]&lt;&gt;"Local",0.25,IF(R1178="y",1,""))</f>
        <v>1</v>
      </c>
      <c r="X1178" s="415" t="str">
        <f>IF(Table1[[#This Row],[Asset Class]]&lt;&gt;"Local",0.25,IF(S1178="y",1,""))</f>
        <v/>
      </c>
      <c r="Y1178" s="95">
        <f t="shared" si="108"/>
        <v>1</v>
      </c>
      <c r="Z1178" s="50"/>
      <c r="AA1178" s="257" t="str">
        <f t="shared" si="109"/>
        <v/>
      </c>
      <c r="AB1178" s="258" t="str">
        <f t="shared" si="110"/>
        <v/>
      </c>
      <c r="AC1178" s="258">
        <f t="shared" si="111"/>
        <v>590247</v>
      </c>
      <c r="AD1178" s="258" t="str">
        <f t="shared" si="112"/>
        <v/>
      </c>
      <c r="AE1178" s="259">
        <f t="shared" si="113"/>
        <v>590247</v>
      </c>
    </row>
    <row r="1179" spans="1:31">
      <c r="A1179" s="26"/>
      <c r="B1179" s="210" t="s">
        <v>1989</v>
      </c>
      <c r="C1179" s="211" t="s">
        <v>1990</v>
      </c>
      <c r="D1179" s="211" t="s">
        <v>106</v>
      </c>
      <c r="E1179" s="211" t="s">
        <v>114</v>
      </c>
      <c r="F1179" s="241" t="s">
        <v>103</v>
      </c>
      <c r="G1179" s="357">
        <v>0.5</v>
      </c>
      <c r="H1179" s="360">
        <v>22515.667477316209</v>
      </c>
      <c r="I1179" s="365">
        <v>566.28724924743767</v>
      </c>
      <c r="J1179" s="332">
        <f>Table1[[#This Row],[Embellishment Area (m2)]]*Table1[[#This Row],[Construction Unit Rate ($/m)]]*Table1[[#This Row],[Embellishment Area Factor]]</f>
        <v>6375167.700349695</v>
      </c>
      <c r="K1179" s="246">
        <v>0</v>
      </c>
      <c r="L1179" s="337">
        <v>75.676903388107434</v>
      </c>
      <c r="M1179" s="88">
        <f>Table1[[#This Row],[Size of land (m2)]]*Table1[[#This Row],[Land Unit Rate ($/m2)]]</f>
        <v>0</v>
      </c>
      <c r="N1179" s="244">
        <v>2021</v>
      </c>
      <c r="O1179" s="202">
        <f>ROUND(IF(Table1[[#This Row],[Valuation Year]]=2016,(Table1[[#This Row],[Total Construction Cost ($)]]+Table1[[#This Row],[Land Value]])*('General Input Sheet'!$G$38/'General Input Sheet'!$G$43),Table1[[#This Row],[Total Construction Cost ($)]]+Table1[[#This Row],[Land Value]]),0)</f>
        <v>6375168</v>
      </c>
      <c r="P1179" s="123" t="str" cm="1">
        <f t="array" ref="P1179">_xlfn.IFS(Table1[[#This Row],[Asset Class]]&lt;&gt;"Local","y",P$11=$E1179,"y",Table1[[#This Row],[Asset Class]]="Local","")</f>
        <v>y</v>
      </c>
      <c r="Q1179" s="86" t="str" cm="1">
        <f t="array" ref="Q1179">_xlfn.IFS(Table1[[#This Row],[Asset Class]]&lt;&gt;"Local","y",Q$11=$E1179,"y",Table1[[#This Row],[Asset Class]]="Local","")</f>
        <v>y</v>
      </c>
      <c r="R1179" s="86" t="str" cm="1">
        <f t="array" ref="R1179">_xlfn.IFS(Table1[[#This Row],[Asset Class]]&lt;&gt;"Local","y",R$11=$E1179,"y",Table1[[#This Row],[Asset Class]]="Local","")</f>
        <v>y</v>
      </c>
      <c r="S1179" s="341" t="str" cm="1">
        <f t="array" ref="S1179">_xlfn.IFS(Table1[[#This Row],[Asset Class]]&lt;&gt;"Local","y",S$11=$E1179,"y",Table1[[#This Row],[Asset Class]]="Local","")</f>
        <v>y</v>
      </c>
      <c r="T1179" s="50"/>
      <c r="U1179" s="95">
        <f>IF(Table1[[#This Row],[Asset Class]]&lt;&gt;"Local",0.25,IF(P1179="y",1,""))</f>
        <v>0.25</v>
      </c>
      <c r="V1179" s="415">
        <f>IF(Table1[[#This Row],[Asset Class]]&lt;&gt;"Local",0.25,IF(Q1179="y",1,""))</f>
        <v>0.25</v>
      </c>
      <c r="W1179" s="415">
        <f>IF(Table1[[#This Row],[Asset Class]]&lt;&gt;"Local",0.25,IF(R1179="y",1,""))</f>
        <v>0.25</v>
      </c>
      <c r="X1179" s="415">
        <f>IF(Table1[[#This Row],[Asset Class]]&lt;&gt;"Local",0.25,IF(S1179="y",1,""))</f>
        <v>0.25</v>
      </c>
      <c r="Y1179" s="95">
        <f t="shared" si="108"/>
        <v>1</v>
      </c>
      <c r="Z1179" s="50"/>
      <c r="AA1179" s="257">
        <f t="shared" si="109"/>
        <v>1593792</v>
      </c>
      <c r="AB1179" s="258">
        <f t="shared" si="110"/>
        <v>1593792</v>
      </c>
      <c r="AC1179" s="258">
        <f t="shared" si="111"/>
        <v>1593792</v>
      </c>
      <c r="AD1179" s="258">
        <f t="shared" si="112"/>
        <v>1593792</v>
      </c>
      <c r="AE1179" s="259">
        <f t="shared" si="113"/>
        <v>6375168</v>
      </c>
    </row>
    <row r="1180" spans="1:31">
      <c r="A1180" s="26"/>
      <c r="B1180" s="210" t="s">
        <v>1991</v>
      </c>
      <c r="C1180" s="211" t="s">
        <v>1992</v>
      </c>
      <c r="D1180" s="211" t="s">
        <v>106</v>
      </c>
      <c r="E1180" s="211" t="s">
        <v>102</v>
      </c>
      <c r="F1180" s="241" t="s">
        <v>103</v>
      </c>
      <c r="G1180" s="357">
        <v>0.5</v>
      </c>
      <c r="H1180" s="360">
        <v>2737.4627655643312</v>
      </c>
      <c r="I1180" s="365">
        <v>452.87898632773505</v>
      </c>
      <c r="J1180" s="332">
        <f>Table1[[#This Row],[Embellishment Area (m2)]]*Table1[[#This Row],[Construction Unit Rate ($/m)]]*Table1[[#This Row],[Embellishment Area Factor]]</f>
        <v>619869.68118934624</v>
      </c>
      <c r="K1180" s="246">
        <v>5474.9255311286624</v>
      </c>
      <c r="L1180" s="337">
        <v>140.14546069071523</v>
      </c>
      <c r="M1180" s="88">
        <f>Table1[[#This Row],[Size of land (m2)]]*Table1[[#This Row],[Land Unit Rate ($/m2)]]</f>
        <v>767285.96080738516</v>
      </c>
      <c r="N1180" s="244">
        <v>2021</v>
      </c>
      <c r="O1180" s="202">
        <f>ROUND(IF(Table1[[#This Row],[Valuation Year]]=2016,(Table1[[#This Row],[Total Construction Cost ($)]]+Table1[[#This Row],[Land Value]])*('General Input Sheet'!$G$38/'General Input Sheet'!$G$43),Table1[[#This Row],[Total Construction Cost ($)]]+Table1[[#This Row],[Land Value]]),0)</f>
        <v>1387156</v>
      </c>
      <c r="P1180" s="123" t="str" cm="1">
        <f t="array" ref="P1180">_xlfn.IFS(Table1[[#This Row],[Asset Class]]&lt;&gt;"Local","y",P$11=$E1180,"y",Table1[[#This Row],[Asset Class]]="Local","")</f>
        <v>y</v>
      </c>
      <c r="Q1180" s="86" t="str" cm="1">
        <f t="array" ref="Q1180">_xlfn.IFS(Table1[[#This Row],[Asset Class]]&lt;&gt;"Local","y",Q$11=$E1180,"y",Table1[[#This Row],[Asset Class]]="Local","")</f>
        <v>y</v>
      </c>
      <c r="R1180" s="86" t="str" cm="1">
        <f t="array" ref="R1180">_xlfn.IFS(Table1[[#This Row],[Asset Class]]&lt;&gt;"Local","y",R$11=$E1180,"y",Table1[[#This Row],[Asset Class]]="Local","")</f>
        <v>y</v>
      </c>
      <c r="S1180" s="341" t="str" cm="1">
        <f t="array" ref="S1180">_xlfn.IFS(Table1[[#This Row],[Asset Class]]&lt;&gt;"Local","y",S$11=$E1180,"y",Table1[[#This Row],[Asset Class]]="Local","")</f>
        <v>y</v>
      </c>
      <c r="T1180" s="50"/>
      <c r="U1180" s="95">
        <f>IF(Table1[[#This Row],[Asset Class]]&lt;&gt;"Local",0.25,IF(P1180="y",1,""))</f>
        <v>0.25</v>
      </c>
      <c r="V1180" s="415">
        <f>IF(Table1[[#This Row],[Asset Class]]&lt;&gt;"Local",0.25,IF(Q1180="y",1,""))</f>
        <v>0.25</v>
      </c>
      <c r="W1180" s="415">
        <f>IF(Table1[[#This Row],[Asset Class]]&lt;&gt;"Local",0.25,IF(R1180="y",1,""))</f>
        <v>0.25</v>
      </c>
      <c r="X1180" s="415">
        <f>IF(Table1[[#This Row],[Asset Class]]&lt;&gt;"Local",0.25,IF(S1180="y",1,""))</f>
        <v>0.25</v>
      </c>
      <c r="Y1180" s="95">
        <f t="shared" si="108"/>
        <v>1</v>
      </c>
      <c r="Z1180" s="50"/>
      <c r="AA1180" s="257">
        <f t="shared" si="109"/>
        <v>346789</v>
      </c>
      <c r="AB1180" s="258">
        <f t="shared" si="110"/>
        <v>346789</v>
      </c>
      <c r="AC1180" s="258">
        <f t="shared" si="111"/>
        <v>346789</v>
      </c>
      <c r="AD1180" s="258">
        <f t="shared" si="112"/>
        <v>346789</v>
      </c>
      <c r="AE1180" s="259">
        <f t="shared" si="113"/>
        <v>1387156</v>
      </c>
    </row>
    <row r="1181" spans="1:31">
      <c r="A1181" s="26"/>
      <c r="B1181" s="210" t="s">
        <v>1993</v>
      </c>
      <c r="C1181" s="211" t="s">
        <v>1994</v>
      </c>
      <c r="D1181" s="211" t="s">
        <v>106</v>
      </c>
      <c r="E1181" s="211" t="s">
        <v>114</v>
      </c>
      <c r="F1181" s="241" t="s">
        <v>692</v>
      </c>
      <c r="G1181" s="357">
        <v>0.5</v>
      </c>
      <c r="H1181" s="360">
        <v>21453.016820770346</v>
      </c>
      <c r="I1181" s="365">
        <v>566.28724924743767</v>
      </c>
      <c r="J1181" s="332">
        <f>Table1[[#This Row],[Embellishment Area (m2)]]*Table1[[#This Row],[Construction Unit Rate ($/m)]]*Table1[[#This Row],[Embellishment Area Factor]]</f>
        <v>6074284.9417465255</v>
      </c>
      <c r="K1181" s="246">
        <v>42906.033641540693</v>
      </c>
      <c r="L1181" s="337">
        <v>75.676903388107434</v>
      </c>
      <c r="M1181" s="88">
        <f>Table1[[#This Row],[Size of land (m2)]]*Table1[[#This Row],[Land Unit Rate ($/m2)]]</f>
        <v>3246995.7626577625</v>
      </c>
      <c r="N1181" s="244">
        <v>2021</v>
      </c>
      <c r="O1181" s="202">
        <f>ROUND(IF(Table1[[#This Row],[Valuation Year]]=2016,(Table1[[#This Row],[Total Construction Cost ($)]]+Table1[[#This Row],[Land Value]])*('General Input Sheet'!$G$38/'General Input Sheet'!$G$43),Table1[[#This Row],[Total Construction Cost ($)]]+Table1[[#This Row],[Land Value]]),0)</f>
        <v>9321281</v>
      </c>
      <c r="P1181" s="123" t="str" cm="1">
        <f t="array" ref="P1181">_xlfn.IFS(Table1[[#This Row],[Asset Class]]&lt;&gt;"Local","y",P$11=$E1181,"y",Table1[[#This Row],[Asset Class]]="Local","")</f>
        <v>y</v>
      </c>
      <c r="Q1181" s="86" t="str" cm="1">
        <f t="array" ref="Q1181">_xlfn.IFS(Table1[[#This Row],[Asset Class]]&lt;&gt;"Local","y",Q$11=$E1181,"y",Table1[[#This Row],[Asset Class]]="Local","")</f>
        <v>y</v>
      </c>
      <c r="R1181" s="86" t="str" cm="1">
        <f t="array" ref="R1181">_xlfn.IFS(Table1[[#This Row],[Asset Class]]&lt;&gt;"Local","y",R$11=$E1181,"y",Table1[[#This Row],[Asset Class]]="Local","")</f>
        <v>y</v>
      </c>
      <c r="S1181" s="341" t="str" cm="1">
        <f t="array" ref="S1181">_xlfn.IFS(Table1[[#This Row],[Asset Class]]&lt;&gt;"Local","y",S$11=$E1181,"y",Table1[[#This Row],[Asset Class]]="Local","")</f>
        <v>y</v>
      </c>
      <c r="T1181" s="50"/>
      <c r="U1181" s="95">
        <f>IF(Table1[[#This Row],[Asset Class]]&lt;&gt;"Local",0.25,IF(P1181="y",1,""))</f>
        <v>0.25</v>
      </c>
      <c r="V1181" s="415">
        <f>IF(Table1[[#This Row],[Asset Class]]&lt;&gt;"Local",0.25,IF(Q1181="y",1,""))</f>
        <v>0.25</v>
      </c>
      <c r="W1181" s="415">
        <f>IF(Table1[[#This Row],[Asset Class]]&lt;&gt;"Local",0.25,IF(R1181="y",1,""))</f>
        <v>0.25</v>
      </c>
      <c r="X1181" s="415">
        <f>IF(Table1[[#This Row],[Asset Class]]&lt;&gt;"Local",0.25,IF(S1181="y",1,""))</f>
        <v>0.25</v>
      </c>
      <c r="Y1181" s="95">
        <f t="shared" si="108"/>
        <v>1</v>
      </c>
      <c r="Z1181" s="50"/>
      <c r="AA1181" s="257">
        <f t="shared" si="109"/>
        <v>2330320.25</v>
      </c>
      <c r="AB1181" s="258">
        <f t="shared" si="110"/>
        <v>2330320.25</v>
      </c>
      <c r="AC1181" s="258">
        <f t="shared" si="111"/>
        <v>2330320.25</v>
      </c>
      <c r="AD1181" s="258">
        <f t="shared" si="112"/>
        <v>2330320.25</v>
      </c>
      <c r="AE1181" s="259">
        <f t="shared" si="113"/>
        <v>9321281</v>
      </c>
    </row>
    <row r="1182" spans="1:31">
      <c r="A1182" s="26"/>
      <c r="B1182" s="210" t="s">
        <v>1995</v>
      </c>
      <c r="C1182" s="211" t="s">
        <v>1996</v>
      </c>
      <c r="D1182" s="211" t="s">
        <v>111</v>
      </c>
      <c r="E1182" s="211" t="s">
        <v>143</v>
      </c>
      <c r="F1182" s="241" t="s">
        <v>103</v>
      </c>
      <c r="G1182" s="357">
        <v>0.5</v>
      </c>
      <c r="H1182" s="360">
        <v>12520.017344853561</v>
      </c>
      <c r="I1182" s="365">
        <v>115.6419902144599</v>
      </c>
      <c r="J1182" s="332">
        <f>Table1[[#This Row],[Embellishment Area (m2)]]*Table1[[#This Row],[Construction Unit Rate ($/m)]]*Table1[[#This Row],[Embellishment Area Factor]]</f>
        <v>723919.86163921177</v>
      </c>
      <c r="K1182" s="246">
        <v>25040.034689707121</v>
      </c>
      <c r="L1182" s="337">
        <v>85.331826959272703</v>
      </c>
      <c r="M1182" s="88">
        <f>Table1[[#This Row],[Size of land (m2)]]*Table1[[#This Row],[Land Unit Rate ($/m2)]]</f>
        <v>2136711.907196274</v>
      </c>
      <c r="N1182" s="244">
        <v>2021</v>
      </c>
      <c r="O1182" s="202">
        <f>ROUND(IF(Table1[[#This Row],[Valuation Year]]=2016,(Table1[[#This Row],[Total Construction Cost ($)]]+Table1[[#This Row],[Land Value]])*('General Input Sheet'!$G$38/'General Input Sheet'!$G$43),Table1[[#This Row],[Total Construction Cost ($)]]+Table1[[#This Row],[Land Value]]),0)</f>
        <v>2860632</v>
      </c>
      <c r="P1182" s="123" t="str" cm="1">
        <f t="array" ref="P1182">_xlfn.IFS(Table1[[#This Row],[Asset Class]]&lt;&gt;"Local","y",P$11=$E1182,"y",Table1[[#This Row],[Asset Class]]="Local","")</f>
        <v/>
      </c>
      <c r="Q1182" s="86" t="str" cm="1">
        <f t="array" ref="Q1182">_xlfn.IFS(Table1[[#This Row],[Asset Class]]&lt;&gt;"Local","y",Q$11=$E1182,"y",Table1[[#This Row],[Asset Class]]="Local","")</f>
        <v>y</v>
      </c>
      <c r="R1182" s="86" t="str" cm="1">
        <f t="array" ref="R1182">_xlfn.IFS(Table1[[#This Row],[Asset Class]]&lt;&gt;"Local","y",R$11=$E1182,"y",Table1[[#This Row],[Asset Class]]="Local","")</f>
        <v/>
      </c>
      <c r="S1182" s="341" t="str" cm="1">
        <f t="array" ref="S1182">_xlfn.IFS(Table1[[#This Row],[Asset Class]]&lt;&gt;"Local","y",S$11=$E1182,"y",Table1[[#This Row],[Asset Class]]="Local","")</f>
        <v/>
      </c>
      <c r="T1182" s="50"/>
      <c r="U1182" s="95" t="str">
        <f>IF(Table1[[#This Row],[Asset Class]]&lt;&gt;"Local",0.25,IF(P1182="y",1,""))</f>
        <v/>
      </c>
      <c r="V1182" s="415">
        <f>IF(Table1[[#This Row],[Asset Class]]&lt;&gt;"Local",0.25,IF(Q1182="y",1,""))</f>
        <v>1</v>
      </c>
      <c r="W1182" s="415" t="str">
        <f>IF(Table1[[#This Row],[Asset Class]]&lt;&gt;"Local",0.25,IF(R1182="y",1,""))</f>
        <v/>
      </c>
      <c r="X1182" s="415" t="str">
        <f>IF(Table1[[#This Row],[Asset Class]]&lt;&gt;"Local",0.25,IF(S1182="y",1,""))</f>
        <v/>
      </c>
      <c r="Y1182" s="95">
        <f t="shared" si="108"/>
        <v>1</v>
      </c>
      <c r="Z1182" s="50"/>
      <c r="AA1182" s="257" t="str">
        <f t="shared" si="109"/>
        <v/>
      </c>
      <c r="AB1182" s="258">
        <f t="shared" si="110"/>
        <v>2860632</v>
      </c>
      <c r="AC1182" s="258" t="str">
        <f t="shared" si="111"/>
        <v/>
      </c>
      <c r="AD1182" s="258" t="str">
        <f t="shared" si="112"/>
        <v/>
      </c>
      <c r="AE1182" s="259">
        <f t="shared" si="113"/>
        <v>2860632</v>
      </c>
    </row>
    <row r="1183" spans="1:31">
      <c r="A1183" s="26"/>
      <c r="B1183" s="210" t="s">
        <v>1997</v>
      </c>
      <c r="C1183" s="211" t="s">
        <v>1998</v>
      </c>
      <c r="D1183" s="211" t="s">
        <v>111</v>
      </c>
      <c r="E1183" s="211" t="s">
        <v>107</v>
      </c>
      <c r="F1183" s="241" t="s">
        <v>103</v>
      </c>
      <c r="G1183" s="357">
        <v>0.5</v>
      </c>
      <c r="H1183" s="360">
        <v>1453.504397434413</v>
      </c>
      <c r="I1183" s="365">
        <v>111.62041035606889</v>
      </c>
      <c r="J1183" s="332">
        <f>Table1[[#This Row],[Embellishment Area (m2)]]*Table1[[#This Row],[Construction Unit Rate ($/m)]]*Table1[[#This Row],[Embellishment Area Factor]]</f>
        <v>81120.378647989914</v>
      </c>
      <c r="K1183" s="246">
        <v>0</v>
      </c>
      <c r="L1183" s="337">
        <v>66.125722619436161</v>
      </c>
      <c r="M1183" s="88">
        <f>Table1[[#This Row],[Size of land (m2)]]*Table1[[#This Row],[Land Unit Rate ($/m2)]]</f>
        <v>0</v>
      </c>
      <c r="N1183" s="244">
        <v>2021</v>
      </c>
      <c r="O1183" s="202">
        <f>ROUND(IF(Table1[[#This Row],[Valuation Year]]=2016,(Table1[[#This Row],[Total Construction Cost ($)]]+Table1[[#This Row],[Land Value]])*('General Input Sheet'!$G$38/'General Input Sheet'!$G$43),Table1[[#This Row],[Total Construction Cost ($)]]+Table1[[#This Row],[Land Value]]),0)</f>
        <v>81120</v>
      </c>
      <c r="P1183" s="123" t="str" cm="1">
        <f t="array" ref="P1183">_xlfn.IFS(Table1[[#This Row],[Asset Class]]&lt;&gt;"Local","y",P$11=$E1183,"y",Table1[[#This Row],[Asset Class]]="Local","")</f>
        <v>y</v>
      </c>
      <c r="Q1183" s="86" t="str" cm="1">
        <f t="array" ref="Q1183">_xlfn.IFS(Table1[[#This Row],[Asset Class]]&lt;&gt;"Local","y",Q$11=$E1183,"y",Table1[[#This Row],[Asset Class]]="Local","")</f>
        <v/>
      </c>
      <c r="R1183" s="86" t="str" cm="1">
        <f t="array" ref="R1183">_xlfn.IFS(Table1[[#This Row],[Asset Class]]&lt;&gt;"Local","y",R$11=$E1183,"y",Table1[[#This Row],[Asset Class]]="Local","")</f>
        <v/>
      </c>
      <c r="S1183" s="341" t="str" cm="1">
        <f t="array" ref="S1183">_xlfn.IFS(Table1[[#This Row],[Asset Class]]&lt;&gt;"Local","y",S$11=$E1183,"y",Table1[[#This Row],[Asset Class]]="Local","")</f>
        <v/>
      </c>
      <c r="T1183" s="50"/>
      <c r="U1183" s="95">
        <f>IF(Table1[[#This Row],[Asset Class]]&lt;&gt;"Local",0.25,IF(P1183="y",1,""))</f>
        <v>1</v>
      </c>
      <c r="V1183" s="415" t="str">
        <f>IF(Table1[[#This Row],[Asset Class]]&lt;&gt;"Local",0.25,IF(Q1183="y",1,""))</f>
        <v/>
      </c>
      <c r="W1183" s="415" t="str">
        <f>IF(Table1[[#This Row],[Asset Class]]&lt;&gt;"Local",0.25,IF(R1183="y",1,""))</f>
        <v/>
      </c>
      <c r="X1183" s="415" t="str">
        <f>IF(Table1[[#This Row],[Asset Class]]&lt;&gt;"Local",0.25,IF(S1183="y",1,""))</f>
        <v/>
      </c>
      <c r="Y1183" s="95">
        <f t="shared" si="108"/>
        <v>1</v>
      </c>
      <c r="Z1183" s="50"/>
      <c r="AA1183" s="257">
        <f t="shared" si="109"/>
        <v>81120</v>
      </c>
      <c r="AB1183" s="258" t="str">
        <f t="shared" si="110"/>
        <v/>
      </c>
      <c r="AC1183" s="258" t="str">
        <f t="shared" si="111"/>
        <v/>
      </c>
      <c r="AD1183" s="258" t="str">
        <f t="shared" si="112"/>
        <v/>
      </c>
      <c r="AE1183" s="259">
        <f t="shared" si="113"/>
        <v>81120</v>
      </c>
    </row>
    <row r="1184" spans="1:31">
      <c r="A1184" s="26"/>
      <c r="B1184" s="210" t="s">
        <v>1999</v>
      </c>
      <c r="C1184" s="211" t="s">
        <v>2000</v>
      </c>
      <c r="D1184" s="211" t="s">
        <v>111</v>
      </c>
      <c r="E1184" s="211" t="s">
        <v>107</v>
      </c>
      <c r="F1184" s="241" t="s">
        <v>108</v>
      </c>
      <c r="G1184" s="357">
        <v>0.5</v>
      </c>
      <c r="H1184" s="360">
        <v>3398.1433740264829</v>
      </c>
      <c r="I1184" s="365">
        <v>111.62041035606889</v>
      </c>
      <c r="J1184" s="332">
        <f>Table1[[#This Row],[Embellishment Area (m2)]]*Table1[[#This Row],[Construction Unit Rate ($/m)]]*Table1[[#This Row],[Embellishment Area Factor]]</f>
        <v>189651.07892879625</v>
      </c>
      <c r="K1184" s="246">
        <v>0</v>
      </c>
      <c r="L1184" s="337">
        <v>66.125722619436161</v>
      </c>
      <c r="M1184" s="88">
        <f>Table1[[#This Row],[Size of land (m2)]]*Table1[[#This Row],[Land Unit Rate ($/m2)]]</f>
        <v>0</v>
      </c>
      <c r="N1184" s="244">
        <v>2021</v>
      </c>
      <c r="O1184" s="202">
        <f>ROUND(IF(Table1[[#This Row],[Valuation Year]]=2016,(Table1[[#This Row],[Total Construction Cost ($)]]+Table1[[#This Row],[Land Value]])*('General Input Sheet'!$G$38/'General Input Sheet'!$G$43),Table1[[#This Row],[Total Construction Cost ($)]]+Table1[[#This Row],[Land Value]]),0)</f>
        <v>189651</v>
      </c>
      <c r="P1184" s="123" t="str" cm="1">
        <f t="array" ref="P1184">_xlfn.IFS(Table1[[#This Row],[Asset Class]]&lt;&gt;"Local","y",P$11=$E1184,"y",Table1[[#This Row],[Asset Class]]="Local","")</f>
        <v>y</v>
      </c>
      <c r="Q1184" s="86" t="str" cm="1">
        <f t="array" ref="Q1184">_xlfn.IFS(Table1[[#This Row],[Asset Class]]&lt;&gt;"Local","y",Q$11=$E1184,"y",Table1[[#This Row],[Asset Class]]="Local","")</f>
        <v/>
      </c>
      <c r="R1184" s="86" t="str" cm="1">
        <f t="array" ref="R1184">_xlfn.IFS(Table1[[#This Row],[Asset Class]]&lt;&gt;"Local","y",R$11=$E1184,"y",Table1[[#This Row],[Asset Class]]="Local","")</f>
        <v/>
      </c>
      <c r="S1184" s="341" t="str" cm="1">
        <f t="array" ref="S1184">_xlfn.IFS(Table1[[#This Row],[Asset Class]]&lt;&gt;"Local","y",S$11=$E1184,"y",Table1[[#This Row],[Asset Class]]="Local","")</f>
        <v/>
      </c>
      <c r="T1184" s="50"/>
      <c r="U1184" s="95">
        <f>IF(Table1[[#This Row],[Asset Class]]&lt;&gt;"Local",0.25,IF(P1184="y",1,""))</f>
        <v>1</v>
      </c>
      <c r="V1184" s="415" t="str">
        <f>IF(Table1[[#This Row],[Asset Class]]&lt;&gt;"Local",0.25,IF(Q1184="y",1,""))</f>
        <v/>
      </c>
      <c r="W1184" s="415" t="str">
        <f>IF(Table1[[#This Row],[Asset Class]]&lt;&gt;"Local",0.25,IF(R1184="y",1,""))</f>
        <v/>
      </c>
      <c r="X1184" s="415" t="str">
        <f>IF(Table1[[#This Row],[Asset Class]]&lt;&gt;"Local",0.25,IF(S1184="y",1,""))</f>
        <v/>
      </c>
      <c r="Y1184" s="95">
        <f t="shared" si="108"/>
        <v>1</v>
      </c>
      <c r="Z1184" s="50"/>
      <c r="AA1184" s="257">
        <f t="shared" si="109"/>
        <v>189651</v>
      </c>
      <c r="AB1184" s="258" t="str">
        <f t="shared" si="110"/>
        <v/>
      </c>
      <c r="AC1184" s="258" t="str">
        <f t="shared" si="111"/>
        <v/>
      </c>
      <c r="AD1184" s="258" t="str">
        <f t="shared" si="112"/>
        <v/>
      </c>
      <c r="AE1184" s="259">
        <f t="shared" si="113"/>
        <v>189651</v>
      </c>
    </row>
    <row r="1185" spans="1:31">
      <c r="A1185" s="26"/>
      <c r="B1185" s="210" t="s">
        <v>2001</v>
      </c>
      <c r="C1185" s="211" t="s">
        <v>2002</v>
      </c>
      <c r="D1185" s="211" t="s">
        <v>111</v>
      </c>
      <c r="E1185" s="211" t="s">
        <v>102</v>
      </c>
      <c r="F1185" s="241" t="s">
        <v>103</v>
      </c>
      <c r="G1185" s="357">
        <v>0.5</v>
      </c>
      <c r="H1185" s="360">
        <v>2261.2134777251422</v>
      </c>
      <c r="I1185" s="365">
        <v>143.96305955739601</v>
      </c>
      <c r="J1185" s="332">
        <f>Table1[[#This Row],[Embellishment Area (m2)]]*Table1[[#This Row],[Construction Unit Rate ($/m)]]*Table1[[#This Row],[Embellishment Area Factor]]</f>
        <v>162765.60528286561</v>
      </c>
      <c r="K1185" s="246">
        <v>4522.4269554502844</v>
      </c>
      <c r="L1185" s="337">
        <v>39.027494808321961</v>
      </c>
      <c r="M1185" s="88">
        <f>Table1[[#This Row],[Size of land (m2)]]*Table1[[#This Row],[Land Unit Rate ($/m2)]]</f>
        <v>176498.99452485127</v>
      </c>
      <c r="N1185" s="244">
        <v>2021</v>
      </c>
      <c r="O1185" s="202">
        <f>ROUND(IF(Table1[[#This Row],[Valuation Year]]=2016,(Table1[[#This Row],[Total Construction Cost ($)]]+Table1[[#This Row],[Land Value]])*('General Input Sheet'!$G$38/'General Input Sheet'!$G$43),Table1[[#This Row],[Total Construction Cost ($)]]+Table1[[#This Row],[Land Value]]),0)</f>
        <v>339265</v>
      </c>
      <c r="P1185" s="123" t="str" cm="1">
        <f t="array" ref="P1185">_xlfn.IFS(Table1[[#This Row],[Asset Class]]&lt;&gt;"Local","y",P$11=$E1185,"y",Table1[[#This Row],[Asset Class]]="Local","")</f>
        <v/>
      </c>
      <c r="Q1185" s="86" t="str" cm="1">
        <f t="array" ref="Q1185">_xlfn.IFS(Table1[[#This Row],[Asset Class]]&lt;&gt;"Local","y",Q$11=$E1185,"y",Table1[[#This Row],[Asset Class]]="Local","")</f>
        <v/>
      </c>
      <c r="R1185" s="86" t="str" cm="1">
        <f t="array" ref="R1185">_xlfn.IFS(Table1[[#This Row],[Asset Class]]&lt;&gt;"Local","y",R$11=$E1185,"y",Table1[[#This Row],[Asset Class]]="Local","")</f>
        <v>y</v>
      </c>
      <c r="S1185" s="341" t="str" cm="1">
        <f t="array" ref="S1185">_xlfn.IFS(Table1[[#This Row],[Asset Class]]&lt;&gt;"Local","y",S$11=$E1185,"y",Table1[[#This Row],[Asset Class]]="Local","")</f>
        <v/>
      </c>
      <c r="T1185" s="50"/>
      <c r="U1185" s="95" t="str">
        <f>IF(Table1[[#This Row],[Asset Class]]&lt;&gt;"Local",0.25,IF(P1185="y",1,""))</f>
        <v/>
      </c>
      <c r="V1185" s="415" t="str">
        <f>IF(Table1[[#This Row],[Asset Class]]&lt;&gt;"Local",0.25,IF(Q1185="y",1,""))</f>
        <v/>
      </c>
      <c r="W1185" s="415">
        <f>IF(Table1[[#This Row],[Asset Class]]&lt;&gt;"Local",0.25,IF(R1185="y",1,""))</f>
        <v>1</v>
      </c>
      <c r="X1185" s="415" t="str">
        <f>IF(Table1[[#This Row],[Asset Class]]&lt;&gt;"Local",0.25,IF(S1185="y",1,""))</f>
        <v/>
      </c>
      <c r="Y1185" s="95">
        <f t="shared" si="108"/>
        <v>1</v>
      </c>
      <c r="Z1185" s="50"/>
      <c r="AA1185" s="257" t="str">
        <f t="shared" si="109"/>
        <v/>
      </c>
      <c r="AB1185" s="258" t="str">
        <f t="shared" si="110"/>
        <v/>
      </c>
      <c r="AC1185" s="258">
        <f t="shared" si="111"/>
        <v>339265</v>
      </c>
      <c r="AD1185" s="258" t="str">
        <f t="shared" si="112"/>
        <v/>
      </c>
      <c r="AE1185" s="259">
        <f t="shared" si="113"/>
        <v>339265</v>
      </c>
    </row>
    <row r="1186" spans="1:31">
      <c r="A1186" s="26"/>
      <c r="B1186" s="210" t="s">
        <v>2003</v>
      </c>
      <c r="C1186" s="211" t="s">
        <v>2004</v>
      </c>
      <c r="D1186" s="211" t="s">
        <v>111</v>
      </c>
      <c r="E1186" s="211" t="s">
        <v>143</v>
      </c>
      <c r="F1186" s="241" t="s">
        <v>103</v>
      </c>
      <c r="G1186" s="357">
        <v>0.5</v>
      </c>
      <c r="H1186" s="360">
        <v>12321.745672000639</v>
      </c>
      <c r="I1186" s="365">
        <v>115.6419902144599</v>
      </c>
      <c r="J1186" s="332">
        <f>Table1[[#This Row],[Embellishment Area (m2)]]*Table1[[#This Row],[Construction Unit Rate ($/m)]]*Table1[[#This Row],[Embellishment Area Factor]]</f>
        <v>712455.59621328081</v>
      </c>
      <c r="K1186" s="246">
        <v>0</v>
      </c>
      <c r="L1186" s="337">
        <v>85.331826959272703</v>
      </c>
      <c r="M1186" s="88">
        <f>Table1[[#This Row],[Size of land (m2)]]*Table1[[#This Row],[Land Unit Rate ($/m2)]]</f>
        <v>0</v>
      </c>
      <c r="N1186" s="244">
        <v>2021</v>
      </c>
      <c r="O1186" s="202">
        <f>ROUND(IF(Table1[[#This Row],[Valuation Year]]=2016,(Table1[[#This Row],[Total Construction Cost ($)]]+Table1[[#This Row],[Land Value]])*('General Input Sheet'!$G$38/'General Input Sheet'!$G$43),Table1[[#This Row],[Total Construction Cost ($)]]+Table1[[#This Row],[Land Value]]),0)</f>
        <v>712456</v>
      </c>
      <c r="P1186" s="123" t="str" cm="1">
        <f t="array" ref="P1186">_xlfn.IFS(Table1[[#This Row],[Asset Class]]&lt;&gt;"Local","y",P$11=$E1186,"y",Table1[[#This Row],[Asset Class]]="Local","")</f>
        <v/>
      </c>
      <c r="Q1186" s="86" t="str" cm="1">
        <f t="array" ref="Q1186">_xlfn.IFS(Table1[[#This Row],[Asset Class]]&lt;&gt;"Local","y",Q$11=$E1186,"y",Table1[[#This Row],[Asset Class]]="Local","")</f>
        <v>y</v>
      </c>
      <c r="R1186" s="86" t="str" cm="1">
        <f t="array" ref="R1186">_xlfn.IFS(Table1[[#This Row],[Asset Class]]&lt;&gt;"Local","y",R$11=$E1186,"y",Table1[[#This Row],[Asset Class]]="Local","")</f>
        <v/>
      </c>
      <c r="S1186" s="341" t="str" cm="1">
        <f t="array" ref="S1186">_xlfn.IFS(Table1[[#This Row],[Asset Class]]&lt;&gt;"Local","y",S$11=$E1186,"y",Table1[[#This Row],[Asset Class]]="Local","")</f>
        <v/>
      </c>
      <c r="T1186" s="50"/>
      <c r="U1186" s="95" t="str">
        <f>IF(Table1[[#This Row],[Asset Class]]&lt;&gt;"Local",0.25,IF(P1186="y",1,""))</f>
        <v/>
      </c>
      <c r="V1186" s="415">
        <f>IF(Table1[[#This Row],[Asset Class]]&lt;&gt;"Local",0.25,IF(Q1186="y",1,""))</f>
        <v>1</v>
      </c>
      <c r="W1186" s="415" t="str">
        <f>IF(Table1[[#This Row],[Asset Class]]&lt;&gt;"Local",0.25,IF(R1186="y",1,""))</f>
        <v/>
      </c>
      <c r="X1186" s="415" t="str">
        <f>IF(Table1[[#This Row],[Asset Class]]&lt;&gt;"Local",0.25,IF(S1186="y",1,""))</f>
        <v/>
      </c>
      <c r="Y1186" s="95">
        <f t="shared" si="108"/>
        <v>1</v>
      </c>
      <c r="Z1186" s="50"/>
      <c r="AA1186" s="257" t="str">
        <f t="shared" si="109"/>
        <v/>
      </c>
      <c r="AB1186" s="258">
        <f t="shared" si="110"/>
        <v>712456</v>
      </c>
      <c r="AC1186" s="258" t="str">
        <f t="shared" si="111"/>
        <v/>
      </c>
      <c r="AD1186" s="258" t="str">
        <f t="shared" si="112"/>
        <v/>
      </c>
      <c r="AE1186" s="259">
        <f t="shared" si="113"/>
        <v>712456</v>
      </c>
    </row>
    <row r="1187" spans="1:31">
      <c r="A1187" s="26"/>
      <c r="B1187" s="210" t="s">
        <v>2003</v>
      </c>
      <c r="C1187" s="211" t="s">
        <v>2005</v>
      </c>
      <c r="D1187" s="211" t="s">
        <v>111</v>
      </c>
      <c r="E1187" s="211" t="s">
        <v>143</v>
      </c>
      <c r="F1187" s="241" t="s">
        <v>136</v>
      </c>
      <c r="G1187" s="357">
        <v>0.5</v>
      </c>
      <c r="H1187" s="360">
        <v>1191.7495813597941</v>
      </c>
      <c r="I1187" s="365">
        <v>115.6419902144599</v>
      </c>
      <c r="J1187" s="332">
        <f>Table1[[#This Row],[Embellishment Area (m2)]]*Table1[[#This Row],[Construction Unit Rate ($/m)]]*Table1[[#This Row],[Embellishment Area Factor]]</f>
        <v>68908.146712847985</v>
      </c>
      <c r="K1187" s="246">
        <v>0</v>
      </c>
      <c r="L1187" s="337">
        <v>85.331826959272703</v>
      </c>
      <c r="M1187" s="88">
        <f>Table1[[#This Row],[Size of land (m2)]]*Table1[[#This Row],[Land Unit Rate ($/m2)]]</f>
        <v>0</v>
      </c>
      <c r="N1187" s="244">
        <v>2021</v>
      </c>
      <c r="O1187" s="202">
        <f>ROUND(IF(Table1[[#This Row],[Valuation Year]]=2016,(Table1[[#This Row],[Total Construction Cost ($)]]+Table1[[#This Row],[Land Value]])*('General Input Sheet'!$G$38/'General Input Sheet'!$G$43),Table1[[#This Row],[Total Construction Cost ($)]]+Table1[[#This Row],[Land Value]]),0)</f>
        <v>68908</v>
      </c>
      <c r="P1187" s="123" t="str" cm="1">
        <f t="array" ref="P1187">_xlfn.IFS(Table1[[#This Row],[Asset Class]]&lt;&gt;"Local","y",P$11=$E1187,"y",Table1[[#This Row],[Asset Class]]="Local","")</f>
        <v/>
      </c>
      <c r="Q1187" s="86" t="str" cm="1">
        <f t="array" ref="Q1187">_xlfn.IFS(Table1[[#This Row],[Asset Class]]&lt;&gt;"Local","y",Q$11=$E1187,"y",Table1[[#This Row],[Asset Class]]="Local","")</f>
        <v>y</v>
      </c>
      <c r="R1187" s="86" t="str" cm="1">
        <f t="array" ref="R1187">_xlfn.IFS(Table1[[#This Row],[Asset Class]]&lt;&gt;"Local","y",R$11=$E1187,"y",Table1[[#This Row],[Asset Class]]="Local","")</f>
        <v/>
      </c>
      <c r="S1187" s="341" t="str" cm="1">
        <f t="array" ref="S1187">_xlfn.IFS(Table1[[#This Row],[Asset Class]]&lt;&gt;"Local","y",S$11=$E1187,"y",Table1[[#This Row],[Asset Class]]="Local","")</f>
        <v/>
      </c>
      <c r="T1187" s="50"/>
      <c r="U1187" s="95" t="str">
        <f>IF(Table1[[#This Row],[Asset Class]]&lt;&gt;"Local",0.25,IF(P1187="y",1,""))</f>
        <v/>
      </c>
      <c r="V1187" s="415">
        <f>IF(Table1[[#This Row],[Asset Class]]&lt;&gt;"Local",0.25,IF(Q1187="y",1,""))</f>
        <v>1</v>
      </c>
      <c r="W1187" s="415" t="str">
        <f>IF(Table1[[#This Row],[Asset Class]]&lt;&gt;"Local",0.25,IF(R1187="y",1,""))</f>
        <v/>
      </c>
      <c r="X1187" s="415" t="str">
        <f>IF(Table1[[#This Row],[Asset Class]]&lt;&gt;"Local",0.25,IF(S1187="y",1,""))</f>
        <v/>
      </c>
      <c r="Y1187" s="95">
        <f t="shared" si="108"/>
        <v>1</v>
      </c>
      <c r="Z1187" s="50"/>
      <c r="AA1187" s="257" t="str">
        <f t="shared" si="109"/>
        <v/>
      </c>
      <c r="AB1187" s="258">
        <f t="shared" si="110"/>
        <v>68908</v>
      </c>
      <c r="AC1187" s="258" t="str">
        <f t="shared" si="111"/>
        <v/>
      </c>
      <c r="AD1187" s="258" t="str">
        <f t="shared" si="112"/>
        <v/>
      </c>
      <c r="AE1187" s="259">
        <f t="shared" si="113"/>
        <v>68908</v>
      </c>
    </row>
    <row r="1188" spans="1:31">
      <c r="A1188" s="26"/>
      <c r="B1188" s="210" t="s">
        <v>2006</v>
      </c>
      <c r="C1188" s="211" t="s">
        <v>2007</v>
      </c>
      <c r="D1188" s="211" t="s">
        <v>106</v>
      </c>
      <c r="E1188" s="211" t="s">
        <v>102</v>
      </c>
      <c r="F1188" s="241" t="s">
        <v>131</v>
      </c>
      <c r="G1188" s="357">
        <v>0.5</v>
      </c>
      <c r="H1188" s="360">
        <v>8605.1013551520755</v>
      </c>
      <c r="I1188" s="365">
        <v>452.87898632773505</v>
      </c>
      <c r="J1188" s="332">
        <f>Table1[[#This Row],[Embellishment Area (m2)]]*Table1[[#This Row],[Construction Unit Rate ($/m)]]*Table1[[#This Row],[Embellishment Area Factor]]</f>
        <v>1948534.7894843456</v>
      </c>
      <c r="K1188" s="246">
        <v>0</v>
      </c>
      <c r="L1188" s="337">
        <v>140.14546069071523</v>
      </c>
      <c r="M1188" s="88">
        <f>Table1[[#This Row],[Size of land (m2)]]*Table1[[#This Row],[Land Unit Rate ($/m2)]]</f>
        <v>0</v>
      </c>
      <c r="N1188" s="244">
        <v>2021</v>
      </c>
      <c r="O1188" s="202">
        <f>ROUND(IF(Table1[[#This Row],[Valuation Year]]=2016,(Table1[[#This Row],[Total Construction Cost ($)]]+Table1[[#This Row],[Land Value]])*('General Input Sheet'!$G$38/'General Input Sheet'!$G$43),Table1[[#This Row],[Total Construction Cost ($)]]+Table1[[#This Row],[Land Value]]),0)</f>
        <v>1948535</v>
      </c>
      <c r="P1188" s="123" t="str" cm="1">
        <f t="array" ref="P1188">_xlfn.IFS(Table1[[#This Row],[Asset Class]]&lt;&gt;"Local","y",P$11=$E1188,"y",Table1[[#This Row],[Asset Class]]="Local","")</f>
        <v>y</v>
      </c>
      <c r="Q1188" s="86" t="str" cm="1">
        <f t="array" ref="Q1188">_xlfn.IFS(Table1[[#This Row],[Asset Class]]&lt;&gt;"Local","y",Q$11=$E1188,"y",Table1[[#This Row],[Asset Class]]="Local","")</f>
        <v>y</v>
      </c>
      <c r="R1188" s="86" t="str" cm="1">
        <f t="array" ref="R1188">_xlfn.IFS(Table1[[#This Row],[Asset Class]]&lt;&gt;"Local","y",R$11=$E1188,"y",Table1[[#This Row],[Asset Class]]="Local","")</f>
        <v>y</v>
      </c>
      <c r="S1188" s="341" t="str" cm="1">
        <f t="array" ref="S1188">_xlfn.IFS(Table1[[#This Row],[Asset Class]]&lt;&gt;"Local","y",S$11=$E1188,"y",Table1[[#This Row],[Asset Class]]="Local","")</f>
        <v>y</v>
      </c>
      <c r="T1188" s="50"/>
      <c r="U1188" s="95">
        <f>IF(Table1[[#This Row],[Asset Class]]&lt;&gt;"Local",0.25,IF(P1188="y",1,""))</f>
        <v>0.25</v>
      </c>
      <c r="V1188" s="415">
        <f>IF(Table1[[#This Row],[Asset Class]]&lt;&gt;"Local",0.25,IF(Q1188="y",1,""))</f>
        <v>0.25</v>
      </c>
      <c r="W1188" s="415">
        <f>IF(Table1[[#This Row],[Asset Class]]&lt;&gt;"Local",0.25,IF(R1188="y",1,""))</f>
        <v>0.25</v>
      </c>
      <c r="X1188" s="415">
        <f>IF(Table1[[#This Row],[Asset Class]]&lt;&gt;"Local",0.25,IF(S1188="y",1,""))</f>
        <v>0.25</v>
      </c>
      <c r="Y1188" s="95">
        <f t="shared" si="108"/>
        <v>1</v>
      </c>
      <c r="Z1188" s="50"/>
      <c r="AA1188" s="257">
        <f t="shared" si="109"/>
        <v>487133.75</v>
      </c>
      <c r="AB1188" s="258">
        <f t="shared" si="110"/>
        <v>487133.75</v>
      </c>
      <c r="AC1188" s="258">
        <f t="shared" si="111"/>
        <v>487133.75</v>
      </c>
      <c r="AD1188" s="258">
        <f t="shared" si="112"/>
        <v>487133.75</v>
      </c>
      <c r="AE1188" s="259">
        <f t="shared" si="113"/>
        <v>1948535</v>
      </c>
    </row>
    <row r="1189" spans="1:31">
      <c r="A1189" s="26"/>
      <c r="B1189" s="210" t="s">
        <v>2008</v>
      </c>
      <c r="C1189" s="211" t="s">
        <v>2009</v>
      </c>
      <c r="D1189" s="211" t="s">
        <v>106</v>
      </c>
      <c r="E1189" s="211" t="s">
        <v>107</v>
      </c>
      <c r="F1189" s="241" t="s">
        <v>108</v>
      </c>
      <c r="G1189" s="357">
        <v>0.5</v>
      </c>
      <c r="H1189" s="360">
        <v>11692.81382829967</v>
      </c>
      <c r="I1189" s="365">
        <v>295.91815694928124</v>
      </c>
      <c r="J1189" s="332">
        <f>Table1[[#This Row],[Embellishment Area (m2)]]*Table1[[#This Row],[Construction Unit Rate ($/m)]]*Table1[[#This Row],[Embellishment Area Factor]]</f>
        <v>1730057.9588107539</v>
      </c>
      <c r="K1189" s="246">
        <v>23385.627656599339</v>
      </c>
      <c r="L1189" s="337">
        <v>157.26221918381682</v>
      </c>
      <c r="M1189" s="88">
        <f>Table1[[#This Row],[Size of land (m2)]]*Table1[[#This Row],[Land Unit Rate ($/m2)]]</f>
        <v>3677675.7022832539</v>
      </c>
      <c r="N1189" s="244">
        <v>2021</v>
      </c>
      <c r="O1189" s="202">
        <f>ROUND(IF(Table1[[#This Row],[Valuation Year]]=2016,(Table1[[#This Row],[Total Construction Cost ($)]]+Table1[[#This Row],[Land Value]])*('General Input Sheet'!$G$38/'General Input Sheet'!$G$43),Table1[[#This Row],[Total Construction Cost ($)]]+Table1[[#This Row],[Land Value]]),0)</f>
        <v>5407734</v>
      </c>
      <c r="P1189" s="123" t="str" cm="1">
        <f t="array" ref="P1189">_xlfn.IFS(Table1[[#This Row],[Asset Class]]&lt;&gt;"Local","y",P$11=$E1189,"y",Table1[[#This Row],[Asset Class]]="Local","")</f>
        <v>y</v>
      </c>
      <c r="Q1189" s="86" t="str" cm="1">
        <f t="array" ref="Q1189">_xlfn.IFS(Table1[[#This Row],[Asset Class]]&lt;&gt;"Local","y",Q$11=$E1189,"y",Table1[[#This Row],[Asset Class]]="Local","")</f>
        <v>y</v>
      </c>
      <c r="R1189" s="86" t="str" cm="1">
        <f t="array" ref="R1189">_xlfn.IFS(Table1[[#This Row],[Asset Class]]&lt;&gt;"Local","y",R$11=$E1189,"y",Table1[[#This Row],[Asset Class]]="Local","")</f>
        <v>y</v>
      </c>
      <c r="S1189" s="341" t="str" cm="1">
        <f t="array" ref="S1189">_xlfn.IFS(Table1[[#This Row],[Asset Class]]&lt;&gt;"Local","y",S$11=$E1189,"y",Table1[[#This Row],[Asset Class]]="Local","")</f>
        <v>y</v>
      </c>
      <c r="T1189" s="50"/>
      <c r="U1189" s="95">
        <f>IF(Table1[[#This Row],[Asset Class]]&lt;&gt;"Local",0.25,IF(P1189="y",1,""))</f>
        <v>0.25</v>
      </c>
      <c r="V1189" s="415">
        <f>IF(Table1[[#This Row],[Asset Class]]&lt;&gt;"Local",0.25,IF(Q1189="y",1,""))</f>
        <v>0.25</v>
      </c>
      <c r="W1189" s="415">
        <f>IF(Table1[[#This Row],[Asset Class]]&lt;&gt;"Local",0.25,IF(R1189="y",1,""))</f>
        <v>0.25</v>
      </c>
      <c r="X1189" s="415">
        <f>IF(Table1[[#This Row],[Asset Class]]&lt;&gt;"Local",0.25,IF(S1189="y",1,""))</f>
        <v>0.25</v>
      </c>
      <c r="Y1189" s="95">
        <f t="shared" si="108"/>
        <v>1</v>
      </c>
      <c r="Z1189" s="50"/>
      <c r="AA1189" s="257">
        <f t="shared" si="109"/>
        <v>1351933.5</v>
      </c>
      <c r="AB1189" s="258">
        <f t="shared" si="110"/>
        <v>1351933.5</v>
      </c>
      <c r="AC1189" s="258">
        <f t="shared" si="111"/>
        <v>1351933.5</v>
      </c>
      <c r="AD1189" s="258">
        <f t="shared" si="112"/>
        <v>1351933.5</v>
      </c>
      <c r="AE1189" s="259">
        <f t="shared" si="113"/>
        <v>5407734</v>
      </c>
    </row>
    <row r="1190" spans="1:31">
      <c r="A1190" s="26"/>
      <c r="B1190" s="210" t="s">
        <v>2008</v>
      </c>
      <c r="C1190" s="211" t="s">
        <v>2010</v>
      </c>
      <c r="D1190" s="211" t="s">
        <v>106</v>
      </c>
      <c r="E1190" s="211" t="s">
        <v>107</v>
      </c>
      <c r="F1190" s="241" t="s">
        <v>108</v>
      </c>
      <c r="G1190" s="357">
        <v>0.5</v>
      </c>
      <c r="H1190" s="360">
        <v>6546.0855231513751</v>
      </c>
      <c r="I1190" s="365">
        <v>295.91815694928124</v>
      </c>
      <c r="J1190" s="332">
        <f>Table1[[#This Row],[Embellishment Area (m2)]]*Table1[[#This Row],[Construction Unit Rate ($/m)]]*Table1[[#This Row],[Embellishment Area Factor]]</f>
        <v>968552.78162166325</v>
      </c>
      <c r="K1190" s="246">
        <v>13092.17104630275</v>
      </c>
      <c r="L1190" s="337">
        <v>157.26221918381682</v>
      </c>
      <c r="M1190" s="88">
        <f>Table1[[#This Row],[Size of land (m2)]]*Table1[[#This Row],[Land Unit Rate ($/m2)]]</f>
        <v>2058903.8726756836</v>
      </c>
      <c r="N1190" s="244">
        <v>2021</v>
      </c>
      <c r="O1190" s="202">
        <f>ROUND(IF(Table1[[#This Row],[Valuation Year]]=2016,(Table1[[#This Row],[Total Construction Cost ($)]]+Table1[[#This Row],[Land Value]])*('General Input Sheet'!$G$38/'General Input Sheet'!$G$43),Table1[[#This Row],[Total Construction Cost ($)]]+Table1[[#This Row],[Land Value]]),0)</f>
        <v>3027457</v>
      </c>
      <c r="P1190" s="123" t="str" cm="1">
        <f t="array" ref="P1190">_xlfn.IFS(Table1[[#This Row],[Asset Class]]&lt;&gt;"Local","y",P$11=$E1190,"y",Table1[[#This Row],[Asset Class]]="Local","")</f>
        <v>y</v>
      </c>
      <c r="Q1190" s="86" t="str" cm="1">
        <f t="array" ref="Q1190">_xlfn.IFS(Table1[[#This Row],[Asset Class]]&lt;&gt;"Local","y",Q$11=$E1190,"y",Table1[[#This Row],[Asset Class]]="Local","")</f>
        <v>y</v>
      </c>
      <c r="R1190" s="86" t="str" cm="1">
        <f t="array" ref="R1190">_xlfn.IFS(Table1[[#This Row],[Asset Class]]&lt;&gt;"Local","y",R$11=$E1190,"y",Table1[[#This Row],[Asset Class]]="Local","")</f>
        <v>y</v>
      </c>
      <c r="S1190" s="341" t="str" cm="1">
        <f t="array" ref="S1190">_xlfn.IFS(Table1[[#This Row],[Asset Class]]&lt;&gt;"Local","y",S$11=$E1190,"y",Table1[[#This Row],[Asset Class]]="Local","")</f>
        <v>y</v>
      </c>
      <c r="T1190" s="50"/>
      <c r="U1190" s="95">
        <f>IF(Table1[[#This Row],[Asset Class]]&lt;&gt;"Local",0.25,IF(P1190="y",1,""))</f>
        <v>0.25</v>
      </c>
      <c r="V1190" s="415">
        <f>IF(Table1[[#This Row],[Asset Class]]&lt;&gt;"Local",0.25,IF(Q1190="y",1,""))</f>
        <v>0.25</v>
      </c>
      <c r="W1190" s="415">
        <f>IF(Table1[[#This Row],[Asset Class]]&lt;&gt;"Local",0.25,IF(R1190="y",1,""))</f>
        <v>0.25</v>
      </c>
      <c r="X1190" s="415">
        <f>IF(Table1[[#This Row],[Asset Class]]&lt;&gt;"Local",0.25,IF(S1190="y",1,""))</f>
        <v>0.25</v>
      </c>
      <c r="Y1190" s="95">
        <f t="shared" si="108"/>
        <v>1</v>
      </c>
      <c r="Z1190" s="50"/>
      <c r="AA1190" s="257">
        <f t="shared" si="109"/>
        <v>756864.25</v>
      </c>
      <c r="AB1190" s="258">
        <f t="shared" si="110"/>
        <v>756864.25</v>
      </c>
      <c r="AC1190" s="258">
        <f t="shared" si="111"/>
        <v>756864.25</v>
      </c>
      <c r="AD1190" s="258">
        <f t="shared" si="112"/>
        <v>756864.25</v>
      </c>
      <c r="AE1190" s="259">
        <f t="shared" si="113"/>
        <v>3027457</v>
      </c>
    </row>
    <row r="1191" spans="1:31">
      <c r="A1191" s="26"/>
      <c r="B1191" s="210" t="s">
        <v>2008</v>
      </c>
      <c r="C1191" s="211" t="s">
        <v>2011</v>
      </c>
      <c r="D1191" s="211" t="s">
        <v>106</v>
      </c>
      <c r="E1191" s="211" t="s">
        <v>107</v>
      </c>
      <c r="F1191" s="241" t="s">
        <v>103</v>
      </c>
      <c r="G1191" s="357">
        <v>0.5</v>
      </c>
      <c r="H1191" s="360">
        <v>111355.75506021309</v>
      </c>
      <c r="I1191" s="365">
        <v>295.91815694928124</v>
      </c>
      <c r="J1191" s="332">
        <f>Table1[[#This Row],[Embellishment Area (m2)]]*Table1[[#This Row],[Construction Unit Rate ($/m)]]*Table1[[#This Row],[Embellishment Area Factor]]</f>
        <v>16476094.901556928</v>
      </c>
      <c r="K1191" s="246">
        <v>222711.51012042619</v>
      </c>
      <c r="L1191" s="337">
        <v>157.26221918381682</v>
      </c>
      <c r="M1191" s="88">
        <f>Table1[[#This Row],[Size of land (m2)]]*Table1[[#This Row],[Land Unit Rate ($/m2)]]</f>
        <v>35024106.319317304</v>
      </c>
      <c r="N1191" s="244">
        <v>2021</v>
      </c>
      <c r="O1191" s="202">
        <f>ROUND(IF(Table1[[#This Row],[Valuation Year]]=2016,(Table1[[#This Row],[Total Construction Cost ($)]]+Table1[[#This Row],[Land Value]])*('General Input Sheet'!$G$38/'General Input Sheet'!$G$43),Table1[[#This Row],[Total Construction Cost ($)]]+Table1[[#This Row],[Land Value]]),0)</f>
        <v>51500201</v>
      </c>
      <c r="P1191" s="123" t="str" cm="1">
        <f t="array" ref="P1191">_xlfn.IFS(Table1[[#This Row],[Asset Class]]&lt;&gt;"Local","y",P$11=$E1191,"y",Table1[[#This Row],[Asset Class]]="Local","")</f>
        <v>y</v>
      </c>
      <c r="Q1191" s="86" t="str" cm="1">
        <f t="array" ref="Q1191">_xlfn.IFS(Table1[[#This Row],[Asset Class]]&lt;&gt;"Local","y",Q$11=$E1191,"y",Table1[[#This Row],[Asset Class]]="Local","")</f>
        <v>y</v>
      </c>
      <c r="R1191" s="86" t="str" cm="1">
        <f t="array" ref="R1191">_xlfn.IFS(Table1[[#This Row],[Asset Class]]&lt;&gt;"Local","y",R$11=$E1191,"y",Table1[[#This Row],[Asset Class]]="Local","")</f>
        <v>y</v>
      </c>
      <c r="S1191" s="341" t="str" cm="1">
        <f t="array" ref="S1191">_xlfn.IFS(Table1[[#This Row],[Asset Class]]&lt;&gt;"Local","y",S$11=$E1191,"y",Table1[[#This Row],[Asset Class]]="Local","")</f>
        <v>y</v>
      </c>
      <c r="T1191" s="50"/>
      <c r="U1191" s="95">
        <f>IF(Table1[[#This Row],[Asset Class]]&lt;&gt;"Local",0.25,IF(P1191="y",1,""))</f>
        <v>0.25</v>
      </c>
      <c r="V1191" s="415">
        <f>IF(Table1[[#This Row],[Asset Class]]&lt;&gt;"Local",0.25,IF(Q1191="y",1,""))</f>
        <v>0.25</v>
      </c>
      <c r="W1191" s="415">
        <f>IF(Table1[[#This Row],[Asset Class]]&lt;&gt;"Local",0.25,IF(R1191="y",1,""))</f>
        <v>0.25</v>
      </c>
      <c r="X1191" s="415">
        <f>IF(Table1[[#This Row],[Asset Class]]&lt;&gt;"Local",0.25,IF(S1191="y",1,""))</f>
        <v>0.25</v>
      </c>
      <c r="Y1191" s="95">
        <f t="shared" si="108"/>
        <v>1</v>
      </c>
      <c r="Z1191" s="50"/>
      <c r="AA1191" s="257">
        <f t="shared" si="109"/>
        <v>12875050.25</v>
      </c>
      <c r="AB1191" s="258">
        <f t="shared" si="110"/>
        <v>12875050.25</v>
      </c>
      <c r="AC1191" s="258">
        <f t="shared" si="111"/>
        <v>12875050.25</v>
      </c>
      <c r="AD1191" s="258">
        <f t="shared" si="112"/>
        <v>12875050.25</v>
      </c>
      <c r="AE1191" s="259">
        <f t="shared" si="113"/>
        <v>51500201</v>
      </c>
    </row>
    <row r="1192" spans="1:31">
      <c r="A1192" s="26"/>
      <c r="B1192" s="210" t="s">
        <v>2012</v>
      </c>
      <c r="C1192" s="211" t="s">
        <v>2013</v>
      </c>
      <c r="D1192" s="211" t="s">
        <v>111</v>
      </c>
      <c r="E1192" s="211" t="s">
        <v>102</v>
      </c>
      <c r="F1192" s="241" t="s">
        <v>103</v>
      </c>
      <c r="G1192" s="357">
        <v>0.5</v>
      </c>
      <c r="H1192" s="361">
        <v>1116.4221354202959</v>
      </c>
      <c r="I1192" s="365">
        <v>143.96305955739601</v>
      </c>
      <c r="J1192" s="332">
        <f>Table1[[#This Row],[Embellishment Area (m2)]]*Table1[[#This Row],[Construction Unit Rate ($/m)]]*Table1[[#This Row],[Embellishment Area Factor]]</f>
        <v>80361.773186353646</v>
      </c>
      <c r="K1192" s="246">
        <v>0</v>
      </c>
      <c r="L1192" s="337">
        <v>39.027494808321961</v>
      </c>
      <c r="M1192" s="88">
        <f>Table1[[#This Row],[Size of land (m2)]]*Table1[[#This Row],[Land Unit Rate ($/m2)]]</f>
        <v>0</v>
      </c>
      <c r="N1192" s="244">
        <v>2021</v>
      </c>
      <c r="O1192" s="88">
        <f>ROUND(IF(Table1[[#This Row],[Valuation Year]]=2016,(Table1[[#This Row],[Total Construction Cost ($)]]+Table1[[#This Row],[Land Value]])*('General Input Sheet'!$G$38/'General Input Sheet'!$G$43),Table1[[#This Row],[Total Construction Cost ($)]]+Table1[[#This Row],[Land Value]]),0)</f>
        <v>80362</v>
      </c>
      <c r="P1192" s="123" t="str" cm="1">
        <f t="array" ref="P1192">_xlfn.IFS(Table1[[#This Row],[Asset Class]]&lt;&gt;"Local","y",P$11=$E1192,"y",Table1[[#This Row],[Asset Class]]="Local","")</f>
        <v/>
      </c>
      <c r="Q1192" s="86" t="str" cm="1">
        <f t="array" ref="Q1192">_xlfn.IFS(Table1[[#This Row],[Asset Class]]&lt;&gt;"Local","y",Q$11=$E1192,"y",Table1[[#This Row],[Asset Class]]="Local","")</f>
        <v/>
      </c>
      <c r="R1192" s="86" t="str" cm="1">
        <f t="array" ref="R1192">_xlfn.IFS(Table1[[#This Row],[Asset Class]]&lt;&gt;"Local","y",R$11=$E1192,"y",Table1[[#This Row],[Asset Class]]="Local","")</f>
        <v>y</v>
      </c>
      <c r="S1192" s="341" t="str" cm="1">
        <f t="array" ref="S1192">_xlfn.IFS(Table1[[#This Row],[Asset Class]]&lt;&gt;"Local","y",S$11=$E1192,"y",Table1[[#This Row],[Asset Class]]="Local","")</f>
        <v/>
      </c>
      <c r="T1192" s="50"/>
      <c r="U1192" s="95" t="str">
        <f>IF(Table1[[#This Row],[Asset Class]]&lt;&gt;"Local",0.25,IF(P1192="y",1,""))</f>
        <v/>
      </c>
      <c r="V1192" s="415" t="str">
        <f>IF(Table1[[#This Row],[Asset Class]]&lt;&gt;"Local",0.25,IF(Q1192="y",1,""))</f>
        <v/>
      </c>
      <c r="W1192" s="415">
        <f>IF(Table1[[#This Row],[Asset Class]]&lt;&gt;"Local",0.25,IF(R1192="y",1,""))</f>
        <v>1</v>
      </c>
      <c r="X1192" s="415" t="str">
        <f>IF(Table1[[#This Row],[Asset Class]]&lt;&gt;"Local",0.25,IF(S1192="y",1,""))</f>
        <v/>
      </c>
      <c r="Y1192" s="95">
        <f t="shared" si="108"/>
        <v>1</v>
      </c>
      <c r="Z1192" s="50"/>
      <c r="AA1192" s="257" t="str">
        <f t="shared" si="109"/>
        <v/>
      </c>
      <c r="AB1192" s="258" t="str">
        <f t="shared" si="110"/>
        <v/>
      </c>
      <c r="AC1192" s="258">
        <f t="shared" si="111"/>
        <v>80362</v>
      </c>
      <c r="AD1192" s="258" t="str">
        <f t="shared" si="112"/>
        <v/>
      </c>
      <c r="AE1192" s="259">
        <f t="shared" si="113"/>
        <v>80362</v>
      </c>
    </row>
    <row r="1193" spans="1:31">
      <c r="A1193" s="26"/>
      <c r="B1193" s="210" t="s">
        <v>2014</v>
      </c>
      <c r="C1193" s="211" t="s">
        <v>2015</v>
      </c>
      <c r="D1193" s="211" t="s">
        <v>106</v>
      </c>
      <c r="E1193" s="211" t="s">
        <v>107</v>
      </c>
      <c r="F1193" s="241" t="s">
        <v>108</v>
      </c>
      <c r="G1193" s="357">
        <v>0.5</v>
      </c>
      <c r="H1193" s="360">
        <v>31690.584066741241</v>
      </c>
      <c r="I1193" s="365">
        <v>295.91815694928124</v>
      </c>
      <c r="J1193" s="332">
        <f>Table1[[#This Row],[Embellishment Area (m2)]]*Table1[[#This Row],[Construction Unit Rate ($/m)]]*Table1[[#This Row],[Embellishment Area Factor]]</f>
        <v>4688909.6148381634</v>
      </c>
      <c r="K1193" s="246">
        <v>63381.168133482483</v>
      </c>
      <c r="L1193" s="337">
        <v>157.26221918381682</v>
      </c>
      <c r="M1193" s="88">
        <f>Table1[[#This Row],[Size of land (m2)]]*Table1[[#This Row],[Land Unit Rate ($/m2)]]</f>
        <v>9967463.1551340688</v>
      </c>
      <c r="N1193" s="244">
        <v>2021</v>
      </c>
      <c r="O1193" s="202">
        <f>ROUND(IF(Table1[[#This Row],[Valuation Year]]=2016,(Table1[[#This Row],[Total Construction Cost ($)]]+Table1[[#This Row],[Land Value]])*('General Input Sheet'!$G$38/'General Input Sheet'!$G$43),Table1[[#This Row],[Total Construction Cost ($)]]+Table1[[#This Row],[Land Value]]),0)</f>
        <v>14656373</v>
      </c>
      <c r="P1193" s="123" t="str" cm="1">
        <f t="array" ref="P1193">_xlfn.IFS(Table1[[#This Row],[Asset Class]]&lt;&gt;"Local","y",P$11=$E1193,"y",Table1[[#This Row],[Asset Class]]="Local","")</f>
        <v>y</v>
      </c>
      <c r="Q1193" s="86" t="str" cm="1">
        <f t="array" ref="Q1193">_xlfn.IFS(Table1[[#This Row],[Asset Class]]&lt;&gt;"Local","y",Q$11=$E1193,"y",Table1[[#This Row],[Asset Class]]="Local","")</f>
        <v>y</v>
      </c>
      <c r="R1193" s="86" t="str" cm="1">
        <f t="array" ref="R1193">_xlfn.IFS(Table1[[#This Row],[Asset Class]]&lt;&gt;"Local","y",R$11=$E1193,"y",Table1[[#This Row],[Asset Class]]="Local","")</f>
        <v>y</v>
      </c>
      <c r="S1193" s="341" t="str" cm="1">
        <f t="array" ref="S1193">_xlfn.IFS(Table1[[#This Row],[Asset Class]]&lt;&gt;"Local","y",S$11=$E1193,"y",Table1[[#This Row],[Asset Class]]="Local","")</f>
        <v>y</v>
      </c>
      <c r="T1193" s="50"/>
      <c r="U1193" s="95">
        <f>IF(Table1[[#This Row],[Asset Class]]&lt;&gt;"Local",0.25,IF(P1193="y",1,""))</f>
        <v>0.25</v>
      </c>
      <c r="V1193" s="415">
        <f>IF(Table1[[#This Row],[Asset Class]]&lt;&gt;"Local",0.25,IF(Q1193="y",1,""))</f>
        <v>0.25</v>
      </c>
      <c r="W1193" s="415">
        <f>IF(Table1[[#This Row],[Asset Class]]&lt;&gt;"Local",0.25,IF(R1193="y",1,""))</f>
        <v>0.25</v>
      </c>
      <c r="X1193" s="415">
        <f>IF(Table1[[#This Row],[Asset Class]]&lt;&gt;"Local",0.25,IF(S1193="y",1,""))</f>
        <v>0.25</v>
      </c>
      <c r="Y1193" s="95">
        <f t="shared" si="108"/>
        <v>1</v>
      </c>
      <c r="Z1193" s="50"/>
      <c r="AA1193" s="257">
        <f t="shared" si="109"/>
        <v>3664093.25</v>
      </c>
      <c r="AB1193" s="258">
        <f t="shared" si="110"/>
        <v>3664093.25</v>
      </c>
      <c r="AC1193" s="258">
        <f t="shared" si="111"/>
        <v>3664093.25</v>
      </c>
      <c r="AD1193" s="258">
        <f t="shared" si="112"/>
        <v>3664093.25</v>
      </c>
      <c r="AE1193" s="259">
        <f t="shared" si="113"/>
        <v>14656373</v>
      </c>
    </row>
    <row r="1194" spans="1:31">
      <c r="A1194" s="26"/>
      <c r="B1194" s="210" t="s">
        <v>2014</v>
      </c>
      <c r="C1194" s="211" t="s">
        <v>2016</v>
      </c>
      <c r="D1194" s="211" t="s">
        <v>106</v>
      </c>
      <c r="E1194" s="211" t="s">
        <v>107</v>
      </c>
      <c r="F1194" s="241" t="s">
        <v>103</v>
      </c>
      <c r="G1194" s="357">
        <v>0.5</v>
      </c>
      <c r="H1194" s="360">
        <v>15955.127277440164</v>
      </c>
      <c r="I1194" s="365">
        <v>295.91815694928124</v>
      </c>
      <c r="J1194" s="332">
        <f>Table1[[#This Row],[Embellishment Area (m2)]]*Table1[[#This Row],[Construction Unit Rate ($/m)]]*Table1[[#This Row],[Embellishment Area Factor]]</f>
        <v>2360705.9289156483</v>
      </c>
      <c r="K1194" s="246">
        <v>31910.254554880328</v>
      </c>
      <c r="L1194" s="337">
        <v>157.26221918381682</v>
      </c>
      <c r="M1194" s="88">
        <f>Table1[[#This Row],[Size of land (m2)]]*Table1[[#This Row],[Land Unit Rate ($/m2)]]</f>
        <v>5018277.4460209794</v>
      </c>
      <c r="N1194" s="244">
        <v>2021</v>
      </c>
      <c r="O1194" s="202">
        <f>ROUND(IF(Table1[[#This Row],[Valuation Year]]=2016,(Table1[[#This Row],[Total Construction Cost ($)]]+Table1[[#This Row],[Land Value]])*('General Input Sheet'!$G$38/'General Input Sheet'!$G$43),Table1[[#This Row],[Total Construction Cost ($)]]+Table1[[#This Row],[Land Value]]),0)</f>
        <v>7378983</v>
      </c>
      <c r="P1194" s="123" t="str" cm="1">
        <f t="array" ref="P1194">_xlfn.IFS(Table1[[#This Row],[Asset Class]]&lt;&gt;"Local","y",P$11=$E1194,"y",Table1[[#This Row],[Asset Class]]="Local","")</f>
        <v>y</v>
      </c>
      <c r="Q1194" s="86" t="str" cm="1">
        <f t="array" ref="Q1194">_xlfn.IFS(Table1[[#This Row],[Asset Class]]&lt;&gt;"Local","y",Q$11=$E1194,"y",Table1[[#This Row],[Asset Class]]="Local","")</f>
        <v>y</v>
      </c>
      <c r="R1194" s="86" t="str" cm="1">
        <f t="array" ref="R1194">_xlfn.IFS(Table1[[#This Row],[Asset Class]]&lt;&gt;"Local","y",R$11=$E1194,"y",Table1[[#This Row],[Asset Class]]="Local","")</f>
        <v>y</v>
      </c>
      <c r="S1194" s="341" t="str" cm="1">
        <f t="array" ref="S1194">_xlfn.IFS(Table1[[#This Row],[Asset Class]]&lt;&gt;"Local","y",S$11=$E1194,"y",Table1[[#This Row],[Asset Class]]="Local","")</f>
        <v>y</v>
      </c>
      <c r="T1194" s="50"/>
      <c r="U1194" s="95">
        <f>IF(Table1[[#This Row],[Asset Class]]&lt;&gt;"Local",0.25,IF(P1194="y",1,""))</f>
        <v>0.25</v>
      </c>
      <c r="V1194" s="415">
        <f>IF(Table1[[#This Row],[Asset Class]]&lt;&gt;"Local",0.25,IF(Q1194="y",1,""))</f>
        <v>0.25</v>
      </c>
      <c r="W1194" s="415">
        <f>IF(Table1[[#This Row],[Asset Class]]&lt;&gt;"Local",0.25,IF(R1194="y",1,""))</f>
        <v>0.25</v>
      </c>
      <c r="X1194" s="415">
        <f>IF(Table1[[#This Row],[Asset Class]]&lt;&gt;"Local",0.25,IF(S1194="y",1,""))</f>
        <v>0.25</v>
      </c>
      <c r="Y1194" s="95">
        <f t="shared" si="108"/>
        <v>1</v>
      </c>
      <c r="Z1194" s="50"/>
      <c r="AA1194" s="257">
        <f t="shared" si="109"/>
        <v>1844745.75</v>
      </c>
      <c r="AB1194" s="258">
        <f t="shared" si="110"/>
        <v>1844745.75</v>
      </c>
      <c r="AC1194" s="258">
        <f t="shared" si="111"/>
        <v>1844745.75</v>
      </c>
      <c r="AD1194" s="258">
        <f t="shared" si="112"/>
        <v>1844745.75</v>
      </c>
      <c r="AE1194" s="259">
        <f t="shared" si="113"/>
        <v>7378983</v>
      </c>
    </row>
    <row r="1195" spans="1:31">
      <c r="A1195" s="26"/>
      <c r="B1195" s="210" t="s">
        <v>2014</v>
      </c>
      <c r="C1195" s="211" t="s">
        <v>2017</v>
      </c>
      <c r="D1195" s="211" t="s">
        <v>106</v>
      </c>
      <c r="E1195" s="211" t="s">
        <v>107</v>
      </c>
      <c r="F1195" s="241" t="s">
        <v>108</v>
      </c>
      <c r="G1195" s="357">
        <v>0.5</v>
      </c>
      <c r="H1195" s="360">
        <v>20279.106868407838</v>
      </c>
      <c r="I1195" s="365">
        <v>295.91815694928124</v>
      </c>
      <c r="J1195" s="332">
        <f>Table1[[#This Row],[Embellishment Area (m2)]]*Table1[[#This Row],[Construction Unit Rate ($/m)]]*Table1[[#This Row],[Embellishment Area Factor]]</f>
        <v>3000477.9645383791</v>
      </c>
      <c r="K1195" s="246">
        <v>40558.213736815676</v>
      </c>
      <c r="L1195" s="337">
        <v>157.26221918381682</v>
      </c>
      <c r="M1195" s="88">
        <f>Table1[[#This Row],[Size of land (m2)]]*Table1[[#This Row],[Land Unit Rate ($/m2)]]</f>
        <v>6378274.6983831972</v>
      </c>
      <c r="N1195" s="244">
        <v>2021</v>
      </c>
      <c r="O1195" s="202">
        <f>ROUND(IF(Table1[[#This Row],[Valuation Year]]=2016,(Table1[[#This Row],[Total Construction Cost ($)]]+Table1[[#This Row],[Land Value]])*('General Input Sheet'!$G$38/'General Input Sheet'!$G$43),Table1[[#This Row],[Total Construction Cost ($)]]+Table1[[#This Row],[Land Value]]),0)</f>
        <v>9378753</v>
      </c>
      <c r="P1195" s="123" t="str" cm="1">
        <f t="array" ref="P1195">_xlfn.IFS(Table1[[#This Row],[Asset Class]]&lt;&gt;"Local","y",P$11=$E1195,"y",Table1[[#This Row],[Asset Class]]="Local","")</f>
        <v>y</v>
      </c>
      <c r="Q1195" s="86" t="str" cm="1">
        <f t="array" ref="Q1195">_xlfn.IFS(Table1[[#This Row],[Asset Class]]&lt;&gt;"Local","y",Q$11=$E1195,"y",Table1[[#This Row],[Asset Class]]="Local","")</f>
        <v>y</v>
      </c>
      <c r="R1195" s="86" t="str" cm="1">
        <f t="array" ref="R1195">_xlfn.IFS(Table1[[#This Row],[Asset Class]]&lt;&gt;"Local","y",R$11=$E1195,"y",Table1[[#This Row],[Asset Class]]="Local","")</f>
        <v>y</v>
      </c>
      <c r="S1195" s="341" t="str" cm="1">
        <f t="array" ref="S1195">_xlfn.IFS(Table1[[#This Row],[Asset Class]]&lt;&gt;"Local","y",S$11=$E1195,"y",Table1[[#This Row],[Asset Class]]="Local","")</f>
        <v>y</v>
      </c>
      <c r="T1195" s="50"/>
      <c r="U1195" s="95">
        <f>IF(Table1[[#This Row],[Asset Class]]&lt;&gt;"Local",0.25,IF(P1195="y",1,""))</f>
        <v>0.25</v>
      </c>
      <c r="V1195" s="415">
        <f>IF(Table1[[#This Row],[Asset Class]]&lt;&gt;"Local",0.25,IF(Q1195="y",1,""))</f>
        <v>0.25</v>
      </c>
      <c r="W1195" s="415">
        <f>IF(Table1[[#This Row],[Asset Class]]&lt;&gt;"Local",0.25,IF(R1195="y",1,""))</f>
        <v>0.25</v>
      </c>
      <c r="X1195" s="415">
        <f>IF(Table1[[#This Row],[Asset Class]]&lt;&gt;"Local",0.25,IF(S1195="y",1,""))</f>
        <v>0.25</v>
      </c>
      <c r="Y1195" s="95">
        <f t="shared" si="108"/>
        <v>1</v>
      </c>
      <c r="Z1195" s="50"/>
      <c r="AA1195" s="257">
        <f t="shared" si="109"/>
        <v>2344688.25</v>
      </c>
      <c r="AB1195" s="258">
        <f t="shared" si="110"/>
        <v>2344688.25</v>
      </c>
      <c r="AC1195" s="258">
        <f t="shared" si="111"/>
        <v>2344688.25</v>
      </c>
      <c r="AD1195" s="258">
        <f t="shared" si="112"/>
        <v>2344688.25</v>
      </c>
      <c r="AE1195" s="259">
        <f t="shared" si="113"/>
        <v>9378753</v>
      </c>
    </row>
    <row r="1196" spans="1:31">
      <c r="A1196" s="26"/>
      <c r="B1196" s="210" t="s">
        <v>2018</v>
      </c>
      <c r="C1196" s="211" t="s">
        <v>2019</v>
      </c>
      <c r="D1196" s="211" t="s">
        <v>111</v>
      </c>
      <c r="E1196" s="211" t="s">
        <v>107</v>
      </c>
      <c r="F1196" s="241" t="s">
        <v>103</v>
      </c>
      <c r="G1196" s="357">
        <v>0.5</v>
      </c>
      <c r="H1196" s="360">
        <v>2682.7300483342642</v>
      </c>
      <c r="I1196" s="365">
        <v>111.62041035606889</v>
      </c>
      <c r="J1196" s="332">
        <f>Table1[[#This Row],[Embellishment Area (m2)]]*Table1[[#This Row],[Construction Unit Rate ($/m)]]*Table1[[#This Row],[Embellishment Area Factor]]</f>
        <v>149723.71443481353</v>
      </c>
      <c r="K1196" s="246">
        <v>5365.4600966685284</v>
      </c>
      <c r="L1196" s="337">
        <v>66.125722619436161</v>
      </c>
      <c r="M1196" s="88">
        <f>Table1[[#This Row],[Size of land (m2)]]*Table1[[#This Row],[Land Unit Rate ($/m2)]]</f>
        <v>354794.92607795622</v>
      </c>
      <c r="N1196" s="244">
        <v>2021</v>
      </c>
      <c r="O1196" s="202">
        <f>ROUND(IF(Table1[[#This Row],[Valuation Year]]=2016,(Table1[[#This Row],[Total Construction Cost ($)]]+Table1[[#This Row],[Land Value]])*('General Input Sheet'!$G$38/'General Input Sheet'!$G$43),Table1[[#This Row],[Total Construction Cost ($)]]+Table1[[#This Row],[Land Value]]),0)</f>
        <v>504519</v>
      </c>
      <c r="P1196" s="123" t="str" cm="1">
        <f t="array" ref="P1196">_xlfn.IFS(Table1[[#This Row],[Asset Class]]&lt;&gt;"Local","y",P$11=$E1196,"y",Table1[[#This Row],[Asset Class]]="Local","")</f>
        <v>y</v>
      </c>
      <c r="Q1196" s="86" t="str" cm="1">
        <f t="array" ref="Q1196">_xlfn.IFS(Table1[[#This Row],[Asset Class]]&lt;&gt;"Local","y",Q$11=$E1196,"y",Table1[[#This Row],[Asset Class]]="Local","")</f>
        <v/>
      </c>
      <c r="R1196" s="86" t="str" cm="1">
        <f t="array" ref="R1196">_xlfn.IFS(Table1[[#This Row],[Asset Class]]&lt;&gt;"Local","y",R$11=$E1196,"y",Table1[[#This Row],[Asset Class]]="Local","")</f>
        <v/>
      </c>
      <c r="S1196" s="341" t="str" cm="1">
        <f t="array" ref="S1196">_xlfn.IFS(Table1[[#This Row],[Asset Class]]&lt;&gt;"Local","y",S$11=$E1196,"y",Table1[[#This Row],[Asset Class]]="Local","")</f>
        <v/>
      </c>
      <c r="T1196" s="50"/>
      <c r="U1196" s="95">
        <f>IF(Table1[[#This Row],[Asset Class]]&lt;&gt;"Local",0.25,IF(P1196="y",1,""))</f>
        <v>1</v>
      </c>
      <c r="V1196" s="415" t="str">
        <f>IF(Table1[[#This Row],[Asset Class]]&lt;&gt;"Local",0.25,IF(Q1196="y",1,""))</f>
        <v/>
      </c>
      <c r="W1196" s="415" t="str">
        <f>IF(Table1[[#This Row],[Asset Class]]&lt;&gt;"Local",0.25,IF(R1196="y",1,""))</f>
        <v/>
      </c>
      <c r="X1196" s="415" t="str">
        <f>IF(Table1[[#This Row],[Asset Class]]&lt;&gt;"Local",0.25,IF(S1196="y",1,""))</f>
        <v/>
      </c>
      <c r="Y1196" s="95">
        <f t="shared" si="108"/>
        <v>1</v>
      </c>
      <c r="Z1196" s="50"/>
      <c r="AA1196" s="257">
        <f t="shared" si="109"/>
        <v>504519</v>
      </c>
      <c r="AB1196" s="258" t="str">
        <f t="shared" si="110"/>
        <v/>
      </c>
      <c r="AC1196" s="258" t="str">
        <f t="shared" si="111"/>
        <v/>
      </c>
      <c r="AD1196" s="258" t="str">
        <f t="shared" si="112"/>
        <v/>
      </c>
      <c r="AE1196" s="259">
        <f t="shared" si="113"/>
        <v>504519</v>
      </c>
    </row>
    <row r="1197" spans="1:31">
      <c r="A1197" s="26"/>
      <c r="B1197" s="210" t="s">
        <v>2018</v>
      </c>
      <c r="C1197" s="211" t="s">
        <v>2020</v>
      </c>
      <c r="D1197" s="211" t="s">
        <v>111</v>
      </c>
      <c r="E1197" s="211" t="s">
        <v>107</v>
      </c>
      <c r="F1197" s="241" t="s">
        <v>103</v>
      </c>
      <c r="G1197" s="357">
        <v>0.5</v>
      </c>
      <c r="H1197" s="360">
        <v>2071.9294458209902</v>
      </c>
      <c r="I1197" s="365">
        <v>111.62041035606889</v>
      </c>
      <c r="J1197" s="332">
        <f>Table1[[#This Row],[Embellishment Area (m2)]]*Table1[[#This Row],[Construction Unit Rate ($/m)]]*Table1[[#This Row],[Embellishment Area Factor]]</f>
        <v>115634.80748568066</v>
      </c>
      <c r="K1197" s="246">
        <v>4143.8588916419803</v>
      </c>
      <c r="L1197" s="337">
        <v>66.125722619436161</v>
      </c>
      <c r="M1197" s="88">
        <f>Table1[[#This Row],[Size of land (m2)]]*Table1[[#This Row],[Land Unit Rate ($/m2)]]</f>
        <v>274015.66364280175</v>
      </c>
      <c r="N1197" s="244">
        <v>2021</v>
      </c>
      <c r="O1197" s="202">
        <f>ROUND(IF(Table1[[#This Row],[Valuation Year]]=2016,(Table1[[#This Row],[Total Construction Cost ($)]]+Table1[[#This Row],[Land Value]])*('General Input Sheet'!$G$38/'General Input Sheet'!$G$43),Table1[[#This Row],[Total Construction Cost ($)]]+Table1[[#This Row],[Land Value]]),0)</f>
        <v>389650</v>
      </c>
      <c r="P1197" s="123" t="str" cm="1">
        <f t="array" ref="P1197">_xlfn.IFS(Table1[[#This Row],[Asset Class]]&lt;&gt;"Local","y",P$11=$E1197,"y",Table1[[#This Row],[Asset Class]]="Local","")</f>
        <v>y</v>
      </c>
      <c r="Q1197" s="86" t="str" cm="1">
        <f t="array" ref="Q1197">_xlfn.IFS(Table1[[#This Row],[Asset Class]]&lt;&gt;"Local","y",Q$11=$E1197,"y",Table1[[#This Row],[Asset Class]]="Local","")</f>
        <v/>
      </c>
      <c r="R1197" s="86" t="str" cm="1">
        <f t="array" ref="R1197">_xlfn.IFS(Table1[[#This Row],[Asset Class]]&lt;&gt;"Local","y",R$11=$E1197,"y",Table1[[#This Row],[Asset Class]]="Local","")</f>
        <v/>
      </c>
      <c r="S1197" s="341" t="str" cm="1">
        <f t="array" ref="S1197">_xlfn.IFS(Table1[[#This Row],[Asset Class]]&lt;&gt;"Local","y",S$11=$E1197,"y",Table1[[#This Row],[Asset Class]]="Local","")</f>
        <v/>
      </c>
      <c r="T1197" s="50"/>
      <c r="U1197" s="95">
        <f>IF(Table1[[#This Row],[Asset Class]]&lt;&gt;"Local",0.25,IF(P1197="y",1,""))</f>
        <v>1</v>
      </c>
      <c r="V1197" s="415" t="str">
        <f>IF(Table1[[#This Row],[Asset Class]]&lt;&gt;"Local",0.25,IF(Q1197="y",1,""))</f>
        <v/>
      </c>
      <c r="W1197" s="415" t="str">
        <f>IF(Table1[[#This Row],[Asset Class]]&lt;&gt;"Local",0.25,IF(R1197="y",1,""))</f>
        <v/>
      </c>
      <c r="X1197" s="415" t="str">
        <f>IF(Table1[[#This Row],[Asset Class]]&lt;&gt;"Local",0.25,IF(S1197="y",1,""))</f>
        <v/>
      </c>
      <c r="Y1197" s="95">
        <f t="shared" si="108"/>
        <v>1</v>
      </c>
      <c r="Z1197" s="50"/>
      <c r="AA1197" s="257">
        <f t="shared" si="109"/>
        <v>389650</v>
      </c>
      <c r="AB1197" s="258" t="str">
        <f t="shared" si="110"/>
        <v/>
      </c>
      <c r="AC1197" s="258" t="str">
        <f t="shared" si="111"/>
        <v/>
      </c>
      <c r="AD1197" s="258" t="str">
        <f t="shared" si="112"/>
        <v/>
      </c>
      <c r="AE1197" s="259">
        <f t="shared" si="113"/>
        <v>389650</v>
      </c>
    </row>
    <row r="1198" spans="1:31">
      <c r="A1198" s="26"/>
      <c r="B1198" s="210" t="s">
        <v>2021</v>
      </c>
      <c r="C1198" s="211" t="s">
        <v>2022</v>
      </c>
      <c r="D1198" s="211" t="s">
        <v>106</v>
      </c>
      <c r="E1198" s="211" t="s">
        <v>143</v>
      </c>
      <c r="F1198" s="241" t="s">
        <v>103</v>
      </c>
      <c r="G1198" s="357">
        <v>0.5</v>
      </c>
      <c r="H1198" s="360">
        <v>9202.0649869498557</v>
      </c>
      <c r="I1198" s="365">
        <v>406.79298511948269</v>
      </c>
      <c r="J1198" s="332">
        <f>Table1[[#This Row],[Embellishment Area (m2)]]*Table1[[#This Row],[Construction Unit Rate ($/m)]]*Table1[[#This Row],[Embellishment Area Factor]]</f>
        <v>1871667.7426524027</v>
      </c>
      <c r="K1198" s="246">
        <v>0</v>
      </c>
      <c r="L1198" s="337">
        <v>77.249060510664719</v>
      </c>
      <c r="M1198" s="88">
        <f>Table1[[#This Row],[Size of land (m2)]]*Table1[[#This Row],[Land Unit Rate ($/m2)]]</f>
        <v>0</v>
      </c>
      <c r="N1198" s="244">
        <v>2021</v>
      </c>
      <c r="O1198" s="202">
        <f>ROUND(IF(Table1[[#This Row],[Valuation Year]]=2016,(Table1[[#This Row],[Total Construction Cost ($)]]+Table1[[#This Row],[Land Value]])*('General Input Sheet'!$G$38/'General Input Sheet'!$G$43),Table1[[#This Row],[Total Construction Cost ($)]]+Table1[[#This Row],[Land Value]]),0)</f>
        <v>1871668</v>
      </c>
      <c r="P1198" s="123" t="str" cm="1">
        <f t="array" ref="P1198">_xlfn.IFS(Table1[[#This Row],[Asset Class]]&lt;&gt;"Local","y",P$11=$E1198,"y",Table1[[#This Row],[Asset Class]]="Local","")</f>
        <v>y</v>
      </c>
      <c r="Q1198" s="86" t="str" cm="1">
        <f t="array" ref="Q1198">_xlfn.IFS(Table1[[#This Row],[Asset Class]]&lt;&gt;"Local","y",Q$11=$E1198,"y",Table1[[#This Row],[Asset Class]]="Local","")</f>
        <v>y</v>
      </c>
      <c r="R1198" s="86" t="str" cm="1">
        <f t="array" ref="R1198">_xlfn.IFS(Table1[[#This Row],[Asset Class]]&lt;&gt;"Local","y",R$11=$E1198,"y",Table1[[#This Row],[Asset Class]]="Local","")</f>
        <v>y</v>
      </c>
      <c r="S1198" s="341" t="str" cm="1">
        <f t="array" ref="S1198">_xlfn.IFS(Table1[[#This Row],[Asset Class]]&lt;&gt;"Local","y",S$11=$E1198,"y",Table1[[#This Row],[Asset Class]]="Local","")</f>
        <v>y</v>
      </c>
      <c r="T1198" s="50"/>
      <c r="U1198" s="95">
        <f>IF(Table1[[#This Row],[Asset Class]]&lt;&gt;"Local",0.25,IF(P1198="y",1,""))</f>
        <v>0.25</v>
      </c>
      <c r="V1198" s="415">
        <f>IF(Table1[[#This Row],[Asset Class]]&lt;&gt;"Local",0.25,IF(Q1198="y",1,""))</f>
        <v>0.25</v>
      </c>
      <c r="W1198" s="415">
        <f>IF(Table1[[#This Row],[Asset Class]]&lt;&gt;"Local",0.25,IF(R1198="y",1,""))</f>
        <v>0.25</v>
      </c>
      <c r="X1198" s="415">
        <f>IF(Table1[[#This Row],[Asset Class]]&lt;&gt;"Local",0.25,IF(S1198="y",1,""))</f>
        <v>0.25</v>
      </c>
      <c r="Y1198" s="95">
        <f t="shared" si="108"/>
        <v>1</v>
      </c>
      <c r="Z1198" s="50"/>
      <c r="AA1198" s="257">
        <f t="shared" si="109"/>
        <v>467917</v>
      </c>
      <c r="AB1198" s="258">
        <f t="shared" si="110"/>
        <v>467917</v>
      </c>
      <c r="AC1198" s="258">
        <f t="shared" si="111"/>
        <v>467917</v>
      </c>
      <c r="AD1198" s="258">
        <f t="shared" si="112"/>
        <v>467917</v>
      </c>
      <c r="AE1198" s="259">
        <f t="shared" si="113"/>
        <v>1871668</v>
      </c>
    </row>
    <row r="1199" spans="1:31">
      <c r="A1199" s="26"/>
      <c r="B1199" s="210" t="s">
        <v>2023</v>
      </c>
      <c r="C1199" s="211" t="s">
        <v>2024</v>
      </c>
      <c r="D1199" s="211" t="s">
        <v>111</v>
      </c>
      <c r="E1199" s="211" t="s">
        <v>143</v>
      </c>
      <c r="F1199" s="241" t="s">
        <v>108</v>
      </c>
      <c r="G1199" s="357">
        <v>0.5</v>
      </c>
      <c r="H1199" s="360">
        <v>12792.50154754442</v>
      </c>
      <c r="I1199" s="365">
        <v>115.6419902144599</v>
      </c>
      <c r="J1199" s="332">
        <f>Table1[[#This Row],[Embellishment Area (m2)]]*Table1[[#This Row],[Construction Unit Rate ($/m)]]*Table1[[#This Row],[Embellishment Area Factor]]</f>
        <v>739675.16938979737</v>
      </c>
      <c r="K1199" s="246">
        <v>0</v>
      </c>
      <c r="L1199" s="337">
        <v>85.331826959272703</v>
      </c>
      <c r="M1199" s="88">
        <f>Table1[[#This Row],[Size of land (m2)]]*Table1[[#This Row],[Land Unit Rate ($/m2)]]</f>
        <v>0</v>
      </c>
      <c r="N1199" s="244">
        <v>2021</v>
      </c>
      <c r="O1199" s="202">
        <f>ROUND(IF(Table1[[#This Row],[Valuation Year]]=2016,(Table1[[#This Row],[Total Construction Cost ($)]]+Table1[[#This Row],[Land Value]])*('General Input Sheet'!$G$38/'General Input Sheet'!$G$43),Table1[[#This Row],[Total Construction Cost ($)]]+Table1[[#This Row],[Land Value]]),0)</f>
        <v>739675</v>
      </c>
      <c r="P1199" s="123" t="str" cm="1">
        <f t="array" ref="P1199">_xlfn.IFS(Table1[[#This Row],[Asset Class]]&lt;&gt;"Local","y",P$11=$E1199,"y",Table1[[#This Row],[Asset Class]]="Local","")</f>
        <v/>
      </c>
      <c r="Q1199" s="86" t="str" cm="1">
        <f t="array" ref="Q1199">_xlfn.IFS(Table1[[#This Row],[Asset Class]]&lt;&gt;"Local","y",Q$11=$E1199,"y",Table1[[#This Row],[Asset Class]]="Local","")</f>
        <v>y</v>
      </c>
      <c r="R1199" s="86" t="str" cm="1">
        <f t="array" ref="R1199">_xlfn.IFS(Table1[[#This Row],[Asset Class]]&lt;&gt;"Local","y",R$11=$E1199,"y",Table1[[#This Row],[Asset Class]]="Local","")</f>
        <v/>
      </c>
      <c r="S1199" s="341" t="str" cm="1">
        <f t="array" ref="S1199">_xlfn.IFS(Table1[[#This Row],[Asset Class]]&lt;&gt;"Local","y",S$11=$E1199,"y",Table1[[#This Row],[Asset Class]]="Local","")</f>
        <v/>
      </c>
      <c r="T1199" s="50"/>
      <c r="U1199" s="95" t="str">
        <f>IF(Table1[[#This Row],[Asset Class]]&lt;&gt;"Local",0.25,IF(P1199="y",1,""))</f>
        <v/>
      </c>
      <c r="V1199" s="415">
        <f>IF(Table1[[#This Row],[Asset Class]]&lt;&gt;"Local",0.25,IF(Q1199="y",1,""))</f>
        <v>1</v>
      </c>
      <c r="W1199" s="415" t="str">
        <f>IF(Table1[[#This Row],[Asset Class]]&lt;&gt;"Local",0.25,IF(R1199="y",1,""))</f>
        <v/>
      </c>
      <c r="X1199" s="415" t="str">
        <f>IF(Table1[[#This Row],[Asset Class]]&lt;&gt;"Local",0.25,IF(S1199="y",1,""))</f>
        <v/>
      </c>
      <c r="Y1199" s="95">
        <f t="shared" si="108"/>
        <v>1</v>
      </c>
      <c r="Z1199" s="50"/>
      <c r="AA1199" s="257" t="str">
        <f t="shared" si="109"/>
        <v/>
      </c>
      <c r="AB1199" s="258">
        <f t="shared" si="110"/>
        <v>739675</v>
      </c>
      <c r="AC1199" s="258" t="str">
        <f t="shared" si="111"/>
        <v/>
      </c>
      <c r="AD1199" s="258" t="str">
        <f t="shared" si="112"/>
        <v/>
      </c>
      <c r="AE1199" s="259">
        <f t="shared" si="113"/>
        <v>739675</v>
      </c>
    </row>
    <row r="1200" spans="1:31">
      <c r="A1200" s="26"/>
      <c r="B1200" s="210" t="s">
        <v>2025</v>
      </c>
      <c r="C1200" s="211" t="s">
        <v>2026</v>
      </c>
      <c r="D1200" s="211" t="s">
        <v>111</v>
      </c>
      <c r="E1200" s="211" t="s">
        <v>107</v>
      </c>
      <c r="F1200" s="241" t="s">
        <v>103</v>
      </c>
      <c r="G1200" s="357">
        <v>0.5</v>
      </c>
      <c r="H1200" s="360">
        <v>3538.119041947924</v>
      </c>
      <c r="I1200" s="365">
        <v>111.62041035606889</v>
      </c>
      <c r="J1200" s="332">
        <f>Table1[[#This Row],[Embellishment Area (m2)]]*Table1[[#This Row],[Construction Unit Rate ($/m)]]*Table1[[#This Row],[Embellishment Area Factor]]</f>
        <v>197463.1496754243</v>
      </c>
      <c r="K1200" s="246">
        <v>0</v>
      </c>
      <c r="L1200" s="337">
        <v>66.125722619436161</v>
      </c>
      <c r="M1200" s="88">
        <f>Table1[[#This Row],[Size of land (m2)]]*Table1[[#This Row],[Land Unit Rate ($/m2)]]</f>
        <v>0</v>
      </c>
      <c r="N1200" s="244">
        <v>2021</v>
      </c>
      <c r="O1200" s="202">
        <f>ROUND(IF(Table1[[#This Row],[Valuation Year]]=2016,(Table1[[#This Row],[Total Construction Cost ($)]]+Table1[[#This Row],[Land Value]])*('General Input Sheet'!$G$38/'General Input Sheet'!$G$43),Table1[[#This Row],[Total Construction Cost ($)]]+Table1[[#This Row],[Land Value]]),0)</f>
        <v>197463</v>
      </c>
      <c r="P1200" s="123" t="str" cm="1">
        <f t="array" ref="P1200">_xlfn.IFS(Table1[[#This Row],[Asset Class]]&lt;&gt;"Local","y",P$11=$E1200,"y",Table1[[#This Row],[Asset Class]]="Local","")</f>
        <v>y</v>
      </c>
      <c r="Q1200" s="86" t="str" cm="1">
        <f t="array" ref="Q1200">_xlfn.IFS(Table1[[#This Row],[Asset Class]]&lt;&gt;"Local","y",Q$11=$E1200,"y",Table1[[#This Row],[Asset Class]]="Local","")</f>
        <v/>
      </c>
      <c r="R1200" s="86" t="str" cm="1">
        <f t="array" ref="R1200">_xlfn.IFS(Table1[[#This Row],[Asset Class]]&lt;&gt;"Local","y",R$11=$E1200,"y",Table1[[#This Row],[Asset Class]]="Local","")</f>
        <v/>
      </c>
      <c r="S1200" s="341" t="str" cm="1">
        <f t="array" ref="S1200">_xlfn.IFS(Table1[[#This Row],[Asset Class]]&lt;&gt;"Local","y",S$11=$E1200,"y",Table1[[#This Row],[Asset Class]]="Local","")</f>
        <v/>
      </c>
      <c r="T1200" s="50"/>
      <c r="U1200" s="95">
        <f>IF(Table1[[#This Row],[Asset Class]]&lt;&gt;"Local",0.25,IF(P1200="y",1,""))</f>
        <v>1</v>
      </c>
      <c r="V1200" s="415" t="str">
        <f>IF(Table1[[#This Row],[Asset Class]]&lt;&gt;"Local",0.25,IF(Q1200="y",1,""))</f>
        <v/>
      </c>
      <c r="W1200" s="415" t="str">
        <f>IF(Table1[[#This Row],[Asset Class]]&lt;&gt;"Local",0.25,IF(R1200="y",1,""))</f>
        <v/>
      </c>
      <c r="X1200" s="415" t="str">
        <f>IF(Table1[[#This Row],[Asset Class]]&lt;&gt;"Local",0.25,IF(S1200="y",1,""))</f>
        <v/>
      </c>
      <c r="Y1200" s="95">
        <f t="shared" si="108"/>
        <v>1</v>
      </c>
      <c r="Z1200" s="50"/>
      <c r="AA1200" s="257">
        <f t="shared" si="109"/>
        <v>197463</v>
      </c>
      <c r="AB1200" s="258" t="str">
        <f t="shared" si="110"/>
        <v/>
      </c>
      <c r="AC1200" s="258" t="str">
        <f t="shared" si="111"/>
        <v/>
      </c>
      <c r="AD1200" s="258" t="str">
        <f t="shared" si="112"/>
        <v/>
      </c>
      <c r="AE1200" s="259">
        <f t="shared" si="113"/>
        <v>197463</v>
      </c>
    </row>
    <row r="1201" spans="1:31">
      <c r="A1201" s="26"/>
      <c r="B1201" s="210" t="s">
        <v>2027</v>
      </c>
      <c r="C1201" s="211" t="s">
        <v>2028</v>
      </c>
      <c r="D1201" s="211" t="s">
        <v>111</v>
      </c>
      <c r="E1201" s="211" t="s">
        <v>107</v>
      </c>
      <c r="F1201" s="241" t="s">
        <v>103</v>
      </c>
      <c r="G1201" s="357">
        <v>0.5</v>
      </c>
      <c r="H1201" s="360">
        <v>2438.7507171801617</v>
      </c>
      <c r="I1201" s="365">
        <v>111.62041035606889</v>
      </c>
      <c r="J1201" s="332">
        <f>Table1[[#This Row],[Embellishment Area (m2)]]*Table1[[#This Row],[Construction Unit Rate ($/m)]]*Table1[[#This Row],[Embellishment Area Factor]]</f>
        <v>136107.17790390347</v>
      </c>
      <c r="K1201" s="246">
        <v>0</v>
      </c>
      <c r="L1201" s="337">
        <v>66.125722619436161</v>
      </c>
      <c r="M1201" s="88">
        <f>Table1[[#This Row],[Size of land (m2)]]*Table1[[#This Row],[Land Unit Rate ($/m2)]]</f>
        <v>0</v>
      </c>
      <c r="N1201" s="244">
        <v>2021</v>
      </c>
      <c r="O1201" s="202">
        <f>ROUND(IF(Table1[[#This Row],[Valuation Year]]=2016,(Table1[[#This Row],[Total Construction Cost ($)]]+Table1[[#This Row],[Land Value]])*('General Input Sheet'!$G$38/'General Input Sheet'!$G$43),Table1[[#This Row],[Total Construction Cost ($)]]+Table1[[#This Row],[Land Value]]),0)</f>
        <v>136107</v>
      </c>
      <c r="P1201" s="123" t="str" cm="1">
        <f t="array" ref="P1201">_xlfn.IFS(Table1[[#This Row],[Asset Class]]&lt;&gt;"Local","y",P$11=$E1201,"y",Table1[[#This Row],[Asset Class]]="Local","")</f>
        <v>y</v>
      </c>
      <c r="Q1201" s="86" t="str" cm="1">
        <f t="array" ref="Q1201">_xlfn.IFS(Table1[[#This Row],[Asset Class]]&lt;&gt;"Local","y",Q$11=$E1201,"y",Table1[[#This Row],[Asset Class]]="Local","")</f>
        <v/>
      </c>
      <c r="R1201" s="86" t="str" cm="1">
        <f t="array" ref="R1201">_xlfn.IFS(Table1[[#This Row],[Asset Class]]&lt;&gt;"Local","y",R$11=$E1201,"y",Table1[[#This Row],[Asset Class]]="Local","")</f>
        <v/>
      </c>
      <c r="S1201" s="341" t="str" cm="1">
        <f t="array" ref="S1201">_xlfn.IFS(Table1[[#This Row],[Asset Class]]&lt;&gt;"Local","y",S$11=$E1201,"y",Table1[[#This Row],[Asset Class]]="Local","")</f>
        <v/>
      </c>
      <c r="T1201" s="50"/>
      <c r="U1201" s="95">
        <f>IF(Table1[[#This Row],[Asset Class]]&lt;&gt;"Local",0.25,IF(P1201="y",1,""))</f>
        <v>1</v>
      </c>
      <c r="V1201" s="415" t="str">
        <f>IF(Table1[[#This Row],[Asset Class]]&lt;&gt;"Local",0.25,IF(Q1201="y",1,""))</f>
        <v/>
      </c>
      <c r="W1201" s="415" t="str">
        <f>IF(Table1[[#This Row],[Asset Class]]&lt;&gt;"Local",0.25,IF(R1201="y",1,""))</f>
        <v/>
      </c>
      <c r="X1201" s="415" t="str">
        <f>IF(Table1[[#This Row],[Asset Class]]&lt;&gt;"Local",0.25,IF(S1201="y",1,""))</f>
        <v/>
      </c>
      <c r="Y1201" s="95">
        <f t="shared" si="108"/>
        <v>1</v>
      </c>
      <c r="Z1201" s="50"/>
      <c r="AA1201" s="257">
        <f t="shared" si="109"/>
        <v>136107</v>
      </c>
      <c r="AB1201" s="258" t="str">
        <f t="shared" si="110"/>
        <v/>
      </c>
      <c r="AC1201" s="258" t="str">
        <f t="shared" si="111"/>
        <v/>
      </c>
      <c r="AD1201" s="258" t="str">
        <f t="shared" si="112"/>
        <v/>
      </c>
      <c r="AE1201" s="259">
        <f t="shared" si="113"/>
        <v>136107</v>
      </c>
    </row>
    <row r="1202" spans="1:31">
      <c r="A1202" s="26"/>
      <c r="B1202" s="210" t="s">
        <v>2029</v>
      </c>
      <c r="C1202" s="211" t="s">
        <v>2030</v>
      </c>
      <c r="D1202" s="211" t="s">
        <v>111</v>
      </c>
      <c r="E1202" s="211" t="s">
        <v>102</v>
      </c>
      <c r="F1202" s="241" t="s">
        <v>103</v>
      </c>
      <c r="G1202" s="357">
        <v>0.5</v>
      </c>
      <c r="H1202" s="360">
        <v>11070.66967069384</v>
      </c>
      <c r="I1202" s="365">
        <v>143.96305955739601</v>
      </c>
      <c r="J1202" s="332">
        <f>Table1[[#This Row],[Embellishment Area (m2)]]*Table1[[#This Row],[Construction Unit Rate ($/m)]]*Table1[[#This Row],[Embellishment Area Factor]]</f>
        <v>796883.73857117747</v>
      </c>
      <c r="K1202" s="246">
        <v>22141.33934138768</v>
      </c>
      <c r="L1202" s="337">
        <v>39.027494808321961</v>
      </c>
      <c r="M1202" s="88">
        <f>Table1[[#This Row],[Size of land (m2)]]*Table1[[#This Row],[Land Unit Rate ($/m2)]]</f>
        <v>864121.00619530247</v>
      </c>
      <c r="N1202" s="244">
        <v>2021</v>
      </c>
      <c r="O1202" s="202">
        <f>ROUND(IF(Table1[[#This Row],[Valuation Year]]=2016,(Table1[[#This Row],[Total Construction Cost ($)]]+Table1[[#This Row],[Land Value]])*('General Input Sheet'!$G$38/'General Input Sheet'!$G$43),Table1[[#This Row],[Total Construction Cost ($)]]+Table1[[#This Row],[Land Value]]),0)</f>
        <v>1661005</v>
      </c>
      <c r="P1202" s="123" t="str" cm="1">
        <f t="array" ref="P1202">_xlfn.IFS(Table1[[#This Row],[Asset Class]]&lt;&gt;"Local","y",P$11=$E1202,"y",Table1[[#This Row],[Asset Class]]="Local","")</f>
        <v/>
      </c>
      <c r="Q1202" s="86" t="str" cm="1">
        <f t="array" ref="Q1202">_xlfn.IFS(Table1[[#This Row],[Asset Class]]&lt;&gt;"Local","y",Q$11=$E1202,"y",Table1[[#This Row],[Asset Class]]="Local","")</f>
        <v/>
      </c>
      <c r="R1202" s="86" t="str" cm="1">
        <f t="array" ref="R1202">_xlfn.IFS(Table1[[#This Row],[Asset Class]]&lt;&gt;"Local","y",R$11=$E1202,"y",Table1[[#This Row],[Asset Class]]="Local","")</f>
        <v>y</v>
      </c>
      <c r="S1202" s="341" t="str" cm="1">
        <f t="array" ref="S1202">_xlfn.IFS(Table1[[#This Row],[Asset Class]]&lt;&gt;"Local","y",S$11=$E1202,"y",Table1[[#This Row],[Asset Class]]="Local","")</f>
        <v/>
      </c>
      <c r="T1202" s="50"/>
      <c r="U1202" s="95" t="str">
        <f>IF(Table1[[#This Row],[Asset Class]]&lt;&gt;"Local",0.25,IF(P1202="y",1,""))</f>
        <v/>
      </c>
      <c r="V1202" s="415" t="str">
        <f>IF(Table1[[#This Row],[Asset Class]]&lt;&gt;"Local",0.25,IF(Q1202="y",1,""))</f>
        <v/>
      </c>
      <c r="W1202" s="415">
        <f>IF(Table1[[#This Row],[Asset Class]]&lt;&gt;"Local",0.25,IF(R1202="y",1,""))</f>
        <v>1</v>
      </c>
      <c r="X1202" s="415" t="str">
        <f>IF(Table1[[#This Row],[Asset Class]]&lt;&gt;"Local",0.25,IF(S1202="y",1,""))</f>
        <v/>
      </c>
      <c r="Y1202" s="95">
        <f t="shared" si="108"/>
        <v>1</v>
      </c>
      <c r="Z1202" s="50"/>
      <c r="AA1202" s="257" t="str">
        <f t="shared" si="109"/>
        <v/>
      </c>
      <c r="AB1202" s="258" t="str">
        <f t="shared" si="110"/>
        <v/>
      </c>
      <c r="AC1202" s="258">
        <f t="shared" si="111"/>
        <v>1661005</v>
      </c>
      <c r="AD1202" s="258" t="str">
        <f t="shared" si="112"/>
        <v/>
      </c>
      <c r="AE1202" s="259">
        <f t="shared" si="113"/>
        <v>1661005</v>
      </c>
    </row>
    <row r="1203" spans="1:31">
      <c r="A1203" s="26"/>
      <c r="B1203" s="210" t="s">
        <v>2029</v>
      </c>
      <c r="C1203" s="211" t="s">
        <v>2031</v>
      </c>
      <c r="D1203" s="211" t="s">
        <v>111</v>
      </c>
      <c r="E1203" s="211" t="s">
        <v>102</v>
      </c>
      <c r="F1203" s="241" t="s">
        <v>108</v>
      </c>
      <c r="G1203" s="357">
        <v>0.5</v>
      </c>
      <c r="H1203" s="360">
        <v>33379.708624419538</v>
      </c>
      <c r="I1203" s="365">
        <v>143.96305955739601</v>
      </c>
      <c r="J1203" s="332">
        <f>Table1[[#This Row],[Embellishment Area (m2)]]*Table1[[#This Row],[Construction Unit Rate ($/m)]]*Table1[[#This Row],[Embellishment Area Factor]]</f>
        <v>2402722.4903529175</v>
      </c>
      <c r="K1203" s="246">
        <v>66759.417248839076</v>
      </c>
      <c r="L1203" s="337">
        <v>39.027494808321961</v>
      </c>
      <c r="M1203" s="88">
        <f>Table1[[#This Row],[Size of land (m2)]]*Table1[[#This Row],[Land Unit Rate ($/m2)]]</f>
        <v>2605452.8100856668</v>
      </c>
      <c r="N1203" s="244">
        <v>2021</v>
      </c>
      <c r="O1203" s="202">
        <f>ROUND(IF(Table1[[#This Row],[Valuation Year]]=2016,(Table1[[#This Row],[Total Construction Cost ($)]]+Table1[[#This Row],[Land Value]])*('General Input Sheet'!$G$38/'General Input Sheet'!$G$43),Table1[[#This Row],[Total Construction Cost ($)]]+Table1[[#This Row],[Land Value]]),0)</f>
        <v>5008175</v>
      </c>
      <c r="P1203" s="123" t="str" cm="1">
        <f t="array" ref="P1203">_xlfn.IFS(Table1[[#This Row],[Asset Class]]&lt;&gt;"Local","y",P$11=$E1203,"y",Table1[[#This Row],[Asset Class]]="Local","")</f>
        <v/>
      </c>
      <c r="Q1203" s="86" t="str" cm="1">
        <f t="array" ref="Q1203">_xlfn.IFS(Table1[[#This Row],[Asset Class]]&lt;&gt;"Local","y",Q$11=$E1203,"y",Table1[[#This Row],[Asset Class]]="Local","")</f>
        <v/>
      </c>
      <c r="R1203" s="86" t="str" cm="1">
        <f t="array" ref="R1203">_xlfn.IFS(Table1[[#This Row],[Asset Class]]&lt;&gt;"Local","y",R$11=$E1203,"y",Table1[[#This Row],[Asset Class]]="Local","")</f>
        <v>y</v>
      </c>
      <c r="S1203" s="341" t="str" cm="1">
        <f t="array" ref="S1203">_xlfn.IFS(Table1[[#This Row],[Asset Class]]&lt;&gt;"Local","y",S$11=$E1203,"y",Table1[[#This Row],[Asset Class]]="Local","")</f>
        <v/>
      </c>
      <c r="T1203" s="50"/>
      <c r="U1203" s="95" t="str">
        <f>IF(Table1[[#This Row],[Asset Class]]&lt;&gt;"Local",0.25,IF(P1203="y",1,""))</f>
        <v/>
      </c>
      <c r="V1203" s="415" t="str">
        <f>IF(Table1[[#This Row],[Asset Class]]&lt;&gt;"Local",0.25,IF(Q1203="y",1,""))</f>
        <v/>
      </c>
      <c r="W1203" s="415">
        <f>IF(Table1[[#This Row],[Asset Class]]&lt;&gt;"Local",0.25,IF(R1203="y",1,""))</f>
        <v>1</v>
      </c>
      <c r="X1203" s="415" t="str">
        <f>IF(Table1[[#This Row],[Asset Class]]&lt;&gt;"Local",0.25,IF(S1203="y",1,""))</f>
        <v/>
      </c>
      <c r="Y1203" s="95">
        <f t="shared" si="108"/>
        <v>1</v>
      </c>
      <c r="Z1203" s="50"/>
      <c r="AA1203" s="257" t="str">
        <f t="shared" si="109"/>
        <v/>
      </c>
      <c r="AB1203" s="258" t="str">
        <f t="shared" si="110"/>
        <v/>
      </c>
      <c r="AC1203" s="258">
        <f t="shared" si="111"/>
        <v>5008175</v>
      </c>
      <c r="AD1203" s="258" t="str">
        <f t="shared" si="112"/>
        <v/>
      </c>
      <c r="AE1203" s="259">
        <f t="shared" si="113"/>
        <v>5008175</v>
      </c>
    </row>
    <row r="1204" spans="1:31">
      <c r="A1204" s="26"/>
      <c r="B1204" s="210" t="s">
        <v>2029</v>
      </c>
      <c r="C1204" s="211" t="s">
        <v>2032</v>
      </c>
      <c r="D1204" s="211" t="s">
        <v>111</v>
      </c>
      <c r="E1204" s="211" t="s">
        <v>102</v>
      </c>
      <c r="F1204" s="241" t="s">
        <v>108</v>
      </c>
      <c r="G1204" s="357">
        <v>0.5</v>
      </c>
      <c r="H1204" s="360">
        <v>2473.949509756751</v>
      </c>
      <c r="I1204" s="365">
        <v>143.96305955739601</v>
      </c>
      <c r="J1204" s="332">
        <f>Table1[[#This Row],[Embellishment Area (m2)]]*Table1[[#This Row],[Construction Unit Rate ($/m)]]*Table1[[#This Row],[Embellishment Area Factor]]</f>
        <v>178078.6703075509</v>
      </c>
      <c r="K1204" s="246">
        <v>4947.899019513502</v>
      </c>
      <c r="L1204" s="337">
        <v>39.027494808321961</v>
      </c>
      <c r="M1204" s="88">
        <f>Table1[[#This Row],[Size of land (m2)]]*Table1[[#This Row],[Land Unit Rate ($/m2)]]</f>
        <v>193104.10329616451</v>
      </c>
      <c r="N1204" s="244">
        <v>2021</v>
      </c>
      <c r="O1204" s="202">
        <f>ROUND(IF(Table1[[#This Row],[Valuation Year]]=2016,(Table1[[#This Row],[Total Construction Cost ($)]]+Table1[[#This Row],[Land Value]])*('General Input Sheet'!$G$38/'General Input Sheet'!$G$43),Table1[[#This Row],[Total Construction Cost ($)]]+Table1[[#This Row],[Land Value]]),0)</f>
        <v>371183</v>
      </c>
      <c r="P1204" s="123" t="str" cm="1">
        <f t="array" ref="P1204">_xlfn.IFS(Table1[[#This Row],[Asset Class]]&lt;&gt;"Local","y",P$11=$E1204,"y",Table1[[#This Row],[Asset Class]]="Local","")</f>
        <v/>
      </c>
      <c r="Q1204" s="86" t="str" cm="1">
        <f t="array" ref="Q1204">_xlfn.IFS(Table1[[#This Row],[Asset Class]]&lt;&gt;"Local","y",Q$11=$E1204,"y",Table1[[#This Row],[Asset Class]]="Local","")</f>
        <v/>
      </c>
      <c r="R1204" s="86" t="str" cm="1">
        <f t="array" ref="R1204">_xlfn.IFS(Table1[[#This Row],[Asset Class]]&lt;&gt;"Local","y",R$11=$E1204,"y",Table1[[#This Row],[Asset Class]]="Local","")</f>
        <v>y</v>
      </c>
      <c r="S1204" s="341" t="str" cm="1">
        <f t="array" ref="S1204">_xlfn.IFS(Table1[[#This Row],[Asset Class]]&lt;&gt;"Local","y",S$11=$E1204,"y",Table1[[#This Row],[Asset Class]]="Local","")</f>
        <v/>
      </c>
      <c r="T1204" s="50"/>
      <c r="U1204" s="95" t="str">
        <f>IF(Table1[[#This Row],[Asset Class]]&lt;&gt;"Local",0.25,IF(P1204="y",1,""))</f>
        <v/>
      </c>
      <c r="V1204" s="415" t="str">
        <f>IF(Table1[[#This Row],[Asset Class]]&lt;&gt;"Local",0.25,IF(Q1204="y",1,""))</f>
        <v/>
      </c>
      <c r="W1204" s="415">
        <f>IF(Table1[[#This Row],[Asset Class]]&lt;&gt;"Local",0.25,IF(R1204="y",1,""))</f>
        <v>1</v>
      </c>
      <c r="X1204" s="415" t="str">
        <f>IF(Table1[[#This Row],[Asset Class]]&lt;&gt;"Local",0.25,IF(S1204="y",1,""))</f>
        <v/>
      </c>
      <c r="Y1204" s="95">
        <f t="shared" si="108"/>
        <v>1</v>
      </c>
      <c r="Z1204" s="50"/>
      <c r="AA1204" s="257" t="str">
        <f t="shared" si="109"/>
        <v/>
      </c>
      <c r="AB1204" s="258" t="str">
        <f t="shared" si="110"/>
        <v/>
      </c>
      <c r="AC1204" s="258">
        <f t="shared" si="111"/>
        <v>371183</v>
      </c>
      <c r="AD1204" s="258" t="str">
        <f t="shared" si="112"/>
        <v/>
      </c>
      <c r="AE1204" s="259">
        <f t="shared" si="113"/>
        <v>371183</v>
      </c>
    </row>
    <row r="1205" spans="1:31">
      <c r="A1205" s="26"/>
      <c r="B1205" s="210" t="s">
        <v>2033</v>
      </c>
      <c r="C1205" s="211" t="s">
        <v>2034</v>
      </c>
      <c r="D1205" s="211" t="s">
        <v>111</v>
      </c>
      <c r="E1205" s="211" t="s">
        <v>102</v>
      </c>
      <c r="F1205" s="241" t="s">
        <v>103</v>
      </c>
      <c r="G1205" s="357">
        <v>0.5</v>
      </c>
      <c r="H1205" s="360">
        <v>800.69101833303296</v>
      </c>
      <c r="I1205" s="365">
        <v>143.96305955739601</v>
      </c>
      <c r="J1205" s="332">
        <f>Table1[[#This Row],[Embellishment Area (m2)]]*Table1[[#This Row],[Construction Unit Rate ($/m)]]*Table1[[#This Row],[Embellishment Area Factor]]</f>
        <v>57634.964379675243</v>
      </c>
      <c r="K1205" s="246">
        <v>0</v>
      </c>
      <c r="L1205" s="337">
        <v>39.027494808321961</v>
      </c>
      <c r="M1205" s="88">
        <f>Table1[[#This Row],[Size of land (m2)]]*Table1[[#This Row],[Land Unit Rate ($/m2)]]</f>
        <v>0</v>
      </c>
      <c r="N1205" s="244">
        <v>2021</v>
      </c>
      <c r="O1205" s="202">
        <f>ROUND(IF(Table1[[#This Row],[Valuation Year]]=2016,(Table1[[#This Row],[Total Construction Cost ($)]]+Table1[[#This Row],[Land Value]])*('General Input Sheet'!$G$38/'General Input Sheet'!$G$43),Table1[[#This Row],[Total Construction Cost ($)]]+Table1[[#This Row],[Land Value]]),0)</f>
        <v>57635</v>
      </c>
      <c r="P1205" s="123" t="str" cm="1">
        <f t="array" ref="P1205">_xlfn.IFS(Table1[[#This Row],[Asset Class]]&lt;&gt;"Local","y",P$11=$E1205,"y",Table1[[#This Row],[Asset Class]]="Local","")</f>
        <v/>
      </c>
      <c r="Q1205" s="86" t="str" cm="1">
        <f t="array" ref="Q1205">_xlfn.IFS(Table1[[#This Row],[Asset Class]]&lt;&gt;"Local","y",Q$11=$E1205,"y",Table1[[#This Row],[Asset Class]]="Local","")</f>
        <v/>
      </c>
      <c r="R1205" s="86" t="str" cm="1">
        <f t="array" ref="R1205">_xlfn.IFS(Table1[[#This Row],[Asset Class]]&lt;&gt;"Local","y",R$11=$E1205,"y",Table1[[#This Row],[Asset Class]]="Local","")</f>
        <v>y</v>
      </c>
      <c r="S1205" s="341" t="str" cm="1">
        <f t="array" ref="S1205">_xlfn.IFS(Table1[[#This Row],[Asset Class]]&lt;&gt;"Local","y",S$11=$E1205,"y",Table1[[#This Row],[Asset Class]]="Local","")</f>
        <v/>
      </c>
      <c r="T1205" s="50"/>
      <c r="U1205" s="95" t="str">
        <f>IF(Table1[[#This Row],[Asset Class]]&lt;&gt;"Local",0.25,IF(P1205="y",1,""))</f>
        <v/>
      </c>
      <c r="V1205" s="415" t="str">
        <f>IF(Table1[[#This Row],[Asset Class]]&lt;&gt;"Local",0.25,IF(Q1205="y",1,""))</f>
        <v/>
      </c>
      <c r="W1205" s="415">
        <f>IF(Table1[[#This Row],[Asset Class]]&lt;&gt;"Local",0.25,IF(R1205="y",1,""))</f>
        <v>1</v>
      </c>
      <c r="X1205" s="415" t="str">
        <f>IF(Table1[[#This Row],[Asset Class]]&lt;&gt;"Local",0.25,IF(S1205="y",1,""))</f>
        <v/>
      </c>
      <c r="Y1205" s="95">
        <f t="shared" si="108"/>
        <v>1</v>
      </c>
      <c r="Z1205" s="50"/>
      <c r="AA1205" s="257" t="str">
        <f t="shared" si="109"/>
        <v/>
      </c>
      <c r="AB1205" s="258" t="str">
        <f t="shared" si="110"/>
        <v/>
      </c>
      <c r="AC1205" s="258">
        <f t="shared" si="111"/>
        <v>57635</v>
      </c>
      <c r="AD1205" s="258" t="str">
        <f t="shared" si="112"/>
        <v/>
      </c>
      <c r="AE1205" s="259">
        <f t="shared" si="113"/>
        <v>57635</v>
      </c>
    </row>
    <row r="1206" spans="1:31">
      <c r="A1206" s="26"/>
      <c r="B1206" s="210" t="s">
        <v>2035</v>
      </c>
      <c r="C1206" s="211" t="s">
        <v>2036</v>
      </c>
      <c r="D1206" s="211" t="s">
        <v>106</v>
      </c>
      <c r="E1206" s="211" t="s">
        <v>107</v>
      </c>
      <c r="F1206" s="241" t="s">
        <v>103</v>
      </c>
      <c r="G1206" s="357">
        <v>0.5</v>
      </c>
      <c r="H1206" s="360">
        <v>5753.4089718803252</v>
      </c>
      <c r="I1206" s="365">
        <v>295.91815694928124</v>
      </c>
      <c r="J1206" s="332">
        <f>Table1[[#This Row],[Embellishment Area (m2)]]*Table1[[#This Row],[Construction Unit Rate ($/m)]]*Table1[[#This Row],[Embellishment Area Factor]]</f>
        <v>851269.08956714242</v>
      </c>
      <c r="K1206" s="246">
        <v>0</v>
      </c>
      <c r="L1206" s="337">
        <v>157.26221918381682</v>
      </c>
      <c r="M1206" s="88">
        <f>Table1[[#This Row],[Size of land (m2)]]*Table1[[#This Row],[Land Unit Rate ($/m2)]]</f>
        <v>0</v>
      </c>
      <c r="N1206" s="244">
        <v>2021</v>
      </c>
      <c r="O1206" s="202">
        <f>ROUND(IF(Table1[[#This Row],[Valuation Year]]=2016,(Table1[[#This Row],[Total Construction Cost ($)]]+Table1[[#This Row],[Land Value]])*('General Input Sheet'!$G$38/'General Input Sheet'!$G$43),Table1[[#This Row],[Total Construction Cost ($)]]+Table1[[#This Row],[Land Value]]),0)</f>
        <v>851269</v>
      </c>
      <c r="P1206" s="123" t="str" cm="1">
        <f t="array" ref="P1206">_xlfn.IFS(Table1[[#This Row],[Asset Class]]&lt;&gt;"Local","y",P$11=$E1206,"y",Table1[[#This Row],[Asset Class]]="Local","")</f>
        <v>y</v>
      </c>
      <c r="Q1206" s="86" t="str" cm="1">
        <f t="array" ref="Q1206">_xlfn.IFS(Table1[[#This Row],[Asset Class]]&lt;&gt;"Local","y",Q$11=$E1206,"y",Table1[[#This Row],[Asset Class]]="Local","")</f>
        <v>y</v>
      </c>
      <c r="R1206" s="86" t="str" cm="1">
        <f t="array" ref="R1206">_xlfn.IFS(Table1[[#This Row],[Asset Class]]&lt;&gt;"Local","y",R$11=$E1206,"y",Table1[[#This Row],[Asset Class]]="Local","")</f>
        <v>y</v>
      </c>
      <c r="S1206" s="341" t="str" cm="1">
        <f t="array" ref="S1206">_xlfn.IFS(Table1[[#This Row],[Asset Class]]&lt;&gt;"Local","y",S$11=$E1206,"y",Table1[[#This Row],[Asset Class]]="Local","")</f>
        <v>y</v>
      </c>
      <c r="T1206" s="50"/>
      <c r="U1206" s="95">
        <f>IF(Table1[[#This Row],[Asset Class]]&lt;&gt;"Local",0.25,IF(P1206="y",1,""))</f>
        <v>0.25</v>
      </c>
      <c r="V1206" s="415">
        <f>IF(Table1[[#This Row],[Asset Class]]&lt;&gt;"Local",0.25,IF(Q1206="y",1,""))</f>
        <v>0.25</v>
      </c>
      <c r="W1206" s="415">
        <f>IF(Table1[[#This Row],[Asset Class]]&lt;&gt;"Local",0.25,IF(R1206="y",1,""))</f>
        <v>0.25</v>
      </c>
      <c r="X1206" s="415">
        <f>IF(Table1[[#This Row],[Asset Class]]&lt;&gt;"Local",0.25,IF(S1206="y",1,""))</f>
        <v>0.25</v>
      </c>
      <c r="Y1206" s="95">
        <f t="shared" si="108"/>
        <v>1</v>
      </c>
      <c r="Z1206" s="50"/>
      <c r="AA1206" s="257">
        <f t="shared" si="109"/>
        <v>212817.25</v>
      </c>
      <c r="AB1206" s="258">
        <f t="shared" si="110"/>
        <v>212817.25</v>
      </c>
      <c r="AC1206" s="258">
        <f t="shared" si="111"/>
        <v>212817.25</v>
      </c>
      <c r="AD1206" s="258">
        <f t="shared" si="112"/>
        <v>212817.25</v>
      </c>
      <c r="AE1206" s="259">
        <f t="shared" si="113"/>
        <v>851269</v>
      </c>
    </row>
    <row r="1207" spans="1:31">
      <c r="A1207" s="26"/>
      <c r="B1207" s="210" t="s">
        <v>2035</v>
      </c>
      <c r="C1207" s="211" t="s">
        <v>2037</v>
      </c>
      <c r="D1207" s="211" t="s">
        <v>106</v>
      </c>
      <c r="E1207" s="211" t="s">
        <v>107</v>
      </c>
      <c r="F1207" s="241" t="s">
        <v>108</v>
      </c>
      <c r="G1207" s="357">
        <v>0.5</v>
      </c>
      <c r="H1207" s="360">
        <v>6668.7245703512854</v>
      </c>
      <c r="I1207" s="365">
        <v>295.91815694928124</v>
      </c>
      <c r="J1207" s="332">
        <f>Table1[[#This Row],[Embellishment Area (m2)]]*Table1[[#This Row],[Construction Unit Rate ($/m)]]*Table1[[#This Row],[Embellishment Area Factor]]</f>
        <v>986698.34203036991</v>
      </c>
      <c r="K1207" s="246">
        <v>0</v>
      </c>
      <c r="L1207" s="337">
        <v>157.26221918381682</v>
      </c>
      <c r="M1207" s="88">
        <f>Table1[[#This Row],[Size of land (m2)]]*Table1[[#This Row],[Land Unit Rate ($/m2)]]</f>
        <v>0</v>
      </c>
      <c r="N1207" s="244">
        <v>2021</v>
      </c>
      <c r="O1207" s="202">
        <f>ROUND(IF(Table1[[#This Row],[Valuation Year]]=2016,(Table1[[#This Row],[Total Construction Cost ($)]]+Table1[[#This Row],[Land Value]])*('General Input Sheet'!$G$38/'General Input Sheet'!$G$43),Table1[[#This Row],[Total Construction Cost ($)]]+Table1[[#This Row],[Land Value]]),0)</f>
        <v>986698</v>
      </c>
      <c r="P1207" s="123" t="str" cm="1">
        <f t="array" ref="P1207">_xlfn.IFS(Table1[[#This Row],[Asset Class]]&lt;&gt;"Local","y",P$11=$E1207,"y",Table1[[#This Row],[Asset Class]]="Local","")</f>
        <v>y</v>
      </c>
      <c r="Q1207" s="86" t="str" cm="1">
        <f t="array" ref="Q1207">_xlfn.IFS(Table1[[#This Row],[Asset Class]]&lt;&gt;"Local","y",Q$11=$E1207,"y",Table1[[#This Row],[Asset Class]]="Local","")</f>
        <v>y</v>
      </c>
      <c r="R1207" s="86" t="str" cm="1">
        <f t="array" ref="R1207">_xlfn.IFS(Table1[[#This Row],[Asset Class]]&lt;&gt;"Local","y",R$11=$E1207,"y",Table1[[#This Row],[Asset Class]]="Local","")</f>
        <v>y</v>
      </c>
      <c r="S1207" s="341" t="str" cm="1">
        <f t="array" ref="S1207">_xlfn.IFS(Table1[[#This Row],[Asset Class]]&lt;&gt;"Local","y",S$11=$E1207,"y",Table1[[#This Row],[Asset Class]]="Local","")</f>
        <v>y</v>
      </c>
      <c r="T1207" s="50"/>
      <c r="U1207" s="95">
        <f>IF(Table1[[#This Row],[Asset Class]]&lt;&gt;"Local",0.25,IF(P1207="y",1,""))</f>
        <v>0.25</v>
      </c>
      <c r="V1207" s="415">
        <f>IF(Table1[[#This Row],[Asset Class]]&lt;&gt;"Local",0.25,IF(Q1207="y",1,""))</f>
        <v>0.25</v>
      </c>
      <c r="W1207" s="415">
        <f>IF(Table1[[#This Row],[Asset Class]]&lt;&gt;"Local",0.25,IF(R1207="y",1,""))</f>
        <v>0.25</v>
      </c>
      <c r="X1207" s="415">
        <f>IF(Table1[[#This Row],[Asset Class]]&lt;&gt;"Local",0.25,IF(S1207="y",1,""))</f>
        <v>0.25</v>
      </c>
      <c r="Y1207" s="95">
        <f t="shared" si="108"/>
        <v>1</v>
      </c>
      <c r="Z1207" s="50"/>
      <c r="AA1207" s="257">
        <f t="shared" si="109"/>
        <v>246674.5</v>
      </c>
      <c r="AB1207" s="258">
        <f t="shared" si="110"/>
        <v>246674.5</v>
      </c>
      <c r="AC1207" s="258">
        <f t="shared" si="111"/>
        <v>246674.5</v>
      </c>
      <c r="AD1207" s="258">
        <f t="shared" si="112"/>
        <v>246674.5</v>
      </c>
      <c r="AE1207" s="259">
        <f t="shared" si="113"/>
        <v>986698</v>
      </c>
    </row>
    <row r="1208" spans="1:31">
      <c r="A1208" s="26"/>
      <c r="B1208" s="210" t="s">
        <v>2038</v>
      </c>
      <c r="C1208" s="211" t="s">
        <v>2039</v>
      </c>
      <c r="D1208" s="211" t="s">
        <v>106</v>
      </c>
      <c r="E1208" s="211" t="s">
        <v>114</v>
      </c>
      <c r="F1208" s="241" t="s">
        <v>108</v>
      </c>
      <c r="G1208" s="357">
        <v>0.5</v>
      </c>
      <c r="H1208" s="360">
        <v>3609.9221192008217</v>
      </c>
      <c r="I1208" s="365">
        <v>566.28724924743767</v>
      </c>
      <c r="J1208" s="332">
        <f>Table1[[#This Row],[Embellishment Area (m2)]]*Table1[[#This Row],[Construction Unit Rate ($/m)]]*Table1[[#This Row],[Embellishment Area Factor]]</f>
        <v>1022126.4334398571</v>
      </c>
      <c r="K1208" s="246">
        <v>0</v>
      </c>
      <c r="L1208" s="337">
        <v>75.676903388107434</v>
      </c>
      <c r="M1208" s="88">
        <f>Table1[[#This Row],[Size of land (m2)]]*Table1[[#This Row],[Land Unit Rate ($/m2)]]</f>
        <v>0</v>
      </c>
      <c r="N1208" s="244">
        <v>2021</v>
      </c>
      <c r="O1208" s="202">
        <f>ROUND(IF(Table1[[#This Row],[Valuation Year]]=2016,(Table1[[#This Row],[Total Construction Cost ($)]]+Table1[[#This Row],[Land Value]])*('General Input Sheet'!$G$38/'General Input Sheet'!$G$43),Table1[[#This Row],[Total Construction Cost ($)]]+Table1[[#This Row],[Land Value]]),0)</f>
        <v>1022126</v>
      </c>
      <c r="P1208" s="123" t="str" cm="1">
        <f t="array" ref="P1208">_xlfn.IFS(Table1[[#This Row],[Asset Class]]&lt;&gt;"Local","y",P$11=$E1208,"y",Table1[[#This Row],[Asset Class]]="Local","")</f>
        <v>y</v>
      </c>
      <c r="Q1208" s="86" t="str" cm="1">
        <f t="array" ref="Q1208">_xlfn.IFS(Table1[[#This Row],[Asset Class]]&lt;&gt;"Local","y",Q$11=$E1208,"y",Table1[[#This Row],[Asset Class]]="Local","")</f>
        <v>y</v>
      </c>
      <c r="R1208" s="86" t="str" cm="1">
        <f t="array" ref="R1208">_xlfn.IFS(Table1[[#This Row],[Asset Class]]&lt;&gt;"Local","y",R$11=$E1208,"y",Table1[[#This Row],[Asset Class]]="Local","")</f>
        <v>y</v>
      </c>
      <c r="S1208" s="341" t="str" cm="1">
        <f t="array" ref="S1208">_xlfn.IFS(Table1[[#This Row],[Asset Class]]&lt;&gt;"Local","y",S$11=$E1208,"y",Table1[[#This Row],[Asset Class]]="Local","")</f>
        <v>y</v>
      </c>
      <c r="T1208" s="50"/>
      <c r="U1208" s="95">
        <f>IF(Table1[[#This Row],[Asset Class]]&lt;&gt;"Local",0.25,IF(P1208="y",1,""))</f>
        <v>0.25</v>
      </c>
      <c r="V1208" s="415">
        <f>IF(Table1[[#This Row],[Asset Class]]&lt;&gt;"Local",0.25,IF(Q1208="y",1,""))</f>
        <v>0.25</v>
      </c>
      <c r="W1208" s="415">
        <f>IF(Table1[[#This Row],[Asset Class]]&lt;&gt;"Local",0.25,IF(R1208="y",1,""))</f>
        <v>0.25</v>
      </c>
      <c r="X1208" s="415">
        <f>IF(Table1[[#This Row],[Asset Class]]&lt;&gt;"Local",0.25,IF(S1208="y",1,""))</f>
        <v>0.25</v>
      </c>
      <c r="Y1208" s="95">
        <f t="shared" si="108"/>
        <v>1</v>
      </c>
      <c r="Z1208" s="50"/>
      <c r="AA1208" s="257">
        <f t="shared" si="109"/>
        <v>255531.5</v>
      </c>
      <c r="AB1208" s="258">
        <f t="shared" si="110"/>
        <v>255531.5</v>
      </c>
      <c r="AC1208" s="258">
        <f t="shared" si="111"/>
        <v>255531.5</v>
      </c>
      <c r="AD1208" s="258">
        <f t="shared" si="112"/>
        <v>255531.5</v>
      </c>
      <c r="AE1208" s="259">
        <f t="shared" si="113"/>
        <v>1022126</v>
      </c>
    </row>
    <row r="1209" spans="1:31">
      <c r="A1209" s="26"/>
      <c r="B1209" s="210" t="s">
        <v>2038</v>
      </c>
      <c r="C1209" s="211" t="s">
        <v>2040</v>
      </c>
      <c r="D1209" s="211" t="s">
        <v>106</v>
      </c>
      <c r="E1209" s="211" t="s">
        <v>114</v>
      </c>
      <c r="F1209" s="241" t="s">
        <v>108</v>
      </c>
      <c r="G1209" s="357">
        <v>0.5</v>
      </c>
      <c r="H1209" s="360">
        <v>11949.067942128844</v>
      </c>
      <c r="I1209" s="365">
        <v>566.28724924743767</v>
      </c>
      <c r="J1209" s="332">
        <f>Table1[[#This Row],[Embellishment Area (m2)]]*Table1[[#This Row],[Construction Unit Rate ($/m)]]*Table1[[#This Row],[Embellishment Area Factor]]</f>
        <v>3383302.408009442</v>
      </c>
      <c r="K1209" s="246">
        <v>0</v>
      </c>
      <c r="L1209" s="337">
        <v>75.676903388107434</v>
      </c>
      <c r="M1209" s="88">
        <f>Table1[[#This Row],[Size of land (m2)]]*Table1[[#This Row],[Land Unit Rate ($/m2)]]</f>
        <v>0</v>
      </c>
      <c r="N1209" s="244">
        <v>2021</v>
      </c>
      <c r="O1209" s="202">
        <f>ROUND(IF(Table1[[#This Row],[Valuation Year]]=2016,(Table1[[#This Row],[Total Construction Cost ($)]]+Table1[[#This Row],[Land Value]])*('General Input Sheet'!$G$38/'General Input Sheet'!$G$43),Table1[[#This Row],[Total Construction Cost ($)]]+Table1[[#This Row],[Land Value]]),0)</f>
        <v>3383302</v>
      </c>
      <c r="P1209" s="123" t="str" cm="1">
        <f t="array" ref="P1209">_xlfn.IFS(Table1[[#This Row],[Asset Class]]&lt;&gt;"Local","y",P$11=$E1209,"y",Table1[[#This Row],[Asset Class]]="Local","")</f>
        <v>y</v>
      </c>
      <c r="Q1209" s="86" t="str" cm="1">
        <f t="array" ref="Q1209">_xlfn.IFS(Table1[[#This Row],[Asset Class]]&lt;&gt;"Local","y",Q$11=$E1209,"y",Table1[[#This Row],[Asset Class]]="Local","")</f>
        <v>y</v>
      </c>
      <c r="R1209" s="86" t="str" cm="1">
        <f t="array" ref="R1209">_xlfn.IFS(Table1[[#This Row],[Asset Class]]&lt;&gt;"Local","y",R$11=$E1209,"y",Table1[[#This Row],[Asset Class]]="Local","")</f>
        <v>y</v>
      </c>
      <c r="S1209" s="341" t="str" cm="1">
        <f t="array" ref="S1209">_xlfn.IFS(Table1[[#This Row],[Asset Class]]&lt;&gt;"Local","y",S$11=$E1209,"y",Table1[[#This Row],[Asset Class]]="Local","")</f>
        <v>y</v>
      </c>
      <c r="T1209" s="50"/>
      <c r="U1209" s="95">
        <f>IF(Table1[[#This Row],[Asset Class]]&lt;&gt;"Local",0.25,IF(P1209="y",1,""))</f>
        <v>0.25</v>
      </c>
      <c r="V1209" s="415">
        <f>IF(Table1[[#This Row],[Asset Class]]&lt;&gt;"Local",0.25,IF(Q1209="y",1,""))</f>
        <v>0.25</v>
      </c>
      <c r="W1209" s="415">
        <f>IF(Table1[[#This Row],[Asset Class]]&lt;&gt;"Local",0.25,IF(R1209="y",1,""))</f>
        <v>0.25</v>
      </c>
      <c r="X1209" s="415">
        <f>IF(Table1[[#This Row],[Asset Class]]&lt;&gt;"Local",0.25,IF(S1209="y",1,""))</f>
        <v>0.25</v>
      </c>
      <c r="Y1209" s="95">
        <f t="shared" si="108"/>
        <v>1</v>
      </c>
      <c r="Z1209" s="50"/>
      <c r="AA1209" s="257">
        <f t="shared" si="109"/>
        <v>845825.5</v>
      </c>
      <c r="AB1209" s="258">
        <f t="shared" si="110"/>
        <v>845825.5</v>
      </c>
      <c r="AC1209" s="258">
        <f t="shared" si="111"/>
        <v>845825.5</v>
      </c>
      <c r="AD1209" s="258">
        <f t="shared" si="112"/>
        <v>845825.5</v>
      </c>
      <c r="AE1209" s="259">
        <f t="shared" si="113"/>
        <v>3383302</v>
      </c>
    </row>
    <row r="1210" spans="1:31">
      <c r="A1210" s="26"/>
      <c r="B1210" s="210" t="s">
        <v>2041</v>
      </c>
      <c r="C1210" s="211" t="s">
        <v>2042</v>
      </c>
      <c r="D1210" s="211" t="s">
        <v>111</v>
      </c>
      <c r="E1210" s="211" t="s">
        <v>114</v>
      </c>
      <c r="F1210" s="241" t="s">
        <v>103</v>
      </c>
      <c r="G1210" s="357">
        <v>0.5</v>
      </c>
      <c r="H1210" s="360">
        <v>5042.9895530948152</v>
      </c>
      <c r="I1210" s="365">
        <v>77.371645491830151</v>
      </c>
      <c r="J1210" s="332">
        <f>Table1[[#This Row],[Embellishment Area (m2)]]*Table1[[#This Row],[Construction Unit Rate ($/m)]]*Table1[[#This Row],[Embellishment Area Factor]]</f>
        <v>195092.19996052751</v>
      </c>
      <c r="K1210" s="246">
        <v>0</v>
      </c>
      <c r="L1210" s="337">
        <v>51.919695325664051</v>
      </c>
      <c r="M1210" s="88">
        <f>Table1[[#This Row],[Size of land (m2)]]*Table1[[#This Row],[Land Unit Rate ($/m2)]]</f>
        <v>0</v>
      </c>
      <c r="N1210" s="244">
        <v>2021</v>
      </c>
      <c r="O1210" s="202">
        <f>ROUND(IF(Table1[[#This Row],[Valuation Year]]=2016,(Table1[[#This Row],[Total Construction Cost ($)]]+Table1[[#This Row],[Land Value]])*('General Input Sheet'!$G$38/'General Input Sheet'!$G$43),Table1[[#This Row],[Total Construction Cost ($)]]+Table1[[#This Row],[Land Value]]),0)</f>
        <v>195092</v>
      </c>
      <c r="P1210" s="123" t="str" cm="1">
        <f t="array" ref="P1210">_xlfn.IFS(Table1[[#This Row],[Asset Class]]&lt;&gt;"Local","y",P$11=$E1210,"y",Table1[[#This Row],[Asset Class]]="Local","")</f>
        <v/>
      </c>
      <c r="Q1210" s="86" t="str" cm="1">
        <f t="array" ref="Q1210">_xlfn.IFS(Table1[[#This Row],[Asset Class]]&lt;&gt;"Local","y",Q$11=$E1210,"y",Table1[[#This Row],[Asset Class]]="Local","")</f>
        <v/>
      </c>
      <c r="R1210" s="86" t="str" cm="1">
        <f t="array" ref="R1210">_xlfn.IFS(Table1[[#This Row],[Asset Class]]&lt;&gt;"Local","y",R$11=$E1210,"y",Table1[[#This Row],[Asset Class]]="Local","")</f>
        <v/>
      </c>
      <c r="S1210" s="341" t="str" cm="1">
        <f t="array" ref="S1210">_xlfn.IFS(Table1[[#This Row],[Asset Class]]&lt;&gt;"Local","y",S$11=$E1210,"y",Table1[[#This Row],[Asset Class]]="Local","")</f>
        <v>y</v>
      </c>
      <c r="T1210" s="50"/>
      <c r="U1210" s="95" t="str">
        <f>IF(Table1[[#This Row],[Asset Class]]&lt;&gt;"Local",0.25,IF(P1210="y",1,""))</f>
        <v/>
      </c>
      <c r="V1210" s="415" t="str">
        <f>IF(Table1[[#This Row],[Asset Class]]&lt;&gt;"Local",0.25,IF(Q1210="y",1,""))</f>
        <v/>
      </c>
      <c r="W1210" s="415" t="str">
        <f>IF(Table1[[#This Row],[Asset Class]]&lt;&gt;"Local",0.25,IF(R1210="y",1,""))</f>
        <v/>
      </c>
      <c r="X1210" s="415">
        <f>IF(Table1[[#This Row],[Asset Class]]&lt;&gt;"Local",0.25,IF(S1210="y",1,""))</f>
        <v>1</v>
      </c>
      <c r="Y1210" s="95">
        <f t="shared" si="108"/>
        <v>1</v>
      </c>
      <c r="Z1210" s="50"/>
      <c r="AA1210" s="257" t="str">
        <f t="shared" si="109"/>
        <v/>
      </c>
      <c r="AB1210" s="258" t="str">
        <f t="shared" si="110"/>
        <v/>
      </c>
      <c r="AC1210" s="258" t="str">
        <f t="shared" si="111"/>
        <v/>
      </c>
      <c r="AD1210" s="258">
        <f t="shared" si="112"/>
        <v>195092</v>
      </c>
      <c r="AE1210" s="259">
        <f t="shared" si="113"/>
        <v>195092</v>
      </c>
    </row>
    <row r="1211" spans="1:31">
      <c r="A1211" s="26"/>
      <c r="B1211" s="210" t="s">
        <v>2043</v>
      </c>
      <c r="C1211" s="211" t="s">
        <v>2044</v>
      </c>
      <c r="D1211" s="211" t="s">
        <v>111</v>
      </c>
      <c r="E1211" s="211" t="s">
        <v>143</v>
      </c>
      <c r="F1211" s="241" t="s">
        <v>103</v>
      </c>
      <c r="G1211" s="357">
        <v>0.5</v>
      </c>
      <c r="H1211" s="360">
        <v>1023.1304577771955</v>
      </c>
      <c r="I1211" s="365">
        <v>115.6419902144599</v>
      </c>
      <c r="J1211" s="332">
        <f>Table1[[#This Row],[Embellishment Area (m2)]]*Table1[[#This Row],[Construction Unit Rate ($/m)]]*Table1[[#This Row],[Embellishment Area Factor]]</f>
        <v>59158.421193193157</v>
      </c>
      <c r="K1211" s="246">
        <v>2046.260915554391</v>
      </c>
      <c r="L1211" s="337">
        <v>85.331826959272703</v>
      </c>
      <c r="M1211" s="88">
        <f>Table1[[#This Row],[Size of land (m2)]]*Table1[[#This Row],[Land Unit Rate ($/m2)]]</f>
        <v>174611.18235961022</v>
      </c>
      <c r="N1211" s="244">
        <v>2021</v>
      </c>
      <c r="O1211" s="202">
        <f>ROUND(IF(Table1[[#This Row],[Valuation Year]]=2016,(Table1[[#This Row],[Total Construction Cost ($)]]+Table1[[#This Row],[Land Value]])*('General Input Sheet'!$G$38/'General Input Sheet'!$G$43),Table1[[#This Row],[Total Construction Cost ($)]]+Table1[[#This Row],[Land Value]]),0)</f>
        <v>233770</v>
      </c>
      <c r="P1211" s="123" t="str" cm="1">
        <f t="array" ref="P1211">_xlfn.IFS(Table1[[#This Row],[Asset Class]]&lt;&gt;"Local","y",P$11=$E1211,"y",Table1[[#This Row],[Asset Class]]="Local","")</f>
        <v/>
      </c>
      <c r="Q1211" s="86" t="str" cm="1">
        <f t="array" ref="Q1211">_xlfn.IFS(Table1[[#This Row],[Asset Class]]&lt;&gt;"Local","y",Q$11=$E1211,"y",Table1[[#This Row],[Asset Class]]="Local","")</f>
        <v>y</v>
      </c>
      <c r="R1211" s="86" t="str" cm="1">
        <f t="array" ref="R1211">_xlfn.IFS(Table1[[#This Row],[Asset Class]]&lt;&gt;"Local","y",R$11=$E1211,"y",Table1[[#This Row],[Asset Class]]="Local","")</f>
        <v/>
      </c>
      <c r="S1211" s="341" t="str" cm="1">
        <f t="array" ref="S1211">_xlfn.IFS(Table1[[#This Row],[Asset Class]]&lt;&gt;"Local","y",S$11=$E1211,"y",Table1[[#This Row],[Asset Class]]="Local","")</f>
        <v/>
      </c>
      <c r="T1211" s="50"/>
      <c r="U1211" s="95" t="str">
        <f>IF(Table1[[#This Row],[Asset Class]]&lt;&gt;"Local",0.25,IF(P1211="y",1,""))</f>
        <v/>
      </c>
      <c r="V1211" s="415">
        <f>IF(Table1[[#This Row],[Asset Class]]&lt;&gt;"Local",0.25,IF(Q1211="y",1,""))</f>
        <v>1</v>
      </c>
      <c r="W1211" s="415" t="str">
        <f>IF(Table1[[#This Row],[Asset Class]]&lt;&gt;"Local",0.25,IF(R1211="y",1,""))</f>
        <v/>
      </c>
      <c r="X1211" s="415" t="str">
        <f>IF(Table1[[#This Row],[Asset Class]]&lt;&gt;"Local",0.25,IF(S1211="y",1,""))</f>
        <v/>
      </c>
      <c r="Y1211" s="95">
        <f t="shared" si="108"/>
        <v>1</v>
      </c>
      <c r="Z1211" s="50"/>
      <c r="AA1211" s="257" t="str">
        <f t="shared" si="109"/>
        <v/>
      </c>
      <c r="AB1211" s="258">
        <f t="shared" si="110"/>
        <v>233770</v>
      </c>
      <c r="AC1211" s="258" t="str">
        <f t="shared" si="111"/>
        <v/>
      </c>
      <c r="AD1211" s="258" t="str">
        <f t="shared" si="112"/>
        <v/>
      </c>
      <c r="AE1211" s="259">
        <f t="shared" si="113"/>
        <v>233770</v>
      </c>
    </row>
    <row r="1212" spans="1:31">
      <c r="A1212" s="26"/>
      <c r="B1212" s="210" t="s">
        <v>2045</v>
      </c>
      <c r="C1212" s="211" t="s">
        <v>2046</v>
      </c>
      <c r="D1212" s="211" t="s">
        <v>111</v>
      </c>
      <c r="E1212" s="211" t="s">
        <v>102</v>
      </c>
      <c r="F1212" s="241" t="s">
        <v>103</v>
      </c>
      <c r="G1212" s="357">
        <v>0.5</v>
      </c>
      <c r="H1212" s="360">
        <v>1279.1210337823929</v>
      </c>
      <c r="I1212" s="365">
        <v>143.96305955739601</v>
      </c>
      <c r="J1212" s="332">
        <f>Table1[[#This Row],[Embellishment Area (m2)]]*Table1[[#This Row],[Construction Unit Rate ($/m)]]*Table1[[#This Row],[Embellishment Area Factor]]</f>
        <v>92073.088783766289</v>
      </c>
      <c r="K1212" s="246">
        <v>0</v>
      </c>
      <c r="L1212" s="337">
        <v>39.027494808321961</v>
      </c>
      <c r="M1212" s="88">
        <f>Table1[[#This Row],[Size of land (m2)]]*Table1[[#This Row],[Land Unit Rate ($/m2)]]</f>
        <v>0</v>
      </c>
      <c r="N1212" s="244">
        <v>2021</v>
      </c>
      <c r="O1212" s="202">
        <f>ROUND(IF(Table1[[#This Row],[Valuation Year]]=2016,(Table1[[#This Row],[Total Construction Cost ($)]]+Table1[[#This Row],[Land Value]])*('General Input Sheet'!$G$38/'General Input Sheet'!$G$43),Table1[[#This Row],[Total Construction Cost ($)]]+Table1[[#This Row],[Land Value]]),0)</f>
        <v>92073</v>
      </c>
      <c r="P1212" s="123" t="str" cm="1">
        <f t="array" ref="P1212">_xlfn.IFS(Table1[[#This Row],[Asset Class]]&lt;&gt;"Local","y",P$11=$E1212,"y",Table1[[#This Row],[Asset Class]]="Local","")</f>
        <v/>
      </c>
      <c r="Q1212" s="86" t="str" cm="1">
        <f t="array" ref="Q1212">_xlfn.IFS(Table1[[#This Row],[Asset Class]]&lt;&gt;"Local","y",Q$11=$E1212,"y",Table1[[#This Row],[Asset Class]]="Local","")</f>
        <v/>
      </c>
      <c r="R1212" s="86" t="str" cm="1">
        <f t="array" ref="R1212">_xlfn.IFS(Table1[[#This Row],[Asset Class]]&lt;&gt;"Local","y",R$11=$E1212,"y",Table1[[#This Row],[Asset Class]]="Local","")</f>
        <v>y</v>
      </c>
      <c r="S1212" s="341" t="str" cm="1">
        <f t="array" ref="S1212">_xlfn.IFS(Table1[[#This Row],[Asset Class]]&lt;&gt;"Local","y",S$11=$E1212,"y",Table1[[#This Row],[Asset Class]]="Local","")</f>
        <v/>
      </c>
      <c r="T1212" s="50"/>
      <c r="U1212" s="95" t="str">
        <f>IF(Table1[[#This Row],[Asset Class]]&lt;&gt;"Local",0.25,IF(P1212="y",1,""))</f>
        <v/>
      </c>
      <c r="V1212" s="415" t="str">
        <f>IF(Table1[[#This Row],[Asset Class]]&lt;&gt;"Local",0.25,IF(Q1212="y",1,""))</f>
        <v/>
      </c>
      <c r="W1212" s="415">
        <f>IF(Table1[[#This Row],[Asset Class]]&lt;&gt;"Local",0.25,IF(R1212="y",1,""))</f>
        <v>1</v>
      </c>
      <c r="X1212" s="415" t="str">
        <f>IF(Table1[[#This Row],[Asset Class]]&lt;&gt;"Local",0.25,IF(S1212="y",1,""))</f>
        <v/>
      </c>
      <c r="Y1212" s="95">
        <f t="shared" si="108"/>
        <v>1</v>
      </c>
      <c r="Z1212" s="50"/>
      <c r="AA1212" s="257" t="str">
        <f t="shared" si="109"/>
        <v/>
      </c>
      <c r="AB1212" s="258" t="str">
        <f t="shared" si="110"/>
        <v/>
      </c>
      <c r="AC1212" s="258">
        <f t="shared" si="111"/>
        <v>92073</v>
      </c>
      <c r="AD1212" s="258" t="str">
        <f t="shared" si="112"/>
        <v/>
      </c>
      <c r="AE1212" s="259">
        <f t="shared" si="113"/>
        <v>92073</v>
      </c>
    </row>
    <row r="1213" spans="1:31">
      <c r="A1213" s="26"/>
      <c r="B1213" s="210" t="s">
        <v>2047</v>
      </c>
      <c r="C1213" s="211" t="s">
        <v>2048</v>
      </c>
      <c r="D1213" s="211" t="s">
        <v>111</v>
      </c>
      <c r="E1213" s="211" t="s">
        <v>107</v>
      </c>
      <c r="F1213" s="241" t="s">
        <v>103</v>
      </c>
      <c r="G1213" s="357">
        <v>0.5</v>
      </c>
      <c r="H1213" s="361">
        <v>1574.6788649093626</v>
      </c>
      <c r="I1213" s="365">
        <v>111.62041035606889</v>
      </c>
      <c r="J1213" s="332">
        <f>Table1[[#This Row],[Embellishment Area (m2)]]*Table1[[#This Row],[Construction Unit Rate ($/m)]]*Table1[[#This Row],[Embellishment Area Factor]]</f>
        <v>87883.150540105911</v>
      </c>
      <c r="K1213" s="246">
        <v>0</v>
      </c>
      <c r="L1213" s="337">
        <v>66.125722619436161</v>
      </c>
      <c r="M1213" s="88">
        <f>Table1[[#This Row],[Size of land (m2)]]*Table1[[#This Row],[Land Unit Rate ($/m2)]]</f>
        <v>0</v>
      </c>
      <c r="N1213" s="244">
        <v>2021</v>
      </c>
      <c r="O1213" s="88">
        <f>ROUND(IF(Table1[[#This Row],[Valuation Year]]=2016,(Table1[[#This Row],[Total Construction Cost ($)]]+Table1[[#This Row],[Land Value]])*('General Input Sheet'!$G$38/'General Input Sheet'!$G$43),Table1[[#This Row],[Total Construction Cost ($)]]+Table1[[#This Row],[Land Value]]),0)</f>
        <v>87883</v>
      </c>
      <c r="P1213" s="123" t="str" cm="1">
        <f t="array" ref="P1213">_xlfn.IFS(Table1[[#This Row],[Asset Class]]&lt;&gt;"Local","y",P$11=$E1213,"y",Table1[[#This Row],[Asset Class]]="Local","")</f>
        <v>y</v>
      </c>
      <c r="Q1213" s="86" t="str" cm="1">
        <f t="array" ref="Q1213">_xlfn.IFS(Table1[[#This Row],[Asset Class]]&lt;&gt;"Local","y",Q$11=$E1213,"y",Table1[[#This Row],[Asset Class]]="Local","")</f>
        <v/>
      </c>
      <c r="R1213" s="86" t="str" cm="1">
        <f t="array" ref="R1213">_xlfn.IFS(Table1[[#This Row],[Asset Class]]&lt;&gt;"Local","y",R$11=$E1213,"y",Table1[[#This Row],[Asset Class]]="Local","")</f>
        <v/>
      </c>
      <c r="S1213" s="341" t="str" cm="1">
        <f t="array" ref="S1213">_xlfn.IFS(Table1[[#This Row],[Asset Class]]&lt;&gt;"Local","y",S$11=$E1213,"y",Table1[[#This Row],[Asset Class]]="Local","")</f>
        <v/>
      </c>
      <c r="T1213" s="50"/>
      <c r="U1213" s="95">
        <f>IF(Table1[[#This Row],[Asset Class]]&lt;&gt;"Local",0.25,IF(P1213="y",1,""))</f>
        <v>1</v>
      </c>
      <c r="V1213" s="415" t="str">
        <f>IF(Table1[[#This Row],[Asset Class]]&lt;&gt;"Local",0.25,IF(Q1213="y",1,""))</f>
        <v/>
      </c>
      <c r="W1213" s="415" t="str">
        <f>IF(Table1[[#This Row],[Asset Class]]&lt;&gt;"Local",0.25,IF(R1213="y",1,""))</f>
        <v/>
      </c>
      <c r="X1213" s="415" t="str">
        <f>IF(Table1[[#This Row],[Asset Class]]&lt;&gt;"Local",0.25,IF(S1213="y",1,""))</f>
        <v/>
      </c>
      <c r="Y1213" s="95">
        <f t="shared" si="108"/>
        <v>1</v>
      </c>
      <c r="Z1213" s="50"/>
      <c r="AA1213" s="257">
        <f t="shared" si="109"/>
        <v>87883</v>
      </c>
      <c r="AB1213" s="258" t="str">
        <f t="shared" si="110"/>
        <v/>
      </c>
      <c r="AC1213" s="258" t="str">
        <f t="shared" si="111"/>
        <v/>
      </c>
      <c r="AD1213" s="258" t="str">
        <f t="shared" si="112"/>
        <v/>
      </c>
      <c r="AE1213" s="259">
        <f t="shared" si="113"/>
        <v>87883</v>
      </c>
    </row>
    <row r="1214" spans="1:31">
      <c r="A1214" s="26"/>
      <c r="B1214" s="210" t="s">
        <v>2049</v>
      </c>
      <c r="C1214" s="211" t="s">
        <v>2050</v>
      </c>
      <c r="D1214" s="211" t="s">
        <v>111</v>
      </c>
      <c r="E1214" s="211" t="s">
        <v>114</v>
      </c>
      <c r="F1214" s="241" t="s">
        <v>103</v>
      </c>
      <c r="G1214" s="357">
        <v>0.5</v>
      </c>
      <c r="H1214" s="360">
        <v>10502.792604966609</v>
      </c>
      <c r="I1214" s="365">
        <v>77.371645491830151</v>
      </c>
      <c r="J1214" s="332">
        <f>Table1[[#This Row],[Embellishment Area (m2)]]*Table1[[#This Row],[Construction Unit Rate ($/m)]]*Table1[[#This Row],[Embellishment Area Factor]]</f>
        <v>406309.17305284593</v>
      </c>
      <c r="K1214" s="246">
        <v>21005.585209933219</v>
      </c>
      <c r="L1214" s="337">
        <v>51.919695325664051</v>
      </c>
      <c r="M1214" s="88">
        <f>Table1[[#This Row],[Size of land (m2)]]*Table1[[#This Row],[Land Unit Rate ($/m2)]]</f>
        <v>1090603.5842370077</v>
      </c>
      <c r="N1214" s="244">
        <v>2021</v>
      </c>
      <c r="O1214" s="202">
        <f>ROUND(IF(Table1[[#This Row],[Valuation Year]]=2016,(Table1[[#This Row],[Total Construction Cost ($)]]+Table1[[#This Row],[Land Value]])*('General Input Sheet'!$G$38/'General Input Sheet'!$G$43),Table1[[#This Row],[Total Construction Cost ($)]]+Table1[[#This Row],[Land Value]]),0)</f>
        <v>1496913</v>
      </c>
      <c r="P1214" s="123" t="str" cm="1">
        <f t="array" ref="P1214">_xlfn.IFS(Table1[[#This Row],[Asset Class]]&lt;&gt;"Local","y",P$11=$E1214,"y",Table1[[#This Row],[Asset Class]]="Local","")</f>
        <v/>
      </c>
      <c r="Q1214" s="86" t="str" cm="1">
        <f t="array" ref="Q1214">_xlfn.IFS(Table1[[#This Row],[Asset Class]]&lt;&gt;"Local","y",Q$11=$E1214,"y",Table1[[#This Row],[Asset Class]]="Local","")</f>
        <v/>
      </c>
      <c r="R1214" s="86" t="str" cm="1">
        <f t="array" ref="R1214">_xlfn.IFS(Table1[[#This Row],[Asset Class]]&lt;&gt;"Local","y",R$11=$E1214,"y",Table1[[#This Row],[Asset Class]]="Local","")</f>
        <v/>
      </c>
      <c r="S1214" s="341" t="str" cm="1">
        <f t="array" ref="S1214">_xlfn.IFS(Table1[[#This Row],[Asset Class]]&lt;&gt;"Local","y",S$11=$E1214,"y",Table1[[#This Row],[Asset Class]]="Local","")</f>
        <v>y</v>
      </c>
      <c r="T1214" s="50"/>
      <c r="U1214" s="95" t="str">
        <f>IF(Table1[[#This Row],[Asset Class]]&lt;&gt;"Local",0.25,IF(P1214="y",1,""))</f>
        <v/>
      </c>
      <c r="V1214" s="415" t="str">
        <f>IF(Table1[[#This Row],[Asset Class]]&lt;&gt;"Local",0.25,IF(Q1214="y",1,""))</f>
        <v/>
      </c>
      <c r="W1214" s="415" t="str">
        <f>IF(Table1[[#This Row],[Asset Class]]&lt;&gt;"Local",0.25,IF(R1214="y",1,""))</f>
        <v/>
      </c>
      <c r="X1214" s="415">
        <f>IF(Table1[[#This Row],[Asset Class]]&lt;&gt;"Local",0.25,IF(S1214="y",1,""))</f>
        <v>1</v>
      </c>
      <c r="Y1214" s="95">
        <f t="shared" si="108"/>
        <v>1</v>
      </c>
      <c r="Z1214" s="50"/>
      <c r="AA1214" s="257" t="str">
        <f t="shared" si="109"/>
        <v/>
      </c>
      <c r="AB1214" s="258" t="str">
        <f t="shared" si="110"/>
        <v/>
      </c>
      <c r="AC1214" s="258" t="str">
        <f t="shared" si="111"/>
        <v/>
      </c>
      <c r="AD1214" s="258">
        <f t="shared" si="112"/>
        <v>1496913</v>
      </c>
      <c r="AE1214" s="259">
        <f t="shared" si="113"/>
        <v>1496913</v>
      </c>
    </row>
    <row r="1215" spans="1:31">
      <c r="A1215" s="26"/>
      <c r="B1215" s="210" t="s">
        <v>2049</v>
      </c>
      <c r="C1215" s="211" t="s">
        <v>2051</v>
      </c>
      <c r="D1215" s="211" t="s">
        <v>111</v>
      </c>
      <c r="E1215" s="211" t="s">
        <v>114</v>
      </c>
      <c r="F1215" s="241" t="s">
        <v>103</v>
      </c>
      <c r="G1215" s="357">
        <v>0.5</v>
      </c>
      <c r="H1215" s="360">
        <v>5739.4953840041999</v>
      </c>
      <c r="I1215" s="365">
        <v>77.371645491830151</v>
      </c>
      <c r="J1215" s="332">
        <f>Table1[[#This Row],[Embellishment Area (m2)]]*Table1[[#This Row],[Construction Unit Rate ($/m)]]*Table1[[#This Row],[Embellishment Area Factor]]</f>
        <v>222037.10107658425</v>
      </c>
      <c r="K1215" s="246">
        <v>11478.9907680084</v>
      </c>
      <c r="L1215" s="337">
        <v>51.919695325664051</v>
      </c>
      <c r="M1215" s="88">
        <f>Table1[[#This Row],[Size of land (m2)]]*Table1[[#This Row],[Land Unit Rate ($/m2)]]</f>
        <v>595985.7033211065</v>
      </c>
      <c r="N1215" s="244">
        <v>2021</v>
      </c>
      <c r="O1215" s="202">
        <f>ROUND(IF(Table1[[#This Row],[Valuation Year]]=2016,(Table1[[#This Row],[Total Construction Cost ($)]]+Table1[[#This Row],[Land Value]])*('General Input Sheet'!$G$38/'General Input Sheet'!$G$43),Table1[[#This Row],[Total Construction Cost ($)]]+Table1[[#This Row],[Land Value]]),0)</f>
        <v>818023</v>
      </c>
      <c r="P1215" s="123" t="str" cm="1">
        <f t="array" ref="P1215">_xlfn.IFS(Table1[[#This Row],[Asset Class]]&lt;&gt;"Local","y",P$11=$E1215,"y",Table1[[#This Row],[Asset Class]]="Local","")</f>
        <v/>
      </c>
      <c r="Q1215" s="86" t="str" cm="1">
        <f t="array" ref="Q1215">_xlfn.IFS(Table1[[#This Row],[Asset Class]]&lt;&gt;"Local","y",Q$11=$E1215,"y",Table1[[#This Row],[Asset Class]]="Local","")</f>
        <v/>
      </c>
      <c r="R1215" s="86" t="str" cm="1">
        <f t="array" ref="R1215">_xlfn.IFS(Table1[[#This Row],[Asset Class]]&lt;&gt;"Local","y",R$11=$E1215,"y",Table1[[#This Row],[Asset Class]]="Local","")</f>
        <v/>
      </c>
      <c r="S1215" s="341" t="str" cm="1">
        <f t="array" ref="S1215">_xlfn.IFS(Table1[[#This Row],[Asset Class]]&lt;&gt;"Local","y",S$11=$E1215,"y",Table1[[#This Row],[Asset Class]]="Local","")</f>
        <v>y</v>
      </c>
      <c r="T1215" s="50"/>
      <c r="U1215" s="95" t="str">
        <f>IF(Table1[[#This Row],[Asset Class]]&lt;&gt;"Local",0.25,IF(P1215="y",1,""))</f>
        <v/>
      </c>
      <c r="V1215" s="415" t="str">
        <f>IF(Table1[[#This Row],[Asset Class]]&lt;&gt;"Local",0.25,IF(Q1215="y",1,""))</f>
        <v/>
      </c>
      <c r="W1215" s="415" t="str">
        <f>IF(Table1[[#This Row],[Asset Class]]&lt;&gt;"Local",0.25,IF(R1215="y",1,""))</f>
        <v/>
      </c>
      <c r="X1215" s="415">
        <f>IF(Table1[[#This Row],[Asset Class]]&lt;&gt;"Local",0.25,IF(S1215="y",1,""))</f>
        <v>1</v>
      </c>
      <c r="Y1215" s="95">
        <f t="shared" si="108"/>
        <v>1</v>
      </c>
      <c r="Z1215" s="50"/>
      <c r="AA1215" s="257" t="str">
        <f t="shared" si="109"/>
        <v/>
      </c>
      <c r="AB1215" s="258" t="str">
        <f t="shared" si="110"/>
        <v/>
      </c>
      <c r="AC1215" s="258" t="str">
        <f t="shared" si="111"/>
        <v/>
      </c>
      <c r="AD1215" s="258">
        <f t="shared" si="112"/>
        <v>818023</v>
      </c>
      <c r="AE1215" s="259">
        <f t="shared" si="113"/>
        <v>818023</v>
      </c>
    </row>
    <row r="1216" spans="1:31">
      <c r="A1216" s="26"/>
      <c r="B1216" s="210" t="s">
        <v>2049</v>
      </c>
      <c r="C1216" s="211" t="s">
        <v>2052</v>
      </c>
      <c r="D1216" s="211" t="s">
        <v>111</v>
      </c>
      <c r="E1216" s="211" t="s">
        <v>114</v>
      </c>
      <c r="F1216" s="241" t="s">
        <v>108</v>
      </c>
      <c r="G1216" s="357">
        <v>0.5</v>
      </c>
      <c r="H1216" s="360">
        <v>17637.051538988391</v>
      </c>
      <c r="I1216" s="365">
        <v>77.371645491830151</v>
      </c>
      <c r="J1216" s="332">
        <f>Table1[[#This Row],[Embellishment Area (m2)]]*Table1[[#This Row],[Construction Unit Rate ($/m)]]*Table1[[#This Row],[Embellishment Area Factor]]</f>
        <v>682303.84959787363</v>
      </c>
      <c r="K1216" s="246">
        <v>35274.103077976783</v>
      </c>
      <c r="L1216" s="337">
        <v>51.919695325664051</v>
      </c>
      <c r="M1216" s="88">
        <f>Table1[[#This Row],[Size of land (m2)]]*Table1[[#This Row],[Land Unit Rate ($/m2)]]</f>
        <v>1831420.6846946231</v>
      </c>
      <c r="N1216" s="244">
        <v>2021</v>
      </c>
      <c r="O1216" s="202">
        <f>ROUND(IF(Table1[[#This Row],[Valuation Year]]=2016,(Table1[[#This Row],[Total Construction Cost ($)]]+Table1[[#This Row],[Land Value]])*('General Input Sheet'!$G$38/'General Input Sheet'!$G$43),Table1[[#This Row],[Total Construction Cost ($)]]+Table1[[#This Row],[Land Value]]),0)</f>
        <v>2513725</v>
      </c>
      <c r="P1216" s="123" t="str" cm="1">
        <f t="array" ref="P1216">_xlfn.IFS(Table1[[#This Row],[Asset Class]]&lt;&gt;"Local","y",P$11=$E1216,"y",Table1[[#This Row],[Asset Class]]="Local","")</f>
        <v/>
      </c>
      <c r="Q1216" s="86" t="str" cm="1">
        <f t="array" ref="Q1216">_xlfn.IFS(Table1[[#This Row],[Asset Class]]&lt;&gt;"Local","y",Q$11=$E1216,"y",Table1[[#This Row],[Asset Class]]="Local","")</f>
        <v/>
      </c>
      <c r="R1216" s="86" t="str" cm="1">
        <f t="array" ref="R1216">_xlfn.IFS(Table1[[#This Row],[Asset Class]]&lt;&gt;"Local","y",R$11=$E1216,"y",Table1[[#This Row],[Asset Class]]="Local","")</f>
        <v/>
      </c>
      <c r="S1216" s="341" t="str" cm="1">
        <f t="array" ref="S1216">_xlfn.IFS(Table1[[#This Row],[Asset Class]]&lt;&gt;"Local","y",S$11=$E1216,"y",Table1[[#This Row],[Asset Class]]="Local","")</f>
        <v>y</v>
      </c>
      <c r="T1216" s="50"/>
      <c r="U1216" s="95" t="str">
        <f>IF(Table1[[#This Row],[Asset Class]]&lt;&gt;"Local",0.25,IF(P1216="y",1,""))</f>
        <v/>
      </c>
      <c r="V1216" s="415" t="str">
        <f>IF(Table1[[#This Row],[Asset Class]]&lt;&gt;"Local",0.25,IF(Q1216="y",1,""))</f>
        <v/>
      </c>
      <c r="W1216" s="415" t="str">
        <f>IF(Table1[[#This Row],[Asset Class]]&lt;&gt;"Local",0.25,IF(R1216="y",1,""))</f>
        <v/>
      </c>
      <c r="X1216" s="415">
        <f>IF(Table1[[#This Row],[Asset Class]]&lt;&gt;"Local",0.25,IF(S1216="y",1,""))</f>
        <v>1</v>
      </c>
      <c r="Y1216" s="95">
        <f t="shared" si="108"/>
        <v>1</v>
      </c>
      <c r="Z1216" s="50"/>
      <c r="AA1216" s="257" t="str">
        <f t="shared" si="109"/>
        <v/>
      </c>
      <c r="AB1216" s="258" t="str">
        <f t="shared" si="110"/>
        <v/>
      </c>
      <c r="AC1216" s="258" t="str">
        <f t="shared" si="111"/>
        <v/>
      </c>
      <c r="AD1216" s="258">
        <f t="shared" si="112"/>
        <v>2513725</v>
      </c>
      <c r="AE1216" s="259">
        <f t="shared" si="113"/>
        <v>2513725</v>
      </c>
    </row>
    <row r="1217" spans="1:31">
      <c r="A1217" s="26"/>
      <c r="B1217" s="210" t="s">
        <v>2053</v>
      </c>
      <c r="C1217" s="211" t="s">
        <v>2054</v>
      </c>
      <c r="D1217" s="211" t="s">
        <v>111</v>
      </c>
      <c r="E1217" s="211" t="s">
        <v>107</v>
      </c>
      <c r="F1217" s="241" t="s">
        <v>103</v>
      </c>
      <c r="G1217" s="357">
        <v>0.5</v>
      </c>
      <c r="H1217" s="360">
        <v>5920.3032350694948</v>
      </c>
      <c r="I1217" s="365">
        <v>111.62041035606889</v>
      </c>
      <c r="J1217" s="332">
        <f>Table1[[#This Row],[Embellishment Area (m2)]]*Table1[[#This Row],[Construction Unit Rate ($/m)]]*Table1[[#This Row],[Embellishment Area Factor]]</f>
        <v>330413.33826540958</v>
      </c>
      <c r="K1217" s="246">
        <v>0</v>
      </c>
      <c r="L1217" s="337">
        <v>66.125722619436161</v>
      </c>
      <c r="M1217" s="88">
        <f>Table1[[#This Row],[Size of land (m2)]]*Table1[[#This Row],[Land Unit Rate ($/m2)]]</f>
        <v>0</v>
      </c>
      <c r="N1217" s="244">
        <v>2021</v>
      </c>
      <c r="O1217" s="202">
        <f>ROUND(IF(Table1[[#This Row],[Valuation Year]]=2016,(Table1[[#This Row],[Total Construction Cost ($)]]+Table1[[#This Row],[Land Value]])*('General Input Sheet'!$G$38/'General Input Sheet'!$G$43),Table1[[#This Row],[Total Construction Cost ($)]]+Table1[[#This Row],[Land Value]]),0)</f>
        <v>330413</v>
      </c>
      <c r="P1217" s="123" t="str" cm="1">
        <f t="array" ref="P1217">_xlfn.IFS(Table1[[#This Row],[Asset Class]]&lt;&gt;"Local","y",P$11=$E1217,"y",Table1[[#This Row],[Asset Class]]="Local","")</f>
        <v>y</v>
      </c>
      <c r="Q1217" s="86" t="str" cm="1">
        <f t="array" ref="Q1217">_xlfn.IFS(Table1[[#This Row],[Asset Class]]&lt;&gt;"Local","y",Q$11=$E1217,"y",Table1[[#This Row],[Asset Class]]="Local","")</f>
        <v/>
      </c>
      <c r="R1217" s="86" t="str" cm="1">
        <f t="array" ref="R1217">_xlfn.IFS(Table1[[#This Row],[Asset Class]]&lt;&gt;"Local","y",R$11=$E1217,"y",Table1[[#This Row],[Asset Class]]="Local","")</f>
        <v/>
      </c>
      <c r="S1217" s="341" t="str" cm="1">
        <f t="array" ref="S1217">_xlfn.IFS(Table1[[#This Row],[Asset Class]]&lt;&gt;"Local","y",S$11=$E1217,"y",Table1[[#This Row],[Asset Class]]="Local","")</f>
        <v/>
      </c>
      <c r="T1217" s="50"/>
      <c r="U1217" s="95">
        <f>IF(Table1[[#This Row],[Asset Class]]&lt;&gt;"Local",0.25,IF(P1217="y",1,""))</f>
        <v>1</v>
      </c>
      <c r="V1217" s="415" t="str">
        <f>IF(Table1[[#This Row],[Asset Class]]&lt;&gt;"Local",0.25,IF(Q1217="y",1,""))</f>
        <v/>
      </c>
      <c r="W1217" s="415" t="str">
        <f>IF(Table1[[#This Row],[Asset Class]]&lt;&gt;"Local",0.25,IF(R1217="y",1,""))</f>
        <v/>
      </c>
      <c r="X1217" s="415" t="str">
        <f>IF(Table1[[#This Row],[Asset Class]]&lt;&gt;"Local",0.25,IF(S1217="y",1,""))</f>
        <v/>
      </c>
      <c r="Y1217" s="95">
        <f t="shared" si="108"/>
        <v>1</v>
      </c>
      <c r="Z1217" s="50"/>
      <c r="AA1217" s="257">
        <f t="shared" si="109"/>
        <v>330413</v>
      </c>
      <c r="AB1217" s="258" t="str">
        <f t="shared" si="110"/>
        <v/>
      </c>
      <c r="AC1217" s="258" t="str">
        <f t="shared" si="111"/>
        <v/>
      </c>
      <c r="AD1217" s="258" t="str">
        <f t="shared" si="112"/>
        <v/>
      </c>
      <c r="AE1217" s="259">
        <f t="shared" si="113"/>
        <v>330413</v>
      </c>
    </row>
    <row r="1218" spans="1:31">
      <c r="A1218" s="26"/>
      <c r="B1218" s="210" t="s">
        <v>2055</v>
      </c>
      <c r="C1218" s="211" t="s">
        <v>2056</v>
      </c>
      <c r="D1218" s="211" t="s">
        <v>111</v>
      </c>
      <c r="E1218" s="211" t="s">
        <v>114</v>
      </c>
      <c r="F1218" s="241" t="s">
        <v>103</v>
      </c>
      <c r="G1218" s="357">
        <v>0.5</v>
      </c>
      <c r="H1218" s="360">
        <v>2242.5556501575415</v>
      </c>
      <c r="I1218" s="365">
        <v>77.371645491830151</v>
      </c>
      <c r="J1218" s="332">
        <f>Table1[[#This Row],[Embellishment Area (m2)]]*Table1[[#This Row],[Construction Unit Rate ($/m)]]*Table1[[#This Row],[Embellishment Area Factor]]</f>
        <v>86755.110379844991</v>
      </c>
      <c r="K1218" s="246">
        <v>0</v>
      </c>
      <c r="L1218" s="337">
        <v>51.919695325664051</v>
      </c>
      <c r="M1218" s="88">
        <f>Table1[[#This Row],[Size of land (m2)]]*Table1[[#This Row],[Land Unit Rate ($/m2)]]</f>
        <v>0</v>
      </c>
      <c r="N1218" s="244">
        <v>2021</v>
      </c>
      <c r="O1218" s="202">
        <f>ROUND(IF(Table1[[#This Row],[Valuation Year]]=2016,(Table1[[#This Row],[Total Construction Cost ($)]]+Table1[[#This Row],[Land Value]])*('General Input Sheet'!$G$38/'General Input Sheet'!$G$43),Table1[[#This Row],[Total Construction Cost ($)]]+Table1[[#This Row],[Land Value]]),0)</f>
        <v>86755</v>
      </c>
      <c r="P1218" s="123" t="str" cm="1">
        <f t="array" ref="P1218">_xlfn.IFS(Table1[[#This Row],[Asset Class]]&lt;&gt;"Local","y",P$11=$E1218,"y",Table1[[#This Row],[Asset Class]]="Local","")</f>
        <v/>
      </c>
      <c r="Q1218" s="86" t="str" cm="1">
        <f t="array" ref="Q1218">_xlfn.IFS(Table1[[#This Row],[Asset Class]]&lt;&gt;"Local","y",Q$11=$E1218,"y",Table1[[#This Row],[Asset Class]]="Local","")</f>
        <v/>
      </c>
      <c r="R1218" s="86" t="str" cm="1">
        <f t="array" ref="R1218">_xlfn.IFS(Table1[[#This Row],[Asset Class]]&lt;&gt;"Local","y",R$11=$E1218,"y",Table1[[#This Row],[Asset Class]]="Local","")</f>
        <v/>
      </c>
      <c r="S1218" s="341" t="str" cm="1">
        <f t="array" ref="S1218">_xlfn.IFS(Table1[[#This Row],[Asset Class]]&lt;&gt;"Local","y",S$11=$E1218,"y",Table1[[#This Row],[Asset Class]]="Local","")</f>
        <v>y</v>
      </c>
      <c r="T1218" s="50"/>
      <c r="U1218" s="95" t="str">
        <f>IF(Table1[[#This Row],[Asset Class]]&lt;&gt;"Local",0.25,IF(P1218="y",1,""))</f>
        <v/>
      </c>
      <c r="V1218" s="415" t="str">
        <f>IF(Table1[[#This Row],[Asset Class]]&lt;&gt;"Local",0.25,IF(Q1218="y",1,""))</f>
        <v/>
      </c>
      <c r="W1218" s="415" t="str">
        <f>IF(Table1[[#This Row],[Asset Class]]&lt;&gt;"Local",0.25,IF(R1218="y",1,""))</f>
        <v/>
      </c>
      <c r="X1218" s="415">
        <f>IF(Table1[[#This Row],[Asset Class]]&lt;&gt;"Local",0.25,IF(S1218="y",1,""))</f>
        <v>1</v>
      </c>
      <c r="Y1218" s="95">
        <f t="shared" si="108"/>
        <v>1</v>
      </c>
      <c r="Z1218" s="50"/>
      <c r="AA1218" s="257" t="str">
        <f t="shared" si="109"/>
        <v/>
      </c>
      <c r="AB1218" s="258" t="str">
        <f t="shared" si="110"/>
        <v/>
      </c>
      <c r="AC1218" s="258" t="str">
        <f t="shared" si="111"/>
        <v/>
      </c>
      <c r="AD1218" s="258">
        <f t="shared" si="112"/>
        <v>86755</v>
      </c>
      <c r="AE1218" s="259">
        <f t="shared" si="113"/>
        <v>86755</v>
      </c>
    </row>
    <row r="1219" spans="1:31">
      <c r="A1219" s="26"/>
      <c r="B1219" s="210" t="s">
        <v>2057</v>
      </c>
      <c r="C1219" s="211" t="s">
        <v>2058</v>
      </c>
      <c r="D1219" s="211" t="s">
        <v>111</v>
      </c>
      <c r="E1219" s="211" t="s">
        <v>102</v>
      </c>
      <c r="F1219" s="241" t="s">
        <v>103</v>
      </c>
      <c r="G1219" s="357">
        <v>0.5</v>
      </c>
      <c r="H1219" s="360">
        <v>1450.2296278645431</v>
      </c>
      <c r="I1219" s="365">
        <v>143.96305955739601</v>
      </c>
      <c r="J1219" s="332">
        <f>Table1[[#This Row],[Embellishment Area (m2)]]*Table1[[#This Row],[Construction Unit Rate ($/m)]]*Table1[[#This Row],[Embellishment Area Factor]]</f>
        <v>104389.74714408173</v>
      </c>
      <c r="K1219" s="246">
        <v>2900.4592557290862</v>
      </c>
      <c r="L1219" s="337">
        <v>39.027494808321961</v>
      </c>
      <c r="M1219" s="88">
        <f>Table1[[#This Row],[Size of land (m2)]]*Table1[[#This Row],[Land Unit Rate ($/m2)]]</f>
        <v>113197.65854471629</v>
      </c>
      <c r="N1219" s="244">
        <v>2021</v>
      </c>
      <c r="O1219" s="202">
        <f>ROUND(IF(Table1[[#This Row],[Valuation Year]]=2016,(Table1[[#This Row],[Total Construction Cost ($)]]+Table1[[#This Row],[Land Value]])*('General Input Sheet'!$G$38/'General Input Sheet'!$G$43),Table1[[#This Row],[Total Construction Cost ($)]]+Table1[[#This Row],[Land Value]]),0)</f>
        <v>217587</v>
      </c>
      <c r="P1219" s="123" t="str" cm="1">
        <f t="array" ref="P1219">_xlfn.IFS(Table1[[#This Row],[Asset Class]]&lt;&gt;"Local","y",P$11=$E1219,"y",Table1[[#This Row],[Asset Class]]="Local","")</f>
        <v/>
      </c>
      <c r="Q1219" s="86" t="str" cm="1">
        <f t="array" ref="Q1219">_xlfn.IFS(Table1[[#This Row],[Asset Class]]&lt;&gt;"Local","y",Q$11=$E1219,"y",Table1[[#This Row],[Asset Class]]="Local","")</f>
        <v/>
      </c>
      <c r="R1219" s="86" t="str" cm="1">
        <f t="array" ref="R1219">_xlfn.IFS(Table1[[#This Row],[Asset Class]]&lt;&gt;"Local","y",R$11=$E1219,"y",Table1[[#This Row],[Asset Class]]="Local","")</f>
        <v>y</v>
      </c>
      <c r="S1219" s="341" t="str" cm="1">
        <f t="array" ref="S1219">_xlfn.IFS(Table1[[#This Row],[Asset Class]]&lt;&gt;"Local","y",S$11=$E1219,"y",Table1[[#This Row],[Asset Class]]="Local","")</f>
        <v/>
      </c>
      <c r="T1219" s="50"/>
      <c r="U1219" s="95" t="str">
        <f>IF(Table1[[#This Row],[Asset Class]]&lt;&gt;"Local",0.25,IF(P1219="y",1,""))</f>
        <v/>
      </c>
      <c r="V1219" s="415" t="str">
        <f>IF(Table1[[#This Row],[Asset Class]]&lt;&gt;"Local",0.25,IF(Q1219="y",1,""))</f>
        <v/>
      </c>
      <c r="W1219" s="415">
        <f>IF(Table1[[#This Row],[Asset Class]]&lt;&gt;"Local",0.25,IF(R1219="y",1,""))</f>
        <v>1</v>
      </c>
      <c r="X1219" s="415" t="str">
        <f>IF(Table1[[#This Row],[Asset Class]]&lt;&gt;"Local",0.25,IF(S1219="y",1,""))</f>
        <v/>
      </c>
      <c r="Y1219" s="95">
        <f t="shared" si="108"/>
        <v>1</v>
      </c>
      <c r="Z1219" s="50"/>
      <c r="AA1219" s="257" t="str">
        <f t="shared" si="109"/>
        <v/>
      </c>
      <c r="AB1219" s="258" t="str">
        <f t="shared" si="110"/>
        <v/>
      </c>
      <c r="AC1219" s="258">
        <f t="shared" si="111"/>
        <v>217587</v>
      </c>
      <c r="AD1219" s="258" t="str">
        <f t="shared" si="112"/>
        <v/>
      </c>
      <c r="AE1219" s="259">
        <f t="shared" si="113"/>
        <v>217587</v>
      </c>
    </row>
    <row r="1220" spans="1:31">
      <c r="A1220" s="26"/>
      <c r="B1220" s="210" t="s">
        <v>2059</v>
      </c>
      <c r="C1220" s="211" t="s">
        <v>2060</v>
      </c>
      <c r="D1220" s="211" t="s">
        <v>111</v>
      </c>
      <c r="E1220" s="211" t="s">
        <v>114</v>
      </c>
      <c r="F1220" s="241" t="s">
        <v>108</v>
      </c>
      <c r="G1220" s="357">
        <v>0.5</v>
      </c>
      <c r="H1220" s="361">
        <v>16208.84007105395</v>
      </c>
      <c r="I1220" s="365">
        <v>77.371645491830151</v>
      </c>
      <c r="J1220" s="332">
        <f>Table1[[#This Row],[Embellishment Area (m2)]]*Table1[[#This Row],[Construction Unit Rate ($/m)]]*Table1[[#This Row],[Embellishment Area Factor]]</f>
        <v>627052.31390567857</v>
      </c>
      <c r="K1220" s="246">
        <v>0</v>
      </c>
      <c r="L1220" s="337">
        <v>51.919695325664051</v>
      </c>
      <c r="M1220" s="88">
        <f>Table1[[#This Row],[Size of land (m2)]]*Table1[[#This Row],[Land Unit Rate ($/m2)]]</f>
        <v>0</v>
      </c>
      <c r="N1220" s="244">
        <v>2021</v>
      </c>
      <c r="O1220" s="88">
        <f>ROUND(IF(Table1[[#This Row],[Valuation Year]]=2016,(Table1[[#This Row],[Total Construction Cost ($)]]+Table1[[#This Row],[Land Value]])*('General Input Sheet'!$G$38/'General Input Sheet'!$G$43),Table1[[#This Row],[Total Construction Cost ($)]]+Table1[[#This Row],[Land Value]]),0)</f>
        <v>627052</v>
      </c>
      <c r="P1220" s="123" t="str" cm="1">
        <f t="array" ref="P1220">_xlfn.IFS(Table1[[#This Row],[Asset Class]]&lt;&gt;"Local","y",P$11=$E1220,"y",Table1[[#This Row],[Asset Class]]="Local","")</f>
        <v/>
      </c>
      <c r="Q1220" s="86" t="str" cm="1">
        <f t="array" ref="Q1220">_xlfn.IFS(Table1[[#This Row],[Asset Class]]&lt;&gt;"Local","y",Q$11=$E1220,"y",Table1[[#This Row],[Asset Class]]="Local","")</f>
        <v/>
      </c>
      <c r="R1220" s="86" t="str" cm="1">
        <f t="array" ref="R1220">_xlfn.IFS(Table1[[#This Row],[Asset Class]]&lt;&gt;"Local","y",R$11=$E1220,"y",Table1[[#This Row],[Asset Class]]="Local","")</f>
        <v/>
      </c>
      <c r="S1220" s="341" t="str" cm="1">
        <f t="array" ref="S1220">_xlfn.IFS(Table1[[#This Row],[Asset Class]]&lt;&gt;"Local","y",S$11=$E1220,"y",Table1[[#This Row],[Asset Class]]="Local","")</f>
        <v>y</v>
      </c>
      <c r="T1220" s="50"/>
      <c r="U1220" s="95" t="str">
        <f>IF(Table1[[#This Row],[Asset Class]]&lt;&gt;"Local",0.25,IF(P1220="y",1,""))</f>
        <v/>
      </c>
      <c r="V1220" s="415" t="str">
        <f>IF(Table1[[#This Row],[Asset Class]]&lt;&gt;"Local",0.25,IF(Q1220="y",1,""))</f>
        <v/>
      </c>
      <c r="W1220" s="415" t="str">
        <f>IF(Table1[[#This Row],[Asset Class]]&lt;&gt;"Local",0.25,IF(R1220="y",1,""))</f>
        <v/>
      </c>
      <c r="X1220" s="415">
        <f>IF(Table1[[#This Row],[Asset Class]]&lt;&gt;"Local",0.25,IF(S1220="y",1,""))</f>
        <v>1</v>
      </c>
      <c r="Y1220" s="95">
        <f t="shared" si="108"/>
        <v>1</v>
      </c>
      <c r="Z1220" s="50"/>
      <c r="AA1220" s="257" t="str">
        <f t="shared" si="109"/>
        <v/>
      </c>
      <c r="AB1220" s="258" t="str">
        <f t="shared" si="110"/>
        <v/>
      </c>
      <c r="AC1220" s="258" t="str">
        <f t="shared" si="111"/>
        <v/>
      </c>
      <c r="AD1220" s="258">
        <f t="shared" si="112"/>
        <v>627052</v>
      </c>
      <c r="AE1220" s="259">
        <f t="shared" si="113"/>
        <v>627052</v>
      </c>
    </row>
    <row r="1221" spans="1:31">
      <c r="A1221" s="26"/>
      <c r="B1221" s="210" t="s">
        <v>2059</v>
      </c>
      <c r="C1221" s="211" t="s">
        <v>2061</v>
      </c>
      <c r="D1221" s="211" t="s">
        <v>111</v>
      </c>
      <c r="E1221" s="211" t="s">
        <v>114</v>
      </c>
      <c r="F1221" s="241" t="s">
        <v>103</v>
      </c>
      <c r="G1221" s="357">
        <v>0.5</v>
      </c>
      <c r="H1221" s="360">
        <v>19250.895211611085</v>
      </c>
      <c r="I1221" s="365">
        <v>77.371645491830151</v>
      </c>
      <c r="J1221" s="332">
        <f>Table1[[#This Row],[Embellishment Area (m2)]]*Table1[[#This Row],[Construction Unit Rate ($/m)]]*Table1[[#This Row],[Embellishment Area Factor]]</f>
        <v>744736.71985657176</v>
      </c>
      <c r="K1221" s="246">
        <v>0</v>
      </c>
      <c r="L1221" s="337">
        <v>51.919695325664051</v>
      </c>
      <c r="M1221" s="88">
        <f>Table1[[#This Row],[Size of land (m2)]]*Table1[[#This Row],[Land Unit Rate ($/m2)]]</f>
        <v>0</v>
      </c>
      <c r="N1221" s="244">
        <v>2021</v>
      </c>
      <c r="O1221" s="202">
        <f>ROUND(IF(Table1[[#This Row],[Valuation Year]]=2016,(Table1[[#This Row],[Total Construction Cost ($)]]+Table1[[#This Row],[Land Value]])*('General Input Sheet'!$G$38/'General Input Sheet'!$G$43),Table1[[#This Row],[Total Construction Cost ($)]]+Table1[[#This Row],[Land Value]]),0)</f>
        <v>744737</v>
      </c>
      <c r="P1221" s="123" t="str" cm="1">
        <f t="array" ref="P1221">_xlfn.IFS(Table1[[#This Row],[Asset Class]]&lt;&gt;"Local","y",P$11=$E1221,"y",Table1[[#This Row],[Asset Class]]="Local","")</f>
        <v/>
      </c>
      <c r="Q1221" s="86" t="str" cm="1">
        <f t="array" ref="Q1221">_xlfn.IFS(Table1[[#This Row],[Asset Class]]&lt;&gt;"Local","y",Q$11=$E1221,"y",Table1[[#This Row],[Asset Class]]="Local","")</f>
        <v/>
      </c>
      <c r="R1221" s="86" t="str" cm="1">
        <f t="array" ref="R1221">_xlfn.IFS(Table1[[#This Row],[Asset Class]]&lt;&gt;"Local","y",R$11=$E1221,"y",Table1[[#This Row],[Asset Class]]="Local","")</f>
        <v/>
      </c>
      <c r="S1221" s="341" t="str" cm="1">
        <f t="array" ref="S1221">_xlfn.IFS(Table1[[#This Row],[Asset Class]]&lt;&gt;"Local","y",S$11=$E1221,"y",Table1[[#This Row],[Asset Class]]="Local","")</f>
        <v>y</v>
      </c>
      <c r="T1221" s="50"/>
      <c r="U1221" s="95" t="str">
        <f>IF(Table1[[#This Row],[Asset Class]]&lt;&gt;"Local",0.25,IF(P1221="y",1,""))</f>
        <v/>
      </c>
      <c r="V1221" s="415" t="str">
        <f>IF(Table1[[#This Row],[Asset Class]]&lt;&gt;"Local",0.25,IF(Q1221="y",1,""))</f>
        <v/>
      </c>
      <c r="W1221" s="415" t="str">
        <f>IF(Table1[[#This Row],[Asset Class]]&lt;&gt;"Local",0.25,IF(R1221="y",1,""))</f>
        <v/>
      </c>
      <c r="X1221" s="415">
        <f>IF(Table1[[#This Row],[Asset Class]]&lt;&gt;"Local",0.25,IF(S1221="y",1,""))</f>
        <v>1</v>
      </c>
      <c r="Y1221" s="95">
        <f t="shared" si="108"/>
        <v>1</v>
      </c>
      <c r="Z1221" s="50"/>
      <c r="AA1221" s="257" t="str">
        <f t="shared" si="109"/>
        <v/>
      </c>
      <c r="AB1221" s="258" t="str">
        <f t="shared" si="110"/>
        <v/>
      </c>
      <c r="AC1221" s="258" t="str">
        <f t="shared" si="111"/>
        <v/>
      </c>
      <c r="AD1221" s="258">
        <f t="shared" si="112"/>
        <v>744737</v>
      </c>
      <c r="AE1221" s="259">
        <f t="shared" si="113"/>
        <v>744737</v>
      </c>
    </row>
    <row r="1222" spans="1:31">
      <c r="A1222" s="26"/>
      <c r="B1222" s="210" t="s">
        <v>2059</v>
      </c>
      <c r="C1222" s="211" t="s">
        <v>2062</v>
      </c>
      <c r="D1222" s="211" t="s">
        <v>111</v>
      </c>
      <c r="E1222" s="211" t="s">
        <v>114</v>
      </c>
      <c r="F1222" s="241" t="s">
        <v>136</v>
      </c>
      <c r="G1222" s="357">
        <v>0.5</v>
      </c>
      <c r="H1222" s="360">
        <v>2210.1314675096874</v>
      </c>
      <c r="I1222" s="365">
        <v>77.371645491830151</v>
      </c>
      <c r="J1222" s="332">
        <f>Table1[[#This Row],[Embellishment Area (m2)]]*Table1[[#This Row],[Construction Unit Rate ($/m)]]*Table1[[#This Row],[Embellishment Area Factor]]</f>
        <v>85500.754197248927</v>
      </c>
      <c r="K1222" s="246">
        <v>0</v>
      </c>
      <c r="L1222" s="337">
        <v>51.919695325664051</v>
      </c>
      <c r="M1222" s="88">
        <f>Table1[[#This Row],[Size of land (m2)]]*Table1[[#This Row],[Land Unit Rate ($/m2)]]</f>
        <v>0</v>
      </c>
      <c r="N1222" s="244">
        <v>2021</v>
      </c>
      <c r="O1222" s="202">
        <f>ROUND(IF(Table1[[#This Row],[Valuation Year]]=2016,(Table1[[#This Row],[Total Construction Cost ($)]]+Table1[[#This Row],[Land Value]])*('General Input Sheet'!$G$38/'General Input Sheet'!$G$43),Table1[[#This Row],[Total Construction Cost ($)]]+Table1[[#This Row],[Land Value]]),0)</f>
        <v>85501</v>
      </c>
      <c r="P1222" s="123" t="str" cm="1">
        <f t="array" ref="P1222">_xlfn.IFS(Table1[[#This Row],[Asset Class]]&lt;&gt;"Local","y",P$11=$E1222,"y",Table1[[#This Row],[Asset Class]]="Local","")</f>
        <v/>
      </c>
      <c r="Q1222" s="86" t="str" cm="1">
        <f t="array" ref="Q1222">_xlfn.IFS(Table1[[#This Row],[Asset Class]]&lt;&gt;"Local","y",Q$11=$E1222,"y",Table1[[#This Row],[Asset Class]]="Local","")</f>
        <v/>
      </c>
      <c r="R1222" s="86" t="str" cm="1">
        <f t="array" ref="R1222">_xlfn.IFS(Table1[[#This Row],[Asset Class]]&lt;&gt;"Local","y",R$11=$E1222,"y",Table1[[#This Row],[Asset Class]]="Local","")</f>
        <v/>
      </c>
      <c r="S1222" s="341" t="str" cm="1">
        <f t="array" ref="S1222">_xlfn.IFS(Table1[[#This Row],[Asset Class]]&lt;&gt;"Local","y",S$11=$E1222,"y",Table1[[#This Row],[Asset Class]]="Local","")</f>
        <v>y</v>
      </c>
      <c r="T1222" s="50"/>
      <c r="U1222" s="95" t="str">
        <f>IF(Table1[[#This Row],[Asset Class]]&lt;&gt;"Local",0.25,IF(P1222="y",1,""))</f>
        <v/>
      </c>
      <c r="V1222" s="415" t="str">
        <f>IF(Table1[[#This Row],[Asset Class]]&lt;&gt;"Local",0.25,IF(Q1222="y",1,""))</f>
        <v/>
      </c>
      <c r="W1222" s="415" t="str">
        <f>IF(Table1[[#This Row],[Asset Class]]&lt;&gt;"Local",0.25,IF(R1222="y",1,""))</f>
        <v/>
      </c>
      <c r="X1222" s="415">
        <f>IF(Table1[[#This Row],[Asset Class]]&lt;&gt;"Local",0.25,IF(S1222="y",1,""))</f>
        <v>1</v>
      </c>
      <c r="Y1222" s="95">
        <f t="shared" si="108"/>
        <v>1</v>
      </c>
      <c r="Z1222" s="50"/>
      <c r="AA1222" s="257" t="str">
        <f t="shared" si="109"/>
        <v/>
      </c>
      <c r="AB1222" s="258" t="str">
        <f t="shared" si="110"/>
        <v/>
      </c>
      <c r="AC1222" s="258" t="str">
        <f t="shared" si="111"/>
        <v/>
      </c>
      <c r="AD1222" s="258">
        <f t="shared" si="112"/>
        <v>85501</v>
      </c>
      <c r="AE1222" s="259">
        <f t="shared" si="113"/>
        <v>85501</v>
      </c>
    </row>
    <row r="1223" spans="1:31">
      <c r="A1223" s="26"/>
      <c r="B1223" s="210" t="s">
        <v>2063</v>
      </c>
      <c r="C1223" s="211" t="s">
        <v>2064</v>
      </c>
      <c r="D1223" s="211" t="s">
        <v>111</v>
      </c>
      <c r="E1223" s="211" t="s">
        <v>114</v>
      </c>
      <c r="F1223" s="241" t="s">
        <v>103</v>
      </c>
      <c r="G1223" s="357">
        <v>0.5</v>
      </c>
      <c r="H1223" s="360">
        <v>653.93637604148648</v>
      </c>
      <c r="I1223" s="365">
        <v>77.371645491830151</v>
      </c>
      <c r="J1223" s="332">
        <f>Table1[[#This Row],[Embellishment Area (m2)]]*Table1[[#This Row],[Construction Unit Rate ($/m)]]*Table1[[#This Row],[Embellishment Area Factor]]</f>
        <v>25298.066730647013</v>
      </c>
      <c r="K1223" s="246">
        <v>0</v>
      </c>
      <c r="L1223" s="337">
        <v>51.919695325664051</v>
      </c>
      <c r="M1223" s="88">
        <f>Table1[[#This Row],[Size of land (m2)]]*Table1[[#This Row],[Land Unit Rate ($/m2)]]</f>
        <v>0</v>
      </c>
      <c r="N1223" s="244">
        <v>2021</v>
      </c>
      <c r="O1223" s="202">
        <f>ROUND(IF(Table1[[#This Row],[Valuation Year]]=2016,(Table1[[#This Row],[Total Construction Cost ($)]]+Table1[[#This Row],[Land Value]])*('General Input Sheet'!$G$38/'General Input Sheet'!$G$43),Table1[[#This Row],[Total Construction Cost ($)]]+Table1[[#This Row],[Land Value]]),0)</f>
        <v>25298</v>
      </c>
      <c r="P1223" s="123" t="str" cm="1">
        <f t="array" ref="P1223">_xlfn.IFS(Table1[[#This Row],[Asset Class]]&lt;&gt;"Local","y",P$11=$E1223,"y",Table1[[#This Row],[Asset Class]]="Local","")</f>
        <v/>
      </c>
      <c r="Q1223" s="86" t="str" cm="1">
        <f t="array" ref="Q1223">_xlfn.IFS(Table1[[#This Row],[Asset Class]]&lt;&gt;"Local","y",Q$11=$E1223,"y",Table1[[#This Row],[Asset Class]]="Local","")</f>
        <v/>
      </c>
      <c r="R1223" s="86" t="str" cm="1">
        <f t="array" ref="R1223">_xlfn.IFS(Table1[[#This Row],[Asset Class]]&lt;&gt;"Local","y",R$11=$E1223,"y",Table1[[#This Row],[Asset Class]]="Local","")</f>
        <v/>
      </c>
      <c r="S1223" s="341" t="str" cm="1">
        <f t="array" ref="S1223">_xlfn.IFS(Table1[[#This Row],[Asset Class]]&lt;&gt;"Local","y",S$11=$E1223,"y",Table1[[#This Row],[Asset Class]]="Local","")</f>
        <v>y</v>
      </c>
      <c r="T1223" s="50"/>
      <c r="U1223" s="95" t="str">
        <f>IF(Table1[[#This Row],[Asset Class]]&lt;&gt;"Local",0.25,IF(P1223="y",1,""))</f>
        <v/>
      </c>
      <c r="V1223" s="415" t="str">
        <f>IF(Table1[[#This Row],[Asset Class]]&lt;&gt;"Local",0.25,IF(Q1223="y",1,""))</f>
        <v/>
      </c>
      <c r="W1223" s="415" t="str">
        <f>IF(Table1[[#This Row],[Asset Class]]&lt;&gt;"Local",0.25,IF(R1223="y",1,""))</f>
        <v/>
      </c>
      <c r="X1223" s="415">
        <f>IF(Table1[[#This Row],[Asset Class]]&lt;&gt;"Local",0.25,IF(S1223="y",1,""))</f>
        <v>1</v>
      </c>
      <c r="Y1223" s="95">
        <f t="shared" si="108"/>
        <v>1</v>
      </c>
      <c r="Z1223" s="50"/>
      <c r="AA1223" s="257" t="str">
        <f t="shared" si="109"/>
        <v/>
      </c>
      <c r="AB1223" s="258" t="str">
        <f t="shared" si="110"/>
        <v/>
      </c>
      <c r="AC1223" s="258" t="str">
        <f t="shared" si="111"/>
        <v/>
      </c>
      <c r="AD1223" s="258">
        <f t="shared" si="112"/>
        <v>25298</v>
      </c>
      <c r="AE1223" s="259">
        <f t="shared" si="113"/>
        <v>25298</v>
      </c>
    </row>
    <row r="1224" spans="1:31">
      <c r="A1224" s="26"/>
      <c r="B1224" s="210" t="s">
        <v>2065</v>
      </c>
      <c r="C1224" s="211" t="s">
        <v>2066</v>
      </c>
      <c r="D1224" s="211" t="s">
        <v>106</v>
      </c>
      <c r="E1224" s="211" t="s">
        <v>114</v>
      </c>
      <c r="F1224" s="241" t="s">
        <v>328</v>
      </c>
      <c r="G1224" s="357">
        <v>0.5</v>
      </c>
      <c r="H1224" s="360">
        <v>266.89797018030094</v>
      </c>
      <c r="I1224" s="365">
        <v>566.28724924743767</v>
      </c>
      <c r="J1224" s="332">
        <f>Table1[[#This Row],[Embellishment Area (m2)]]*Table1[[#This Row],[Construction Unit Rate ($/m)]]*Table1[[#This Row],[Embellishment Area Factor]]</f>
        <v>75570.458681563628</v>
      </c>
      <c r="K1224" s="246">
        <v>533.79594036060189</v>
      </c>
      <c r="L1224" s="337">
        <v>75.676903388107434</v>
      </c>
      <c r="M1224" s="88">
        <f>Table1[[#This Row],[Size of land (m2)]]*Table1[[#This Row],[Land Unit Rate ($/m2)]]</f>
        <v>40396.023807633224</v>
      </c>
      <c r="N1224" s="244">
        <v>2021</v>
      </c>
      <c r="O1224" s="202">
        <f>ROUND(IF(Table1[[#This Row],[Valuation Year]]=2016,(Table1[[#This Row],[Total Construction Cost ($)]]+Table1[[#This Row],[Land Value]])*('General Input Sheet'!$G$38/'General Input Sheet'!$G$43),Table1[[#This Row],[Total Construction Cost ($)]]+Table1[[#This Row],[Land Value]]),0)</f>
        <v>115966</v>
      </c>
      <c r="P1224" s="123" t="str" cm="1">
        <f t="array" ref="P1224">_xlfn.IFS(Table1[[#This Row],[Asset Class]]&lt;&gt;"Local","y",P$11=$E1224,"y",Table1[[#This Row],[Asset Class]]="Local","")</f>
        <v>y</v>
      </c>
      <c r="Q1224" s="86" t="str" cm="1">
        <f t="array" ref="Q1224">_xlfn.IFS(Table1[[#This Row],[Asset Class]]&lt;&gt;"Local","y",Q$11=$E1224,"y",Table1[[#This Row],[Asset Class]]="Local","")</f>
        <v>y</v>
      </c>
      <c r="R1224" s="86" t="str" cm="1">
        <f t="array" ref="R1224">_xlfn.IFS(Table1[[#This Row],[Asset Class]]&lt;&gt;"Local","y",R$11=$E1224,"y",Table1[[#This Row],[Asset Class]]="Local","")</f>
        <v>y</v>
      </c>
      <c r="S1224" s="341" t="str" cm="1">
        <f t="array" ref="S1224">_xlfn.IFS(Table1[[#This Row],[Asset Class]]&lt;&gt;"Local","y",S$11=$E1224,"y",Table1[[#This Row],[Asset Class]]="Local","")</f>
        <v>y</v>
      </c>
      <c r="T1224" s="50"/>
      <c r="U1224" s="95">
        <f>IF(Table1[[#This Row],[Asset Class]]&lt;&gt;"Local",0.25,IF(P1224="y",1,""))</f>
        <v>0.25</v>
      </c>
      <c r="V1224" s="415">
        <f>IF(Table1[[#This Row],[Asset Class]]&lt;&gt;"Local",0.25,IF(Q1224="y",1,""))</f>
        <v>0.25</v>
      </c>
      <c r="W1224" s="415">
        <f>IF(Table1[[#This Row],[Asset Class]]&lt;&gt;"Local",0.25,IF(R1224="y",1,""))</f>
        <v>0.25</v>
      </c>
      <c r="X1224" s="415">
        <f>IF(Table1[[#This Row],[Asset Class]]&lt;&gt;"Local",0.25,IF(S1224="y",1,""))</f>
        <v>0.25</v>
      </c>
      <c r="Y1224" s="95">
        <f t="shared" si="108"/>
        <v>1</v>
      </c>
      <c r="Z1224" s="50"/>
      <c r="AA1224" s="257">
        <f t="shared" si="109"/>
        <v>28991.5</v>
      </c>
      <c r="AB1224" s="258">
        <f t="shared" si="110"/>
        <v>28991.5</v>
      </c>
      <c r="AC1224" s="258">
        <f t="shared" si="111"/>
        <v>28991.5</v>
      </c>
      <c r="AD1224" s="258">
        <f t="shared" si="112"/>
        <v>28991.5</v>
      </c>
      <c r="AE1224" s="259">
        <f t="shared" si="113"/>
        <v>115966</v>
      </c>
    </row>
    <row r="1225" spans="1:31">
      <c r="A1225" s="26"/>
      <c r="B1225" s="210" t="s">
        <v>2067</v>
      </c>
      <c r="C1225" s="211" t="s">
        <v>2068</v>
      </c>
      <c r="D1225" s="211" t="s">
        <v>111</v>
      </c>
      <c r="E1225" s="211" t="s">
        <v>114</v>
      </c>
      <c r="F1225" s="241" t="s">
        <v>103</v>
      </c>
      <c r="G1225" s="357">
        <v>0.5</v>
      </c>
      <c r="H1225" s="360">
        <v>1747.9083208936704</v>
      </c>
      <c r="I1225" s="365">
        <v>77.371645491830151</v>
      </c>
      <c r="J1225" s="332">
        <f>Table1[[#This Row],[Embellishment Area (m2)]]*Table1[[#This Row],[Construction Unit Rate ($/m)]]*Table1[[#This Row],[Embellishment Area Factor]]</f>
        <v>67619.271478202587</v>
      </c>
      <c r="K1225" s="246">
        <v>0</v>
      </c>
      <c r="L1225" s="337">
        <v>51.919695325664051</v>
      </c>
      <c r="M1225" s="88">
        <f>Table1[[#This Row],[Size of land (m2)]]*Table1[[#This Row],[Land Unit Rate ($/m2)]]</f>
        <v>0</v>
      </c>
      <c r="N1225" s="244">
        <v>2021</v>
      </c>
      <c r="O1225" s="202">
        <f>ROUND(IF(Table1[[#This Row],[Valuation Year]]=2016,(Table1[[#This Row],[Total Construction Cost ($)]]+Table1[[#This Row],[Land Value]])*('General Input Sheet'!$G$38/'General Input Sheet'!$G$43),Table1[[#This Row],[Total Construction Cost ($)]]+Table1[[#This Row],[Land Value]]),0)</f>
        <v>67619</v>
      </c>
      <c r="P1225" s="123" t="str" cm="1">
        <f t="array" ref="P1225">_xlfn.IFS(Table1[[#This Row],[Asset Class]]&lt;&gt;"Local","y",P$11=$E1225,"y",Table1[[#This Row],[Asset Class]]="Local","")</f>
        <v/>
      </c>
      <c r="Q1225" s="86" t="str" cm="1">
        <f t="array" ref="Q1225">_xlfn.IFS(Table1[[#This Row],[Asset Class]]&lt;&gt;"Local","y",Q$11=$E1225,"y",Table1[[#This Row],[Asset Class]]="Local","")</f>
        <v/>
      </c>
      <c r="R1225" s="86" t="str" cm="1">
        <f t="array" ref="R1225">_xlfn.IFS(Table1[[#This Row],[Asset Class]]&lt;&gt;"Local","y",R$11=$E1225,"y",Table1[[#This Row],[Asset Class]]="Local","")</f>
        <v/>
      </c>
      <c r="S1225" s="341" t="str" cm="1">
        <f t="array" ref="S1225">_xlfn.IFS(Table1[[#This Row],[Asset Class]]&lt;&gt;"Local","y",S$11=$E1225,"y",Table1[[#This Row],[Asset Class]]="Local","")</f>
        <v>y</v>
      </c>
      <c r="T1225" s="50"/>
      <c r="U1225" s="95" t="str">
        <f>IF(Table1[[#This Row],[Asset Class]]&lt;&gt;"Local",0.25,IF(P1225="y",1,""))</f>
        <v/>
      </c>
      <c r="V1225" s="415" t="str">
        <f>IF(Table1[[#This Row],[Asset Class]]&lt;&gt;"Local",0.25,IF(Q1225="y",1,""))</f>
        <v/>
      </c>
      <c r="W1225" s="415" t="str">
        <f>IF(Table1[[#This Row],[Asset Class]]&lt;&gt;"Local",0.25,IF(R1225="y",1,""))</f>
        <v/>
      </c>
      <c r="X1225" s="415">
        <f>IF(Table1[[#This Row],[Asset Class]]&lt;&gt;"Local",0.25,IF(S1225="y",1,""))</f>
        <v>1</v>
      </c>
      <c r="Y1225" s="95">
        <f t="shared" si="108"/>
        <v>1</v>
      </c>
      <c r="Z1225" s="50"/>
      <c r="AA1225" s="257" t="str">
        <f t="shared" si="109"/>
        <v/>
      </c>
      <c r="AB1225" s="258" t="str">
        <f t="shared" si="110"/>
        <v/>
      </c>
      <c r="AC1225" s="258" t="str">
        <f t="shared" si="111"/>
        <v/>
      </c>
      <c r="AD1225" s="258">
        <f t="shared" si="112"/>
        <v>67619</v>
      </c>
      <c r="AE1225" s="259">
        <f t="shared" si="113"/>
        <v>67619</v>
      </c>
    </row>
    <row r="1226" spans="1:31">
      <c r="A1226" s="26"/>
      <c r="B1226" s="210" t="s">
        <v>2069</v>
      </c>
      <c r="C1226" s="211" t="s">
        <v>2070</v>
      </c>
      <c r="D1226" s="211" t="s">
        <v>111</v>
      </c>
      <c r="E1226" s="211" t="s">
        <v>114</v>
      </c>
      <c r="F1226" s="241" t="s">
        <v>103</v>
      </c>
      <c r="G1226" s="357">
        <v>0.5</v>
      </c>
      <c r="H1226" s="360">
        <v>3811.960631752665</v>
      </c>
      <c r="I1226" s="365">
        <v>77.371645491830151</v>
      </c>
      <c r="J1226" s="332">
        <f>Table1[[#This Row],[Embellishment Area (m2)]]*Table1[[#This Row],[Construction Unit Rate ($/m)]]*Table1[[#This Row],[Embellishment Area Factor]]</f>
        <v>147468.83331439004</v>
      </c>
      <c r="K1226" s="246">
        <v>0</v>
      </c>
      <c r="L1226" s="337">
        <v>51.919695325664051</v>
      </c>
      <c r="M1226" s="88">
        <f>Table1[[#This Row],[Size of land (m2)]]*Table1[[#This Row],[Land Unit Rate ($/m2)]]</f>
        <v>0</v>
      </c>
      <c r="N1226" s="244">
        <v>2021</v>
      </c>
      <c r="O1226" s="202">
        <f>ROUND(IF(Table1[[#This Row],[Valuation Year]]=2016,(Table1[[#This Row],[Total Construction Cost ($)]]+Table1[[#This Row],[Land Value]])*('General Input Sheet'!$G$38/'General Input Sheet'!$G$43),Table1[[#This Row],[Total Construction Cost ($)]]+Table1[[#This Row],[Land Value]]),0)</f>
        <v>147469</v>
      </c>
      <c r="P1226" s="123" t="str" cm="1">
        <f t="array" ref="P1226">_xlfn.IFS(Table1[[#This Row],[Asset Class]]&lt;&gt;"Local","y",P$11=$E1226,"y",Table1[[#This Row],[Asset Class]]="Local","")</f>
        <v/>
      </c>
      <c r="Q1226" s="86" t="str" cm="1">
        <f t="array" ref="Q1226">_xlfn.IFS(Table1[[#This Row],[Asset Class]]&lt;&gt;"Local","y",Q$11=$E1226,"y",Table1[[#This Row],[Asset Class]]="Local","")</f>
        <v/>
      </c>
      <c r="R1226" s="86" t="str" cm="1">
        <f t="array" ref="R1226">_xlfn.IFS(Table1[[#This Row],[Asset Class]]&lt;&gt;"Local","y",R$11=$E1226,"y",Table1[[#This Row],[Asset Class]]="Local","")</f>
        <v/>
      </c>
      <c r="S1226" s="341" t="str" cm="1">
        <f t="array" ref="S1226">_xlfn.IFS(Table1[[#This Row],[Asset Class]]&lt;&gt;"Local","y",S$11=$E1226,"y",Table1[[#This Row],[Asset Class]]="Local","")</f>
        <v>y</v>
      </c>
      <c r="T1226" s="50"/>
      <c r="U1226" s="95" t="str">
        <f>IF(Table1[[#This Row],[Asset Class]]&lt;&gt;"Local",0.25,IF(P1226="y",1,""))</f>
        <v/>
      </c>
      <c r="V1226" s="415" t="str">
        <f>IF(Table1[[#This Row],[Asset Class]]&lt;&gt;"Local",0.25,IF(Q1226="y",1,""))</f>
        <v/>
      </c>
      <c r="W1226" s="415" t="str">
        <f>IF(Table1[[#This Row],[Asset Class]]&lt;&gt;"Local",0.25,IF(R1226="y",1,""))</f>
        <v/>
      </c>
      <c r="X1226" s="415">
        <f>IF(Table1[[#This Row],[Asset Class]]&lt;&gt;"Local",0.25,IF(S1226="y",1,""))</f>
        <v>1</v>
      </c>
      <c r="Y1226" s="95">
        <f t="shared" si="108"/>
        <v>1</v>
      </c>
      <c r="Z1226" s="50"/>
      <c r="AA1226" s="257" t="str">
        <f t="shared" si="109"/>
        <v/>
      </c>
      <c r="AB1226" s="258" t="str">
        <f t="shared" si="110"/>
        <v/>
      </c>
      <c r="AC1226" s="258" t="str">
        <f t="shared" si="111"/>
        <v/>
      </c>
      <c r="AD1226" s="258">
        <f t="shared" si="112"/>
        <v>147469</v>
      </c>
      <c r="AE1226" s="259">
        <f t="shared" si="113"/>
        <v>147469</v>
      </c>
    </row>
    <row r="1227" spans="1:31">
      <c r="A1227" s="26"/>
      <c r="B1227" s="210" t="s">
        <v>2071</v>
      </c>
      <c r="C1227" s="211" t="s">
        <v>2072</v>
      </c>
      <c r="D1227" s="211" t="s">
        <v>111</v>
      </c>
      <c r="E1227" s="211" t="s">
        <v>107</v>
      </c>
      <c r="F1227" s="241" t="s">
        <v>103</v>
      </c>
      <c r="G1227" s="357">
        <v>0.5</v>
      </c>
      <c r="H1227" s="360">
        <v>1286.1181552033704</v>
      </c>
      <c r="I1227" s="365">
        <v>111.62041035606889</v>
      </c>
      <c r="J1227" s="332">
        <f>Table1[[#This Row],[Embellishment Area (m2)]]*Table1[[#This Row],[Construction Unit Rate ($/m)]]*Table1[[#This Row],[Embellishment Area Factor]]</f>
        <v>71778.518125095245</v>
      </c>
      <c r="K1227" s="246">
        <v>2572.2363104067408</v>
      </c>
      <c r="L1227" s="337">
        <v>66.125722619436161</v>
      </c>
      <c r="M1227" s="88">
        <f>Table1[[#This Row],[Size of land (m2)]]*Table1[[#This Row],[Land Unit Rate ($/m2)]]</f>
        <v>170090.98477359803</v>
      </c>
      <c r="N1227" s="244">
        <v>2021</v>
      </c>
      <c r="O1227" s="202">
        <f>ROUND(IF(Table1[[#This Row],[Valuation Year]]=2016,(Table1[[#This Row],[Total Construction Cost ($)]]+Table1[[#This Row],[Land Value]])*('General Input Sheet'!$G$38/'General Input Sheet'!$G$43),Table1[[#This Row],[Total Construction Cost ($)]]+Table1[[#This Row],[Land Value]]),0)</f>
        <v>241870</v>
      </c>
      <c r="P1227" s="123" t="str" cm="1">
        <f t="array" ref="P1227">_xlfn.IFS(Table1[[#This Row],[Asset Class]]&lt;&gt;"Local","y",P$11=$E1227,"y",Table1[[#This Row],[Asset Class]]="Local","")</f>
        <v>y</v>
      </c>
      <c r="Q1227" s="86" t="str" cm="1">
        <f t="array" ref="Q1227">_xlfn.IFS(Table1[[#This Row],[Asset Class]]&lt;&gt;"Local","y",Q$11=$E1227,"y",Table1[[#This Row],[Asset Class]]="Local","")</f>
        <v/>
      </c>
      <c r="R1227" s="86" t="str" cm="1">
        <f t="array" ref="R1227">_xlfn.IFS(Table1[[#This Row],[Asset Class]]&lt;&gt;"Local","y",R$11=$E1227,"y",Table1[[#This Row],[Asset Class]]="Local","")</f>
        <v/>
      </c>
      <c r="S1227" s="341" t="str" cm="1">
        <f t="array" ref="S1227">_xlfn.IFS(Table1[[#This Row],[Asset Class]]&lt;&gt;"Local","y",S$11=$E1227,"y",Table1[[#This Row],[Asset Class]]="Local","")</f>
        <v/>
      </c>
      <c r="T1227" s="50"/>
      <c r="U1227" s="95">
        <f>IF(Table1[[#This Row],[Asset Class]]&lt;&gt;"Local",0.25,IF(P1227="y",1,""))</f>
        <v>1</v>
      </c>
      <c r="V1227" s="415" t="str">
        <f>IF(Table1[[#This Row],[Asset Class]]&lt;&gt;"Local",0.25,IF(Q1227="y",1,""))</f>
        <v/>
      </c>
      <c r="W1227" s="415" t="str">
        <f>IF(Table1[[#This Row],[Asset Class]]&lt;&gt;"Local",0.25,IF(R1227="y",1,""))</f>
        <v/>
      </c>
      <c r="X1227" s="415" t="str">
        <f>IF(Table1[[#This Row],[Asset Class]]&lt;&gt;"Local",0.25,IF(S1227="y",1,""))</f>
        <v/>
      </c>
      <c r="Y1227" s="95">
        <f t="shared" si="108"/>
        <v>1</v>
      </c>
      <c r="Z1227" s="50"/>
      <c r="AA1227" s="257">
        <f t="shared" si="109"/>
        <v>241870</v>
      </c>
      <c r="AB1227" s="258" t="str">
        <f t="shared" si="110"/>
        <v/>
      </c>
      <c r="AC1227" s="258" t="str">
        <f t="shared" si="111"/>
        <v/>
      </c>
      <c r="AD1227" s="258" t="str">
        <f t="shared" si="112"/>
        <v/>
      </c>
      <c r="AE1227" s="259">
        <f t="shared" si="113"/>
        <v>241870</v>
      </c>
    </row>
    <row r="1228" spans="1:31">
      <c r="A1228" s="26"/>
      <c r="B1228" s="210" t="s">
        <v>2073</v>
      </c>
      <c r="C1228" s="211" t="s">
        <v>2074</v>
      </c>
      <c r="D1228" s="211" t="s">
        <v>106</v>
      </c>
      <c r="E1228" s="211" t="s">
        <v>143</v>
      </c>
      <c r="F1228" s="241" t="s">
        <v>108</v>
      </c>
      <c r="G1228" s="357">
        <v>0.5</v>
      </c>
      <c r="H1228" s="360">
        <v>27733.054192437499</v>
      </c>
      <c r="I1228" s="365">
        <v>406.79298511948269</v>
      </c>
      <c r="J1228" s="332">
        <f>Table1[[#This Row],[Embellishment Area (m2)]]*Table1[[#This Row],[Construction Unit Rate ($/m)]]*Table1[[#This Row],[Embellishment Area Factor]]</f>
        <v>5640805.9507110175</v>
      </c>
      <c r="K1228" s="246">
        <v>55466.108384874999</v>
      </c>
      <c r="L1228" s="337">
        <v>77.249060510664719</v>
      </c>
      <c r="M1228" s="88">
        <f>Table1[[#This Row],[Size of land (m2)]]*Table1[[#This Row],[Land Unit Rate ($/m2)]]</f>
        <v>4284704.7629142962</v>
      </c>
      <c r="N1228" s="244">
        <v>2021</v>
      </c>
      <c r="O1228" s="202">
        <f>ROUND(IF(Table1[[#This Row],[Valuation Year]]=2016,(Table1[[#This Row],[Total Construction Cost ($)]]+Table1[[#This Row],[Land Value]])*('General Input Sheet'!$G$38/'General Input Sheet'!$G$43),Table1[[#This Row],[Total Construction Cost ($)]]+Table1[[#This Row],[Land Value]]),0)</f>
        <v>9925511</v>
      </c>
      <c r="P1228" s="123" t="str" cm="1">
        <f t="array" ref="P1228">_xlfn.IFS(Table1[[#This Row],[Asset Class]]&lt;&gt;"Local","y",P$11=$E1228,"y",Table1[[#This Row],[Asset Class]]="Local","")</f>
        <v>y</v>
      </c>
      <c r="Q1228" s="86" t="str" cm="1">
        <f t="array" ref="Q1228">_xlfn.IFS(Table1[[#This Row],[Asset Class]]&lt;&gt;"Local","y",Q$11=$E1228,"y",Table1[[#This Row],[Asset Class]]="Local","")</f>
        <v>y</v>
      </c>
      <c r="R1228" s="86" t="str" cm="1">
        <f t="array" ref="R1228">_xlfn.IFS(Table1[[#This Row],[Asset Class]]&lt;&gt;"Local","y",R$11=$E1228,"y",Table1[[#This Row],[Asset Class]]="Local","")</f>
        <v>y</v>
      </c>
      <c r="S1228" s="341" t="str" cm="1">
        <f t="array" ref="S1228">_xlfn.IFS(Table1[[#This Row],[Asset Class]]&lt;&gt;"Local","y",S$11=$E1228,"y",Table1[[#This Row],[Asset Class]]="Local","")</f>
        <v>y</v>
      </c>
      <c r="T1228" s="50"/>
      <c r="U1228" s="95">
        <f>IF(Table1[[#This Row],[Asset Class]]&lt;&gt;"Local",0.25,IF(P1228="y",1,""))</f>
        <v>0.25</v>
      </c>
      <c r="V1228" s="415">
        <f>IF(Table1[[#This Row],[Asset Class]]&lt;&gt;"Local",0.25,IF(Q1228="y",1,""))</f>
        <v>0.25</v>
      </c>
      <c r="W1228" s="415">
        <f>IF(Table1[[#This Row],[Asset Class]]&lt;&gt;"Local",0.25,IF(R1228="y",1,""))</f>
        <v>0.25</v>
      </c>
      <c r="X1228" s="415">
        <f>IF(Table1[[#This Row],[Asset Class]]&lt;&gt;"Local",0.25,IF(S1228="y",1,""))</f>
        <v>0.25</v>
      </c>
      <c r="Y1228" s="95">
        <f t="shared" si="108"/>
        <v>1</v>
      </c>
      <c r="Z1228" s="50"/>
      <c r="AA1228" s="257">
        <f t="shared" si="109"/>
        <v>2481377.75</v>
      </c>
      <c r="AB1228" s="258">
        <f t="shared" si="110"/>
        <v>2481377.75</v>
      </c>
      <c r="AC1228" s="258">
        <f t="shared" si="111"/>
        <v>2481377.75</v>
      </c>
      <c r="AD1228" s="258">
        <f t="shared" si="112"/>
        <v>2481377.75</v>
      </c>
      <c r="AE1228" s="259">
        <f t="shared" si="113"/>
        <v>9925511</v>
      </c>
    </row>
    <row r="1229" spans="1:31">
      <c r="A1229" s="26"/>
      <c r="B1229" s="210" t="s">
        <v>2075</v>
      </c>
      <c r="C1229" s="211" t="s">
        <v>2076</v>
      </c>
      <c r="D1229" s="211" t="s">
        <v>111</v>
      </c>
      <c r="E1229" s="211" t="s">
        <v>102</v>
      </c>
      <c r="F1229" s="241" t="s">
        <v>103</v>
      </c>
      <c r="G1229" s="357">
        <v>0.5</v>
      </c>
      <c r="H1229" s="360">
        <v>18869.205821966229</v>
      </c>
      <c r="I1229" s="365">
        <v>143.96305955739601</v>
      </c>
      <c r="J1229" s="332">
        <f>Table1[[#This Row],[Embellishment Area (m2)]]*Table1[[#This Row],[Construction Unit Rate ($/m)]]*Table1[[#This Row],[Embellishment Area Factor]]</f>
        <v>1358234.3007742439</v>
      </c>
      <c r="K1229" s="246">
        <v>0</v>
      </c>
      <c r="L1229" s="337">
        <v>39.027494808321961</v>
      </c>
      <c r="M1229" s="88">
        <f>Table1[[#This Row],[Size of land (m2)]]*Table1[[#This Row],[Land Unit Rate ($/m2)]]</f>
        <v>0</v>
      </c>
      <c r="N1229" s="244">
        <v>2021</v>
      </c>
      <c r="O1229" s="202">
        <f>ROUND(IF(Table1[[#This Row],[Valuation Year]]=2016,(Table1[[#This Row],[Total Construction Cost ($)]]+Table1[[#This Row],[Land Value]])*('General Input Sheet'!$G$38/'General Input Sheet'!$G$43),Table1[[#This Row],[Total Construction Cost ($)]]+Table1[[#This Row],[Land Value]]),0)</f>
        <v>1358234</v>
      </c>
      <c r="P1229" s="123" t="str" cm="1">
        <f t="array" ref="P1229">_xlfn.IFS(Table1[[#This Row],[Asset Class]]&lt;&gt;"Local","y",P$11=$E1229,"y",Table1[[#This Row],[Asset Class]]="Local","")</f>
        <v/>
      </c>
      <c r="Q1229" s="86" t="str" cm="1">
        <f t="array" ref="Q1229">_xlfn.IFS(Table1[[#This Row],[Asset Class]]&lt;&gt;"Local","y",Q$11=$E1229,"y",Table1[[#This Row],[Asset Class]]="Local","")</f>
        <v/>
      </c>
      <c r="R1229" s="86" t="str" cm="1">
        <f t="array" ref="R1229">_xlfn.IFS(Table1[[#This Row],[Asset Class]]&lt;&gt;"Local","y",R$11=$E1229,"y",Table1[[#This Row],[Asset Class]]="Local","")</f>
        <v>y</v>
      </c>
      <c r="S1229" s="341" t="str" cm="1">
        <f t="array" ref="S1229">_xlfn.IFS(Table1[[#This Row],[Asset Class]]&lt;&gt;"Local","y",S$11=$E1229,"y",Table1[[#This Row],[Asset Class]]="Local","")</f>
        <v/>
      </c>
      <c r="T1229" s="50"/>
      <c r="U1229" s="95" t="str">
        <f>IF(Table1[[#This Row],[Asset Class]]&lt;&gt;"Local",0.25,IF(P1229="y",1,""))</f>
        <v/>
      </c>
      <c r="V1229" s="415" t="str">
        <f>IF(Table1[[#This Row],[Asset Class]]&lt;&gt;"Local",0.25,IF(Q1229="y",1,""))</f>
        <v/>
      </c>
      <c r="W1229" s="415">
        <f>IF(Table1[[#This Row],[Asset Class]]&lt;&gt;"Local",0.25,IF(R1229="y",1,""))</f>
        <v>1</v>
      </c>
      <c r="X1229" s="415" t="str">
        <f>IF(Table1[[#This Row],[Asset Class]]&lt;&gt;"Local",0.25,IF(S1229="y",1,""))</f>
        <v/>
      </c>
      <c r="Y1229" s="95">
        <f t="shared" si="108"/>
        <v>1</v>
      </c>
      <c r="Z1229" s="50"/>
      <c r="AA1229" s="257" t="str">
        <f t="shared" si="109"/>
        <v/>
      </c>
      <c r="AB1229" s="258" t="str">
        <f t="shared" si="110"/>
        <v/>
      </c>
      <c r="AC1229" s="258">
        <f t="shared" si="111"/>
        <v>1358234</v>
      </c>
      <c r="AD1229" s="258" t="str">
        <f t="shared" si="112"/>
        <v/>
      </c>
      <c r="AE1229" s="259">
        <f t="shared" si="113"/>
        <v>1358234</v>
      </c>
    </row>
    <row r="1230" spans="1:31">
      <c r="A1230" s="26"/>
      <c r="B1230" s="210" t="s">
        <v>2077</v>
      </c>
      <c r="C1230" s="211" t="s">
        <v>2078</v>
      </c>
      <c r="D1230" s="211" t="s">
        <v>106</v>
      </c>
      <c r="E1230" s="211" t="s">
        <v>107</v>
      </c>
      <c r="F1230" s="241" t="s">
        <v>108</v>
      </c>
      <c r="G1230" s="357">
        <v>0.5</v>
      </c>
      <c r="H1230" s="360">
        <v>19880.830495174665</v>
      </c>
      <c r="I1230" s="365">
        <v>295.91815694928124</v>
      </c>
      <c r="J1230" s="332">
        <f>Table1[[#This Row],[Embellishment Area (m2)]]*Table1[[#This Row],[Construction Unit Rate ($/m)]]*Table1[[#This Row],[Embellishment Area Factor]]</f>
        <v>2941549.3593765767</v>
      </c>
      <c r="K1230" s="246">
        <v>0</v>
      </c>
      <c r="L1230" s="337">
        <v>157.26221918381682</v>
      </c>
      <c r="M1230" s="88">
        <f>Table1[[#This Row],[Size of land (m2)]]*Table1[[#This Row],[Land Unit Rate ($/m2)]]</f>
        <v>0</v>
      </c>
      <c r="N1230" s="244">
        <v>2021</v>
      </c>
      <c r="O1230" s="202">
        <f>ROUND(IF(Table1[[#This Row],[Valuation Year]]=2016,(Table1[[#This Row],[Total Construction Cost ($)]]+Table1[[#This Row],[Land Value]])*('General Input Sheet'!$G$38/'General Input Sheet'!$G$43),Table1[[#This Row],[Total Construction Cost ($)]]+Table1[[#This Row],[Land Value]]),0)</f>
        <v>2941549</v>
      </c>
      <c r="P1230" s="123" t="str" cm="1">
        <f t="array" ref="P1230">_xlfn.IFS(Table1[[#This Row],[Asset Class]]&lt;&gt;"Local","y",P$11=$E1230,"y",Table1[[#This Row],[Asset Class]]="Local","")</f>
        <v>y</v>
      </c>
      <c r="Q1230" s="86" t="str" cm="1">
        <f t="array" ref="Q1230">_xlfn.IFS(Table1[[#This Row],[Asset Class]]&lt;&gt;"Local","y",Q$11=$E1230,"y",Table1[[#This Row],[Asset Class]]="Local","")</f>
        <v>y</v>
      </c>
      <c r="R1230" s="86" t="str" cm="1">
        <f t="array" ref="R1230">_xlfn.IFS(Table1[[#This Row],[Asset Class]]&lt;&gt;"Local","y",R$11=$E1230,"y",Table1[[#This Row],[Asset Class]]="Local","")</f>
        <v>y</v>
      </c>
      <c r="S1230" s="341" t="str" cm="1">
        <f t="array" ref="S1230">_xlfn.IFS(Table1[[#This Row],[Asset Class]]&lt;&gt;"Local","y",S$11=$E1230,"y",Table1[[#This Row],[Asset Class]]="Local","")</f>
        <v>y</v>
      </c>
      <c r="T1230" s="50"/>
      <c r="U1230" s="95">
        <f>IF(Table1[[#This Row],[Asset Class]]&lt;&gt;"Local",0.25,IF(P1230="y",1,""))</f>
        <v>0.25</v>
      </c>
      <c r="V1230" s="415">
        <f>IF(Table1[[#This Row],[Asset Class]]&lt;&gt;"Local",0.25,IF(Q1230="y",1,""))</f>
        <v>0.25</v>
      </c>
      <c r="W1230" s="415">
        <f>IF(Table1[[#This Row],[Asset Class]]&lt;&gt;"Local",0.25,IF(R1230="y",1,""))</f>
        <v>0.25</v>
      </c>
      <c r="X1230" s="415">
        <f>IF(Table1[[#This Row],[Asset Class]]&lt;&gt;"Local",0.25,IF(S1230="y",1,""))</f>
        <v>0.25</v>
      </c>
      <c r="Y1230" s="95">
        <f t="shared" si="108"/>
        <v>1</v>
      </c>
      <c r="Z1230" s="50"/>
      <c r="AA1230" s="257">
        <f t="shared" si="109"/>
        <v>735387.25</v>
      </c>
      <c r="AB1230" s="258">
        <f t="shared" si="110"/>
        <v>735387.25</v>
      </c>
      <c r="AC1230" s="258">
        <f t="shared" si="111"/>
        <v>735387.25</v>
      </c>
      <c r="AD1230" s="258">
        <f t="shared" si="112"/>
        <v>735387.25</v>
      </c>
      <c r="AE1230" s="259">
        <f t="shared" si="113"/>
        <v>2941549</v>
      </c>
    </row>
    <row r="1231" spans="1:31">
      <c r="A1231" s="26"/>
      <c r="B1231" s="210" t="s">
        <v>2079</v>
      </c>
      <c r="C1231" s="211" t="s">
        <v>2080</v>
      </c>
      <c r="D1231" s="211" t="s">
        <v>111</v>
      </c>
      <c r="E1231" s="211" t="s">
        <v>114</v>
      </c>
      <c r="F1231" s="241" t="s">
        <v>108</v>
      </c>
      <c r="G1231" s="357">
        <v>0.5</v>
      </c>
      <c r="H1231" s="360">
        <v>20658.356384415714</v>
      </c>
      <c r="I1231" s="365">
        <v>77.371645491830151</v>
      </c>
      <c r="J1231" s="332">
        <f>Table1[[#This Row],[Embellishment Area (m2)]]*Table1[[#This Row],[Construction Unit Rate ($/m)]]*Table1[[#This Row],[Embellishment Area Factor]]</f>
        <v>799185.51330944931</v>
      </c>
      <c r="K1231" s="246">
        <v>0</v>
      </c>
      <c r="L1231" s="337">
        <v>51.919695325664051</v>
      </c>
      <c r="M1231" s="88">
        <f>Table1[[#This Row],[Size of land (m2)]]*Table1[[#This Row],[Land Unit Rate ($/m2)]]</f>
        <v>0</v>
      </c>
      <c r="N1231" s="244">
        <v>2021</v>
      </c>
      <c r="O1231" s="202">
        <f>ROUND(IF(Table1[[#This Row],[Valuation Year]]=2016,(Table1[[#This Row],[Total Construction Cost ($)]]+Table1[[#This Row],[Land Value]])*('General Input Sheet'!$G$38/'General Input Sheet'!$G$43),Table1[[#This Row],[Total Construction Cost ($)]]+Table1[[#This Row],[Land Value]]),0)</f>
        <v>799186</v>
      </c>
      <c r="P1231" s="123" t="str" cm="1">
        <f t="array" ref="P1231">_xlfn.IFS(Table1[[#This Row],[Asset Class]]&lt;&gt;"Local","y",P$11=$E1231,"y",Table1[[#This Row],[Asset Class]]="Local","")</f>
        <v/>
      </c>
      <c r="Q1231" s="86" t="str" cm="1">
        <f t="array" ref="Q1231">_xlfn.IFS(Table1[[#This Row],[Asset Class]]&lt;&gt;"Local","y",Q$11=$E1231,"y",Table1[[#This Row],[Asset Class]]="Local","")</f>
        <v/>
      </c>
      <c r="R1231" s="86" t="str" cm="1">
        <f t="array" ref="R1231">_xlfn.IFS(Table1[[#This Row],[Asset Class]]&lt;&gt;"Local","y",R$11=$E1231,"y",Table1[[#This Row],[Asset Class]]="Local","")</f>
        <v/>
      </c>
      <c r="S1231" s="341" t="str" cm="1">
        <f t="array" ref="S1231">_xlfn.IFS(Table1[[#This Row],[Asset Class]]&lt;&gt;"Local","y",S$11=$E1231,"y",Table1[[#This Row],[Asset Class]]="Local","")</f>
        <v>y</v>
      </c>
      <c r="T1231" s="50"/>
      <c r="U1231" s="95" t="str">
        <f>IF(Table1[[#This Row],[Asset Class]]&lt;&gt;"Local",0.25,IF(P1231="y",1,""))</f>
        <v/>
      </c>
      <c r="V1231" s="415" t="str">
        <f>IF(Table1[[#This Row],[Asset Class]]&lt;&gt;"Local",0.25,IF(Q1231="y",1,""))</f>
        <v/>
      </c>
      <c r="W1231" s="415" t="str">
        <f>IF(Table1[[#This Row],[Asset Class]]&lt;&gt;"Local",0.25,IF(R1231="y",1,""))</f>
        <v/>
      </c>
      <c r="X1231" s="415">
        <f>IF(Table1[[#This Row],[Asset Class]]&lt;&gt;"Local",0.25,IF(S1231="y",1,""))</f>
        <v>1</v>
      </c>
      <c r="Y1231" s="95">
        <f t="shared" ref="Y1231:Y1294" si="114">SUM(U1231:X1231)</f>
        <v>1</v>
      </c>
      <c r="Z1231" s="50"/>
      <c r="AA1231" s="257" t="str">
        <f t="shared" ref="AA1231:AA1294" si="115">IF(U1231="","",(U1231/$Y1231)*$O1231)</f>
        <v/>
      </c>
      <c r="AB1231" s="258" t="str">
        <f t="shared" ref="AB1231:AB1294" si="116">IF(V1231="","",(V1231/$Y1231)*$O1231)</f>
        <v/>
      </c>
      <c r="AC1231" s="258" t="str">
        <f t="shared" ref="AC1231:AC1294" si="117">IF(W1231="","",(W1231/$Y1231)*$O1231)</f>
        <v/>
      </c>
      <c r="AD1231" s="258">
        <f t="shared" ref="AD1231:AD1294" si="118">IF(X1231="","",(X1231/$Y1231)*$O1231)</f>
        <v>799186</v>
      </c>
      <c r="AE1231" s="259">
        <f t="shared" ref="AE1231:AE1294" si="119">SUM(AA1231:AD1231)</f>
        <v>799186</v>
      </c>
    </row>
    <row r="1232" spans="1:31">
      <c r="A1232" s="26"/>
      <c r="B1232" s="210" t="s">
        <v>2081</v>
      </c>
      <c r="C1232" s="211" t="s">
        <v>2082</v>
      </c>
      <c r="D1232" s="211" t="s">
        <v>111</v>
      </c>
      <c r="E1232" s="211" t="s">
        <v>102</v>
      </c>
      <c r="F1232" s="241" t="s">
        <v>103</v>
      </c>
      <c r="G1232" s="357">
        <v>0.5</v>
      </c>
      <c r="H1232" s="360">
        <v>1784.8745719591375</v>
      </c>
      <c r="I1232" s="365">
        <v>143.96305955739601</v>
      </c>
      <c r="J1232" s="332">
        <f>Table1[[#This Row],[Embellishment Area (m2)]]*Table1[[#This Row],[Construction Unit Rate ($/m)]]*Table1[[#This Row],[Embellishment Area Factor]]</f>
        <v>128478.00215271751</v>
      </c>
      <c r="K1232" s="246">
        <v>0</v>
      </c>
      <c r="L1232" s="337">
        <v>39.027494808321961</v>
      </c>
      <c r="M1232" s="88">
        <f>Table1[[#This Row],[Size of land (m2)]]*Table1[[#This Row],[Land Unit Rate ($/m2)]]</f>
        <v>0</v>
      </c>
      <c r="N1232" s="244">
        <v>2021</v>
      </c>
      <c r="O1232" s="202">
        <f>ROUND(IF(Table1[[#This Row],[Valuation Year]]=2016,(Table1[[#This Row],[Total Construction Cost ($)]]+Table1[[#This Row],[Land Value]])*('General Input Sheet'!$G$38/'General Input Sheet'!$G$43),Table1[[#This Row],[Total Construction Cost ($)]]+Table1[[#This Row],[Land Value]]),0)</f>
        <v>128478</v>
      </c>
      <c r="P1232" s="123" t="str" cm="1">
        <f t="array" ref="P1232">_xlfn.IFS(Table1[[#This Row],[Asset Class]]&lt;&gt;"Local","y",P$11=$E1232,"y",Table1[[#This Row],[Asset Class]]="Local","")</f>
        <v/>
      </c>
      <c r="Q1232" s="86" t="str" cm="1">
        <f t="array" ref="Q1232">_xlfn.IFS(Table1[[#This Row],[Asset Class]]&lt;&gt;"Local","y",Q$11=$E1232,"y",Table1[[#This Row],[Asset Class]]="Local","")</f>
        <v/>
      </c>
      <c r="R1232" s="86" t="str" cm="1">
        <f t="array" ref="R1232">_xlfn.IFS(Table1[[#This Row],[Asset Class]]&lt;&gt;"Local","y",R$11=$E1232,"y",Table1[[#This Row],[Asset Class]]="Local","")</f>
        <v>y</v>
      </c>
      <c r="S1232" s="341" t="str" cm="1">
        <f t="array" ref="S1232">_xlfn.IFS(Table1[[#This Row],[Asset Class]]&lt;&gt;"Local","y",S$11=$E1232,"y",Table1[[#This Row],[Asset Class]]="Local","")</f>
        <v/>
      </c>
      <c r="T1232" s="50"/>
      <c r="U1232" s="95" t="str">
        <f>IF(Table1[[#This Row],[Asset Class]]&lt;&gt;"Local",0.25,IF(P1232="y",1,""))</f>
        <v/>
      </c>
      <c r="V1232" s="415" t="str">
        <f>IF(Table1[[#This Row],[Asset Class]]&lt;&gt;"Local",0.25,IF(Q1232="y",1,""))</f>
        <v/>
      </c>
      <c r="W1232" s="415">
        <f>IF(Table1[[#This Row],[Asset Class]]&lt;&gt;"Local",0.25,IF(R1232="y",1,""))</f>
        <v>1</v>
      </c>
      <c r="X1232" s="415" t="str">
        <f>IF(Table1[[#This Row],[Asset Class]]&lt;&gt;"Local",0.25,IF(S1232="y",1,""))</f>
        <v/>
      </c>
      <c r="Y1232" s="95">
        <f t="shared" si="114"/>
        <v>1</v>
      </c>
      <c r="Z1232" s="50"/>
      <c r="AA1232" s="257" t="str">
        <f t="shared" si="115"/>
        <v/>
      </c>
      <c r="AB1232" s="258" t="str">
        <f t="shared" si="116"/>
        <v/>
      </c>
      <c r="AC1232" s="258">
        <f t="shared" si="117"/>
        <v>128478</v>
      </c>
      <c r="AD1232" s="258" t="str">
        <f t="shared" si="118"/>
        <v/>
      </c>
      <c r="AE1232" s="259">
        <f t="shared" si="119"/>
        <v>128478</v>
      </c>
    </row>
    <row r="1233" spans="1:31">
      <c r="A1233" s="26"/>
      <c r="B1233" s="210" t="s">
        <v>2083</v>
      </c>
      <c r="C1233" s="211" t="s">
        <v>2084</v>
      </c>
      <c r="D1233" s="211" t="s">
        <v>111</v>
      </c>
      <c r="E1233" s="211" t="s">
        <v>143</v>
      </c>
      <c r="F1233" s="241" t="s">
        <v>103</v>
      </c>
      <c r="G1233" s="357">
        <v>0.5</v>
      </c>
      <c r="H1233" s="360">
        <v>5732.83543210683</v>
      </c>
      <c r="I1233" s="365">
        <v>115.6419902144599</v>
      </c>
      <c r="J1233" s="332">
        <f>Table1[[#This Row],[Embellishment Area (m2)]]*Table1[[#This Row],[Construction Unit Rate ($/m)]]*Table1[[#This Row],[Embellishment Area Factor]]</f>
        <v>331478.24947040348</v>
      </c>
      <c r="K1233" s="246">
        <v>0</v>
      </c>
      <c r="L1233" s="337">
        <v>85.331826959272703</v>
      </c>
      <c r="M1233" s="88">
        <f>Table1[[#This Row],[Size of land (m2)]]*Table1[[#This Row],[Land Unit Rate ($/m2)]]</f>
        <v>0</v>
      </c>
      <c r="N1233" s="244">
        <v>2021</v>
      </c>
      <c r="O1233" s="202">
        <f>ROUND(IF(Table1[[#This Row],[Valuation Year]]=2016,(Table1[[#This Row],[Total Construction Cost ($)]]+Table1[[#This Row],[Land Value]])*('General Input Sheet'!$G$38/'General Input Sheet'!$G$43),Table1[[#This Row],[Total Construction Cost ($)]]+Table1[[#This Row],[Land Value]]),0)</f>
        <v>331478</v>
      </c>
      <c r="P1233" s="123" t="str" cm="1">
        <f t="array" ref="P1233">_xlfn.IFS(Table1[[#This Row],[Asset Class]]&lt;&gt;"Local","y",P$11=$E1233,"y",Table1[[#This Row],[Asset Class]]="Local","")</f>
        <v/>
      </c>
      <c r="Q1233" s="86" t="str" cm="1">
        <f t="array" ref="Q1233">_xlfn.IFS(Table1[[#This Row],[Asset Class]]&lt;&gt;"Local","y",Q$11=$E1233,"y",Table1[[#This Row],[Asset Class]]="Local","")</f>
        <v>y</v>
      </c>
      <c r="R1233" s="86" t="str" cm="1">
        <f t="array" ref="R1233">_xlfn.IFS(Table1[[#This Row],[Asset Class]]&lt;&gt;"Local","y",R$11=$E1233,"y",Table1[[#This Row],[Asset Class]]="Local","")</f>
        <v/>
      </c>
      <c r="S1233" s="341" t="str" cm="1">
        <f t="array" ref="S1233">_xlfn.IFS(Table1[[#This Row],[Asset Class]]&lt;&gt;"Local","y",S$11=$E1233,"y",Table1[[#This Row],[Asset Class]]="Local","")</f>
        <v/>
      </c>
      <c r="T1233" s="50"/>
      <c r="U1233" s="95" t="str">
        <f>IF(Table1[[#This Row],[Asset Class]]&lt;&gt;"Local",0.25,IF(P1233="y",1,""))</f>
        <v/>
      </c>
      <c r="V1233" s="415">
        <f>IF(Table1[[#This Row],[Asset Class]]&lt;&gt;"Local",0.25,IF(Q1233="y",1,""))</f>
        <v>1</v>
      </c>
      <c r="W1233" s="415" t="str">
        <f>IF(Table1[[#This Row],[Asset Class]]&lt;&gt;"Local",0.25,IF(R1233="y",1,""))</f>
        <v/>
      </c>
      <c r="X1233" s="415" t="str">
        <f>IF(Table1[[#This Row],[Asset Class]]&lt;&gt;"Local",0.25,IF(S1233="y",1,""))</f>
        <v/>
      </c>
      <c r="Y1233" s="95">
        <f t="shared" si="114"/>
        <v>1</v>
      </c>
      <c r="Z1233" s="50"/>
      <c r="AA1233" s="257" t="str">
        <f t="shared" si="115"/>
        <v/>
      </c>
      <c r="AB1233" s="258">
        <f t="shared" si="116"/>
        <v>331478</v>
      </c>
      <c r="AC1233" s="258" t="str">
        <f t="shared" si="117"/>
        <v/>
      </c>
      <c r="AD1233" s="258" t="str">
        <f t="shared" si="118"/>
        <v/>
      </c>
      <c r="AE1233" s="259">
        <f t="shared" si="119"/>
        <v>331478</v>
      </c>
    </row>
    <row r="1234" spans="1:31">
      <c r="A1234" s="26"/>
      <c r="B1234" s="210" t="s">
        <v>2085</v>
      </c>
      <c r="C1234" s="211" t="s">
        <v>2086</v>
      </c>
      <c r="D1234" s="211" t="s">
        <v>111</v>
      </c>
      <c r="E1234" s="211" t="s">
        <v>102</v>
      </c>
      <c r="F1234" s="241" t="s">
        <v>103</v>
      </c>
      <c r="G1234" s="357">
        <v>0.5</v>
      </c>
      <c r="H1234" s="360">
        <v>698.15002341905904</v>
      </c>
      <c r="I1234" s="365">
        <v>143.96305955739601</v>
      </c>
      <c r="J1234" s="332">
        <f>Table1[[#This Row],[Embellishment Area (m2)]]*Table1[[#This Row],[Construction Unit Rate ($/m)]]*Table1[[#This Row],[Embellishment Area Factor]]</f>
        <v>50253.906700737709</v>
      </c>
      <c r="K1234" s="246">
        <v>0</v>
      </c>
      <c r="L1234" s="337">
        <v>39.027494808321961</v>
      </c>
      <c r="M1234" s="88">
        <f>Table1[[#This Row],[Size of land (m2)]]*Table1[[#This Row],[Land Unit Rate ($/m2)]]</f>
        <v>0</v>
      </c>
      <c r="N1234" s="244">
        <v>2021</v>
      </c>
      <c r="O1234" s="202">
        <f>ROUND(IF(Table1[[#This Row],[Valuation Year]]=2016,(Table1[[#This Row],[Total Construction Cost ($)]]+Table1[[#This Row],[Land Value]])*('General Input Sheet'!$G$38/'General Input Sheet'!$G$43),Table1[[#This Row],[Total Construction Cost ($)]]+Table1[[#This Row],[Land Value]]),0)</f>
        <v>50254</v>
      </c>
      <c r="P1234" s="123" t="str" cm="1">
        <f t="array" ref="P1234">_xlfn.IFS(Table1[[#This Row],[Asset Class]]&lt;&gt;"Local","y",P$11=$E1234,"y",Table1[[#This Row],[Asset Class]]="Local","")</f>
        <v/>
      </c>
      <c r="Q1234" s="86" t="str" cm="1">
        <f t="array" ref="Q1234">_xlfn.IFS(Table1[[#This Row],[Asset Class]]&lt;&gt;"Local","y",Q$11=$E1234,"y",Table1[[#This Row],[Asset Class]]="Local","")</f>
        <v/>
      </c>
      <c r="R1234" s="86" t="str" cm="1">
        <f t="array" ref="R1234">_xlfn.IFS(Table1[[#This Row],[Asset Class]]&lt;&gt;"Local","y",R$11=$E1234,"y",Table1[[#This Row],[Asset Class]]="Local","")</f>
        <v>y</v>
      </c>
      <c r="S1234" s="341" t="str" cm="1">
        <f t="array" ref="S1234">_xlfn.IFS(Table1[[#This Row],[Asset Class]]&lt;&gt;"Local","y",S$11=$E1234,"y",Table1[[#This Row],[Asset Class]]="Local","")</f>
        <v/>
      </c>
      <c r="T1234" s="50"/>
      <c r="U1234" s="95" t="str">
        <f>IF(Table1[[#This Row],[Asset Class]]&lt;&gt;"Local",0.25,IF(P1234="y",1,""))</f>
        <v/>
      </c>
      <c r="V1234" s="415" t="str">
        <f>IF(Table1[[#This Row],[Asset Class]]&lt;&gt;"Local",0.25,IF(Q1234="y",1,""))</f>
        <v/>
      </c>
      <c r="W1234" s="415">
        <f>IF(Table1[[#This Row],[Asset Class]]&lt;&gt;"Local",0.25,IF(R1234="y",1,""))</f>
        <v>1</v>
      </c>
      <c r="X1234" s="415" t="str">
        <f>IF(Table1[[#This Row],[Asset Class]]&lt;&gt;"Local",0.25,IF(S1234="y",1,""))</f>
        <v/>
      </c>
      <c r="Y1234" s="95">
        <f t="shared" si="114"/>
        <v>1</v>
      </c>
      <c r="Z1234" s="50"/>
      <c r="AA1234" s="257" t="str">
        <f t="shared" si="115"/>
        <v/>
      </c>
      <c r="AB1234" s="258" t="str">
        <f t="shared" si="116"/>
        <v/>
      </c>
      <c r="AC1234" s="258">
        <f t="shared" si="117"/>
        <v>50254</v>
      </c>
      <c r="AD1234" s="258" t="str">
        <f t="shared" si="118"/>
        <v/>
      </c>
      <c r="AE1234" s="259">
        <f t="shared" si="119"/>
        <v>50254</v>
      </c>
    </row>
    <row r="1235" spans="1:31">
      <c r="A1235" s="26"/>
      <c r="B1235" s="210" t="s">
        <v>2087</v>
      </c>
      <c r="C1235" s="211" t="s">
        <v>2088</v>
      </c>
      <c r="D1235" s="211" t="s">
        <v>111</v>
      </c>
      <c r="E1235" s="211" t="s">
        <v>107</v>
      </c>
      <c r="F1235" s="241" t="s">
        <v>103</v>
      </c>
      <c r="G1235" s="357">
        <v>0.5</v>
      </c>
      <c r="H1235" s="360">
        <v>6871.4847339109147</v>
      </c>
      <c r="I1235" s="365">
        <v>111.62041035606889</v>
      </c>
      <c r="J1235" s="332">
        <f>Table1[[#This Row],[Embellishment Area (m2)]]*Table1[[#This Row],[Construction Unit Rate ($/m)]]*Table1[[#This Row],[Embellishment Area Factor]]</f>
        <v>383498.97287729959</v>
      </c>
      <c r="K1235" s="246">
        <v>0</v>
      </c>
      <c r="L1235" s="337">
        <v>66.125722619436161</v>
      </c>
      <c r="M1235" s="88">
        <f>Table1[[#This Row],[Size of land (m2)]]*Table1[[#This Row],[Land Unit Rate ($/m2)]]</f>
        <v>0</v>
      </c>
      <c r="N1235" s="244">
        <v>2021</v>
      </c>
      <c r="O1235" s="202">
        <f>ROUND(IF(Table1[[#This Row],[Valuation Year]]=2016,(Table1[[#This Row],[Total Construction Cost ($)]]+Table1[[#This Row],[Land Value]])*('General Input Sheet'!$G$38/'General Input Sheet'!$G$43),Table1[[#This Row],[Total Construction Cost ($)]]+Table1[[#This Row],[Land Value]]),0)</f>
        <v>383499</v>
      </c>
      <c r="P1235" s="123" t="str" cm="1">
        <f t="array" ref="P1235">_xlfn.IFS(Table1[[#This Row],[Asset Class]]&lt;&gt;"Local","y",P$11=$E1235,"y",Table1[[#This Row],[Asset Class]]="Local","")</f>
        <v>y</v>
      </c>
      <c r="Q1235" s="86" t="str" cm="1">
        <f t="array" ref="Q1235">_xlfn.IFS(Table1[[#This Row],[Asset Class]]&lt;&gt;"Local","y",Q$11=$E1235,"y",Table1[[#This Row],[Asset Class]]="Local","")</f>
        <v/>
      </c>
      <c r="R1235" s="86" t="str" cm="1">
        <f t="array" ref="R1235">_xlfn.IFS(Table1[[#This Row],[Asset Class]]&lt;&gt;"Local","y",R$11=$E1235,"y",Table1[[#This Row],[Asset Class]]="Local","")</f>
        <v/>
      </c>
      <c r="S1235" s="341" t="str" cm="1">
        <f t="array" ref="S1235">_xlfn.IFS(Table1[[#This Row],[Asset Class]]&lt;&gt;"Local","y",S$11=$E1235,"y",Table1[[#This Row],[Asset Class]]="Local","")</f>
        <v/>
      </c>
      <c r="T1235" s="50"/>
      <c r="U1235" s="95">
        <f>IF(Table1[[#This Row],[Asset Class]]&lt;&gt;"Local",0.25,IF(P1235="y",1,""))</f>
        <v>1</v>
      </c>
      <c r="V1235" s="415" t="str">
        <f>IF(Table1[[#This Row],[Asset Class]]&lt;&gt;"Local",0.25,IF(Q1235="y",1,""))</f>
        <v/>
      </c>
      <c r="W1235" s="415" t="str">
        <f>IF(Table1[[#This Row],[Asset Class]]&lt;&gt;"Local",0.25,IF(R1235="y",1,""))</f>
        <v/>
      </c>
      <c r="X1235" s="415" t="str">
        <f>IF(Table1[[#This Row],[Asset Class]]&lt;&gt;"Local",0.25,IF(S1235="y",1,""))</f>
        <v/>
      </c>
      <c r="Y1235" s="95">
        <f t="shared" si="114"/>
        <v>1</v>
      </c>
      <c r="Z1235" s="50"/>
      <c r="AA1235" s="257">
        <f t="shared" si="115"/>
        <v>383499</v>
      </c>
      <c r="AB1235" s="258" t="str">
        <f t="shared" si="116"/>
        <v/>
      </c>
      <c r="AC1235" s="258" t="str">
        <f t="shared" si="117"/>
        <v/>
      </c>
      <c r="AD1235" s="258" t="str">
        <f t="shared" si="118"/>
        <v/>
      </c>
      <c r="AE1235" s="259">
        <f t="shared" si="119"/>
        <v>383499</v>
      </c>
    </row>
    <row r="1236" spans="1:31">
      <c r="A1236" s="26"/>
      <c r="B1236" s="210" t="s">
        <v>2089</v>
      </c>
      <c r="C1236" s="211" t="s">
        <v>2090</v>
      </c>
      <c r="D1236" s="211" t="s">
        <v>111</v>
      </c>
      <c r="E1236" s="211" t="s">
        <v>107</v>
      </c>
      <c r="F1236" s="241" t="s">
        <v>103</v>
      </c>
      <c r="G1236" s="357">
        <v>0.5</v>
      </c>
      <c r="H1236" s="360">
        <v>3075.1887998061907</v>
      </c>
      <c r="I1236" s="365">
        <v>111.62041035606889</v>
      </c>
      <c r="J1236" s="332">
        <f>Table1[[#This Row],[Embellishment Area (m2)]]*Table1[[#This Row],[Construction Unit Rate ($/m)]]*Table1[[#This Row],[Embellishment Area Factor]]</f>
        <v>171626.91787837699</v>
      </c>
      <c r="K1236" s="246">
        <v>0</v>
      </c>
      <c r="L1236" s="337">
        <v>66.125722619436161</v>
      </c>
      <c r="M1236" s="88">
        <f>Table1[[#This Row],[Size of land (m2)]]*Table1[[#This Row],[Land Unit Rate ($/m2)]]</f>
        <v>0</v>
      </c>
      <c r="N1236" s="244">
        <v>2021</v>
      </c>
      <c r="O1236" s="202">
        <f>ROUND(IF(Table1[[#This Row],[Valuation Year]]=2016,(Table1[[#This Row],[Total Construction Cost ($)]]+Table1[[#This Row],[Land Value]])*('General Input Sheet'!$G$38/'General Input Sheet'!$G$43),Table1[[#This Row],[Total Construction Cost ($)]]+Table1[[#This Row],[Land Value]]),0)</f>
        <v>171627</v>
      </c>
      <c r="P1236" s="123" t="str" cm="1">
        <f t="array" ref="P1236">_xlfn.IFS(Table1[[#This Row],[Asset Class]]&lt;&gt;"Local","y",P$11=$E1236,"y",Table1[[#This Row],[Asset Class]]="Local","")</f>
        <v>y</v>
      </c>
      <c r="Q1236" s="86" t="str" cm="1">
        <f t="array" ref="Q1236">_xlfn.IFS(Table1[[#This Row],[Asset Class]]&lt;&gt;"Local","y",Q$11=$E1236,"y",Table1[[#This Row],[Asset Class]]="Local","")</f>
        <v/>
      </c>
      <c r="R1236" s="86" t="str" cm="1">
        <f t="array" ref="R1236">_xlfn.IFS(Table1[[#This Row],[Asset Class]]&lt;&gt;"Local","y",R$11=$E1236,"y",Table1[[#This Row],[Asset Class]]="Local","")</f>
        <v/>
      </c>
      <c r="S1236" s="341" t="str" cm="1">
        <f t="array" ref="S1236">_xlfn.IFS(Table1[[#This Row],[Asset Class]]&lt;&gt;"Local","y",S$11=$E1236,"y",Table1[[#This Row],[Asset Class]]="Local","")</f>
        <v/>
      </c>
      <c r="T1236" s="50"/>
      <c r="U1236" s="95">
        <f>IF(Table1[[#This Row],[Asset Class]]&lt;&gt;"Local",0.25,IF(P1236="y",1,""))</f>
        <v>1</v>
      </c>
      <c r="V1236" s="415" t="str">
        <f>IF(Table1[[#This Row],[Asset Class]]&lt;&gt;"Local",0.25,IF(Q1236="y",1,""))</f>
        <v/>
      </c>
      <c r="W1236" s="415" t="str">
        <f>IF(Table1[[#This Row],[Asset Class]]&lt;&gt;"Local",0.25,IF(R1236="y",1,""))</f>
        <v/>
      </c>
      <c r="X1236" s="415" t="str">
        <f>IF(Table1[[#This Row],[Asset Class]]&lt;&gt;"Local",0.25,IF(S1236="y",1,""))</f>
        <v/>
      </c>
      <c r="Y1236" s="95">
        <f t="shared" si="114"/>
        <v>1</v>
      </c>
      <c r="Z1236" s="50"/>
      <c r="AA1236" s="257">
        <f t="shared" si="115"/>
        <v>171627</v>
      </c>
      <c r="AB1236" s="258" t="str">
        <f t="shared" si="116"/>
        <v/>
      </c>
      <c r="AC1236" s="258" t="str">
        <f t="shared" si="117"/>
        <v/>
      </c>
      <c r="AD1236" s="258" t="str">
        <f t="shared" si="118"/>
        <v/>
      </c>
      <c r="AE1236" s="259">
        <f t="shared" si="119"/>
        <v>171627</v>
      </c>
    </row>
    <row r="1237" spans="1:31">
      <c r="A1237" s="26"/>
      <c r="B1237" s="210" t="s">
        <v>2091</v>
      </c>
      <c r="C1237" s="211" t="s">
        <v>2092</v>
      </c>
      <c r="D1237" s="211" t="s">
        <v>106</v>
      </c>
      <c r="E1237" s="211" t="s">
        <v>102</v>
      </c>
      <c r="F1237" s="241" t="s">
        <v>131</v>
      </c>
      <c r="G1237" s="357">
        <v>0.5</v>
      </c>
      <c r="H1237" s="360">
        <v>10891.680728667159</v>
      </c>
      <c r="I1237" s="365">
        <v>452.87898632773505</v>
      </c>
      <c r="J1237" s="332">
        <f>Table1[[#This Row],[Embellishment Area (m2)]]*Table1[[#This Row],[Construction Unit Rate ($/m)]]*Table1[[#This Row],[Embellishment Area Factor]]</f>
        <v>2466306.663902055</v>
      </c>
      <c r="K1237" s="246">
        <v>0</v>
      </c>
      <c r="L1237" s="337">
        <v>140.14546069071523</v>
      </c>
      <c r="M1237" s="88">
        <f>Table1[[#This Row],[Size of land (m2)]]*Table1[[#This Row],[Land Unit Rate ($/m2)]]</f>
        <v>0</v>
      </c>
      <c r="N1237" s="244">
        <v>2021</v>
      </c>
      <c r="O1237" s="202">
        <f>ROUND(IF(Table1[[#This Row],[Valuation Year]]=2016,(Table1[[#This Row],[Total Construction Cost ($)]]+Table1[[#This Row],[Land Value]])*('General Input Sheet'!$G$38/'General Input Sheet'!$G$43),Table1[[#This Row],[Total Construction Cost ($)]]+Table1[[#This Row],[Land Value]]),0)</f>
        <v>2466307</v>
      </c>
      <c r="P1237" s="123" t="str" cm="1">
        <f t="array" ref="P1237">_xlfn.IFS(Table1[[#This Row],[Asset Class]]&lt;&gt;"Local","y",P$11=$E1237,"y",Table1[[#This Row],[Asset Class]]="Local","")</f>
        <v>y</v>
      </c>
      <c r="Q1237" s="86" t="str" cm="1">
        <f t="array" ref="Q1237">_xlfn.IFS(Table1[[#This Row],[Asset Class]]&lt;&gt;"Local","y",Q$11=$E1237,"y",Table1[[#This Row],[Asset Class]]="Local","")</f>
        <v>y</v>
      </c>
      <c r="R1237" s="86" t="str" cm="1">
        <f t="array" ref="R1237">_xlfn.IFS(Table1[[#This Row],[Asset Class]]&lt;&gt;"Local","y",R$11=$E1237,"y",Table1[[#This Row],[Asset Class]]="Local","")</f>
        <v>y</v>
      </c>
      <c r="S1237" s="341" t="str" cm="1">
        <f t="array" ref="S1237">_xlfn.IFS(Table1[[#This Row],[Asset Class]]&lt;&gt;"Local","y",S$11=$E1237,"y",Table1[[#This Row],[Asset Class]]="Local","")</f>
        <v>y</v>
      </c>
      <c r="T1237" s="50"/>
      <c r="U1237" s="95">
        <f>IF(Table1[[#This Row],[Asset Class]]&lt;&gt;"Local",0.25,IF(P1237="y",1,""))</f>
        <v>0.25</v>
      </c>
      <c r="V1237" s="415">
        <f>IF(Table1[[#This Row],[Asset Class]]&lt;&gt;"Local",0.25,IF(Q1237="y",1,""))</f>
        <v>0.25</v>
      </c>
      <c r="W1237" s="415">
        <f>IF(Table1[[#This Row],[Asset Class]]&lt;&gt;"Local",0.25,IF(R1237="y",1,""))</f>
        <v>0.25</v>
      </c>
      <c r="X1237" s="415">
        <f>IF(Table1[[#This Row],[Asset Class]]&lt;&gt;"Local",0.25,IF(S1237="y",1,""))</f>
        <v>0.25</v>
      </c>
      <c r="Y1237" s="95">
        <f t="shared" si="114"/>
        <v>1</v>
      </c>
      <c r="Z1237" s="50"/>
      <c r="AA1237" s="257">
        <f t="shared" si="115"/>
        <v>616576.75</v>
      </c>
      <c r="AB1237" s="258">
        <f t="shared" si="116"/>
        <v>616576.75</v>
      </c>
      <c r="AC1237" s="258">
        <f t="shared" si="117"/>
        <v>616576.75</v>
      </c>
      <c r="AD1237" s="258">
        <f t="shared" si="118"/>
        <v>616576.75</v>
      </c>
      <c r="AE1237" s="259">
        <f t="shared" si="119"/>
        <v>2466307</v>
      </c>
    </row>
    <row r="1238" spans="1:31">
      <c r="A1238" s="26"/>
      <c r="B1238" s="210" t="s">
        <v>2091</v>
      </c>
      <c r="C1238" s="211" t="s">
        <v>2093</v>
      </c>
      <c r="D1238" s="211" t="s">
        <v>106</v>
      </c>
      <c r="E1238" s="211" t="s">
        <v>102</v>
      </c>
      <c r="F1238" s="241" t="s">
        <v>2094</v>
      </c>
      <c r="G1238" s="357">
        <v>0.5</v>
      </c>
      <c r="H1238" s="360">
        <v>59740.549328643901</v>
      </c>
      <c r="I1238" s="365">
        <v>452.87898632773505</v>
      </c>
      <c r="J1238" s="332">
        <f>Table1[[#This Row],[Embellishment Area (m2)]]*Table1[[#This Row],[Construction Unit Rate ($/m)]]*Table1[[#This Row],[Embellishment Area Factor]]</f>
        <v>13527619.711309152</v>
      </c>
      <c r="K1238" s="246">
        <v>0</v>
      </c>
      <c r="L1238" s="337">
        <v>140.14546069071523</v>
      </c>
      <c r="M1238" s="88">
        <f>Table1[[#This Row],[Size of land (m2)]]*Table1[[#This Row],[Land Unit Rate ($/m2)]]</f>
        <v>0</v>
      </c>
      <c r="N1238" s="244">
        <v>2021</v>
      </c>
      <c r="O1238" s="202">
        <f>ROUND(IF(Table1[[#This Row],[Valuation Year]]=2016,(Table1[[#This Row],[Total Construction Cost ($)]]+Table1[[#This Row],[Land Value]])*('General Input Sheet'!$G$38/'General Input Sheet'!$G$43),Table1[[#This Row],[Total Construction Cost ($)]]+Table1[[#This Row],[Land Value]]),0)</f>
        <v>13527620</v>
      </c>
      <c r="P1238" s="123" t="str" cm="1">
        <f t="array" ref="P1238">_xlfn.IFS(Table1[[#This Row],[Asset Class]]&lt;&gt;"Local","y",P$11=$E1238,"y",Table1[[#This Row],[Asset Class]]="Local","")</f>
        <v>y</v>
      </c>
      <c r="Q1238" s="86" t="str" cm="1">
        <f t="array" ref="Q1238">_xlfn.IFS(Table1[[#This Row],[Asset Class]]&lt;&gt;"Local","y",Q$11=$E1238,"y",Table1[[#This Row],[Asset Class]]="Local","")</f>
        <v>y</v>
      </c>
      <c r="R1238" s="86" t="str" cm="1">
        <f t="array" ref="R1238">_xlfn.IFS(Table1[[#This Row],[Asset Class]]&lt;&gt;"Local","y",R$11=$E1238,"y",Table1[[#This Row],[Asset Class]]="Local","")</f>
        <v>y</v>
      </c>
      <c r="S1238" s="341" t="str" cm="1">
        <f t="array" ref="S1238">_xlfn.IFS(Table1[[#This Row],[Asset Class]]&lt;&gt;"Local","y",S$11=$E1238,"y",Table1[[#This Row],[Asset Class]]="Local","")</f>
        <v>y</v>
      </c>
      <c r="T1238" s="50"/>
      <c r="U1238" s="95">
        <f>IF(Table1[[#This Row],[Asset Class]]&lt;&gt;"Local",0.25,IF(P1238="y",1,""))</f>
        <v>0.25</v>
      </c>
      <c r="V1238" s="415">
        <f>IF(Table1[[#This Row],[Asset Class]]&lt;&gt;"Local",0.25,IF(Q1238="y",1,""))</f>
        <v>0.25</v>
      </c>
      <c r="W1238" s="415">
        <f>IF(Table1[[#This Row],[Asset Class]]&lt;&gt;"Local",0.25,IF(R1238="y",1,""))</f>
        <v>0.25</v>
      </c>
      <c r="X1238" s="415">
        <f>IF(Table1[[#This Row],[Asset Class]]&lt;&gt;"Local",0.25,IF(S1238="y",1,""))</f>
        <v>0.25</v>
      </c>
      <c r="Y1238" s="95">
        <f t="shared" si="114"/>
        <v>1</v>
      </c>
      <c r="Z1238" s="50"/>
      <c r="AA1238" s="257">
        <f t="shared" si="115"/>
        <v>3381905</v>
      </c>
      <c r="AB1238" s="258">
        <f t="shared" si="116"/>
        <v>3381905</v>
      </c>
      <c r="AC1238" s="258">
        <f t="shared" si="117"/>
        <v>3381905</v>
      </c>
      <c r="AD1238" s="258">
        <f t="shared" si="118"/>
        <v>3381905</v>
      </c>
      <c r="AE1238" s="259">
        <f t="shared" si="119"/>
        <v>13527620</v>
      </c>
    </row>
    <row r="1239" spans="1:31">
      <c r="A1239" s="26"/>
      <c r="B1239" s="210" t="s">
        <v>2095</v>
      </c>
      <c r="C1239" s="211" t="s">
        <v>2096</v>
      </c>
      <c r="D1239" s="211" t="s">
        <v>111</v>
      </c>
      <c r="E1239" s="211" t="s">
        <v>114</v>
      </c>
      <c r="F1239" s="241" t="s">
        <v>103</v>
      </c>
      <c r="G1239" s="357">
        <v>0.5</v>
      </c>
      <c r="H1239" s="360">
        <v>3441.38778572302</v>
      </c>
      <c r="I1239" s="365">
        <v>77.371645491830151</v>
      </c>
      <c r="J1239" s="332">
        <f>Table1[[#This Row],[Embellishment Area (m2)]]*Table1[[#This Row],[Construction Unit Rate ($/m)]]*Table1[[#This Row],[Embellishment Area Factor]]</f>
        <v>133132.91787843793</v>
      </c>
      <c r="K1239" s="246">
        <v>0</v>
      </c>
      <c r="L1239" s="337">
        <v>51.919695325664051</v>
      </c>
      <c r="M1239" s="88">
        <f>Table1[[#This Row],[Size of land (m2)]]*Table1[[#This Row],[Land Unit Rate ($/m2)]]</f>
        <v>0</v>
      </c>
      <c r="N1239" s="244">
        <v>2021</v>
      </c>
      <c r="O1239" s="202">
        <f>ROUND(IF(Table1[[#This Row],[Valuation Year]]=2016,(Table1[[#This Row],[Total Construction Cost ($)]]+Table1[[#This Row],[Land Value]])*('General Input Sheet'!$G$38/'General Input Sheet'!$G$43),Table1[[#This Row],[Total Construction Cost ($)]]+Table1[[#This Row],[Land Value]]),0)</f>
        <v>133133</v>
      </c>
      <c r="P1239" s="123" t="str" cm="1">
        <f t="array" ref="P1239">_xlfn.IFS(Table1[[#This Row],[Asset Class]]&lt;&gt;"Local","y",P$11=$E1239,"y",Table1[[#This Row],[Asset Class]]="Local","")</f>
        <v/>
      </c>
      <c r="Q1239" s="86" t="str" cm="1">
        <f t="array" ref="Q1239">_xlfn.IFS(Table1[[#This Row],[Asset Class]]&lt;&gt;"Local","y",Q$11=$E1239,"y",Table1[[#This Row],[Asset Class]]="Local","")</f>
        <v/>
      </c>
      <c r="R1239" s="86" t="str" cm="1">
        <f t="array" ref="R1239">_xlfn.IFS(Table1[[#This Row],[Asset Class]]&lt;&gt;"Local","y",R$11=$E1239,"y",Table1[[#This Row],[Asset Class]]="Local","")</f>
        <v/>
      </c>
      <c r="S1239" s="341" t="str" cm="1">
        <f t="array" ref="S1239">_xlfn.IFS(Table1[[#This Row],[Asset Class]]&lt;&gt;"Local","y",S$11=$E1239,"y",Table1[[#This Row],[Asset Class]]="Local","")</f>
        <v>y</v>
      </c>
      <c r="T1239" s="50"/>
      <c r="U1239" s="95" t="str">
        <f>IF(Table1[[#This Row],[Asset Class]]&lt;&gt;"Local",0.25,IF(P1239="y",1,""))</f>
        <v/>
      </c>
      <c r="V1239" s="415" t="str">
        <f>IF(Table1[[#This Row],[Asset Class]]&lt;&gt;"Local",0.25,IF(Q1239="y",1,""))</f>
        <v/>
      </c>
      <c r="W1239" s="415" t="str">
        <f>IF(Table1[[#This Row],[Asset Class]]&lt;&gt;"Local",0.25,IF(R1239="y",1,""))</f>
        <v/>
      </c>
      <c r="X1239" s="415">
        <f>IF(Table1[[#This Row],[Asset Class]]&lt;&gt;"Local",0.25,IF(S1239="y",1,""))</f>
        <v>1</v>
      </c>
      <c r="Y1239" s="95">
        <f t="shared" si="114"/>
        <v>1</v>
      </c>
      <c r="Z1239" s="50"/>
      <c r="AA1239" s="257" t="str">
        <f t="shared" si="115"/>
        <v/>
      </c>
      <c r="AB1239" s="258" t="str">
        <f t="shared" si="116"/>
        <v/>
      </c>
      <c r="AC1239" s="258" t="str">
        <f t="shared" si="117"/>
        <v/>
      </c>
      <c r="AD1239" s="258">
        <f t="shared" si="118"/>
        <v>133133</v>
      </c>
      <c r="AE1239" s="259">
        <f t="shared" si="119"/>
        <v>133133</v>
      </c>
    </row>
    <row r="1240" spans="1:31">
      <c r="A1240" s="26"/>
      <c r="B1240" s="210" t="s">
        <v>2097</v>
      </c>
      <c r="C1240" s="211" t="s">
        <v>2098</v>
      </c>
      <c r="D1240" s="211" t="s">
        <v>111</v>
      </c>
      <c r="E1240" s="211" t="s">
        <v>102</v>
      </c>
      <c r="F1240" s="241" t="s">
        <v>103</v>
      </c>
      <c r="G1240" s="357">
        <v>0.5</v>
      </c>
      <c r="H1240" s="360">
        <v>3107.7956783364566</v>
      </c>
      <c r="I1240" s="365">
        <v>143.96305955739601</v>
      </c>
      <c r="J1240" s="332">
        <f>Table1[[#This Row],[Embellishment Area (m2)]]*Table1[[#This Row],[Construction Unit Rate ($/m)]]*Table1[[#This Row],[Embellishment Area Factor]]</f>
        <v>223703.88716628461</v>
      </c>
      <c r="K1240" s="246">
        <v>6215.5913566729132</v>
      </c>
      <c r="L1240" s="337">
        <v>39.027494808321961</v>
      </c>
      <c r="M1240" s="88">
        <f>Table1[[#This Row],[Size of land (m2)]]*Table1[[#This Row],[Land Unit Rate ($/m2)]]</f>
        <v>242578.95940320299</v>
      </c>
      <c r="N1240" s="244">
        <v>2021</v>
      </c>
      <c r="O1240" s="202">
        <f>ROUND(IF(Table1[[#This Row],[Valuation Year]]=2016,(Table1[[#This Row],[Total Construction Cost ($)]]+Table1[[#This Row],[Land Value]])*('General Input Sheet'!$G$38/'General Input Sheet'!$G$43),Table1[[#This Row],[Total Construction Cost ($)]]+Table1[[#This Row],[Land Value]]),0)</f>
        <v>466283</v>
      </c>
      <c r="P1240" s="123" t="str" cm="1">
        <f t="array" ref="P1240">_xlfn.IFS(Table1[[#This Row],[Asset Class]]&lt;&gt;"Local","y",P$11=$E1240,"y",Table1[[#This Row],[Asset Class]]="Local","")</f>
        <v/>
      </c>
      <c r="Q1240" s="86" t="str" cm="1">
        <f t="array" ref="Q1240">_xlfn.IFS(Table1[[#This Row],[Asset Class]]&lt;&gt;"Local","y",Q$11=$E1240,"y",Table1[[#This Row],[Asset Class]]="Local","")</f>
        <v/>
      </c>
      <c r="R1240" s="86" t="str" cm="1">
        <f t="array" ref="R1240">_xlfn.IFS(Table1[[#This Row],[Asset Class]]&lt;&gt;"Local","y",R$11=$E1240,"y",Table1[[#This Row],[Asset Class]]="Local","")</f>
        <v>y</v>
      </c>
      <c r="S1240" s="341" t="str" cm="1">
        <f t="array" ref="S1240">_xlfn.IFS(Table1[[#This Row],[Asset Class]]&lt;&gt;"Local","y",S$11=$E1240,"y",Table1[[#This Row],[Asset Class]]="Local","")</f>
        <v/>
      </c>
      <c r="T1240" s="50"/>
      <c r="U1240" s="95" t="str">
        <f>IF(Table1[[#This Row],[Asset Class]]&lt;&gt;"Local",0.25,IF(P1240="y",1,""))</f>
        <v/>
      </c>
      <c r="V1240" s="415" t="str">
        <f>IF(Table1[[#This Row],[Asset Class]]&lt;&gt;"Local",0.25,IF(Q1240="y",1,""))</f>
        <v/>
      </c>
      <c r="W1240" s="415">
        <f>IF(Table1[[#This Row],[Asset Class]]&lt;&gt;"Local",0.25,IF(R1240="y",1,""))</f>
        <v>1</v>
      </c>
      <c r="X1240" s="415" t="str">
        <f>IF(Table1[[#This Row],[Asset Class]]&lt;&gt;"Local",0.25,IF(S1240="y",1,""))</f>
        <v/>
      </c>
      <c r="Y1240" s="95">
        <f t="shared" si="114"/>
        <v>1</v>
      </c>
      <c r="Z1240" s="50"/>
      <c r="AA1240" s="257" t="str">
        <f t="shared" si="115"/>
        <v/>
      </c>
      <c r="AB1240" s="258" t="str">
        <f t="shared" si="116"/>
        <v/>
      </c>
      <c r="AC1240" s="258">
        <f t="shared" si="117"/>
        <v>466283</v>
      </c>
      <c r="AD1240" s="258" t="str">
        <f t="shared" si="118"/>
        <v/>
      </c>
      <c r="AE1240" s="259">
        <f t="shared" si="119"/>
        <v>466283</v>
      </c>
    </row>
    <row r="1241" spans="1:31">
      <c r="A1241" s="26"/>
      <c r="B1241" s="210" t="s">
        <v>2099</v>
      </c>
      <c r="C1241" s="211" t="s">
        <v>2100</v>
      </c>
      <c r="D1241" s="211" t="s">
        <v>111</v>
      </c>
      <c r="E1241" s="211" t="s">
        <v>114</v>
      </c>
      <c r="F1241" s="241" t="s">
        <v>103</v>
      </c>
      <c r="G1241" s="357">
        <v>0.5</v>
      </c>
      <c r="H1241" s="360">
        <v>1905.0795128537179</v>
      </c>
      <c r="I1241" s="365">
        <v>77.371645491830151</v>
      </c>
      <c r="J1241" s="332">
        <f>Table1[[#This Row],[Embellishment Area (m2)]]*Table1[[#This Row],[Construction Unit Rate ($/m)]]*Table1[[#This Row],[Embellishment Area Factor]]</f>
        <v>73699.568351133174</v>
      </c>
      <c r="K1241" s="246">
        <v>0</v>
      </c>
      <c r="L1241" s="337">
        <v>51.919695325664051</v>
      </c>
      <c r="M1241" s="88">
        <f>Table1[[#This Row],[Size of land (m2)]]*Table1[[#This Row],[Land Unit Rate ($/m2)]]</f>
        <v>0</v>
      </c>
      <c r="N1241" s="244">
        <v>2021</v>
      </c>
      <c r="O1241" s="202">
        <f>ROUND(IF(Table1[[#This Row],[Valuation Year]]=2016,(Table1[[#This Row],[Total Construction Cost ($)]]+Table1[[#This Row],[Land Value]])*('General Input Sheet'!$G$38/'General Input Sheet'!$G$43),Table1[[#This Row],[Total Construction Cost ($)]]+Table1[[#This Row],[Land Value]]),0)</f>
        <v>73700</v>
      </c>
      <c r="P1241" s="123" t="str" cm="1">
        <f t="array" ref="P1241">_xlfn.IFS(Table1[[#This Row],[Asset Class]]&lt;&gt;"Local","y",P$11=$E1241,"y",Table1[[#This Row],[Asset Class]]="Local","")</f>
        <v/>
      </c>
      <c r="Q1241" s="86" t="str" cm="1">
        <f t="array" ref="Q1241">_xlfn.IFS(Table1[[#This Row],[Asset Class]]&lt;&gt;"Local","y",Q$11=$E1241,"y",Table1[[#This Row],[Asset Class]]="Local","")</f>
        <v/>
      </c>
      <c r="R1241" s="86" t="str" cm="1">
        <f t="array" ref="R1241">_xlfn.IFS(Table1[[#This Row],[Asset Class]]&lt;&gt;"Local","y",R$11=$E1241,"y",Table1[[#This Row],[Asset Class]]="Local","")</f>
        <v/>
      </c>
      <c r="S1241" s="341" t="str" cm="1">
        <f t="array" ref="S1241">_xlfn.IFS(Table1[[#This Row],[Asset Class]]&lt;&gt;"Local","y",S$11=$E1241,"y",Table1[[#This Row],[Asset Class]]="Local","")</f>
        <v>y</v>
      </c>
      <c r="T1241" s="50"/>
      <c r="U1241" s="95" t="str">
        <f>IF(Table1[[#This Row],[Asset Class]]&lt;&gt;"Local",0.25,IF(P1241="y",1,""))</f>
        <v/>
      </c>
      <c r="V1241" s="415" t="str">
        <f>IF(Table1[[#This Row],[Asset Class]]&lt;&gt;"Local",0.25,IF(Q1241="y",1,""))</f>
        <v/>
      </c>
      <c r="W1241" s="415" t="str">
        <f>IF(Table1[[#This Row],[Asset Class]]&lt;&gt;"Local",0.25,IF(R1241="y",1,""))</f>
        <v/>
      </c>
      <c r="X1241" s="415">
        <f>IF(Table1[[#This Row],[Asset Class]]&lt;&gt;"Local",0.25,IF(S1241="y",1,""))</f>
        <v>1</v>
      </c>
      <c r="Y1241" s="95">
        <f t="shared" si="114"/>
        <v>1</v>
      </c>
      <c r="Z1241" s="50"/>
      <c r="AA1241" s="257" t="str">
        <f t="shared" si="115"/>
        <v/>
      </c>
      <c r="AB1241" s="258" t="str">
        <f t="shared" si="116"/>
        <v/>
      </c>
      <c r="AC1241" s="258" t="str">
        <f t="shared" si="117"/>
        <v/>
      </c>
      <c r="AD1241" s="258">
        <f t="shared" si="118"/>
        <v>73700</v>
      </c>
      <c r="AE1241" s="259">
        <f t="shared" si="119"/>
        <v>73700</v>
      </c>
    </row>
    <row r="1242" spans="1:31">
      <c r="A1242" s="26"/>
      <c r="B1242" s="210" t="s">
        <v>2101</v>
      </c>
      <c r="C1242" s="211" t="s">
        <v>2102</v>
      </c>
      <c r="D1242" s="211" t="s">
        <v>111</v>
      </c>
      <c r="E1242" s="211" t="s">
        <v>102</v>
      </c>
      <c r="F1242" s="241" t="s">
        <v>108</v>
      </c>
      <c r="G1242" s="357">
        <v>0.5</v>
      </c>
      <c r="H1242" s="360">
        <v>11308.148295110495</v>
      </c>
      <c r="I1242" s="365">
        <v>143.96305955739601</v>
      </c>
      <c r="J1242" s="332">
        <f>Table1[[#This Row],[Embellishment Area (m2)]]*Table1[[#This Row],[Construction Unit Rate ($/m)]]*Table1[[#This Row],[Embellishment Area Factor]]</f>
        <v>813977.8132464292</v>
      </c>
      <c r="K1242" s="246">
        <v>22616.296590220991</v>
      </c>
      <c r="L1242" s="337">
        <v>39.027494808321961</v>
      </c>
      <c r="M1242" s="88">
        <f>Table1[[#This Row],[Size of land (m2)]]*Table1[[#This Row],[Land Unit Rate ($/m2)]]</f>
        <v>882657.39775831939</v>
      </c>
      <c r="N1242" s="244">
        <v>2021</v>
      </c>
      <c r="O1242" s="202">
        <f>ROUND(IF(Table1[[#This Row],[Valuation Year]]=2016,(Table1[[#This Row],[Total Construction Cost ($)]]+Table1[[#This Row],[Land Value]])*('General Input Sheet'!$G$38/'General Input Sheet'!$G$43),Table1[[#This Row],[Total Construction Cost ($)]]+Table1[[#This Row],[Land Value]]),0)</f>
        <v>1696635</v>
      </c>
      <c r="P1242" s="123" t="str" cm="1">
        <f t="array" ref="P1242">_xlfn.IFS(Table1[[#This Row],[Asset Class]]&lt;&gt;"Local","y",P$11=$E1242,"y",Table1[[#This Row],[Asset Class]]="Local","")</f>
        <v/>
      </c>
      <c r="Q1242" s="86" t="str" cm="1">
        <f t="array" ref="Q1242">_xlfn.IFS(Table1[[#This Row],[Asset Class]]&lt;&gt;"Local","y",Q$11=$E1242,"y",Table1[[#This Row],[Asset Class]]="Local","")</f>
        <v/>
      </c>
      <c r="R1242" s="86" t="str" cm="1">
        <f t="array" ref="R1242">_xlfn.IFS(Table1[[#This Row],[Asset Class]]&lt;&gt;"Local","y",R$11=$E1242,"y",Table1[[#This Row],[Asset Class]]="Local","")</f>
        <v>y</v>
      </c>
      <c r="S1242" s="341" t="str" cm="1">
        <f t="array" ref="S1242">_xlfn.IFS(Table1[[#This Row],[Asset Class]]&lt;&gt;"Local","y",S$11=$E1242,"y",Table1[[#This Row],[Asset Class]]="Local","")</f>
        <v/>
      </c>
      <c r="T1242" s="50"/>
      <c r="U1242" s="95" t="str">
        <f>IF(Table1[[#This Row],[Asset Class]]&lt;&gt;"Local",0.25,IF(P1242="y",1,""))</f>
        <v/>
      </c>
      <c r="V1242" s="415" t="str">
        <f>IF(Table1[[#This Row],[Asset Class]]&lt;&gt;"Local",0.25,IF(Q1242="y",1,""))</f>
        <v/>
      </c>
      <c r="W1242" s="415">
        <f>IF(Table1[[#This Row],[Asset Class]]&lt;&gt;"Local",0.25,IF(R1242="y",1,""))</f>
        <v>1</v>
      </c>
      <c r="X1242" s="415" t="str">
        <f>IF(Table1[[#This Row],[Asset Class]]&lt;&gt;"Local",0.25,IF(S1242="y",1,""))</f>
        <v/>
      </c>
      <c r="Y1242" s="95">
        <f t="shared" si="114"/>
        <v>1</v>
      </c>
      <c r="Z1242" s="50"/>
      <c r="AA1242" s="257" t="str">
        <f t="shared" si="115"/>
        <v/>
      </c>
      <c r="AB1242" s="258" t="str">
        <f t="shared" si="116"/>
        <v/>
      </c>
      <c r="AC1242" s="258">
        <f t="shared" si="117"/>
        <v>1696635</v>
      </c>
      <c r="AD1242" s="258" t="str">
        <f t="shared" si="118"/>
        <v/>
      </c>
      <c r="AE1242" s="259">
        <f t="shared" si="119"/>
        <v>1696635</v>
      </c>
    </row>
    <row r="1243" spans="1:31">
      <c r="A1243" s="26"/>
      <c r="B1243" s="210" t="s">
        <v>2101</v>
      </c>
      <c r="C1243" s="211" t="s">
        <v>2103</v>
      </c>
      <c r="D1243" s="211" t="s">
        <v>111</v>
      </c>
      <c r="E1243" s="211" t="s">
        <v>102</v>
      </c>
      <c r="F1243" s="241" t="s">
        <v>108</v>
      </c>
      <c r="G1243" s="357">
        <v>0.5</v>
      </c>
      <c r="H1243" s="360">
        <v>7224.5663969489851</v>
      </c>
      <c r="I1243" s="365">
        <v>143.96305955739601</v>
      </c>
      <c r="J1243" s="332">
        <f>Table1[[#This Row],[Embellishment Area (m2)]]*Table1[[#This Row],[Construction Unit Rate ($/m)]]*Table1[[#This Row],[Embellishment Area Factor]]</f>
        <v>520035.3412401643</v>
      </c>
      <c r="K1243" s="246">
        <v>14449.13279389797</v>
      </c>
      <c r="L1243" s="337">
        <v>39.027494808321961</v>
      </c>
      <c r="M1243" s="88">
        <f>Table1[[#This Row],[Size of land (m2)]]*Table1[[#This Row],[Land Unit Rate ($/m2)]]</f>
        <v>563913.45509860758</v>
      </c>
      <c r="N1243" s="244">
        <v>2021</v>
      </c>
      <c r="O1243" s="202">
        <f>ROUND(IF(Table1[[#This Row],[Valuation Year]]=2016,(Table1[[#This Row],[Total Construction Cost ($)]]+Table1[[#This Row],[Land Value]])*('General Input Sheet'!$G$38/'General Input Sheet'!$G$43),Table1[[#This Row],[Total Construction Cost ($)]]+Table1[[#This Row],[Land Value]]),0)</f>
        <v>1083949</v>
      </c>
      <c r="P1243" s="123" t="str" cm="1">
        <f t="array" ref="P1243">_xlfn.IFS(Table1[[#This Row],[Asset Class]]&lt;&gt;"Local","y",P$11=$E1243,"y",Table1[[#This Row],[Asset Class]]="Local","")</f>
        <v/>
      </c>
      <c r="Q1243" s="86" t="str" cm="1">
        <f t="array" ref="Q1243">_xlfn.IFS(Table1[[#This Row],[Asset Class]]&lt;&gt;"Local","y",Q$11=$E1243,"y",Table1[[#This Row],[Asset Class]]="Local","")</f>
        <v/>
      </c>
      <c r="R1243" s="86" t="str" cm="1">
        <f t="array" ref="R1243">_xlfn.IFS(Table1[[#This Row],[Asset Class]]&lt;&gt;"Local","y",R$11=$E1243,"y",Table1[[#This Row],[Asset Class]]="Local","")</f>
        <v>y</v>
      </c>
      <c r="S1243" s="341" t="str" cm="1">
        <f t="array" ref="S1243">_xlfn.IFS(Table1[[#This Row],[Asset Class]]&lt;&gt;"Local","y",S$11=$E1243,"y",Table1[[#This Row],[Asset Class]]="Local","")</f>
        <v/>
      </c>
      <c r="T1243" s="50"/>
      <c r="U1243" s="95" t="str">
        <f>IF(Table1[[#This Row],[Asset Class]]&lt;&gt;"Local",0.25,IF(P1243="y",1,""))</f>
        <v/>
      </c>
      <c r="V1243" s="415" t="str">
        <f>IF(Table1[[#This Row],[Asset Class]]&lt;&gt;"Local",0.25,IF(Q1243="y",1,""))</f>
        <v/>
      </c>
      <c r="W1243" s="415">
        <f>IF(Table1[[#This Row],[Asset Class]]&lt;&gt;"Local",0.25,IF(R1243="y",1,""))</f>
        <v>1</v>
      </c>
      <c r="X1243" s="415" t="str">
        <f>IF(Table1[[#This Row],[Asset Class]]&lt;&gt;"Local",0.25,IF(S1243="y",1,""))</f>
        <v/>
      </c>
      <c r="Y1243" s="95">
        <f t="shared" si="114"/>
        <v>1</v>
      </c>
      <c r="Z1243" s="50"/>
      <c r="AA1243" s="257" t="str">
        <f t="shared" si="115"/>
        <v/>
      </c>
      <c r="AB1243" s="258" t="str">
        <f t="shared" si="116"/>
        <v/>
      </c>
      <c r="AC1243" s="258">
        <f t="shared" si="117"/>
        <v>1083949</v>
      </c>
      <c r="AD1243" s="258" t="str">
        <f t="shared" si="118"/>
        <v/>
      </c>
      <c r="AE1243" s="259">
        <f t="shared" si="119"/>
        <v>1083949</v>
      </c>
    </row>
    <row r="1244" spans="1:31">
      <c r="A1244" s="26"/>
      <c r="B1244" s="210" t="s">
        <v>2104</v>
      </c>
      <c r="C1244" s="211" t="s">
        <v>2105</v>
      </c>
      <c r="D1244" s="211" t="s">
        <v>111</v>
      </c>
      <c r="E1244" s="211" t="s">
        <v>114</v>
      </c>
      <c r="F1244" s="241" t="s">
        <v>103</v>
      </c>
      <c r="G1244" s="357">
        <v>0.5</v>
      </c>
      <c r="H1244" s="360">
        <v>2612.5745239547314</v>
      </c>
      <c r="I1244" s="365">
        <v>77.371645491830151</v>
      </c>
      <c r="J1244" s="332">
        <f>Table1[[#This Row],[Embellishment Area (m2)]]*Table1[[#This Row],[Construction Unit Rate ($/m)]]*Table1[[#This Row],[Embellishment Area Factor]]</f>
        <v>101069.5949442062</v>
      </c>
      <c r="K1244" s="246">
        <v>0</v>
      </c>
      <c r="L1244" s="337">
        <v>51.919695325664051</v>
      </c>
      <c r="M1244" s="88">
        <f>Table1[[#This Row],[Size of land (m2)]]*Table1[[#This Row],[Land Unit Rate ($/m2)]]</f>
        <v>0</v>
      </c>
      <c r="N1244" s="244">
        <v>2021</v>
      </c>
      <c r="O1244" s="202">
        <f>ROUND(IF(Table1[[#This Row],[Valuation Year]]=2016,(Table1[[#This Row],[Total Construction Cost ($)]]+Table1[[#This Row],[Land Value]])*('General Input Sheet'!$G$38/'General Input Sheet'!$G$43),Table1[[#This Row],[Total Construction Cost ($)]]+Table1[[#This Row],[Land Value]]),0)</f>
        <v>101070</v>
      </c>
      <c r="P1244" s="123" t="str" cm="1">
        <f t="array" ref="P1244">_xlfn.IFS(Table1[[#This Row],[Asset Class]]&lt;&gt;"Local","y",P$11=$E1244,"y",Table1[[#This Row],[Asset Class]]="Local","")</f>
        <v/>
      </c>
      <c r="Q1244" s="86" t="str" cm="1">
        <f t="array" ref="Q1244">_xlfn.IFS(Table1[[#This Row],[Asset Class]]&lt;&gt;"Local","y",Q$11=$E1244,"y",Table1[[#This Row],[Asset Class]]="Local","")</f>
        <v/>
      </c>
      <c r="R1244" s="86" t="str" cm="1">
        <f t="array" ref="R1244">_xlfn.IFS(Table1[[#This Row],[Asset Class]]&lt;&gt;"Local","y",R$11=$E1244,"y",Table1[[#This Row],[Asset Class]]="Local","")</f>
        <v/>
      </c>
      <c r="S1244" s="341" t="str" cm="1">
        <f t="array" ref="S1244">_xlfn.IFS(Table1[[#This Row],[Asset Class]]&lt;&gt;"Local","y",S$11=$E1244,"y",Table1[[#This Row],[Asset Class]]="Local","")</f>
        <v>y</v>
      </c>
      <c r="T1244" s="50"/>
      <c r="U1244" s="95" t="str">
        <f>IF(Table1[[#This Row],[Asset Class]]&lt;&gt;"Local",0.25,IF(P1244="y",1,""))</f>
        <v/>
      </c>
      <c r="V1244" s="415" t="str">
        <f>IF(Table1[[#This Row],[Asset Class]]&lt;&gt;"Local",0.25,IF(Q1244="y",1,""))</f>
        <v/>
      </c>
      <c r="W1244" s="415" t="str">
        <f>IF(Table1[[#This Row],[Asset Class]]&lt;&gt;"Local",0.25,IF(R1244="y",1,""))</f>
        <v/>
      </c>
      <c r="X1244" s="415">
        <f>IF(Table1[[#This Row],[Asset Class]]&lt;&gt;"Local",0.25,IF(S1244="y",1,""))</f>
        <v>1</v>
      </c>
      <c r="Y1244" s="95">
        <f t="shared" si="114"/>
        <v>1</v>
      </c>
      <c r="Z1244" s="50"/>
      <c r="AA1244" s="257" t="str">
        <f t="shared" si="115"/>
        <v/>
      </c>
      <c r="AB1244" s="258" t="str">
        <f t="shared" si="116"/>
        <v/>
      </c>
      <c r="AC1244" s="258" t="str">
        <f t="shared" si="117"/>
        <v/>
      </c>
      <c r="AD1244" s="258">
        <f t="shared" si="118"/>
        <v>101070</v>
      </c>
      <c r="AE1244" s="259">
        <f t="shared" si="119"/>
        <v>101070</v>
      </c>
    </row>
    <row r="1245" spans="1:31">
      <c r="A1245" s="26"/>
      <c r="B1245" s="210" t="s">
        <v>2106</v>
      </c>
      <c r="C1245" s="211" t="s">
        <v>2107</v>
      </c>
      <c r="D1245" s="211" t="s">
        <v>111</v>
      </c>
      <c r="E1245" s="211" t="s">
        <v>102</v>
      </c>
      <c r="F1245" s="241" t="s">
        <v>103</v>
      </c>
      <c r="G1245" s="357">
        <v>0.5</v>
      </c>
      <c r="H1245" s="360">
        <v>2498.0759402877688</v>
      </c>
      <c r="I1245" s="365">
        <v>143.96305955739601</v>
      </c>
      <c r="J1245" s="332">
        <f>Table1[[#This Row],[Embellishment Area (m2)]]*Table1[[#This Row],[Construction Unit Rate ($/m)]]*Table1[[#This Row],[Embellishment Area Factor]]</f>
        <v>179815.32768527305</v>
      </c>
      <c r="K1245" s="246">
        <v>0</v>
      </c>
      <c r="L1245" s="337">
        <v>39.027494808321961</v>
      </c>
      <c r="M1245" s="88">
        <f>Table1[[#This Row],[Size of land (m2)]]*Table1[[#This Row],[Land Unit Rate ($/m2)]]</f>
        <v>0</v>
      </c>
      <c r="N1245" s="244">
        <v>2021</v>
      </c>
      <c r="O1245" s="202">
        <f>ROUND(IF(Table1[[#This Row],[Valuation Year]]=2016,(Table1[[#This Row],[Total Construction Cost ($)]]+Table1[[#This Row],[Land Value]])*('General Input Sheet'!$G$38/'General Input Sheet'!$G$43),Table1[[#This Row],[Total Construction Cost ($)]]+Table1[[#This Row],[Land Value]]),0)</f>
        <v>179815</v>
      </c>
      <c r="P1245" s="123" t="str" cm="1">
        <f t="array" ref="P1245">_xlfn.IFS(Table1[[#This Row],[Asset Class]]&lt;&gt;"Local","y",P$11=$E1245,"y",Table1[[#This Row],[Asset Class]]="Local","")</f>
        <v/>
      </c>
      <c r="Q1245" s="86" t="str" cm="1">
        <f t="array" ref="Q1245">_xlfn.IFS(Table1[[#This Row],[Asset Class]]&lt;&gt;"Local","y",Q$11=$E1245,"y",Table1[[#This Row],[Asset Class]]="Local","")</f>
        <v/>
      </c>
      <c r="R1245" s="86" t="str" cm="1">
        <f t="array" ref="R1245">_xlfn.IFS(Table1[[#This Row],[Asset Class]]&lt;&gt;"Local","y",R$11=$E1245,"y",Table1[[#This Row],[Asset Class]]="Local","")</f>
        <v>y</v>
      </c>
      <c r="S1245" s="341" t="str" cm="1">
        <f t="array" ref="S1245">_xlfn.IFS(Table1[[#This Row],[Asset Class]]&lt;&gt;"Local","y",S$11=$E1245,"y",Table1[[#This Row],[Asset Class]]="Local","")</f>
        <v/>
      </c>
      <c r="T1245" s="50"/>
      <c r="U1245" s="95" t="str">
        <f>IF(Table1[[#This Row],[Asset Class]]&lt;&gt;"Local",0.25,IF(P1245="y",1,""))</f>
        <v/>
      </c>
      <c r="V1245" s="415" t="str">
        <f>IF(Table1[[#This Row],[Asset Class]]&lt;&gt;"Local",0.25,IF(Q1245="y",1,""))</f>
        <v/>
      </c>
      <c r="W1245" s="415">
        <f>IF(Table1[[#This Row],[Asset Class]]&lt;&gt;"Local",0.25,IF(R1245="y",1,""))</f>
        <v>1</v>
      </c>
      <c r="X1245" s="415" t="str">
        <f>IF(Table1[[#This Row],[Asset Class]]&lt;&gt;"Local",0.25,IF(S1245="y",1,""))</f>
        <v/>
      </c>
      <c r="Y1245" s="95">
        <f t="shared" si="114"/>
        <v>1</v>
      </c>
      <c r="Z1245" s="50"/>
      <c r="AA1245" s="257" t="str">
        <f t="shared" si="115"/>
        <v/>
      </c>
      <c r="AB1245" s="258" t="str">
        <f t="shared" si="116"/>
        <v/>
      </c>
      <c r="AC1245" s="258">
        <f t="shared" si="117"/>
        <v>179815</v>
      </c>
      <c r="AD1245" s="258" t="str">
        <f t="shared" si="118"/>
        <v/>
      </c>
      <c r="AE1245" s="259">
        <f t="shared" si="119"/>
        <v>179815</v>
      </c>
    </row>
    <row r="1246" spans="1:31">
      <c r="A1246" s="26"/>
      <c r="B1246" s="210" t="s">
        <v>2108</v>
      </c>
      <c r="C1246" s="211" t="s">
        <v>2109</v>
      </c>
      <c r="D1246" s="211" t="s">
        <v>111</v>
      </c>
      <c r="E1246" s="211" t="s">
        <v>102</v>
      </c>
      <c r="F1246" s="241" t="s">
        <v>103</v>
      </c>
      <c r="G1246" s="357">
        <v>0.5</v>
      </c>
      <c r="H1246" s="360">
        <v>1672.2716003975995</v>
      </c>
      <c r="I1246" s="365">
        <v>143.96305955739601</v>
      </c>
      <c r="J1246" s="332">
        <f>Table1[[#This Row],[Embellishment Area (m2)]]*Table1[[#This Row],[Construction Unit Rate ($/m)]]*Table1[[#This Row],[Embellishment Area Factor]]</f>
        <v>120372.66800209078</v>
      </c>
      <c r="K1246" s="246">
        <v>0</v>
      </c>
      <c r="L1246" s="337">
        <v>39.027494808321961</v>
      </c>
      <c r="M1246" s="88">
        <f>Table1[[#This Row],[Size of land (m2)]]*Table1[[#This Row],[Land Unit Rate ($/m2)]]</f>
        <v>0</v>
      </c>
      <c r="N1246" s="244">
        <v>2021</v>
      </c>
      <c r="O1246" s="202">
        <f>ROUND(IF(Table1[[#This Row],[Valuation Year]]=2016,(Table1[[#This Row],[Total Construction Cost ($)]]+Table1[[#This Row],[Land Value]])*('General Input Sheet'!$G$38/'General Input Sheet'!$G$43),Table1[[#This Row],[Total Construction Cost ($)]]+Table1[[#This Row],[Land Value]]),0)</f>
        <v>120373</v>
      </c>
      <c r="P1246" s="123" t="str" cm="1">
        <f t="array" ref="P1246">_xlfn.IFS(Table1[[#This Row],[Asset Class]]&lt;&gt;"Local","y",P$11=$E1246,"y",Table1[[#This Row],[Asset Class]]="Local","")</f>
        <v/>
      </c>
      <c r="Q1246" s="86" t="str" cm="1">
        <f t="array" ref="Q1246">_xlfn.IFS(Table1[[#This Row],[Asset Class]]&lt;&gt;"Local","y",Q$11=$E1246,"y",Table1[[#This Row],[Asset Class]]="Local","")</f>
        <v/>
      </c>
      <c r="R1246" s="86" t="str" cm="1">
        <f t="array" ref="R1246">_xlfn.IFS(Table1[[#This Row],[Asset Class]]&lt;&gt;"Local","y",R$11=$E1246,"y",Table1[[#This Row],[Asset Class]]="Local","")</f>
        <v>y</v>
      </c>
      <c r="S1246" s="341" t="str" cm="1">
        <f t="array" ref="S1246">_xlfn.IFS(Table1[[#This Row],[Asset Class]]&lt;&gt;"Local","y",S$11=$E1246,"y",Table1[[#This Row],[Asset Class]]="Local","")</f>
        <v/>
      </c>
      <c r="T1246" s="50"/>
      <c r="U1246" s="95" t="str">
        <f>IF(Table1[[#This Row],[Asset Class]]&lt;&gt;"Local",0.25,IF(P1246="y",1,""))</f>
        <v/>
      </c>
      <c r="V1246" s="415" t="str">
        <f>IF(Table1[[#This Row],[Asset Class]]&lt;&gt;"Local",0.25,IF(Q1246="y",1,""))</f>
        <v/>
      </c>
      <c r="W1246" s="415">
        <f>IF(Table1[[#This Row],[Asset Class]]&lt;&gt;"Local",0.25,IF(R1246="y",1,""))</f>
        <v>1</v>
      </c>
      <c r="X1246" s="415" t="str">
        <f>IF(Table1[[#This Row],[Asset Class]]&lt;&gt;"Local",0.25,IF(S1246="y",1,""))</f>
        <v/>
      </c>
      <c r="Y1246" s="95">
        <f t="shared" si="114"/>
        <v>1</v>
      </c>
      <c r="Z1246" s="50"/>
      <c r="AA1246" s="257" t="str">
        <f t="shared" si="115"/>
        <v/>
      </c>
      <c r="AB1246" s="258" t="str">
        <f t="shared" si="116"/>
        <v/>
      </c>
      <c r="AC1246" s="258">
        <f t="shared" si="117"/>
        <v>120373</v>
      </c>
      <c r="AD1246" s="258" t="str">
        <f t="shared" si="118"/>
        <v/>
      </c>
      <c r="AE1246" s="259">
        <f t="shared" si="119"/>
        <v>120373</v>
      </c>
    </row>
    <row r="1247" spans="1:31">
      <c r="A1247" s="26"/>
      <c r="B1247" s="210" t="s">
        <v>2110</v>
      </c>
      <c r="C1247" s="211" t="s">
        <v>2111</v>
      </c>
      <c r="D1247" s="211" t="s">
        <v>111</v>
      </c>
      <c r="E1247" s="211" t="s">
        <v>114</v>
      </c>
      <c r="F1247" s="241" t="s">
        <v>103</v>
      </c>
      <c r="G1247" s="357">
        <v>0.5</v>
      </c>
      <c r="H1247" s="360">
        <v>1873.6806301587219</v>
      </c>
      <c r="I1247" s="365">
        <v>77.371645491830151</v>
      </c>
      <c r="J1247" s="332">
        <f>Table1[[#This Row],[Embellishment Area (m2)]]*Table1[[#This Row],[Construction Unit Rate ($/m)]]*Table1[[#This Row],[Embellishment Area Factor]]</f>
        <v>72484.87674077478</v>
      </c>
      <c r="K1247" s="246">
        <v>0</v>
      </c>
      <c r="L1247" s="337">
        <v>51.919695325664051</v>
      </c>
      <c r="M1247" s="88">
        <f>Table1[[#This Row],[Size of land (m2)]]*Table1[[#This Row],[Land Unit Rate ($/m2)]]</f>
        <v>0</v>
      </c>
      <c r="N1247" s="244">
        <v>2021</v>
      </c>
      <c r="O1247" s="202">
        <f>ROUND(IF(Table1[[#This Row],[Valuation Year]]=2016,(Table1[[#This Row],[Total Construction Cost ($)]]+Table1[[#This Row],[Land Value]])*('General Input Sheet'!$G$38/'General Input Sheet'!$G$43),Table1[[#This Row],[Total Construction Cost ($)]]+Table1[[#This Row],[Land Value]]),0)</f>
        <v>72485</v>
      </c>
      <c r="P1247" s="123" t="str" cm="1">
        <f t="array" ref="P1247">_xlfn.IFS(Table1[[#This Row],[Asset Class]]&lt;&gt;"Local","y",P$11=$E1247,"y",Table1[[#This Row],[Asset Class]]="Local","")</f>
        <v/>
      </c>
      <c r="Q1247" s="86" t="str" cm="1">
        <f t="array" ref="Q1247">_xlfn.IFS(Table1[[#This Row],[Asset Class]]&lt;&gt;"Local","y",Q$11=$E1247,"y",Table1[[#This Row],[Asset Class]]="Local","")</f>
        <v/>
      </c>
      <c r="R1247" s="86" t="str" cm="1">
        <f t="array" ref="R1247">_xlfn.IFS(Table1[[#This Row],[Asset Class]]&lt;&gt;"Local","y",R$11=$E1247,"y",Table1[[#This Row],[Asset Class]]="Local","")</f>
        <v/>
      </c>
      <c r="S1247" s="341" t="str" cm="1">
        <f t="array" ref="S1247">_xlfn.IFS(Table1[[#This Row],[Asset Class]]&lt;&gt;"Local","y",S$11=$E1247,"y",Table1[[#This Row],[Asset Class]]="Local","")</f>
        <v>y</v>
      </c>
      <c r="T1247" s="50"/>
      <c r="U1247" s="95" t="str">
        <f>IF(Table1[[#This Row],[Asset Class]]&lt;&gt;"Local",0.25,IF(P1247="y",1,""))</f>
        <v/>
      </c>
      <c r="V1247" s="415" t="str">
        <f>IF(Table1[[#This Row],[Asset Class]]&lt;&gt;"Local",0.25,IF(Q1247="y",1,""))</f>
        <v/>
      </c>
      <c r="W1247" s="415" t="str">
        <f>IF(Table1[[#This Row],[Asset Class]]&lt;&gt;"Local",0.25,IF(R1247="y",1,""))</f>
        <v/>
      </c>
      <c r="X1247" s="415">
        <f>IF(Table1[[#This Row],[Asset Class]]&lt;&gt;"Local",0.25,IF(S1247="y",1,""))</f>
        <v>1</v>
      </c>
      <c r="Y1247" s="95">
        <f t="shared" si="114"/>
        <v>1</v>
      </c>
      <c r="Z1247" s="50"/>
      <c r="AA1247" s="257" t="str">
        <f t="shared" si="115"/>
        <v/>
      </c>
      <c r="AB1247" s="258" t="str">
        <f t="shared" si="116"/>
        <v/>
      </c>
      <c r="AC1247" s="258" t="str">
        <f t="shared" si="117"/>
        <v/>
      </c>
      <c r="AD1247" s="258">
        <f t="shared" si="118"/>
        <v>72485</v>
      </c>
      <c r="AE1247" s="259">
        <f t="shared" si="119"/>
        <v>72485</v>
      </c>
    </row>
    <row r="1248" spans="1:31">
      <c r="A1248" s="26"/>
      <c r="B1248" s="210" t="s">
        <v>2112</v>
      </c>
      <c r="C1248" s="211" t="s">
        <v>2113</v>
      </c>
      <c r="D1248" s="211" t="s">
        <v>111</v>
      </c>
      <c r="E1248" s="211" t="s">
        <v>143</v>
      </c>
      <c r="F1248" s="241" t="s">
        <v>103</v>
      </c>
      <c r="G1248" s="357">
        <v>0.5</v>
      </c>
      <c r="H1248" s="360">
        <v>958.30659174215202</v>
      </c>
      <c r="I1248" s="365">
        <v>115.6419902144599</v>
      </c>
      <c r="J1248" s="332">
        <f>Table1[[#This Row],[Embellishment Area (m2)]]*Table1[[#This Row],[Construction Unit Rate ($/m)]]*Table1[[#This Row],[Embellishment Area Factor]]</f>
        <v>55410.240752349178</v>
      </c>
      <c r="K1248" s="246">
        <v>0</v>
      </c>
      <c r="L1248" s="337">
        <v>85.331826959272703</v>
      </c>
      <c r="M1248" s="88">
        <f>Table1[[#This Row],[Size of land (m2)]]*Table1[[#This Row],[Land Unit Rate ($/m2)]]</f>
        <v>0</v>
      </c>
      <c r="N1248" s="244">
        <v>2021</v>
      </c>
      <c r="O1248" s="202">
        <f>ROUND(IF(Table1[[#This Row],[Valuation Year]]=2016,(Table1[[#This Row],[Total Construction Cost ($)]]+Table1[[#This Row],[Land Value]])*('General Input Sheet'!$G$38/'General Input Sheet'!$G$43),Table1[[#This Row],[Total Construction Cost ($)]]+Table1[[#This Row],[Land Value]]),0)</f>
        <v>55410</v>
      </c>
      <c r="P1248" s="123" t="str" cm="1">
        <f t="array" ref="P1248">_xlfn.IFS(Table1[[#This Row],[Asset Class]]&lt;&gt;"Local","y",P$11=$E1248,"y",Table1[[#This Row],[Asset Class]]="Local","")</f>
        <v/>
      </c>
      <c r="Q1248" s="86" t="str" cm="1">
        <f t="array" ref="Q1248">_xlfn.IFS(Table1[[#This Row],[Asset Class]]&lt;&gt;"Local","y",Q$11=$E1248,"y",Table1[[#This Row],[Asset Class]]="Local","")</f>
        <v>y</v>
      </c>
      <c r="R1248" s="86" t="str" cm="1">
        <f t="array" ref="R1248">_xlfn.IFS(Table1[[#This Row],[Asset Class]]&lt;&gt;"Local","y",R$11=$E1248,"y",Table1[[#This Row],[Asset Class]]="Local","")</f>
        <v/>
      </c>
      <c r="S1248" s="341" t="str" cm="1">
        <f t="array" ref="S1248">_xlfn.IFS(Table1[[#This Row],[Asset Class]]&lt;&gt;"Local","y",S$11=$E1248,"y",Table1[[#This Row],[Asset Class]]="Local","")</f>
        <v/>
      </c>
      <c r="T1248" s="50"/>
      <c r="U1248" s="95" t="str">
        <f>IF(Table1[[#This Row],[Asset Class]]&lt;&gt;"Local",0.25,IF(P1248="y",1,""))</f>
        <v/>
      </c>
      <c r="V1248" s="415">
        <f>IF(Table1[[#This Row],[Asset Class]]&lt;&gt;"Local",0.25,IF(Q1248="y",1,""))</f>
        <v>1</v>
      </c>
      <c r="W1248" s="415" t="str">
        <f>IF(Table1[[#This Row],[Asset Class]]&lt;&gt;"Local",0.25,IF(R1248="y",1,""))</f>
        <v/>
      </c>
      <c r="X1248" s="415" t="str">
        <f>IF(Table1[[#This Row],[Asset Class]]&lt;&gt;"Local",0.25,IF(S1248="y",1,""))</f>
        <v/>
      </c>
      <c r="Y1248" s="95">
        <f t="shared" si="114"/>
        <v>1</v>
      </c>
      <c r="Z1248" s="50"/>
      <c r="AA1248" s="257" t="str">
        <f t="shared" si="115"/>
        <v/>
      </c>
      <c r="AB1248" s="258">
        <f t="shared" si="116"/>
        <v>55410</v>
      </c>
      <c r="AC1248" s="258" t="str">
        <f t="shared" si="117"/>
        <v/>
      </c>
      <c r="AD1248" s="258" t="str">
        <f t="shared" si="118"/>
        <v/>
      </c>
      <c r="AE1248" s="259">
        <f t="shared" si="119"/>
        <v>55410</v>
      </c>
    </row>
    <row r="1249" spans="1:31">
      <c r="A1249" s="26"/>
      <c r="B1249" s="210" t="s">
        <v>2114</v>
      </c>
      <c r="C1249" s="211" t="s">
        <v>2115</v>
      </c>
      <c r="D1249" s="211" t="s">
        <v>111</v>
      </c>
      <c r="E1249" s="211" t="s">
        <v>102</v>
      </c>
      <c r="F1249" s="241" t="s">
        <v>103</v>
      </c>
      <c r="G1249" s="357">
        <v>0.5</v>
      </c>
      <c r="H1249" s="360">
        <v>1897.247154928855</v>
      </c>
      <c r="I1249" s="365">
        <v>143.96305955739601</v>
      </c>
      <c r="J1249" s="332">
        <f>Table1[[#This Row],[Embellishment Area (m2)]]*Table1[[#This Row],[Construction Unit Rate ($/m)]]*Table1[[#This Row],[Embellishment Area Factor]]</f>
        <v>136566.75258006144</v>
      </c>
      <c r="K1249" s="246">
        <v>0</v>
      </c>
      <c r="L1249" s="337">
        <v>39.027494808321961</v>
      </c>
      <c r="M1249" s="88">
        <f>Table1[[#This Row],[Size of land (m2)]]*Table1[[#This Row],[Land Unit Rate ($/m2)]]</f>
        <v>0</v>
      </c>
      <c r="N1249" s="244">
        <v>2021</v>
      </c>
      <c r="O1249" s="202">
        <f>ROUND(IF(Table1[[#This Row],[Valuation Year]]=2016,(Table1[[#This Row],[Total Construction Cost ($)]]+Table1[[#This Row],[Land Value]])*('General Input Sheet'!$G$38/'General Input Sheet'!$G$43),Table1[[#This Row],[Total Construction Cost ($)]]+Table1[[#This Row],[Land Value]]),0)</f>
        <v>136567</v>
      </c>
      <c r="P1249" s="123" t="str" cm="1">
        <f t="array" ref="P1249">_xlfn.IFS(Table1[[#This Row],[Asset Class]]&lt;&gt;"Local","y",P$11=$E1249,"y",Table1[[#This Row],[Asset Class]]="Local","")</f>
        <v/>
      </c>
      <c r="Q1249" s="86" t="str" cm="1">
        <f t="array" ref="Q1249">_xlfn.IFS(Table1[[#This Row],[Asset Class]]&lt;&gt;"Local","y",Q$11=$E1249,"y",Table1[[#This Row],[Asset Class]]="Local","")</f>
        <v/>
      </c>
      <c r="R1249" s="86" t="str" cm="1">
        <f t="array" ref="R1249">_xlfn.IFS(Table1[[#This Row],[Asset Class]]&lt;&gt;"Local","y",R$11=$E1249,"y",Table1[[#This Row],[Asset Class]]="Local","")</f>
        <v>y</v>
      </c>
      <c r="S1249" s="341" t="str" cm="1">
        <f t="array" ref="S1249">_xlfn.IFS(Table1[[#This Row],[Asset Class]]&lt;&gt;"Local","y",S$11=$E1249,"y",Table1[[#This Row],[Asset Class]]="Local","")</f>
        <v/>
      </c>
      <c r="T1249" s="50"/>
      <c r="U1249" s="95" t="str">
        <f>IF(Table1[[#This Row],[Asset Class]]&lt;&gt;"Local",0.25,IF(P1249="y",1,""))</f>
        <v/>
      </c>
      <c r="V1249" s="415" t="str">
        <f>IF(Table1[[#This Row],[Asset Class]]&lt;&gt;"Local",0.25,IF(Q1249="y",1,""))</f>
        <v/>
      </c>
      <c r="W1249" s="415">
        <f>IF(Table1[[#This Row],[Asset Class]]&lt;&gt;"Local",0.25,IF(R1249="y",1,""))</f>
        <v>1</v>
      </c>
      <c r="X1249" s="415" t="str">
        <f>IF(Table1[[#This Row],[Asset Class]]&lt;&gt;"Local",0.25,IF(S1249="y",1,""))</f>
        <v/>
      </c>
      <c r="Y1249" s="95">
        <f t="shared" si="114"/>
        <v>1</v>
      </c>
      <c r="Z1249" s="50"/>
      <c r="AA1249" s="257" t="str">
        <f t="shared" si="115"/>
        <v/>
      </c>
      <c r="AB1249" s="258" t="str">
        <f t="shared" si="116"/>
        <v/>
      </c>
      <c r="AC1249" s="258">
        <f t="shared" si="117"/>
        <v>136567</v>
      </c>
      <c r="AD1249" s="258" t="str">
        <f t="shared" si="118"/>
        <v/>
      </c>
      <c r="AE1249" s="259">
        <f t="shared" si="119"/>
        <v>136567</v>
      </c>
    </row>
    <row r="1250" spans="1:31">
      <c r="A1250" s="26"/>
      <c r="B1250" s="210" t="s">
        <v>2116</v>
      </c>
      <c r="C1250" s="211" t="s">
        <v>2117</v>
      </c>
      <c r="D1250" s="211" t="s">
        <v>111</v>
      </c>
      <c r="E1250" s="211" t="s">
        <v>114</v>
      </c>
      <c r="F1250" s="241" t="s">
        <v>103</v>
      </c>
      <c r="G1250" s="357">
        <v>0.5</v>
      </c>
      <c r="H1250" s="360">
        <v>1000.5262354848614</v>
      </c>
      <c r="I1250" s="365">
        <v>77.371645491830151</v>
      </c>
      <c r="J1250" s="332">
        <f>Table1[[#This Row],[Embellishment Area (m2)]]*Table1[[#This Row],[Construction Unit Rate ($/m)]]*Table1[[#This Row],[Embellishment Area Factor]]</f>
        <v>38706.180598605039</v>
      </c>
      <c r="K1250" s="246">
        <v>0</v>
      </c>
      <c r="L1250" s="337">
        <v>51.919695325664051</v>
      </c>
      <c r="M1250" s="88">
        <f>Table1[[#This Row],[Size of land (m2)]]*Table1[[#This Row],[Land Unit Rate ($/m2)]]</f>
        <v>0</v>
      </c>
      <c r="N1250" s="244">
        <v>2021</v>
      </c>
      <c r="O1250" s="202">
        <f>ROUND(IF(Table1[[#This Row],[Valuation Year]]=2016,(Table1[[#This Row],[Total Construction Cost ($)]]+Table1[[#This Row],[Land Value]])*('General Input Sheet'!$G$38/'General Input Sheet'!$G$43),Table1[[#This Row],[Total Construction Cost ($)]]+Table1[[#This Row],[Land Value]]),0)</f>
        <v>38706</v>
      </c>
      <c r="P1250" s="123" t="str" cm="1">
        <f t="array" ref="P1250">_xlfn.IFS(Table1[[#This Row],[Asset Class]]&lt;&gt;"Local","y",P$11=$E1250,"y",Table1[[#This Row],[Asset Class]]="Local","")</f>
        <v/>
      </c>
      <c r="Q1250" s="86" t="str" cm="1">
        <f t="array" ref="Q1250">_xlfn.IFS(Table1[[#This Row],[Asset Class]]&lt;&gt;"Local","y",Q$11=$E1250,"y",Table1[[#This Row],[Asset Class]]="Local","")</f>
        <v/>
      </c>
      <c r="R1250" s="86" t="str" cm="1">
        <f t="array" ref="R1250">_xlfn.IFS(Table1[[#This Row],[Asset Class]]&lt;&gt;"Local","y",R$11=$E1250,"y",Table1[[#This Row],[Asset Class]]="Local","")</f>
        <v/>
      </c>
      <c r="S1250" s="341" t="str" cm="1">
        <f t="array" ref="S1250">_xlfn.IFS(Table1[[#This Row],[Asset Class]]&lt;&gt;"Local","y",S$11=$E1250,"y",Table1[[#This Row],[Asset Class]]="Local","")</f>
        <v>y</v>
      </c>
      <c r="T1250" s="50"/>
      <c r="U1250" s="95" t="str">
        <f>IF(Table1[[#This Row],[Asset Class]]&lt;&gt;"Local",0.25,IF(P1250="y",1,""))</f>
        <v/>
      </c>
      <c r="V1250" s="415" t="str">
        <f>IF(Table1[[#This Row],[Asset Class]]&lt;&gt;"Local",0.25,IF(Q1250="y",1,""))</f>
        <v/>
      </c>
      <c r="W1250" s="415" t="str">
        <f>IF(Table1[[#This Row],[Asset Class]]&lt;&gt;"Local",0.25,IF(R1250="y",1,""))</f>
        <v/>
      </c>
      <c r="X1250" s="415">
        <f>IF(Table1[[#This Row],[Asset Class]]&lt;&gt;"Local",0.25,IF(S1250="y",1,""))</f>
        <v>1</v>
      </c>
      <c r="Y1250" s="95">
        <f t="shared" si="114"/>
        <v>1</v>
      </c>
      <c r="Z1250" s="50"/>
      <c r="AA1250" s="257" t="str">
        <f t="shared" si="115"/>
        <v/>
      </c>
      <c r="AB1250" s="258" t="str">
        <f t="shared" si="116"/>
        <v/>
      </c>
      <c r="AC1250" s="258" t="str">
        <f t="shared" si="117"/>
        <v/>
      </c>
      <c r="AD1250" s="258">
        <f t="shared" si="118"/>
        <v>38706</v>
      </c>
      <c r="AE1250" s="259">
        <f t="shared" si="119"/>
        <v>38706</v>
      </c>
    </row>
    <row r="1251" spans="1:31">
      <c r="A1251" s="26"/>
      <c r="B1251" s="210" t="s">
        <v>2118</v>
      </c>
      <c r="C1251" s="211" t="s">
        <v>2119</v>
      </c>
      <c r="D1251" s="211" t="s">
        <v>111</v>
      </c>
      <c r="E1251" s="211" t="s">
        <v>102</v>
      </c>
      <c r="F1251" s="241" t="s">
        <v>103</v>
      </c>
      <c r="G1251" s="357">
        <v>0.5</v>
      </c>
      <c r="H1251" s="360">
        <v>3629.3105835234396</v>
      </c>
      <c r="I1251" s="365">
        <v>143.96305955739601</v>
      </c>
      <c r="J1251" s="332">
        <f>Table1[[#This Row],[Embellishment Area (m2)]]*Table1[[#This Row],[Construction Unit Rate ($/m)]]*Table1[[#This Row],[Embellishment Area Factor]]</f>
        <v>261243.32784403631</v>
      </c>
      <c r="K1251" s="246">
        <v>0</v>
      </c>
      <c r="L1251" s="337">
        <v>39.027494808321961</v>
      </c>
      <c r="M1251" s="88">
        <f>Table1[[#This Row],[Size of land (m2)]]*Table1[[#This Row],[Land Unit Rate ($/m2)]]</f>
        <v>0</v>
      </c>
      <c r="N1251" s="244">
        <v>2021</v>
      </c>
      <c r="O1251" s="202">
        <f>ROUND(IF(Table1[[#This Row],[Valuation Year]]=2016,(Table1[[#This Row],[Total Construction Cost ($)]]+Table1[[#This Row],[Land Value]])*('General Input Sheet'!$G$38/'General Input Sheet'!$G$43),Table1[[#This Row],[Total Construction Cost ($)]]+Table1[[#This Row],[Land Value]]),0)</f>
        <v>261243</v>
      </c>
      <c r="P1251" s="123" t="str" cm="1">
        <f t="array" ref="P1251">_xlfn.IFS(Table1[[#This Row],[Asset Class]]&lt;&gt;"Local","y",P$11=$E1251,"y",Table1[[#This Row],[Asset Class]]="Local","")</f>
        <v/>
      </c>
      <c r="Q1251" s="86" t="str" cm="1">
        <f t="array" ref="Q1251">_xlfn.IFS(Table1[[#This Row],[Asset Class]]&lt;&gt;"Local","y",Q$11=$E1251,"y",Table1[[#This Row],[Asset Class]]="Local","")</f>
        <v/>
      </c>
      <c r="R1251" s="86" t="str" cm="1">
        <f t="array" ref="R1251">_xlfn.IFS(Table1[[#This Row],[Asset Class]]&lt;&gt;"Local","y",R$11=$E1251,"y",Table1[[#This Row],[Asset Class]]="Local","")</f>
        <v>y</v>
      </c>
      <c r="S1251" s="341" t="str" cm="1">
        <f t="array" ref="S1251">_xlfn.IFS(Table1[[#This Row],[Asset Class]]&lt;&gt;"Local","y",S$11=$E1251,"y",Table1[[#This Row],[Asset Class]]="Local","")</f>
        <v/>
      </c>
      <c r="T1251" s="50"/>
      <c r="U1251" s="95" t="str">
        <f>IF(Table1[[#This Row],[Asset Class]]&lt;&gt;"Local",0.25,IF(P1251="y",1,""))</f>
        <v/>
      </c>
      <c r="V1251" s="415" t="str">
        <f>IF(Table1[[#This Row],[Asset Class]]&lt;&gt;"Local",0.25,IF(Q1251="y",1,""))</f>
        <v/>
      </c>
      <c r="W1251" s="415">
        <f>IF(Table1[[#This Row],[Asset Class]]&lt;&gt;"Local",0.25,IF(R1251="y",1,""))</f>
        <v>1</v>
      </c>
      <c r="X1251" s="415" t="str">
        <f>IF(Table1[[#This Row],[Asset Class]]&lt;&gt;"Local",0.25,IF(S1251="y",1,""))</f>
        <v/>
      </c>
      <c r="Y1251" s="95">
        <f t="shared" si="114"/>
        <v>1</v>
      </c>
      <c r="Z1251" s="50"/>
      <c r="AA1251" s="257" t="str">
        <f t="shared" si="115"/>
        <v/>
      </c>
      <c r="AB1251" s="258" t="str">
        <f t="shared" si="116"/>
        <v/>
      </c>
      <c r="AC1251" s="258">
        <f t="shared" si="117"/>
        <v>261243</v>
      </c>
      <c r="AD1251" s="258" t="str">
        <f t="shared" si="118"/>
        <v/>
      </c>
      <c r="AE1251" s="259">
        <f t="shared" si="119"/>
        <v>261243</v>
      </c>
    </row>
    <row r="1252" spans="1:31">
      <c r="A1252" s="26"/>
      <c r="B1252" s="210" t="s">
        <v>2120</v>
      </c>
      <c r="C1252" s="211" t="s">
        <v>2121</v>
      </c>
      <c r="D1252" s="211" t="s">
        <v>111</v>
      </c>
      <c r="E1252" s="211" t="s">
        <v>107</v>
      </c>
      <c r="F1252" s="241" t="s">
        <v>103</v>
      </c>
      <c r="G1252" s="357">
        <v>0.5</v>
      </c>
      <c r="H1252" s="360">
        <v>4204.4951256000795</v>
      </c>
      <c r="I1252" s="365">
        <v>111.62041035606889</v>
      </c>
      <c r="J1252" s="332">
        <f>Table1[[#This Row],[Embellishment Area (m2)]]*Table1[[#This Row],[Construction Unit Rate ($/m)]]*Table1[[#This Row],[Embellishment Area Factor]]</f>
        <v>234653.73562978613</v>
      </c>
      <c r="K1252" s="246">
        <v>8408.990251200159</v>
      </c>
      <c r="L1252" s="337">
        <v>66.125722619436161</v>
      </c>
      <c r="M1252" s="88">
        <f>Table1[[#This Row],[Size of land (m2)]]*Table1[[#This Row],[Land Unit Rate ($/m2)]]</f>
        <v>556050.55686040455</v>
      </c>
      <c r="N1252" s="244">
        <v>2021</v>
      </c>
      <c r="O1252" s="202">
        <f>ROUND(IF(Table1[[#This Row],[Valuation Year]]=2016,(Table1[[#This Row],[Total Construction Cost ($)]]+Table1[[#This Row],[Land Value]])*('General Input Sheet'!$G$38/'General Input Sheet'!$G$43),Table1[[#This Row],[Total Construction Cost ($)]]+Table1[[#This Row],[Land Value]]),0)</f>
        <v>790704</v>
      </c>
      <c r="P1252" s="123" t="str" cm="1">
        <f t="array" ref="P1252">_xlfn.IFS(Table1[[#This Row],[Asset Class]]&lt;&gt;"Local","y",P$11=$E1252,"y",Table1[[#This Row],[Asset Class]]="Local","")</f>
        <v>y</v>
      </c>
      <c r="Q1252" s="86" t="str" cm="1">
        <f t="array" ref="Q1252">_xlfn.IFS(Table1[[#This Row],[Asset Class]]&lt;&gt;"Local","y",Q$11=$E1252,"y",Table1[[#This Row],[Asset Class]]="Local","")</f>
        <v/>
      </c>
      <c r="R1252" s="86" t="str" cm="1">
        <f t="array" ref="R1252">_xlfn.IFS(Table1[[#This Row],[Asset Class]]&lt;&gt;"Local","y",R$11=$E1252,"y",Table1[[#This Row],[Asset Class]]="Local","")</f>
        <v/>
      </c>
      <c r="S1252" s="341" t="str" cm="1">
        <f t="array" ref="S1252">_xlfn.IFS(Table1[[#This Row],[Asset Class]]&lt;&gt;"Local","y",S$11=$E1252,"y",Table1[[#This Row],[Asset Class]]="Local","")</f>
        <v/>
      </c>
      <c r="T1252" s="50"/>
      <c r="U1252" s="95">
        <f>IF(Table1[[#This Row],[Asset Class]]&lt;&gt;"Local",0.25,IF(P1252="y",1,""))</f>
        <v>1</v>
      </c>
      <c r="V1252" s="415" t="str">
        <f>IF(Table1[[#This Row],[Asset Class]]&lt;&gt;"Local",0.25,IF(Q1252="y",1,""))</f>
        <v/>
      </c>
      <c r="W1252" s="415" t="str">
        <f>IF(Table1[[#This Row],[Asset Class]]&lt;&gt;"Local",0.25,IF(R1252="y",1,""))</f>
        <v/>
      </c>
      <c r="X1252" s="415" t="str">
        <f>IF(Table1[[#This Row],[Asset Class]]&lt;&gt;"Local",0.25,IF(S1252="y",1,""))</f>
        <v/>
      </c>
      <c r="Y1252" s="95">
        <f t="shared" si="114"/>
        <v>1</v>
      </c>
      <c r="Z1252" s="50"/>
      <c r="AA1252" s="257">
        <f t="shared" si="115"/>
        <v>790704</v>
      </c>
      <c r="AB1252" s="258" t="str">
        <f t="shared" si="116"/>
        <v/>
      </c>
      <c r="AC1252" s="258" t="str">
        <f t="shared" si="117"/>
        <v/>
      </c>
      <c r="AD1252" s="258" t="str">
        <f t="shared" si="118"/>
        <v/>
      </c>
      <c r="AE1252" s="259">
        <f t="shared" si="119"/>
        <v>790704</v>
      </c>
    </row>
    <row r="1253" spans="1:31">
      <c r="A1253" s="26"/>
      <c r="B1253" s="210" t="s">
        <v>2122</v>
      </c>
      <c r="C1253" s="211" t="s">
        <v>2123</v>
      </c>
      <c r="D1253" s="211" t="s">
        <v>111</v>
      </c>
      <c r="E1253" s="211" t="s">
        <v>114</v>
      </c>
      <c r="F1253" s="241" t="s">
        <v>108</v>
      </c>
      <c r="G1253" s="357">
        <v>0.5</v>
      </c>
      <c r="H1253" s="360">
        <v>12387.520889300105</v>
      </c>
      <c r="I1253" s="365">
        <v>77.371645491830151</v>
      </c>
      <c r="J1253" s="332">
        <f>Table1[[#This Row],[Embellishment Area (m2)]]*Table1[[#This Row],[Construction Unit Rate ($/m)]]*Table1[[#This Row],[Embellishment Area Factor]]</f>
        <v>479221.43738478416</v>
      </c>
      <c r="K1253" s="246">
        <v>24775.041778600211</v>
      </c>
      <c r="L1253" s="337">
        <v>51.919695325664051</v>
      </c>
      <c r="M1253" s="88">
        <f>Table1[[#This Row],[Size of land (m2)]]*Table1[[#This Row],[Land Unit Rate ($/m2)]]</f>
        <v>1286312.6208255209</v>
      </c>
      <c r="N1253" s="244">
        <v>2021</v>
      </c>
      <c r="O1253" s="202">
        <f>ROUND(IF(Table1[[#This Row],[Valuation Year]]=2016,(Table1[[#This Row],[Total Construction Cost ($)]]+Table1[[#This Row],[Land Value]])*('General Input Sheet'!$G$38/'General Input Sheet'!$G$43),Table1[[#This Row],[Total Construction Cost ($)]]+Table1[[#This Row],[Land Value]]),0)</f>
        <v>1765534</v>
      </c>
      <c r="P1253" s="123" t="str" cm="1">
        <f t="array" ref="P1253">_xlfn.IFS(Table1[[#This Row],[Asset Class]]&lt;&gt;"Local","y",P$11=$E1253,"y",Table1[[#This Row],[Asset Class]]="Local","")</f>
        <v/>
      </c>
      <c r="Q1253" s="86" t="str" cm="1">
        <f t="array" ref="Q1253">_xlfn.IFS(Table1[[#This Row],[Asset Class]]&lt;&gt;"Local","y",Q$11=$E1253,"y",Table1[[#This Row],[Asset Class]]="Local","")</f>
        <v/>
      </c>
      <c r="R1253" s="86" t="str" cm="1">
        <f t="array" ref="R1253">_xlfn.IFS(Table1[[#This Row],[Asset Class]]&lt;&gt;"Local","y",R$11=$E1253,"y",Table1[[#This Row],[Asset Class]]="Local","")</f>
        <v/>
      </c>
      <c r="S1253" s="341" t="str" cm="1">
        <f t="array" ref="S1253">_xlfn.IFS(Table1[[#This Row],[Asset Class]]&lt;&gt;"Local","y",S$11=$E1253,"y",Table1[[#This Row],[Asset Class]]="Local","")</f>
        <v>y</v>
      </c>
      <c r="T1253" s="50"/>
      <c r="U1253" s="95" t="str">
        <f>IF(Table1[[#This Row],[Asset Class]]&lt;&gt;"Local",0.25,IF(P1253="y",1,""))</f>
        <v/>
      </c>
      <c r="V1253" s="415" t="str">
        <f>IF(Table1[[#This Row],[Asset Class]]&lt;&gt;"Local",0.25,IF(Q1253="y",1,""))</f>
        <v/>
      </c>
      <c r="W1253" s="415" t="str">
        <f>IF(Table1[[#This Row],[Asset Class]]&lt;&gt;"Local",0.25,IF(R1253="y",1,""))</f>
        <v/>
      </c>
      <c r="X1253" s="415">
        <f>IF(Table1[[#This Row],[Asset Class]]&lt;&gt;"Local",0.25,IF(S1253="y",1,""))</f>
        <v>1</v>
      </c>
      <c r="Y1253" s="95">
        <f t="shared" si="114"/>
        <v>1</v>
      </c>
      <c r="Z1253" s="50"/>
      <c r="AA1253" s="257" t="str">
        <f t="shared" si="115"/>
        <v/>
      </c>
      <c r="AB1253" s="258" t="str">
        <f t="shared" si="116"/>
        <v/>
      </c>
      <c r="AC1253" s="258" t="str">
        <f t="shared" si="117"/>
        <v/>
      </c>
      <c r="AD1253" s="258">
        <f t="shared" si="118"/>
        <v>1765534</v>
      </c>
      <c r="AE1253" s="259">
        <f t="shared" si="119"/>
        <v>1765534</v>
      </c>
    </row>
    <row r="1254" spans="1:31">
      <c r="A1254" s="26"/>
      <c r="B1254" s="210" t="s">
        <v>2122</v>
      </c>
      <c r="C1254" s="211" t="s">
        <v>2124</v>
      </c>
      <c r="D1254" s="211" t="s">
        <v>111</v>
      </c>
      <c r="E1254" s="211" t="s">
        <v>114</v>
      </c>
      <c r="F1254" s="241" t="s">
        <v>103</v>
      </c>
      <c r="G1254" s="357">
        <v>0.5</v>
      </c>
      <c r="H1254" s="360">
        <v>818.76841895934945</v>
      </c>
      <c r="I1254" s="365">
        <v>77.371645491830151</v>
      </c>
      <c r="J1254" s="332">
        <f>Table1[[#This Row],[Embellishment Area (m2)]]*Table1[[#This Row],[Construction Unit Rate ($/m)]]*Table1[[#This Row],[Embellishment Area Factor]]</f>
        <v>31674.729925814525</v>
      </c>
      <c r="K1254" s="246">
        <v>1637.5368379186989</v>
      </c>
      <c r="L1254" s="337">
        <v>51.919695325664051</v>
      </c>
      <c r="M1254" s="88">
        <f>Table1[[#This Row],[Size of land (m2)]]*Table1[[#This Row],[Land Unit Rate ($/m2)]]</f>
        <v>85020.413709290166</v>
      </c>
      <c r="N1254" s="244">
        <v>2021</v>
      </c>
      <c r="O1254" s="202">
        <f>ROUND(IF(Table1[[#This Row],[Valuation Year]]=2016,(Table1[[#This Row],[Total Construction Cost ($)]]+Table1[[#This Row],[Land Value]])*('General Input Sheet'!$G$38/'General Input Sheet'!$G$43),Table1[[#This Row],[Total Construction Cost ($)]]+Table1[[#This Row],[Land Value]]),0)</f>
        <v>116695</v>
      </c>
      <c r="P1254" s="123" t="str" cm="1">
        <f t="array" ref="P1254">_xlfn.IFS(Table1[[#This Row],[Asset Class]]&lt;&gt;"Local","y",P$11=$E1254,"y",Table1[[#This Row],[Asset Class]]="Local","")</f>
        <v/>
      </c>
      <c r="Q1254" s="86" t="str" cm="1">
        <f t="array" ref="Q1254">_xlfn.IFS(Table1[[#This Row],[Asset Class]]&lt;&gt;"Local","y",Q$11=$E1254,"y",Table1[[#This Row],[Asset Class]]="Local","")</f>
        <v/>
      </c>
      <c r="R1254" s="86" t="str" cm="1">
        <f t="array" ref="R1254">_xlfn.IFS(Table1[[#This Row],[Asset Class]]&lt;&gt;"Local","y",R$11=$E1254,"y",Table1[[#This Row],[Asset Class]]="Local","")</f>
        <v/>
      </c>
      <c r="S1254" s="341" t="str" cm="1">
        <f t="array" ref="S1254">_xlfn.IFS(Table1[[#This Row],[Asset Class]]&lt;&gt;"Local","y",S$11=$E1254,"y",Table1[[#This Row],[Asset Class]]="Local","")</f>
        <v>y</v>
      </c>
      <c r="T1254" s="50"/>
      <c r="U1254" s="95" t="str">
        <f>IF(Table1[[#This Row],[Asset Class]]&lt;&gt;"Local",0.25,IF(P1254="y",1,""))</f>
        <v/>
      </c>
      <c r="V1254" s="415" t="str">
        <f>IF(Table1[[#This Row],[Asset Class]]&lt;&gt;"Local",0.25,IF(Q1254="y",1,""))</f>
        <v/>
      </c>
      <c r="W1254" s="415" t="str">
        <f>IF(Table1[[#This Row],[Asset Class]]&lt;&gt;"Local",0.25,IF(R1254="y",1,""))</f>
        <v/>
      </c>
      <c r="X1254" s="415">
        <f>IF(Table1[[#This Row],[Asset Class]]&lt;&gt;"Local",0.25,IF(S1254="y",1,""))</f>
        <v>1</v>
      </c>
      <c r="Y1254" s="95">
        <f t="shared" si="114"/>
        <v>1</v>
      </c>
      <c r="Z1254" s="50"/>
      <c r="AA1254" s="257" t="str">
        <f t="shared" si="115"/>
        <v/>
      </c>
      <c r="AB1254" s="258" t="str">
        <f t="shared" si="116"/>
        <v/>
      </c>
      <c r="AC1254" s="258" t="str">
        <f t="shared" si="117"/>
        <v/>
      </c>
      <c r="AD1254" s="258">
        <f t="shared" si="118"/>
        <v>116695</v>
      </c>
      <c r="AE1254" s="259">
        <f t="shared" si="119"/>
        <v>116695</v>
      </c>
    </row>
    <row r="1255" spans="1:31">
      <c r="A1255" s="26"/>
      <c r="B1255" s="210" t="s">
        <v>2125</v>
      </c>
      <c r="C1255" s="211" t="s">
        <v>2126</v>
      </c>
      <c r="D1255" s="211" t="s">
        <v>111</v>
      </c>
      <c r="E1255" s="211" t="s">
        <v>102</v>
      </c>
      <c r="F1255" s="241" t="s">
        <v>103</v>
      </c>
      <c r="G1255" s="357">
        <v>0.5</v>
      </c>
      <c r="H1255" s="360">
        <v>8236.5614203438145</v>
      </c>
      <c r="I1255" s="365">
        <v>143.96305955739601</v>
      </c>
      <c r="J1255" s="332">
        <f>Table1[[#This Row],[Embellishment Area (m2)]]*Table1[[#This Row],[Construction Unit Rate ($/m)]]*Table1[[#This Row],[Embellishment Area Factor]]</f>
        <v>592880.2911525534</v>
      </c>
      <c r="K1255" s="246">
        <v>0</v>
      </c>
      <c r="L1255" s="337">
        <v>39.027494808321961</v>
      </c>
      <c r="M1255" s="88">
        <f>Table1[[#This Row],[Size of land (m2)]]*Table1[[#This Row],[Land Unit Rate ($/m2)]]</f>
        <v>0</v>
      </c>
      <c r="N1255" s="244">
        <v>2021</v>
      </c>
      <c r="O1255" s="202">
        <f>ROUND(IF(Table1[[#This Row],[Valuation Year]]=2016,(Table1[[#This Row],[Total Construction Cost ($)]]+Table1[[#This Row],[Land Value]])*('General Input Sheet'!$G$38/'General Input Sheet'!$G$43),Table1[[#This Row],[Total Construction Cost ($)]]+Table1[[#This Row],[Land Value]]),0)</f>
        <v>592880</v>
      </c>
      <c r="P1255" s="123" t="str" cm="1">
        <f t="array" ref="P1255">_xlfn.IFS(Table1[[#This Row],[Asset Class]]&lt;&gt;"Local","y",P$11=$E1255,"y",Table1[[#This Row],[Asset Class]]="Local","")</f>
        <v/>
      </c>
      <c r="Q1255" s="86" t="str" cm="1">
        <f t="array" ref="Q1255">_xlfn.IFS(Table1[[#This Row],[Asset Class]]&lt;&gt;"Local","y",Q$11=$E1255,"y",Table1[[#This Row],[Asset Class]]="Local","")</f>
        <v/>
      </c>
      <c r="R1255" s="86" t="str" cm="1">
        <f t="array" ref="R1255">_xlfn.IFS(Table1[[#This Row],[Asset Class]]&lt;&gt;"Local","y",R$11=$E1255,"y",Table1[[#This Row],[Asset Class]]="Local","")</f>
        <v>y</v>
      </c>
      <c r="S1255" s="341" t="str" cm="1">
        <f t="array" ref="S1255">_xlfn.IFS(Table1[[#This Row],[Asset Class]]&lt;&gt;"Local","y",S$11=$E1255,"y",Table1[[#This Row],[Asset Class]]="Local","")</f>
        <v/>
      </c>
      <c r="T1255" s="50"/>
      <c r="U1255" s="95" t="str">
        <f>IF(Table1[[#This Row],[Asset Class]]&lt;&gt;"Local",0.25,IF(P1255="y",1,""))</f>
        <v/>
      </c>
      <c r="V1255" s="415" t="str">
        <f>IF(Table1[[#This Row],[Asset Class]]&lt;&gt;"Local",0.25,IF(Q1255="y",1,""))</f>
        <v/>
      </c>
      <c r="W1255" s="415">
        <f>IF(Table1[[#This Row],[Asset Class]]&lt;&gt;"Local",0.25,IF(R1255="y",1,""))</f>
        <v>1</v>
      </c>
      <c r="X1255" s="415" t="str">
        <f>IF(Table1[[#This Row],[Asset Class]]&lt;&gt;"Local",0.25,IF(S1255="y",1,""))</f>
        <v/>
      </c>
      <c r="Y1255" s="95">
        <f t="shared" si="114"/>
        <v>1</v>
      </c>
      <c r="Z1255" s="50"/>
      <c r="AA1255" s="257" t="str">
        <f t="shared" si="115"/>
        <v/>
      </c>
      <c r="AB1255" s="258" t="str">
        <f t="shared" si="116"/>
        <v/>
      </c>
      <c r="AC1255" s="258">
        <f t="shared" si="117"/>
        <v>592880</v>
      </c>
      <c r="AD1255" s="258" t="str">
        <f t="shared" si="118"/>
        <v/>
      </c>
      <c r="AE1255" s="259">
        <f t="shared" si="119"/>
        <v>592880</v>
      </c>
    </row>
    <row r="1256" spans="1:31">
      <c r="A1256" s="26"/>
      <c r="B1256" s="210" t="s">
        <v>2127</v>
      </c>
      <c r="C1256" s="211" t="s">
        <v>2128</v>
      </c>
      <c r="D1256" s="211" t="s">
        <v>111</v>
      </c>
      <c r="E1256" s="211" t="s">
        <v>114</v>
      </c>
      <c r="F1256" s="241" t="s">
        <v>103</v>
      </c>
      <c r="G1256" s="357">
        <v>0.5</v>
      </c>
      <c r="H1256" s="360">
        <v>3826.0869171163681</v>
      </c>
      <c r="I1256" s="365">
        <v>77.371645491830151</v>
      </c>
      <c r="J1256" s="332">
        <f>Table1[[#This Row],[Embellishment Area (m2)]]*Table1[[#This Row],[Construction Unit Rate ($/m)]]*Table1[[#This Row],[Embellishment Area Factor]]</f>
        <v>148015.32028602849</v>
      </c>
      <c r="K1256" s="246">
        <v>0</v>
      </c>
      <c r="L1256" s="337">
        <v>51.919695325664051</v>
      </c>
      <c r="M1256" s="88">
        <f>Table1[[#This Row],[Size of land (m2)]]*Table1[[#This Row],[Land Unit Rate ($/m2)]]</f>
        <v>0</v>
      </c>
      <c r="N1256" s="244">
        <v>2021</v>
      </c>
      <c r="O1256" s="202">
        <f>ROUND(IF(Table1[[#This Row],[Valuation Year]]=2016,(Table1[[#This Row],[Total Construction Cost ($)]]+Table1[[#This Row],[Land Value]])*('General Input Sheet'!$G$38/'General Input Sheet'!$G$43),Table1[[#This Row],[Total Construction Cost ($)]]+Table1[[#This Row],[Land Value]]),0)</f>
        <v>148015</v>
      </c>
      <c r="P1256" s="123" t="str" cm="1">
        <f t="array" ref="P1256">_xlfn.IFS(Table1[[#This Row],[Asset Class]]&lt;&gt;"Local","y",P$11=$E1256,"y",Table1[[#This Row],[Asset Class]]="Local","")</f>
        <v/>
      </c>
      <c r="Q1256" s="86" t="str" cm="1">
        <f t="array" ref="Q1256">_xlfn.IFS(Table1[[#This Row],[Asset Class]]&lt;&gt;"Local","y",Q$11=$E1256,"y",Table1[[#This Row],[Asset Class]]="Local","")</f>
        <v/>
      </c>
      <c r="R1256" s="86" t="str" cm="1">
        <f t="array" ref="R1256">_xlfn.IFS(Table1[[#This Row],[Asset Class]]&lt;&gt;"Local","y",R$11=$E1256,"y",Table1[[#This Row],[Asset Class]]="Local","")</f>
        <v/>
      </c>
      <c r="S1256" s="341" t="str" cm="1">
        <f t="array" ref="S1256">_xlfn.IFS(Table1[[#This Row],[Asset Class]]&lt;&gt;"Local","y",S$11=$E1256,"y",Table1[[#This Row],[Asset Class]]="Local","")</f>
        <v>y</v>
      </c>
      <c r="T1256" s="50"/>
      <c r="U1256" s="95" t="str">
        <f>IF(Table1[[#This Row],[Asset Class]]&lt;&gt;"Local",0.25,IF(P1256="y",1,""))</f>
        <v/>
      </c>
      <c r="V1256" s="415" t="str">
        <f>IF(Table1[[#This Row],[Asset Class]]&lt;&gt;"Local",0.25,IF(Q1256="y",1,""))</f>
        <v/>
      </c>
      <c r="W1256" s="415" t="str">
        <f>IF(Table1[[#This Row],[Asset Class]]&lt;&gt;"Local",0.25,IF(R1256="y",1,""))</f>
        <v/>
      </c>
      <c r="X1256" s="415">
        <f>IF(Table1[[#This Row],[Asset Class]]&lt;&gt;"Local",0.25,IF(S1256="y",1,""))</f>
        <v>1</v>
      </c>
      <c r="Y1256" s="95">
        <f t="shared" si="114"/>
        <v>1</v>
      </c>
      <c r="Z1256" s="50"/>
      <c r="AA1256" s="257" t="str">
        <f t="shared" si="115"/>
        <v/>
      </c>
      <c r="AB1256" s="258" t="str">
        <f t="shared" si="116"/>
        <v/>
      </c>
      <c r="AC1256" s="258" t="str">
        <f t="shared" si="117"/>
        <v/>
      </c>
      <c r="AD1256" s="258">
        <f t="shared" si="118"/>
        <v>148015</v>
      </c>
      <c r="AE1256" s="259">
        <f t="shared" si="119"/>
        <v>148015</v>
      </c>
    </row>
    <row r="1257" spans="1:31">
      <c r="A1257" s="26"/>
      <c r="B1257" s="210" t="s">
        <v>2129</v>
      </c>
      <c r="C1257" s="211" t="s">
        <v>2130</v>
      </c>
      <c r="D1257" s="211" t="s">
        <v>111</v>
      </c>
      <c r="E1257" s="211" t="s">
        <v>102</v>
      </c>
      <c r="F1257" s="241" t="s">
        <v>103</v>
      </c>
      <c r="G1257" s="357">
        <v>0.5</v>
      </c>
      <c r="H1257" s="360">
        <v>1579.8714297226745</v>
      </c>
      <c r="I1257" s="365">
        <v>143.96305955739601</v>
      </c>
      <c r="J1257" s="332">
        <f>Table1[[#This Row],[Embellishment Area (m2)]]*Table1[[#This Row],[Construction Unit Rate ($/m)]]*Table1[[#This Row],[Embellishment Area Factor]]</f>
        <v>113721.56236509689</v>
      </c>
      <c r="K1257" s="246">
        <v>0</v>
      </c>
      <c r="L1257" s="337">
        <v>39.027494808321961</v>
      </c>
      <c r="M1257" s="88">
        <f>Table1[[#This Row],[Size of land (m2)]]*Table1[[#This Row],[Land Unit Rate ($/m2)]]</f>
        <v>0</v>
      </c>
      <c r="N1257" s="244">
        <v>2021</v>
      </c>
      <c r="O1257" s="202">
        <f>ROUND(IF(Table1[[#This Row],[Valuation Year]]=2016,(Table1[[#This Row],[Total Construction Cost ($)]]+Table1[[#This Row],[Land Value]])*('General Input Sheet'!$G$38/'General Input Sheet'!$G$43),Table1[[#This Row],[Total Construction Cost ($)]]+Table1[[#This Row],[Land Value]]),0)</f>
        <v>113722</v>
      </c>
      <c r="P1257" s="123" t="str" cm="1">
        <f t="array" ref="P1257">_xlfn.IFS(Table1[[#This Row],[Asset Class]]&lt;&gt;"Local","y",P$11=$E1257,"y",Table1[[#This Row],[Asset Class]]="Local","")</f>
        <v/>
      </c>
      <c r="Q1257" s="86" t="str" cm="1">
        <f t="array" ref="Q1257">_xlfn.IFS(Table1[[#This Row],[Asset Class]]&lt;&gt;"Local","y",Q$11=$E1257,"y",Table1[[#This Row],[Asset Class]]="Local","")</f>
        <v/>
      </c>
      <c r="R1257" s="86" t="str" cm="1">
        <f t="array" ref="R1257">_xlfn.IFS(Table1[[#This Row],[Asset Class]]&lt;&gt;"Local","y",R$11=$E1257,"y",Table1[[#This Row],[Asset Class]]="Local","")</f>
        <v>y</v>
      </c>
      <c r="S1257" s="341" t="str" cm="1">
        <f t="array" ref="S1257">_xlfn.IFS(Table1[[#This Row],[Asset Class]]&lt;&gt;"Local","y",S$11=$E1257,"y",Table1[[#This Row],[Asset Class]]="Local","")</f>
        <v/>
      </c>
      <c r="T1257" s="50"/>
      <c r="U1257" s="95" t="str">
        <f>IF(Table1[[#This Row],[Asset Class]]&lt;&gt;"Local",0.25,IF(P1257="y",1,""))</f>
        <v/>
      </c>
      <c r="V1257" s="415" t="str">
        <f>IF(Table1[[#This Row],[Asset Class]]&lt;&gt;"Local",0.25,IF(Q1257="y",1,""))</f>
        <v/>
      </c>
      <c r="W1257" s="415">
        <f>IF(Table1[[#This Row],[Asset Class]]&lt;&gt;"Local",0.25,IF(R1257="y",1,""))</f>
        <v>1</v>
      </c>
      <c r="X1257" s="415" t="str">
        <f>IF(Table1[[#This Row],[Asset Class]]&lt;&gt;"Local",0.25,IF(S1257="y",1,""))</f>
        <v/>
      </c>
      <c r="Y1257" s="95">
        <f t="shared" si="114"/>
        <v>1</v>
      </c>
      <c r="Z1257" s="50"/>
      <c r="AA1257" s="257" t="str">
        <f t="shared" si="115"/>
        <v/>
      </c>
      <c r="AB1257" s="258" t="str">
        <f t="shared" si="116"/>
        <v/>
      </c>
      <c r="AC1257" s="258">
        <f t="shared" si="117"/>
        <v>113722</v>
      </c>
      <c r="AD1257" s="258" t="str">
        <f t="shared" si="118"/>
        <v/>
      </c>
      <c r="AE1257" s="259">
        <f t="shared" si="119"/>
        <v>113722</v>
      </c>
    </row>
    <row r="1258" spans="1:31">
      <c r="A1258" s="26"/>
      <c r="B1258" s="210" t="s">
        <v>2131</v>
      </c>
      <c r="C1258" s="211" t="s">
        <v>2132</v>
      </c>
      <c r="D1258" s="211" t="s">
        <v>111</v>
      </c>
      <c r="E1258" s="211" t="s">
        <v>102</v>
      </c>
      <c r="F1258" s="241" t="s">
        <v>103</v>
      </c>
      <c r="G1258" s="357">
        <v>0.5</v>
      </c>
      <c r="H1258" s="360">
        <v>1635.8528538800131</v>
      </c>
      <c r="I1258" s="365">
        <v>143.96305955739601</v>
      </c>
      <c r="J1258" s="332">
        <f>Table1[[#This Row],[Embellishment Area (m2)]]*Table1[[#This Row],[Construction Unit Rate ($/m)]]*Table1[[#This Row],[Embellishment Area Factor]]</f>
        <v>117751.19091513228</v>
      </c>
      <c r="K1258" s="246">
        <v>0</v>
      </c>
      <c r="L1258" s="337">
        <v>39.027494808321961</v>
      </c>
      <c r="M1258" s="88">
        <f>Table1[[#This Row],[Size of land (m2)]]*Table1[[#This Row],[Land Unit Rate ($/m2)]]</f>
        <v>0</v>
      </c>
      <c r="N1258" s="244">
        <v>2021</v>
      </c>
      <c r="O1258" s="202">
        <f>ROUND(IF(Table1[[#This Row],[Valuation Year]]=2016,(Table1[[#This Row],[Total Construction Cost ($)]]+Table1[[#This Row],[Land Value]])*('General Input Sheet'!$G$38/'General Input Sheet'!$G$43),Table1[[#This Row],[Total Construction Cost ($)]]+Table1[[#This Row],[Land Value]]),0)</f>
        <v>117751</v>
      </c>
      <c r="P1258" s="123" t="str" cm="1">
        <f t="array" ref="P1258">_xlfn.IFS(Table1[[#This Row],[Asset Class]]&lt;&gt;"Local","y",P$11=$E1258,"y",Table1[[#This Row],[Asset Class]]="Local","")</f>
        <v/>
      </c>
      <c r="Q1258" s="86" t="str" cm="1">
        <f t="array" ref="Q1258">_xlfn.IFS(Table1[[#This Row],[Asset Class]]&lt;&gt;"Local","y",Q$11=$E1258,"y",Table1[[#This Row],[Asset Class]]="Local","")</f>
        <v/>
      </c>
      <c r="R1258" s="86" t="str" cm="1">
        <f t="array" ref="R1258">_xlfn.IFS(Table1[[#This Row],[Asset Class]]&lt;&gt;"Local","y",R$11=$E1258,"y",Table1[[#This Row],[Asset Class]]="Local","")</f>
        <v>y</v>
      </c>
      <c r="S1258" s="341" t="str" cm="1">
        <f t="array" ref="S1258">_xlfn.IFS(Table1[[#This Row],[Asset Class]]&lt;&gt;"Local","y",S$11=$E1258,"y",Table1[[#This Row],[Asset Class]]="Local","")</f>
        <v/>
      </c>
      <c r="T1258" s="50"/>
      <c r="U1258" s="95" t="str">
        <f>IF(Table1[[#This Row],[Asset Class]]&lt;&gt;"Local",0.25,IF(P1258="y",1,""))</f>
        <v/>
      </c>
      <c r="V1258" s="415" t="str">
        <f>IF(Table1[[#This Row],[Asset Class]]&lt;&gt;"Local",0.25,IF(Q1258="y",1,""))</f>
        <v/>
      </c>
      <c r="W1258" s="415">
        <f>IF(Table1[[#This Row],[Asset Class]]&lt;&gt;"Local",0.25,IF(R1258="y",1,""))</f>
        <v>1</v>
      </c>
      <c r="X1258" s="415" t="str">
        <f>IF(Table1[[#This Row],[Asset Class]]&lt;&gt;"Local",0.25,IF(S1258="y",1,""))</f>
        <v/>
      </c>
      <c r="Y1258" s="95">
        <f t="shared" si="114"/>
        <v>1</v>
      </c>
      <c r="Z1258" s="50"/>
      <c r="AA1258" s="257" t="str">
        <f t="shared" si="115"/>
        <v/>
      </c>
      <c r="AB1258" s="258" t="str">
        <f t="shared" si="116"/>
        <v/>
      </c>
      <c r="AC1258" s="258">
        <f t="shared" si="117"/>
        <v>117751</v>
      </c>
      <c r="AD1258" s="258" t="str">
        <f t="shared" si="118"/>
        <v/>
      </c>
      <c r="AE1258" s="259">
        <f t="shared" si="119"/>
        <v>117751</v>
      </c>
    </row>
    <row r="1259" spans="1:31">
      <c r="A1259" s="26"/>
      <c r="B1259" s="210" t="s">
        <v>2133</v>
      </c>
      <c r="C1259" s="211" t="s">
        <v>2134</v>
      </c>
      <c r="D1259" s="211" t="s">
        <v>111</v>
      </c>
      <c r="E1259" s="211" t="s">
        <v>102</v>
      </c>
      <c r="F1259" s="241" t="s">
        <v>103</v>
      </c>
      <c r="G1259" s="357">
        <v>0.5</v>
      </c>
      <c r="H1259" s="360">
        <v>1580.2933870312236</v>
      </c>
      <c r="I1259" s="365">
        <v>143.96305955739601</v>
      </c>
      <c r="J1259" s="332">
        <f>Table1[[#This Row],[Embellishment Area (m2)]]*Table1[[#This Row],[Construction Unit Rate ($/m)]]*Table1[[#This Row],[Embellishment Area Factor]]</f>
        <v>113751.93549766755</v>
      </c>
      <c r="K1259" s="246">
        <v>0</v>
      </c>
      <c r="L1259" s="337">
        <v>39.027494808321961</v>
      </c>
      <c r="M1259" s="88">
        <f>Table1[[#This Row],[Size of land (m2)]]*Table1[[#This Row],[Land Unit Rate ($/m2)]]</f>
        <v>0</v>
      </c>
      <c r="N1259" s="244">
        <v>2021</v>
      </c>
      <c r="O1259" s="202">
        <f>ROUND(IF(Table1[[#This Row],[Valuation Year]]=2016,(Table1[[#This Row],[Total Construction Cost ($)]]+Table1[[#This Row],[Land Value]])*('General Input Sheet'!$G$38/'General Input Sheet'!$G$43),Table1[[#This Row],[Total Construction Cost ($)]]+Table1[[#This Row],[Land Value]]),0)</f>
        <v>113752</v>
      </c>
      <c r="P1259" s="123" t="str" cm="1">
        <f t="array" ref="P1259">_xlfn.IFS(Table1[[#This Row],[Asset Class]]&lt;&gt;"Local","y",P$11=$E1259,"y",Table1[[#This Row],[Asset Class]]="Local","")</f>
        <v/>
      </c>
      <c r="Q1259" s="86" t="str" cm="1">
        <f t="array" ref="Q1259">_xlfn.IFS(Table1[[#This Row],[Asset Class]]&lt;&gt;"Local","y",Q$11=$E1259,"y",Table1[[#This Row],[Asset Class]]="Local","")</f>
        <v/>
      </c>
      <c r="R1259" s="86" t="str" cm="1">
        <f t="array" ref="R1259">_xlfn.IFS(Table1[[#This Row],[Asset Class]]&lt;&gt;"Local","y",R$11=$E1259,"y",Table1[[#This Row],[Asset Class]]="Local","")</f>
        <v>y</v>
      </c>
      <c r="S1259" s="341" t="str" cm="1">
        <f t="array" ref="S1259">_xlfn.IFS(Table1[[#This Row],[Asset Class]]&lt;&gt;"Local","y",S$11=$E1259,"y",Table1[[#This Row],[Asset Class]]="Local","")</f>
        <v/>
      </c>
      <c r="T1259" s="50"/>
      <c r="U1259" s="95" t="str">
        <f>IF(Table1[[#This Row],[Asset Class]]&lt;&gt;"Local",0.25,IF(P1259="y",1,""))</f>
        <v/>
      </c>
      <c r="V1259" s="415" t="str">
        <f>IF(Table1[[#This Row],[Asset Class]]&lt;&gt;"Local",0.25,IF(Q1259="y",1,""))</f>
        <v/>
      </c>
      <c r="W1259" s="415">
        <f>IF(Table1[[#This Row],[Asset Class]]&lt;&gt;"Local",0.25,IF(R1259="y",1,""))</f>
        <v>1</v>
      </c>
      <c r="X1259" s="415" t="str">
        <f>IF(Table1[[#This Row],[Asset Class]]&lt;&gt;"Local",0.25,IF(S1259="y",1,""))</f>
        <v/>
      </c>
      <c r="Y1259" s="95">
        <f t="shared" si="114"/>
        <v>1</v>
      </c>
      <c r="Z1259" s="50"/>
      <c r="AA1259" s="257" t="str">
        <f t="shared" si="115"/>
        <v/>
      </c>
      <c r="AB1259" s="258" t="str">
        <f t="shared" si="116"/>
        <v/>
      </c>
      <c r="AC1259" s="258">
        <f t="shared" si="117"/>
        <v>113752</v>
      </c>
      <c r="AD1259" s="258" t="str">
        <f t="shared" si="118"/>
        <v/>
      </c>
      <c r="AE1259" s="259">
        <f t="shared" si="119"/>
        <v>113752</v>
      </c>
    </row>
    <row r="1260" spans="1:31">
      <c r="A1260" s="26"/>
      <c r="B1260" s="210" t="s">
        <v>2135</v>
      </c>
      <c r="C1260" s="211" t="s">
        <v>2136</v>
      </c>
      <c r="D1260" s="211" t="s">
        <v>111</v>
      </c>
      <c r="E1260" s="211" t="s">
        <v>102</v>
      </c>
      <c r="F1260" s="241" t="s">
        <v>103</v>
      </c>
      <c r="G1260" s="357">
        <v>0.5</v>
      </c>
      <c r="H1260" s="360">
        <v>9021.6808761020857</v>
      </c>
      <c r="I1260" s="365">
        <v>143.96305955739601</v>
      </c>
      <c r="J1260" s="332">
        <f>Table1[[#This Row],[Embellishment Area (m2)]]*Table1[[#This Row],[Construction Unit Rate ($/m)]]*Table1[[#This Row],[Embellishment Area Factor]]</f>
        <v>649394.39063705259</v>
      </c>
      <c r="K1260" s="246">
        <v>0</v>
      </c>
      <c r="L1260" s="337">
        <v>39.027494808321961</v>
      </c>
      <c r="M1260" s="88">
        <f>Table1[[#This Row],[Size of land (m2)]]*Table1[[#This Row],[Land Unit Rate ($/m2)]]</f>
        <v>0</v>
      </c>
      <c r="N1260" s="244">
        <v>2021</v>
      </c>
      <c r="O1260" s="202">
        <f>ROUND(IF(Table1[[#This Row],[Valuation Year]]=2016,(Table1[[#This Row],[Total Construction Cost ($)]]+Table1[[#This Row],[Land Value]])*('General Input Sheet'!$G$38/'General Input Sheet'!$G$43),Table1[[#This Row],[Total Construction Cost ($)]]+Table1[[#This Row],[Land Value]]),0)</f>
        <v>649394</v>
      </c>
      <c r="P1260" s="123" t="str" cm="1">
        <f t="array" ref="P1260">_xlfn.IFS(Table1[[#This Row],[Asset Class]]&lt;&gt;"Local","y",P$11=$E1260,"y",Table1[[#This Row],[Asset Class]]="Local","")</f>
        <v/>
      </c>
      <c r="Q1260" s="86" t="str" cm="1">
        <f t="array" ref="Q1260">_xlfn.IFS(Table1[[#This Row],[Asset Class]]&lt;&gt;"Local","y",Q$11=$E1260,"y",Table1[[#This Row],[Asset Class]]="Local","")</f>
        <v/>
      </c>
      <c r="R1260" s="86" t="str" cm="1">
        <f t="array" ref="R1260">_xlfn.IFS(Table1[[#This Row],[Asset Class]]&lt;&gt;"Local","y",R$11=$E1260,"y",Table1[[#This Row],[Asset Class]]="Local","")</f>
        <v>y</v>
      </c>
      <c r="S1260" s="341" t="str" cm="1">
        <f t="array" ref="S1260">_xlfn.IFS(Table1[[#This Row],[Asset Class]]&lt;&gt;"Local","y",S$11=$E1260,"y",Table1[[#This Row],[Asset Class]]="Local","")</f>
        <v/>
      </c>
      <c r="T1260" s="50"/>
      <c r="U1260" s="95" t="str">
        <f>IF(Table1[[#This Row],[Asset Class]]&lt;&gt;"Local",0.25,IF(P1260="y",1,""))</f>
        <v/>
      </c>
      <c r="V1260" s="415" t="str">
        <f>IF(Table1[[#This Row],[Asset Class]]&lt;&gt;"Local",0.25,IF(Q1260="y",1,""))</f>
        <v/>
      </c>
      <c r="W1260" s="415">
        <f>IF(Table1[[#This Row],[Asset Class]]&lt;&gt;"Local",0.25,IF(R1260="y",1,""))</f>
        <v>1</v>
      </c>
      <c r="X1260" s="415" t="str">
        <f>IF(Table1[[#This Row],[Asset Class]]&lt;&gt;"Local",0.25,IF(S1260="y",1,""))</f>
        <v/>
      </c>
      <c r="Y1260" s="95">
        <f t="shared" si="114"/>
        <v>1</v>
      </c>
      <c r="Z1260" s="50"/>
      <c r="AA1260" s="257" t="str">
        <f t="shared" si="115"/>
        <v/>
      </c>
      <c r="AB1260" s="258" t="str">
        <f t="shared" si="116"/>
        <v/>
      </c>
      <c r="AC1260" s="258">
        <f t="shared" si="117"/>
        <v>649394</v>
      </c>
      <c r="AD1260" s="258" t="str">
        <f t="shared" si="118"/>
        <v/>
      </c>
      <c r="AE1260" s="259">
        <f t="shared" si="119"/>
        <v>649394</v>
      </c>
    </row>
    <row r="1261" spans="1:31">
      <c r="A1261" s="26"/>
      <c r="B1261" s="210" t="s">
        <v>2137</v>
      </c>
      <c r="C1261" s="211" t="s">
        <v>2138</v>
      </c>
      <c r="D1261" s="211" t="s">
        <v>101</v>
      </c>
      <c r="E1261" s="211" t="s">
        <v>114</v>
      </c>
      <c r="F1261" s="241" t="s">
        <v>328</v>
      </c>
      <c r="G1261" s="357">
        <v>0.5</v>
      </c>
      <c r="H1261" s="360">
        <v>2086.0262536235523</v>
      </c>
      <c r="I1261" s="365">
        <v>557.40114642261381</v>
      </c>
      <c r="J1261" s="332">
        <f>Table1[[#This Row],[Embellishment Area (m2)]]*Table1[[#This Row],[Construction Unit Rate ($/m)]]*Table1[[#This Row],[Embellishment Area Factor]]</f>
        <v>581376.71261871909</v>
      </c>
      <c r="K1261" s="246">
        <v>0</v>
      </c>
      <c r="L1261" s="337">
        <v>132.99262744440287</v>
      </c>
      <c r="M1261" s="88">
        <f>Table1[[#This Row],[Size of land (m2)]]*Table1[[#This Row],[Land Unit Rate ($/m2)]]</f>
        <v>0</v>
      </c>
      <c r="N1261" s="244">
        <v>2021</v>
      </c>
      <c r="O1261" s="202">
        <f>ROUND(IF(Table1[[#This Row],[Valuation Year]]=2016,(Table1[[#This Row],[Total Construction Cost ($)]]+Table1[[#This Row],[Land Value]])*('General Input Sheet'!$G$38/'General Input Sheet'!$G$43),Table1[[#This Row],[Total Construction Cost ($)]]+Table1[[#This Row],[Land Value]]),0)</f>
        <v>581377</v>
      </c>
      <c r="P1261" s="123" t="str" cm="1">
        <f t="array" ref="P1261">_xlfn.IFS(Table1[[#This Row],[Asset Class]]&lt;&gt;"Local","y",P$11=$E1261,"y",Table1[[#This Row],[Asset Class]]="Local","")</f>
        <v>y</v>
      </c>
      <c r="Q1261" s="86" t="str" cm="1">
        <f t="array" ref="Q1261">_xlfn.IFS(Table1[[#This Row],[Asset Class]]&lt;&gt;"Local","y",Q$11=$E1261,"y",Table1[[#This Row],[Asset Class]]="Local","")</f>
        <v>y</v>
      </c>
      <c r="R1261" s="86" t="str" cm="1">
        <f t="array" ref="R1261">_xlfn.IFS(Table1[[#This Row],[Asset Class]]&lt;&gt;"Local","y",R$11=$E1261,"y",Table1[[#This Row],[Asset Class]]="Local","")</f>
        <v>y</v>
      </c>
      <c r="S1261" s="341" t="str" cm="1">
        <f t="array" ref="S1261">_xlfn.IFS(Table1[[#This Row],[Asset Class]]&lt;&gt;"Local","y",S$11=$E1261,"y",Table1[[#This Row],[Asset Class]]="Local","")</f>
        <v>y</v>
      </c>
      <c r="T1261" s="50"/>
      <c r="U1261" s="95">
        <f>IF(Table1[[#This Row],[Asset Class]]&lt;&gt;"Local",0.25,IF(P1261="y",1,""))</f>
        <v>0.25</v>
      </c>
      <c r="V1261" s="415">
        <f>IF(Table1[[#This Row],[Asset Class]]&lt;&gt;"Local",0.25,IF(Q1261="y",1,""))</f>
        <v>0.25</v>
      </c>
      <c r="W1261" s="415">
        <f>IF(Table1[[#This Row],[Asset Class]]&lt;&gt;"Local",0.25,IF(R1261="y",1,""))</f>
        <v>0.25</v>
      </c>
      <c r="X1261" s="415">
        <f>IF(Table1[[#This Row],[Asset Class]]&lt;&gt;"Local",0.25,IF(S1261="y",1,""))</f>
        <v>0.25</v>
      </c>
      <c r="Y1261" s="95">
        <f t="shared" si="114"/>
        <v>1</v>
      </c>
      <c r="Z1261" s="50"/>
      <c r="AA1261" s="257">
        <f t="shared" si="115"/>
        <v>145344.25</v>
      </c>
      <c r="AB1261" s="258">
        <f t="shared" si="116"/>
        <v>145344.25</v>
      </c>
      <c r="AC1261" s="258">
        <f t="shared" si="117"/>
        <v>145344.25</v>
      </c>
      <c r="AD1261" s="258">
        <f t="shared" si="118"/>
        <v>145344.25</v>
      </c>
      <c r="AE1261" s="259">
        <f t="shared" si="119"/>
        <v>581377</v>
      </c>
    </row>
    <row r="1262" spans="1:31">
      <c r="A1262" s="26"/>
      <c r="B1262" s="210" t="s">
        <v>2139</v>
      </c>
      <c r="C1262" s="211" t="s">
        <v>2140</v>
      </c>
      <c r="D1262" s="211" t="s">
        <v>111</v>
      </c>
      <c r="E1262" s="211" t="s">
        <v>102</v>
      </c>
      <c r="F1262" s="241" t="s">
        <v>103</v>
      </c>
      <c r="G1262" s="357">
        <v>0.5</v>
      </c>
      <c r="H1262" s="360">
        <v>2477.9636218413975</v>
      </c>
      <c r="I1262" s="365">
        <v>143.96305955739601</v>
      </c>
      <c r="J1262" s="332">
        <f>Table1[[#This Row],[Embellishment Area (m2)]]*Table1[[#This Row],[Construction Unit Rate ($/m)]]*Table1[[#This Row],[Embellishment Area Factor]]</f>
        <v>178367.61223610691</v>
      </c>
      <c r="K1262" s="246">
        <v>0</v>
      </c>
      <c r="L1262" s="337">
        <v>39.027494808321961</v>
      </c>
      <c r="M1262" s="88">
        <f>Table1[[#This Row],[Size of land (m2)]]*Table1[[#This Row],[Land Unit Rate ($/m2)]]</f>
        <v>0</v>
      </c>
      <c r="N1262" s="244">
        <v>2021</v>
      </c>
      <c r="O1262" s="202">
        <f>ROUND(IF(Table1[[#This Row],[Valuation Year]]=2016,(Table1[[#This Row],[Total Construction Cost ($)]]+Table1[[#This Row],[Land Value]])*('General Input Sheet'!$G$38/'General Input Sheet'!$G$43),Table1[[#This Row],[Total Construction Cost ($)]]+Table1[[#This Row],[Land Value]]),0)</f>
        <v>178368</v>
      </c>
      <c r="P1262" s="123" t="str" cm="1">
        <f t="array" ref="P1262">_xlfn.IFS(Table1[[#This Row],[Asset Class]]&lt;&gt;"Local","y",P$11=$E1262,"y",Table1[[#This Row],[Asset Class]]="Local","")</f>
        <v/>
      </c>
      <c r="Q1262" s="86" t="str" cm="1">
        <f t="array" ref="Q1262">_xlfn.IFS(Table1[[#This Row],[Asset Class]]&lt;&gt;"Local","y",Q$11=$E1262,"y",Table1[[#This Row],[Asset Class]]="Local","")</f>
        <v/>
      </c>
      <c r="R1262" s="86" t="str" cm="1">
        <f t="array" ref="R1262">_xlfn.IFS(Table1[[#This Row],[Asset Class]]&lt;&gt;"Local","y",R$11=$E1262,"y",Table1[[#This Row],[Asset Class]]="Local","")</f>
        <v>y</v>
      </c>
      <c r="S1262" s="341" t="str" cm="1">
        <f t="array" ref="S1262">_xlfn.IFS(Table1[[#This Row],[Asset Class]]&lt;&gt;"Local","y",S$11=$E1262,"y",Table1[[#This Row],[Asset Class]]="Local","")</f>
        <v/>
      </c>
      <c r="T1262" s="50"/>
      <c r="U1262" s="95" t="str">
        <f>IF(Table1[[#This Row],[Asset Class]]&lt;&gt;"Local",0.25,IF(P1262="y",1,""))</f>
        <v/>
      </c>
      <c r="V1262" s="415" t="str">
        <f>IF(Table1[[#This Row],[Asset Class]]&lt;&gt;"Local",0.25,IF(Q1262="y",1,""))</f>
        <v/>
      </c>
      <c r="W1262" s="415">
        <f>IF(Table1[[#This Row],[Asset Class]]&lt;&gt;"Local",0.25,IF(R1262="y",1,""))</f>
        <v>1</v>
      </c>
      <c r="X1262" s="415" t="str">
        <f>IF(Table1[[#This Row],[Asset Class]]&lt;&gt;"Local",0.25,IF(S1262="y",1,""))</f>
        <v/>
      </c>
      <c r="Y1262" s="95">
        <f t="shared" si="114"/>
        <v>1</v>
      </c>
      <c r="Z1262" s="50"/>
      <c r="AA1262" s="257" t="str">
        <f t="shared" si="115"/>
        <v/>
      </c>
      <c r="AB1262" s="258" t="str">
        <f t="shared" si="116"/>
        <v/>
      </c>
      <c r="AC1262" s="258">
        <f t="shared" si="117"/>
        <v>178368</v>
      </c>
      <c r="AD1262" s="258" t="str">
        <f t="shared" si="118"/>
        <v/>
      </c>
      <c r="AE1262" s="259">
        <f t="shared" si="119"/>
        <v>178368</v>
      </c>
    </row>
    <row r="1263" spans="1:31">
      <c r="A1263" s="26"/>
      <c r="B1263" s="210" t="s">
        <v>2141</v>
      </c>
      <c r="C1263" s="211" t="s">
        <v>2142</v>
      </c>
      <c r="D1263" s="211" t="s">
        <v>111</v>
      </c>
      <c r="E1263" s="211" t="s">
        <v>114</v>
      </c>
      <c r="F1263" s="241" t="s">
        <v>103</v>
      </c>
      <c r="G1263" s="357">
        <v>0.5</v>
      </c>
      <c r="H1263" s="360">
        <v>1596.1285107675751</v>
      </c>
      <c r="I1263" s="365">
        <v>77.371645491830151</v>
      </c>
      <c r="J1263" s="332">
        <f>Table1[[#This Row],[Embellishment Area (m2)]]*Table1[[#This Row],[Construction Unit Rate ($/m)]]*Table1[[#This Row],[Embellishment Area Factor]]</f>
        <v>61747.544647255811</v>
      </c>
      <c r="K1263" s="246">
        <v>0</v>
      </c>
      <c r="L1263" s="337">
        <v>51.919695325664051</v>
      </c>
      <c r="M1263" s="88">
        <f>Table1[[#This Row],[Size of land (m2)]]*Table1[[#This Row],[Land Unit Rate ($/m2)]]</f>
        <v>0</v>
      </c>
      <c r="N1263" s="244">
        <v>2021</v>
      </c>
      <c r="O1263" s="202">
        <f>ROUND(IF(Table1[[#This Row],[Valuation Year]]=2016,(Table1[[#This Row],[Total Construction Cost ($)]]+Table1[[#This Row],[Land Value]])*('General Input Sheet'!$G$38/'General Input Sheet'!$G$43),Table1[[#This Row],[Total Construction Cost ($)]]+Table1[[#This Row],[Land Value]]),0)</f>
        <v>61748</v>
      </c>
      <c r="P1263" s="123" t="str" cm="1">
        <f t="array" ref="P1263">_xlfn.IFS(Table1[[#This Row],[Asset Class]]&lt;&gt;"Local","y",P$11=$E1263,"y",Table1[[#This Row],[Asset Class]]="Local","")</f>
        <v/>
      </c>
      <c r="Q1263" s="86" t="str" cm="1">
        <f t="array" ref="Q1263">_xlfn.IFS(Table1[[#This Row],[Asset Class]]&lt;&gt;"Local","y",Q$11=$E1263,"y",Table1[[#This Row],[Asset Class]]="Local","")</f>
        <v/>
      </c>
      <c r="R1263" s="86" t="str" cm="1">
        <f t="array" ref="R1263">_xlfn.IFS(Table1[[#This Row],[Asset Class]]&lt;&gt;"Local","y",R$11=$E1263,"y",Table1[[#This Row],[Asset Class]]="Local","")</f>
        <v/>
      </c>
      <c r="S1263" s="341" t="str" cm="1">
        <f t="array" ref="S1263">_xlfn.IFS(Table1[[#This Row],[Asset Class]]&lt;&gt;"Local","y",S$11=$E1263,"y",Table1[[#This Row],[Asset Class]]="Local","")</f>
        <v>y</v>
      </c>
      <c r="T1263" s="50"/>
      <c r="U1263" s="95" t="str">
        <f>IF(Table1[[#This Row],[Asset Class]]&lt;&gt;"Local",0.25,IF(P1263="y",1,""))</f>
        <v/>
      </c>
      <c r="V1263" s="415" t="str">
        <f>IF(Table1[[#This Row],[Asset Class]]&lt;&gt;"Local",0.25,IF(Q1263="y",1,""))</f>
        <v/>
      </c>
      <c r="W1263" s="415" t="str">
        <f>IF(Table1[[#This Row],[Asset Class]]&lt;&gt;"Local",0.25,IF(R1263="y",1,""))</f>
        <v/>
      </c>
      <c r="X1263" s="415">
        <f>IF(Table1[[#This Row],[Asset Class]]&lt;&gt;"Local",0.25,IF(S1263="y",1,""))</f>
        <v>1</v>
      </c>
      <c r="Y1263" s="95">
        <f t="shared" si="114"/>
        <v>1</v>
      </c>
      <c r="Z1263" s="50"/>
      <c r="AA1263" s="257" t="str">
        <f t="shared" si="115"/>
        <v/>
      </c>
      <c r="AB1263" s="258" t="str">
        <f t="shared" si="116"/>
        <v/>
      </c>
      <c r="AC1263" s="258" t="str">
        <f t="shared" si="117"/>
        <v/>
      </c>
      <c r="AD1263" s="258">
        <f t="shared" si="118"/>
        <v>61748</v>
      </c>
      <c r="AE1263" s="259">
        <f t="shared" si="119"/>
        <v>61748</v>
      </c>
    </row>
    <row r="1264" spans="1:31">
      <c r="A1264" s="26"/>
      <c r="B1264" s="210" t="s">
        <v>2143</v>
      </c>
      <c r="C1264" s="211" t="s">
        <v>2144</v>
      </c>
      <c r="D1264" s="211" t="s">
        <v>111</v>
      </c>
      <c r="E1264" s="211" t="s">
        <v>114</v>
      </c>
      <c r="F1264" s="241" t="s">
        <v>103</v>
      </c>
      <c r="G1264" s="357">
        <v>0.5</v>
      </c>
      <c r="H1264" s="360">
        <v>1620.3568298772175</v>
      </c>
      <c r="I1264" s="365">
        <v>77.371645491830151</v>
      </c>
      <c r="J1264" s="332">
        <f>Table1[[#This Row],[Embellishment Area (m2)]]*Table1[[#This Row],[Construction Unit Rate ($/m)]]*Table1[[#This Row],[Embellishment Area Factor]]</f>
        <v>62684.837105762905</v>
      </c>
      <c r="K1264" s="246">
        <v>0</v>
      </c>
      <c r="L1264" s="337">
        <v>51.919695325664051</v>
      </c>
      <c r="M1264" s="88">
        <f>Table1[[#This Row],[Size of land (m2)]]*Table1[[#This Row],[Land Unit Rate ($/m2)]]</f>
        <v>0</v>
      </c>
      <c r="N1264" s="244">
        <v>2021</v>
      </c>
      <c r="O1264" s="202">
        <f>ROUND(IF(Table1[[#This Row],[Valuation Year]]=2016,(Table1[[#This Row],[Total Construction Cost ($)]]+Table1[[#This Row],[Land Value]])*('General Input Sheet'!$G$38/'General Input Sheet'!$G$43),Table1[[#This Row],[Total Construction Cost ($)]]+Table1[[#This Row],[Land Value]]),0)</f>
        <v>62685</v>
      </c>
      <c r="P1264" s="123" t="str" cm="1">
        <f t="array" ref="P1264">_xlfn.IFS(Table1[[#This Row],[Asset Class]]&lt;&gt;"Local","y",P$11=$E1264,"y",Table1[[#This Row],[Asset Class]]="Local","")</f>
        <v/>
      </c>
      <c r="Q1264" s="86" t="str" cm="1">
        <f t="array" ref="Q1264">_xlfn.IFS(Table1[[#This Row],[Asset Class]]&lt;&gt;"Local","y",Q$11=$E1264,"y",Table1[[#This Row],[Asset Class]]="Local","")</f>
        <v/>
      </c>
      <c r="R1264" s="86" t="str" cm="1">
        <f t="array" ref="R1264">_xlfn.IFS(Table1[[#This Row],[Asset Class]]&lt;&gt;"Local","y",R$11=$E1264,"y",Table1[[#This Row],[Asset Class]]="Local","")</f>
        <v/>
      </c>
      <c r="S1264" s="341" t="str" cm="1">
        <f t="array" ref="S1264">_xlfn.IFS(Table1[[#This Row],[Asset Class]]&lt;&gt;"Local","y",S$11=$E1264,"y",Table1[[#This Row],[Asset Class]]="Local","")</f>
        <v>y</v>
      </c>
      <c r="T1264" s="50"/>
      <c r="U1264" s="95" t="str">
        <f>IF(Table1[[#This Row],[Asset Class]]&lt;&gt;"Local",0.25,IF(P1264="y",1,""))</f>
        <v/>
      </c>
      <c r="V1264" s="415" t="str">
        <f>IF(Table1[[#This Row],[Asset Class]]&lt;&gt;"Local",0.25,IF(Q1264="y",1,""))</f>
        <v/>
      </c>
      <c r="W1264" s="415" t="str">
        <f>IF(Table1[[#This Row],[Asset Class]]&lt;&gt;"Local",0.25,IF(R1264="y",1,""))</f>
        <v/>
      </c>
      <c r="X1264" s="415">
        <f>IF(Table1[[#This Row],[Asset Class]]&lt;&gt;"Local",0.25,IF(S1264="y",1,""))</f>
        <v>1</v>
      </c>
      <c r="Y1264" s="95">
        <f t="shared" si="114"/>
        <v>1</v>
      </c>
      <c r="Z1264" s="50"/>
      <c r="AA1264" s="257" t="str">
        <f t="shared" si="115"/>
        <v/>
      </c>
      <c r="AB1264" s="258" t="str">
        <f t="shared" si="116"/>
        <v/>
      </c>
      <c r="AC1264" s="258" t="str">
        <f t="shared" si="117"/>
        <v/>
      </c>
      <c r="AD1264" s="258">
        <f t="shared" si="118"/>
        <v>62685</v>
      </c>
      <c r="AE1264" s="259">
        <f t="shared" si="119"/>
        <v>62685</v>
      </c>
    </row>
    <row r="1265" spans="1:31">
      <c r="A1265" s="26"/>
      <c r="B1265" s="210" t="s">
        <v>2145</v>
      </c>
      <c r="C1265" s="211" t="s">
        <v>2146</v>
      </c>
      <c r="D1265" s="211" t="s">
        <v>111</v>
      </c>
      <c r="E1265" s="211" t="s">
        <v>102</v>
      </c>
      <c r="F1265" s="241" t="s">
        <v>103</v>
      </c>
      <c r="G1265" s="357">
        <v>0.5</v>
      </c>
      <c r="H1265" s="360">
        <v>1461.5566888698261</v>
      </c>
      <c r="I1265" s="365">
        <v>143.96305955739601</v>
      </c>
      <c r="J1265" s="332">
        <f>Table1[[#This Row],[Embellishment Area (m2)]]*Table1[[#This Row],[Construction Unit Rate ($/m)]]*Table1[[#This Row],[Embellishment Area Factor]]</f>
        <v>105205.08632313863</v>
      </c>
      <c r="K1265" s="246">
        <v>0</v>
      </c>
      <c r="L1265" s="337">
        <v>39.027494808321961</v>
      </c>
      <c r="M1265" s="88">
        <f>Table1[[#This Row],[Size of land (m2)]]*Table1[[#This Row],[Land Unit Rate ($/m2)]]</f>
        <v>0</v>
      </c>
      <c r="N1265" s="244">
        <v>2021</v>
      </c>
      <c r="O1265" s="202">
        <f>ROUND(IF(Table1[[#This Row],[Valuation Year]]=2016,(Table1[[#This Row],[Total Construction Cost ($)]]+Table1[[#This Row],[Land Value]])*('General Input Sheet'!$G$38/'General Input Sheet'!$G$43),Table1[[#This Row],[Total Construction Cost ($)]]+Table1[[#This Row],[Land Value]]),0)</f>
        <v>105205</v>
      </c>
      <c r="P1265" s="123" t="str" cm="1">
        <f t="array" ref="P1265">_xlfn.IFS(Table1[[#This Row],[Asset Class]]&lt;&gt;"Local","y",P$11=$E1265,"y",Table1[[#This Row],[Asset Class]]="Local","")</f>
        <v/>
      </c>
      <c r="Q1265" s="86" t="str" cm="1">
        <f t="array" ref="Q1265">_xlfn.IFS(Table1[[#This Row],[Asset Class]]&lt;&gt;"Local","y",Q$11=$E1265,"y",Table1[[#This Row],[Asset Class]]="Local","")</f>
        <v/>
      </c>
      <c r="R1265" s="86" t="str" cm="1">
        <f t="array" ref="R1265">_xlfn.IFS(Table1[[#This Row],[Asset Class]]&lt;&gt;"Local","y",R$11=$E1265,"y",Table1[[#This Row],[Asset Class]]="Local","")</f>
        <v>y</v>
      </c>
      <c r="S1265" s="341" t="str" cm="1">
        <f t="array" ref="S1265">_xlfn.IFS(Table1[[#This Row],[Asset Class]]&lt;&gt;"Local","y",S$11=$E1265,"y",Table1[[#This Row],[Asset Class]]="Local","")</f>
        <v/>
      </c>
      <c r="T1265" s="50"/>
      <c r="U1265" s="95" t="str">
        <f>IF(Table1[[#This Row],[Asset Class]]&lt;&gt;"Local",0.25,IF(P1265="y",1,""))</f>
        <v/>
      </c>
      <c r="V1265" s="415" t="str">
        <f>IF(Table1[[#This Row],[Asset Class]]&lt;&gt;"Local",0.25,IF(Q1265="y",1,""))</f>
        <v/>
      </c>
      <c r="W1265" s="415">
        <f>IF(Table1[[#This Row],[Asset Class]]&lt;&gt;"Local",0.25,IF(R1265="y",1,""))</f>
        <v>1</v>
      </c>
      <c r="X1265" s="415" t="str">
        <f>IF(Table1[[#This Row],[Asset Class]]&lt;&gt;"Local",0.25,IF(S1265="y",1,""))</f>
        <v/>
      </c>
      <c r="Y1265" s="95">
        <f t="shared" si="114"/>
        <v>1</v>
      </c>
      <c r="Z1265" s="50"/>
      <c r="AA1265" s="257" t="str">
        <f t="shared" si="115"/>
        <v/>
      </c>
      <c r="AB1265" s="258" t="str">
        <f t="shared" si="116"/>
        <v/>
      </c>
      <c r="AC1265" s="258">
        <f t="shared" si="117"/>
        <v>105205</v>
      </c>
      <c r="AD1265" s="258" t="str">
        <f t="shared" si="118"/>
        <v/>
      </c>
      <c r="AE1265" s="259">
        <f t="shared" si="119"/>
        <v>105205</v>
      </c>
    </row>
    <row r="1266" spans="1:31">
      <c r="A1266" s="26"/>
      <c r="B1266" s="210" t="s">
        <v>2147</v>
      </c>
      <c r="C1266" s="211" t="s">
        <v>2148</v>
      </c>
      <c r="D1266" s="211" t="s">
        <v>111</v>
      </c>
      <c r="E1266" s="211" t="s">
        <v>102</v>
      </c>
      <c r="F1266" s="241" t="s">
        <v>103</v>
      </c>
      <c r="G1266" s="357">
        <v>0.5</v>
      </c>
      <c r="H1266" s="360">
        <v>2255.2253499961553</v>
      </c>
      <c r="I1266" s="365">
        <v>143.96305955739601</v>
      </c>
      <c r="J1266" s="332">
        <f>Table1[[#This Row],[Embellishment Area (m2)]]*Table1[[#This Row],[Construction Unit Rate ($/m)]]*Table1[[#This Row],[Embellishment Area Factor]]</f>
        <v>162334.57068842289</v>
      </c>
      <c r="K1266" s="246">
        <v>0</v>
      </c>
      <c r="L1266" s="337">
        <v>39.027494808321961</v>
      </c>
      <c r="M1266" s="88">
        <f>Table1[[#This Row],[Size of land (m2)]]*Table1[[#This Row],[Land Unit Rate ($/m2)]]</f>
        <v>0</v>
      </c>
      <c r="N1266" s="244">
        <v>2021</v>
      </c>
      <c r="O1266" s="202">
        <f>ROUND(IF(Table1[[#This Row],[Valuation Year]]=2016,(Table1[[#This Row],[Total Construction Cost ($)]]+Table1[[#This Row],[Land Value]])*('General Input Sheet'!$G$38/'General Input Sheet'!$G$43),Table1[[#This Row],[Total Construction Cost ($)]]+Table1[[#This Row],[Land Value]]),0)</f>
        <v>162335</v>
      </c>
      <c r="P1266" s="123" t="str" cm="1">
        <f t="array" ref="P1266">_xlfn.IFS(Table1[[#This Row],[Asset Class]]&lt;&gt;"Local","y",P$11=$E1266,"y",Table1[[#This Row],[Asset Class]]="Local","")</f>
        <v/>
      </c>
      <c r="Q1266" s="86" t="str" cm="1">
        <f t="array" ref="Q1266">_xlfn.IFS(Table1[[#This Row],[Asset Class]]&lt;&gt;"Local","y",Q$11=$E1266,"y",Table1[[#This Row],[Asset Class]]="Local","")</f>
        <v/>
      </c>
      <c r="R1266" s="86" t="str" cm="1">
        <f t="array" ref="R1266">_xlfn.IFS(Table1[[#This Row],[Asset Class]]&lt;&gt;"Local","y",R$11=$E1266,"y",Table1[[#This Row],[Asset Class]]="Local","")</f>
        <v>y</v>
      </c>
      <c r="S1266" s="341" t="str" cm="1">
        <f t="array" ref="S1266">_xlfn.IFS(Table1[[#This Row],[Asset Class]]&lt;&gt;"Local","y",S$11=$E1266,"y",Table1[[#This Row],[Asset Class]]="Local","")</f>
        <v/>
      </c>
      <c r="T1266" s="50"/>
      <c r="U1266" s="95" t="str">
        <f>IF(Table1[[#This Row],[Asset Class]]&lt;&gt;"Local",0.25,IF(P1266="y",1,""))</f>
        <v/>
      </c>
      <c r="V1266" s="415" t="str">
        <f>IF(Table1[[#This Row],[Asset Class]]&lt;&gt;"Local",0.25,IF(Q1266="y",1,""))</f>
        <v/>
      </c>
      <c r="W1266" s="415">
        <f>IF(Table1[[#This Row],[Asset Class]]&lt;&gt;"Local",0.25,IF(R1266="y",1,""))</f>
        <v>1</v>
      </c>
      <c r="X1266" s="415" t="str">
        <f>IF(Table1[[#This Row],[Asset Class]]&lt;&gt;"Local",0.25,IF(S1266="y",1,""))</f>
        <v/>
      </c>
      <c r="Y1266" s="95">
        <f t="shared" si="114"/>
        <v>1</v>
      </c>
      <c r="Z1266" s="50"/>
      <c r="AA1266" s="257" t="str">
        <f t="shared" si="115"/>
        <v/>
      </c>
      <c r="AB1266" s="258" t="str">
        <f t="shared" si="116"/>
        <v/>
      </c>
      <c r="AC1266" s="258">
        <f t="shared" si="117"/>
        <v>162335</v>
      </c>
      <c r="AD1266" s="258" t="str">
        <f t="shared" si="118"/>
        <v/>
      </c>
      <c r="AE1266" s="259">
        <f t="shared" si="119"/>
        <v>162335</v>
      </c>
    </row>
    <row r="1267" spans="1:31">
      <c r="A1267" s="26"/>
      <c r="B1267" s="210" t="s">
        <v>2149</v>
      </c>
      <c r="C1267" s="211" t="s">
        <v>2150</v>
      </c>
      <c r="D1267" s="211" t="s">
        <v>111</v>
      </c>
      <c r="E1267" s="211" t="s">
        <v>114</v>
      </c>
      <c r="F1267" s="241" t="s">
        <v>108</v>
      </c>
      <c r="G1267" s="357">
        <v>0.5</v>
      </c>
      <c r="H1267" s="360">
        <v>2026.2120220580584</v>
      </c>
      <c r="I1267" s="365">
        <v>77.371645491830151</v>
      </c>
      <c r="J1267" s="332">
        <f>Table1[[#This Row],[Embellishment Area (m2)]]*Table1[[#This Row],[Construction Unit Rate ($/m)]]*Table1[[#This Row],[Embellishment Area Factor]]</f>
        <v>78385.679130980221</v>
      </c>
      <c r="K1267" s="246">
        <v>0</v>
      </c>
      <c r="L1267" s="337">
        <v>51.919695325664051</v>
      </c>
      <c r="M1267" s="88">
        <f>Table1[[#This Row],[Size of land (m2)]]*Table1[[#This Row],[Land Unit Rate ($/m2)]]</f>
        <v>0</v>
      </c>
      <c r="N1267" s="244">
        <v>2021</v>
      </c>
      <c r="O1267" s="202">
        <f>ROUND(IF(Table1[[#This Row],[Valuation Year]]=2016,(Table1[[#This Row],[Total Construction Cost ($)]]+Table1[[#This Row],[Land Value]])*('General Input Sheet'!$G$38/'General Input Sheet'!$G$43),Table1[[#This Row],[Total Construction Cost ($)]]+Table1[[#This Row],[Land Value]]),0)</f>
        <v>78386</v>
      </c>
      <c r="P1267" s="123" t="str" cm="1">
        <f t="array" ref="P1267">_xlfn.IFS(Table1[[#This Row],[Asset Class]]&lt;&gt;"Local","y",P$11=$E1267,"y",Table1[[#This Row],[Asset Class]]="Local","")</f>
        <v/>
      </c>
      <c r="Q1267" s="86" t="str" cm="1">
        <f t="array" ref="Q1267">_xlfn.IFS(Table1[[#This Row],[Asset Class]]&lt;&gt;"Local","y",Q$11=$E1267,"y",Table1[[#This Row],[Asset Class]]="Local","")</f>
        <v/>
      </c>
      <c r="R1267" s="86" t="str" cm="1">
        <f t="array" ref="R1267">_xlfn.IFS(Table1[[#This Row],[Asset Class]]&lt;&gt;"Local","y",R$11=$E1267,"y",Table1[[#This Row],[Asset Class]]="Local","")</f>
        <v/>
      </c>
      <c r="S1267" s="341" t="str" cm="1">
        <f t="array" ref="S1267">_xlfn.IFS(Table1[[#This Row],[Asset Class]]&lt;&gt;"Local","y",S$11=$E1267,"y",Table1[[#This Row],[Asset Class]]="Local","")</f>
        <v>y</v>
      </c>
      <c r="T1267" s="50"/>
      <c r="U1267" s="95" t="str">
        <f>IF(Table1[[#This Row],[Asset Class]]&lt;&gt;"Local",0.25,IF(P1267="y",1,""))</f>
        <v/>
      </c>
      <c r="V1267" s="415" t="str">
        <f>IF(Table1[[#This Row],[Asset Class]]&lt;&gt;"Local",0.25,IF(Q1267="y",1,""))</f>
        <v/>
      </c>
      <c r="W1267" s="415" t="str">
        <f>IF(Table1[[#This Row],[Asset Class]]&lt;&gt;"Local",0.25,IF(R1267="y",1,""))</f>
        <v/>
      </c>
      <c r="X1267" s="415">
        <f>IF(Table1[[#This Row],[Asset Class]]&lt;&gt;"Local",0.25,IF(S1267="y",1,""))</f>
        <v>1</v>
      </c>
      <c r="Y1267" s="95">
        <f t="shared" si="114"/>
        <v>1</v>
      </c>
      <c r="Z1267" s="50"/>
      <c r="AA1267" s="257" t="str">
        <f t="shared" si="115"/>
        <v/>
      </c>
      <c r="AB1267" s="258" t="str">
        <f t="shared" si="116"/>
        <v/>
      </c>
      <c r="AC1267" s="258" t="str">
        <f t="shared" si="117"/>
        <v/>
      </c>
      <c r="AD1267" s="258">
        <f t="shared" si="118"/>
        <v>78386</v>
      </c>
      <c r="AE1267" s="259">
        <f t="shared" si="119"/>
        <v>78386</v>
      </c>
    </row>
    <row r="1268" spans="1:31">
      <c r="A1268" s="26"/>
      <c r="B1268" s="210" t="s">
        <v>2149</v>
      </c>
      <c r="C1268" s="211" t="s">
        <v>2151</v>
      </c>
      <c r="D1268" s="211" t="s">
        <v>111</v>
      </c>
      <c r="E1268" s="211" t="s">
        <v>114</v>
      </c>
      <c r="F1268" s="241" t="s">
        <v>103</v>
      </c>
      <c r="G1268" s="357">
        <v>0.5</v>
      </c>
      <c r="H1268" s="360">
        <v>9716.2340088293859</v>
      </c>
      <c r="I1268" s="365">
        <v>77.371645491830151</v>
      </c>
      <c r="J1268" s="332">
        <f>Table1[[#This Row],[Embellishment Area (m2)]]*Table1[[#This Row],[Construction Unit Rate ($/m)]]*Table1[[#This Row],[Embellishment Area Factor]]</f>
        <v>375880.5066234055</v>
      </c>
      <c r="K1268" s="246">
        <v>0</v>
      </c>
      <c r="L1268" s="337">
        <v>51.919695325664051</v>
      </c>
      <c r="M1268" s="88">
        <f>Table1[[#This Row],[Size of land (m2)]]*Table1[[#This Row],[Land Unit Rate ($/m2)]]</f>
        <v>0</v>
      </c>
      <c r="N1268" s="244">
        <v>2021</v>
      </c>
      <c r="O1268" s="202">
        <f>ROUND(IF(Table1[[#This Row],[Valuation Year]]=2016,(Table1[[#This Row],[Total Construction Cost ($)]]+Table1[[#This Row],[Land Value]])*('General Input Sheet'!$G$38/'General Input Sheet'!$G$43),Table1[[#This Row],[Total Construction Cost ($)]]+Table1[[#This Row],[Land Value]]),0)</f>
        <v>375881</v>
      </c>
      <c r="P1268" s="123" t="str" cm="1">
        <f t="array" ref="P1268">_xlfn.IFS(Table1[[#This Row],[Asset Class]]&lt;&gt;"Local","y",P$11=$E1268,"y",Table1[[#This Row],[Asset Class]]="Local","")</f>
        <v/>
      </c>
      <c r="Q1268" s="86" t="str" cm="1">
        <f t="array" ref="Q1268">_xlfn.IFS(Table1[[#This Row],[Asset Class]]&lt;&gt;"Local","y",Q$11=$E1268,"y",Table1[[#This Row],[Asset Class]]="Local","")</f>
        <v/>
      </c>
      <c r="R1268" s="86" t="str" cm="1">
        <f t="array" ref="R1268">_xlfn.IFS(Table1[[#This Row],[Asset Class]]&lt;&gt;"Local","y",R$11=$E1268,"y",Table1[[#This Row],[Asset Class]]="Local","")</f>
        <v/>
      </c>
      <c r="S1268" s="341" t="str" cm="1">
        <f t="array" ref="S1268">_xlfn.IFS(Table1[[#This Row],[Asset Class]]&lt;&gt;"Local","y",S$11=$E1268,"y",Table1[[#This Row],[Asset Class]]="Local","")</f>
        <v>y</v>
      </c>
      <c r="T1268" s="50"/>
      <c r="U1268" s="95" t="str">
        <f>IF(Table1[[#This Row],[Asset Class]]&lt;&gt;"Local",0.25,IF(P1268="y",1,""))</f>
        <v/>
      </c>
      <c r="V1268" s="415" t="str">
        <f>IF(Table1[[#This Row],[Asset Class]]&lt;&gt;"Local",0.25,IF(Q1268="y",1,""))</f>
        <v/>
      </c>
      <c r="W1268" s="415" t="str">
        <f>IF(Table1[[#This Row],[Asset Class]]&lt;&gt;"Local",0.25,IF(R1268="y",1,""))</f>
        <v/>
      </c>
      <c r="X1268" s="415">
        <f>IF(Table1[[#This Row],[Asset Class]]&lt;&gt;"Local",0.25,IF(S1268="y",1,""))</f>
        <v>1</v>
      </c>
      <c r="Y1268" s="95">
        <f t="shared" si="114"/>
        <v>1</v>
      </c>
      <c r="Z1268" s="50"/>
      <c r="AA1268" s="257" t="str">
        <f t="shared" si="115"/>
        <v/>
      </c>
      <c r="AB1268" s="258" t="str">
        <f t="shared" si="116"/>
        <v/>
      </c>
      <c r="AC1268" s="258" t="str">
        <f t="shared" si="117"/>
        <v/>
      </c>
      <c r="AD1268" s="258">
        <f t="shared" si="118"/>
        <v>375881</v>
      </c>
      <c r="AE1268" s="259">
        <f t="shared" si="119"/>
        <v>375881</v>
      </c>
    </row>
    <row r="1269" spans="1:31">
      <c r="A1269" s="26"/>
      <c r="B1269" s="210" t="s">
        <v>2149</v>
      </c>
      <c r="C1269" s="211" t="s">
        <v>2152</v>
      </c>
      <c r="D1269" s="211" t="s">
        <v>111</v>
      </c>
      <c r="E1269" s="211" t="s">
        <v>114</v>
      </c>
      <c r="F1269" s="241" t="s">
        <v>108</v>
      </c>
      <c r="G1269" s="357">
        <v>0.5</v>
      </c>
      <c r="H1269" s="360">
        <v>2925.9147568566127</v>
      </c>
      <c r="I1269" s="365">
        <v>77.371645491830151</v>
      </c>
      <c r="J1269" s="332">
        <f>Table1[[#This Row],[Embellishment Area (m2)]]*Table1[[#This Row],[Construction Unit Rate ($/m)]]*Table1[[#This Row],[Embellishment Area Factor]]</f>
        <v>113191.41965341213</v>
      </c>
      <c r="K1269" s="246">
        <v>0</v>
      </c>
      <c r="L1269" s="337">
        <v>51.919695325664051</v>
      </c>
      <c r="M1269" s="88">
        <f>Table1[[#This Row],[Size of land (m2)]]*Table1[[#This Row],[Land Unit Rate ($/m2)]]</f>
        <v>0</v>
      </c>
      <c r="N1269" s="244">
        <v>2021</v>
      </c>
      <c r="O1269" s="202">
        <f>ROUND(IF(Table1[[#This Row],[Valuation Year]]=2016,(Table1[[#This Row],[Total Construction Cost ($)]]+Table1[[#This Row],[Land Value]])*('General Input Sheet'!$G$38/'General Input Sheet'!$G$43),Table1[[#This Row],[Total Construction Cost ($)]]+Table1[[#This Row],[Land Value]]),0)</f>
        <v>113191</v>
      </c>
      <c r="P1269" s="123" t="str" cm="1">
        <f t="array" ref="P1269">_xlfn.IFS(Table1[[#This Row],[Asset Class]]&lt;&gt;"Local","y",P$11=$E1269,"y",Table1[[#This Row],[Asset Class]]="Local","")</f>
        <v/>
      </c>
      <c r="Q1269" s="86" t="str" cm="1">
        <f t="array" ref="Q1269">_xlfn.IFS(Table1[[#This Row],[Asset Class]]&lt;&gt;"Local","y",Q$11=$E1269,"y",Table1[[#This Row],[Asset Class]]="Local","")</f>
        <v/>
      </c>
      <c r="R1269" s="86" t="str" cm="1">
        <f t="array" ref="R1269">_xlfn.IFS(Table1[[#This Row],[Asset Class]]&lt;&gt;"Local","y",R$11=$E1269,"y",Table1[[#This Row],[Asset Class]]="Local","")</f>
        <v/>
      </c>
      <c r="S1269" s="341" t="str" cm="1">
        <f t="array" ref="S1269">_xlfn.IFS(Table1[[#This Row],[Asset Class]]&lt;&gt;"Local","y",S$11=$E1269,"y",Table1[[#This Row],[Asset Class]]="Local","")</f>
        <v>y</v>
      </c>
      <c r="T1269" s="50"/>
      <c r="U1269" s="95" t="str">
        <f>IF(Table1[[#This Row],[Asset Class]]&lt;&gt;"Local",0.25,IF(P1269="y",1,""))</f>
        <v/>
      </c>
      <c r="V1269" s="415" t="str">
        <f>IF(Table1[[#This Row],[Asset Class]]&lt;&gt;"Local",0.25,IF(Q1269="y",1,""))</f>
        <v/>
      </c>
      <c r="W1269" s="415" t="str">
        <f>IF(Table1[[#This Row],[Asset Class]]&lt;&gt;"Local",0.25,IF(R1269="y",1,""))</f>
        <v/>
      </c>
      <c r="X1269" s="415">
        <f>IF(Table1[[#This Row],[Asset Class]]&lt;&gt;"Local",0.25,IF(S1269="y",1,""))</f>
        <v>1</v>
      </c>
      <c r="Y1269" s="95">
        <f t="shared" si="114"/>
        <v>1</v>
      </c>
      <c r="Z1269" s="50"/>
      <c r="AA1269" s="257" t="str">
        <f t="shared" si="115"/>
        <v/>
      </c>
      <c r="AB1269" s="258" t="str">
        <f t="shared" si="116"/>
        <v/>
      </c>
      <c r="AC1269" s="258" t="str">
        <f t="shared" si="117"/>
        <v/>
      </c>
      <c r="AD1269" s="258">
        <f t="shared" si="118"/>
        <v>113191</v>
      </c>
      <c r="AE1269" s="259">
        <f t="shared" si="119"/>
        <v>113191</v>
      </c>
    </row>
    <row r="1270" spans="1:31">
      <c r="A1270" s="26"/>
      <c r="B1270" s="210" t="s">
        <v>2153</v>
      </c>
      <c r="C1270" s="211" t="s">
        <v>2154</v>
      </c>
      <c r="D1270" s="211" t="s">
        <v>111</v>
      </c>
      <c r="E1270" s="211" t="s">
        <v>143</v>
      </c>
      <c r="F1270" s="241" t="s">
        <v>103</v>
      </c>
      <c r="G1270" s="357">
        <v>0.5</v>
      </c>
      <c r="H1270" s="360">
        <v>5588.21683285163</v>
      </c>
      <c r="I1270" s="365">
        <v>115.6419902144599</v>
      </c>
      <c r="J1270" s="332">
        <f>Table1[[#This Row],[Embellishment Area (m2)]]*Table1[[#This Row],[Construction Unit Rate ($/m)]]*Table1[[#This Row],[Embellishment Area Factor]]</f>
        <v>323116.25815045414</v>
      </c>
      <c r="K1270" s="246">
        <v>0</v>
      </c>
      <c r="L1270" s="337">
        <v>85.331826959272703</v>
      </c>
      <c r="M1270" s="88">
        <f>Table1[[#This Row],[Size of land (m2)]]*Table1[[#This Row],[Land Unit Rate ($/m2)]]</f>
        <v>0</v>
      </c>
      <c r="N1270" s="244">
        <v>2021</v>
      </c>
      <c r="O1270" s="202">
        <f>ROUND(IF(Table1[[#This Row],[Valuation Year]]=2016,(Table1[[#This Row],[Total Construction Cost ($)]]+Table1[[#This Row],[Land Value]])*('General Input Sheet'!$G$38/'General Input Sheet'!$G$43),Table1[[#This Row],[Total Construction Cost ($)]]+Table1[[#This Row],[Land Value]]),0)</f>
        <v>323116</v>
      </c>
      <c r="P1270" s="123" t="str" cm="1">
        <f t="array" ref="P1270">_xlfn.IFS(Table1[[#This Row],[Asset Class]]&lt;&gt;"Local","y",P$11=$E1270,"y",Table1[[#This Row],[Asset Class]]="Local","")</f>
        <v/>
      </c>
      <c r="Q1270" s="86" t="str" cm="1">
        <f t="array" ref="Q1270">_xlfn.IFS(Table1[[#This Row],[Asset Class]]&lt;&gt;"Local","y",Q$11=$E1270,"y",Table1[[#This Row],[Asset Class]]="Local","")</f>
        <v>y</v>
      </c>
      <c r="R1270" s="86" t="str" cm="1">
        <f t="array" ref="R1270">_xlfn.IFS(Table1[[#This Row],[Asset Class]]&lt;&gt;"Local","y",R$11=$E1270,"y",Table1[[#This Row],[Asset Class]]="Local","")</f>
        <v/>
      </c>
      <c r="S1270" s="341" t="str" cm="1">
        <f t="array" ref="S1270">_xlfn.IFS(Table1[[#This Row],[Asset Class]]&lt;&gt;"Local","y",S$11=$E1270,"y",Table1[[#This Row],[Asset Class]]="Local","")</f>
        <v/>
      </c>
      <c r="T1270" s="50"/>
      <c r="U1270" s="95" t="str">
        <f>IF(Table1[[#This Row],[Asset Class]]&lt;&gt;"Local",0.25,IF(P1270="y",1,""))</f>
        <v/>
      </c>
      <c r="V1270" s="415">
        <f>IF(Table1[[#This Row],[Asset Class]]&lt;&gt;"Local",0.25,IF(Q1270="y",1,""))</f>
        <v>1</v>
      </c>
      <c r="W1270" s="415" t="str">
        <f>IF(Table1[[#This Row],[Asset Class]]&lt;&gt;"Local",0.25,IF(R1270="y",1,""))</f>
        <v/>
      </c>
      <c r="X1270" s="415" t="str">
        <f>IF(Table1[[#This Row],[Asset Class]]&lt;&gt;"Local",0.25,IF(S1270="y",1,""))</f>
        <v/>
      </c>
      <c r="Y1270" s="95">
        <f t="shared" si="114"/>
        <v>1</v>
      </c>
      <c r="Z1270" s="50"/>
      <c r="AA1270" s="257" t="str">
        <f t="shared" si="115"/>
        <v/>
      </c>
      <c r="AB1270" s="258">
        <f t="shared" si="116"/>
        <v>323116</v>
      </c>
      <c r="AC1270" s="258" t="str">
        <f t="shared" si="117"/>
        <v/>
      </c>
      <c r="AD1270" s="258" t="str">
        <f t="shared" si="118"/>
        <v/>
      </c>
      <c r="AE1270" s="259">
        <f t="shared" si="119"/>
        <v>323116</v>
      </c>
    </row>
    <row r="1271" spans="1:31">
      <c r="A1271" s="26"/>
      <c r="B1271" s="210" t="s">
        <v>2155</v>
      </c>
      <c r="C1271" s="211" t="s">
        <v>2156</v>
      </c>
      <c r="D1271" s="211" t="s">
        <v>106</v>
      </c>
      <c r="E1271" s="211" t="s">
        <v>114</v>
      </c>
      <c r="F1271" s="241" t="s">
        <v>131</v>
      </c>
      <c r="G1271" s="357">
        <v>0.5</v>
      </c>
      <c r="H1271" s="360">
        <v>74586.347525328107</v>
      </c>
      <c r="I1271" s="365">
        <v>566.28724924743767</v>
      </c>
      <c r="J1271" s="332">
        <f>Table1[[#This Row],[Embellishment Area (m2)]]*Table1[[#This Row],[Construction Unit Rate ($/m)]]*Table1[[#This Row],[Embellishment Area Factor]]</f>
        <v>21118648.785765741</v>
      </c>
      <c r="K1271" s="246">
        <v>149172.69505065621</v>
      </c>
      <c r="L1271" s="337">
        <v>75.676903388107434</v>
      </c>
      <c r="M1271" s="88">
        <f>Table1[[#This Row],[Size of land (m2)]]*Table1[[#This Row],[Land Unit Rate ($/m2)]]</f>
        <v>11288927.631492123</v>
      </c>
      <c r="N1271" s="244">
        <v>2021</v>
      </c>
      <c r="O1271" s="202">
        <f>ROUND(IF(Table1[[#This Row],[Valuation Year]]=2016,(Table1[[#This Row],[Total Construction Cost ($)]]+Table1[[#This Row],[Land Value]])*('General Input Sheet'!$G$38/'General Input Sheet'!$G$43),Table1[[#This Row],[Total Construction Cost ($)]]+Table1[[#This Row],[Land Value]]),0)</f>
        <v>32407576</v>
      </c>
      <c r="P1271" s="123" t="str" cm="1">
        <f t="array" ref="P1271">_xlfn.IFS(Table1[[#This Row],[Asset Class]]&lt;&gt;"Local","y",P$11=$E1271,"y",Table1[[#This Row],[Asset Class]]="Local","")</f>
        <v>y</v>
      </c>
      <c r="Q1271" s="86" t="str" cm="1">
        <f t="array" ref="Q1271">_xlfn.IFS(Table1[[#This Row],[Asset Class]]&lt;&gt;"Local","y",Q$11=$E1271,"y",Table1[[#This Row],[Asset Class]]="Local","")</f>
        <v>y</v>
      </c>
      <c r="R1271" s="86" t="str" cm="1">
        <f t="array" ref="R1271">_xlfn.IFS(Table1[[#This Row],[Asset Class]]&lt;&gt;"Local","y",R$11=$E1271,"y",Table1[[#This Row],[Asset Class]]="Local","")</f>
        <v>y</v>
      </c>
      <c r="S1271" s="341" t="str" cm="1">
        <f t="array" ref="S1271">_xlfn.IFS(Table1[[#This Row],[Asset Class]]&lt;&gt;"Local","y",S$11=$E1271,"y",Table1[[#This Row],[Asset Class]]="Local","")</f>
        <v>y</v>
      </c>
      <c r="T1271" s="50"/>
      <c r="U1271" s="95">
        <f>IF(Table1[[#This Row],[Asset Class]]&lt;&gt;"Local",0.25,IF(P1271="y",1,""))</f>
        <v>0.25</v>
      </c>
      <c r="V1271" s="415">
        <f>IF(Table1[[#This Row],[Asset Class]]&lt;&gt;"Local",0.25,IF(Q1271="y",1,""))</f>
        <v>0.25</v>
      </c>
      <c r="W1271" s="415">
        <f>IF(Table1[[#This Row],[Asset Class]]&lt;&gt;"Local",0.25,IF(R1271="y",1,""))</f>
        <v>0.25</v>
      </c>
      <c r="X1271" s="415">
        <f>IF(Table1[[#This Row],[Asset Class]]&lt;&gt;"Local",0.25,IF(S1271="y",1,""))</f>
        <v>0.25</v>
      </c>
      <c r="Y1271" s="95">
        <f t="shared" si="114"/>
        <v>1</v>
      </c>
      <c r="Z1271" s="50"/>
      <c r="AA1271" s="257">
        <f t="shared" si="115"/>
        <v>8101894</v>
      </c>
      <c r="AB1271" s="258">
        <f t="shared" si="116"/>
        <v>8101894</v>
      </c>
      <c r="AC1271" s="258">
        <f t="shared" si="117"/>
        <v>8101894</v>
      </c>
      <c r="AD1271" s="258">
        <f t="shared" si="118"/>
        <v>8101894</v>
      </c>
      <c r="AE1271" s="259">
        <f t="shared" si="119"/>
        <v>32407576</v>
      </c>
    </row>
    <row r="1272" spans="1:31">
      <c r="A1272" s="26"/>
      <c r="B1272" s="210" t="s">
        <v>2155</v>
      </c>
      <c r="C1272" s="211" t="s">
        <v>2157</v>
      </c>
      <c r="D1272" s="211" t="s">
        <v>106</v>
      </c>
      <c r="E1272" s="211" t="s">
        <v>114</v>
      </c>
      <c r="F1272" s="241" t="s">
        <v>131</v>
      </c>
      <c r="G1272" s="357">
        <v>0.5</v>
      </c>
      <c r="H1272" s="360">
        <v>18365.310832883733</v>
      </c>
      <c r="I1272" s="365">
        <v>566.28724924743767</v>
      </c>
      <c r="J1272" s="332">
        <f>Table1[[#This Row],[Embellishment Area (m2)]]*Table1[[#This Row],[Construction Unit Rate ($/m)]]*Table1[[#This Row],[Embellishment Area Factor]]</f>
        <v>5200020.6765639493</v>
      </c>
      <c r="K1272" s="246">
        <v>36730.621665767467</v>
      </c>
      <c r="L1272" s="337">
        <v>75.676903388107434</v>
      </c>
      <c r="M1272" s="88">
        <f>Table1[[#This Row],[Size of land (m2)]]*Table1[[#This Row],[Land Unit Rate ($/m2)]]</f>
        <v>2779659.7071854104</v>
      </c>
      <c r="N1272" s="244">
        <v>2021</v>
      </c>
      <c r="O1272" s="202">
        <f>ROUND(IF(Table1[[#This Row],[Valuation Year]]=2016,(Table1[[#This Row],[Total Construction Cost ($)]]+Table1[[#This Row],[Land Value]])*('General Input Sheet'!$G$38/'General Input Sheet'!$G$43),Table1[[#This Row],[Total Construction Cost ($)]]+Table1[[#This Row],[Land Value]]),0)</f>
        <v>7979680</v>
      </c>
      <c r="P1272" s="123" t="str" cm="1">
        <f t="array" ref="P1272">_xlfn.IFS(Table1[[#This Row],[Asset Class]]&lt;&gt;"Local","y",P$11=$E1272,"y",Table1[[#This Row],[Asset Class]]="Local","")</f>
        <v>y</v>
      </c>
      <c r="Q1272" s="86" t="str" cm="1">
        <f t="array" ref="Q1272">_xlfn.IFS(Table1[[#This Row],[Asset Class]]&lt;&gt;"Local","y",Q$11=$E1272,"y",Table1[[#This Row],[Asset Class]]="Local","")</f>
        <v>y</v>
      </c>
      <c r="R1272" s="86" t="str" cm="1">
        <f t="array" ref="R1272">_xlfn.IFS(Table1[[#This Row],[Asset Class]]&lt;&gt;"Local","y",R$11=$E1272,"y",Table1[[#This Row],[Asset Class]]="Local","")</f>
        <v>y</v>
      </c>
      <c r="S1272" s="341" t="str" cm="1">
        <f t="array" ref="S1272">_xlfn.IFS(Table1[[#This Row],[Asset Class]]&lt;&gt;"Local","y",S$11=$E1272,"y",Table1[[#This Row],[Asset Class]]="Local","")</f>
        <v>y</v>
      </c>
      <c r="T1272" s="50"/>
      <c r="U1272" s="95">
        <f>IF(Table1[[#This Row],[Asset Class]]&lt;&gt;"Local",0.25,IF(P1272="y",1,""))</f>
        <v>0.25</v>
      </c>
      <c r="V1272" s="415">
        <f>IF(Table1[[#This Row],[Asset Class]]&lt;&gt;"Local",0.25,IF(Q1272="y",1,""))</f>
        <v>0.25</v>
      </c>
      <c r="W1272" s="415">
        <f>IF(Table1[[#This Row],[Asset Class]]&lt;&gt;"Local",0.25,IF(R1272="y",1,""))</f>
        <v>0.25</v>
      </c>
      <c r="X1272" s="415">
        <f>IF(Table1[[#This Row],[Asset Class]]&lt;&gt;"Local",0.25,IF(S1272="y",1,""))</f>
        <v>0.25</v>
      </c>
      <c r="Y1272" s="95">
        <f t="shared" si="114"/>
        <v>1</v>
      </c>
      <c r="Z1272" s="50"/>
      <c r="AA1272" s="257">
        <f t="shared" si="115"/>
        <v>1994920</v>
      </c>
      <c r="AB1272" s="258">
        <f t="shared" si="116"/>
        <v>1994920</v>
      </c>
      <c r="AC1272" s="258">
        <f t="shared" si="117"/>
        <v>1994920</v>
      </c>
      <c r="AD1272" s="258">
        <f t="shared" si="118"/>
        <v>1994920</v>
      </c>
      <c r="AE1272" s="259">
        <f t="shared" si="119"/>
        <v>7979680</v>
      </c>
    </row>
    <row r="1273" spans="1:31">
      <c r="A1273" s="26"/>
      <c r="B1273" s="210" t="s">
        <v>2158</v>
      </c>
      <c r="C1273" s="211" t="s">
        <v>2159</v>
      </c>
      <c r="D1273" s="211" t="s">
        <v>111</v>
      </c>
      <c r="E1273" s="211" t="s">
        <v>102</v>
      </c>
      <c r="F1273" s="241" t="s">
        <v>103</v>
      </c>
      <c r="G1273" s="357">
        <v>0.5</v>
      </c>
      <c r="H1273" s="360">
        <v>5599.3399016467047</v>
      </c>
      <c r="I1273" s="365">
        <v>143.96305955739601</v>
      </c>
      <c r="J1273" s="332">
        <f>Table1[[#This Row],[Embellishment Area (m2)]]*Table1[[#This Row],[Construction Unit Rate ($/m)]]*Table1[[#This Row],[Embellishment Area Factor]]</f>
        <v>403049.0518714342</v>
      </c>
      <c r="K1273" s="246">
        <v>11198.679803293409</v>
      </c>
      <c r="L1273" s="337">
        <v>39.027494808321961</v>
      </c>
      <c r="M1273" s="88">
        <f>Table1[[#This Row],[Size of land (m2)]]*Table1[[#This Row],[Land Unit Rate ($/m2)]]</f>
        <v>437056.41788309353</v>
      </c>
      <c r="N1273" s="244">
        <v>2021</v>
      </c>
      <c r="O1273" s="202">
        <f>ROUND(IF(Table1[[#This Row],[Valuation Year]]=2016,(Table1[[#This Row],[Total Construction Cost ($)]]+Table1[[#This Row],[Land Value]])*('General Input Sheet'!$G$38/'General Input Sheet'!$G$43),Table1[[#This Row],[Total Construction Cost ($)]]+Table1[[#This Row],[Land Value]]),0)</f>
        <v>840105</v>
      </c>
      <c r="P1273" s="123" t="str" cm="1">
        <f t="array" ref="P1273">_xlfn.IFS(Table1[[#This Row],[Asset Class]]&lt;&gt;"Local","y",P$11=$E1273,"y",Table1[[#This Row],[Asset Class]]="Local","")</f>
        <v/>
      </c>
      <c r="Q1273" s="86" t="str" cm="1">
        <f t="array" ref="Q1273">_xlfn.IFS(Table1[[#This Row],[Asset Class]]&lt;&gt;"Local","y",Q$11=$E1273,"y",Table1[[#This Row],[Asset Class]]="Local","")</f>
        <v/>
      </c>
      <c r="R1273" s="86" t="str" cm="1">
        <f t="array" ref="R1273">_xlfn.IFS(Table1[[#This Row],[Asset Class]]&lt;&gt;"Local","y",R$11=$E1273,"y",Table1[[#This Row],[Asset Class]]="Local","")</f>
        <v>y</v>
      </c>
      <c r="S1273" s="341" t="str" cm="1">
        <f t="array" ref="S1273">_xlfn.IFS(Table1[[#This Row],[Asset Class]]&lt;&gt;"Local","y",S$11=$E1273,"y",Table1[[#This Row],[Asset Class]]="Local","")</f>
        <v/>
      </c>
      <c r="T1273" s="50"/>
      <c r="U1273" s="95" t="str">
        <f>IF(Table1[[#This Row],[Asset Class]]&lt;&gt;"Local",0.25,IF(P1273="y",1,""))</f>
        <v/>
      </c>
      <c r="V1273" s="415" t="str">
        <f>IF(Table1[[#This Row],[Asset Class]]&lt;&gt;"Local",0.25,IF(Q1273="y",1,""))</f>
        <v/>
      </c>
      <c r="W1273" s="415">
        <f>IF(Table1[[#This Row],[Asset Class]]&lt;&gt;"Local",0.25,IF(R1273="y",1,""))</f>
        <v>1</v>
      </c>
      <c r="X1273" s="415" t="str">
        <f>IF(Table1[[#This Row],[Asset Class]]&lt;&gt;"Local",0.25,IF(S1273="y",1,""))</f>
        <v/>
      </c>
      <c r="Y1273" s="95">
        <f t="shared" si="114"/>
        <v>1</v>
      </c>
      <c r="Z1273" s="50"/>
      <c r="AA1273" s="257" t="str">
        <f t="shared" si="115"/>
        <v/>
      </c>
      <c r="AB1273" s="258" t="str">
        <f t="shared" si="116"/>
        <v/>
      </c>
      <c r="AC1273" s="258">
        <f t="shared" si="117"/>
        <v>840105</v>
      </c>
      <c r="AD1273" s="258" t="str">
        <f t="shared" si="118"/>
        <v/>
      </c>
      <c r="AE1273" s="259">
        <f t="shared" si="119"/>
        <v>840105</v>
      </c>
    </row>
    <row r="1274" spans="1:31">
      <c r="A1274" s="26"/>
      <c r="B1274" s="210" t="s">
        <v>2160</v>
      </c>
      <c r="C1274" s="211" t="s">
        <v>2161</v>
      </c>
      <c r="D1274" s="211" t="s">
        <v>111</v>
      </c>
      <c r="E1274" s="211" t="s">
        <v>102</v>
      </c>
      <c r="F1274" s="241" t="s">
        <v>103</v>
      </c>
      <c r="G1274" s="357">
        <v>0.5</v>
      </c>
      <c r="H1274" s="360">
        <v>3545.9357884197698</v>
      </c>
      <c r="I1274" s="365">
        <v>143.96305955739601</v>
      </c>
      <c r="J1274" s="332">
        <f>Table1[[#This Row],[Embellishment Area (m2)]]*Table1[[#This Row],[Construction Unit Rate ($/m)]]*Table1[[#This Row],[Embellishment Area Factor]]</f>
        <v>255241.88254748864</v>
      </c>
      <c r="K1274" s="246">
        <v>0</v>
      </c>
      <c r="L1274" s="337">
        <v>39.027494808321961</v>
      </c>
      <c r="M1274" s="88">
        <f>Table1[[#This Row],[Size of land (m2)]]*Table1[[#This Row],[Land Unit Rate ($/m2)]]</f>
        <v>0</v>
      </c>
      <c r="N1274" s="244">
        <v>2021</v>
      </c>
      <c r="O1274" s="202">
        <f>ROUND(IF(Table1[[#This Row],[Valuation Year]]=2016,(Table1[[#This Row],[Total Construction Cost ($)]]+Table1[[#This Row],[Land Value]])*('General Input Sheet'!$G$38/'General Input Sheet'!$G$43),Table1[[#This Row],[Total Construction Cost ($)]]+Table1[[#This Row],[Land Value]]),0)</f>
        <v>255242</v>
      </c>
      <c r="P1274" s="123" t="str" cm="1">
        <f t="array" ref="P1274">_xlfn.IFS(Table1[[#This Row],[Asset Class]]&lt;&gt;"Local","y",P$11=$E1274,"y",Table1[[#This Row],[Asset Class]]="Local","")</f>
        <v/>
      </c>
      <c r="Q1274" s="86" t="str" cm="1">
        <f t="array" ref="Q1274">_xlfn.IFS(Table1[[#This Row],[Asset Class]]&lt;&gt;"Local","y",Q$11=$E1274,"y",Table1[[#This Row],[Asset Class]]="Local","")</f>
        <v/>
      </c>
      <c r="R1274" s="86" t="str" cm="1">
        <f t="array" ref="R1274">_xlfn.IFS(Table1[[#This Row],[Asset Class]]&lt;&gt;"Local","y",R$11=$E1274,"y",Table1[[#This Row],[Asset Class]]="Local","")</f>
        <v>y</v>
      </c>
      <c r="S1274" s="341" t="str" cm="1">
        <f t="array" ref="S1274">_xlfn.IFS(Table1[[#This Row],[Asset Class]]&lt;&gt;"Local","y",S$11=$E1274,"y",Table1[[#This Row],[Asset Class]]="Local","")</f>
        <v/>
      </c>
      <c r="T1274" s="50"/>
      <c r="U1274" s="95" t="str">
        <f>IF(Table1[[#This Row],[Asset Class]]&lt;&gt;"Local",0.25,IF(P1274="y",1,""))</f>
        <v/>
      </c>
      <c r="V1274" s="415" t="str">
        <f>IF(Table1[[#This Row],[Asset Class]]&lt;&gt;"Local",0.25,IF(Q1274="y",1,""))</f>
        <v/>
      </c>
      <c r="W1274" s="415">
        <f>IF(Table1[[#This Row],[Asset Class]]&lt;&gt;"Local",0.25,IF(R1274="y",1,""))</f>
        <v>1</v>
      </c>
      <c r="X1274" s="415" t="str">
        <f>IF(Table1[[#This Row],[Asset Class]]&lt;&gt;"Local",0.25,IF(S1274="y",1,""))</f>
        <v/>
      </c>
      <c r="Y1274" s="95">
        <f t="shared" si="114"/>
        <v>1</v>
      </c>
      <c r="Z1274" s="50"/>
      <c r="AA1274" s="257" t="str">
        <f t="shared" si="115"/>
        <v/>
      </c>
      <c r="AB1274" s="258" t="str">
        <f t="shared" si="116"/>
        <v/>
      </c>
      <c r="AC1274" s="258">
        <f t="shared" si="117"/>
        <v>255242</v>
      </c>
      <c r="AD1274" s="258" t="str">
        <f t="shared" si="118"/>
        <v/>
      </c>
      <c r="AE1274" s="259">
        <f t="shared" si="119"/>
        <v>255242</v>
      </c>
    </row>
    <row r="1275" spans="1:31">
      <c r="A1275" s="26"/>
      <c r="B1275" s="210" t="s">
        <v>2162</v>
      </c>
      <c r="C1275" s="211" t="s">
        <v>2163</v>
      </c>
      <c r="D1275" s="211" t="s">
        <v>111</v>
      </c>
      <c r="E1275" s="211" t="s">
        <v>114</v>
      </c>
      <c r="F1275" s="241" t="s">
        <v>103</v>
      </c>
      <c r="G1275" s="357">
        <v>0.5</v>
      </c>
      <c r="H1275" s="360">
        <v>2072.5375291258142</v>
      </c>
      <c r="I1275" s="365">
        <v>77.371645491830151</v>
      </c>
      <c r="J1275" s="332">
        <f>Table1[[#This Row],[Embellishment Area (m2)]]*Table1[[#This Row],[Construction Unit Rate ($/m)]]*Table1[[#This Row],[Embellishment Area Factor]]</f>
        <v>80177.819486018052</v>
      </c>
      <c r="K1275" s="246">
        <v>4145.0750582516284</v>
      </c>
      <c r="L1275" s="337">
        <v>51.919695325664051</v>
      </c>
      <c r="M1275" s="88">
        <f>Table1[[#This Row],[Size of land (m2)]]*Table1[[#This Row],[Land Unit Rate ($/m2)]]</f>
        <v>215211.03412643372</v>
      </c>
      <c r="N1275" s="244">
        <v>2021</v>
      </c>
      <c r="O1275" s="202">
        <f>ROUND(IF(Table1[[#This Row],[Valuation Year]]=2016,(Table1[[#This Row],[Total Construction Cost ($)]]+Table1[[#This Row],[Land Value]])*('General Input Sheet'!$G$38/'General Input Sheet'!$G$43),Table1[[#This Row],[Total Construction Cost ($)]]+Table1[[#This Row],[Land Value]]),0)</f>
        <v>295389</v>
      </c>
      <c r="P1275" s="123" t="str" cm="1">
        <f t="array" ref="P1275">_xlfn.IFS(Table1[[#This Row],[Asset Class]]&lt;&gt;"Local","y",P$11=$E1275,"y",Table1[[#This Row],[Asset Class]]="Local","")</f>
        <v/>
      </c>
      <c r="Q1275" s="86" t="str" cm="1">
        <f t="array" ref="Q1275">_xlfn.IFS(Table1[[#This Row],[Asset Class]]&lt;&gt;"Local","y",Q$11=$E1275,"y",Table1[[#This Row],[Asset Class]]="Local","")</f>
        <v/>
      </c>
      <c r="R1275" s="86" t="str" cm="1">
        <f t="array" ref="R1275">_xlfn.IFS(Table1[[#This Row],[Asset Class]]&lt;&gt;"Local","y",R$11=$E1275,"y",Table1[[#This Row],[Asset Class]]="Local","")</f>
        <v/>
      </c>
      <c r="S1275" s="341" t="str" cm="1">
        <f t="array" ref="S1275">_xlfn.IFS(Table1[[#This Row],[Asset Class]]&lt;&gt;"Local","y",S$11=$E1275,"y",Table1[[#This Row],[Asset Class]]="Local","")</f>
        <v>y</v>
      </c>
      <c r="T1275" s="50"/>
      <c r="U1275" s="95" t="str">
        <f>IF(Table1[[#This Row],[Asset Class]]&lt;&gt;"Local",0.25,IF(P1275="y",1,""))</f>
        <v/>
      </c>
      <c r="V1275" s="415" t="str">
        <f>IF(Table1[[#This Row],[Asset Class]]&lt;&gt;"Local",0.25,IF(Q1275="y",1,""))</f>
        <v/>
      </c>
      <c r="W1275" s="415" t="str">
        <f>IF(Table1[[#This Row],[Asset Class]]&lt;&gt;"Local",0.25,IF(R1275="y",1,""))</f>
        <v/>
      </c>
      <c r="X1275" s="415">
        <f>IF(Table1[[#This Row],[Asset Class]]&lt;&gt;"Local",0.25,IF(S1275="y",1,""))</f>
        <v>1</v>
      </c>
      <c r="Y1275" s="95">
        <f t="shared" si="114"/>
        <v>1</v>
      </c>
      <c r="Z1275" s="50"/>
      <c r="AA1275" s="257" t="str">
        <f t="shared" si="115"/>
        <v/>
      </c>
      <c r="AB1275" s="258" t="str">
        <f t="shared" si="116"/>
        <v/>
      </c>
      <c r="AC1275" s="258" t="str">
        <f t="shared" si="117"/>
        <v/>
      </c>
      <c r="AD1275" s="258">
        <f t="shared" si="118"/>
        <v>295389</v>
      </c>
      <c r="AE1275" s="259">
        <f t="shared" si="119"/>
        <v>295389</v>
      </c>
    </row>
    <row r="1276" spans="1:31">
      <c r="A1276" s="26"/>
      <c r="B1276" s="210" t="s">
        <v>2164</v>
      </c>
      <c r="C1276" s="211" t="s">
        <v>2165</v>
      </c>
      <c r="D1276" s="211" t="s">
        <v>106</v>
      </c>
      <c r="E1276" s="211" t="s">
        <v>143</v>
      </c>
      <c r="F1276" s="241" t="s">
        <v>103</v>
      </c>
      <c r="G1276" s="357">
        <v>0.5</v>
      </c>
      <c r="H1276" s="360">
        <v>1722.4261909071006</v>
      </c>
      <c r="I1276" s="365">
        <v>406.79298511948269</v>
      </c>
      <c r="J1276" s="332">
        <f>Table1[[#This Row],[Embellishment Area (m2)]]*Table1[[#This Row],[Construction Unit Rate ($/m)]]*Table1[[#This Row],[Embellishment Area Factor]]</f>
        <v>350335.44592353969</v>
      </c>
      <c r="K1276" s="246">
        <v>3444.8523818142012</v>
      </c>
      <c r="L1276" s="337">
        <v>77.249060510664719</v>
      </c>
      <c r="M1276" s="88">
        <f>Table1[[#This Row],[Size of land (m2)]]*Table1[[#This Row],[Land Unit Rate ($/m2)]]</f>
        <v>266111.6100930727</v>
      </c>
      <c r="N1276" s="244">
        <v>2021</v>
      </c>
      <c r="O1276" s="202">
        <f>ROUND(IF(Table1[[#This Row],[Valuation Year]]=2016,(Table1[[#This Row],[Total Construction Cost ($)]]+Table1[[#This Row],[Land Value]])*('General Input Sheet'!$G$38/'General Input Sheet'!$G$43),Table1[[#This Row],[Total Construction Cost ($)]]+Table1[[#This Row],[Land Value]]),0)</f>
        <v>616447</v>
      </c>
      <c r="P1276" s="123" t="str" cm="1">
        <f t="array" ref="P1276">_xlfn.IFS(Table1[[#This Row],[Asset Class]]&lt;&gt;"Local","y",P$11=$E1276,"y",Table1[[#This Row],[Asset Class]]="Local","")</f>
        <v>y</v>
      </c>
      <c r="Q1276" s="86" t="str" cm="1">
        <f t="array" ref="Q1276">_xlfn.IFS(Table1[[#This Row],[Asset Class]]&lt;&gt;"Local","y",Q$11=$E1276,"y",Table1[[#This Row],[Asset Class]]="Local","")</f>
        <v>y</v>
      </c>
      <c r="R1276" s="86" t="str" cm="1">
        <f t="array" ref="R1276">_xlfn.IFS(Table1[[#This Row],[Asset Class]]&lt;&gt;"Local","y",R$11=$E1276,"y",Table1[[#This Row],[Asset Class]]="Local","")</f>
        <v>y</v>
      </c>
      <c r="S1276" s="341" t="str" cm="1">
        <f t="array" ref="S1276">_xlfn.IFS(Table1[[#This Row],[Asset Class]]&lt;&gt;"Local","y",S$11=$E1276,"y",Table1[[#This Row],[Asset Class]]="Local","")</f>
        <v>y</v>
      </c>
      <c r="T1276" s="50"/>
      <c r="U1276" s="95">
        <f>IF(Table1[[#This Row],[Asset Class]]&lt;&gt;"Local",0.25,IF(P1276="y",1,""))</f>
        <v>0.25</v>
      </c>
      <c r="V1276" s="415">
        <f>IF(Table1[[#This Row],[Asset Class]]&lt;&gt;"Local",0.25,IF(Q1276="y",1,""))</f>
        <v>0.25</v>
      </c>
      <c r="W1276" s="415">
        <f>IF(Table1[[#This Row],[Asset Class]]&lt;&gt;"Local",0.25,IF(R1276="y",1,""))</f>
        <v>0.25</v>
      </c>
      <c r="X1276" s="415">
        <f>IF(Table1[[#This Row],[Asset Class]]&lt;&gt;"Local",0.25,IF(S1276="y",1,""))</f>
        <v>0.25</v>
      </c>
      <c r="Y1276" s="95">
        <f t="shared" si="114"/>
        <v>1</v>
      </c>
      <c r="Z1276" s="50"/>
      <c r="AA1276" s="257">
        <f t="shared" si="115"/>
        <v>154111.75</v>
      </c>
      <c r="AB1276" s="258">
        <f t="shared" si="116"/>
        <v>154111.75</v>
      </c>
      <c r="AC1276" s="258">
        <f t="shared" si="117"/>
        <v>154111.75</v>
      </c>
      <c r="AD1276" s="258">
        <f t="shared" si="118"/>
        <v>154111.75</v>
      </c>
      <c r="AE1276" s="259">
        <f t="shared" si="119"/>
        <v>616447</v>
      </c>
    </row>
    <row r="1277" spans="1:31">
      <c r="A1277" s="26"/>
      <c r="B1277" s="210" t="s">
        <v>2164</v>
      </c>
      <c r="C1277" s="211" t="s">
        <v>2166</v>
      </c>
      <c r="D1277" s="211" t="s">
        <v>106</v>
      </c>
      <c r="E1277" s="211" t="s">
        <v>143</v>
      </c>
      <c r="F1277" s="241" t="s">
        <v>131</v>
      </c>
      <c r="G1277" s="357">
        <v>0.5</v>
      </c>
      <c r="H1277" s="360">
        <v>39955.225809382573</v>
      </c>
      <c r="I1277" s="365">
        <v>406.79298511948269</v>
      </c>
      <c r="J1277" s="332">
        <f>Table1[[#This Row],[Embellishment Area (m2)]]*Table1[[#This Row],[Construction Unit Rate ($/m)]]*Table1[[#This Row],[Embellishment Area Factor]]</f>
        <v>8126752.7890608683</v>
      </c>
      <c r="K1277" s="246">
        <v>79910.451618765146</v>
      </c>
      <c r="L1277" s="337">
        <v>77.249060510664719</v>
      </c>
      <c r="M1277" s="88">
        <f>Table1[[#This Row],[Size of land (m2)]]*Table1[[#This Row],[Land Unit Rate ($/m2)]]</f>
        <v>6173007.3125325339</v>
      </c>
      <c r="N1277" s="244">
        <v>2021</v>
      </c>
      <c r="O1277" s="202">
        <f>ROUND(IF(Table1[[#This Row],[Valuation Year]]=2016,(Table1[[#This Row],[Total Construction Cost ($)]]+Table1[[#This Row],[Land Value]])*('General Input Sheet'!$G$38/'General Input Sheet'!$G$43),Table1[[#This Row],[Total Construction Cost ($)]]+Table1[[#This Row],[Land Value]]),0)</f>
        <v>14299760</v>
      </c>
      <c r="P1277" s="123" t="str" cm="1">
        <f t="array" ref="P1277">_xlfn.IFS(Table1[[#This Row],[Asset Class]]&lt;&gt;"Local","y",P$11=$E1277,"y",Table1[[#This Row],[Asset Class]]="Local","")</f>
        <v>y</v>
      </c>
      <c r="Q1277" s="86" t="str" cm="1">
        <f t="array" ref="Q1277">_xlfn.IFS(Table1[[#This Row],[Asset Class]]&lt;&gt;"Local","y",Q$11=$E1277,"y",Table1[[#This Row],[Asset Class]]="Local","")</f>
        <v>y</v>
      </c>
      <c r="R1277" s="86" t="str" cm="1">
        <f t="array" ref="R1277">_xlfn.IFS(Table1[[#This Row],[Asset Class]]&lt;&gt;"Local","y",R$11=$E1277,"y",Table1[[#This Row],[Asset Class]]="Local","")</f>
        <v>y</v>
      </c>
      <c r="S1277" s="341" t="str" cm="1">
        <f t="array" ref="S1277">_xlfn.IFS(Table1[[#This Row],[Asset Class]]&lt;&gt;"Local","y",S$11=$E1277,"y",Table1[[#This Row],[Asset Class]]="Local","")</f>
        <v>y</v>
      </c>
      <c r="T1277" s="50"/>
      <c r="U1277" s="95">
        <f>IF(Table1[[#This Row],[Asset Class]]&lt;&gt;"Local",0.25,IF(P1277="y",1,""))</f>
        <v>0.25</v>
      </c>
      <c r="V1277" s="415">
        <f>IF(Table1[[#This Row],[Asset Class]]&lt;&gt;"Local",0.25,IF(Q1277="y",1,""))</f>
        <v>0.25</v>
      </c>
      <c r="W1277" s="415">
        <f>IF(Table1[[#This Row],[Asset Class]]&lt;&gt;"Local",0.25,IF(R1277="y",1,""))</f>
        <v>0.25</v>
      </c>
      <c r="X1277" s="415">
        <f>IF(Table1[[#This Row],[Asset Class]]&lt;&gt;"Local",0.25,IF(S1277="y",1,""))</f>
        <v>0.25</v>
      </c>
      <c r="Y1277" s="95">
        <f t="shared" si="114"/>
        <v>1</v>
      </c>
      <c r="Z1277" s="50"/>
      <c r="AA1277" s="257">
        <f t="shared" si="115"/>
        <v>3574940</v>
      </c>
      <c r="AB1277" s="258">
        <f t="shared" si="116"/>
        <v>3574940</v>
      </c>
      <c r="AC1277" s="258">
        <f t="shared" si="117"/>
        <v>3574940</v>
      </c>
      <c r="AD1277" s="258">
        <f t="shared" si="118"/>
        <v>3574940</v>
      </c>
      <c r="AE1277" s="259">
        <f t="shared" si="119"/>
        <v>14299760</v>
      </c>
    </row>
    <row r="1278" spans="1:31">
      <c r="A1278" s="26"/>
      <c r="B1278" s="210" t="s">
        <v>2164</v>
      </c>
      <c r="C1278" s="211" t="s">
        <v>2167</v>
      </c>
      <c r="D1278" s="211" t="s">
        <v>106</v>
      </c>
      <c r="E1278" s="211" t="s">
        <v>143</v>
      </c>
      <c r="F1278" s="241" t="s">
        <v>136</v>
      </c>
      <c r="G1278" s="357">
        <v>0.5</v>
      </c>
      <c r="H1278" s="360">
        <v>43654.833024035535</v>
      </c>
      <c r="I1278" s="365">
        <v>406.79298511948269</v>
      </c>
      <c r="J1278" s="332">
        <f>Table1[[#This Row],[Embellishment Area (m2)]]*Table1[[#This Row],[Construction Unit Rate ($/m)]]*Table1[[#This Row],[Embellishment Area Factor]]</f>
        <v>8879239.9203699939</v>
      </c>
      <c r="K1278" s="246">
        <v>87309.666048071071</v>
      </c>
      <c r="L1278" s="337">
        <v>77.249060510664719</v>
      </c>
      <c r="M1278" s="88">
        <f>Table1[[#This Row],[Size of land (m2)]]*Table1[[#This Row],[Land Unit Rate ($/m2)]]</f>
        <v>6744589.6757133715</v>
      </c>
      <c r="N1278" s="244">
        <v>2021</v>
      </c>
      <c r="O1278" s="202">
        <f>ROUND(IF(Table1[[#This Row],[Valuation Year]]=2016,(Table1[[#This Row],[Total Construction Cost ($)]]+Table1[[#This Row],[Land Value]])*('General Input Sheet'!$G$38/'General Input Sheet'!$G$43),Table1[[#This Row],[Total Construction Cost ($)]]+Table1[[#This Row],[Land Value]]),0)</f>
        <v>15623830</v>
      </c>
      <c r="P1278" s="123" t="str" cm="1">
        <f t="array" ref="P1278">_xlfn.IFS(Table1[[#This Row],[Asset Class]]&lt;&gt;"Local","y",P$11=$E1278,"y",Table1[[#This Row],[Asset Class]]="Local","")</f>
        <v>y</v>
      </c>
      <c r="Q1278" s="86" t="str" cm="1">
        <f t="array" ref="Q1278">_xlfn.IFS(Table1[[#This Row],[Asset Class]]&lt;&gt;"Local","y",Q$11=$E1278,"y",Table1[[#This Row],[Asset Class]]="Local","")</f>
        <v>y</v>
      </c>
      <c r="R1278" s="86" t="str" cm="1">
        <f t="array" ref="R1278">_xlfn.IFS(Table1[[#This Row],[Asset Class]]&lt;&gt;"Local","y",R$11=$E1278,"y",Table1[[#This Row],[Asset Class]]="Local","")</f>
        <v>y</v>
      </c>
      <c r="S1278" s="341" t="str" cm="1">
        <f t="array" ref="S1278">_xlfn.IFS(Table1[[#This Row],[Asset Class]]&lt;&gt;"Local","y",S$11=$E1278,"y",Table1[[#This Row],[Asset Class]]="Local","")</f>
        <v>y</v>
      </c>
      <c r="T1278" s="50"/>
      <c r="U1278" s="95">
        <f>IF(Table1[[#This Row],[Asset Class]]&lt;&gt;"Local",0.25,IF(P1278="y",1,""))</f>
        <v>0.25</v>
      </c>
      <c r="V1278" s="415">
        <f>IF(Table1[[#This Row],[Asset Class]]&lt;&gt;"Local",0.25,IF(Q1278="y",1,""))</f>
        <v>0.25</v>
      </c>
      <c r="W1278" s="415">
        <f>IF(Table1[[#This Row],[Asset Class]]&lt;&gt;"Local",0.25,IF(R1278="y",1,""))</f>
        <v>0.25</v>
      </c>
      <c r="X1278" s="415">
        <f>IF(Table1[[#This Row],[Asset Class]]&lt;&gt;"Local",0.25,IF(S1278="y",1,""))</f>
        <v>0.25</v>
      </c>
      <c r="Y1278" s="95">
        <f t="shared" si="114"/>
        <v>1</v>
      </c>
      <c r="Z1278" s="50"/>
      <c r="AA1278" s="257">
        <f t="shared" si="115"/>
        <v>3905957.5</v>
      </c>
      <c r="AB1278" s="258">
        <f t="shared" si="116"/>
        <v>3905957.5</v>
      </c>
      <c r="AC1278" s="258">
        <f t="shared" si="117"/>
        <v>3905957.5</v>
      </c>
      <c r="AD1278" s="258">
        <f t="shared" si="118"/>
        <v>3905957.5</v>
      </c>
      <c r="AE1278" s="259">
        <f t="shared" si="119"/>
        <v>15623830</v>
      </c>
    </row>
    <row r="1279" spans="1:31">
      <c r="A1279" s="26"/>
      <c r="B1279" s="210" t="s">
        <v>2164</v>
      </c>
      <c r="C1279" s="211" t="s">
        <v>2168</v>
      </c>
      <c r="D1279" s="211" t="s">
        <v>106</v>
      </c>
      <c r="E1279" s="211" t="s">
        <v>143</v>
      </c>
      <c r="F1279" s="241" t="s">
        <v>103</v>
      </c>
      <c r="G1279" s="357">
        <v>0.5</v>
      </c>
      <c r="H1279" s="360">
        <v>413946.81746695359</v>
      </c>
      <c r="I1279" s="365">
        <v>406.79298511948269</v>
      </c>
      <c r="J1279" s="332">
        <f>Table1[[#This Row],[Embellishment Area (m2)]]*Table1[[#This Row],[Construction Unit Rate ($/m)]]*Table1[[#This Row],[Embellishment Area Factor]]</f>
        <v>84195330.779045835</v>
      </c>
      <c r="K1279" s="246">
        <v>827893.63493390719</v>
      </c>
      <c r="L1279" s="337">
        <v>77.249060510664719</v>
      </c>
      <c r="M1279" s="88">
        <f>Table1[[#This Row],[Size of land (m2)]]*Table1[[#This Row],[Land Unit Rate ($/m2)]]</f>
        <v>63954005.501403563</v>
      </c>
      <c r="N1279" s="244">
        <v>2021</v>
      </c>
      <c r="O1279" s="202">
        <f>ROUND(IF(Table1[[#This Row],[Valuation Year]]=2016,(Table1[[#This Row],[Total Construction Cost ($)]]+Table1[[#This Row],[Land Value]])*('General Input Sheet'!$G$38/'General Input Sheet'!$G$43),Table1[[#This Row],[Total Construction Cost ($)]]+Table1[[#This Row],[Land Value]]),0)</f>
        <v>148149336</v>
      </c>
      <c r="P1279" s="123" t="str" cm="1">
        <f t="array" ref="P1279">_xlfn.IFS(Table1[[#This Row],[Asset Class]]&lt;&gt;"Local","y",P$11=$E1279,"y",Table1[[#This Row],[Asset Class]]="Local","")</f>
        <v>y</v>
      </c>
      <c r="Q1279" s="86" t="str" cm="1">
        <f t="array" ref="Q1279">_xlfn.IFS(Table1[[#This Row],[Asset Class]]&lt;&gt;"Local","y",Q$11=$E1279,"y",Table1[[#This Row],[Asset Class]]="Local","")</f>
        <v>y</v>
      </c>
      <c r="R1279" s="86" t="str" cm="1">
        <f t="array" ref="R1279">_xlfn.IFS(Table1[[#This Row],[Asset Class]]&lt;&gt;"Local","y",R$11=$E1279,"y",Table1[[#This Row],[Asset Class]]="Local","")</f>
        <v>y</v>
      </c>
      <c r="S1279" s="341" t="str" cm="1">
        <f t="array" ref="S1279">_xlfn.IFS(Table1[[#This Row],[Asset Class]]&lt;&gt;"Local","y",S$11=$E1279,"y",Table1[[#This Row],[Asset Class]]="Local","")</f>
        <v>y</v>
      </c>
      <c r="T1279" s="50"/>
      <c r="U1279" s="95">
        <f>IF(Table1[[#This Row],[Asset Class]]&lt;&gt;"Local",0.25,IF(P1279="y",1,""))</f>
        <v>0.25</v>
      </c>
      <c r="V1279" s="415">
        <f>IF(Table1[[#This Row],[Asset Class]]&lt;&gt;"Local",0.25,IF(Q1279="y",1,""))</f>
        <v>0.25</v>
      </c>
      <c r="W1279" s="415">
        <f>IF(Table1[[#This Row],[Asset Class]]&lt;&gt;"Local",0.25,IF(R1279="y",1,""))</f>
        <v>0.25</v>
      </c>
      <c r="X1279" s="415">
        <f>IF(Table1[[#This Row],[Asset Class]]&lt;&gt;"Local",0.25,IF(S1279="y",1,""))</f>
        <v>0.25</v>
      </c>
      <c r="Y1279" s="95">
        <f t="shared" si="114"/>
        <v>1</v>
      </c>
      <c r="Z1279" s="50"/>
      <c r="AA1279" s="257">
        <f t="shared" si="115"/>
        <v>37037334</v>
      </c>
      <c r="AB1279" s="258">
        <f t="shared" si="116"/>
        <v>37037334</v>
      </c>
      <c r="AC1279" s="258">
        <f t="shared" si="117"/>
        <v>37037334</v>
      </c>
      <c r="AD1279" s="258">
        <f t="shared" si="118"/>
        <v>37037334</v>
      </c>
      <c r="AE1279" s="259">
        <f t="shared" si="119"/>
        <v>148149336</v>
      </c>
    </row>
    <row r="1280" spans="1:31">
      <c r="A1280" s="26"/>
      <c r="B1280" s="210" t="s">
        <v>2169</v>
      </c>
      <c r="C1280" s="211" t="s">
        <v>2170</v>
      </c>
      <c r="D1280" s="211" t="s">
        <v>106</v>
      </c>
      <c r="E1280" s="211" t="s">
        <v>107</v>
      </c>
      <c r="F1280" s="241" t="s">
        <v>692</v>
      </c>
      <c r="G1280" s="357">
        <v>0.5</v>
      </c>
      <c r="H1280" s="360">
        <v>5908.1236644007504</v>
      </c>
      <c r="I1280" s="365">
        <v>295.91815694928124</v>
      </c>
      <c r="J1280" s="332">
        <f>Table1[[#This Row],[Embellishment Area (m2)]]*Table1[[#This Row],[Construction Unit Rate ($/m)]]*Table1[[#This Row],[Embellishment Area Factor]]</f>
        <v>874160.5328989519</v>
      </c>
      <c r="K1280" s="246">
        <v>11816.247328801501</v>
      </c>
      <c r="L1280" s="337">
        <v>157.26221918381682</v>
      </c>
      <c r="M1280" s="88">
        <f>Table1[[#This Row],[Size of land (m2)]]*Table1[[#This Row],[Land Unit Rate ($/m2)]]</f>
        <v>1858249.2773521717</v>
      </c>
      <c r="N1280" s="244">
        <v>2021</v>
      </c>
      <c r="O1280" s="202">
        <f>ROUND(IF(Table1[[#This Row],[Valuation Year]]=2016,(Table1[[#This Row],[Total Construction Cost ($)]]+Table1[[#This Row],[Land Value]])*('General Input Sheet'!$G$38/'General Input Sheet'!$G$43),Table1[[#This Row],[Total Construction Cost ($)]]+Table1[[#This Row],[Land Value]]),0)</f>
        <v>2732410</v>
      </c>
      <c r="P1280" s="123" t="str" cm="1">
        <f t="array" ref="P1280">_xlfn.IFS(Table1[[#This Row],[Asset Class]]&lt;&gt;"Local","y",P$11=$E1280,"y",Table1[[#This Row],[Asset Class]]="Local","")</f>
        <v>y</v>
      </c>
      <c r="Q1280" s="86" t="str" cm="1">
        <f t="array" ref="Q1280">_xlfn.IFS(Table1[[#This Row],[Asset Class]]&lt;&gt;"Local","y",Q$11=$E1280,"y",Table1[[#This Row],[Asset Class]]="Local","")</f>
        <v>y</v>
      </c>
      <c r="R1280" s="86" t="str" cm="1">
        <f t="array" ref="R1280">_xlfn.IFS(Table1[[#This Row],[Asset Class]]&lt;&gt;"Local","y",R$11=$E1280,"y",Table1[[#This Row],[Asset Class]]="Local","")</f>
        <v>y</v>
      </c>
      <c r="S1280" s="341" t="str" cm="1">
        <f t="array" ref="S1280">_xlfn.IFS(Table1[[#This Row],[Asset Class]]&lt;&gt;"Local","y",S$11=$E1280,"y",Table1[[#This Row],[Asset Class]]="Local","")</f>
        <v>y</v>
      </c>
      <c r="T1280" s="50"/>
      <c r="U1280" s="95">
        <f>IF(Table1[[#This Row],[Asset Class]]&lt;&gt;"Local",0.25,IF(P1280="y",1,""))</f>
        <v>0.25</v>
      </c>
      <c r="V1280" s="415">
        <f>IF(Table1[[#This Row],[Asset Class]]&lt;&gt;"Local",0.25,IF(Q1280="y",1,""))</f>
        <v>0.25</v>
      </c>
      <c r="W1280" s="415">
        <f>IF(Table1[[#This Row],[Asset Class]]&lt;&gt;"Local",0.25,IF(R1280="y",1,""))</f>
        <v>0.25</v>
      </c>
      <c r="X1280" s="415">
        <f>IF(Table1[[#This Row],[Asset Class]]&lt;&gt;"Local",0.25,IF(S1280="y",1,""))</f>
        <v>0.25</v>
      </c>
      <c r="Y1280" s="95">
        <f t="shared" si="114"/>
        <v>1</v>
      </c>
      <c r="Z1280" s="50"/>
      <c r="AA1280" s="257">
        <f t="shared" si="115"/>
        <v>683102.5</v>
      </c>
      <c r="AB1280" s="258">
        <f t="shared" si="116"/>
        <v>683102.5</v>
      </c>
      <c r="AC1280" s="258">
        <f t="shared" si="117"/>
        <v>683102.5</v>
      </c>
      <c r="AD1280" s="258">
        <f t="shared" si="118"/>
        <v>683102.5</v>
      </c>
      <c r="AE1280" s="259">
        <f t="shared" si="119"/>
        <v>2732410</v>
      </c>
    </row>
    <row r="1281" spans="1:31">
      <c r="A1281" s="26"/>
      <c r="B1281" s="210" t="s">
        <v>2171</v>
      </c>
      <c r="C1281" s="211" t="s">
        <v>2172</v>
      </c>
      <c r="D1281" s="211" t="s">
        <v>111</v>
      </c>
      <c r="E1281" s="211" t="s">
        <v>114</v>
      </c>
      <c r="F1281" s="241" t="s">
        <v>103</v>
      </c>
      <c r="G1281" s="357">
        <v>0.5</v>
      </c>
      <c r="H1281" s="360">
        <v>7099.8488102818801</v>
      </c>
      <c r="I1281" s="365">
        <v>77.371645491830151</v>
      </c>
      <c r="J1281" s="332">
        <f>Table1[[#This Row],[Embellishment Area (m2)]]*Table1[[#This Row],[Construction Unit Rate ($/m)]]*Table1[[#This Row],[Embellishment Area Factor]]</f>
        <v>274663.49259736086</v>
      </c>
      <c r="K1281" s="246">
        <v>14199.69762056376</v>
      </c>
      <c r="L1281" s="337">
        <v>51.919695325664051</v>
      </c>
      <c r="M1281" s="88">
        <f>Table1[[#This Row],[Size of land (m2)]]*Table1[[#This Row],[Land Unit Rate ($/m2)]]</f>
        <v>737243.97417622723</v>
      </c>
      <c r="N1281" s="244">
        <v>2021</v>
      </c>
      <c r="O1281" s="202">
        <f>ROUND(IF(Table1[[#This Row],[Valuation Year]]=2016,(Table1[[#This Row],[Total Construction Cost ($)]]+Table1[[#This Row],[Land Value]])*('General Input Sheet'!$G$38/'General Input Sheet'!$G$43),Table1[[#This Row],[Total Construction Cost ($)]]+Table1[[#This Row],[Land Value]]),0)</f>
        <v>1011907</v>
      </c>
      <c r="P1281" s="123" t="str" cm="1">
        <f t="array" ref="P1281">_xlfn.IFS(Table1[[#This Row],[Asset Class]]&lt;&gt;"Local","y",P$11=$E1281,"y",Table1[[#This Row],[Asset Class]]="Local","")</f>
        <v/>
      </c>
      <c r="Q1281" s="86" t="str" cm="1">
        <f t="array" ref="Q1281">_xlfn.IFS(Table1[[#This Row],[Asset Class]]&lt;&gt;"Local","y",Q$11=$E1281,"y",Table1[[#This Row],[Asset Class]]="Local","")</f>
        <v/>
      </c>
      <c r="R1281" s="86" t="str" cm="1">
        <f t="array" ref="R1281">_xlfn.IFS(Table1[[#This Row],[Asset Class]]&lt;&gt;"Local","y",R$11=$E1281,"y",Table1[[#This Row],[Asset Class]]="Local","")</f>
        <v/>
      </c>
      <c r="S1281" s="341" t="str" cm="1">
        <f t="array" ref="S1281">_xlfn.IFS(Table1[[#This Row],[Asset Class]]&lt;&gt;"Local","y",S$11=$E1281,"y",Table1[[#This Row],[Asset Class]]="Local","")</f>
        <v>y</v>
      </c>
      <c r="T1281" s="50"/>
      <c r="U1281" s="95" t="str">
        <f>IF(Table1[[#This Row],[Asset Class]]&lt;&gt;"Local",0.25,IF(P1281="y",1,""))</f>
        <v/>
      </c>
      <c r="V1281" s="415" t="str">
        <f>IF(Table1[[#This Row],[Asset Class]]&lt;&gt;"Local",0.25,IF(Q1281="y",1,""))</f>
        <v/>
      </c>
      <c r="W1281" s="415" t="str">
        <f>IF(Table1[[#This Row],[Asset Class]]&lt;&gt;"Local",0.25,IF(R1281="y",1,""))</f>
        <v/>
      </c>
      <c r="X1281" s="415">
        <f>IF(Table1[[#This Row],[Asset Class]]&lt;&gt;"Local",0.25,IF(S1281="y",1,""))</f>
        <v>1</v>
      </c>
      <c r="Y1281" s="95">
        <f t="shared" si="114"/>
        <v>1</v>
      </c>
      <c r="Z1281" s="50"/>
      <c r="AA1281" s="257" t="str">
        <f t="shared" si="115"/>
        <v/>
      </c>
      <c r="AB1281" s="258" t="str">
        <f t="shared" si="116"/>
        <v/>
      </c>
      <c r="AC1281" s="258" t="str">
        <f t="shared" si="117"/>
        <v/>
      </c>
      <c r="AD1281" s="258">
        <f t="shared" si="118"/>
        <v>1011907</v>
      </c>
      <c r="AE1281" s="259">
        <f t="shared" si="119"/>
        <v>1011907</v>
      </c>
    </row>
    <row r="1282" spans="1:31">
      <c r="A1282" s="26"/>
      <c r="B1282" s="210" t="s">
        <v>2173</v>
      </c>
      <c r="C1282" s="211" t="s">
        <v>2174</v>
      </c>
      <c r="D1282" s="211" t="s">
        <v>111</v>
      </c>
      <c r="E1282" s="211" t="s">
        <v>114</v>
      </c>
      <c r="F1282" s="241" t="s">
        <v>103</v>
      </c>
      <c r="G1282" s="357">
        <v>0.5</v>
      </c>
      <c r="H1282" s="360">
        <v>2796.3254321488603</v>
      </c>
      <c r="I1282" s="365">
        <v>77.371645491830151</v>
      </c>
      <c r="J1282" s="332">
        <f>Table1[[#This Row],[Embellishment Area (m2)]]*Table1[[#This Row],[Construction Unit Rate ($/m)]]*Table1[[#This Row],[Embellishment Area Factor]]</f>
        <v>108178.15000800518</v>
      </c>
      <c r="K1282" s="246">
        <v>5592.6508642977205</v>
      </c>
      <c r="L1282" s="337">
        <v>51.919695325664051</v>
      </c>
      <c r="M1282" s="88">
        <f>Table1[[#This Row],[Size of land (m2)]]*Table1[[#This Row],[Land Unit Rate ($/m2)]]</f>
        <v>290368.7289371494</v>
      </c>
      <c r="N1282" s="244">
        <v>2021</v>
      </c>
      <c r="O1282" s="202">
        <f>ROUND(IF(Table1[[#This Row],[Valuation Year]]=2016,(Table1[[#This Row],[Total Construction Cost ($)]]+Table1[[#This Row],[Land Value]])*('General Input Sheet'!$G$38/'General Input Sheet'!$G$43),Table1[[#This Row],[Total Construction Cost ($)]]+Table1[[#This Row],[Land Value]]),0)</f>
        <v>398547</v>
      </c>
      <c r="P1282" s="123" t="str" cm="1">
        <f t="array" ref="P1282">_xlfn.IFS(Table1[[#This Row],[Asset Class]]&lt;&gt;"Local","y",P$11=$E1282,"y",Table1[[#This Row],[Asset Class]]="Local","")</f>
        <v/>
      </c>
      <c r="Q1282" s="86" t="str" cm="1">
        <f t="array" ref="Q1282">_xlfn.IFS(Table1[[#This Row],[Asset Class]]&lt;&gt;"Local","y",Q$11=$E1282,"y",Table1[[#This Row],[Asset Class]]="Local","")</f>
        <v/>
      </c>
      <c r="R1282" s="86" t="str" cm="1">
        <f t="array" ref="R1282">_xlfn.IFS(Table1[[#This Row],[Asset Class]]&lt;&gt;"Local","y",R$11=$E1282,"y",Table1[[#This Row],[Asset Class]]="Local","")</f>
        <v/>
      </c>
      <c r="S1282" s="341" t="str" cm="1">
        <f t="array" ref="S1282">_xlfn.IFS(Table1[[#This Row],[Asset Class]]&lt;&gt;"Local","y",S$11=$E1282,"y",Table1[[#This Row],[Asset Class]]="Local","")</f>
        <v>y</v>
      </c>
      <c r="T1282" s="50"/>
      <c r="U1282" s="95" t="str">
        <f>IF(Table1[[#This Row],[Asset Class]]&lt;&gt;"Local",0.25,IF(P1282="y",1,""))</f>
        <v/>
      </c>
      <c r="V1282" s="415" t="str">
        <f>IF(Table1[[#This Row],[Asset Class]]&lt;&gt;"Local",0.25,IF(Q1282="y",1,""))</f>
        <v/>
      </c>
      <c r="W1282" s="415" t="str">
        <f>IF(Table1[[#This Row],[Asset Class]]&lt;&gt;"Local",0.25,IF(R1282="y",1,""))</f>
        <v/>
      </c>
      <c r="X1282" s="415">
        <f>IF(Table1[[#This Row],[Asset Class]]&lt;&gt;"Local",0.25,IF(S1282="y",1,""))</f>
        <v>1</v>
      </c>
      <c r="Y1282" s="95">
        <f t="shared" si="114"/>
        <v>1</v>
      </c>
      <c r="Z1282" s="50"/>
      <c r="AA1282" s="257" t="str">
        <f t="shared" si="115"/>
        <v/>
      </c>
      <c r="AB1282" s="258" t="str">
        <f t="shared" si="116"/>
        <v/>
      </c>
      <c r="AC1282" s="258" t="str">
        <f t="shared" si="117"/>
        <v/>
      </c>
      <c r="AD1282" s="258">
        <f t="shared" si="118"/>
        <v>398547</v>
      </c>
      <c r="AE1282" s="259">
        <f t="shared" si="119"/>
        <v>398547</v>
      </c>
    </row>
    <row r="1283" spans="1:31">
      <c r="A1283" s="26"/>
      <c r="B1283" s="210" t="s">
        <v>2175</v>
      </c>
      <c r="C1283" s="211" t="s">
        <v>2176</v>
      </c>
      <c r="D1283" s="211" t="s">
        <v>111</v>
      </c>
      <c r="E1283" s="211" t="s">
        <v>143</v>
      </c>
      <c r="F1283" s="241" t="s">
        <v>103</v>
      </c>
      <c r="G1283" s="357">
        <v>0.5</v>
      </c>
      <c r="H1283" s="360">
        <v>1420.932598805178</v>
      </c>
      <c r="I1283" s="365">
        <v>115.6419902144599</v>
      </c>
      <c r="J1283" s="332">
        <f>Table1[[#This Row],[Embellishment Area (m2)]]*Table1[[#This Row],[Construction Unit Rate ($/m)]]*Table1[[#This Row],[Embellishment Area Factor]]</f>
        <v>82159.736843217732</v>
      </c>
      <c r="K1283" s="246">
        <v>0</v>
      </c>
      <c r="L1283" s="337">
        <v>85.331826959272703</v>
      </c>
      <c r="M1283" s="88">
        <f>Table1[[#This Row],[Size of land (m2)]]*Table1[[#This Row],[Land Unit Rate ($/m2)]]</f>
        <v>0</v>
      </c>
      <c r="N1283" s="244">
        <v>2021</v>
      </c>
      <c r="O1283" s="202">
        <f>ROUND(IF(Table1[[#This Row],[Valuation Year]]=2016,(Table1[[#This Row],[Total Construction Cost ($)]]+Table1[[#This Row],[Land Value]])*('General Input Sheet'!$G$38/'General Input Sheet'!$G$43),Table1[[#This Row],[Total Construction Cost ($)]]+Table1[[#This Row],[Land Value]]),0)</f>
        <v>82160</v>
      </c>
      <c r="P1283" s="123" t="str" cm="1">
        <f t="array" ref="P1283">_xlfn.IFS(Table1[[#This Row],[Asset Class]]&lt;&gt;"Local","y",P$11=$E1283,"y",Table1[[#This Row],[Asset Class]]="Local","")</f>
        <v/>
      </c>
      <c r="Q1283" s="86" t="str" cm="1">
        <f t="array" ref="Q1283">_xlfn.IFS(Table1[[#This Row],[Asset Class]]&lt;&gt;"Local","y",Q$11=$E1283,"y",Table1[[#This Row],[Asset Class]]="Local","")</f>
        <v>y</v>
      </c>
      <c r="R1283" s="86" t="str" cm="1">
        <f t="array" ref="R1283">_xlfn.IFS(Table1[[#This Row],[Asset Class]]&lt;&gt;"Local","y",R$11=$E1283,"y",Table1[[#This Row],[Asset Class]]="Local","")</f>
        <v/>
      </c>
      <c r="S1283" s="341" t="str" cm="1">
        <f t="array" ref="S1283">_xlfn.IFS(Table1[[#This Row],[Asset Class]]&lt;&gt;"Local","y",S$11=$E1283,"y",Table1[[#This Row],[Asset Class]]="Local","")</f>
        <v/>
      </c>
      <c r="T1283" s="50"/>
      <c r="U1283" s="95" t="str">
        <f>IF(Table1[[#This Row],[Asset Class]]&lt;&gt;"Local",0.25,IF(P1283="y",1,""))</f>
        <v/>
      </c>
      <c r="V1283" s="415">
        <f>IF(Table1[[#This Row],[Asset Class]]&lt;&gt;"Local",0.25,IF(Q1283="y",1,""))</f>
        <v>1</v>
      </c>
      <c r="W1283" s="415" t="str">
        <f>IF(Table1[[#This Row],[Asset Class]]&lt;&gt;"Local",0.25,IF(R1283="y",1,""))</f>
        <v/>
      </c>
      <c r="X1283" s="415" t="str">
        <f>IF(Table1[[#This Row],[Asset Class]]&lt;&gt;"Local",0.25,IF(S1283="y",1,""))</f>
        <v/>
      </c>
      <c r="Y1283" s="95">
        <f t="shared" si="114"/>
        <v>1</v>
      </c>
      <c r="Z1283" s="50"/>
      <c r="AA1283" s="257" t="str">
        <f t="shared" si="115"/>
        <v/>
      </c>
      <c r="AB1283" s="258">
        <f t="shared" si="116"/>
        <v>82160</v>
      </c>
      <c r="AC1283" s="258" t="str">
        <f t="shared" si="117"/>
        <v/>
      </c>
      <c r="AD1283" s="258" t="str">
        <f t="shared" si="118"/>
        <v/>
      </c>
      <c r="AE1283" s="259">
        <f t="shared" si="119"/>
        <v>82160</v>
      </c>
    </row>
    <row r="1284" spans="1:31">
      <c r="A1284" s="26"/>
      <c r="B1284" s="210" t="s">
        <v>2177</v>
      </c>
      <c r="C1284" s="211" t="s">
        <v>2178</v>
      </c>
      <c r="D1284" s="211" t="s">
        <v>111</v>
      </c>
      <c r="E1284" s="211" t="s">
        <v>102</v>
      </c>
      <c r="F1284" s="241" t="s">
        <v>103</v>
      </c>
      <c r="G1284" s="357">
        <v>0.5</v>
      </c>
      <c r="H1284" s="360">
        <v>1322.4309439764395</v>
      </c>
      <c r="I1284" s="365">
        <v>143.96305955739601</v>
      </c>
      <c r="J1284" s="332">
        <f>Table1[[#This Row],[Embellishment Area (m2)]]*Table1[[#This Row],[Construction Unit Rate ($/m)]]*Table1[[#This Row],[Embellishment Area Factor]]</f>
        <v>95190.602374111797</v>
      </c>
      <c r="K1284" s="246">
        <v>0</v>
      </c>
      <c r="L1284" s="337">
        <v>39.027494808321961</v>
      </c>
      <c r="M1284" s="88">
        <f>Table1[[#This Row],[Size of land (m2)]]*Table1[[#This Row],[Land Unit Rate ($/m2)]]</f>
        <v>0</v>
      </c>
      <c r="N1284" s="244">
        <v>2021</v>
      </c>
      <c r="O1284" s="202">
        <f>ROUND(IF(Table1[[#This Row],[Valuation Year]]=2016,(Table1[[#This Row],[Total Construction Cost ($)]]+Table1[[#This Row],[Land Value]])*('General Input Sheet'!$G$38/'General Input Sheet'!$G$43),Table1[[#This Row],[Total Construction Cost ($)]]+Table1[[#This Row],[Land Value]]),0)</f>
        <v>95191</v>
      </c>
      <c r="P1284" s="123" t="str" cm="1">
        <f t="array" ref="P1284">_xlfn.IFS(Table1[[#This Row],[Asset Class]]&lt;&gt;"Local","y",P$11=$E1284,"y",Table1[[#This Row],[Asset Class]]="Local","")</f>
        <v/>
      </c>
      <c r="Q1284" s="86" t="str" cm="1">
        <f t="array" ref="Q1284">_xlfn.IFS(Table1[[#This Row],[Asset Class]]&lt;&gt;"Local","y",Q$11=$E1284,"y",Table1[[#This Row],[Asset Class]]="Local","")</f>
        <v/>
      </c>
      <c r="R1284" s="86" t="str" cm="1">
        <f t="array" ref="R1284">_xlfn.IFS(Table1[[#This Row],[Asset Class]]&lt;&gt;"Local","y",R$11=$E1284,"y",Table1[[#This Row],[Asset Class]]="Local","")</f>
        <v>y</v>
      </c>
      <c r="S1284" s="341" t="str" cm="1">
        <f t="array" ref="S1284">_xlfn.IFS(Table1[[#This Row],[Asset Class]]&lt;&gt;"Local","y",S$11=$E1284,"y",Table1[[#This Row],[Asset Class]]="Local","")</f>
        <v/>
      </c>
      <c r="T1284" s="50"/>
      <c r="U1284" s="95" t="str">
        <f>IF(Table1[[#This Row],[Asset Class]]&lt;&gt;"Local",0.25,IF(P1284="y",1,""))</f>
        <v/>
      </c>
      <c r="V1284" s="415" t="str">
        <f>IF(Table1[[#This Row],[Asset Class]]&lt;&gt;"Local",0.25,IF(Q1284="y",1,""))</f>
        <v/>
      </c>
      <c r="W1284" s="415">
        <f>IF(Table1[[#This Row],[Asset Class]]&lt;&gt;"Local",0.25,IF(R1284="y",1,""))</f>
        <v>1</v>
      </c>
      <c r="X1284" s="415" t="str">
        <f>IF(Table1[[#This Row],[Asset Class]]&lt;&gt;"Local",0.25,IF(S1284="y",1,""))</f>
        <v/>
      </c>
      <c r="Y1284" s="95">
        <f t="shared" si="114"/>
        <v>1</v>
      </c>
      <c r="Z1284" s="50"/>
      <c r="AA1284" s="257" t="str">
        <f t="shared" si="115"/>
        <v/>
      </c>
      <c r="AB1284" s="258" t="str">
        <f t="shared" si="116"/>
        <v/>
      </c>
      <c r="AC1284" s="258">
        <f t="shared" si="117"/>
        <v>95191</v>
      </c>
      <c r="AD1284" s="258" t="str">
        <f t="shared" si="118"/>
        <v/>
      </c>
      <c r="AE1284" s="259">
        <f t="shared" si="119"/>
        <v>95191</v>
      </c>
    </row>
    <row r="1285" spans="1:31">
      <c r="A1285" s="26"/>
      <c r="B1285" s="210" t="s">
        <v>2179</v>
      </c>
      <c r="C1285" s="211" t="s">
        <v>2180</v>
      </c>
      <c r="D1285" s="211" t="s">
        <v>111</v>
      </c>
      <c r="E1285" s="211" t="s">
        <v>102</v>
      </c>
      <c r="F1285" s="241" t="s">
        <v>103</v>
      </c>
      <c r="G1285" s="357">
        <v>0.5</v>
      </c>
      <c r="H1285" s="360">
        <v>4648.2298701674508</v>
      </c>
      <c r="I1285" s="365">
        <v>143.96305955739601</v>
      </c>
      <c r="J1285" s="332">
        <f>Table1[[#This Row],[Embellishment Area (m2)]]*Table1[[#This Row],[Construction Unit Rate ($/m)]]*Table1[[#This Row],[Embellishment Area Factor]]</f>
        <v>334586.6968176919</v>
      </c>
      <c r="K1285" s="246">
        <v>0</v>
      </c>
      <c r="L1285" s="337">
        <v>39.027494808321961</v>
      </c>
      <c r="M1285" s="88">
        <f>Table1[[#This Row],[Size of land (m2)]]*Table1[[#This Row],[Land Unit Rate ($/m2)]]</f>
        <v>0</v>
      </c>
      <c r="N1285" s="244">
        <v>2021</v>
      </c>
      <c r="O1285" s="202">
        <f>ROUND(IF(Table1[[#This Row],[Valuation Year]]=2016,(Table1[[#This Row],[Total Construction Cost ($)]]+Table1[[#This Row],[Land Value]])*('General Input Sheet'!$G$38/'General Input Sheet'!$G$43),Table1[[#This Row],[Total Construction Cost ($)]]+Table1[[#This Row],[Land Value]]),0)</f>
        <v>334587</v>
      </c>
      <c r="P1285" s="123" t="str" cm="1">
        <f t="array" ref="P1285">_xlfn.IFS(Table1[[#This Row],[Asset Class]]&lt;&gt;"Local","y",P$11=$E1285,"y",Table1[[#This Row],[Asset Class]]="Local","")</f>
        <v/>
      </c>
      <c r="Q1285" s="86" t="str" cm="1">
        <f t="array" ref="Q1285">_xlfn.IFS(Table1[[#This Row],[Asset Class]]&lt;&gt;"Local","y",Q$11=$E1285,"y",Table1[[#This Row],[Asset Class]]="Local","")</f>
        <v/>
      </c>
      <c r="R1285" s="86" t="str" cm="1">
        <f t="array" ref="R1285">_xlfn.IFS(Table1[[#This Row],[Asset Class]]&lt;&gt;"Local","y",R$11=$E1285,"y",Table1[[#This Row],[Asset Class]]="Local","")</f>
        <v>y</v>
      </c>
      <c r="S1285" s="341" t="str" cm="1">
        <f t="array" ref="S1285">_xlfn.IFS(Table1[[#This Row],[Asset Class]]&lt;&gt;"Local","y",S$11=$E1285,"y",Table1[[#This Row],[Asset Class]]="Local","")</f>
        <v/>
      </c>
      <c r="T1285" s="50"/>
      <c r="U1285" s="95" t="str">
        <f>IF(Table1[[#This Row],[Asset Class]]&lt;&gt;"Local",0.25,IF(P1285="y",1,""))</f>
        <v/>
      </c>
      <c r="V1285" s="415" t="str">
        <f>IF(Table1[[#This Row],[Asset Class]]&lt;&gt;"Local",0.25,IF(Q1285="y",1,""))</f>
        <v/>
      </c>
      <c r="W1285" s="415">
        <f>IF(Table1[[#This Row],[Asset Class]]&lt;&gt;"Local",0.25,IF(R1285="y",1,""))</f>
        <v>1</v>
      </c>
      <c r="X1285" s="415" t="str">
        <f>IF(Table1[[#This Row],[Asset Class]]&lt;&gt;"Local",0.25,IF(S1285="y",1,""))</f>
        <v/>
      </c>
      <c r="Y1285" s="95">
        <f t="shared" si="114"/>
        <v>1</v>
      </c>
      <c r="Z1285" s="50"/>
      <c r="AA1285" s="257" t="str">
        <f t="shared" si="115"/>
        <v/>
      </c>
      <c r="AB1285" s="258" t="str">
        <f t="shared" si="116"/>
        <v/>
      </c>
      <c r="AC1285" s="258">
        <f t="shared" si="117"/>
        <v>334587</v>
      </c>
      <c r="AD1285" s="258" t="str">
        <f t="shared" si="118"/>
        <v/>
      </c>
      <c r="AE1285" s="259">
        <f t="shared" si="119"/>
        <v>334587</v>
      </c>
    </row>
    <row r="1286" spans="1:31">
      <c r="A1286" s="26"/>
      <c r="B1286" s="210" t="s">
        <v>2181</v>
      </c>
      <c r="C1286" s="211" t="s">
        <v>2182</v>
      </c>
      <c r="D1286" s="211" t="s">
        <v>111</v>
      </c>
      <c r="E1286" s="211" t="s">
        <v>114</v>
      </c>
      <c r="F1286" s="241" t="s">
        <v>103</v>
      </c>
      <c r="G1286" s="357">
        <v>0.5</v>
      </c>
      <c r="H1286" s="360">
        <v>2262.2949135686522</v>
      </c>
      <c r="I1286" s="365">
        <v>77.371645491830151</v>
      </c>
      <c r="J1286" s="332">
        <f>Table1[[#This Row],[Embellishment Area (m2)]]*Table1[[#This Row],[Construction Unit Rate ($/m)]]*Table1[[#This Row],[Embellishment Area Factor]]</f>
        <v>87518.740025302148</v>
      </c>
      <c r="K1286" s="246">
        <v>0</v>
      </c>
      <c r="L1286" s="337">
        <v>51.919695325664051</v>
      </c>
      <c r="M1286" s="88">
        <f>Table1[[#This Row],[Size of land (m2)]]*Table1[[#This Row],[Land Unit Rate ($/m2)]]</f>
        <v>0</v>
      </c>
      <c r="N1286" s="244">
        <v>2021</v>
      </c>
      <c r="O1286" s="202">
        <f>ROUND(IF(Table1[[#This Row],[Valuation Year]]=2016,(Table1[[#This Row],[Total Construction Cost ($)]]+Table1[[#This Row],[Land Value]])*('General Input Sheet'!$G$38/'General Input Sheet'!$G$43),Table1[[#This Row],[Total Construction Cost ($)]]+Table1[[#This Row],[Land Value]]),0)</f>
        <v>87519</v>
      </c>
      <c r="P1286" s="123" t="str" cm="1">
        <f t="array" ref="P1286">_xlfn.IFS(Table1[[#This Row],[Asset Class]]&lt;&gt;"Local","y",P$11=$E1286,"y",Table1[[#This Row],[Asset Class]]="Local","")</f>
        <v/>
      </c>
      <c r="Q1286" s="86" t="str" cm="1">
        <f t="array" ref="Q1286">_xlfn.IFS(Table1[[#This Row],[Asset Class]]&lt;&gt;"Local","y",Q$11=$E1286,"y",Table1[[#This Row],[Asset Class]]="Local","")</f>
        <v/>
      </c>
      <c r="R1286" s="86" t="str" cm="1">
        <f t="array" ref="R1286">_xlfn.IFS(Table1[[#This Row],[Asset Class]]&lt;&gt;"Local","y",R$11=$E1286,"y",Table1[[#This Row],[Asset Class]]="Local","")</f>
        <v/>
      </c>
      <c r="S1286" s="341" t="str" cm="1">
        <f t="array" ref="S1286">_xlfn.IFS(Table1[[#This Row],[Asset Class]]&lt;&gt;"Local","y",S$11=$E1286,"y",Table1[[#This Row],[Asset Class]]="Local","")</f>
        <v>y</v>
      </c>
      <c r="T1286" s="50"/>
      <c r="U1286" s="95" t="str">
        <f>IF(Table1[[#This Row],[Asset Class]]&lt;&gt;"Local",0.25,IF(P1286="y",1,""))</f>
        <v/>
      </c>
      <c r="V1286" s="415" t="str">
        <f>IF(Table1[[#This Row],[Asset Class]]&lt;&gt;"Local",0.25,IF(Q1286="y",1,""))</f>
        <v/>
      </c>
      <c r="W1286" s="415" t="str">
        <f>IF(Table1[[#This Row],[Asset Class]]&lt;&gt;"Local",0.25,IF(R1286="y",1,""))</f>
        <v/>
      </c>
      <c r="X1286" s="415">
        <f>IF(Table1[[#This Row],[Asset Class]]&lt;&gt;"Local",0.25,IF(S1286="y",1,""))</f>
        <v>1</v>
      </c>
      <c r="Y1286" s="95">
        <f t="shared" si="114"/>
        <v>1</v>
      </c>
      <c r="Z1286" s="50"/>
      <c r="AA1286" s="257" t="str">
        <f t="shared" si="115"/>
        <v/>
      </c>
      <c r="AB1286" s="258" t="str">
        <f t="shared" si="116"/>
        <v/>
      </c>
      <c r="AC1286" s="258" t="str">
        <f t="shared" si="117"/>
        <v/>
      </c>
      <c r="AD1286" s="258">
        <f t="shared" si="118"/>
        <v>87519</v>
      </c>
      <c r="AE1286" s="259">
        <f t="shared" si="119"/>
        <v>87519</v>
      </c>
    </row>
    <row r="1287" spans="1:31">
      <c r="A1287" s="26"/>
      <c r="B1287" s="210" t="s">
        <v>2183</v>
      </c>
      <c r="C1287" s="211" t="s">
        <v>2184</v>
      </c>
      <c r="D1287" s="211" t="s">
        <v>111</v>
      </c>
      <c r="E1287" s="211" t="s">
        <v>114</v>
      </c>
      <c r="F1287" s="241" t="s">
        <v>103</v>
      </c>
      <c r="G1287" s="357">
        <v>0.5</v>
      </c>
      <c r="H1287" s="360">
        <v>873.36422228882554</v>
      </c>
      <c r="I1287" s="365">
        <v>77.371645491830151</v>
      </c>
      <c r="J1287" s="332">
        <f>Table1[[#This Row],[Embellishment Area (m2)]]*Table1[[#This Row],[Construction Unit Rate ($/m)]]*Table1[[#This Row],[Embellishment Area Factor]]</f>
        <v>33786.813496089475</v>
      </c>
      <c r="K1287" s="246">
        <v>0</v>
      </c>
      <c r="L1287" s="337">
        <v>51.919695325664051</v>
      </c>
      <c r="M1287" s="88">
        <f>Table1[[#This Row],[Size of land (m2)]]*Table1[[#This Row],[Land Unit Rate ($/m2)]]</f>
        <v>0</v>
      </c>
      <c r="N1287" s="244">
        <v>2021</v>
      </c>
      <c r="O1287" s="202">
        <f>ROUND(IF(Table1[[#This Row],[Valuation Year]]=2016,(Table1[[#This Row],[Total Construction Cost ($)]]+Table1[[#This Row],[Land Value]])*('General Input Sheet'!$G$38/'General Input Sheet'!$G$43),Table1[[#This Row],[Total Construction Cost ($)]]+Table1[[#This Row],[Land Value]]),0)</f>
        <v>33787</v>
      </c>
      <c r="P1287" s="123" t="str" cm="1">
        <f t="array" ref="P1287">_xlfn.IFS(Table1[[#This Row],[Asset Class]]&lt;&gt;"Local","y",P$11=$E1287,"y",Table1[[#This Row],[Asset Class]]="Local","")</f>
        <v/>
      </c>
      <c r="Q1287" s="86" t="str" cm="1">
        <f t="array" ref="Q1287">_xlfn.IFS(Table1[[#This Row],[Asset Class]]&lt;&gt;"Local","y",Q$11=$E1287,"y",Table1[[#This Row],[Asset Class]]="Local","")</f>
        <v/>
      </c>
      <c r="R1287" s="86" t="str" cm="1">
        <f t="array" ref="R1287">_xlfn.IFS(Table1[[#This Row],[Asset Class]]&lt;&gt;"Local","y",R$11=$E1287,"y",Table1[[#This Row],[Asset Class]]="Local","")</f>
        <v/>
      </c>
      <c r="S1287" s="341" t="str" cm="1">
        <f t="array" ref="S1287">_xlfn.IFS(Table1[[#This Row],[Asset Class]]&lt;&gt;"Local","y",S$11=$E1287,"y",Table1[[#This Row],[Asset Class]]="Local","")</f>
        <v>y</v>
      </c>
      <c r="T1287" s="50"/>
      <c r="U1287" s="95" t="str">
        <f>IF(Table1[[#This Row],[Asset Class]]&lt;&gt;"Local",0.25,IF(P1287="y",1,""))</f>
        <v/>
      </c>
      <c r="V1287" s="415" t="str">
        <f>IF(Table1[[#This Row],[Asset Class]]&lt;&gt;"Local",0.25,IF(Q1287="y",1,""))</f>
        <v/>
      </c>
      <c r="W1287" s="415" t="str">
        <f>IF(Table1[[#This Row],[Asset Class]]&lt;&gt;"Local",0.25,IF(R1287="y",1,""))</f>
        <v/>
      </c>
      <c r="X1287" s="415">
        <f>IF(Table1[[#This Row],[Asset Class]]&lt;&gt;"Local",0.25,IF(S1287="y",1,""))</f>
        <v>1</v>
      </c>
      <c r="Y1287" s="95">
        <f t="shared" si="114"/>
        <v>1</v>
      </c>
      <c r="Z1287" s="50"/>
      <c r="AA1287" s="257" t="str">
        <f t="shared" si="115"/>
        <v/>
      </c>
      <c r="AB1287" s="258" t="str">
        <f t="shared" si="116"/>
        <v/>
      </c>
      <c r="AC1287" s="258" t="str">
        <f t="shared" si="117"/>
        <v/>
      </c>
      <c r="AD1287" s="258">
        <f t="shared" si="118"/>
        <v>33787</v>
      </c>
      <c r="AE1287" s="259">
        <f t="shared" si="119"/>
        <v>33787</v>
      </c>
    </row>
    <row r="1288" spans="1:31">
      <c r="A1288" s="26"/>
      <c r="B1288" s="210" t="s">
        <v>2185</v>
      </c>
      <c r="C1288" s="211" t="s">
        <v>2186</v>
      </c>
      <c r="D1288" s="211" t="s">
        <v>111</v>
      </c>
      <c r="E1288" s="211" t="s">
        <v>107</v>
      </c>
      <c r="F1288" s="241" t="s">
        <v>103</v>
      </c>
      <c r="G1288" s="357">
        <v>0.5</v>
      </c>
      <c r="H1288" s="360">
        <v>1914.0925516307195</v>
      </c>
      <c r="I1288" s="365">
        <v>111.62041035606889</v>
      </c>
      <c r="J1288" s="332">
        <f>Table1[[#This Row],[Embellishment Area (m2)]]*Table1[[#This Row],[Construction Unit Rate ($/m)]]*Table1[[#This Row],[Embellishment Area Factor]]</f>
        <v>106825.89803625795</v>
      </c>
      <c r="K1288" s="246">
        <v>0</v>
      </c>
      <c r="L1288" s="337">
        <v>66.125722619436161</v>
      </c>
      <c r="M1288" s="88">
        <f>Table1[[#This Row],[Size of land (m2)]]*Table1[[#This Row],[Land Unit Rate ($/m2)]]</f>
        <v>0</v>
      </c>
      <c r="N1288" s="244">
        <v>2021</v>
      </c>
      <c r="O1288" s="202">
        <f>ROUND(IF(Table1[[#This Row],[Valuation Year]]=2016,(Table1[[#This Row],[Total Construction Cost ($)]]+Table1[[#This Row],[Land Value]])*('General Input Sheet'!$G$38/'General Input Sheet'!$G$43),Table1[[#This Row],[Total Construction Cost ($)]]+Table1[[#This Row],[Land Value]]),0)</f>
        <v>106826</v>
      </c>
      <c r="P1288" s="123" t="str" cm="1">
        <f t="array" ref="P1288">_xlfn.IFS(Table1[[#This Row],[Asset Class]]&lt;&gt;"Local","y",P$11=$E1288,"y",Table1[[#This Row],[Asset Class]]="Local","")</f>
        <v>y</v>
      </c>
      <c r="Q1288" s="86" t="str" cm="1">
        <f t="array" ref="Q1288">_xlfn.IFS(Table1[[#This Row],[Asset Class]]&lt;&gt;"Local","y",Q$11=$E1288,"y",Table1[[#This Row],[Asset Class]]="Local","")</f>
        <v/>
      </c>
      <c r="R1288" s="86" t="str" cm="1">
        <f t="array" ref="R1288">_xlfn.IFS(Table1[[#This Row],[Asset Class]]&lt;&gt;"Local","y",R$11=$E1288,"y",Table1[[#This Row],[Asset Class]]="Local","")</f>
        <v/>
      </c>
      <c r="S1288" s="341" t="str" cm="1">
        <f t="array" ref="S1288">_xlfn.IFS(Table1[[#This Row],[Asset Class]]&lt;&gt;"Local","y",S$11=$E1288,"y",Table1[[#This Row],[Asset Class]]="Local","")</f>
        <v/>
      </c>
      <c r="T1288" s="50"/>
      <c r="U1288" s="95">
        <f>IF(Table1[[#This Row],[Asset Class]]&lt;&gt;"Local",0.25,IF(P1288="y",1,""))</f>
        <v>1</v>
      </c>
      <c r="V1288" s="415" t="str">
        <f>IF(Table1[[#This Row],[Asset Class]]&lt;&gt;"Local",0.25,IF(Q1288="y",1,""))</f>
        <v/>
      </c>
      <c r="W1288" s="415" t="str">
        <f>IF(Table1[[#This Row],[Asset Class]]&lt;&gt;"Local",0.25,IF(R1288="y",1,""))</f>
        <v/>
      </c>
      <c r="X1288" s="415" t="str">
        <f>IF(Table1[[#This Row],[Asset Class]]&lt;&gt;"Local",0.25,IF(S1288="y",1,""))</f>
        <v/>
      </c>
      <c r="Y1288" s="95">
        <f t="shared" si="114"/>
        <v>1</v>
      </c>
      <c r="Z1288" s="50"/>
      <c r="AA1288" s="257">
        <f t="shared" si="115"/>
        <v>106826</v>
      </c>
      <c r="AB1288" s="258" t="str">
        <f t="shared" si="116"/>
        <v/>
      </c>
      <c r="AC1288" s="258" t="str">
        <f t="shared" si="117"/>
        <v/>
      </c>
      <c r="AD1288" s="258" t="str">
        <f t="shared" si="118"/>
        <v/>
      </c>
      <c r="AE1288" s="259">
        <f t="shared" si="119"/>
        <v>106826</v>
      </c>
    </row>
    <row r="1289" spans="1:31">
      <c r="A1289" s="26"/>
      <c r="B1289" s="210" t="s">
        <v>2185</v>
      </c>
      <c r="C1289" s="211" t="s">
        <v>2187</v>
      </c>
      <c r="D1289" s="211" t="s">
        <v>111</v>
      </c>
      <c r="E1289" s="211" t="s">
        <v>107</v>
      </c>
      <c r="F1289" s="241" t="s">
        <v>108</v>
      </c>
      <c r="G1289" s="357">
        <v>0.5</v>
      </c>
      <c r="H1289" s="360">
        <v>4633.1261616325064</v>
      </c>
      <c r="I1289" s="365">
        <v>111.62041035606889</v>
      </c>
      <c r="J1289" s="332">
        <f>Table1[[#This Row],[Embellishment Area (m2)]]*Table1[[#This Row],[Construction Unit Rate ($/m)]]*Table1[[#This Row],[Embellishment Area Factor]]</f>
        <v>258575.72169642936</v>
      </c>
      <c r="K1289" s="246">
        <v>0</v>
      </c>
      <c r="L1289" s="337">
        <v>66.125722619436161</v>
      </c>
      <c r="M1289" s="88">
        <f>Table1[[#This Row],[Size of land (m2)]]*Table1[[#This Row],[Land Unit Rate ($/m2)]]</f>
        <v>0</v>
      </c>
      <c r="N1289" s="244">
        <v>2021</v>
      </c>
      <c r="O1289" s="202">
        <f>ROUND(IF(Table1[[#This Row],[Valuation Year]]=2016,(Table1[[#This Row],[Total Construction Cost ($)]]+Table1[[#This Row],[Land Value]])*('General Input Sheet'!$G$38/'General Input Sheet'!$G$43),Table1[[#This Row],[Total Construction Cost ($)]]+Table1[[#This Row],[Land Value]]),0)</f>
        <v>258576</v>
      </c>
      <c r="P1289" s="123" t="str" cm="1">
        <f t="array" ref="P1289">_xlfn.IFS(Table1[[#This Row],[Asset Class]]&lt;&gt;"Local","y",P$11=$E1289,"y",Table1[[#This Row],[Asset Class]]="Local","")</f>
        <v>y</v>
      </c>
      <c r="Q1289" s="86" t="str" cm="1">
        <f t="array" ref="Q1289">_xlfn.IFS(Table1[[#This Row],[Asset Class]]&lt;&gt;"Local","y",Q$11=$E1289,"y",Table1[[#This Row],[Asset Class]]="Local","")</f>
        <v/>
      </c>
      <c r="R1289" s="86" t="str" cm="1">
        <f t="array" ref="R1289">_xlfn.IFS(Table1[[#This Row],[Asset Class]]&lt;&gt;"Local","y",R$11=$E1289,"y",Table1[[#This Row],[Asset Class]]="Local","")</f>
        <v/>
      </c>
      <c r="S1289" s="341" t="str" cm="1">
        <f t="array" ref="S1289">_xlfn.IFS(Table1[[#This Row],[Asset Class]]&lt;&gt;"Local","y",S$11=$E1289,"y",Table1[[#This Row],[Asset Class]]="Local","")</f>
        <v/>
      </c>
      <c r="T1289" s="50"/>
      <c r="U1289" s="95">
        <f>IF(Table1[[#This Row],[Asset Class]]&lt;&gt;"Local",0.25,IF(P1289="y",1,""))</f>
        <v>1</v>
      </c>
      <c r="V1289" s="415" t="str">
        <f>IF(Table1[[#This Row],[Asset Class]]&lt;&gt;"Local",0.25,IF(Q1289="y",1,""))</f>
        <v/>
      </c>
      <c r="W1289" s="415" t="str">
        <f>IF(Table1[[#This Row],[Asset Class]]&lt;&gt;"Local",0.25,IF(R1289="y",1,""))</f>
        <v/>
      </c>
      <c r="X1289" s="415" t="str">
        <f>IF(Table1[[#This Row],[Asset Class]]&lt;&gt;"Local",0.25,IF(S1289="y",1,""))</f>
        <v/>
      </c>
      <c r="Y1289" s="95">
        <f t="shared" si="114"/>
        <v>1</v>
      </c>
      <c r="Z1289" s="50"/>
      <c r="AA1289" s="257">
        <f t="shared" si="115"/>
        <v>258576</v>
      </c>
      <c r="AB1289" s="258" t="str">
        <f t="shared" si="116"/>
        <v/>
      </c>
      <c r="AC1289" s="258" t="str">
        <f t="shared" si="117"/>
        <v/>
      </c>
      <c r="AD1289" s="258" t="str">
        <f t="shared" si="118"/>
        <v/>
      </c>
      <c r="AE1289" s="259">
        <f t="shared" si="119"/>
        <v>258576</v>
      </c>
    </row>
    <row r="1290" spans="1:31">
      <c r="A1290" s="26"/>
      <c r="B1290" s="210" t="s">
        <v>2188</v>
      </c>
      <c r="C1290" s="211" t="s">
        <v>2189</v>
      </c>
      <c r="D1290" s="211" t="s">
        <v>111</v>
      </c>
      <c r="E1290" s="211" t="s">
        <v>102</v>
      </c>
      <c r="F1290" s="241" t="s">
        <v>103</v>
      </c>
      <c r="G1290" s="357">
        <v>0.5</v>
      </c>
      <c r="H1290" s="360">
        <v>7265.9274233310352</v>
      </c>
      <c r="I1290" s="365">
        <v>143.96305955739601</v>
      </c>
      <c r="J1290" s="332">
        <f>Table1[[#This Row],[Embellishment Area (m2)]]*Table1[[#This Row],[Construction Unit Rate ($/m)]]*Table1[[#This Row],[Embellishment Area Factor]]</f>
        <v>523012.57119236136</v>
      </c>
      <c r="K1290" s="246">
        <v>0</v>
      </c>
      <c r="L1290" s="337">
        <v>39.027494808321961</v>
      </c>
      <c r="M1290" s="88">
        <f>Table1[[#This Row],[Size of land (m2)]]*Table1[[#This Row],[Land Unit Rate ($/m2)]]</f>
        <v>0</v>
      </c>
      <c r="N1290" s="244">
        <v>2021</v>
      </c>
      <c r="O1290" s="202">
        <f>ROUND(IF(Table1[[#This Row],[Valuation Year]]=2016,(Table1[[#This Row],[Total Construction Cost ($)]]+Table1[[#This Row],[Land Value]])*('General Input Sheet'!$G$38/'General Input Sheet'!$G$43),Table1[[#This Row],[Total Construction Cost ($)]]+Table1[[#This Row],[Land Value]]),0)</f>
        <v>523013</v>
      </c>
      <c r="P1290" s="123" t="str" cm="1">
        <f t="array" ref="P1290">_xlfn.IFS(Table1[[#This Row],[Asset Class]]&lt;&gt;"Local","y",P$11=$E1290,"y",Table1[[#This Row],[Asset Class]]="Local","")</f>
        <v/>
      </c>
      <c r="Q1290" s="86" t="str" cm="1">
        <f t="array" ref="Q1290">_xlfn.IFS(Table1[[#This Row],[Asset Class]]&lt;&gt;"Local","y",Q$11=$E1290,"y",Table1[[#This Row],[Asset Class]]="Local","")</f>
        <v/>
      </c>
      <c r="R1290" s="86" t="str" cm="1">
        <f t="array" ref="R1290">_xlfn.IFS(Table1[[#This Row],[Asset Class]]&lt;&gt;"Local","y",R$11=$E1290,"y",Table1[[#This Row],[Asset Class]]="Local","")</f>
        <v>y</v>
      </c>
      <c r="S1290" s="341" t="str" cm="1">
        <f t="array" ref="S1290">_xlfn.IFS(Table1[[#This Row],[Asset Class]]&lt;&gt;"Local","y",S$11=$E1290,"y",Table1[[#This Row],[Asset Class]]="Local","")</f>
        <v/>
      </c>
      <c r="T1290" s="50"/>
      <c r="U1290" s="95" t="str">
        <f>IF(Table1[[#This Row],[Asset Class]]&lt;&gt;"Local",0.25,IF(P1290="y",1,""))</f>
        <v/>
      </c>
      <c r="V1290" s="415" t="str">
        <f>IF(Table1[[#This Row],[Asset Class]]&lt;&gt;"Local",0.25,IF(Q1290="y",1,""))</f>
        <v/>
      </c>
      <c r="W1290" s="415">
        <f>IF(Table1[[#This Row],[Asset Class]]&lt;&gt;"Local",0.25,IF(R1290="y",1,""))</f>
        <v>1</v>
      </c>
      <c r="X1290" s="415" t="str">
        <f>IF(Table1[[#This Row],[Asset Class]]&lt;&gt;"Local",0.25,IF(S1290="y",1,""))</f>
        <v/>
      </c>
      <c r="Y1290" s="95">
        <f t="shared" si="114"/>
        <v>1</v>
      </c>
      <c r="Z1290" s="50"/>
      <c r="AA1290" s="257" t="str">
        <f t="shared" si="115"/>
        <v/>
      </c>
      <c r="AB1290" s="258" t="str">
        <f t="shared" si="116"/>
        <v/>
      </c>
      <c r="AC1290" s="258">
        <f t="shared" si="117"/>
        <v>523013</v>
      </c>
      <c r="AD1290" s="258" t="str">
        <f t="shared" si="118"/>
        <v/>
      </c>
      <c r="AE1290" s="259">
        <f t="shared" si="119"/>
        <v>523013</v>
      </c>
    </row>
    <row r="1291" spans="1:31">
      <c r="A1291" s="26"/>
      <c r="B1291" s="210" t="s">
        <v>2190</v>
      </c>
      <c r="C1291" s="211" t="s">
        <v>2191</v>
      </c>
      <c r="D1291" s="211" t="s">
        <v>106</v>
      </c>
      <c r="E1291" s="211" t="s">
        <v>114</v>
      </c>
      <c r="F1291" s="241" t="s">
        <v>108</v>
      </c>
      <c r="G1291" s="357">
        <v>0.5</v>
      </c>
      <c r="H1291" s="360">
        <v>8332.7202637609498</v>
      </c>
      <c r="I1291" s="365">
        <v>566.28724924743767</v>
      </c>
      <c r="J1291" s="332">
        <f>Table1[[#This Row],[Embellishment Area (m2)]]*Table1[[#This Row],[Construction Unit Rate ($/m)]]*Table1[[#This Row],[Embellishment Area Factor]]</f>
        <v>2359356.6184567856</v>
      </c>
      <c r="K1291" s="246">
        <v>0</v>
      </c>
      <c r="L1291" s="337">
        <v>75.676903388107434</v>
      </c>
      <c r="M1291" s="88">
        <f>Table1[[#This Row],[Size of land (m2)]]*Table1[[#This Row],[Land Unit Rate ($/m2)]]</f>
        <v>0</v>
      </c>
      <c r="N1291" s="244">
        <v>2021</v>
      </c>
      <c r="O1291" s="202">
        <f>ROUND(IF(Table1[[#This Row],[Valuation Year]]=2016,(Table1[[#This Row],[Total Construction Cost ($)]]+Table1[[#This Row],[Land Value]])*('General Input Sheet'!$G$38/'General Input Sheet'!$G$43),Table1[[#This Row],[Total Construction Cost ($)]]+Table1[[#This Row],[Land Value]]),0)</f>
        <v>2359357</v>
      </c>
      <c r="P1291" s="123" t="str" cm="1">
        <f t="array" ref="P1291">_xlfn.IFS(Table1[[#This Row],[Asset Class]]&lt;&gt;"Local","y",P$11=$E1291,"y",Table1[[#This Row],[Asset Class]]="Local","")</f>
        <v>y</v>
      </c>
      <c r="Q1291" s="86" t="str" cm="1">
        <f t="array" ref="Q1291">_xlfn.IFS(Table1[[#This Row],[Asset Class]]&lt;&gt;"Local","y",Q$11=$E1291,"y",Table1[[#This Row],[Asset Class]]="Local","")</f>
        <v>y</v>
      </c>
      <c r="R1291" s="86" t="str" cm="1">
        <f t="array" ref="R1291">_xlfn.IFS(Table1[[#This Row],[Asset Class]]&lt;&gt;"Local","y",R$11=$E1291,"y",Table1[[#This Row],[Asset Class]]="Local","")</f>
        <v>y</v>
      </c>
      <c r="S1291" s="341" t="str" cm="1">
        <f t="array" ref="S1291">_xlfn.IFS(Table1[[#This Row],[Asset Class]]&lt;&gt;"Local","y",S$11=$E1291,"y",Table1[[#This Row],[Asset Class]]="Local","")</f>
        <v>y</v>
      </c>
      <c r="T1291" s="50"/>
      <c r="U1291" s="95">
        <f>IF(Table1[[#This Row],[Asset Class]]&lt;&gt;"Local",0.25,IF(P1291="y",1,""))</f>
        <v>0.25</v>
      </c>
      <c r="V1291" s="415">
        <f>IF(Table1[[#This Row],[Asset Class]]&lt;&gt;"Local",0.25,IF(Q1291="y",1,""))</f>
        <v>0.25</v>
      </c>
      <c r="W1291" s="415">
        <f>IF(Table1[[#This Row],[Asset Class]]&lt;&gt;"Local",0.25,IF(R1291="y",1,""))</f>
        <v>0.25</v>
      </c>
      <c r="X1291" s="415">
        <f>IF(Table1[[#This Row],[Asset Class]]&lt;&gt;"Local",0.25,IF(S1291="y",1,""))</f>
        <v>0.25</v>
      </c>
      <c r="Y1291" s="95">
        <f t="shared" si="114"/>
        <v>1</v>
      </c>
      <c r="Z1291" s="50"/>
      <c r="AA1291" s="257">
        <f t="shared" si="115"/>
        <v>589839.25</v>
      </c>
      <c r="AB1291" s="258">
        <f t="shared" si="116"/>
        <v>589839.25</v>
      </c>
      <c r="AC1291" s="258">
        <f t="shared" si="117"/>
        <v>589839.25</v>
      </c>
      <c r="AD1291" s="258">
        <f t="shared" si="118"/>
        <v>589839.25</v>
      </c>
      <c r="AE1291" s="259">
        <f t="shared" si="119"/>
        <v>2359357</v>
      </c>
    </row>
    <row r="1292" spans="1:31">
      <c r="A1292" s="26"/>
      <c r="B1292" s="210" t="s">
        <v>2192</v>
      </c>
      <c r="C1292" s="211" t="s">
        <v>2193</v>
      </c>
      <c r="D1292" s="211" t="s">
        <v>111</v>
      </c>
      <c r="E1292" s="211" t="s">
        <v>114</v>
      </c>
      <c r="F1292" s="241" t="s">
        <v>103</v>
      </c>
      <c r="G1292" s="357">
        <v>0.5</v>
      </c>
      <c r="H1292" s="360">
        <v>3495.8934081541629</v>
      </c>
      <c r="I1292" s="365">
        <v>77.371645491830151</v>
      </c>
      <c r="J1292" s="332">
        <f>Table1[[#This Row],[Embellishment Area (m2)]]*Table1[[#This Row],[Construction Unit Rate ($/m)]]*Table1[[#This Row],[Embellishment Area Factor]]</f>
        <v>135241.51272646489</v>
      </c>
      <c r="K1292" s="246">
        <v>0</v>
      </c>
      <c r="L1292" s="337">
        <v>51.919695325664051</v>
      </c>
      <c r="M1292" s="88">
        <f>Table1[[#This Row],[Size of land (m2)]]*Table1[[#This Row],[Land Unit Rate ($/m2)]]</f>
        <v>0</v>
      </c>
      <c r="N1292" s="244">
        <v>2021</v>
      </c>
      <c r="O1292" s="202">
        <f>ROUND(IF(Table1[[#This Row],[Valuation Year]]=2016,(Table1[[#This Row],[Total Construction Cost ($)]]+Table1[[#This Row],[Land Value]])*('General Input Sheet'!$G$38/'General Input Sheet'!$G$43),Table1[[#This Row],[Total Construction Cost ($)]]+Table1[[#This Row],[Land Value]]),0)</f>
        <v>135242</v>
      </c>
      <c r="P1292" s="123" t="str" cm="1">
        <f t="array" ref="P1292">_xlfn.IFS(Table1[[#This Row],[Asset Class]]&lt;&gt;"Local","y",P$11=$E1292,"y",Table1[[#This Row],[Asset Class]]="Local","")</f>
        <v/>
      </c>
      <c r="Q1292" s="86" t="str" cm="1">
        <f t="array" ref="Q1292">_xlfn.IFS(Table1[[#This Row],[Asset Class]]&lt;&gt;"Local","y",Q$11=$E1292,"y",Table1[[#This Row],[Asset Class]]="Local","")</f>
        <v/>
      </c>
      <c r="R1292" s="86" t="str" cm="1">
        <f t="array" ref="R1292">_xlfn.IFS(Table1[[#This Row],[Asset Class]]&lt;&gt;"Local","y",R$11=$E1292,"y",Table1[[#This Row],[Asset Class]]="Local","")</f>
        <v/>
      </c>
      <c r="S1292" s="341" t="str" cm="1">
        <f t="array" ref="S1292">_xlfn.IFS(Table1[[#This Row],[Asset Class]]&lt;&gt;"Local","y",S$11=$E1292,"y",Table1[[#This Row],[Asset Class]]="Local","")</f>
        <v>y</v>
      </c>
      <c r="T1292" s="50"/>
      <c r="U1292" s="95" t="str">
        <f>IF(Table1[[#This Row],[Asset Class]]&lt;&gt;"Local",0.25,IF(P1292="y",1,""))</f>
        <v/>
      </c>
      <c r="V1292" s="415" t="str">
        <f>IF(Table1[[#This Row],[Asset Class]]&lt;&gt;"Local",0.25,IF(Q1292="y",1,""))</f>
        <v/>
      </c>
      <c r="W1292" s="415" t="str">
        <f>IF(Table1[[#This Row],[Asset Class]]&lt;&gt;"Local",0.25,IF(R1292="y",1,""))</f>
        <v/>
      </c>
      <c r="X1292" s="415">
        <f>IF(Table1[[#This Row],[Asset Class]]&lt;&gt;"Local",0.25,IF(S1292="y",1,""))</f>
        <v>1</v>
      </c>
      <c r="Y1292" s="95">
        <f t="shared" si="114"/>
        <v>1</v>
      </c>
      <c r="Z1292" s="50"/>
      <c r="AA1292" s="257" t="str">
        <f t="shared" si="115"/>
        <v/>
      </c>
      <c r="AB1292" s="258" t="str">
        <f t="shared" si="116"/>
        <v/>
      </c>
      <c r="AC1292" s="258" t="str">
        <f t="shared" si="117"/>
        <v/>
      </c>
      <c r="AD1292" s="258">
        <f t="shared" si="118"/>
        <v>135242</v>
      </c>
      <c r="AE1292" s="259">
        <f t="shared" si="119"/>
        <v>135242</v>
      </c>
    </row>
    <row r="1293" spans="1:31">
      <c r="A1293" s="26"/>
      <c r="B1293" s="210" t="s">
        <v>2194</v>
      </c>
      <c r="C1293" s="211" t="s">
        <v>2195</v>
      </c>
      <c r="D1293" s="211" t="s">
        <v>111</v>
      </c>
      <c r="E1293" s="211" t="s">
        <v>143</v>
      </c>
      <c r="F1293" s="241" t="s">
        <v>103</v>
      </c>
      <c r="G1293" s="357">
        <v>0.5</v>
      </c>
      <c r="H1293" s="360">
        <v>1477.1874664214199</v>
      </c>
      <c r="I1293" s="365">
        <v>115.6419902144599</v>
      </c>
      <c r="J1293" s="332">
        <f>Table1[[#This Row],[Embellishment Area (m2)]]*Table1[[#This Row],[Construction Unit Rate ($/m)]]*Table1[[#This Row],[Embellishment Area Factor]]</f>
        <v>85412.449268414319</v>
      </c>
      <c r="K1293" s="246">
        <v>0</v>
      </c>
      <c r="L1293" s="337">
        <v>85.331826959272703</v>
      </c>
      <c r="M1293" s="88">
        <f>Table1[[#This Row],[Size of land (m2)]]*Table1[[#This Row],[Land Unit Rate ($/m2)]]</f>
        <v>0</v>
      </c>
      <c r="N1293" s="244">
        <v>2021</v>
      </c>
      <c r="O1293" s="202">
        <f>ROUND(IF(Table1[[#This Row],[Valuation Year]]=2016,(Table1[[#This Row],[Total Construction Cost ($)]]+Table1[[#This Row],[Land Value]])*('General Input Sheet'!$G$38/'General Input Sheet'!$G$43),Table1[[#This Row],[Total Construction Cost ($)]]+Table1[[#This Row],[Land Value]]),0)</f>
        <v>85412</v>
      </c>
      <c r="P1293" s="123" t="str" cm="1">
        <f t="array" ref="P1293">_xlfn.IFS(Table1[[#This Row],[Asset Class]]&lt;&gt;"Local","y",P$11=$E1293,"y",Table1[[#This Row],[Asset Class]]="Local","")</f>
        <v/>
      </c>
      <c r="Q1293" s="86" t="str" cm="1">
        <f t="array" ref="Q1293">_xlfn.IFS(Table1[[#This Row],[Asset Class]]&lt;&gt;"Local","y",Q$11=$E1293,"y",Table1[[#This Row],[Asset Class]]="Local","")</f>
        <v>y</v>
      </c>
      <c r="R1293" s="86" t="str" cm="1">
        <f t="array" ref="R1293">_xlfn.IFS(Table1[[#This Row],[Asset Class]]&lt;&gt;"Local","y",R$11=$E1293,"y",Table1[[#This Row],[Asset Class]]="Local","")</f>
        <v/>
      </c>
      <c r="S1293" s="341" t="str" cm="1">
        <f t="array" ref="S1293">_xlfn.IFS(Table1[[#This Row],[Asset Class]]&lt;&gt;"Local","y",S$11=$E1293,"y",Table1[[#This Row],[Asset Class]]="Local","")</f>
        <v/>
      </c>
      <c r="T1293" s="50"/>
      <c r="U1293" s="95" t="str">
        <f>IF(Table1[[#This Row],[Asset Class]]&lt;&gt;"Local",0.25,IF(P1293="y",1,""))</f>
        <v/>
      </c>
      <c r="V1293" s="415">
        <f>IF(Table1[[#This Row],[Asset Class]]&lt;&gt;"Local",0.25,IF(Q1293="y",1,""))</f>
        <v>1</v>
      </c>
      <c r="W1293" s="415" t="str">
        <f>IF(Table1[[#This Row],[Asset Class]]&lt;&gt;"Local",0.25,IF(R1293="y",1,""))</f>
        <v/>
      </c>
      <c r="X1293" s="415" t="str">
        <f>IF(Table1[[#This Row],[Asset Class]]&lt;&gt;"Local",0.25,IF(S1293="y",1,""))</f>
        <v/>
      </c>
      <c r="Y1293" s="95">
        <f t="shared" si="114"/>
        <v>1</v>
      </c>
      <c r="Z1293" s="50"/>
      <c r="AA1293" s="257" t="str">
        <f t="shared" si="115"/>
        <v/>
      </c>
      <c r="AB1293" s="258">
        <f t="shared" si="116"/>
        <v>85412</v>
      </c>
      <c r="AC1293" s="258" t="str">
        <f t="shared" si="117"/>
        <v/>
      </c>
      <c r="AD1293" s="258" t="str">
        <f t="shared" si="118"/>
        <v/>
      </c>
      <c r="AE1293" s="259">
        <f t="shared" si="119"/>
        <v>85412</v>
      </c>
    </row>
    <row r="1294" spans="1:31">
      <c r="A1294" s="26"/>
      <c r="B1294" s="210" t="s">
        <v>2196</v>
      </c>
      <c r="C1294" s="211" t="s">
        <v>2197</v>
      </c>
      <c r="D1294" s="211" t="s">
        <v>111</v>
      </c>
      <c r="E1294" s="211" t="s">
        <v>102</v>
      </c>
      <c r="F1294" s="241" t="s">
        <v>103</v>
      </c>
      <c r="G1294" s="357">
        <v>0.5</v>
      </c>
      <c r="H1294" s="360">
        <v>2648.2522066171273</v>
      </c>
      <c r="I1294" s="365">
        <v>143.96305955739601</v>
      </c>
      <c r="J1294" s="332">
        <f>Table1[[#This Row],[Embellishment Area (m2)]]*Table1[[#This Row],[Construction Unit Rate ($/m)]]*Table1[[#This Row],[Embellishment Area Factor]]</f>
        <v>190625.24507211344</v>
      </c>
      <c r="K1294" s="246">
        <v>0</v>
      </c>
      <c r="L1294" s="337">
        <v>39.027494808321961</v>
      </c>
      <c r="M1294" s="88">
        <f>Table1[[#This Row],[Size of land (m2)]]*Table1[[#This Row],[Land Unit Rate ($/m2)]]</f>
        <v>0</v>
      </c>
      <c r="N1294" s="244">
        <v>2021</v>
      </c>
      <c r="O1294" s="202">
        <f>ROUND(IF(Table1[[#This Row],[Valuation Year]]=2016,(Table1[[#This Row],[Total Construction Cost ($)]]+Table1[[#This Row],[Land Value]])*('General Input Sheet'!$G$38/'General Input Sheet'!$G$43),Table1[[#This Row],[Total Construction Cost ($)]]+Table1[[#This Row],[Land Value]]),0)</f>
        <v>190625</v>
      </c>
      <c r="P1294" s="123" t="str" cm="1">
        <f t="array" ref="P1294">_xlfn.IFS(Table1[[#This Row],[Asset Class]]&lt;&gt;"Local","y",P$11=$E1294,"y",Table1[[#This Row],[Asset Class]]="Local","")</f>
        <v/>
      </c>
      <c r="Q1294" s="86" t="str" cm="1">
        <f t="array" ref="Q1294">_xlfn.IFS(Table1[[#This Row],[Asset Class]]&lt;&gt;"Local","y",Q$11=$E1294,"y",Table1[[#This Row],[Asset Class]]="Local","")</f>
        <v/>
      </c>
      <c r="R1294" s="86" t="str" cm="1">
        <f t="array" ref="R1294">_xlfn.IFS(Table1[[#This Row],[Asset Class]]&lt;&gt;"Local","y",R$11=$E1294,"y",Table1[[#This Row],[Asset Class]]="Local","")</f>
        <v>y</v>
      </c>
      <c r="S1294" s="341" t="str" cm="1">
        <f t="array" ref="S1294">_xlfn.IFS(Table1[[#This Row],[Asset Class]]&lt;&gt;"Local","y",S$11=$E1294,"y",Table1[[#This Row],[Asset Class]]="Local","")</f>
        <v/>
      </c>
      <c r="T1294" s="50"/>
      <c r="U1294" s="95" t="str">
        <f>IF(Table1[[#This Row],[Asset Class]]&lt;&gt;"Local",0.25,IF(P1294="y",1,""))</f>
        <v/>
      </c>
      <c r="V1294" s="415" t="str">
        <f>IF(Table1[[#This Row],[Asset Class]]&lt;&gt;"Local",0.25,IF(Q1294="y",1,""))</f>
        <v/>
      </c>
      <c r="W1294" s="415">
        <f>IF(Table1[[#This Row],[Asset Class]]&lt;&gt;"Local",0.25,IF(R1294="y",1,""))</f>
        <v>1</v>
      </c>
      <c r="X1294" s="415" t="str">
        <f>IF(Table1[[#This Row],[Asset Class]]&lt;&gt;"Local",0.25,IF(S1294="y",1,""))</f>
        <v/>
      </c>
      <c r="Y1294" s="95">
        <f t="shared" si="114"/>
        <v>1</v>
      </c>
      <c r="Z1294" s="50"/>
      <c r="AA1294" s="257" t="str">
        <f t="shared" si="115"/>
        <v/>
      </c>
      <c r="AB1294" s="258" t="str">
        <f t="shared" si="116"/>
        <v/>
      </c>
      <c r="AC1294" s="258">
        <f t="shared" si="117"/>
        <v>190625</v>
      </c>
      <c r="AD1294" s="258" t="str">
        <f t="shared" si="118"/>
        <v/>
      </c>
      <c r="AE1294" s="259">
        <f t="shared" si="119"/>
        <v>190625</v>
      </c>
    </row>
    <row r="1295" spans="1:31">
      <c r="A1295" s="26"/>
      <c r="B1295" s="210" t="s">
        <v>2198</v>
      </c>
      <c r="C1295" s="211" t="s">
        <v>2199</v>
      </c>
      <c r="D1295" s="211" t="s">
        <v>111</v>
      </c>
      <c r="E1295" s="211" t="s">
        <v>114</v>
      </c>
      <c r="F1295" s="241" t="s">
        <v>103</v>
      </c>
      <c r="G1295" s="357">
        <v>0.5</v>
      </c>
      <c r="H1295" s="360">
        <v>2715.6099908693732</v>
      </c>
      <c r="I1295" s="365">
        <v>77.371645491830151</v>
      </c>
      <c r="J1295" s="332">
        <f>Table1[[#This Row],[Embellishment Area (m2)]]*Table1[[#This Row],[Construction Unit Rate ($/m)]]*Table1[[#This Row],[Embellishment Area Factor]]</f>
        <v>105055.60675380862</v>
      </c>
      <c r="K1295" s="246">
        <v>0</v>
      </c>
      <c r="L1295" s="337">
        <v>51.919695325664051</v>
      </c>
      <c r="M1295" s="88">
        <f>Table1[[#This Row],[Size of land (m2)]]*Table1[[#This Row],[Land Unit Rate ($/m2)]]</f>
        <v>0</v>
      </c>
      <c r="N1295" s="244">
        <v>2021</v>
      </c>
      <c r="O1295" s="202">
        <f>ROUND(IF(Table1[[#This Row],[Valuation Year]]=2016,(Table1[[#This Row],[Total Construction Cost ($)]]+Table1[[#This Row],[Land Value]])*('General Input Sheet'!$G$38/'General Input Sheet'!$G$43),Table1[[#This Row],[Total Construction Cost ($)]]+Table1[[#This Row],[Land Value]]),0)</f>
        <v>105056</v>
      </c>
      <c r="P1295" s="123" t="str" cm="1">
        <f t="array" ref="P1295">_xlfn.IFS(Table1[[#This Row],[Asset Class]]&lt;&gt;"Local","y",P$11=$E1295,"y",Table1[[#This Row],[Asset Class]]="Local","")</f>
        <v/>
      </c>
      <c r="Q1295" s="86" t="str" cm="1">
        <f t="array" ref="Q1295">_xlfn.IFS(Table1[[#This Row],[Asset Class]]&lt;&gt;"Local","y",Q$11=$E1295,"y",Table1[[#This Row],[Asset Class]]="Local","")</f>
        <v/>
      </c>
      <c r="R1295" s="86" t="str" cm="1">
        <f t="array" ref="R1295">_xlfn.IFS(Table1[[#This Row],[Asset Class]]&lt;&gt;"Local","y",R$11=$E1295,"y",Table1[[#This Row],[Asset Class]]="Local","")</f>
        <v/>
      </c>
      <c r="S1295" s="341" t="str" cm="1">
        <f t="array" ref="S1295">_xlfn.IFS(Table1[[#This Row],[Asset Class]]&lt;&gt;"Local","y",S$11=$E1295,"y",Table1[[#This Row],[Asset Class]]="Local","")</f>
        <v>y</v>
      </c>
      <c r="T1295" s="50"/>
      <c r="U1295" s="95" t="str">
        <f>IF(Table1[[#This Row],[Asset Class]]&lt;&gt;"Local",0.25,IF(P1295="y",1,""))</f>
        <v/>
      </c>
      <c r="V1295" s="415" t="str">
        <f>IF(Table1[[#This Row],[Asset Class]]&lt;&gt;"Local",0.25,IF(Q1295="y",1,""))</f>
        <v/>
      </c>
      <c r="W1295" s="415" t="str">
        <f>IF(Table1[[#This Row],[Asset Class]]&lt;&gt;"Local",0.25,IF(R1295="y",1,""))</f>
        <v/>
      </c>
      <c r="X1295" s="415">
        <f>IF(Table1[[#This Row],[Asset Class]]&lt;&gt;"Local",0.25,IF(S1295="y",1,""))</f>
        <v>1</v>
      </c>
      <c r="Y1295" s="95">
        <f t="shared" ref="Y1295:Y1358" si="120">SUM(U1295:X1295)</f>
        <v>1</v>
      </c>
      <c r="Z1295" s="50"/>
      <c r="AA1295" s="257" t="str">
        <f t="shared" ref="AA1295:AA1358" si="121">IF(U1295="","",(U1295/$Y1295)*$O1295)</f>
        <v/>
      </c>
      <c r="AB1295" s="258" t="str">
        <f t="shared" ref="AB1295:AB1358" si="122">IF(V1295="","",(V1295/$Y1295)*$O1295)</f>
        <v/>
      </c>
      <c r="AC1295" s="258" t="str">
        <f t="shared" ref="AC1295:AC1358" si="123">IF(W1295="","",(W1295/$Y1295)*$O1295)</f>
        <v/>
      </c>
      <c r="AD1295" s="258">
        <f t="shared" ref="AD1295:AD1358" si="124">IF(X1295="","",(X1295/$Y1295)*$O1295)</f>
        <v>105056</v>
      </c>
      <c r="AE1295" s="259">
        <f t="shared" ref="AE1295:AE1358" si="125">SUM(AA1295:AD1295)</f>
        <v>105056</v>
      </c>
    </row>
    <row r="1296" spans="1:31">
      <c r="A1296" s="26"/>
      <c r="B1296" s="210" t="s">
        <v>2200</v>
      </c>
      <c r="C1296" s="211" t="s">
        <v>2201</v>
      </c>
      <c r="D1296" s="211" t="s">
        <v>106</v>
      </c>
      <c r="E1296" s="211" t="s">
        <v>114</v>
      </c>
      <c r="F1296" s="241" t="s">
        <v>108</v>
      </c>
      <c r="G1296" s="357">
        <v>0.5</v>
      </c>
      <c r="H1296" s="360">
        <v>35363.846136983455</v>
      </c>
      <c r="I1296" s="365">
        <v>566.28724924743767</v>
      </c>
      <c r="J1296" s="332">
        <f>Table1[[#This Row],[Embellishment Area (m2)]]*Table1[[#This Row],[Construction Unit Rate ($/m)]]*Table1[[#This Row],[Embellishment Area Factor]]</f>
        <v>10013047.575860992</v>
      </c>
      <c r="K1296" s="246">
        <v>0</v>
      </c>
      <c r="L1296" s="337">
        <v>75.676903388107434</v>
      </c>
      <c r="M1296" s="88">
        <f>Table1[[#This Row],[Size of land (m2)]]*Table1[[#This Row],[Land Unit Rate ($/m2)]]</f>
        <v>0</v>
      </c>
      <c r="N1296" s="244">
        <v>2021</v>
      </c>
      <c r="O1296" s="202">
        <f>ROUND(IF(Table1[[#This Row],[Valuation Year]]=2016,(Table1[[#This Row],[Total Construction Cost ($)]]+Table1[[#This Row],[Land Value]])*('General Input Sheet'!$G$38/'General Input Sheet'!$G$43),Table1[[#This Row],[Total Construction Cost ($)]]+Table1[[#This Row],[Land Value]]),0)</f>
        <v>10013048</v>
      </c>
      <c r="P1296" s="123" t="str" cm="1">
        <f t="array" ref="P1296">_xlfn.IFS(Table1[[#This Row],[Asset Class]]&lt;&gt;"Local","y",P$11=$E1296,"y",Table1[[#This Row],[Asset Class]]="Local","")</f>
        <v>y</v>
      </c>
      <c r="Q1296" s="86" t="str" cm="1">
        <f t="array" ref="Q1296">_xlfn.IFS(Table1[[#This Row],[Asset Class]]&lt;&gt;"Local","y",Q$11=$E1296,"y",Table1[[#This Row],[Asset Class]]="Local","")</f>
        <v>y</v>
      </c>
      <c r="R1296" s="86" t="str" cm="1">
        <f t="array" ref="R1296">_xlfn.IFS(Table1[[#This Row],[Asset Class]]&lt;&gt;"Local","y",R$11=$E1296,"y",Table1[[#This Row],[Asset Class]]="Local","")</f>
        <v>y</v>
      </c>
      <c r="S1296" s="341" t="str" cm="1">
        <f t="array" ref="S1296">_xlfn.IFS(Table1[[#This Row],[Asset Class]]&lt;&gt;"Local","y",S$11=$E1296,"y",Table1[[#This Row],[Asset Class]]="Local","")</f>
        <v>y</v>
      </c>
      <c r="T1296" s="50"/>
      <c r="U1296" s="95">
        <f>IF(Table1[[#This Row],[Asset Class]]&lt;&gt;"Local",0.25,IF(P1296="y",1,""))</f>
        <v>0.25</v>
      </c>
      <c r="V1296" s="415">
        <f>IF(Table1[[#This Row],[Asset Class]]&lt;&gt;"Local",0.25,IF(Q1296="y",1,""))</f>
        <v>0.25</v>
      </c>
      <c r="W1296" s="415">
        <f>IF(Table1[[#This Row],[Asset Class]]&lt;&gt;"Local",0.25,IF(R1296="y",1,""))</f>
        <v>0.25</v>
      </c>
      <c r="X1296" s="415">
        <f>IF(Table1[[#This Row],[Asset Class]]&lt;&gt;"Local",0.25,IF(S1296="y",1,""))</f>
        <v>0.25</v>
      </c>
      <c r="Y1296" s="95">
        <f t="shared" si="120"/>
        <v>1</v>
      </c>
      <c r="Z1296" s="50"/>
      <c r="AA1296" s="257">
        <f t="shared" si="121"/>
        <v>2503262</v>
      </c>
      <c r="AB1296" s="258">
        <f t="shared" si="122"/>
        <v>2503262</v>
      </c>
      <c r="AC1296" s="258">
        <f t="shared" si="123"/>
        <v>2503262</v>
      </c>
      <c r="AD1296" s="258">
        <f t="shared" si="124"/>
        <v>2503262</v>
      </c>
      <c r="AE1296" s="259">
        <f t="shared" si="125"/>
        <v>10013048</v>
      </c>
    </row>
    <row r="1297" spans="1:31">
      <c r="A1297" s="26"/>
      <c r="B1297" s="210" t="s">
        <v>2202</v>
      </c>
      <c r="C1297" s="211" t="s">
        <v>2203</v>
      </c>
      <c r="D1297" s="211" t="s">
        <v>106</v>
      </c>
      <c r="E1297" s="211" t="s">
        <v>102</v>
      </c>
      <c r="F1297" s="241" t="s">
        <v>103</v>
      </c>
      <c r="G1297" s="357">
        <v>0.5</v>
      </c>
      <c r="H1297" s="361">
        <v>20523.508353432859</v>
      </c>
      <c r="I1297" s="365">
        <v>452.87898632773505</v>
      </c>
      <c r="J1297" s="332">
        <f>Table1[[#This Row],[Embellishment Area (m2)]]*Table1[[#This Row],[Construction Unit Rate ($/m)]]*Table1[[#This Row],[Embellishment Area Factor]]</f>
        <v>4647332.8294957383</v>
      </c>
      <c r="K1297" s="246">
        <v>41047.016706865717</v>
      </c>
      <c r="L1297" s="337">
        <v>140.14546069071523</v>
      </c>
      <c r="M1297" s="88">
        <f>Table1[[#This Row],[Size of land (m2)]]*Table1[[#This Row],[Land Unit Rate ($/m2)]]</f>
        <v>5752553.066363181</v>
      </c>
      <c r="N1297" s="244">
        <v>2021</v>
      </c>
      <c r="O1297" s="88">
        <f>ROUND(IF(Table1[[#This Row],[Valuation Year]]=2016,(Table1[[#This Row],[Total Construction Cost ($)]]+Table1[[#This Row],[Land Value]])*('General Input Sheet'!$G$38/'General Input Sheet'!$G$43),Table1[[#This Row],[Total Construction Cost ($)]]+Table1[[#This Row],[Land Value]]),0)</f>
        <v>10399886</v>
      </c>
      <c r="P1297" s="123" t="str" cm="1">
        <f t="array" ref="P1297">_xlfn.IFS(Table1[[#This Row],[Asset Class]]&lt;&gt;"Local","y",P$11=$E1297,"y",Table1[[#This Row],[Asset Class]]="Local","")</f>
        <v>y</v>
      </c>
      <c r="Q1297" s="86" t="str" cm="1">
        <f t="array" ref="Q1297">_xlfn.IFS(Table1[[#This Row],[Asset Class]]&lt;&gt;"Local","y",Q$11=$E1297,"y",Table1[[#This Row],[Asset Class]]="Local","")</f>
        <v>y</v>
      </c>
      <c r="R1297" s="86" t="str" cm="1">
        <f t="array" ref="R1297">_xlfn.IFS(Table1[[#This Row],[Asset Class]]&lt;&gt;"Local","y",R$11=$E1297,"y",Table1[[#This Row],[Asset Class]]="Local","")</f>
        <v>y</v>
      </c>
      <c r="S1297" s="341" t="str" cm="1">
        <f t="array" ref="S1297">_xlfn.IFS(Table1[[#This Row],[Asset Class]]&lt;&gt;"Local","y",S$11=$E1297,"y",Table1[[#This Row],[Asset Class]]="Local","")</f>
        <v>y</v>
      </c>
      <c r="T1297" s="50"/>
      <c r="U1297" s="95">
        <f>IF(Table1[[#This Row],[Asset Class]]&lt;&gt;"Local",0.25,IF(P1297="y",1,""))</f>
        <v>0.25</v>
      </c>
      <c r="V1297" s="415">
        <f>IF(Table1[[#This Row],[Asset Class]]&lt;&gt;"Local",0.25,IF(Q1297="y",1,""))</f>
        <v>0.25</v>
      </c>
      <c r="W1297" s="415">
        <f>IF(Table1[[#This Row],[Asset Class]]&lt;&gt;"Local",0.25,IF(R1297="y",1,""))</f>
        <v>0.25</v>
      </c>
      <c r="X1297" s="415">
        <f>IF(Table1[[#This Row],[Asset Class]]&lt;&gt;"Local",0.25,IF(S1297="y",1,""))</f>
        <v>0.25</v>
      </c>
      <c r="Y1297" s="95">
        <f t="shared" si="120"/>
        <v>1</v>
      </c>
      <c r="Z1297" s="50"/>
      <c r="AA1297" s="257">
        <f t="shared" si="121"/>
        <v>2599971.5</v>
      </c>
      <c r="AB1297" s="258">
        <f t="shared" si="122"/>
        <v>2599971.5</v>
      </c>
      <c r="AC1297" s="258">
        <f t="shared" si="123"/>
        <v>2599971.5</v>
      </c>
      <c r="AD1297" s="258">
        <f t="shared" si="124"/>
        <v>2599971.5</v>
      </c>
      <c r="AE1297" s="259">
        <f t="shared" si="125"/>
        <v>10399886</v>
      </c>
    </row>
    <row r="1298" spans="1:31">
      <c r="A1298" s="26"/>
      <c r="B1298" s="210" t="s">
        <v>2202</v>
      </c>
      <c r="C1298" s="211" t="s">
        <v>2204</v>
      </c>
      <c r="D1298" s="211" t="s">
        <v>106</v>
      </c>
      <c r="E1298" s="211" t="s">
        <v>102</v>
      </c>
      <c r="F1298" s="241" t="s">
        <v>108</v>
      </c>
      <c r="G1298" s="357">
        <v>0.5</v>
      </c>
      <c r="H1298" s="361">
        <v>15684.030003460955</v>
      </c>
      <c r="I1298" s="365">
        <v>452.87898632773505</v>
      </c>
      <c r="J1298" s="332">
        <f>Table1[[#This Row],[Embellishment Area (m2)]]*Table1[[#This Row],[Construction Unit Rate ($/m)]]*Table1[[#This Row],[Embellishment Area Factor]]</f>
        <v>3551483.8047505901</v>
      </c>
      <c r="K1298" s="246">
        <v>31368.060006921911</v>
      </c>
      <c r="L1298" s="337">
        <v>140.14546069071523</v>
      </c>
      <c r="M1298" s="88">
        <f>Table1[[#This Row],[Size of land (m2)]]*Table1[[#This Row],[Land Unit Rate ($/m2)]]</f>
        <v>4396091.2206440708</v>
      </c>
      <c r="N1298" s="244">
        <v>2021</v>
      </c>
      <c r="O1298" s="88">
        <f>ROUND(IF(Table1[[#This Row],[Valuation Year]]=2016,(Table1[[#This Row],[Total Construction Cost ($)]]+Table1[[#This Row],[Land Value]])*('General Input Sheet'!$G$38/'General Input Sheet'!$G$43),Table1[[#This Row],[Total Construction Cost ($)]]+Table1[[#This Row],[Land Value]]),0)</f>
        <v>7947575</v>
      </c>
      <c r="P1298" s="123" t="str" cm="1">
        <f t="array" ref="P1298">_xlfn.IFS(Table1[[#This Row],[Asset Class]]&lt;&gt;"Local","y",P$11=$E1298,"y",Table1[[#This Row],[Asset Class]]="Local","")</f>
        <v>y</v>
      </c>
      <c r="Q1298" s="86" t="str" cm="1">
        <f t="array" ref="Q1298">_xlfn.IFS(Table1[[#This Row],[Asset Class]]&lt;&gt;"Local","y",Q$11=$E1298,"y",Table1[[#This Row],[Asset Class]]="Local","")</f>
        <v>y</v>
      </c>
      <c r="R1298" s="86" t="str" cm="1">
        <f t="array" ref="R1298">_xlfn.IFS(Table1[[#This Row],[Asset Class]]&lt;&gt;"Local","y",R$11=$E1298,"y",Table1[[#This Row],[Asset Class]]="Local","")</f>
        <v>y</v>
      </c>
      <c r="S1298" s="341" t="str" cm="1">
        <f t="array" ref="S1298">_xlfn.IFS(Table1[[#This Row],[Asset Class]]&lt;&gt;"Local","y",S$11=$E1298,"y",Table1[[#This Row],[Asset Class]]="Local","")</f>
        <v>y</v>
      </c>
      <c r="T1298" s="50"/>
      <c r="U1298" s="95">
        <f>IF(Table1[[#This Row],[Asset Class]]&lt;&gt;"Local",0.25,IF(P1298="y",1,""))</f>
        <v>0.25</v>
      </c>
      <c r="V1298" s="415">
        <f>IF(Table1[[#This Row],[Asset Class]]&lt;&gt;"Local",0.25,IF(Q1298="y",1,""))</f>
        <v>0.25</v>
      </c>
      <c r="W1298" s="415">
        <f>IF(Table1[[#This Row],[Asset Class]]&lt;&gt;"Local",0.25,IF(R1298="y",1,""))</f>
        <v>0.25</v>
      </c>
      <c r="X1298" s="415">
        <f>IF(Table1[[#This Row],[Asset Class]]&lt;&gt;"Local",0.25,IF(S1298="y",1,""))</f>
        <v>0.25</v>
      </c>
      <c r="Y1298" s="95">
        <f t="shared" si="120"/>
        <v>1</v>
      </c>
      <c r="Z1298" s="50"/>
      <c r="AA1298" s="257">
        <f t="shared" si="121"/>
        <v>1986893.75</v>
      </c>
      <c r="AB1298" s="258">
        <f t="shared" si="122"/>
        <v>1986893.75</v>
      </c>
      <c r="AC1298" s="258">
        <f t="shared" si="123"/>
        <v>1986893.75</v>
      </c>
      <c r="AD1298" s="258">
        <f t="shared" si="124"/>
        <v>1986893.75</v>
      </c>
      <c r="AE1298" s="259">
        <f t="shared" si="125"/>
        <v>7947575</v>
      </c>
    </row>
    <row r="1299" spans="1:31">
      <c r="A1299" s="26"/>
      <c r="B1299" s="210" t="s">
        <v>2205</v>
      </c>
      <c r="C1299" s="211" t="s">
        <v>2206</v>
      </c>
      <c r="D1299" s="211" t="s">
        <v>111</v>
      </c>
      <c r="E1299" s="211" t="s">
        <v>114</v>
      </c>
      <c r="F1299" s="241" t="s">
        <v>103</v>
      </c>
      <c r="G1299" s="357">
        <v>0.5</v>
      </c>
      <c r="H1299" s="361">
        <v>1174.6594861240615</v>
      </c>
      <c r="I1299" s="365">
        <v>77.371645491830151</v>
      </c>
      <c r="J1299" s="332">
        <f>Table1[[#This Row],[Embellishment Area (m2)]]*Table1[[#This Row],[Construction Unit Rate ($/m)]]*Table1[[#This Row],[Embellishment Area Factor]]</f>
        <v>45442.668667003134</v>
      </c>
      <c r="K1299" s="246">
        <v>0</v>
      </c>
      <c r="L1299" s="337">
        <v>51.919695325664051</v>
      </c>
      <c r="M1299" s="88">
        <f>Table1[[#This Row],[Size of land (m2)]]*Table1[[#This Row],[Land Unit Rate ($/m2)]]</f>
        <v>0</v>
      </c>
      <c r="N1299" s="244">
        <v>2021</v>
      </c>
      <c r="O1299" s="88">
        <f>ROUND(IF(Table1[[#This Row],[Valuation Year]]=2016,(Table1[[#This Row],[Total Construction Cost ($)]]+Table1[[#This Row],[Land Value]])*('General Input Sheet'!$G$38/'General Input Sheet'!$G$43),Table1[[#This Row],[Total Construction Cost ($)]]+Table1[[#This Row],[Land Value]]),0)</f>
        <v>45443</v>
      </c>
      <c r="P1299" s="123" t="str" cm="1">
        <f t="array" ref="P1299">_xlfn.IFS(Table1[[#This Row],[Asset Class]]&lt;&gt;"Local","y",P$11=$E1299,"y",Table1[[#This Row],[Asset Class]]="Local","")</f>
        <v/>
      </c>
      <c r="Q1299" s="86" t="str" cm="1">
        <f t="array" ref="Q1299">_xlfn.IFS(Table1[[#This Row],[Asset Class]]&lt;&gt;"Local","y",Q$11=$E1299,"y",Table1[[#This Row],[Asset Class]]="Local","")</f>
        <v/>
      </c>
      <c r="R1299" s="86" t="str" cm="1">
        <f t="array" ref="R1299">_xlfn.IFS(Table1[[#This Row],[Asset Class]]&lt;&gt;"Local","y",R$11=$E1299,"y",Table1[[#This Row],[Asset Class]]="Local","")</f>
        <v/>
      </c>
      <c r="S1299" s="341" t="str" cm="1">
        <f t="array" ref="S1299">_xlfn.IFS(Table1[[#This Row],[Asset Class]]&lt;&gt;"Local","y",S$11=$E1299,"y",Table1[[#This Row],[Asset Class]]="Local","")</f>
        <v>y</v>
      </c>
      <c r="T1299" s="50"/>
      <c r="U1299" s="95" t="str">
        <f>IF(Table1[[#This Row],[Asset Class]]&lt;&gt;"Local",0.25,IF(P1299="y",1,""))</f>
        <v/>
      </c>
      <c r="V1299" s="415" t="str">
        <f>IF(Table1[[#This Row],[Asset Class]]&lt;&gt;"Local",0.25,IF(Q1299="y",1,""))</f>
        <v/>
      </c>
      <c r="W1299" s="415" t="str">
        <f>IF(Table1[[#This Row],[Asset Class]]&lt;&gt;"Local",0.25,IF(R1299="y",1,""))</f>
        <v/>
      </c>
      <c r="X1299" s="415">
        <f>IF(Table1[[#This Row],[Asset Class]]&lt;&gt;"Local",0.25,IF(S1299="y",1,""))</f>
        <v>1</v>
      </c>
      <c r="Y1299" s="95">
        <f t="shared" si="120"/>
        <v>1</v>
      </c>
      <c r="Z1299" s="50"/>
      <c r="AA1299" s="257" t="str">
        <f t="shared" si="121"/>
        <v/>
      </c>
      <c r="AB1299" s="258" t="str">
        <f t="shared" si="122"/>
        <v/>
      </c>
      <c r="AC1299" s="258" t="str">
        <f t="shared" si="123"/>
        <v/>
      </c>
      <c r="AD1299" s="258">
        <f t="shared" si="124"/>
        <v>45443</v>
      </c>
      <c r="AE1299" s="259">
        <f t="shared" si="125"/>
        <v>45443</v>
      </c>
    </row>
    <row r="1300" spans="1:31">
      <c r="A1300" s="26"/>
      <c r="B1300" s="210" t="s">
        <v>2207</v>
      </c>
      <c r="C1300" s="211" t="s">
        <v>2208</v>
      </c>
      <c r="D1300" s="211" t="s">
        <v>111</v>
      </c>
      <c r="E1300" s="211" t="s">
        <v>143</v>
      </c>
      <c r="F1300" s="241" t="s">
        <v>103</v>
      </c>
      <c r="G1300" s="357">
        <v>0.5</v>
      </c>
      <c r="H1300" s="360">
        <v>2217.9167363279234</v>
      </c>
      <c r="I1300" s="365">
        <v>115.6419902144599</v>
      </c>
      <c r="J1300" s="332">
        <f>Table1[[#This Row],[Embellishment Area (m2)]]*Table1[[#This Row],[Construction Unit Rate ($/m)]]*Table1[[#This Row],[Embellishment Area Factor]]</f>
        <v>128242.15275946028</v>
      </c>
      <c r="K1300" s="246">
        <v>0</v>
      </c>
      <c r="L1300" s="337">
        <v>85.331826959272703</v>
      </c>
      <c r="M1300" s="88">
        <f>Table1[[#This Row],[Size of land (m2)]]*Table1[[#This Row],[Land Unit Rate ($/m2)]]</f>
        <v>0</v>
      </c>
      <c r="N1300" s="244">
        <v>2021</v>
      </c>
      <c r="O1300" s="202">
        <f>ROUND(IF(Table1[[#This Row],[Valuation Year]]=2016,(Table1[[#This Row],[Total Construction Cost ($)]]+Table1[[#This Row],[Land Value]])*('General Input Sheet'!$G$38/'General Input Sheet'!$G$43),Table1[[#This Row],[Total Construction Cost ($)]]+Table1[[#This Row],[Land Value]]),0)</f>
        <v>128242</v>
      </c>
      <c r="P1300" s="123" t="str" cm="1">
        <f t="array" ref="P1300">_xlfn.IFS(Table1[[#This Row],[Asset Class]]&lt;&gt;"Local","y",P$11=$E1300,"y",Table1[[#This Row],[Asset Class]]="Local","")</f>
        <v/>
      </c>
      <c r="Q1300" s="86" t="str" cm="1">
        <f t="array" ref="Q1300">_xlfn.IFS(Table1[[#This Row],[Asset Class]]&lt;&gt;"Local","y",Q$11=$E1300,"y",Table1[[#This Row],[Asset Class]]="Local","")</f>
        <v>y</v>
      </c>
      <c r="R1300" s="86" t="str" cm="1">
        <f t="array" ref="R1300">_xlfn.IFS(Table1[[#This Row],[Asset Class]]&lt;&gt;"Local","y",R$11=$E1300,"y",Table1[[#This Row],[Asset Class]]="Local","")</f>
        <v/>
      </c>
      <c r="S1300" s="341" t="str" cm="1">
        <f t="array" ref="S1300">_xlfn.IFS(Table1[[#This Row],[Asset Class]]&lt;&gt;"Local","y",S$11=$E1300,"y",Table1[[#This Row],[Asset Class]]="Local","")</f>
        <v/>
      </c>
      <c r="T1300" s="50"/>
      <c r="U1300" s="95" t="str">
        <f>IF(Table1[[#This Row],[Asset Class]]&lt;&gt;"Local",0.25,IF(P1300="y",1,""))</f>
        <v/>
      </c>
      <c r="V1300" s="415">
        <f>IF(Table1[[#This Row],[Asset Class]]&lt;&gt;"Local",0.25,IF(Q1300="y",1,""))</f>
        <v>1</v>
      </c>
      <c r="W1300" s="415" t="str">
        <f>IF(Table1[[#This Row],[Asset Class]]&lt;&gt;"Local",0.25,IF(R1300="y",1,""))</f>
        <v/>
      </c>
      <c r="X1300" s="415" t="str">
        <f>IF(Table1[[#This Row],[Asset Class]]&lt;&gt;"Local",0.25,IF(S1300="y",1,""))</f>
        <v/>
      </c>
      <c r="Y1300" s="95">
        <f t="shared" si="120"/>
        <v>1</v>
      </c>
      <c r="Z1300" s="50"/>
      <c r="AA1300" s="257" t="str">
        <f t="shared" si="121"/>
        <v/>
      </c>
      <c r="AB1300" s="258">
        <f t="shared" si="122"/>
        <v>128242</v>
      </c>
      <c r="AC1300" s="258" t="str">
        <f t="shared" si="123"/>
        <v/>
      </c>
      <c r="AD1300" s="258" t="str">
        <f t="shared" si="124"/>
        <v/>
      </c>
      <c r="AE1300" s="259">
        <f t="shared" si="125"/>
        <v>128242</v>
      </c>
    </row>
    <row r="1301" spans="1:31">
      <c r="A1301" s="26"/>
      <c r="B1301" s="210" t="s">
        <v>2209</v>
      </c>
      <c r="C1301" s="211" t="s">
        <v>2210</v>
      </c>
      <c r="D1301" s="211" t="s">
        <v>111</v>
      </c>
      <c r="E1301" s="211" t="s">
        <v>102</v>
      </c>
      <c r="F1301" s="241" t="s">
        <v>103</v>
      </c>
      <c r="G1301" s="357">
        <v>0.5</v>
      </c>
      <c r="H1301" s="360">
        <v>1162.6910047610145</v>
      </c>
      <c r="I1301" s="365">
        <v>143.96305955739601</v>
      </c>
      <c r="J1301" s="332">
        <f>Table1[[#This Row],[Embellishment Area (m2)]]*Table1[[#This Row],[Construction Unit Rate ($/m)]]*Table1[[#This Row],[Embellishment Area Factor]]</f>
        <v>83692.277182629274</v>
      </c>
      <c r="K1301" s="246">
        <v>0</v>
      </c>
      <c r="L1301" s="337">
        <v>39.027494808321961</v>
      </c>
      <c r="M1301" s="88">
        <f>Table1[[#This Row],[Size of land (m2)]]*Table1[[#This Row],[Land Unit Rate ($/m2)]]</f>
        <v>0</v>
      </c>
      <c r="N1301" s="244">
        <v>2021</v>
      </c>
      <c r="O1301" s="202">
        <f>ROUND(IF(Table1[[#This Row],[Valuation Year]]=2016,(Table1[[#This Row],[Total Construction Cost ($)]]+Table1[[#This Row],[Land Value]])*('General Input Sheet'!$G$38/'General Input Sheet'!$G$43),Table1[[#This Row],[Total Construction Cost ($)]]+Table1[[#This Row],[Land Value]]),0)</f>
        <v>83692</v>
      </c>
      <c r="P1301" s="123" t="str" cm="1">
        <f t="array" ref="P1301">_xlfn.IFS(Table1[[#This Row],[Asset Class]]&lt;&gt;"Local","y",P$11=$E1301,"y",Table1[[#This Row],[Asset Class]]="Local","")</f>
        <v/>
      </c>
      <c r="Q1301" s="86" t="str" cm="1">
        <f t="array" ref="Q1301">_xlfn.IFS(Table1[[#This Row],[Asset Class]]&lt;&gt;"Local","y",Q$11=$E1301,"y",Table1[[#This Row],[Asset Class]]="Local","")</f>
        <v/>
      </c>
      <c r="R1301" s="86" t="str" cm="1">
        <f t="array" ref="R1301">_xlfn.IFS(Table1[[#This Row],[Asset Class]]&lt;&gt;"Local","y",R$11=$E1301,"y",Table1[[#This Row],[Asset Class]]="Local","")</f>
        <v>y</v>
      </c>
      <c r="S1301" s="341" t="str" cm="1">
        <f t="array" ref="S1301">_xlfn.IFS(Table1[[#This Row],[Asset Class]]&lt;&gt;"Local","y",S$11=$E1301,"y",Table1[[#This Row],[Asset Class]]="Local","")</f>
        <v/>
      </c>
      <c r="T1301" s="50"/>
      <c r="U1301" s="95" t="str">
        <f>IF(Table1[[#This Row],[Asset Class]]&lt;&gt;"Local",0.25,IF(P1301="y",1,""))</f>
        <v/>
      </c>
      <c r="V1301" s="415" t="str">
        <f>IF(Table1[[#This Row],[Asset Class]]&lt;&gt;"Local",0.25,IF(Q1301="y",1,""))</f>
        <v/>
      </c>
      <c r="W1301" s="415">
        <f>IF(Table1[[#This Row],[Asset Class]]&lt;&gt;"Local",0.25,IF(R1301="y",1,""))</f>
        <v>1</v>
      </c>
      <c r="X1301" s="415" t="str">
        <f>IF(Table1[[#This Row],[Asset Class]]&lt;&gt;"Local",0.25,IF(S1301="y",1,""))</f>
        <v/>
      </c>
      <c r="Y1301" s="95">
        <f t="shared" si="120"/>
        <v>1</v>
      </c>
      <c r="Z1301" s="50"/>
      <c r="AA1301" s="257" t="str">
        <f t="shared" si="121"/>
        <v/>
      </c>
      <c r="AB1301" s="258" t="str">
        <f t="shared" si="122"/>
        <v/>
      </c>
      <c r="AC1301" s="258">
        <f t="shared" si="123"/>
        <v>83692</v>
      </c>
      <c r="AD1301" s="258" t="str">
        <f t="shared" si="124"/>
        <v/>
      </c>
      <c r="AE1301" s="259">
        <f t="shared" si="125"/>
        <v>83692</v>
      </c>
    </row>
    <row r="1302" spans="1:31">
      <c r="A1302" s="26"/>
      <c r="B1302" s="210" t="s">
        <v>2211</v>
      </c>
      <c r="C1302" s="211" t="s">
        <v>2212</v>
      </c>
      <c r="D1302" s="211" t="s">
        <v>111</v>
      </c>
      <c r="E1302" s="211" t="s">
        <v>102</v>
      </c>
      <c r="F1302" s="241" t="s">
        <v>103</v>
      </c>
      <c r="G1302" s="357">
        <v>0.5</v>
      </c>
      <c r="H1302" s="360">
        <v>3665.9923109724505</v>
      </c>
      <c r="I1302" s="365">
        <v>143.96305955739601</v>
      </c>
      <c r="J1302" s="332">
        <f>Table1[[#This Row],[Embellishment Area (m2)]]*Table1[[#This Row],[Construction Unit Rate ($/m)]]*Table1[[#This Row],[Embellishment Area Factor]]</f>
        <v>263883.73470074136</v>
      </c>
      <c r="K1302" s="246">
        <v>7331.9846219449009</v>
      </c>
      <c r="L1302" s="337">
        <v>39.027494808321961</v>
      </c>
      <c r="M1302" s="88">
        <f>Table1[[#This Row],[Size of land (m2)]]*Table1[[#This Row],[Land Unit Rate ($/m2)]]</f>
        <v>286148.99176765105</v>
      </c>
      <c r="N1302" s="244">
        <v>2021</v>
      </c>
      <c r="O1302" s="202">
        <f>ROUND(IF(Table1[[#This Row],[Valuation Year]]=2016,(Table1[[#This Row],[Total Construction Cost ($)]]+Table1[[#This Row],[Land Value]])*('General Input Sheet'!$G$38/'General Input Sheet'!$G$43),Table1[[#This Row],[Total Construction Cost ($)]]+Table1[[#This Row],[Land Value]]),0)</f>
        <v>550033</v>
      </c>
      <c r="P1302" s="123" t="str" cm="1">
        <f t="array" ref="P1302">_xlfn.IFS(Table1[[#This Row],[Asset Class]]&lt;&gt;"Local","y",P$11=$E1302,"y",Table1[[#This Row],[Asset Class]]="Local","")</f>
        <v/>
      </c>
      <c r="Q1302" s="86" t="str" cm="1">
        <f t="array" ref="Q1302">_xlfn.IFS(Table1[[#This Row],[Asset Class]]&lt;&gt;"Local","y",Q$11=$E1302,"y",Table1[[#This Row],[Asset Class]]="Local","")</f>
        <v/>
      </c>
      <c r="R1302" s="86" t="str" cm="1">
        <f t="array" ref="R1302">_xlfn.IFS(Table1[[#This Row],[Asset Class]]&lt;&gt;"Local","y",R$11=$E1302,"y",Table1[[#This Row],[Asset Class]]="Local","")</f>
        <v>y</v>
      </c>
      <c r="S1302" s="341" t="str" cm="1">
        <f t="array" ref="S1302">_xlfn.IFS(Table1[[#This Row],[Asset Class]]&lt;&gt;"Local","y",S$11=$E1302,"y",Table1[[#This Row],[Asset Class]]="Local","")</f>
        <v/>
      </c>
      <c r="T1302" s="50"/>
      <c r="U1302" s="95" t="str">
        <f>IF(Table1[[#This Row],[Asset Class]]&lt;&gt;"Local",0.25,IF(P1302="y",1,""))</f>
        <v/>
      </c>
      <c r="V1302" s="415" t="str">
        <f>IF(Table1[[#This Row],[Asset Class]]&lt;&gt;"Local",0.25,IF(Q1302="y",1,""))</f>
        <v/>
      </c>
      <c r="W1302" s="415">
        <f>IF(Table1[[#This Row],[Asset Class]]&lt;&gt;"Local",0.25,IF(R1302="y",1,""))</f>
        <v>1</v>
      </c>
      <c r="X1302" s="415" t="str">
        <f>IF(Table1[[#This Row],[Asset Class]]&lt;&gt;"Local",0.25,IF(S1302="y",1,""))</f>
        <v/>
      </c>
      <c r="Y1302" s="95">
        <f t="shared" si="120"/>
        <v>1</v>
      </c>
      <c r="Z1302" s="50"/>
      <c r="AA1302" s="257" t="str">
        <f t="shared" si="121"/>
        <v/>
      </c>
      <c r="AB1302" s="258" t="str">
        <f t="shared" si="122"/>
        <v/>
      </c>
      <c r="AC1302" s="258">
        <f t="shared" si="123"/>
        <v>550033</v>
      </c>
      <c r="AD1302" s="258" t="str">
        <f t="shared" si="124"/>
        <v/>
      </c>
      <c r="AE1302" s="259">
        <f t="shared" si="125"/>
        <v>550033</v>
      </c>
    </row>
    <row r="1303" spans="1:31">
      <c r="A1303" s="26"/>
      <c r="B1303" s="210" t="s">
        <v>2213</v>
      </c>
      <c r="C1303" s="211" t="s">
        <v>2214</v>
      </c>
      <c r="D1303" s="211" t="s">
        <v>111</v>
      </c>
      <c r="E1303" s="211" t="s">
        <v>102</v>
      </c>
      <c r="F1303" s="241" t="s">
        <v>103</v>
      </c>
      <c r="G1303" s="357">
        <v>0.5</v>
      </c>
      <c r="H1303" s="360">
        <v>865.13170955834005</v>
      </c>
      <c r="I1303" s="365">
        <v>143.96305955739601</v>
      </c>
      <c r="J1303" s="332">
        <f>Table1[[#This Row],[Embellishment Area (m2)]]*Table1[[#This Row],[Construction Unit Rate ($/m)]]*Table1[[#This Row],[Embellishment Area Factor]]</f>
        <v>62273.503914069566</v>
      </c>
      <c r="K1303" s="246">
        <v>0</v>
      </c>
      <c r="L1303" s="337">
        <v>39.027494808321961</v>
      </c>
      <c r="M1303" s="88">
        <f>Table1[[#This Row],[Size of land (m2)]]*Table1[[#This Row],[Land Unit Rate ($/m2)]]</f>
        <v>0</v>
      </c>
      <c r="N1303" s="244">
        <v>2021</v>
      </c>
      <c r="O1303" s="202">
        <f>ROUND(IF(Table1[[#This Row],[Valuation Year]]=2016,(Table1[[#This Row],[Total Construction Cost ($)]]+Table1[[#This Row],[Land Value]])*('General Input Sheet'!$G$38/'General Input Sheet'!$G$43),Table1[[#This Row],[Total Construction Cost ($)]]+Table1[[#This Row],[Land Value]]),0)</f>
        <v>62274</v>
      </c>
      <c r="P1303" s="123" t="str" cm="1">
        <f t="array" ref="P1303">_xlfn.IFS(Table1[[#This Row],[Asset Class]]&lt;&gt;"Local","y",P$11=$E1303,"y",Table1[[#This Row],[Asset Class]]="Local","")</f>
        <v/>
      </c>
      <c r="Q1303" s="86" t="str" cm="1">
        <f t="array" ref="Q1303">_xlfn.IFS(Table1[[#This Row],[Asset Class]]&lt;&gt;"Local","y",Q$11=$E1303,"y",Table1[[#This Row],[Asset Class]]="Local","")</f>
        <v/>
      </c>
      <c r="R1303" s="86" t="str" cm="1">
        <f t="array" ref="R1303">_xlfn.IFS(Table1[[#This Row],[Asset Class]]&lt;&gt;"Local","y",R$11=$E1303,"y",Table1[[#This Row],[Asset Class]]="Local","")</f>
        <v>y</v>
      </c>
      <c r="S1303" s="341" t="str" cm="1">
        <f t="array" ref="S1303">_xlfn.IFS(Table1[[#This Row],[Asset Class]]&lt;&gt;"Local","y",S$11=$E1303,"y",Table1[[#This Row],[Asset Class]]="Local","")</f>
        <v/>
      </c>
      <c r="T1303" s="50"/>
      <c r="U1303" s="95" t="str">
        <f>IF(Table1[[#This Row],[Asset Class]]&lt;&gt;"Local",0.25,IF(P1303="y",1,""))</f>
        <v/>
      </c>
      <c r="V1303" s="415" t="str">
        <f>IF(Table1[[#This Row],[Asset Class]]&lt;&gt;"Local",0.25,IF(Q1303="y",1,""))</f>
        <v/>
      </c>
      <c r="W1303" s="415">
        <f>IF(Table1[[#This Row],[Asset Class]]&lt;&gt;"Local",0.25,IF(R1303="y",1,""))</f>
        <v>1</v>
      </c>
      <c r="X1303" s="415" t="str">
        <f>IF(Table1[[#This Row],[Asset Class]]&lt;&gt;"Local",0.25,IF(S1303="y",1,""))</f>
        <v/>
      </c>
      <c r="Y1303" s="95">
        <f t="shared" si="120"/>
        <v>1</v>
      </c>
      <c r="Z1303" s="50"/>
      <c r="AA1303" s="257" t="str">
        <f t="shared" si="121"/>
        <v/>
      </c>
      <c r="AB1303" s="258" t="str">
        <f t="shared" si="122"/>
        <v/>
      </c>
      <c r="AC1303" s="258">
        <f t="shared" si="123"/>
        <v>62274</v>
      </c>
      <c r="AD1303" s="258" t="str">
        <f t="shared" si="124"/>
        <v/>
      </c>
      <c r="AE1303" s="259">
        <f t="shared" si="125"/>
        <v>62274</v>
      </c>
    </row>
    <row r="1304" spans="1:31">
      <c r="A1304" s="26"/>
      <c r="B1304" s="210" t="s">
        <v>2215</v>
      </c>
      <c r="C1304" s="211" t="s">
        <v>2216</v>
      </c>
      <c r="D1304" s="211" t="s">
        <v>111</v>
      </c>
      <c r="E1304" s="211" t="s">
        <v>114</v>
      </c>
      <c r="F1304" s="241" t="s">
        <v>108</v>
      </c>
      <c r="G1304" s="357">
        <v>0.5</v>
      </c>
      <c r="H1304" s="360">
        <v>6064.3342629236404</v>
      </c>
      <c r="I1304" s="365">
        <v>77.371645491830151</v>
      </c>
      <c r="J1304" s="332">
        <f>Table1[[#This Row],[Embellishment Area (m2)]]*Table1[[#This Row],[Construction Unit Rate ($/m)]]*Table1[[#This Row],[Embellishment Area Factor]]</f>
        <v>234603.76036744349</v>
      </c>
      <c r="K1304" s="246">
        <v>0</v>
      </c>
      <c r="L1304" s="337">
        <v>51.919695325664051</v>
      </c>
      <c r="M1304" s="88">
        <f>Table1[[#This Row],[Size of land (m2)]]*Table1[[#This Row],[Land Unit Rate ($/m2)]]</f>
        <v>0</v>
      </c>
      <c r="N1304" s="244">
        <v>2021</v>
      </c>
      <c r="O1304" s="202">
        <f>ROUND(IF(Table1[[#This Row],[Valuation Year]]=2016,(Table1[[#This Row],[Total Construction Cost ($)]]+Table1[[#This Row],[Land Value]])*('General Input Sheet'!$G$38/'General Input Sheet'!$G$43),Table1[[#This Row],[Total Construction Cost ($)]]+Table1[[#This Row],[Land Value]]),0)</f>
        <v>234604</v>
      </c>
      <c r="P1304" s="123" t="str" cm="1">
        <f t="array" ref="P1304">_xlfn.IFS(Table1[[#This Row],[Asset Class]]&lt;&gt;"Local","y",P$11=$E1304,"y",Table1[[#This Row],[Asset Class]]="Local","")</f>
        <v/>
      </c>
      <c r="Q1304" s="86" t="str" cm="1">
        <f t="array" ref="Q1304">_xlfn.IFS(Table1[[#This Row],[Asset Class]]&lt;&gt;"Local","y",Q$11=$E1304,"y",Table1[[#This Row],[Asset Class]]="Local","")</f>
        <v/>
      </c>
      <c r="R1304" s="86" t="str" cm="1">
        <f t="array" ref="R1304">_xlfn.IFS(Table1[[#This Row],[Asset Class]]&lt;&gt;"Local","y",R$11=$E1304,"y",Table1[[#This Row],[Asset Class]]="Local","")</f>
        <v/>
      </c>
      <c r="S1304" s="341" t="str" cm="1">
        <f t="array" ref="S1304">_xlfn.IFS(Table1[[#This Row],[Asset Class]]&lt;&gt;"Local","y",S$11=$E1304,"y",Table1[[#This Row],[Asset Class]]="Local","")</f>
        <v>y</v>
      </c>
      <c r="T1304" s="50"/>
      <c r="U1304" s="95" t="str">
        <f>IF(Table1[[#This Row],[Asset Class]]&lt;&gt;"Local",0.25,IF(P1304="y",1,""))</f>
        <v/>
      </c>
      <c r="V1304" s="415" t="str">
        <f>IF(Table1[[#This Row],[Asset Class]]&lt;&gt;"Local",0.25,IF(Q1304="y",1,""))</f>
        <v/>
      </c>
      <c r="W1304" s="415" t="str">
        <f>IF(Table1[[#This Row],[Asset Class]]&lt;&gt;"Local",0.25,IF(R1304="y",1,""))</f>
        <v/>
      </c>
      <c r="X1304" s="415">
        <f>IF(Table1[[#This Row],[Asset Class]]&lt;&gt;"Local",0.25,IF(S1304="y",1,""))</f>
        <v>1</v>
      </c>
      <c r="Y1304" s="95">
        <f t="shared" si="120"/>
        <v>1</v>
      </c>
      <c r="Z1304" s="50"/>
      <c r="AA1304" s="257" t="str">
        <f t="shared" si="121"/>
        <v/>
      </c>
      <c r="AB1304" s="258" t="str">
        <f t="shared" si="122"/>
        <v/>
      </c>
      <c r="AC1304" s="258" t="str">
        <f t="shared" si="123"/>
        <v/>
      </c>
      <c r="AD1304" s="258">
        <f t="shared" si="124"/>
        <v>234604</v>
      </c>
      <c r="AE1304" s="259">
        <f t="shared" si="125"/>
        <v>234604</v>
      </c>
    </row>
    <row r="1305" spans="1:31">
      <c r="A1305" s="26"/>
      <c r="B1305" s="210" t="s">
        <v>2217</v>
      </c>
      <c r="C1305" s="211" t="s">
        <v>2218</v>
      </c>
      <c r="D1305" s="211" t="s">
        <v>111</v>
      </c>
      <c r="E1305" s="211" t="s">
        <v>102</v>
      </c>
      <c r="F1305" s="241" t="s">
        <v>103</v>
      </c>
      <c r="G1305" s="357">
        <v>0.5</v>
      </c>
      <c r="H1305" s="360">
        <v>1605.191993877891</v>
      </c>
      <c r="I1305" s="365">
        <v>143.96305955739601</v>
      </c>
      <c r="J1305" s="332">
        <f>Table1[[#This Row],[Embellishment Area (m2)]]*Table1[[#This Row],[Construction Unit Rate ($/m)]]*Table1[[#This Row],[Embellishment Area Factor]]</f>
        <v>115544.17530784904</v>
      </c>
      <c r="K1305" s="246">
        <v>0</v>
      </c>
      <c r="L1305" s="337">
        <v>39.027494808321961</v>
      </c>
      <c r="M1305" s="88">
        <f>Table1[[#This Row],[Size of land (m2)]]*Table1[[#This Row],[Land Unit Rate ($/m2)]]</f>
        <v>0</v>
      </c>
      <c r="N1305" s="244">
        <v>2021</v>
      </c>
      <c r="O1305" s="202">
        <f>ROUND(IF(Table1[[#This Row],[Valuation Year]]=2016,(Table1[[#This Row],[Total Construction Cost ($)]]+Table1[[#This Row],[Land Value]])*('General Input Sheet'!$G$38/'General Input Sheet'!$G$43),Table1[[#This Row],[Total Construction Cost ($)]]+Table1[[#This Row],[Land Value]]),0)</f>
        <v>115544</v>
      </c>
      <c r="P1305" s="123" t="str" cm="1">
        <f t="array" ref="P1305">_xlfn.IFS(Table1[[#This Row],[Asset Class]]&lt;&gt;"Local","y",P$11=$E1305,"y",Table1[[#This Row],[Asset Class]]="Local","")</f>
        <v/>
      </c>
      <c r="Q1305" s="86" t="str" cm="1">
        <f t="array" ref="Q1305">_xlfn.IFS(Table1[[#This Row],[Asset Class]]&lt;&gt;"Local","y",Q$11=$E1305,"y",Table1[[#This Row],[Asset Class]]="Local","")</f>
        <v/>
      </c>
      <c r="R1305" s="86" t="str" cm="1">
        <f t="array" ref="R1305">_xlfn.IFS(Table1[[#This Row],[Asset Class]]&lt;&gt;"Local","y",R$11=$E1305,"y",Table1[[#This Row],[Asset Class]]="Local","")</f>
        <v>y</v>
      </c>
      <c r="S1305" s="341" t="str" cm="1">
        <f t="array" ref="S1305">_xlfn.IFS(Table1[[#This Row],[Asset Class]]&lt;&gt;"Local","y",S$11=$E1305,"y",Table1[[#This Row],[Asset Class]]="Local","")</f>
        <v/>
      </c>
      <c r="T1305" s="50"/>
      <c r="U1305" s="95" t="str">
        <f>IF(Table1[[#This Row],[Asset Class]]&lt;&gt;"Local",0.25,IF(P1305="y",1,""))</f>
        <v/>
      </c>
      <c r="V1305" s="415" t="str">
        <f>IF(Table1[[#This Row],[Asset Class]]&lt;&gt;"Local",0.25,IF(Q1305="y",1,""))</f>
        <v/>
      </c>
      <c r="W1305" s="415">
        <f>IF(Table1[[#This Row],[Asset Class]]&lt;&gt;"Local",0.25,IF(R1305="y",1,""))</f>
        <v>1</v>
      </c>
      <c r="X1305" s="415" t="str">
        <f>IF(Table1[[#This Row],[Asset Class]]&lt;&gt;"Local",0.25,IF(S1305="y",1,""))</f>
        <v/>
      </c>
      <c r="Y1305" s="95">
        <f t="shared" si="120"/>
        <v>1</v>
      </c>
      <c r="Z1305" s="50"/>
      <c r="AA1305" s="257" t="str">
        <f t="shared" si="121"/>
        <v/>
      </c>
      <c r="AB1305" s="258" t="str">
        <f t="shared" si="122"/>
        <v/>
      </c>
      <c r="AC1305" s="258">
        <f t="shared" si="123"/>
        <v>115544</v>
      </c>
      <c r="AD1305" s="258" t="str">
        <f t="shared" si="124"/>
        <v/>
      </c>
      <c r="AE1305" s="259">
        <f t="shared" si="125"/>
        <v>115544</v>
      </c>
    </row>
    <row r="1306" spans="1:31">
      <c r="A1306" s="26"/>
      <c r="B1306" s="210" t="s">
        <v>2219</v>
      </c>
      <c r="C1306" s="211" t="s">
        <v>2220</v>
      </c>
      <c r="D1306" s="211" t="s">
        <v>106</v>
      </c>
      <c r="E1306" s="211" t="s">
        <v>114</v>
      </c>
      <c r="F1306" s="241" t="s">
        <v>131</v>
      </c>
      <c r="G1306" s="357">
        <v>0.5</v>
      </c>
      <c r="H1306" s="360">
        <v>2548.7972497669957</v>
      </c>
      <c r="I1306" s="365">
        <v>566.28724924743767</v>
      </c>
      <c r="J1306" s="332">
        <f>Table1[[#This Row],[Embellishment Area (m2)]]*Table1[[#This Row],[Construction Unit Rate ($/m)]]*Table1[[#This Row],[Embellishment Area Factor]]</f>
        <v>721675.69172999321</v>
      </c>
      <c r="K1306" s="246">
        <v>0</v>
      </c>
      <c r="L1306" s="337">
        <v>75.676903388107434</v>
      </c>
      <c r="M1306" s="88">
        <f>Table1[[#This Row],[Size of land (m2)]]*Table1[[#This Row],[Land Unit Rate ($/m2)]]</f>
        <v>0</v>
      </c>
      <c r="N1306" s="244">
        <v>2021</v>
      </c>
      <c r="O1306" s="202">
        <f>ROUND(IF(Table1[[#This Row],[Valuation Year]]=2016,(Table1[[#This Row],[Total Construction Cost ($)]]+Table1[[#This Row],[Land Value]])*('General Input Sheet'!$G$38/'General Input Sheet'!$G$43),Table1[[#This Row],[Total Construction Cost ($)]]+Table1[[#This Row],[Land Value]]),0)</f>
        <v>721676</v>
      </c>
      <c r="P1306" s="123" t="str" cm="1">
        <f t="array" ref="P1306">_xlfn.IFS(Table1[[#This Row],[Asset Class]]&lt;&gt;"Local","y",P$11=$E1306,"y",Table1[[#This Row],[Asset Class]]="Local","")</f>
        <v>y</v>
      </c>
      <c r="Q1306" s="86" t="str" cm="1">
        <f t="array" ref="Q1306">_xlfn.IFS(Table1[[#This Row],[Asset Class]]&lt;&gt;"Local","y",Q$11=$E1306,"y",Table1[[#This Row],[Asset Class]]="Local","")</f>
        <v>y</v>
      </c>
      <c r="R1306" s="86" t="str" cm="1">
        <f t="array" ref="R1306">_xlfn.IFS(Table1[[#This Row],[Asset Class]]&lt;&gt;"Local","y",R$11=$E1306,"y",Table1[[#This Row],[Asset Class]]="Local","")</f>
        <v>y</v>
      </c>
      <c r="S1306" s="341" t="str" cm="1">
        <f t="array" ref="S1306">_xlfn.IFS(Table1[[#This Row],[Asset Class]]&lt;&gt;"Local","y",S$11=$E1306,"y",Table1[[#This Row],[Asset Class]]="Local","")</f>
        <v>y</v>
      </c>
      <c r="T1306" s="50"/>
      <c r="U1306" s="95">
        <f>IF(Table1[[#This Row],[Asset Class]]&lt;&gt;"Local",0.25,IF(P1306="y",1,""))</f>
        <v>0.25</v>
      </c>
      <c r="V1306" s="415">
        <f>IF(Table1[[#This Row],[Asset Class]]&lt;&gt;"Local",0.25,IF(Q1306="y",1,""))</f>
        <v>0.25</v>
      </c>
      <c r="W1306" s="415">
        <f>IF(Table1[[#This Row],[Asset Class]]&lt;&gt;"Local",0.25,IF(R1306="y",1,""))</f>
        <v>0.25</v>
      </c>
      <c r="X1306" s="415">
        <f>IF(Table1[[#This Row],[Asset Class]]&lt;&gt;"Local",0.25,IF(S1306="y",1,""))</f>
        <v>0.25</v>
      </c>
      <c r="Y1306" s="95">
        <f t="shared" si="120"/>
        <v>1</v>
      </c>
      <c r="Z1306" s="50"/>
      <c r="AA1306" s="257">
        <f t="shared" si="121"/>
        <v>180419</v>
      </c>
      <c r="AB1306" s="258">
        <f t="shared" si="122"/>
        <v>180419</v>
      </c>
      <c r="AC1306" s="258">
        <f t="shared" si="123"/>
        <v>180419</v>
      </c>
      <c r="AD1306" s="258">
        <f t="shared" si="124"/>
        <v>180419</v>
      </c>
      <c r="AE1306" s="259">
        <f t="shared" si="125"/>
        <v>721676</v>
      </c>
    </row>
    <row r="1307" spans="1:31">
      <c r="A1307" s="26"/>
      <c r="B1307" s="210" t="s">
        <v>2221</v>
      </c>
      <c r="C1307" s="211" t="s">
        <v>2222</v>
      </c>
      <c r="D1307" s="211" t="s">
        <v>111</v>
      </c>
      <c r="E1307" s="211" t="s">
        <v>114</v>
      </c>
      <c r="F1307" s="241" t="s">
        <v>108</v>
      </c>
      <c r="G1307" s="357">
        <v>0.5</v>
      </c>
      <c r="H1307" s="360">
        <v>5533.5474521329497</v>
      </c>
      <c r="I1307" s="365">
        <v>77.371645491830151</v>
      </c>
      <c r="J1307" s="332">
        <f>Table1[[#This Row],[Embellishment Area (m2)]]*Table1[[#This Row],[Construction Unit Rate ($/m)]]*Table1[[#This Row],[Embellishment Area Factor]]</f>
        <v>214069.83588932527</v>
      </c>
      <c r="K1307" s="246">
        <v>0</v>
      </c>
      <c r="L1307" s="337">
        <v>51.919695325664051</v>
      </c>
      <c r="M1307" s="88">
        <f>Table1[[#This Row],[Size of land (m2)]]*Table1[[#This Row],[Land Unit Rate ($/m2)]]</f>
        <v>0</v>
      </c>
      <c r="N1307" s="244">
        <v>2021</v>
      </c>
      <c r="O1307" s="202">
        <f>ROUND(IF(Table1[[#This Row],[Valuation Year]]=2016,(Table1[[#This Row],[Total Construction Cost ($)]]+Table1[[#This Row],[Land Value]])*('General Input Sheet'!$G$38/'General Input Sheet'!$G$43),Table1[[#This Row],[Total Construction Cost ($)]]+Table1[[#This Row],[Land Value]]),0)</f>
        <v>214070</v>
      </c>
      <c r="P1307" s="123" t="str" cm="1">
        <f t="array" ref="P1307">_xlfn.IFS(Table1[[#This Row],[Asset Class]]&lt;&gt;"Local","y",P$11=$E1307,"y",Table1[[#This Row],[Asset Class]]="Local","")</f>
        <v/>
      </c>
      <c r="Q1307" s="86" t="str" cm="1">
        <f t="array" ref="Q1307">_xlfn.IFS(Table1[[#This Row],[Asset Class]]&lt;&gt;"Local","y",Q$11=$E1307,"y",Table1[[#This Row],[Asset Class]]="Local","")</f>
        <v/>
      </c>
      <c r="R1307" s="86" t="str" cm="1">
        <f t="array" ref="R1307">_xlfn.IFS(Table1[[#This Row],[Asset Class]]&lt;&gt;"Local","y",R$11=$E1307,"y",Table1[[#This Row],[Asset Class]]="Local","")</f>
        <v/>
      </c>
      <c r="S1307" s="341" t="str" cm="1">
        <f t="array" ref="S1307">_xlfn.IFS(Table1[[#This Row],[Asset Class]]&lt;&gt;"Local","y",S$11=$E1307,"y",Table1[[#This Row],[Asset Class]]="Local","")</f>
        <v>y</v>
      </c>
      <c r="T1307" s="50"/>
      <c r="U1307" s="95" t="str">
        <f>IF(Table1[[#This Row],[Asset Class]]&lt;&gt;"Local",0.25,IF(P1307="y",1,""))</f>
        <v/>
      </c>
      <c r="V1307" s="415" t="str">
        <f>IF(Table1[[#This Row],[Asset Class]]&lt;&gt;"Local",0.25,IF(Q1307="y",1,""))</f>
        <v/>
      </c>
      <c r="W1307" s="415" t="str">
        <f>IF(Table1[[#This Row],[Asset Class]]&lt;&gt;"Local",0.25,IF(R1307="y",1,""))</f>
        <v/>
      </c>
      <c r="X1307" s="415">
        <f>IF(Table1[[#This Row],[Asset Class]]&lt;&gt;"Local",0.25,IF(S1307="y",1,""))</f>
        <v>1</v>
      </c>
      <c r="Y1307" s="95">
        <f t="shared" si="120"/>
        <v>1</v>
      </c>
      <c r="Z1307" s="50"/>
      <c r="AA1307" s="257" t="str">
        <f t="shared" si="121"/>
        <v/>
      </c>
      <c r="AB1307" s="258" t="str">
        <f t="shared" si="122"/>
        <v/>
      </c>
      <c r="AC1307" s="258" t="str">
        <f t="shared" si="123"/>
        <v/>
      </c>
      <c r="AD1307" s="258">
        <f t="shared" si="124"/>
        <v>214070</v>
      </c>
      <c r="AE1307" s="259">
        <f t="shared" si="125"/>
        <v>214070</v>
      </c>
    </row>
    <row r="1308" spans="1:31">
      <c r="A1308" s="26"/>
      <c r="B1308" s="210" t="s">
        <v>2223</v>
      </c>
      <c r="C1308" s="211" t="s">
        <v>2224</v>
      </c>
      <c r="D1308" s="211" t="s">
        <v>111</v>
      </c>
      <c r="E1308" s="211" t="s">
        <v>143</v>
      </c>
      <c r="F1308" s="241" t="s">
        <v>103</v>
      </c>
      <c r="G1308" s="357">
        <v>0.5</v>
      </c>
      <c r="H1308" s="360">
        <v>899.5108978288215</v>
      </c>
      <c r="I1308" s="365">
        <v>115.6419902144599</v>
      </c>
      <c r="J1308" s="332">
        <f>Table1[[#This Row],[Embellishment Area (m2)]]*Table1[[#This Row],[Construction Unit Rate ($/m)]]*Table1[[#This Row],[Embellishment Area Factor]]</f>
        <v>52010.615222260305</v>
      </c>
      <c r="K1308" s="246">
        <v>1799.021795657643</v>
      </c>
      <c r="L1308" s="337">
        <v>85.331826959272703</v>
      </c>
      <c r="M1308" s="88">
        <f>Table1[[#This Row],[Size of land (m2)]]*Table1[[#This Row],[Land Unit Rate ($/m2)]]</f>
        <v>153513.81656301804</v>
      </c>
      <c r="N1308" s="244">
        <v>2021</v>
      </c>
      <c r="O1308" s="202">
        <f>ROUND(IF(Table1[[#This Row],[Valuation Year]]=2016,(Table1[[#This Row],[Total Construction Cost ($)]]+Table1[[#This Row],[Land Value]])*('General Input Sheet'!$G$38/'General Input Sheet'!$G$43),Table1[[#This Row],[Total Construction Cost ($)]]+Table1[[#This Row],[Land Value]]),0)</f>
        <v>205524</v>
      </c>
      <c r="P1308" s="123" t="str" cm="1">
        <f t="array" ref="P1308">_xlfn.IFS(Table1[[#This Row],[Asset Class]]&lt;&gt;"Local","y",P$11=$E1308,"y",Table1[[#This Row],[Asset Class]]="Local","")</f>
        <v/>
      </c>
      <c r="Q1308" s="86" t="str" cm="1">
        <f t="array" ref="Q1308">_xlfn.IFS(Table1[[#This Row],[Asset Class]]&lt;&gt;"Local","y",Q$11=$E1308,"y",Table1[[#This Row],[Asset Class]]="Local","")</f>
        <v>y</v>
      </c>
      <c r="R1308" s="86" t="str" cm="1">
        <f t="array" ref="R1308">_xlfn.IFS(Table1[[#This Row],[Asset Class]]&lt;&gt;"Local","y",R$11=$E1308,"y",Table1[[#This Row],[Asset Class]]="Local","")</f>
        <v/>
      </c>
      <c r="S1308" s="341" t="str" cm="1">
        <f t="array" ref="S1308">_xlfn.IFS(Table1[[#This Row],[Asset Class]]&lt;&gt;"Local","y",S$11=$E1308,"y",Table1[[#This Row],[Asset Class]]="Local","")</f>
        <v/>
      </c>
      <c r="T1308" s="50"/>
      <c r="U1308" s="95" t="str">
        <f>IF(Table1[[#This Row],[Asset Class]]&lt;&gt;"Local",0.25,IF(P1308="y",1,""))</f>
        <v/>
      </c>
      <c r="V1308" s="415">
        <f>IF(Table1[[#This Row],[Asset Class]]&lt;&gt;"Local",0.25,IF(Q1308="y",1,""))</f>
        <v>1</v>
      </c>
      <c r="W1308" s="415" t="str">
        <f>IF(Table1[[#This Row],[Asset Class]]&lt;&gt;"Local",0.25,IF(R1308="y",1,""))</f>
        <v/>
      </c>
      <c r="X1308" s="415" t="str">
        <f>IF(Table1[[#This Row],[Asset Class]]&lt;&gt;"Local",0.25,IF(S1308="y",1,""))</f>
        <v/>
      </c>
      <c r="Y1308" s="95">
        <f t="shared" si="120"/>
        <v>1</v>
      </c>
      <c r="Z1308" s="50"/>
      <c r="AA1308" s="257" t="str">
        <f t="shared" si="121"/>
        <v/>
      </c>
      <c r="AB1308" s="258">
        <f t="shared" si="122"/>
        <v>205524</v>
      </c>
      <c r="AC1308" s="258" t="str">
        <f t="shared" si="123"/>
        <v/>
      </c>
      <c r="AD1308" s="258" t="str">
        <f t="shared" si="124"/>
        <v/>
      </c>
      <c r="AE1308" s="259">
        <f t="shared" si="125"/>
        <v>205524</v>
      </c>
    </row>
    <row r="1309" spans="1:31">
      <c r="A1309" s="26"/>
      <c r="B1309" s="210" t="s">
        <v>2223</v>
      </c>
      <c r="C1309" s="211" t="s">
        <v>2225</v>
      </c>
      <c r="D1309" s="211" t="s">
        <v>111</v>
      </c>
      <c r="E1309" s="211" t="s">
        <v>143</v>
      </c>
      <c r="F1309" s="241" t="s">
        <v>108</v>
      </c>
      <c r="G1309" s="357">
        <v>0.5</v>
      </c>
      <c r="H1309" s="360">
        <v>1995.7545825936495</v>
      </c>
      <c r="I1309" s="365">
        <v>115.6419902144599</v>
      </c>
      <c r="J1309" s="332">
        <f>Table1[[#This Row],[Embellishment Area (m2)]]*Table1[[#This Row],[Construction Unit Rate ($/m)]]*Table1[[#This Row],[Embellishment Area Factor]]</f>
        <v>115396.51595537916</v>
      </c>
      <c r="K1309" s="246">
        <v>3991.509165187299</v>
      </c>
      <c r="L1309" s="337">
        <v>85.331826959272703</v>
      </c>
      <c r="M1309" s="88">
        <f>Table1[[#This Row],[Size of land (m2)]]*Table1[[#This Row],[Land Unit Rate ($/m2)]]</f>
        <v>340602.76939011365</v>
      </c>
      <c r="N1309" s="244">
        <v>2021</v>
      </c>
      <c r="O1309" s="202">
        <f>ROUND(IF(Table1[[#This Row],[Valuation Year]]=2016,(Table1[[#This Row],[Total Construction Cost ($)]]+Table1[[#This Row],[Land Value]])*('General Input Sheet'!$G$38/'General Input Sheet'!$G$43),Table1[[#This Row],[Total Construction Cost ($)]]+Table1[[#This Row],[Land Value]]),0)</f>
        <v>455999</v>
      </c>
      <c r="P1309" s="123" t="str" cm="1">
        <f t="array" ref="P1309">_xlfn.IFS(Table1[[#This Row],[Asset Class]]&lt;&gt;"Local","y",P$11=$E1309,"y",Table1[[#This Row],[Asset Class]]="Local","")</f>
        <v/>
      </c>
      <c r="Q1309" s="86" t="str" cm="1">
        <f t="array" ref="Q1309">_xlfn.IFS(Table1[[#This Row],[Asset Class]]&lt;&gt;"Local","y",Q$11=$E1309,"y",Table1[[#This Row],[Asset Class]]="Local","")</f>
        <v>y</v>
      </c>
      <c r="R1309" s="86" t="str" cm="1">
        <f t="array" ref="R1309">_xlfn.IFS(Table1[[#This Row],[Asset Class]]&lt;&gt;"Local","y",R$11=$E1309,"y",Table1[[#This Row],[Asset Class]]="Local","")</f>
        <v/>
      </c>
      <c r="S1309" s="341" t="str" cm="1">
        <f t="array" ref="S1309">_xlfn.IFS(Table1[[#This Row],[Asset Class]]&lt;&gt;"Local","y",S$11=$E1309,"y",Table1[[#This Row],[Asset Class]]="Local","")</f>
        <v/>
      </c>
      <c r="T1309" s="50"/>
      <c r="U1309" s="95" t="str">
        <f>IF(Table1[[#This Row],[Asset Class]]&lt;&gt;"Local",0.25,IF(P1309="y",1,""))</f>
        <v/>
      </c>
      <c r="V1309" s="415">
        <f>IF(Table1[[#This Row],[Asset Class]]&lt;&gt;"Local",0.25,IF(Q1309="y",1,""))</f>
        <v>1</v>
      </c>
      <c r="W1309" s="415" t="str">
        <f>IF(Table1[[#This Row],[Asset Class]]&lt;&gt;"Local",0.25,IF(R1309="y",1,""))</f>
        <v/>
      </c>
      <c r="X1309" s="415" t="str">
        <f>IF(Table1[[#This Row],[Asset Class]]&lt;&gt;"Local",0.25,IF(S1309="y",1,""))</f>
        <v/>
      </c>
      <c r="Y1309" s="95">
        <f t="shared" si="120"/>
        <v>1</v>
      </c>
      <c r="Z1309" s="50"/>
      <c r="AA1309" s="257" t="str">
        <f t="shared" si="121"/>
        <v/>
      </c>
      <c r="AB1309" s="258">
        <f t="shared" si="122"/>
        <v>455999</v>
      </c>
      <c r="AC1309" s="258" t="str">
        <f t="shared" si="123"/>
        <v/>
      </c>
      <c r="AD1309" s="258" t="str">
        <f t="shared" si="124"/>
        <v/>
      </c>
      <c r="AE1309" s="259">
        <f t="shared" si="125"/>
        <v>455999</v>
      </c>
    </row>
    <row r="1310" spans="1:31">
      <c r="A1310" s="26"/>
      <c r="B1310" s="210" t="s">
        <v>2226</v>
      </c>
      <c r="C1310" s="211" t="s">
        <v>2227</v>
      </c>
      <c r="D1310" s="211" t="s">
        <v>111</v>
      </c>
      <c r="E1310" s="211" t="s">
        <v>114</v>
      </c>
      <c r="F1310" s="241" t="s">
        <v>103</v>
      </c>
      <c r="G1310" s="357">
        <v>0.5</v>
      </c>
      <c r="H1310" s="360">
        <v>1146.3902891775069</v>
      </c>
      <c r="I1310" s="365">
        <v>77.371645491830151</v>
      </c>
      <c r="J1310" s="332">
        <f>Table1[[#This Row],[Embellishment Area (m2)]]*Table1[[#This Row],[Construction Unit Rate ($/m)]]*Table1[[#This Row],[Embellishment Area Factor]]</f>
        <v>44349.051524759358</v>
      </c>
      <c r="K1310" s="246">
        <v>0</v>
      </c>
      <c r="L1310" s="337">
        <v>51.919695325664051</v>
      </c>
      <c r="M1310" s="88">
        <f>Table1[[#This Row],[Size of land (m2)]]*Table1[[#This Row],[Land Unit Rate ($/m2)]]</f>
        <v>0</v>
      </c>
      <c r="N1310" s="244">
        <v>2021</v>
      </c>
      <c r="O1310" s="202">
        <f>ROUND(IF(Table1[[#This Row],[Valuation Year]]=2016,(Table1[[#This Row],[Total Construction Cost ($)]]+Table1[[#This Row],[Land Value]])*('General Input Sheet'!$G$38/'General Input Sheet'!$G$43),Table1[[#This Row],[Total Construction Cost ($)]]+Table1[[#This Row],[Land Value]]),0)</f>
        <v>44349</v>
      </c>
      <c r="P1310" s="123" t="str" cm="1">
        <f t="array" ref="P1310">_xlfn.IFS(Table1[[#This Row],[Asset Class]]&lt;&gt;"Local","y",P$11=$E1310,"y",Table1[[#This Row],[Asset Class]]="Local","")</f>
        <v/>
      </c>
      <c r="Q1310" s="86" t="str" cm="1">
        <f t="array" ref="Q1310">_xlfn.IFS(Table1[[#This Row],[Asset Class]]&lt;&gt;"Local","y",Q$11=$E1310,"y",Table1[[#This Row],[Asset Class]]="Local","")</f>
        <v/>
      </c>
      <c r="R1310" s="86" t="str" cm="1">
        <f t="array" ref="R1310">_xlfn.IFS(Table1[[#This Row],[Asset Class]]&lt;&gt;"Local","y",R$11=$E1310,"y",Table1[[#This Row],[Asset Class]]="Local","")</f>
        <v/>
      </c>
      <c r="S1310" s="341" t="str" cm="1">
        <f t="array" ref="S1310">_xlfn.IFS(Table1[[#This Row],[Asset Class]]&lt;&gt;"Local","y",S$11=$E1310,"y",Table1[[#This Row],[Asset Class]]="Local","")</f>
        <v>y</v>
      </c>
      <c r="T1310" s="50"/>
      <c r="U1310" s="95" t="str">
        <f>IF(Table1[[#This Row],[Asset Class]]&lt;&gt;"Local",0.25,IF(P1310="y",1,""))</f>
        <v/>
      </c>
      <c r="V1310" s="415" t="str">
        <f>IF(Table1[[#This Row],[Asset Class]]&lt;&gt;"Local",0.25,IF(Q1310="y",1,""))</f>
        <v/>
      </c>
      <c r="W1310" s="415" t="str">
        <f>IF(Table1[[#This Row],[Asset Class]]&lt;&gt;"Local",0.25,IF(R1310="y",1,""))</f>
        <v/>
      </c>
      <c r="X1310" s="415">
        <f>IF(Table1[[#This Row],[Asset Class]]&lt;&gt;"Local",0.25,IF(S1310="y",1,""))</f>
        <v>1</v>
      </c>
      <c r="Y1310" s="95">
        <f t="shared" si="120"/>
        <v>1</v>
      </c>
      <c r="Z1310" s="50"/>
      <c r="AA1310" s="257" t="str">
        <f t="shared" si="121"/>
        <v/>
      </c>
      <c r="AB1310" s="258" t="str">
        <f t="shared" si="122"/>
        <v/>
      </c>
      <c r="AC1310" s="258" t="str">
        <f t="shared" si="123"/>
        <v/>
      </c>
      <c r="AD1310" s="258">
        <f t="shared" si="124"/>
        <v>44349</v>
      </c>
      <c r="AE1310" s="259">
        <f t="shared" si="125"/>
        <v>44349</v>
      </c>
    </row>
    <row r="1311" spans="1:31">
      <c r="A1311" s="26"/>
      <c r="B1311" s="210" t="s">
        <v>2228</v>
      </c>
      <c r="C1311" s="211" t="s">
        <v>2229</v>
      </c>
      <c r="D1311" s="211" t="s">
        <v>111</v>
      </c>
      <c r="E1311" s="211" t="s">
        <v>114</v>
      </c>
      <c r="F1311" s="241" t="s">
        <v>103</v>
      </c>
      <c r="G1311" s="357">
        <v>0.5</v>
      </c>
      <c r="H1311" s="360">
        <v>6380.2746445449848</v>
      </c>
      <c r="I1311" s="365">
        <v>77.371645491830151</v>
      </c>
      <c r="J1311" s="332">
        <f>Table1[[#This Row],[Embellishment Area (m2)]]*Table1[[#This Row],[Construction Unit Rate ($/m)]]*Table1[[#This Row],[Embellishment Area Factor]]</f>
        <v>246826.1739691236</v>
      </c>
      <c r="K1311" s="246">
        <v>0</v>
      </c>
      <c r="L1311" s="337">
        <v>51.919695325664051</v>
      </c>
      <c r="M1311" s="88">
        <f>Table1[[#This Row],[Size of land (m2)]]*Table1[[#This Row],[Land Unit Rate ($/m2)]]</f>
        <v>0</v>
      </c>
      <c r="N1311" s="244">
        <v>2021</v>
      </c>
      <c r="O1311" s="202">
        <f>ROUND(IF(Table1[[#This Row],[Valuation Year]]=2016,(Table1[[#This Row],[Total Construction Cost ($)]]+Table1[[#This Row],[Land Value]])*('General Input Sheet'!$G$38/'General Input Sheet'!$G$43),Table1[[#This Row],[Total Construction Cost ($)]]+Table1[[#This Row],[Land Value]]),0)</f>
        <v>246826</v>
      </c>
      <c r="P1311" s="123" t="str" cm="1">
        <f t="array" ref="P1311">_xlfn.IFS(Table1[[#This Row],[Asset Class]]&lt;&gt;"Local","y",P$11=$E1311,"y",Table1[[#This Row],[Asset Class]]="Local","")</f>
        <v/>
      </c>
      <c r="Q1311" s="86" t="str" cm="1">
        <f t="array" ref="Q1311">_xlfn.IFS(Table1[[#This Row],[Asset Class]]&lt;&gt;"Local","y",Q$11=$E1311,"y",Table1[[#This Row],[Asset Class]]="Local","")</f>
        <v/>
      </c>
      <c r="R1311" s="86" t="str" cm="1">
        <f t="array" ref="R1311">_xlfn.IFS(Table1[[#This Row],[Asset Class]]&lt;&gt;"Local","y",R$11=$E1311,"y",Table1[[#This Row],[Asset Class]]="Local","")</f>
        <v/>
      </c>
      <c r="S1311" s="341" t="str" cm="1">
        <f t="array" ref="S1311">_xlfn.IFS(Table1[[#This Row],[Asset Class]]&lt;&gt;"Local","y",S$11=$E1311,"y",Table1[[#This Row],[Asset Class]]="Local","")</f>
        <v>y</v>
      </c>
      <c r="T1311" s="50"/>
      <c r="U1311" s="95" t="str">
        <f>IF(Table1[[#This Row],[Asset Class]]&lt;&gt;"Local",0.25,IF(P1311="y",1,""))</f>
        <v/>
      </c>
      <c r="V1311" s="415" t="str">
        <f>IF(Table1[[#This Row],[Asset Class]]&lt;&gt;"Local",0.25,IF(Q1311="y",1,""))</f>
        <v/>
      </c>
      <c r="W1311" s="415" t="str">
        <f>IF(Table1[[#This Row],[Asset Class]]&lt;&gt;"Local",0.25,IF(R1311="y",1,""))</f>
        <v/>
      </c>
      <c r="X1311" s="415">
        <f>IF(Table1[[#This Row],[Asset Class]]&lt;&gt;"Local",0.25,IF(S1311="y",1,""))</f>
        <v>1</v>
      </c>
      <c r="Y1311" s="95">
        <f t="shared" si="120"/>
        <v>1</v>
      </c>
      <c r="Z1311" s="50"/>
      <c r="AA1311" s="257" t="str">
        <f t="shared" si="121"/>
        <v/>
      </c>
      <c r="AB1311" s="258" t="str">
        <f t="shared" si="122"/>
        <v/>
      </c>
      <c r="AC1311" s="258" t="str">
        <f t="shared" si="123"/>
        <v/>
      </c>
      <c r="AD1311" s="258">
        <f t="shared" si="124"/>
        <v>246826</v>
      </c>
      <c r="AE1311" s="259">
        <f t="shared" si="125"/>
        <v>246826</v>
      </c>
    </row>
    <row r="1312" spans="1:31">
      <c r="A1312" s="26"/>
      <c r="B1312" s="210" t="s">
        <v>2230</v>
      </c>
      <c r="C1312" s="211" t="s">
        <v>2231</v>
      </c>
      <c r="D1312" s="211" t="s">
        <v>111</v>
      </c>
      <c r="E1312" s="211" t="s">
        <v>102</v>
      </c>
      <c r="F1312" s="241" t="s">
        <v>103</v>
      </c>
      <c r="G1312" s="357">
        <v>0.5</v>
      </c>
      <c r="H1312" s="360">
        <v>1554.4594976169089</v>
      </c>
      <c r="I1312" s="365">
        <v>143.96305955739601</v>
      </c>
      <c r="J1312" s="332">
        <f>Table1[[#This Row],[Embellishment Area (m2)]]*Table1[[#This Row],[Construction Unit Rate ($/m)]]*Table1[[#This Row],[Embellishment Area Factor]]</f>
        <v>111892.37261749148</v>
      </c>
      <c r="K1312" s="246">
        <v>3108.9189952338179</v>
      </c>
      <c r="L1312" s="337">
        <v>39.027494808321961</v>
      </c>
      <c r="M1312" s="88">
        <f>Table1[[#This Row],[Size of land (m2)]]*Table1[[#This Row],[Land Unit Rate ($/m2)]]</f>
        <v>121333.31994598136</v>
      </c>
      <c r="N1312" s="244">
        <v>2021</v>
      </c>
      <c r="O1312" s="202">
        <f>ROUND(IF(Table1[[#This Row],[Valuation Year]]=2016,(Table1[[#This Row],[Total Construction Cost ($)]]+Table1[[#This Row],[Land Value]])*('General Input Sheet'!$G$38/'General Input Sheet'!$G$43),Table1[[#This Row],[Total Construction Cost ($)]]+Table1[[#This Row],[Land Value]]),0)</f>
        <v>233226</v>
      </c>
      <c r="P1312" s="123" t="str" cm="1">
        <f t="array" ref="P1312">_xlfn.IFS(Table1[[#This Row],[Asset Class]]&lt;&gt;"Local","y",P$11=$E1312,"y",Table1[[#This Row],[Asset Class]]="Local","")</f>
        <v/>
      </c>
      <c r="Q1312" s="86" t="str" cm="1">
        <f t="array" ref="Q1312">_xlfn.IFS(Table1[[#This Row],[Asset Class]]&lt;&gt;"Local","y",Q$11=$E1312,"y",Table1[[#This Row],[Asset Class]]="Local","")</f>
        <v/>
      </c>
      <c r="R1312" s="86" t="str" cm="1">
        <f t="array" ref="R1312">_xlfn.IFS(Table1[[#This Row],[Asset Class]]&lt;&gt;"Local","y",R$11=$E1312,"y",Table1[[#This Row],[Asset Class]]="Local","")</f>
        <v>y</v>
      </c>
      <c r="S1312" s="341" t="str" cm="1">
        <f t="array" ref="S1312">_xlfn.IFS(Table1[[#This Row],[Asset Class]]&lt;&gt;"Local","y",S$11=$E1312,"y",Table1[[#This Row],[Asset Class]]="Local","")</f>
        <v/>
      </c>
      <c r="T1312" s="50"/>
      <c r="U1312" s="95" t="str">
        <f>IF(Table1[[#This Row],[Asset Class]]&lt;&gt;"Local",0.25,IF(P1312="y",1,""))</f>
        <v/>
      </c>
      <c r="V1312" s="415" t="str">
        <f>IF(Table1[[#This Row],[Asset Class]]&lt;&gt;"Local",0.25,IF(Q1312="y",1,""))</f>
        <v/>
      </c>
      <c r="W1312" s="415">
        <f>IF(Table1[[#This Row],[Asset Class]]&lt;&gt;"Local",0.25,IF(R1312="y",1,""))</f>
        <v>1</v>
      </c>
      <c r="X1312" s="415" t="str">
        <f>IF(Table1[[#This Row],[Asset Class]]&lt;&gt;"Local",0.25,IF(S1312="y",1,""))</f>
        <v/>
      </c>
      <c r="Y1312" s="95">
        <f t="shared" si="120"/>
        <v>1</v>
      </c>
      <c r="Z1312" s="50"/>
      <c r="AA1312" s="257" t="str">
        <f t="shared" si="121"/>
        <v/>
      </c>
      <c r="AB1312" s="258" t="str">
        <f t="shared" si="122"/>
        <v/>
      </c>
      <c r="AC1312" s="258">
        <f t="shared" si="123"/>
        <v>233226</v>
      </c>
      <c r="AD1312" s="258" t="str">
        <f t="shared" si="124"/>
        <v/>
      </c>
      <c r="AE1312" s="259">
        <f t="shared" si="125"/>
        <v>233226</v>
      </c>
    </row>
    <row r="1313" spans="1:31">
      <c r="A1313" s="26"/>
      <c r="B1313" s="210" t="s">
        <v>2232</v>
      </c>
      <c r="C1313" s="211" t="s">
        <v>2233</v>
      </c>
      <c r="D1313" s="211" t="s">
        <v>111</v>
      </c>
      <c r="E1313" s="211" t="s">
        <v>102</v>
      </c>
      <c r="F1313" s="241" t="s">
        <v>103</v>
      </c>
      <c r="G1313" s="357">
        <v>0.5</v>
      </c>
      <c r="H1313" s="360">
        <v>8105.6539836431248</v>
      </c>
      <c r="I1313" s="365">
        <v>143.96305955739601</v>
      </c>
      <c r="J1313" s="332">
        <f>Table1[[#This Row],[Embellishment Area (m2)]]*Table1[[#This Row],[Construction Unit Rate ($/m)]]*Table1[[#This Row],[Embellishment Area Factor]]</f>
        <v>583457.37359942973</v>
      </c>
      <c r="K1313" s="246">
        <v>0</v>
      </c>
      <c r="L1313" s="337">
        <v>39.027494808321961</v>
      </c>
      <c r="M1313" s="88">
        <f>Table1[[#This Row],[Size of land (m2)]]*Table1[[#This Row],[Land Unit Rate ($/m2)]]</f>
        <v>0</v>
      </c>
      <c r="N1313" s="244">
        <v>2021</v>
      </c>
      <c r="O1313" s="202">
        <f>ROUND(IF(Table1[[#This Row],[Valuation Year]]=2016,(Table1[[#This Row],[Total Construction Cost ($)]]+Table1[[#This Row],[Land Value]])*('General Input Sheet'!$G$38/'General Input Sheet'!$G$43),Table1[[#This Row],[Total Construction Cost ($)]]+Table1[[#This Row],[Land Value]]),0)</f>
        <v>583457</v>
      </c>
      <c r="P1313" s="123" t="str" cm="1">
        <f t="array" ref="P1313">_xlfn.IFS(Table1[[#This Row],[Asset Class]]&lt;&gt;"Local","y",P$11=$E1313,"y",Table1[[#This Row],[Asset Class]]="Local","")</f>
        <v/>
      </c>
      <c r="Q1313" s="86" t="str" cm="1">
        <f t="array" ref="Q1313">_xlfn.IFS(Table1[[#This Row],[Asset Class]]&lt;&gt;"Local","y",Q$11=$E1313,"y",Table1[[#This Row],[Asset Class]]="Local","")</f>
        <v/>
      </c>
      <c r="R1313" s="86" t="str" cm="1">
        <f t="array" ref="R1313">_xlfn.IFS(Table1[[#This Row],[Asset Class]]&lt;&gt;"Local","y",R$11=$E1313,"y",Table1[[#This Row],[Asset Class]]="Local","")</f>
        <v>y</v>
      </c>
      <c r="S1313" s="341" t="str" cm="1">
        <f t="array" ref="S1313">_xlfn.IFS(Table1[[#This Row],[Asset Class]]&lt;&gt;"Local","y",S$11=$E1313,"y",Table1[[#This Row],[Asset Class]]="Local","")</f>
        <v/>
      </c>
      <c r="T1313" s="50"/>
      <c r="U1313" s="95" t="str">
        <f>IF(Table1[[#This Row],[Asset Class]]&lt;&gt;"Local",0.25,IF(P1313="y",1,""))</f>
        <v/>
      </c>
      <c r="V1313" s="415" t="str">
        <f>IF(Table1[[#This Row],[Asset Class]]&lt;&gt;"Local",0.25,IF(Q1313="y",1,""))</f>
        <v/>
      </c>
      <c r="W1313" s="415">
        <f>IF(Table1[[#This Row],[Asset Class]]&lt;&gt;"Local",0.25,IF(R1313="y",1,""))</f>
        <v>1</v>
      </c>
      <c r="X1313" s="415" t="str">
        <f>IF(Table1[[#This Row],[Asset Class]]&lt;&gt;"Local",0.25,IF(S1313="y",1,""))</f>
        <v/>
      </c>
      <c r="Y1313" s="95">
        <f t="shared" si="120"/>
        <v>1</v>
      </c>
      <c r="Z1313" s="50"/>
      <c r="AA1313" s="257" t="str">
        <f t="shared" si="121"/>
        <v/>
      </c>
      <c r="AB1313" s="258" t="str">
        <f t="shared" si="122"/>
        <v/>
      </c>
      <c r="AC1313" s="258">
        <f t="shared" si="123"/>
        <v>583457</v>
      </c>
      <c r="AD1313" s="258" t="str">
        <f t="shared" si="124"/>
        <v/>
      </c>
      <c r="AE1313" s="259">
        <f t="shared" si="125"/>
        <v>583457</v>
      </c>
    </row>
    <row r="1314" spans="1:31">
      <c r="A1314" s="26"/>
      <c r="B1314" s="210" t="s">
        <v>2234</v>
      </c>
      <c r="C1314" s="211" t="s">
        <v>2235</v>
      </c>
      <c r="D1314" s="211" t="s">
        <v>111</v>
      </c>
      <c r="E1314" s="211" t="s">
        <v>107</v>
      </c>
      <c r="F1314" s="241" t="s">
        <v>103</v>
      </c>
      <c r="G1314" s="357">
        <v>0.5</v>
      </c>
      <c r="H1314" s="360">
        <v>8509.585874661725</v>
      </c>
      <c r="I1314" s="365">
        <v>111.62041035606889</v>
      </c>
      <c r="J1314" s="332">
        <f>Table1[[#This Row],[Embellishment Area (m2)]]*Table1[[#This Row],[Construction Unit Rate ($/m)]]*Table1[[#This Row],[Embellishment Area Factor]]</f>
        <v>474921.73364497459</v>
      </c>
      <c r="K1314" s="246">
        <v>17019.17174932345</v>
      </c>
      <c r="L1314" s="337">
        <v>66.125722619436161</v>
      </c>
      <c r="M1314" s="88">
        <f>Table1[[#This Row],[Size of land (m2)]]*Table1[[#This Row],[Land Unit Rate ($/m2)]]</f>
        <v>1125405.0303083065</v>
      </c>
      <c r="N1314" s="244">
        <v>2021</v>
      </c>
      <c r="O1314" s="202">
        <f>ROUND(IF(Table1[[#This Row],[Valuation Year]]=2016,(Table1[[#This Row],[Total Construction Cost ($)]]+Table1[[#This Row],[Land Value]])*('General Input Sheet'!$G$38/'General Input Sheet'!$G$43),Table1[[#This Row],[Total Construction Cost ($)]]+Table1[[#This Row],[Land Value]]),0)</f>
        <v>1600327</v>
      </c>
      <c r="P1314" s="123" t="str" cm="1">
        <f t="array" ref="P1314">_xlfn.IFS(Table1[[#This Row],[Asset Class]]&lt;&gt;"Local","y",P$11=$E1314,"y",Table1[[#This Row],[Asset Class]]="Local","")</f>
        <v>y</v>
      </c>
      <c r="Q1314" s="86" t="str" cm="1">
        <f t="array" ref="Q1314">_xlfn.IFS(Table1[[#This Row],[Asset Class]]&lt;&gt;"Local","y",Q$11=$E1314,"y",Table1[[#This Row],[Asset Class]]="Local","")</f>
        <v/>
      </c>
      <c r="R1314" s="86" t="str" cm="1">
        <f t="array" ref="R1314">_xlfn.IFS(Table1[[#This Row],[Asset Class]]&lt;&gt;"Local","y",R$11=$E1314,"y",Table1[[#This Row],[Asset Class]]="Local","")</f>
        <v/>
      </c>
      <c r="S1314" s="341" t="str" cm="1">
        <f t="array" ref="S1314">_xlfn.IFS(Table1[[#This Row],[Asset Class]]&lt;&gt;"Local","y",S$11=$E1314,"y",Table1[[#This Row],[Asset Class]]="Local","")</f>
        <v/>
      </c>
      <c r="T1314" s="50"/>
      <c r="U1314" s="95">
        <f>IF(Table1[[#This Row],[Asset Class]]&lt;&gt;"Local",0.25,IF(P1314="y",1,""))</f>
        <v>1</v>
      </c>
      <c r="V1314" s="415" t="str">
        <f>IF(Table1[[#This Row],[Asset Class]]&lt;&gt;"Local",0.25,IF(Q1314="y",1,""))</f>
        <v/>
      </c>
      <c r="W1314" s="415" t="str">
        <f>IF(Table1[[#This Row],[Asset Class]]&lt;&gt;"Local",0.25,IF(R1314="y",1,""))</f>
        <v/>
      </c>
      <c r="X1314" s="415" t="str">
        <f>IF(Table1[[#This Row],[Asset Class]]&lt;&gt;"Local",0.25,IF(S1314="y",1,""))</f>
        <v/>
      </c>
      <c r="Y1314" s="95">
        <f t="shared" si="120"/>
        <v>1</v>
      </c>
      <c r="Z1314" s="50"/>
      <c r="AA1314" s="257">
        <f t="shared" si="121"/>
        <v>1600327</v>
      </c>
      <c r="AB1314" s="258" t="str">
        <f t="shared" si="122"/>
        <v/>
      </c>
      <c r="AC1314" s="258" t="str">
        <f t="shared" si="123"/>
        <v/>
      </c>
      <c r="AD1314" s="258" t="str">
        <f t="shared" si="124"/>
        <v/>
      </c>
      <c r="AE1314" s="259">
        <f t="shared" si="125"/>
        <v>1600327</v>
      </c>
    </row>
    <row r="1315" spans="1:31">
      <c r="A1315" s="26"/>
      <c r="B1315" s="210" t="s">
        <v>2234</v>
      </c>
      <c r="C1315" s="211" t="s">
        <v>2236</v>
      </c>
      <c r="D1315" s="211" t="s">
        <v>111</v>
      </c>
      <c r="E1315" s="211" t="s">
        <v>107</v>
      </c>
      <c r="F1315" s="241" t="s">
        <v>108</v>
      </c>
      <c r="G1315" s="357">
        <v>0.5</v>
      </c>
      <c r="H1315" s="360">
        <v>9007.8000448648945</v>
      </c>
      <c r="I1315" s="365">
        <v>111.62041035606889</v>
      </c>
      <c r="J1315" s="332">
        <f>Table1[[#This Row],[Embellishment Area (m2)]]*Table1[[#This Row],[Construction Unit Rate ($/m)]]*Table1[[#This Row],[Embellishment Area Factor]]</f>
        <v>502727.16870661761</v>
      </c>
      <c r="K1315" s="246">
        <v>18015.600089729789</v>
      </c>
      <c r="L1315" s="337">
        <v>66.125722619436161</v>
      </c>
      <c r="M1315" s="88">
        <f>Table1[[#This Row],[Size of land (m2)]]*Table1[[#This Row],[Land Unit Rate ($/m2)]]</f>
        <v>1191294.5743561613</v>
      </c>
      <c r="N1315" s="244">
        <v>2021</v>
      </c>
      <c r="O1315" s="202">
        <f>ROUND(IF(Table1[[#This Row],[Valuation Year]]=2016,(Table1[[#This Row],[Total Construction Cost ($)]]+Table1[[#This Row],[Land Value]])*('General Input Sheet'!$G$38/'General Input Sheet'!$G$43),Table1[[#This Row],[Total Construction Cost ($)]]+Table1[[#This Row],[Land Value]]),0)</f>
        <v>1694022</v>
      </c>
      <c r="P1315" s="123" t="str" cm="1">
        <f t="array" ref="P1315">_xlfn.IFS(Table1[[#This Row],[Asset Class]]&lt;&gt;"Local","y",P$11=$E1315,"y",Table1[[#This Row],[Asset Class]]="Local","")</f>
        <v>y</v>
      </c>
      <c r="Q1315" s="86" t="str" cm="1">
        <f t="array" ref="Q1315">_xlfn.IFS(Table1[[#This Row],[Asset Class]]&lt;&gt;"Local","y",Q$11=$E1315,"y",Table1[[#This Row],[Asset Class]]="Local","")</f>
        <v/>
      </c>
      <c r="R1315" s="86" t="str" cm="1">
        <f t="array" ref="R1315">_xlfn.IFS(Table1[[#This Row],[Asset Class]]&lt;&gt;"Local","y",R$11=$E1315,"y",Table1[[#This Row],[Asset Class]]="Local","")</f>
        <v/>
      </c>
      <c r="S1315" s="341" t="str" cm="1">
        <f t="array" ref="S1315">_xlfn.IFS(Table1[[#This Row],[Asset Class]]&lt;&gt;"Local","y",S$11=$E1315,"y",Table1[[#This Row],[Asset Class]]="Local","")</f>
        <v/>
      </c>
      <c r="T1315" s="50"/>
      <c r="U1315" s="95">
        <f>IF(Table1[[#This Row],[Asset Class]]&lt;&gt;"Local",0.25,IF(P1315="y",1,""))</f>
        <v>1</v>
      </c>
      <c r="V1315" s="415" t="str">
        <f>IF(Table1[[#This Row],[Asset Class]]&lt;&gt;"Local",0.25,IF(Q1315="y",1,""))</f>
        <v/>
      </c>
      <c r="W1315" s="415" t="str">
        <f>IF(Table1[[#This Row],[Asset Class]]&lt;&gt;"Local",0.25,IF(R1315="y",1,""))</f>
        <v/>
      </c>
      <c r="X1315" s="415" t="str">
        <f>IF(Table1[[#This Row],[Asset Class]]&lt;&gt;"Local",0.25,IF(S1315="y",1,""))</f>
        <v/>
      </c>
      <c r="Y1315" s="95">
        <f t="shared" si="120"/>
        <v>1</v>
      </c>
      <c r="Z1315" s="50"/>
      <c r="AA1315" s="257">
        <f t="shared" si="121"/>
        <v>1694022</v>
      </c>
      <c r="AB1315" s="258" t="str">
        <f t="shared" si="122"/>
        <v/>
      </c>
      <c r="AC1315" s="258" t="str">
        <f t="shared" si="123"/>
        <v/>
      </c>
      <c r="AD1315" s="258" t="str">
        <f t="shared" si="124"/>
        <v/>
      </c>
      <c r="AE1315" s="259">
        <f t="shared" si="125"/>
        <v>1694022</v>
      </c>
    </row>
    <row r="1316" spans="1:31">
      <c r="A1316" s="26"/>
      <c r="B1316" s="210" t="s">
        <v>2237</v>
      </c>
      <c r="C1316" s="211" t="s">
        <v>2238</v>
      </c>
      <c r="D1316" s="211" t="s">
        <v>111</v>
      </c>
      <c r="E1316" s="211" t="s">
        <v>114</v>
      </c>
      <c r="F1316" s="241" t="s">
        <v>108</v>
      </c>
      <c r="G1316" s="357">
        <v>0.5</v>
      </c>
      <c r="H1316" s="360">
        <v>12087.02599637596</v>
      </c>
      <c r="I1316" s="365">
        <v>77.371645491830151</v>
      </c>
      <c r="J1316" s="332">
        <f>Table1[[#This Row],[Embellishment Area (m2)]]*Table1[[#This Row],[Construction Unit Rate ($/m)]]*Table1[[#This Row],[Embellishment Area Factor]]</f>
        <v>467596.54522106797</v>
      </c>
      <c r="K1316" s="246">
        <v>24174.05199275192</v>
      </c>
      <c r="L1316" s="337">
        <v>51.919695325664051</v>
      </c>
      <c r="M1316" s="88">
        <f>Table1[[#This Row],[Size of land (m2)]]*Table1[[#This Row],[Land Unit Rate ($/m2)]]</f>
        <v>1255109.4142504416</v>
      </c>
      <c r="N1316" s="244">
        <v>2021</v>
      </c>
      <c r="O1316" s="202">
        <f>ROUND(IF(Table1[[#This Row],[Valuation Year]]=2016,(Table1[[#This Row],[Total Construction Cost ($)]]+Table1[[#This Row],[Land Value]])*('General Input Sheet'!$G$38/'General Input Sheet'!$G$43),Table1[[#This Row],[Total Construction Cost ($)]]+Table1[[#This Row],[Land Value]]),0)</f>
        <v>1722706</v>
      </c>
      <c r="P1316" s="123" t="str" cm="1">
        <f t="array" ref="P1316">_xlfn.IFS(Table1[[#This Row],[Asset Class]]&lt;&gt;"Local","y",P$11=$E1316,"y",Table1[[#This Row],[Asset Class]]="Local","")</f>
        <v/>
      </c>
      <c r="Q1316" s="86" t="str" cm="1">
        <f t="array" ref="Q1316">_xlfn.IFS(Table1[[#This Row],[Asset Class]]&lt;&gt;"Local","y",Q$11=$E1316,"y",Table1[[#This Row],[Asset Class]]="Local","")</f>
        <v/>
      </c>
      <c r="R1316" s="86" t="str" cm="1">
        <f t="array" ref="R1316">_xlfn.IFS(Table1[[#This Row],[Asset Class]]&lt;&gt;"Local","y",R$11=$E1316,"y",Table1[[#This Row],[Asset Class]]="Local","")</f>
        <v/>
      </c>
      <c r="S1316" s="341" t="str" cm="1">
        <f t="array" ref="S1316">_xlfn.IFS(Table1[[#This Row],[Asset Class]]&lt;&gt;"Local","y",S$11=$E1316,"y",Table1[[#This Row],[Asset Class]]="Local","")</f>
        <v>y</v>
      </c>
      <c r="T1316" s="50"/>
      <c r="U1316" s="95" t="str">
        <f>IF(Table1[[#This Row],[Asset Class]]&lt;&gt;"Local",0.25,IF(P1316="y",1,""))</f>
        <v/>
      </c>
      <c r="V1316" s="415" t="str">
        <f>IF(Table1[[#This Row],[Asset Class]]&lt;&gt;"Local",0.25,IF(Q1316="y",1,""))</f>
        <v/>
      </c>
      <c r="W1316" s="415" t="str">
        <f>IF(Table1[[#This Row],[Asset Class]]&lt;&gt;"Local",0.25,IF(R1316="y",1,""))</f>
        <v/>
      </c>
      <c r="X1316" s="415">
        <f>IF(Table1[[#This Row],[Asset Class]]&lt;&gt;"Local",0.25,IF(S1316="y",1,""))</f>
        <v>1</v>
      </c>
      <c r="Y1316" s="95">
        <f t="shared" si="120"/>
        <v>1</v>
      </c>
      <c r="Z1316" s="50"/>
      <c r="AA1316" s="257" t="str">
        <f t="shared" si="121"/>
        <v/>
      </c>
      <c r="AB1316" s="258" t="str">
        <f t="shared" si="122"/>
        <v/>
      </c>
      <c r="AC1316" s="258" t="str">
        <f t="shared" si="123"/>
        <v/>
      </c>
      <c r="AD1316" s="258">
        <f t="shared" si="124"/>
        <v>1722706</v>
      </c>
      <c r="AE1316" s="259">
        <f t="shared" si="125"/>
        <v>1722706</v>
      </c>
    </row>
    <row r="1317" spans="1:31">
      <c r="A1317" s="26"/>
      <c r="B1317" s="210" t="s">
        <v>2239</v>
      </c>
      <c r="C1317" s="211" t="s">
        <v>2240</v>
      </c>
      <c r="D1317" s="211" t="s">
        <v>111</v>
      </c>
      <c r="E1317" s="211" t="s">
        <v>102</v>
      </c>
      <c r="F1317" s="241" t="s">
        <v>103</v>
      </c>
      <c r="G1317" s="357">
        <v>0.5</v>
      </c>
      <c r="H1317" s="360">
        <v>4601.3522491390777</v>
      </c>
      <c r="I1317" s="365">
        <v>143.96305955739601</v>
      </c>
      <c r="J1317" s="332">
        <f>Table1[[#This Row],[Embellishment Area (m2)]]*Table1[[#This Row],[Construction Unit Rate ($/m)]]*Table1[[#This Row],[Embellishment Area Factor]]</f>
        <v>331212.37394368357</v>
      </c>
      <c r="K1317" s="246">
        <v>0</v>
      </c>
      <c r="L1317" s="337">
        <v>39.027494808321961</v>
      </c>
      <c r="M1317" s="88">
        <f>Table1[[#This Row],[Size of land (m2)]]*Table1[[#This Row],[Land Unit Rate ($/m2)]]</f>
        <v>0</v>
      </c>
      <c r="N1317" s="244">
        <v>2021</v>
      </c>
      <c r="O1317" s="202">
        <f>ROUND(IF(Table1[[#This Row],[Valuation Year]]=2016,(Table1[[#This Row],[Total Construction Cost ($)]]+Table1[[#This Row],[Land Value]])*('General Input Sheet'!$G$38/'General Input Sheet'!$G$43),Table1[[#This Row],[Total Construction Cost ($)]]+Table1[[#This Row],[Land Value]]),0)</f>
        <v>331212</v>
      </c>
      <c r="P1317" s="123" t="str" cm="1">
        <f t="array" ref="P1317">_xlfn.IFS(Table1[[#This Row],[Asset Class]]&lt;&gt;"Local","y",P$11=$E1317,"y",Table1[[#This Row],[Asset Class]]="Local","")</f>
        <v/>
      </c>
      <c r="Q1317" s="86" t="str" cm="1">
        <f t="array" ref="Q1317">_xlfn.IFS(Table1[[#This Row],[Asset Class]]&lt;&gt;"Local","y",Q$11=$E1317,"y",Table1[[#This Row],[Asset Class]]="Local","")</f>
        <v/>
      </c>
      <c r="R1317" s="86" t="str" cm="1">
        <f t="array" ref="R1317">_xlfn.IFS(Table1[[#This Row],[Asset Class]]&lt;&gt;"Local","y",R$11=$E1317,"y",Table1[[#This Row],[Asset Class]]="Local","")</f>
        <v>y</v>
      </c>
      <c r="S1317" s="341" t="str" cm="1">
        <f t="array" ref="S1317">_xlfn.IFS(Table1[[#This Row],[Asset Class]]&lt;&gt;"Local","y",S$11=$E1317,"y",Table1[[#This Row],[Asset Class]]="Local","")</f>
        <v/>
      </c>
      <c r="T1317" s="50"/>
      <c r="U1317" s="95" t="str">
        <f>IF(Table1[[#This Row],[Asset Class]]&lt;&gt;"Local",0.25,IF(P1317="y",1,""))</f>
        <v/>
      </c>
      <c r="V1317" s="415" t="str">
        <f>IF(Table1[[#This Row],[Asset Class]]&lt;&gt;"Local",0.25,IF(Q1317="y",1,""))</f>
        <v/>
      </c>
      <c r="W1317" s="415">
        <f>IF(Table1[[#This Row],[Asset Class]]&lt;&gt;"Local",0.25,IF(R1317="y",1,""))</f>
        <v>1</v>
      </c>
      <c r="X1317" s="415" t="str">
        <f>IF(Table1[[#This Row],[Asset Class]]&lt;&gt;"Local",0.25,IF(S1317="y",1,""))</f>
        <v/>
      </c>
      <c r="Y1317" s="95">
        <f t="shared" si="120"/>
        <v>1</v>
      </c>
      <c r="Z1317" s="50"/>
      <c r="AA1317" s="257" t="str">
        <f t="shared" si="121"/>
        <v/>
      </c>
      <c r="AB1317" s="258" t="str">
        <f t="shared" si="122"/>
        <v/>
      </c>
      <c r="AC1317" s="258">
        <f t="shared" si="123"/>
        <v>331212</v>
      </c>
      <c r="AD1317" s="258" t="str">
        <f t="shared" si="124"/>
        <v/>
      </c>
      <c r="AE1317" s="259">
        <f t="shared" si="125"/>
        <v>331212</v>
      </c>
    </row>
    <row r="1318" spans="1:31">
      <c r="A1318" s="26"/>
      <c r="B1318" s="210" t="s">
        <v>2241</v>
      </c>
      <c r="C1318" s="211" t="s">
        <v>2242</v>
      </c>
      <c r="D1318" s="211" t="s">
        <v>111</v>
      </c>
      <c r="E1318" s="211" t="s">
        <v>102</v>
      </c>
      <c r="F1318" s="241" t="s">
        <v>103</v>
      </c>
      <c r="G1318" s="357">
        <v>0.5</v>
      </c>
      <c r="H1318" s="360">
        <v>917.70949581059551</v>
      </c>
      <c r="I1318" s="365">
        <v>143.96305955739601</v>
      </c>
      <c r="J1318" s="332">
        <f>Table1[[#This Row],[Embellishment Area (m2)]]*Table1[[#This Row],[Construction Unit Rate ($/m)]]*Table1[[#This Row],[Embellishment Area Factor]]</f>
        <v>66058.133400884311</v>
      </c>
      <c r="K1318" s="246">
        <v>0</v>
      </c>
      <c r="L1318" s="337">
        <v>39.027494808321961</v>
      </c>
      <c r="M1318" s="88">
        <f>Table1[[#This Row],[Size of land (m2)]]*Table1[[#This Row],[Land Unit Rate ($/m2)]]</f>
        <v>0</v>
      </c>
      <c r="N1318" s="244">
        <v>2021</v>
      </c>
      <c r="O1318" s="202">
        <f>ROUND(IF(Table1[[#This Row],[Valuation Year]]=2016,(Table1[[#This Row],[Total Construction Cost ($)]]+Table1[[#This Row],[Land Value]])*('General Input Sheet'!$G$38/'General Input Sheet'!$G$43),Table1[[#This Row],[Total Construction Cost ($)]]+Table1[[#This Row],[Land Value]]),0)</f>
        <v>66058</v>
      </c>
      <c r="P1318" s="123" t="str" cm="1">
        <f t="array" ref="P1318">_xlfn.IFS(Table1[[#This Row],[Asset Class]]&lt;&gt;"Local","y",P$11=$E1318,"y",Table1[[#This Row],[Asset Class]]="Local","")</f>
        <v/>
      </c>
      <c r="Q1318" s="86" t="str" cm="1">
        <f t="array" ref="Q1318">_xlfn.IFS(Table1[[#This Row],[Asset Class]]&lt;&gt;"Local","y",Q$11=$E1318,"y",Table1[[#This Row],[Asset Class]]="Local","")</f>
        <v/>
      </c>
      <c r="R1318" s="86" t="str" cm="1">
        <f t="array" ref="R1318">_xlfn.IFS(Table1[[#This Row],[Asset Class]]&lt;&gt;"Local","y",R$11=$E1318,"y",Table1[[#This Row],[Asset Class]]="Local","")</f>
        <v>y</v>
      </c>
      <c r="S1318" s="341" t="str" cm="1">
        <f t="array" ref="S1318">_xlfn.IFS(Table1[[#This Row],[Asset Class]]&lt;&gt;"Local","y",S$11=$E1318,"y",Table1[[#This Row],[Asset Class]]="Local","")</f>
        <v/>
      </c>
      <c r="T1318" s="50"/>
      <c r="U1318" s="95" t="str">
        <f>IF(Table1[[#This Row],[Asset Class]]&lt;&gt;"Local",0.25,IF(P1318="y",1,""))</f>
        <v/>
      </c>
      <c r="V1318" s="415" t="str">
        <f>IF(Table1[[#This Row],[Asset Class]]&lt;&gt;"Local",0.25,IF(Q1318="y",1,""))</f>
        <v/>
      </c>
      <c r="W1318" s="415">
        <f>IF(Table1[[#This Row],[Asset Class]]&lt;&gt;"Local",0.25,IF(R1318="y",1,""))</f>
        <v>1</v>
      </c>
      <c r="X1318" s="415" t="str">
        <f>IF(Table1[[#This Row],[Asset Class]]&lt;&gt;"Local",0.25,IF(S1318="y",1,""))</f>
        <v/>
      </c>
      <c r="Y1318" s="95">
        <f t="shared" si="120"/>
        <v>1</v>
      </c>
      <c r="Z1318" s="50"/>
      <c r="AA1318" s="257" t="str">
        <f t="shared" si="121"/>
        <v/>
      </c>
      <c r="AB1318" s="258" t="str">
        <f t="shared" si="122"/>
        <v/>
      </c>
      <c r="AC1318" s="258">
        <f t="shared" si="123"/>
        <v>66058</v>
      </c>
      <c r="AD1318" s="258" t="str">
        <f t="shared" si="124"/>
        <v/>
      </c>
      <c r="AE1318" s="259">
        <f t="shared" si="125"/>
        <v>66058</v>
      </c>
    </row>
    <row r="1319" spans="1:31">
      <c r="A1319" s="26"/>
      <c r="B1319" s="210" t="s">
        <v>2243</v>
      </c>
      <c r="C1319" s="211" t="s">
        <v>2244</v>
      </c>
      <c r="D1319" s="211" t="s">
        <v>111</v>
      </c>
      <c r="E1319" s="211" t="s">
        <v>102</v>
      </c>
      <c r="F1319" s="241" t="s">
        <v>103</v>
      </c>
      <c r="G1319" s="357">
        <v>0.5</v>
      </c>
      <c r="H1319" s="360">
        <v>1364.01627190003</v>
      </c>
      <c r="I1319" s="365">
        <v>143.96305955739601</v>
      </c>
      <c r="J1319" s="332">
        <f>Table1[[#This Row],[Embellishment Area (m2)]]*Table1[[#This Row],[Construction Unit Rate ($/m)]]*Table1[[#This Row],[Embellishment Area Factor]]</f>
        <v>98183.977894400639</v>
      </c>
      <c r="K1319" s="246">
        <v>0</v>
      </c>
      <c r="L1319" s="337">
        <v>39.027494808321961</v>
      </c>
      <c r="M1319" s="88">
        <f>Table1[[#This Row],[Size of land (m2)]]*Table1[[#This Row],[Land Unit Rate ($/m2)]]</f>
        <v>0</v>
      </c>
      <c r="N1319" s="244">
        <v>2021</v>
      </c>
      <c r="O1319" s="202">
        <f>ROUND(IF(Table1[[#This Row],[Valuation Year]]=2016,(Table1[[#This Row],[Total Construction Cost ($)]]+Table1[[#This Row],[Land Value]])*('General Input Sheet'!$G$38/'General Input Sheet'!$G$43),Table1[[#This Row],[Total Construction Cost ($)]]+Table1[[#This Row],[Land Value]]),0)</f>
        <v>98184</v>
      </c>
      <c r="P1319" s="123" t="str" cm="1">
        <f t="array" ref="P1319">_xlfn.IFS(Table1[[#This Row],[Asset Class]]&lt;&gt;"Local","y",P$11=$E1319,"y",Table1[[#This Row],[Asset Class]]="Local","")</f>
        <v/>
      </c>
      <c r="Q1319" s="86" t="str" cm="1">
        <f t="array" ref="Q1319">_xlfn.IFS(Table1[[#This Row],[Asset Class]]&lt;&gt;"Local","y",Q$11=$E1319,"y",Table1[[#This Row],[Asset Class]]="Local","")</f>
        <v/>
      </c>
      <c r="R1319" s="86" t="str" cm="1">
        <f t="array" ref="R1319">_xlfn.IFS(Table1[[#This Row],[Asset Class]]&lt;&gt;"Local","y",R$11=$E1319,"y",Table1[[#This Row],[Asset Class]]="Local","")</f>
        <v>y</v>
      </c>
      <c r="S1319" s="341" t="str" cm="1">
        <f t="array" ref="S1319">_xlfn.IFS(Table1[[#This Row],[Asset Class]]&lt;&gt;"Local","y",S$11=$E1319,"y",Table1[[#This Row],[Asset Class]]="Local","")</f>
        <v/>
      </c>
      <c r="T1319" s="50"/>
      <c r="U1319" s="95" t="str">
        <f>IF(Table1[[#This Row],[Asset Class]]&lt;&gt;"Local",0.25,IF(P1319="y",1,""))</f>
        <v/>
      </c>
      <c r="V1319" s="415" t="str">
        <f>IF(Table1[[#This Row],[Asset Class]]&lt;&gt;"Local",0.25,IF(Q1319="y",1,""))</f>
        <v/>
      </c>
      <c r="W1319" s="415">
        <f>IF(Table1[[#This Row],[Asset Class]]&lt;&gt;"Local",0.25,IF(R1319="y",1,""))</f>
        <v>1</v>
      </c>
      <c r="X1319" s="415" t="str">
        <f>IF(Table1[[#This Row],[Asset Class]]&lt;&gt;"Local",0.25,IF(S1319="y",1,""))</f>
        <v/>
      </c>
      <c r="Y1319" s="95">
        <f t="shared" si="120"/>
        <v>1</v>
      </c>
      <c r="Z1319" s="50"/>
      <c r="AA1319" s="257" t="str">
        <f t="shared" si="121"/>
        <v/>
      </c>
      <c r="AB1319" s="258" t="str">
        <f t="shared" si="122"/>
        <v/>
      </c>
      <c r="AC1319" s="258">
        <f t="shared" si="123"/>
        <v>98184</v>
      </c>
      <c r="AD1319" s="258" t="str">
        <f t="shared" si="124"/>
        <v/>
      </c>
      <c r="AE1319" s="259">
        <f t="shared" si="125"/>
        <v>98184</v>
      </c>
    </row>
    <row r="1320" spans="1:31">
      <c r="A1320" s="26"/>
      <c r="B1320" s="210" t="s">
        <v>2245</v>
      </c>
      <c r="C1320" s="211" t="s">
        <v>2246</v>
      </c>
      <c r="D1320" s="211" t="s">
        <v>111</v>
      </c>
      <c r="E1320" s="211" t="s">
        <v>114</v>
      </c>
      <c r="F1320" s="241" t="s">
        <v>103</v>
      </c>
      <c r="G1320" s="357">
        <v>0.5</v>
      </c>
      <c r="H1320" s="360">
        <v>2428.3539325945248</v>
      </c>
      <c r="I1320" s="365">
        <v>77.371645491830151</v>
      </c>
      <c r="J1320" s="332">
        <f>Table1[[#This Row],[Embellishment Area (m2)]]*Table1[[#This Row],[Construction Unit Rate ($/m)]]*Table1[[#This Row],[Embellishment Area Factor]]</f>
        <v>93942.86980069759</v>
      </c>
      <c r="K1320" s="246">
        <v>0</v>
      </c>
      <c r="L1320" s="337">
        <v>51.919695325664051</v>
      </c>
      <c r="M1320" s="88">
        <f>Table1[[#This Row],[Size of land (m2)]]*Table1[[#This Row],[Land Unit Rate ($/m2)]]</f>
        <v>0</v>
      </c>
      <c r="N1320" s="244">
        <v>2021</v>
      </c>
      <c r="O1320" s="202">
        <f>ROUND(IF(Table1[[#This Row],[Valuation Year]]=2016,(Table1[[#This Row],[Total Construction Cost ($)]]+Table1[[#This Row],[Land Value]])*('General Input Sheet'!$G$38/'General Input Sheet'!$G$43),Table1[[#This Row],[Total Construction Cost ($)]]+Table1[[#This Row],[Land Value]]),0)</f>
        <v>93943</v>
      </c>
      <c r="P1320" s="123" t="str" cm="1">
        <f t="array" ref="P1320">_xlfn.IFS(Table1[[#This Row],[Asset Class]]&lt;&gt;"Local","y",P$11=$E1320,"y",Table1[[#This Row],[Asset Class]]="Local","")</f>
        <v/>
      </c>
      <c r="Q1320" s="86" t="str" cm="1">
        <f t="array" ref="Q1320">_xlfn.IFS(Table1[[#This Row],[Asset Class]]&lt;&gt;"Local","y",Q$11=$E1320,"y",Table1[[#This Row],[Asset Class]]="Local","")</f>
        <v/>
      </c>
      <c r="R1320" s="86" t="str" cm="1">
        <f t="array" ref="R1320">_xlfn.IFS(Table1[[#This Row],[Asset Class]]&lt;&gt;"Local","y",R$11=$E1320,"y",Table1[[#This Row],[Asset Class]]="Local","")</f>
        <v/>
      </c>
      <c r="S1320" s="341" t="str" cm="1">
        <f t="array" ref="S1320">_xlfn.IFS(Table1[[#This Row],[Asset Class]]&lt;&gt;"Local","y",S$11=$E1320,"y",Table1[[#This Row],[Asset Class]]="Local","")</f>
        <v>y</v>
      </c>
      <c r="T1320" s="50"/>
      <c r="U1320" s="95" t="str">
        <f>IF(Table1[[#This Row],[Asset Class]]&lt;&gt;"Local",0.25,IF(P1320="y",1,""))</f>
        <v/>
      </c>
      <c r="V1320" s="415" t="str">
        <f>IF(Table1[[#This Row],[Asset Class]]&lt;&gt;"Local",0.25,IF(Q1320="y",1,""))</f>
        <v/>
      </c>
      <c r="W1320" s="415" t="str">
        <f>IF(Table1[[#This Row],[Asset Class]]&lt;&gt;"Local",0.25,IF(R1320="y",1,""))</f>
        <v/>
      </c>
      <c r="X1320" s="415">
        <f>IF(Table1[[#This Row],[Asset Class]]&lt;&gt;"Local",0.25,IF(S1320="y",1,""))</f>
        <v>1</v>
      </c>
      <c r="Y1320" s="95">
        <f t="shared" si="120"/>
        <v>1</v>
      </c>
      <c r="Z1320" s="50"/>
      <c r="AA1320" s="257" t="str">
        <f t="shared" si="121"/>
        <v/>
      </c>
      <c r="AB1320" s="258" t="str">
        <f t="shared" si="122"/>
        <v/>
      </c>
      <c r="AC1320" s="258" t="str">
        <f t="shared" si="123"/>
        <v/>
      </c>
      <c r="AD1320" s="258">
        <f t="shared" si="124"/>
        <v>93943</v>
      </c>
      <c r="AE1320" s="259">
        <f t="shared" si="125"/>
        <v>93943</v>
      </c>
    </row>
    <row r="1321" spans="1:31">
      <c r="A1321" s="26"/>
      <c r="B1321" s="210" t="s">
        <v>2247</v>
      </c>
      <c r="C1321" s="211" t="s">
        <v>2248</v>
      </c>
      <c r="D1321" s="211" t="s">
        <v>111</v>
      </c>
      <c r="E1321" s="211" t="s">
        <v>114</v>
      </c>
      <c r="F1321" s="241" t="s">
        <v>103</v>
      </c>
      <c r="G1321" s="357">
        <v>0.5</v>
      </c>
      <c r="H1321" s="360">
        <v>4871.4895782874646</v>
      </c>
      <c r="I1321" s="365">
        <v>77.371645491830151</v>
      </c>
      <c r="J1321" s="332">
        <f>Table1[[#This Row],[Embellishment Area (m2)]]*Table1[[#This Row],[Construction Unit Rate ($/m)]]*Table1[[#This Row],[Embellishment Area Factor]]</f>
        <v>188457.58233420143</v>
      </c>
      <c r="K1321" s="246">
        <v>0</v>
      </c>
      <c r="L1321" s="337">
        <v>51.919695325664051</v>
      </c>
      <c r="M1321" s="88">
        <f>Table1[[#This Row],[Size of land (m2)]]*Table1[[#This Row],[Land Unit Rate ($/m2)]]</f>
        <v>0</v>
      </c>
      <c r="N1321" s="244">
        <v>2021</v>
      </c>
      <c r="O1321" s="202">
        <f>ROUND(IF(Table1[[#This Row],[Valuation Year]]=2016,(Table1[[#This Row],[Total Construction Cost ($)]]+Table1[[#This Row],[Land Value]])*('General Input Sheet'!$G$38/'General Input Sheet'!$G$43),Table1[[#This Row],[Total Construction Cost ($)]]+Table1[[#This Row],[Land Value]]),0)</f>
        <v>188458</v>
      </c>
      <c r="P1321" s="123" t="str" cm="1">
        <f t="array" ref="P1321">_xlfn.IFS(Table1[[#This Row],[Asset Class]]&lt;&gt;"Local","y",P$11=$E1321,"y",Table1[[#This Row],[Asset Class]]="Local","")</f>
        <v/>
      </c>
      <c r="Q1321" s="86" t="str" cm="1">
        <f t="array" ref="Q1321">_xlfn.IFS(Table1[[#This Row],[Asset Class]]&lt;&gt;"Local","y",Q$11=$E1321,"y",Table1[[#This Row],[Asset Class]]="Local","")</f>
        <v/>
      </c>
      <c r="R1321" s="86" t="str" cm="1">
        <f t="array" ref="R1321">_xlfn.IFS(Table1[[#This Row],[Asset Class]]&lt;&gt;"Local","y",R$11=$E1321,"y",Table1[[#This Row],[Asset Class]]="Local","")</f>
        <v/>
      </c>
      <c r="S1321" s="341" t="str" cm="1">
        <f t="array" ref="S1321">_xlfn.IFS(Table1[[#This Row],[Asset Class]]&lt;&gt;"Local","y",S$11=$E1321,"y",Table1[[#This Row],[Asset Class]]="Local","")</f>
        <v>y</v>
      </c>
      <c r="T1321" s="50"/>
      <c r="U1321" s="95" t="str">
        <f>IF(Table1[[#This Row],[Asset Class]]&lt;&gt;"Local",0.25,IF(P1321="y",1,""))</f>
        <v/>
      </c>
      <c r="V1321" s="415" t="str">
        <f>IF(Table1[[#This Row],[Asset Class]]&lt;&gt;"Local",0.25,IF(Q1321="y",1,""))</f>
        <v/>
      </c>
      <c r="W1321" s="415" t="str">
        <f>IF(Table1[[#This Row],[Asset Class]]&lt;&gt;"Local",0.25,IF(R1321="y",1,""))</f>
        <v/>
      </c>
      <c r="X1321" s="415">
        <f>IF(Table1[[#This Row],[Asset Class]]&lt;&gt;"Local",0.25,IF(S1321="y",1,""))</f>
        <v>1</v>
      </c>
      <c r="Y1321" s="95">
        <f t="shared" si="120"/>
        <v>1</v>
      </c>
      <c r="Z1321" s="50"/>
      <c r="AA1321" s="257" t="str">
        <f t="shared" si="121"/>
        <v/>
      </c>
      <c r="AB1321" s="258" t="str">
        <f t="shared" si="122"/>
        <v/>
      </c>
      <c r="AC1321" s="258" t="str">
        <f t="shared" si="123"/>
        <v/>
      </c>
      <c r="AD1321" s="258">
        <f t="shared" si="124"/>
        <v>188458</v>
      </c>
      <c r="AE1321" s="259">
        <f t="shared" si="125"/>
        <v>188458</v>
      </c>
    </row>
    <row r="1322" spans="1:31">
      <c r="A1322" s="26"/>
      <c r="B1322" s="210" t="s">
        <v>2249</v>
      </c>
      <c r="C1322" s="211" t="s">
        <v>2250</v>
      </c>
      <c r="D1322" s="211" t="s">
        <v>111</v>
      </c>
      <c r="E1322" s="211" t="s">
        <v>114</v>
      </c>
      <c r="F1322" s="241" t="s">
        <v>103</v>
      </c>
      <c r="G1322" s="357">
        <v>0.5</v>
      </c>
      <c r="H1322" s="360">
        <v>1683.0834821893659</v>
      </c>
      <c r="I1322" s="365">
        <v>77.371645491830151</v>
      </c>
      <c r="J1322" s="332">
        <f>Table1[[#This Row],[Embellishment Area (m2)]]*Table1[[#This Row],[Construction Unit Rate ($/m)]]*Table1[[#This Row],[Embellishment Area Factor]]</f>
        <v>65111.46925855532</v>
      </c>
      <c r="K1322" s="246">
        <v>0</v>
      </c>
      <c r="L1322" s="337">
        <v>51.919695325664051</v>
      </c>
      <c r="M1322" s="88">
        <f>Table1[[#This Row],[Size of land (m2)]]*Table1[[#This Row],[Land Unit Rate ($/m2)]]</f>
        <v>0</v>
      </c>
      <c r="N1322" s="244">
        <v>2021</v>
      </c>
      <c r="O1322" s="202">
        <f>ROUND(IF(Table1[[#This Row],[Valuation Year]]=2016,(Table1[[#This Row],[Total Construction Cost ($)]]+Table1[[#This Row],[Land Value]])*('General Input Sheet'!$G$38/'General Input Sheet'!$G$43),Table1[[#This Row],[Total Construction Cost ($)]]+Table1[[#This Row],[Land Value]]),0)</f>
        <v>65111</v>
      </c>
      <c r="P1322" s="123" t="str" cm="1">
        <f t="array" ref="P1322">_xlfn.IFS(Table1[[#This Row],[Asset Class]]&lt;&gt;"Local","y",P$11=$E1322,"y",Table1[[#This Row],[Asset Class]]="Local","")</f>
        <v/>
      </c>
      <c r="Q1322" s="86" t="str" cm="1">
        <f t="array" ref="Q1322">_xlfn.IFS(Table1[[#This Row],[Asset Class]]&lt;&gt;"Local","y",Q$11=$E1322,"y",Table1[[#This Row],[Asset Class]]="Local","")</f>
        <v/>
      </c>
      <c r="R1322" s="86" t="str" cm="1">
        <f t="array" ref="R1322">_xlfn.IFS(Table1[[#This Row],[Asset Class]]&lt;&gt;"Local","y",R$11=$E1322,"y",Table1[[#This Row],[Asset Class]]="Local","")</f>
        <v/>
      </c>
      <c r="S1322" s="341" t="str" cm="1">
        <f t="array" ref="S1322">_xlfn.IFS(Table1[[#This Row],[Asset Class]]&lt;&gt;"Local","y",S$11=$E1322,"y",Table1[[#This Row],[Asset Class]]="Local","")</f>
        <v>y</v>
      </c>
      <c r="T1322" s="50"/>
      <c r="U1322" s="95" t="str">
        <f>IF(Table1[[#This Row],[Asset Class]]&lt;&gt;"Local",0.25,IF(P1322="y",1,""))</f>
        <v/>
      </c>
      <c r="V1322" s="415" t="str">
        <f>IF(Table1[[#This Row],[Asset Class]]&lt;&gt;"Local",0.25,IF(Q1322="y",1,""))</f>
        <v/>
      </c>
      <c r="W1322" s="415" t="str">
        <f>IF(Table1[[#This Row],[Asset Class]]&lt;&gt;"Local",0.25,IF(R1322="y",1,""))</f>
        <v/>
      </c>
      <c r="X1322" s="415">
        <f>IF(Table1[[#This Row],[Asset Class]]&lt;&gt;"Local",0.25,IF(S1322="y",1,""))</f>
        <v>1</v>
      </c>
      <c r="Y1322" s="95">
        <f t="shared" si="120"/>
        <v>1</v>
      </c>
      <c r="Z1322" s="50"/>
      <c r="AA1322" s="257" t="str">
        <f t="shared" si="121"/>
        <v/>
      </c>
      <c r="AB1322" s="258" t="str">
        <f t="shared" si="122"/>
        <v/>
      </c>
      <c r="AC1322" s="258" t="str">
        <f t="shared" si="123"/>
        <v/>
      </c>
      <c r="AD1322" s="258">
        <f t="shared" si="124"/>
        <v>65111</v>
      </c>
      <c r="AE1322" s="259">
        <f t="shared" si="125"/>
        <v>65111</v>
      </c>
    </row>
    <row r="1323" spans="1:31">
      <c r="A1323" s="26"/>
      <c r="B1323" s="210" t="s">
        <v>2251</v>
      </c>
      <c r="C1323" s="211" t="s">
        <v>2252</v>
      </c>
      <c r="D1323" s="211" t="s">
        <v>111</v>
      </c>
      <c r="E1323" s="211" t="s">
        <v>107</v>
      </c>
      <c r="F1323" s="241" t="s">
        <v>103</v>
      </c>
      <c r="G1323" s="357">
        <v>0.5</v>
      </c>
      <c r="H1323" s="360">
        <v>923.58146174505805</v>
      </c>
      <c r="I1323" s="365">
        <v>111.62041035606889</v>
      </c>
      <c r="J1323" s="332">
        <f>Table1[[#This Row],[Embellishment Area (m2)]]*Table1[[#This Row],[Construction Unit Rate ($/m)]]*Table1[[#This Row],[Embellishment Area Factor]]</f>
        <v>51545.270878620657</v>
      </c>
      <c r="K1323" s="246">
        <v>0</v>
      </c>
      <c r="L1323" s="337">
        <v>66.125722619436161</v>
      </c>
      <c r="M1323" s="88">
        <f>Table1[[#This Row],[Size of land (m2)]]*Table1[[#This Row],[Land Unit Rate ($/m2)]]</f>
        <v>0</v>
      </c>
      <c r="N1323" s="244">
        <v>2021</v>
      </c>
      <c r="O1323" s="202">
        <f>ROUND(IF(Table1[[#This Row],[Valuation Year]]=2016,(Table1[[#This Row],[Total Construction Cost ($)]]+Table1[[#This Row],[Land Value]])*('General Input Sheet'!$G$38/'General Input Sheet'!$G$43),Table1[[#This Row],[Total Construction Cost ($)]]+Table1[[#This Row],[Land Value]]),0)</f>
        <v>51545</v>
      </c>
      <c r="P1323" s="123" t="str" cm="1">
        <f t="array" ref="P1323">_xlfn.IFS(Table1[[#This Row],[Asset Class]]&lt;&gt;"Local","y",P$11=$E1323,"y",Table1[[#This Row],[Asset Class]]="Local","")</f>
        <v>y</v>
      </c>
      <c r="Q1323" s="86" t="str" cm="1">
        <f t="array" ref="Q1323">_xlfn.IFS(Table1[[#This Row],[Asset Class]]&lt;&gt;"Local","y",Q$11=$E1323,"y",Table1[[#This Row],[Asset Class]]="Local","")</f>
        <v/>
      </c>
      <c r="R1323" s="86" t="str" cm="1">
        <f t="array" ref="R1323">_xlfn.IFS(Table1[[#This Row],[Asset Class]]&lt;&gt;"Local","y",R$11=$E1323,"y",Table1[[#This Row],[Asset Class]]="Local","")</f>
        <v/>
      </c>
      <c r="S1323" s="341" t="str" cm="1">
        <f t="array" ref="S1323">_xlfn.IFS(Table1[[#This Row],[Asset Class]]&lt;&gt;"Local","y",S$11=$E1323,"y",Table1[[#This Row],[Asset Class]]="Local","")</f>
        <v/>
      </c>
      <c r="T1323" s="50"/>
      <c r="U1323" s="95">
        <f>IF(Table1[[#This Row],[Asset Class]]&lt;&gt;"Local",0.25,IF(P1323="y",1,""))</f>
        <v>1</v>
      </c>
      <c r="V1323" s="415" t="str">
        <f>IF(Table1[[#This Row],[Asset Class]]&lt;&gt;"Local",0.25,IF(Q1323="y",1,""))</f>
        <v/>
      </c>
      <c r="W1323" s="415" t="str">
        <f>IF(Table1[[#This Row],[Asset Class]]&lt;&gt;"Local",0.25,IF(R1323="y",1,""))</f>
        <v/>
      </c>
      <c r="X1323" s="415" t="str">
        <f>IF(Table1[[#This Row],[Asset Class]]&lt;&gt;"Local",0.25,IF(S1323="y",1,""))</f>
        <v/>
      </c>
      <c r="Y1323" s="95">
        <f t="shared" si="120"/>
        <v>1</v>
      </c>
      <c r="Z1323" s="50"/>
      <c r="AA1323" s="257">
        <f t="shared" si="121"/>
        <v>51545</v>
      </c>
      <c r="AB1323" s="258" t="str">
        <f t="shared" si="122"/>
        <v/>
      </c>
      <c r="AC1323" s="258" t="str">
        <f t="shared" si="123"/>
        <v/>
      </c>
      <c r="AD1323" s="258" t="str">
        <f t="shared" si="124"/>
        <v/>
      </c>
      <c r="AE1323" s="259">
        <f t="shared" si="125"/>
        <v>51545</v>
      </c>
    </row>
    <row r="1324" spans="1:31">
      <c r="A1324" s="26"/>
      <c r="B1324" s="210" t="s">
        <v>2253</v>
      </c>
      <c r="C1324" s="211" t="s">
        <v>2254</v>
      </c>
      <c r="D1324" s="211" t="s">
        <v>111</v>
      </c>
      <c r="E1324" s="211" t="s">
        <v>102</v>
      </c>
      <c r="F1324" s="241" t="s">
        <v>108</v>
      </c>
      <c r="G1324" s="357">
        <v>0.5</v>
      </c>
      <c r="H1324" s="360">
        <v>55647.321220079</v>
      </c>
      <c r="I1324" s="365">
        <v>143.96305955739601</v>
      </c>
      <c r="J1324" s="332">
        <f>Table1[[#This Row],[Embellishment Area (m2)]]*Table1[[#This Row],[Construction Unit Rate ($/m)]]*Table1[[#This Row],[Embellishment Area Factor]]</f>
        <v>4005579.3095078897</v>
      </c>
      <c r="K1324" s="246">
        <v>0</v>
      </c>
      <c r="L1324" s="337">
        <v>39.027494808321961</v>
      </c>
      <c r="M1324" s="88">
        <f>Table1[[#This Row],[Size of land (m2)]]*Table1[[#This Row],[Land Unit Rate ($/m2)]]</f>
        <v>0</v>
      </c>
      <c r="N1324" s="244">
        <v>2021</v>
      </c>
      <c r="O1324" s="202">
        <f>ROUND(IF(Table1[[#This Row],[Valuation Year]]=2016,(Table1[[#This Row],[Total Construction Cost ($)]]+Table1[[#This Row],[Land Value]])*('General Input Sheet'!$G$38/'General Input Sheet'!$G$43),Table1[[#This Row],[Total Construction Cost ($)]]+Table1[[#This Row],[Land Value]]),0)</f>
        <v>4005579</v>
      </c>
      <c r="P1324" s="123" t="str" cm="1">
        <f t="array" ref="P1324">_xlfn.IFS(Table1[[#This Row],[Asset Class]]&lt;&gt;"Local","y",P$11=$E1324,"y",Table1[[#This Row],[Asset Class]]="Local","")</f>
        <v/>
      </c>
      <c r="Q1324" s="86" t="str" cm="1">
        <f t="array" ref="Q1324">_xlfn.IFS(Table1[[#This Row],[Asset Class]]&lt;&gt;"Local","y",Q$11=$E1324,"y",Table1[[#This Row],[Asset Class]]="Local","")</f>
        <v/>
      </c>
      <c r="R1324" s="86" t="str" cm="1">
        <f t="array" ref="R1324">_xlfn.IFS(Table1[[#This Row],[Asset Class]]&lt;&gt;"Local","y",R$11=$E1324,"y",Table1[[#This Row],[Asset Class]]="Local","")</f>
        <v>y</v>
      </c>
      <c r="S1324" s="341" t="str" cm="1">
        <f t="array" ref="S1324">_xlfn.IFS(Table1[[#This Row],[Asset Class]]&lt;&gt;"Local","y",S$11=$E1324,"y",Table1[[#This Row],[Asset Class]]="Local","")</f>
        <v/>
      </c>
      <c r="T1324" s="50"/>
      <c r="U1324" s="95" t="str">
        <f>IF(Table1[[#This Row],[Asset Class]]&lt;&gt;"Local",0.25,IF(P1324="y",1,""))</f>
        <v/>
      </c>
      <c r="V1324" s="415" t="str">
        <f>IF(Table1[[#This Row],[Asset Class]]&lt;&gt;"Local",0.25,IF(Q1324="y",1,""))</f>
        <v/>
      </c>
      <c r="W1324" s="415">
        <f>IF(Table1[[#This Row],[Asset Class]]&lt;&gt;"Local",0.25,IF(R1324="y",1,""))</f>
        <v>1</v>
      </c>
      <c r="X1324" s="415" t="str">
        <f>IF(Table1[[#This Row],[Asset Class]]&lt;&gt;"Local",0.25,IF(S1324="y",1,""))</f>
        <v/>
      </c>
      <c r="Y1324" s="95">
        <f t="shared" si="120"/>
        <v>1</v>
      </c>
      <c r="Z1324" s="50"/>
      <c r="AA1324" s="257" t="str">
        <f t="shared" si="121"/>
        <v/>
      </c>
      <c r="AB1324" s="258" t="str">
        <f t="shared" si="122"/>
        <v/>
      </c>
      <c r="AC1324" s="258">
        <f t="shared" si="123"/>
        <v>4005579</v>
      </c>
      <c r="AD1324" s="258" t="str">
        <f t="shared" si="124"/>
        <v/>
      </c>
      <c r="AE1324" s="259">
        <f t="shared" si="125"/>
        <v>4005579</v>
      </c>
    </row>
    <row r="1325" spans="1:31">
      <c r="A1325" s="26"/>
      <c r="B1325" s="210" t="s">
        <v>2253</v>
      </c>
      <c r="C1325" s="211" t="s">
        <v>2255</v>
      </c>
      <c r="D1325" s="211" t="s">
        <v>111</v>
      </c>
      <c r="E1325" s="211" t="s">
        <v>102</v>
      </c>
      <c r="F1325" s="241" t="s">
        <v>103</v>
      </c>
      <c r="G1325" s="357">
        <v>0.5</v>
      </c>
      <c r="H1325" s="360">
        <v>5511.6284008246403</v>
      </c>
      <c r="I1325" s="365">
        <v>143.96305955739601</v>
      </c>
      <c r="J1325" s="332">
        <f>Table1[[#This Row],[Embellishment Area (m2)]]*Table1[[#This Row],[Construction Unit Rate ($/m)]]*Table1[[#This Row],[Embellishment Area Factor]]</f>
        <v>396735.44386307651</v>
      </c>
      <c r="K1325" s="246">
        <v>0</v>
      </c>
      <c r="L1325" s="337">
        <v>39.027494808321961</v>
      </c>
      <c r="M1325" s="88">
        <f>Table1[[#This Row],[Size of land (m2)]]*Table1[[#This Row],[Land Unit Rate ($/m2)]]</f>
        <v>0</v>
      </c>
      <c r="N1325" s="244">
        <v>2021</v>
      </c>
      <c r="O1325" s="202">
        <f>ROUND(IF(Table1[[#This Row],[Valuation Year]]=2016,(Table1[[#This Row],[Total Construction Cost ($)]]+Table1[[#This Row],[Land Value]])*('General Input Sheet'!$G$38/'General Input Sheet'!$G$43),Table1[[#This Row],[Total Construction Cost ($)]]+Table1[[#This Row],[Land Value]]),0)</f>
        <v>396735</v>
      </c>
      <c r="P1325" s="123" t="str" cm="1">
        <f t="array" ref="P1325">_xlfn.IFS(Table1[[#This Row],[Asset Class]]&lt;&gt;"Local","y",P$11=$E1325,"y",Table1[[#This Row],[Asset Class]]="Local","")</f>
        <v/>
      </c>
      <c r="Q1325" s="86" t="str" cm="1">
        <f t="array" ref="Q1325">_xlfn.IFS(Table1[[#This Row],[Asset Class]]&lt;&gt;"Local","y",Q$11=$E1325,"y",Table1[[#This Row],[Asset Class]]="Local","")</f>
        <v/>
      </c>
      <c r="R1325" s="86" t="str" cm="1">
        <f t="array" ref="R1325">_xlfn.IFS(Table1[[#This Row],[Asset Class]]&lt;&gt;"Local","y",R$11=$E1325,"y",Table1[[#This Row],[Asset Class]]="Local","")</f>
        <v>y</v>
      </c>
      <c r="S1325" s="341" t="str" cm="1">
        <f t="array" ref="S1325">_xlfn.IFS(Table1[[#This Row],[Asset Class]]&lt;&gt;"Local","y",S$11=$E1325,"y",Table1[[#This Row],[Asset Class]]="Local","")</f>
        <v/>
      </c>
      <c r="T1325" s="50"/>
      <c r="U1325" s="95" t="str">
        <f>IF(Table1[[#This Row],[Asset Class]]&lt;&gt;"Local",0.25,IF(P1325="y",1,""))</f>
        <v/>
      </c>
      <c r="V1325" s="415" t="str">
        <f>IF(Table1[[#This Row],[Asset Class]]&lt;&gt;"Local",0.25,IF(Q1325="y",1,""))</f>
        <v/>
      </c>
      <c r="W1325" s="415">
        <f>IF(Table1[[#This Row],[Asset Class]]&lt;&gt;"Local",0.25,IF(R1325="y",1,""))</f>
        <v>1</v>
      </c>
      <c r="X1325" s="415" t="str">
        <f>IF(Table1[[#This Row],[Asset Class]]&lt;&gt;"Local",0.25,IF(S1325="y",1,""))</f>
        <v/>
      </c>
      <c r="Y1325" s="95">
        <f t="shared" si="120"/>
        <v>1</v>
      </c>
      <c r="Z1325" s="50"/>
      <c r="AA1325" s="257" t="str">
        <f t="shared" si="121"/>
        <v/>
      </c>
      <c r="AB1325" s="258" t="str">
        <f t="shared" si="122"/>
        <v/>
      </c>
      <c r="AC1325" s="258">
        <f t="shared" si="123"/>
        <v>396735</v>
      </c>
      <c r="AD1325" s="258" t="str">
        <f t="shared" si="124"/>
        <v/>
      </c>
      <c r="AE1325" s="259">
        <f t="shared" si="125"/>
        <v>396735</v>
      </c>
    </row>
    <row r="1326" spans="1:31">
      <c r="A1326" s="26"/>
      <c r="B1326" s="210" t="s">
        <v>2253</v>
      </c>
      <c r="C1326" s="211" t="s">
        <v>2256</v>
      </c>
      <c r="D1326" s="211" t="s">
        <v>111</v>
      </c>
      <c r="E1326" s="211" t="s">
        <v>102</v>
      </c>
      <c r="F1326" s="241" t="s">
        <v>103</v>
      </c>
      <c r="G1326" s="357">
        <v>0.5</v>
      </c>
      <c r="H1326" s="360">
        <v>3654.0607659435914</v>
      </c>
      <c r="I1326" s="365">
        <v>143.96305955739601</v>
      </c>
      <c r="J1326" s="332">
        <f>Table1[[#This Row],[Embellishment Area (m2)]]*Table1[[#This Row],[Construction Unit Rate ($/m)]]*Table1[[#This Row],[Embellishment Area Factor]]</f>
        <v>263024.88383694069</v>
      </c>
      <c r="K1326" s="246">
        <v>0</v>
      </c>
      <c r="L1326" s="337">
        <v>39.027494808321961</v>
      </c>
      <c r="M1326" s="88">
        <f>Table1[[#This Row],[Size of land (m2)]]*Table1[[#This Row],[Land Unit Rate ($/m2)]]</f>
        <v>0</v>
      </c>
      <c r="N1326" s="244">
        <v>2021</v>
      </c>
      <c r="O1326" s="202">
        <f>ROUND(IF(Table1[[#This Row],[Valuation Year]]=2016,(Table1[[#This Row],[Total Construction Cost ($)]]+Table1[[#This Row],[Land Value]])*('General Input Sheet'!$G$38/'General Input Sheet'!$G$43),Table1[[#This Row],[Total Construction Cost ($)]]+Table1[[#This Row],[Land Value]]),0)</f>
        <v>263025</v>
      </c>
      <c r="P1326" s="123" t="str" cm="1">
        <f t="array" ref="P1326">_xlfn.IFS(Table1[[#This Row],[Asset Class]]&lt;&gt;"Local","y",P$11=$E1326,"y",Table1[[#This Row],[Asset Class]]="Local","")</f>
        <v/>
      </c>
      <c r="Q1326" s="86" t="str" cm="1">
        <f t="array" ref="Q1326">_xlfn.IFS(Table1[[#This Row],[Asset Class]]&lt;&gt;"Local","y",Q$11=$E1326,"y",Table1[[#This Row],[Asset Class]]="Local","")</f>
        <v/>
      </c>
      <c r="R1326" s="86" t="str" cm="1">
        <f t="array" ref="R1326">_xlfn.IFS(Table1[[#This Row],[Asset Class]]&lt;&gt;"Local","y",R$11=$E1326,"y",Table1[[#This Row],[Asset Class]]="Local","")</f>
        <v>y</v>
      </c>
      <c r="S1326" s="341" t="str" cm="1">
        <f t="array" ref="S1326">_xlfn.IFS(Table1[[#This Row],[Asset Class]]&lt;&gt;"Local","y",S$11=$E1326,"y",Table1[[#This Row],[Asset Class]]="Local","")</f>
        <v/>
      </c>
      <c r="T1326" s="50"/>
      <c r="U1326" s="95" t="str">
        <f>IF(Table1[[#This Row],[Asset Class]]&lt;&gt;"Local",0.25,IF(P1326="y",1,""))</f>
        <v/>
      </c>
      <c r="V1326" s="415" t="str">
        <f>IF(Table1[[#This Row],[Asset Class]]&lt;&gt;"Local",0.25,IF(Q1326="y",1,""))</f>
        <v/>
      </c>
      <c r="W1326" s="415">
        <f>IF(Table1[[#This Row],[Asset Class]]&lt;&gt;"Local",0.25,IF(R1326="y",1,""))</f>
        <v>1</v>
      </c>
      <c r="X1326" s="415" t="str">
        <f>IF(Table1[[#This Row],[Asset Class]]&lt;&gt;"Local",0.25,IF(S1326="y",1,""))</f>
        <v/>
      </c>
      <c r="Y1326" s="95">
        <f t="shared" si="120"/>
        <v>1</v>
      </c>
      <c r="Z1326" s="50"/>
      <c r="AA1326" s="257" t="str">
        <f t="shared" si="121"/>
        <v/>
      </c>
      <c r="AB1326" s="258" t="str">
        <f t="shared" si="122"/>
        <v/>
      </c>
      <c r="AC1326" s="258">
        <f t="shared" si="123"/>
        <v>263025</v>
      </c>
      <c r="AD1326" s="258" t="str">
        <f t="shared" si="124"/>
        <v/>
      </c>
      <c r="AE1326" s="259">
        <f t="shared" si="125"/>
        <v>263025</v>
      </c>
    </row>
    <row r="1327" spans="1:31">
      <c r="A1327" s="26"/>
      <c r="B1327" s="210" t="s">
        <v>2257</v>
      </c>
      <c r="C1327" s="211" t="s">
        <v>2258</v>
      </c>
      <c r="D1327" s="211" t="s">
        <v>106</v>
      </c>
      <c r="E1327" s="211" t="s">
        <v>107</v>
      </c>
      <c r="F1327" s="241" t="s">
        <v>108</v>
      </c>
      <c r="G1327" s="357">
        <v>0.5</v>
      </c>
      <c r="H1327" s="360">
        <v>17229.159589329163</v>
      </c>
      <c r="I1327" s="365">
        <v>295.91815694928124</v>
      </c>
      <c r="J1327" s="332">
        <f>Table1[[#This Row],[Embellishment Area (m2)]]*Table1[[#This Row],[Construction Unit Rate ($/m)]]*Table1[[#This Row],[Embellishment Area Factor]]</f>
        <v>2549210.5757296607</v>
      </c>
      <c r="K1327" s="246">
        <v>0</v>
      </c>
      <c r="L1327" s="337">
        <v>157.26221918381682</v>
      </c>
      <c r="M1327" s="88">
        <f>Table1[[#This Row],[Size of land (m2)]]*Table1[[#This Row],[Land Unit Rate ($/m2)]]</f>
        <v>0</v>
      </c>
      <c r="N1327" s="244">
        <v>2021</v>
      </c>
      <c r="O1327" s="202">
        <f>ROUND(IF(Table1[[#This Row],[Valuation Year]]=2016,(Table1[[#This Row],[Total Construction Cost ($)]]+Table1[[#This Row],[Land Value]])*('General Input Sheet'!$G$38/'General Input Sheet'!$G$43),Table1[[#This Row],[Total Construction Cost ($)]]+Table1[[#This Row],[Land Value]]),0)</f>
        <v>2549211</v>
      </c>
      <c r="P1327" s="123" t="str" cm="1">
        <f t="array" ref="P1327">_xlfn.IFS(Table1[[#This Row],[Asset Class]]&lt;&gt;"Local","y",P$11=$E1327,"y",Table1[[#This Row],[Asset Class]]="Local","")</f>
        <v>y</v>
      </c>
      <c r="Q1327" s="86" t="str" cm="1">
        <f t="array" ref="Q1327">_xlfn.IFS(Table1[[#This Row],[Asset Class]]&lt;&gt;"Local","y",Q$11=$E1327,"y",Table1[[#This Row],[Asset Class]]="Local","")</f>
        <v>y</v>
      </c>
      <c r="R1327" s="86" t="str" cm="1">
        <f t="array" ref="R1327">_xlfn.IFS(Table1[[#This Row],[Asset Class]]&lt;&gt;"Local","y",R$11=$E1327,"y",Table1[[#This Row],[Asset Class]]="Local","")</f>
        <v>y</v>
      </c>
      <c r="S1327" s="341" t="str" cm="1">
        <f t="array" ref="S1327">_xlfn.IFS(Table1[[#This Row],[Asset Class]]&lt;&gt;"Local","y",S$11=$E1327,"y",Table1[[#This Row],[Asset Class]]="Local","")</f>
        <v>y</v>
      </c>
      <c r="T1327" s="50"/>
      <c r="U1327" s="95">
        <f>IF(Table1[[#This Row],[Asset Class]]&lt;&gt;"Local",0.25,IF(P1327="y",1,""))</f>
        <v>0.25</v>
      </c>
      <c r="V1327" s="415">
        <f>IF(Table1[[#This Row],[Asset Class]]&lt;&gt;"Local",0.25,IF(Q1327="y",1,""))</f>
        <v>0.25</v>
      </c>
      <c r="W1327" s="415">
        <f>IF(Table1[[#This Row],[Asset Class]]&lt;&gt;"Local",0.25,IF(R1327="y",1,""))</f>
        <v>0.25</v>
      </c>
      <c r="X1327" s="415">
        <f>IF(Table1[[#This Row],[Asset Class]]&lt;&gt;"Local",0.25,IF(S1327="y",1,""))</f>
        <v>0.25</v>
      </c>
      <c r="Y1327" s="95">
        <f t="shared" si="120"/>
        <v>1</v>
      </c>
      <c r="Z1327" s="50"/>
      <c r="AA1327" s="257">
        <f t="shared" si="121"/>
        <v>637302.75</v>
      </c>
      <c r="AB1327" s="258">
        <f t="shared" si="122"/>
        <v>637302.75</v>
      </c>
      <c r="AC1327" s="258">
        <f t="shared" si="123"/>
        <v>637302.75</v>
      </c>
      <c r="AD1327" s="258">
        <f t="shared" si="124"/>
        <v>637302.75</v>
      </c>
      <c r="AE1327" s="259">
        <f t="shared" si="125"/>
        <v>2549211</v>
      </c>
    </row>
    <row r="1328" spans="1:31">
      <c r="A1328" s="26"/>
      <c r="B1328" s="210" t="s">
        <v>2259</v>
      </c>
      <c r="C1328" s="211" t="s">
        <v>2260</v>
      </c>
      <c r="D1328" s="211" t="s">
        <v>111</v>
      </c>
      <c r="E1328" s="211" t="s">
        <v>102</v>
      </c>
      <c r="F1328" s="241" t="s">
        <v>103</v>
      </c>
      <c r="G1328" s="357">
        <v>0.5</v>
      </c>
      <c r="H1328" s="360">
        <v>3851.142509331899</v>
      </c>
      <c r="I1328" s="365">
        <v>143.96305955739601</v>
      </c>
      <c r="J1328" s="332">
        <f>Table1[[#This Row],[Embellishment Area (m2)]]*Table1[[#This Row],[Construction Unit Rate ($/m)]]*Table1[[#This Row],[Embellishment Area Factor]]</f>
        <v>277211.12921748386</v>
      </c>
      <c r="K1328" s="246">
        <v>0</v>
      </c>
      <c r="L1328" s="337">
        <v>39.027494808321961</v>
      </c>
      <c r="M1328" s="88">
        <f>Table1[[#This Row],[Size of land (m2)]]*Table1[[#This Row],[Land Unit Rate ($/m2)]]</f>
        <v>0</v>
      </c>
      <c r="N1328" s="244">
        <v>2021</v>
      </c>
      <c r="O1328" s="202">
        <f>ROUND(IF(Table1[[#This Row],[Valuation Year]]=2016,(Table1[[#This Row],[Total Construction Cost ($)]]+Table1[[#This Row],[Land Value]])*('General Input Sheet'!$G$38/'General Input Sheet'!$G$43),Table1[[#This Row],[Total Construction Cost ($)]]+Table1[[#This Row],[Land Value]]),0)</f>
        <v>277211</v>
      </c>
      <c r="P1328" s="123" t="str" cm="1">
        <f t="array" ref="P1328">_xlfn.IFS(Table1[[#This Row],[Asset Class]]&lt;&gt;"Local","y",P$11=$E1328,"y",Table1[[#This Row],[Asset Class]]="Local","")</f>
        <v/>
      </c>
      <c r="Q1328" s="86" t="str" cm="1">
        <f t="array" ref="Q1328">_xlfn.IFS(Table1[[#This Row],[Asset Class]]&lt;&gt;"Local","y",Q$11=$E1328,"y",Table1[[#This Row],[Asset Class]]="Local","")</f>
        <v/>
      </c>
      <c r="R1328" s="86" t="str" cm="1">
        <f t="array" ref="R1328">_xlfn.IFS(Table1[[#This Row],[Asset Class]]&lt;&gt;"Local","y",R$11=$E1328,"y",Table1[[#This Row],[Asset Class]]="Local","")</f>
        <v>y</v>
      </c>
      <c r="S1328" s="341" t="str" cm="1">
        <f t="array" ref="S1328">_xlfn.IFS(Table1[[#This Row],[Asset Class]]&lt;&gt;"Local","y",S$11=$E1328,"y",Table1[[#This Row],[Asset Class]]="Local","")</f>
        <v/>
      </c>
      <c r="T1328" s="50"/>
      <c r="U1328" s="95" t="str">
        <f>IF(Table1[[#This Row],[Asset Class]]&lt;&gt;"Local",0.25,IF(P1328="y",1,""))</f>
        <v/>
      </c>
      <c r="V1328" s="415" t="str">
        <f>IF(Table1[[#This Row],[Asset Class]]&lt;&gt;"Local",0.25,IF(Q1328="y",1,""))</f>
        <v/>
      </c>
      <c r="W1328" s="415">
        <f>IF(Table1[[#This Row],[Asset Class]]&lt;&gt;"Local",0.25,IF(R1328="y",1,""))</f>
        <v>1</v>
      </c>
      <c r="X1328" s="415" t="str">
        <f>IF(Table1[[#This Row],[Asset Class]]&lt;&gt;"Local",0.25,IF(S1328="y",1,""))</f>
        <v/>
      </c>
      <c r="Y1328" s="95">
        <f t="shared" si="120"/>
        <v>1</v>
      </c>
      <c r="Z1328" s="50"/>
      <c r="AA1328" s="257" t="str">
        <f t="shared" si="121"/>
        <v/>
      </c>
      <c r="AB1328" s="258" t="str">
        <f t="shared" si="122"/>
        <v/>
      </c>
      <c r="AC1328" s="258">
        <f t="shared" si="123"/>
        <v>277211</v>
      </c>
      <c r="AD1328" s="258" t="str">
        <f t="shared" si="124"/>
        <v/>
      </c>
      <c r="AE1328" s="259">
        <f t="shared" si="125"/>
        <v>277211</v>
      </c>
    </row>
    <row r="1329" spans="1:31">
      <c r="A1329" s="26"/>
      <c r="B1329" s="210" t="s">
        <v>2261</v>
      </c>
      <c r="C1329" s="211" t="s">
        <v>2262</v>
      </c>
      <c r="D1329" s="211" t="s">
        <v>111</v>
      </c>
      <c r="E1329" s="211" t="s">
        <v>114</v>
      </c>
      <c r="F1329" s="241" t="s">
        <v>108</v>
      </c>
      <c r="G1329" s="357">
        <v>0.5</v>
      </c>
      <c r="H1329" s="360">
        <v>14273.18249502931</v>
      </c>
      <c r="I1329" s="365">
        <v>77.371645491830151</v>
      </c>
      <c r="J1329" s="332">
        <f>Table1[[#This Row],[Embellishment Area (m2)]]*Table1[[#This Row],[Construction Unit Rate ($/m)]]*Table1[[#This Row],[Embellishment Area Factor]]</f>
        <v>552169.80802280176</v>
      </c>
      <c r="K1329" s="246">
        <v>0</v>
      </c>
      <c r="L1329" s="337">
        <v>51.919695325664051</v>
      </c>
      <c r="M1329" s="88">
        <f>Table1[[#This Row],[Size of land (m2)]]*Table1[[#This Row],[Land Unit Rate ($/m2)]]</f>
        <v>0</v>
      </c>
      <c r="N1329" s="244">
        <v>2021</v>
      </c>
      <c r="O1329" s="202">
        <f>ROUND(IF(Table1[[#This Row],[Valuation Year]]=2016,(Table1[[#This Row],[Total Construction Cost ($)]]+Table1[[#This Row],[Land Value]])*('General Input Sheet'!$G$38/'General Input Sheet'!$G$43),Table1[[#This Row],[Total Construction Cost ($)]]+Table1[[#This Row],[Land Value]]),0)</f>
        <v>552170</v>
      </c>
      <c r="P1329" s="123" t="str" cm="1">
        <f t="array" ref="P1329">_xlfn.IFS(Table1[[#This Row],[Asset Class]]&lt;&gt;"Local","y",P$11=$E1329,"y",Table1[[#This Row],[Asset Class]]="Local","")</f>
        <v/>
      </c>
      <c r="Q1329" s="86" t="str" cm="1">
        <f t="array" ref="Q1329">_xlfn.IFS(Table1[[#This Row],[Asset Class]]&lt;&gt;"Local","y",Q$11=$E1329,"y",Table1[[#This Row],[Asset Class]]="Local","")</f>
        <v/>
      </c>
      <c r="R1329" s="86" t="str" cm="1">
        <f t="array" ref="R1329">_xlfn.IFS(Table1[[#This Row],[Asset Class]]&lt;&gt;"Local","y",R$11=$E1329,"y",Table1[[#This Row],[Asset Class]]="Local","")</f>
        <v/>
      </c>
      <c r="S1329" s="341" t="str" cm="1">
        <f t="array" ref="S1329">_xlfn.IFS(Table1[[#This Row],[Asset Class]]&lt;&gt;"Local","y",S$11=$E1329,"y",Table1[[#This Row],[Asset Class]]="Local","")</f>
        <v>y</v>
      </c>
      <c r="T1329" s="50"/>
      <c r="U1329" s="95" t="str">
        <f>IF(Table1[[#This Row],[Asset Class]]&lt;&gt;"Local",0.25,IF(P1329="y",1,""))</f>
        <v/>
      </c>
      <c r="V1329" s="415" t="str">
        <f>IF(Table1[[#This Row],[Asset Class]]&lt;&gt;"Local",0.25,IF(Q1329="y",1,""))</f>
        <v/>
      </c>
      <c r="W1329" s="415" t="str">
        <f>IF(Table1[[#This Row],[Asset Class]]&lt;&gt;"Local",0.25,IF(R1329="y",1,""))</f>
        <v/>
      </c>
      <c r="X1329" s="415">
        <f>IF(Table1[[#This Row],[Asset Class]]&lt;&gt;"Local",0.25,IF(S1329="y",1,""))</f>
        <v>1</v>
      </c>
      <c r="Y1329" s="95">
        <f t="shared" si="120"/>
        <v>1</v>
      </c>
      <c r="Z1329" s="50"/>
      <c r="AA1329" s="257" t="str">
        <f t="shared" si="121"/>
        <v/>
      </c>
      <c r="AB1329" s="258" t="str">
        <f t="shared" si="122"/>
        <v/>
      </c>
      <c r="AC1329" s="258" t="str">
        <f t="shared" si="123"/>
        <v/>
      </c>
      <c r="AD1329" s="258">
        <f t="shared" si="124"/>
        <v>552170</v>
      </c>
      <c r="AE1329" s="259">
        <f t="shared" si="125"/>
        <v>552170</v>
      </c>
    </row>
    <row r="1330" spans="1:31">
      <c r="A1330" s="26"/>
      <c r="B1330" s="210" t="s">
        <v>2261</v>
      </c>
      <c r="C1330" s="211" t="s">
        <v>2263</v>
      </c>
      <c r="D1330" s="211" t="s">
        <v>111</v>
      </c>
      <c r="E1330" s="211" t="s">
        <v>114</v>
      </c>
      <c r="F1330" s="241" t="s">
        <v>108</v>
      </c>
      <c r="G1330" s="357">
        <v>0.5</v>
      </c>
      <c r="H1330" s="360">
        <v>8023.0122743816446</v>
      </c>
      <c r="I1330" s="365">
        <v>77.371645491830151</v>
      </c>
      <c r="J1330" s="332">
        <f>Table1[[#This Row],[Embellishment Area (m2)]]*Table1[[#This Row],[Construction Unit Rate ($/m)]]*Table1[[#This Row],[Embellishment Area Factor]]</f>
        <v>310376.83073502925</v>
      </c>
      <c r="K1330" s="246">
        <v>0</v>
      </c>
      <c r="L1330" s="337">
        <v>51.919695325664051</v>
      </c>
      <c r="M1330" s="88">
        <f>Table1[[#This Row],[Size of land (m2)]]*Table1[[#This Row],[Land Unit Rate ($/m2)]]</f>
        <v>0</v>
      </c>
      <c r="N1330" s="244">
        <v>2021</v>
      </c>
      <c r="O1330" s="202">
        <f>ROUND(IF(Table1[[#This Row],[Valuation Year]]=2016,(Table1[[#This Row],[Total Construction Cost ($)]]+Table1[[#This Row],[Land Value]])*('General Input Sheet'!$G$38/'General Input Sheet'!$G$43),Table1[[#This Row],[Total Construction Cost ($)]]+Table1[[#This Row],[Land Value]]),0)</f>
        <v>310377</v>
      </c>
      <c r="P1330" s="123" t="str" cm="1">
        <f t="array" ref="P1330">_xlfn.IFS(Table1[[#This Row],[Asset Class]]&lt;&gt;"Local","y",P$11=$E1330,"y",Table1[[#This Row],[Asset Class]]="Local","")</f>
        <v/>
      </c>
      <c r="Q1330" s="86" t="str" cm="1">
        <f t="array" ref="Q1330">_xlfn.IFS(Table1[[#This Row],[Asset Class]]&lt;&gt;"Local","y",Q$11=$E1330,"y",Table1[[#This Row],[Asset Class]]="Local","")</f>
        <v/>
      </c>
      <c r="R1330" s="86" t="str" cm="1">
        <f t="array" ref="R1330">_xlfn.IFS(Table1[[#This Row],[Asset Class]]&lt;&gt;"Local","y",R$11=$E1330,"y",Table1[[#This Row],[Asset Class]]="Local","")</f>
        <v/>
      </c>
      <c r="S1330" s="341" t="str" cm="1">
        <f t="array" ref="S1330">_xlfn.IFS(Table1[[#This Row],[Asset Class]]&lt;&gt;"Local","y",S$11=$E1330,"y",Table1[[#This Row],[Asset Class]]="Local","")</f>
        <v>y</v>
      </c>
      <c r="T1330" s="50"/>
      <c r="U1330" s="95" t="str">
        <f>IF(Table1[[#This Row],[Asset Class]]&lt;&gt;"Local",0.25,IF(P1330="y",1,""))</f>
        <v/>
      </c>
      <c r="V1330" s="415" t="str">
        <f>IF(Table1[[#This Row],[Asset Class]]&lt;&gt;"Local",0.25,IF(Q1330="y",1,""))</f>
        <v/>
      </c>
      <c r="W1330" s="415" t="str">
        <f>IF(Table1[[#This Row],[Asset Class]]&lt;&gt;"Local",0.25,IF(R1330="y",1,""))</f>
        <v/>
      </c>
      <c r="X1330" s="415">
        <f>IF(Table1[[#This Row],[Asset Class]]&lt;&gt;"Local",0.25,IF(S1330="y",1,""))</f>
        <v>1</v>
      </c>
      <c r="Y1330" s="95">
        <f t="shared" si="120"/>
        <v>1</v>
      </c>
      <c r="Z1330" s="50"/>
      <c r="AA1330" s="257" t="str">
        <f t="shared" si="121"/>
        <v/>
      </c>
      <c r="AB1330" s="258" t="str">
        <f t="shared" si="122"/>
        <v/>
      </c>
      <c r="AC1330" s="258" t="str">
        <f t="shared" si="123"/>
        <v/>
      </c>
      <c r="AD1330" s="258">
        <f t="shared" si="124"/>
        <v>310377</v>
      </c>
      <c r="AE1330" s="259">
        <f t="shared" si="125"/>
        <v>310377</v>
      </c>
    </row>
    <row r="1331" spans="1:31">
      <c r="A1331" s="26"/>
      <c r="B1331" s="210" t="s">
        <v>2264</v>
      </c>
      <c r="C1331" s="211" t="s">
        <v>2265</v>
      </c>
      <c r="D1331" s="211" t="s">
        <v>106</v>
      </c>
      <c r="E1331" s="211" t="s">
        <v>114</v>
      </c>
      <c r="F1331" s="241" t="s">
        <v>108</v>
      </c>
      <c r="G1331" s="357">
        <v>0.5</v>
      </c>
      <c r="H1331" s="360">
        <v>4641.6547204073304</v>
      </c>
      <c r="I1331" s="365">
        <v>566.28724924743767</v>
      </c>
      <c r="J1331" s="332">
        <f>Table1[[#This Row],[Embellishment Area (m2)]]*Table1[[#This Row],[Construction Unit Rate ($/m)]]*Table1[[#This Row],[Embellishment Area Factor]]</f>
        <v>1314254.9417879258</v>
      </c>
      <c r="K1331" s="246">
        <v>0</v>
      </c>
      <c r="L1331" s="337">
        <v>75.676903388107434</v>
      </c>
      <c r="M1331" s="88">
        <f>Table1[[#This Row],[Size of land (m2)]]*Table1[[#This Row],[Land Unit Rate ($/m2)]]</f>
        <v>0</v>
      </c>
      <c r="N1331" s="244">
        <v>2021</v>
      </c>
      <c r="O1331" s="202">
        <f>ROUND(IF(Table1[[#This Row],[Valuation Year]]=2016,(Table1[[#This Row],[Total Construction Cost ($)]]+Table1[[#This Row],[Land Value]])*('General Input Sheet'!$G$38/'General Input Sheet'!$G$43),Table1[[#This Row],[Total Construction Cost ($)]]+Table1[[#This Row],[Land Value]]),0)</f>
        <v>1314255</v>
      </c>
      <c r="P1331" s="123" t="str" cm="1">
        <f t="array" ref="P1331">_xlfn.IFS(Table1[[#This Row],[Asset Class]]&lt;&gt;"Local","y",P$11=$E1331,"y",Table1[[#This Row],[Asset Class]]="Local","")</f>
        <v>y</v>
      </c>
      <c r="Q1331" s="86" t="str" cm="1">
        <f t="array" ref="Q1331">_xlfn.IFS(Table1[[#This Row],[Asset Class]]&lt;&gt;"Local","y",Q$11=$E1331,"y",Table1[[#This Row],[Asset Class]]="Local","")</f>
        <v>y</v>
      </c>
      <c r="R1331" s="86" t="str" cm="1">
        <f t="array" ref="R1331">_xlfn.IFS(Table1[[#This Row],[Asset Class]]&lt;&gt;"Local","y",R$11=$E1331,"y",Table1[[#This Row],[Asset Class]]="Local","")</f>
        <v>y</v>
      </c>
      <c r="S1331" s="341" t="str" cm="1">
        <f t="array" ref="S1331">_xlfn.IFS(Table1[[#This Row],[Asset Class]]&lt;&gt;"Local","y",S$11=$E1331,"y",Table1[[#This Row],[Asset Class]]="Local","")</f>
        <v>y</v>
      </c>
      <c r="T1331" s="50"/>
      <c r="U1331" s="95">
        <f>IF(Table1[[#This Row],[Asset Class]]&lt;&gt;"Local",0.25,IF(P1331="y",1,""))</f>
        <v>0.25</v>
      </c>
      <c r="V1331" s="415">
        <f>IF(Table1[[#This Row],[Asset Class]]&lt;&gt;"Local",0.25,IF(Q1331="y",1,""))</f>
        <v>0.25</v>
      </c>
      <c r="W1331" s="415">
        <f>IF(Table1[[#This Row],[Asset Class]]&lt;&gt;"Local",0.25,IF(R1331="y",1,""))</f>
        <v>0.25</v>
      </c>
      <c r="X1331" s="415">
        <f>IF(Table1[[#This Row],[Asset Class]]&lt;&gt;"Local",0.25,IF(S1331="y",1,""))</f>
        <v>0.25</v>
      </c>
      <c r="Y1331" s="95">
        <f t="shared" si="120"/>
        <v>1</v>
      </c>
      <c r="Z1331" s="50"/>
      <c r="AA1331" s="257">
        <f t="shared" si="121"/>
        <v>328563.75</v>
      </c>
      <c r="AB1331" s="258">
        <f t="shared" si="122"/>
        <v>328563.75</v>
      </c>
      <c r="AC1331" s="258">
        <f t="shared" si="123"/>
        <v>328563.75</v>
      </c>
      <c r="AD1331" s="258">
        <f t="shared" si="124"/>
        <v>328563.75</v>
      </c>
      <c r="AE1331" s="259">
        <f t="shared" si="125"/>
        <v>1314255</v>
      </c>
    </row>
    <row r="1332" spans="1:31">
      <c r="A1332" s="26"/>
      <c r="B1332" s="210" t="s">
        <v>2266</v>
      </c>
      <c r="C1332" s="211" t="s">
        <v>2267</v>
      </c>
      <c r="D1332" s="211" t="s">
        <v>111</v>
      </c>
      <c r="E1332" s="211" t="s">
        <v>143</v>
      </c>
      <c r="F1332" s="241" t="s">
        <v>103</v>
      </c>
      <c r="G1332" s="357">
        <v>0.5</v>
      </c>
      <c r="H1332" s="360">
        <v>1153.1845051503151</v>
      </c>
      <c r="I1332" s="365">
        <v>115.6419902144599</v>
      </c>
      <c r="J1332" s="332">
        <f>Table1[[#This Row],[Embellishment Area (m2)]]*Table1[[#This Row],[Construction Unit Rate ($/m)]]*Table1[[#This Row],[Embellishment Area Factor]]</f>
        <v>66678.275630029762</v>
      </c>
      <c r="K1332" s="246">
        <v>0</v>
      </c>
      <c r="L1332" s="337">
        <v>85.331826959272703</v>
      </c>
      <c r="M1332" s="88">
        <f>Table1[[#This Row],[Size of land (m2)]]*Table1[[#This Row],[Land Unit Rate ($/m2)]]</f>
        <v>0</v>
      </c>
      <c r="N1332" s="244">
        <v>2021</v>
      </c>
      <c r="O1332" s="202">
        <f>ROUND(IF(Table1[[#This Row],[Valuation Year]]=2016,(Table1[[#This Row],[Total Construction Cost ($)]]+Table1[[#This Row],[Land Value]])*('General Input Sheet'!$G$38/'General Input Sheet'!$G$43),Table1[[#This Row],[Total Construction Cost ($)]]+Table1[[#This Row],[Land Value]]),0)</f>
        <v>66678</v>
      </c>
      <c r="P1332" s="123" t="str" cm="1">
        <f t="array" ref="P1332">_xlfn.IFS(Table1[[#This Row],[Asset Class]]&lt;&gt;"Local","y",P$11=$E1332,"y",Table1[[#This Row],[Asset Class]]="Local","")</f>
        <v/>
      </c>
      <c r="Q1332" s="86" t="str" cm="1">
        <f t="array" ref="Q1332">_xlfn.IFS(Table1[[#This Row],[Asset Class]]&lt;&gt;"Local","y",Q$11=$E1332,"y",Table1[[#This Row],[Asset Class]]="Local","")</f>
        <v>y</v>
      </c>
      <c r="R1332" s="86" t="str" cm="1">
        <f t="array" ref="R1332">_xlfn.IFS(Table1[[#This Row],[Asset Class]]&lt;&gt;"Local","y",R$11=$E1332,"y",Table1[[#This Row],[Asset Class]]="Local","")</f>
        <v/>
      </c>
      <c r="S1332" s="341" t="str" cm="1">
        <f t="array" ref="S1332">_xlfn.IFS(Table1[[#This Row],[Asset Class]]&lt;&gt;"Local","y",S$11=$E1332,"y",Table1[[#This Row],[Asset Class]]="Local","")</f>
        <v/>
      </c>
      <c r="T1332" s="50"/>
      <c r="U1332" s="95" t="str">
        <f>IF(Table1[[#This Row],[Asset Class]]&lt;&gt;"Local",0.25,IF(P1332="y",1,""))</f>
        <v/>
      </c>
      <c r="V1332" s="415">
        <f>IF(Table1[[#This Row],[Asset Class]]&lt;&gt;"Local",0.25,IF(Q1332="y",1,""))</f>
        <v>1</v>
      </c>
      <c r="W1332" s="415" t="str">
        <f>IF(Table1[[#This Row],[Asset Class]]&lt;&gt;"Local",0.25,IF(R1332="y",1,""))</f>
        <v/>
      </c>
      <c r="X1332" s="415" t="str">
        <f>IF(Table1[[#This Row],[Asset Class]]&lt;&gt;"Local",0.25,IF(S1332="y",1,""))</f>
        <v/>
      </c>
      <c r="Y1332" s="95">
        <f t="shared" si="120"/>
        <v>1</v>
      </c>
      <c r="Z1332" s="50"/>
      <c r="AA1332" s="257" t="str">
        <f t="shared" si="121"/>
        <v/>
      </c>
      <c r="AB1332" s="258">
        <f t="shared" si="122"/>
        <v>66678</v>
      </c>
      <c r="AC1332" s="258" t="str">
        <f t="shared" si="123"/>
        <v/>
      </c>
      <c r="AD1332" s="258" t="str">
        <f t="shared" si="124"/>
        <v/>
      </c>
      <c r="AE1332" s="259">
        <f t="shared" si="125"/>
        <v>66678</v>
      </c>
    </row>
    <row r="1333" spans="1:31">
      <c r="A1333" s="26"/>
      <c r="B1333" s="210" t="s">
        <v>2268</v>
      </c>
      <c r="C1333" s="211" t="s">
        <v>2269</v>
      </c>
      <c r="D1333" s="211" t="s">
        <v>106</v>
      </c>
      <c r="E1333" s="211" t="s">
        <v>107</v>
      </c>
      <c r="F1333" s="241" t="s">
        <v>136</v>
      </c>
      <c r="G1333" s="357">
        <v>0.5</v>
      </c>
      <c r="H1333" s="360">
        <v>21841.865915786235</v>
      </c>
      <c r="I1333" s="365">
        <v>295.91815694928124</v>
      </c>
      <c r="J1333" s="332">
        <f>Table1[[#This Row],[Embellishment Area (m2)]]*Table1[[#This Row],[Construction Unit Rate ($/m)]]*Table1[[#This Row],[Embellishment Area Factor]]</f>
        <v>3231702.3530663936</v>
      </c>
      <c r="K1333" s="246">
        <v>43683.73183157247</v>
      </c>
      <c r="L1333" s="337">
        <v>157.26221918381682</v>
      </c>
      <c r="M1333" s="88">
        <f>Table1[[#This Row],[Size of land (m2)]]*Table1[[#This Row],[Land Unit Rate ($/m2)]]</f>
        <v>6869800.6100638257</v>
      </c>
      <c r="N1333" s="244">
        <v>2021</v>
      </c>
      <c r="O1333" s="202">
        <f>ROUND(IF(Table1[[#This Row],[Valuation Year]]=2016,(Table1[[#This Row],[Total Construction Cost ($)]]+Table1[[#This Row],[Land Value]])*('General Input Sheet'!$G$38/'General Input Sheet'!$G$43),Table1[[#This Row],[Total Construction Cost ($)]]+Table1[[#This Row],[Land Value]]),0)</f>
        <v>10101503</v>
      </c>
      <c r="P1333" s="123" t="str" cm="1">
        <f t="array" ref="P1333">_xlfn.IFS(Table1[[#This Row],[Asset Class]]&lt;&gt;"Local","y",P$11=$E1333,"y",Table1[[#This Row],[Asset Class]]="Local","")</f>
        <v>y</v>
      </c>
      <c r="Q1333" s="86" t="str" cm="1">
        <f t="array" ref="Q1333">_xlfn.IFS(Table1[[#This Row],[Asset Class]]&lt;&gt;"Local","y",Q$11=$E1333,"y",Table1[[#This Row],[Asset Class]]="Local","")</f>
        <v>y</v>
      </c>
      <c r="R1333" s="86" t="str" cm="1">
        <f t="array" ref="R1333">_xlfn.IFS(Table1[[#This Row],[Asset Class]]&lt;&gt;"Local","y",R$11=$E1333,"y",Table1[[#This Row],[Asset Class]]="Local","")</f>
        <v>y</v>
      </c>
      <c r="S1333" s="341" t="str" cm="1">
        <f t="array" ref="S1333">_xlfn.IFS(Table1[[#This Row],[Asset Class]]&lt;&gt;"Local","y",S$11=$E1333,"y",Table1[[#This Row],[Asset Class]]="Local","")</f>
        <v>y</v>
      </c>
      <c r="T1333" s="50"/>
      <c r="U1333" s="95">
        <f>IF(Table1[[#This Row],[Asset Class]]&lt;&gt;"Local",0.25,IF(P1333="y",1,""))</f>
        <v>0.25</v>
      </c>
      <c r="V1333" s="415">
        <f>IF(Table1[[#This Row],[Asset Class]]&lt;&gt;"Local",0.25,IF(Q1333="y",1,""))</f>
        <v>0.25</v>
      </c>
      <c r="W1333" s="415">
        <f>IF(Table1[[#This Row],[Asset Class]]&lt;&gt;"Local",0.25,IF(R1333="y",1,""))</f>
        <v>0.25</v>
      </c>
      <c r="X1333" s="415">
        <f>IF(Table1[[#This Row],[Asset Class]]&lt;&gt;"Local",0.25,IF(S1333="y",1,""))</f>
        <v>0.25</v>
      </c>
      <c r="Y1333" s="95">
        <f t="shared" si="120"/>
        <v>1</v>
      </c>
      <c r="Z1333" s="50"/>
      <c r="AA1333" s="257">
        <f t="shared" si="121"/>
        <v>2525375.75</v>
      </c>
      <c r="AB1333" s="258">
        <f t="shared" si="122"/>
        <v>2525375.75</v>
      </c>
      <c r="AC1333" s="258">
        <f t="shared" si="123"/>
        <v>2525375.75</v>
      </c>
      <c r="AD1333" s="258">
        <f t="shared" si="124"/>
        <v>2525375.75</v>
      </c>
      <c r="AE1333" s="259">
        <f t="shared" si="125"/>
        <v>10101503</v>
      </c>
    </row>
    <row r="1334" spans="1:31">
      <c r="A1334" s="26"/>
      <c r="B1334" s="210" t="s">
        <v>2268</v>
      </c>
      <c r="C1334" s="211" t="s">
        <v>2270</v>
      </c>
      <c r="D1334" s="211" t="s">
        <v>106</v>
      </c>
      <c r="E1334" s="211" t="s">
        <v>107</v>
      </c>
      <c r="F1334" s="241" t="s">
        <v>108</v>
      </c>
      <c r="G1334" s="357">
        <v>0.5</v>
      </c>
      <c r="H1334" s="360">
        <v>5274.012675216155</v>
      </c>
      <c r="I1334" s="365">
        <v>295.91815694928124</v>
      </c>
      <c r="J1334" s="332">
        <f>Table1[[#This Row],[Embellishment Area (m2)]]*Table1[[#This Row],[Construction Unit Rate ($/m)]]*Table1[[#This Row],[Embellishment Area Factor]]</f>
        <v>780338.05528855638</v>
      </c>
      <c r="K1334" s="246">
        <v>10548.02535043231</v>
      </c>
      <c r="L1334" s="337">
        <v>157.26221918381682</v>
      </c>
      <c r="M1334" s="88">
        <f>Table1[[#This Row],[Size of land (m2)]]*Table1[[#This Row],[Land Unit Rate ($/m2)]]</f>
        <v>1658805.8746161421</v>
      </c>
      <c r="N1334" s="244">
        <v>2021</v>
      </c>
      <c r="O1334" s="202">
        <f>ROUND(IF(Table1[[#This Row],[Valuation Year]]=2016,(Table1[[#This Row],[Total Construction Cost ($)]]+Table1[[#This Row],[Land Value]])*('General Input Sheet'!$G$38/'General Input Sheet'!$G$43),Table1[[#This Row],[Total Construction Cost ($)]]+Table1[[#This Row],[Land Value]]),0)</f>
        <v>2439144</v>
      </c>
      <c r="P1334" s="123" t="str" cm="1">
        <f t="array" ref="P1334">_xlfn.IFS(Table1[[#This Row],[Asset Class]]&lt;&gt;"Local","y",P$11=$E1334,"y",Table1[[#This Row],[Asset Class]]="Local","")</f>
        <v>y</v>
      </c>
      <c r="Q1334" s="86" t="str" cm="1">
        <f t="array" ref="Q1334">_xlfn.IFS(Table1[[#This Row],[Asset Class]]&lt;&gt;"Local","y",Q$11=$E1334,"y",Table1[[#This Row],[Asset Class]]="Local","")</f>
        <v>y</v>
      </c>
      <c r="R1334" s="86" t="str" cm="1">
        <f t="array" ref="R1334">_xlfn.IFS(Table1[[#This Row],[Asset Class]]&lt;&gt;"Local","y",R$11=$E1334,"y",Table1[[#This Row],[Asset Class]]="Local","")</f>
        <v>y</v>
      </c>
      <c r="S1334" s="341" t="str" cm="1">
        <f t="array" ref="S1334">_xlfn.IFS(Table1[[#This Row],[Asset Class]]&lt;&gt;"Local","y",S$11=$E1334,"y",Table1[[#This Row],[Asset Class]]="Local","")</f>
        <v>y</v>
      </c>
      <c r="T1334" s="50"/>
      <c r="U1334" s="95">
        <f>IF(Table1[[#This Row],[Asset Class]]&lt;&gt;"Local",0.25,IF(P1334="y",1,""))</f>
        <v>0.25</v>
      </c>
      <c r="V1334" s="415">
        <f>IF(Table1[[#This Row],[Asset Class]]&lt;&gt;"Local",0.25,IF(Q1334="y",1,""))</f>
        <v>0.25</v>
      </c>
      <c r="W1334" s="415">
        <f>IF(Table1[[#This Row],[Asset Class]]&lt;&gt;"Local",0.25,IF(R1334="y",1,""))</f>
        <v>0.25</v>
      </c>
      <c r="X1334" s="415">
        <f>IF(Table1[[#This Row],[Asset Class]]&lt;&gt;"Local",0.25,IF(S1334="y",1,""))</f>
        <v>0.25</v>
      </c>
      <c r="Y1334" s="95">
        <f t="shared" si="120"/>
        <v>1</v>
      </c>
      <c r="Z1334" s="50"/>
      <c r="AA1334" s="257">
        <f t="shared" si="121"/>
        <v>609786</v>
      </c>
      <c r="AB1334" s="258">
        <f t="shared" si="122"/>
        <v>609786</v>
      </c>
      <c r="AC1334" s="258">
        <f t="shared" si="123"/>
        <v>609786</v>
      </c>
      <c r="AD1334" s="258">
        <f t="shared" si="124"/>
        <v>609786</v>
      </c>
      <c r="AE1334" s="259">
        <f t="shared" si="125"/>
        <v>2439144</v>
      </c>
    </row>
    <row r="1335" spans="1:31">
      <c r="A1335" s="26"/>
      <c r="B1335" s="210" t="s">
        <v>2271</v>
      </c>
      <c r="C1335" s="211" t="s">
        <v>2272</v>
      </c>
      <c r="D1335" s="211" t="s">
        <v>111</v>
      </c>
      <c r="E1335" s="211" t="s">
        <v>107</v>
      </c>
      <c r="F1335" s="241" t="s">
        <v>103</v>
      </c>
      <c r="G1335" s="357">
        <v>0.5</v>
      </c>
      <c r="H1335" s="360">
        <v>8151.5650763047597</v>
      </c>
      <c r="I1335" s="365">
        <v>111.62041035606889</v>
      </c>
      <c r="J1335" s="332">
        <f>Table1[[#This Row],[Embellishment Area (m2)]]*Table1[[#This Row],[Construction Unit Rate ($/m)]]*Table1[[#This Row],[Embellishment Area Factor]]</f>
        <v>454940.51943066862</v>
      </c>
      <c r="K1335" s="246">
        <v>16303.130152609519</v>
      </c>
      <c r="L1335" s="337">
        <v>66.125722619436161</v>
      </c>
      <c r="M1335" s="88">
        <f>Table1[[#This Row],[Size of land (m2)]]*Table1[[#This Row],[Land Unit Rate ($/m2)]]</f>
        <v>1078056.2623000231</v>
      </c>
      <c r="N1335" s="244">
        <v>2021</v>
      </c>
      <c r="O1335" s="202">
        <f>ROUND(IF(Table1[[#This Row],[Valuation Year]]=2016,(Table1[[#This Row],[Total Construction Cost ($)]]+Table1[[#This Row],[Land Value]])*('General Input Sheet'!$G$38/'General Input Sheet'!$G$43),Table1[[#This Row],[Total Construction Cost ($)]]+Table1[[#This Row],[Land Value]]),0)</f>
        <v>1532997</v>
      </c>
      <c r="P1335" s="123" t="str" cm="1">
        <f t="array" ref="P1335">_xlfn.IFS(Table1[[#This Row],[Asset Class]]&lt;&gt;"Local","y",P$11=$E1335,"y",Table1[[#This Row],[Asset Class]]="Local","")</f>
        <v>y</v>
      </c>
      <c r="Q1335" s="86" t="str" cm="1">
        <f t="array" ref="Q1335">_xlfn.IFS(Table1[[#This Row],[Asset Class]]&lt;&gt;"Local","y",Q$11=$E1335,"y",Table1[[#This Row],[Asset Class]]="Local","")</f>
        <v/>
      </c>
      <c r="R1335" s="86" t="str" cm="1">
        <f t="array" ref="R1335">_xlfn.IFS(Table1[[#This Row],[Asset Class]]&lt;&gt;"Local","y",R$11=$E1335,"y",Table1[[#This Row],[Asset Class]]="Local","")</f>
        <v/>
      </c>
      <c r="S1335" s="341" t="str" cm="1">
        <f t="array" ref="S1335">_xlfn.IFS(Table1[[#This Row],[Asset Class]]&lt;&gt;"Local","y",S$11=$E1335,"y",Table1[[#This Row],[Asset Class]]="Local","")</f>
        <v/>
      </c>
      <c r="T1335" s="50"/>
      <c r="U1335" s="95">
        <f>IF(Table1[[#This Row],[Asset Class]]&lt;&gt;"Local",0.25,IF(P1335="y",1,""))</f>
        <v>1</v>
      </c>
      <c r="V1335" s="415" t="str">
        <f>IF(Table1[[#This Row],[Asset Class]]&lt;&gt;"Local",0.25,IF(Q1335="y",1,""))</f>
        <v/>
      </c>
      <c r="W1335" s="415" t="str">
        <f>IF(Table1[[#This Row],[Asset Class]]&lt;&gt;"Local",0.25,IF(R1335="y",1,""))</f>
        <v/>
      </c>
      <c r="X1335" s="415" t="str">
        <f>IF(Table1[[#This Row],[Asset Class]]&lt;&gt;"Local",0.25,IF(S1335="y",1,""))</f>
        <v/>
      </c>
      <c r="Y1335" s="95">
        <f t="shared" si="120"/>
        <v>1</v>
      </c>
      <c r="Z1335" s="50"/>
      <c r="AA1335" s="257">
        <f t="shared" si="121"/>
        <v>1532997</v>
      </c>
      <c r="AB1335" s="258" t="str">
        <f t="shared" si="122"/>
        <v/>
      </c>
      <c r="AC1335" s="258" t="str">
        <f t="shared" si="123"/>
        <v/>
      </c>
      <c r="AD1335" s="258" t="str">
        <f t="shared" si="124"/>
        <v/>
      </c>
      <c r="AE1335" s="259">
        <f t="shared" si="125"/>
        <v>1532997</v>
      </c>
    </row>
    <row r="1336" spans="1:31">
      <c r="A1336" s="26"/>
      <c r="B1336" s="210" t="s">
        <v>2273</v>
      </c>
      <c r="C1336" s="211" t="s">
        <v>2274</v>
      </c>
      <c r="D1336" s="211" t="s">
        <v>111</v>
      </c>
      <c r="E1336" s="211" t="s">
        <v>107</v>
      </c>
      <c r="F1336" s="241" t="s">
        <v>103</v>
      </c>
      <c r="G1336" s="357">
        <v>0.5</v>
      </c>
      <c r="H1336" s="360">
        <v>7544.9323669781897</v>
      </c>
      <c r="I1336" s="365">
        <v>111.62041035606889</v>
      </c>
      <c r="J1336" s="332">
        <f>Table1[[#This Row],[Embellishment Area (m2)]]*Table1[[#This Row],[Construction Unit Rate ($/m)]]*Table1[[#This Row],[Embellishment Area Factor]]</f>
        <v>421084.22345544584</v>
      </c>
      <c r="K1336" s="246">
        <v>0</v>
      </c>
      <c r="L1336" s="337">
        <v>66.125722619436161</v>
      </c>
      <c r="M1336" s="88">
        <f>Table1[[#This Row],[Size of land (m2)]]*Table1[[#This Row],[Land Unit Rate ($/m2)]]</f>
        <v>0</v>
      </c>
      <c r="N1336" s="244">
        <v>2021</v>
      </c>
      <c r="O1336" s="202">
        <f>ROUND(IF(Table1[[#This Row],[Valuation Year]]=2016,(Table1[[#This Row],[Total Construction Cost ($)]]+Table1[[#This Row],[Land Value]])*('General Input Sheet'!$G$38/'General Input Sheet'!$G$43),Table1[[#This Row],[Total Construction Cost ($)]]+Table1[[#This Row],[Land Value]]),0)</f>
        <v>421084</v>
      </c>
      <c r="P1336" s="123" t="str" cm="1">
        <f t="array" ref="P1336">_xlfn.IFS(Table1[[#This Row],[Asset Class]]&lt;&gt;"Local","y",P$11=$E1336,"y",Table1[[#This Row],[Asset Class]]="Local","")</f>
        <v>y</v>
      </c>
      <c r="Q1336" s="86" t="str" cm="1">
        <f t="array" ref="Q1336">_xlfn.IFS(Table1[[#This Row],[Asset Class]]&lt;&gt;"Local","y",Q$11=$E1336,"y",Table1[[#This Row],[Asset Class]]="Local","")</f>
        <v/>
      </c>
      <c r="R1336" s="86" t="str" cm="1">
        <f t="array" ref="R1336">_xlfn.IFS(Table1[[#This Row],[Asset Class]]&lt;&gt;"Local","y",R$11=$E1336,"y",Table1[[#This Row],[Asset Class]]="Local","")</f>
        <v/>
      </c>
      <c r="S1336" s="341" t="str" cm="1">
        <f t="array" ref="S1336">_xlfn.IFS(Table1[[#This Row],[Asset Class]]&lt;&gt;"Local","y",S$11=$E1336,"y",Table1[[#This Row],[Asset Class]]="Local","")</f>
        <v/>
      </c>
      <c r="T1336" s="50"/>
      <c r="U1336" s="95">
        <f>IF(Table1[[#This Row],[Asset Class]]&lt;&gt;"Local",0.25,IF(P1336="y",1,""))</f>
        <v>1</v>
      </c>
      <c r="V1336" s="415" t="str">
        <f>IF(Table1[[#This Row],[Asset Class]]&lt;&gt;"Local",0.25,IF(Q1336="y",1,""))</f>
        <v/>
      </c>
      <c r="W1336" s="415" t="str">
        <f>IF(Table1[[#This Row],[Asset Class]]&lt;&gt;"Local",0.25,IF(R1336="y",1,""))</f>
        <v/>
      </c>
      <c r="X1336" s="415" t="str">
        <f>IF(Table1[[#This Row],[Asset Class]]&lt;&gt;"Local",0.25,IF(S1336="y",1,""))</f>
        <v/>
      </c>
      <c r="Y1336" s="95">
        <f t="shared" si="120"/>
        <v>1</v>
      </c>
      <c r="Z1336" s="50"/>
      <c r="AA1336" s="257">
        <f t="shared" si="121"/>
        <v>421084</v>
      </c>
      <c r="AB1336" s="258" t="str">
        <f t="shared" si="122"/>
        <v/>
      </c>
      <c r="AC1336" s="258" t="str">
        <f t="shared" si="123"/>
        <v/>
      </c>
      <c r="AD1336" s="258" t="str">
        <f t="shared" si="124"/>
        <v/>
      </c>
      <c r="AE1336" s="259">
        <f t="shared" si="125"/>
        <v>421084</v>
      </c>
    </row>
    <row r="1337" spans="1:31">
      <c r="A1337" s="26"/>
      <c r="B1337" s="210" t="s">
        <v>2275</v>
      </c>
      <c r="C1337" s="211" t="s">
        <v>2276</v>
      </c>
      <c r="D1337" s="211" t="s">
        <v>111</v>
      </c>
      <c r="E1337" s="211" t="s">
        <v>107</v>
      </c>
      <c r="F1337" s="241" t="s">
        <v>103</v>
      </c>
      <c r="G1337" s="357">
        <v>0.5</v>
      </c>
      <c r="H1337" s="360">
        <v>2743.1845138673912</v>
      </c>
      <c r="I1337" s="365">
        <v>111.62041035606889</v>
      </c>
      <c r="J1337" s="332">
        <f>Table1[[#This Row],[Embellishment Area (m2)]]*Table1[[#This Row],[Construction Unit Rate ($/m)]]*Table1[[#This Row],[Embellishment Area Factor]]</f>
        <v>153097.69056014577</v>
      </c>
      <c r="K1337" s="246">
        <v>0</v>
      </c>
      <c r="L1337" s="337">
        <v>66.125722619436161</v>
      </c>
      <c r="M1337" s="88">
        <f>Table1[[#This Row],[Size of land (m2)]]*Table1[[#This Row],[Land Unit Rate ($/m2)]]</f>
        <v>0</v>
      </c>
      <c r="N1337" s="244">
        <v>2021</v>
      </c>
      <c r="O1337" s="202">
        <f>ROUND(IF(Table1[[#This Row],[Valuation Year]]=2016,(Table1[[#This Row],[Total Construction Cost ($)]]+Table1[[#This Row],[Land Value]])*('General Input Sheet'!$G$38/'General Input Sheet'!$G$43),Table1[[#This Row],[Total Construction Cost ($)]]+Table1[[#This Row],[Land Value]]),0)</f>
        <v>153098</v>
      </c>
      <c r="P1337" s="123" t="str" cm="1">
        <f t="array" ref="P1337">_xlfn.IFS(Table1[[#This Row],[Asset Class]]&lt;&gt;"Local","y",P$11=$E1337,"y",Table1[[#This Row],[Asset Class]]="Local","")</f>
        <v>y</v>
      </c>
      <c r="Q1337" s="86" t="str" cm="1">
        <f t="array" ref="Q1337">_xlfn.IFS(Table1[[#This Row],[Asset Class]]&lt;&gt;"Local","y",Q$11=$E1337,"y",Table1[[#This Row],[Asset Class]]="Local","")</f>
        <v/>
      </c>
      <c r="R1337" s="86" t="str" cm="1">
        <f t="array" ref="R1337">_xlfn.IFS(Table1[[#This Row],[Asset Class]]&lt;&gt;"Local","y",R$11=$E1337,"y",Table1[[#This Row],[Asset Class]]="Local","")</f>
        <v/>
      </c>
      <c r="S1337" s="341" t="str" cm="1">
        <f t="array" ref="S1337">_xlfn.IFS(Table1[[#This Row],[Asset Class]]&lt;&gt;"Local","y",S$11=$E1337,"y",Table1[[#This Row],[Asset Class]]="Local","")</f>
        <v/>
      </c>
      <c r="T1337" s="50"/>
      <c r="U1337" s="95">
        <f>IF(Table1[[#This Row],[Asset Class]]&lt;&gt;"Local",0.25,IF(P1337="y",1,""))</f>
        <v>1</v>
      </c>
      <c r="V1337" s="415" t="str">
        <f>IF(Table1[[#This Row],[Asset Class]]&lt;&gt;"Local",0.25,IF(Q1337="y",1,""))</f>
        <v/>
      </c>
      <c r="W1337" s="415" t="str">
        <f>IF(Table1[[#This Row],[Asset Class]]&lt;&gt;"Local",0.25,IF(R1337="y",1,""))</f>
        <v/>
      </c>
      <c r="X1337" s="415" t="str">
        <f>IF(Table1[[#This Row],[Asset Class]]&lt;&gt;"Local",0.25,IF(S1337="y",1,""))</f>
        <v/>
      </c>
      <c r="Y1337" s="95">
        <f t="shared" si="120"/>
        <v>1</v>
      </c>
      <c r="Z1337" s="50"/>
      <c r="AA1337" s="257">
        <f t="shared" si="121"/>
        <v>153098</v>
      </c>
      <c r="AB1337" s="258" t="str">
        <f t="shared" si="122"/>
        <v/>
      </c>
      <c r="AC1337" s="258" t="str">
        <f t="shared" si="123"/>
        <v/>
      </c>
      <c r="AD1337" s="258" t="str">
        <f t="shared" si="124"/>
        <v/>
      </c>
      <c r="AE1337" s="259">
        <f t="shared" si="125"/>
        <v>153098</v>
      </c>
    </row>
    <row r="1338" spans="1:31">
      <c r="A1338" s="26"/>
      <c r="B1338" s="210" t="s">
        <v>2277</v>
      </c>
      <c r="C1338" s="211" t="s">
        <v>2278</v>
      </c>
      <c r="D1338" s="211" t="s">
        <v>111</v>
      </c>
      <c r="E1338" s="211" t="s">
        <v>114</v>
      </c>
      <c r="F1338" s="241" t="s">
        <v>103</v>
      </c>
      <c r="G1338" s="357">
        <v>0.5</v>
      </c>
      <c r="H1338" s="360">
        <v>1657.9236817502715</v>
      </c>
      <c r="I1338" s="365">
        <v>77.371645491830151</v>
      </c>
      <c r="J1338" s="332">
        <f>Table1[[#This Row],[Embellishment Area (m2)]]*Table1[[#This Row],[Construction Unit Rate ($/m)]]*Table1[[#This Row],[Embellishment Area Factor]]</f>
        <v>64138.141678445922</v>
      </c>
      <c r="K1338" s="246">
        <v>0</v>
      </c>
      <c r="L1338" s="337">
        <v>51.919695325664051</v>
      </c>
      <c r="M1338" s="88">
        <f>Table1[[#This Row],[Size of land (m2)]]*Table1[[#This Row],[Land Unit Rate ($/m2)]]</f>
        <v>0</v>
      </c>
      <c r="N1338" s="244">
        <v>2021</v>
      </c>
      <c r="O1338" s="202">
        <f>ROUND(IF(Table1[[#This Row],[Valuation Year]]=2016,(Table1[[#This Row],[Total Construction Cost ($)]]+Table1[[#This Row],[Land Value]])*('General Input Sheet'!$G$38/'General Input Sheet'!$G$43),Table1[[#This Row],[Total Construction Cost ($)]]+Table1[[#This Row],[Land Value]]),0)</f>
        <v>64138</v>
      </c>
      <c r="P1338" s="123" t="str" cm="1">
        <f t="array" ref="P1338">_xlfn.IFS(Table1[[#This Row],[Asset Class]]&lt;&gt;"Local","y",P$11=$E1338,"y",Table1[[#This Row],[Asset Class]]="Local","")</f>
        <v/>
      </c>
      <c r="Q1338" s="86" t="str" cm="1">
        <f t="array" ref="Q1338">_xlfn.IFS(Table1[[#This Row],[Asset Class]]&lt;&gt;"Local","y",Q$11=$E1338,"y",Table1[[#This Row],[Asset Class]]="Local","")</f>
        <v/>
      </c>
      <c r="R1338" s="86" t="str" cm="1">
        <f t="array" ref="R1338">_xlfn.IFS(Table1[[#This Row],[Asset Class]]&lt;&gt;"Local","y",R$11=$E1338,"y",Table1[[#This Row],[Asset Class]]="Local","")</f>
        <v/>
      </c>
      <c r="S1338" s="341" t="str" cm="1">
        <f t="array" ref="S1338">_xlfn.IFS(Table1[[#This Row],[Asset Class]]&lt;&gt;"Local","y",S$11=$E1338,"y",Table1[[#This Row],[Asset Class]]="Local","")</f>
        <v>y</v>
      </c>
      <c r="T1338" s="50"/>
      <c r="U1338" s="95" t="str">
        <f>IF(Table1[[#This Row],[Asset Class]]&lt;&gt;"Local",0.25,IF(P1338="y",1,""))</f>
        <v/>
      </c>
      <c r="V1338" s="415" t="str">
        <f>IF(Table1[[#This Row],[Asset Class]]&lt;&gt;"Local",0.25,IF(Q1338="y",1,""))</f>
        <v/>
      </c>
      <c r="W1338" s="415" t="str">
        <f>IF(Table1[[#This Row],[Asset Class]]&lt;&gt;"Local",0.25,IF(R1338="y",1,""))</f>
        <v/>
      </c>
      <c r="X1338" s="415">
        <f>IF(Table1[[#This Row],[Asset Class]]&lt;&gt;"Local",0.25,IF(S1338="y",1,""))</f>
        <v>1</v>
      </c>
      <c r="Y1338" s="95">
        <f t="shared" si="120"/>
        <v>1</v>
      </c>
      <c r="Z1338" s="50"/>
      <c r="AA1338" s="257" t="str">
        <f t="shared" si="121"/>
        <v/>
      </c>
      <c r="AB1338" s="258" t="str">
        <f t="shared" si="122"/>
        <v/>
      </c>
      <c r="AC1338" s="258" t="str">
        <f t="shared" si="123"/>
        <v/>
      </c>
      <c r="AD1338" s="258">
        <f t="shared" si="124"/>
        <v>64138</v>
      </c>
      <c r="AE1338" s="259">
        <f t="shared" si="125"/>
        <v>64138</v>
      </c>
    </row>
    <row r="1339" spans="1:31">
      <c r="A1339" s="26"/>
      <c r="B1339" s="210" t="s">
        <v>2279</v>
      </c>
      <c r="C1339" s="211" t="s">
        <v>2280</v>
      </c>
      <c r="D1339" s="211" t="s">
        <v>111</v>
      </c>
      <c r="E1339" s="211" t="s">
        <v>114</v>
      </c>
      <c r="F1339" s="241" t="s">
        <v>103</v>
      </c>
      <c r="G1339" s="357">
        <v>0.5</v>
      </c>
      <c r="H1339" s="360">
        <v>5694.1466144103497</v>
      </c>
      <c r="I1339" s="365">
        <v>77.371645491830151</v>
      </c>
      <c r="J1339" s="332">
        <f>Table1[[#This Row],[Embellishment Area (m2)]]*Table1[[#This Row],[Construction Unit Rate ($/m)]]*Table1[[#This Row],[Embellishment Area Factor]]</f>
        <v>220282.74661433123</v>
      </c>
      <c r="K1339" s="246">
        <v>11388.293228820699</v>
      </c>
      <c r="L1339" s="337">
        <v>51.919695325664051</v>
      </c>
      <c r="M1339" s="88">
        <f>Table1[[#This Row],[Size of land (m2)]]*Table1[[#This Row],[Land Unit Rate ($/m2)]]</f>
        <v>591276.71471969364</v>
      </c>
      <c r="N1339" s="244">
        <v>2021</v>
      </c>
      <c r="O1339" s="202">
        <f>ROUND(IF(Table1[[#This Row],[Valuation Year]]=2016,(Table1[[#This Row],[Total Construction Cost ($)]]+Table1[[#This Row],[Land Value]])*('General Input Sheet'!$G$38/'General Input Sheet'!$G$43),Table1[[#This Row],[Total Construction Cost ($)]]+Table1[[#This Row],[Land Value]]),0)</f>
        <v>811559</v>
      </c>
      <c r="P1339" s="123" t="str" cm="1">
        <f t="array" ref="P1339">_xlfn.IFS(Table1[[#This Row],[Asset Class]]&lt;&gt;"Local","y",P$11=$E1339,"y",Table1[[#This Row],[Asset Class]]="Local","")</f>
        <v/>
      </c>
      <c r="Q1339" s="86" t="str" cm="1">
        <f t="array" ref="Q1339">_xlfn.IFS(Table1[[#This Row],[Asset Class]]&lt;&gt;"Local","y",Q$11=$E1339,"y",Table1[[#This Row],[Asset Class]]="Local","")</f>
        <v/>
      </c>
      <c r="R1339" s="86" t="str" cm="1">
        <f t="array" ref="R1339">_xlfn.IFS(Table1[[#This Row],[Asset Class]]&lt;&gt;"Local","y",R$11=$E1339,"y",Table1[[#This Row],[Asset Class]]="Local","")</f>
        <v/>
      </c>
      <c r="S1339" s="341" t="str" cm="1">
        <f t="array" ref="S1339">_xlfn.IFS(Table1[[#This Row],[Asset Class]]&lt;&gt;"Local","y",S$11=$E1339,"y",Table1[[#This Row],[Asset Class]]="Local","")</f>
        <v>y</v>
      </c>
      <c r="T1339" s="50"/>
      <c r="U1339" s="95" t="str">
        <f>IF(Table1[[#This Row],[Asset Class]]&lt;&gt;"Local",0.25,IF(P1339="y",1,""))</f>
        <v/>
      </c>
      <c r="V1339" s="415" t="str">
        <f>IF(Table1[[#This Row],[Asset Class]]&lt;&gt;"Local",0.25,IF(Q1339="y",1,""))</f>
        <v/>
      </c>
      <c r="W1339" s="415" t="str">
        <f>IF(Table1[[#This Row],[Asset Class]]&lt;&gt;"Local",0.25,IF(R1339="y",1,""))</f>
        <v/>
      </c>
      <c r="X1339" s="415">
        <f>IF(Table1[[#This Row],[Asset Class]]&lt;&gt;"Local",0.25,IF(S1339="y",1,""))</f>
        <v>1</v>
      </c>
      <c r="Y1339" s="95">
        <f t="shared" si="120"/>
        <v>1</v>
      </c>
      <c r="Z1339" s="50"/>
      <c r="AA1339" s="257" t="str">
        <f t="shared" si="121"/>
        <v/>
      </c>
      <c r="AB1339" s="258" t="str">
        <f t="shared" si="122"/>
        <v/>
      </c>
      <c r="AC1339" s="258" t="str">
        <f t="shared" si="123"/>
        <v/>
      </c>
      <c r="AD1339" s="258">
        <f t="shared" si="124"/>
        <v>811559</v>
      </c>
      <c r="AE1339" s="259">
        <f t="shared" si="125"/>
        <v>811559</v>
      </c>
    </row>
    <row r="1340" spans="1:31">
      <c r="A1340" s="26"/>
      <c r="B1340" s="210" t="s">
        <v>2279</v>
      </c>
      <c r="C1340" s="211" t="s">
        <v>2281</v>
      </c>
      <c r="D1340" s="211" t="s">
        <v>111</v>
      </c>
      <c r="E1340" s="211" t="s">
        <v>114</v>
      </c>
      <c r="F1340" s="241" t="s">
        <v>108</v>
      </c>
      <c r="G1340" s="357">
        <v>0.5</v>
      </c>
      <c r="H1340" s="360">
        <v>12252.83224279054</v>
      </c>
      <c r="I1340" s="365">
        <v>77.371645491830151</v>
      </c>
      <c r="J1340" s="332">
        <f>Table1[[#This Row],[Embellishment Area (m2)]]*Table1[[#This Row],[Construction Unit Rate ($/m)]]*Table1[[#This Row],[Embellishment Area Factor]]</f>
        <v>474010.89628002793</v>
      </c>
      <c r="K1340" s="246">
        <v>24505.664485581081</v>
      </c>
      <c r="L1340" s="337">
        <v>51.919695325664051</v>
      </c>
      <c r="M1340" s="88">
        <f>Table1[[#This Row],[Size of land (m2)]]*Table1[[#This Row],[Land Unit Rate ($/m2)]]</f>
        <v>1272326.6338443155</v>
      </c>
      <c r="N1340" s="244">
        <v>2021</v>
      </c>
      <c r="O1340" s="202">
        <f>ROUND(IF(Table1[[#This Row],[Valuation Year]]=2016,(Table1[[#This Row],[Total Construction Cost ($)]]+Table1[[#This Row],[Land Value]])*('General Input Sheet'!$G$38/'General Input Sheet'!$G$43),Table1[[#This Row],[Total Construction Cost ($)]]+Table1[[#This Row],[Land Value]]),0)</f>
        <v>1746338</v>
      </c>
      <c r="P1340" s="123" t="str" cm="1">
        <f t="array" ref="P1340">_xlfn.IFS(Table1[[#This Row],[Asset Class]]&lt;&gt;"Local","y",P$11=$E1340,"y",Table1[[#This Row],[Asset Class]]="Local","")</f>
        <v/>
      </c>
      <c r="Q1340" s="86" t="str" cm="1">
        <f t="array" ref="Q1340">_xlfn.IFS(Table1[[#This Row],[Asset Class]]&lt;&gt;"Local","y",Q$11=$E1340,"y",Table1[[#This Row],[Asset Class]]="Local","")</f>
        <v/>
      </c>
      <c r="R1340" s="86" t="str" cm="1">
        <f t="array" ref="R1340">_xlfn.IFS(Table1[[#This Row],[Asset Class]]&lt;&gt;"Local","y",R$11=$E1340,"y",Table1[[#This Row],[Asset Class]]="Local","")</f>
        <v/>
      </c>
      <c r="S1340" s="341" t="str" cm="1">
        <f t="array" ref="S1340">_xlfn.IFS(Table1[[#This Row],[Asset Class]]&lt;&gt;"Local","y",S$11=$E1340,"y",Table1[[#This Row],[Asset Class]]="Local","")</f>
        <v>y</v>
      </c>
      <c r="T1340" s="50"/>
      <c r="U1340" s="95" t="str">
        <f>IF(Table1[[#This Row],[Asset Class]]&lt;&gt;"Local",0.25,IF(P1340="y",1,""))</f>
        <v/>
      </c>
      <c r="V1340" s="415" t="str">
        <f>IF(Table1[[#This Row],[Asset Class]]&lt;&gt;"Local",0.25,IF(Q1340="y",1,""))</f>
        <v/>
      </c>
      <c r="W1340" s="415" t="str">
        <f>IF(Table1[[#This Row],[Asset Class]]&lt;&gt;"Local",0.25,IF(R1340="y",1,""))</f>
        <v/>
      </c>
      <c r="X1340" s="415">
        <f>IF(Table1[[#This Row],[Asset Class]]&lt;&gt;"Local",0.25,IF(S1340="y",1,""))</f>
        <v>1</v>
      </c>
      <c r="Y1340" s="95">
        <f t="shared" si="120"/>
        <v>1</v>
      </c>
      <c r="Z1340" s="50"/>
      <c r="AA1340" s="257" t="str">
        <f t="shared" si="121"/>
        <v/>
      </c>
      <c r="AB1340" s="258" t="str">
        <f t="shared" si="122"/>
        <v/>
      </c>
      <c r="AC1340" s="258" t="str">
        <f t="shared" si="123"/>
        <v/>
      </c>
      <c r="AD1340" s="258">
        <f t="shared" si="124"/>
        <v>1746338</v>
      </c>
      <c r="AE1340" s="259">
        <f t="shared" si="125"/>
        <v>1746338</v>
      </c>
    </row>
    <row r="1341" spans="1:31">
      <c r="A1341" s="26"/>
      <c r="B1341" s="210" t="s">
        <v>2282</v>
      </c>
      <c r="C1341" s="211" t="s">
        <v>2283</v>
      </c>
      <c r="D1341" s="211" t="s">
        <v>111</v>
      </c>
      <c r="E1341" s="211" t="s">
        <v>107</v>
      </c>
      <c r="F1341" s="241" t="s">
        <v>103</v>
      </c>
      <c r="G1341" s="357">
        <v>0.5</v>
      </c>
      <c r="H1341" s="360">
        <v>6272.1173917972101</v>
      </c>
      <c r="I1341" s="365">
        <v>111.62041035606889</v>
      </c>
      <c r="J1341" s="332">
        <f>Table1[[#This Row],[Embellishment Area (m2)]]*Table1[[#This Row],[Construction Unit Rate ($/m)]]*Table1[[#This Row],[Embellishment Area Factor]]</f>
        <v>350048.15853692056</v>
      </c>
      <c r="K1341" s="246">
        <v>0</v>
      </c>
      <c r="L1341" s="337">
        <v>66.125722619436161</v>
      </c>
      <c r="M1341" s="88">
        <f>Table1[[#This Row],[Size of land (m2)]]*Table1[[#This Row],[Land Unit Rate ($/m2)]]</f>
        <v>0</v>
      </c>
      <c r="N1341" s="244">
        <v>2021</v>
      </c>
      <c r="O1341" s="202">
        <f>ROUND(IF(Table1[[#This Row],[Valuation Year]]=2016,(Table1[[#This Row],[Total Construction Cost ($)]]+Table1[[#This Row],[Land Value]])*('General Input Sheet'!$G$38/'General Input Sheet'!$G$43),Table1[[#This Row],[Total Construction Cost ($)]]+Table1[[#This Row],[Land Value]]),0)</f>
        <v>350048</v>
      </c>
      <c r="P1341" s="123" t="str" cm="1">
        <f t="array" ref="P1341">_xlfn.IFS(Table1[[#This Row],[Asset Class]]&lt;&gt;"Local","y",P$11=$E1341,"y",Table1[[#This Row],[Asset Class]]="Local","")</f>
        <v>y</v>
      </c>
      <c r="Q1341" s="86" t="str" cm="1">
        <f t="array" ref="Q1341">_xlfn.IFS(Table1[[#This Row],[Asset Class]]&lt;&gt;"Local","y",Q$11=$E1341,"y",Table1[[#This Row],[Asset Class]]="Local","")</f>
        <v/>
      </c>
      <c r="R1341" s="86" t="str" cm="1">
        <f t="array" ref="R1341">_xlfn.IFS(Table1[[#This Row],[Asset Class]]&lt;&gt;"Local","y",R$11=$E1341,"y",Table1[[#This Row],[Asset Class]]="Local","")</f>
        <v/>
      </c>
      <c r="S1341" s="341" t="str" cm="1">
        <f t="array" ref="S1341">_xlfn.IFS(Table1[[#This Row],[Asset Class]]&lt;&gt;"Local","y",S$11=$E1341,"y",Table1[[#This Row],[Asset Class]]="Local","")</f>
        <v/>
      </c>
      <c r="T1341" s="50"/>
      <c r="U1341" s="95">
        <f>IF(Table1[[#This Row],[Asset Class]]&lt;&gt;"Local",0.25,IF(P1341="y",1,""))</f>
        <v>1</v>
      </c>
      <c r="V1341" s="415" t="str">
        <f>IF(Table1[[#This Row],[Asset Class]]&lt;&gt;"Local",0.25,IF(Q1341="y",1,""))</f>
        <v/>
      </c>
      <c r="W1341" s="415" t="str">
        <f>IF(Table1[[#This Row],[Asset Class]]&lt;&gt;"Local",0.25,IF(R1341="y",1,""))</f>
        <v/>
      </c>
      <c r="X1341" s="415" t="str">
        <f>IF(Table1[[#This Row],[Asset Class]]&lt;&gt;"Local",0.25,IF(S1341="y",1,""))</f>
        <v/>
      </c>
      <c r="Y1341" s="95">
        <f t="shared" si="120"/>
        <v>1</v>
      </c>
      <c r="Z1341" s="50"/>
      <c r="AA1341" s="257">
        <f t="shared" si="121"/>
        <v>350048</v>
      </c>
      <c r="AB1341" s="258" t="str">
        <f t="shared" si="122"/>
        <v/>
      </c>
      <c r="AC1341" s="258" t="str">
        <f t="shared" si="123"/>
        <v/>
      </c>
      <c r="AD1341" s="258" t="str">
        <f t="shared" si="124"/>
        <v/>
      </c>
      <c r="AE1341" s="259">
        <f t="shared" si="125"/>
        <v>350048</v>
      </c>
    </row>
    <row r="1342" spans="1:31">
      <c r="A1342" s="26"/>
      <c r="B1342" s="210" t="s">
        <v>2284</v>
      </c>
      <c r="C1342" s="211" t="s">
        <v>2285</v>
      </c>
      <c r="D1342" s="211" t="s">
        <v>106</v>
      </c>
      <c r="E1342" s="211" t="s">
        <v>114</v>
      </c>
      <c r="F1342" s="241" t="s">
        <v>103</v>
      </c>
      <c r="G1342" s="357">
        <v>0.5</v>
      </c>
      <c r="H1342" s="360">
        <v>24449.480948386987</v>
      </c>
      <c r="I1342" s="365">
        <v>566.28724924743767</v>
      </c>
      <c r="J1342" s="332">
        <f>Table1[[#This Row],[Embellishment Area (m2)]]*Table1[[#This Row],[Construction Unit Rate ($/m)]]*Table1[[#This Row],[Embellishment Area Factor]]</f>
        <v>6922714.6558948504</v>
      </c>
      <c r="K1342" s="246">
        <v>0</v>
      </c>
      <c r="L1342" s="337">
        <v>75.676903388107434</v>
      </c>
      <c r="M1342" s="88">
        <f>Table1[[#This Row],[Size of land (m2)]]*Table1[[#This Row],[Land Unit Rate ($/m2)]]</f>
        <v>0</v>
      </c>
      <c r="N1342" s="244">
        <v>2021</v>
      </c>
      <c r="O1342" s="202">
        <f>ROUND(IF(Table1[[#This Row],[Valuation Year]]=2016,(Table1[[#This Row],[Total Construction Cost ($)]]+Table1[[#This Row],[Land Value]])*('General Input Sheet'!$G$38/'General Input Sheet'!$G$43),Table1[[#This Row],[Total Construction Cost ($)]]+Table1[[#This Row],[Land Value]]),0)</f>
        <v>6922715</v>
      </c>
      <c r="P1342" s="123" t="str" cm="1">
        <f t="array" ref="P1342">_xlfn.IFS(Table1[[#This Row],[Asset Class]]&lt;&gt;"Local","y",P$11=$E1342,"y",Table1[[#This Row],[Asset Class]]="Local","")</f>
        <v>y</v>
      </c>
      <c r="Q1342" s="86" t="str" cm="1">
        <f t="array" ref="Q1342">_xlfn.IFS(Table1[[#This Row],[Asset Class]]&lt;&gt;"Local","y",Q$11=$E1342,"y",Table1[[#This Row],[Asset Class]]="Local","")</f>
        <v>y</v>
      </c>
      <c r="R1342" s="86" t="str" cm="1">
        <f t="array" ref="R1342">_xlfn.IFS(Table1[[#This Row],[Asset Class]]&lt;&gt;"Local","y",R$11=$E1342,"y",Table1[[#This Row],[Asset Class]]="Local","")</f>
        <v>y</v>
      </c>
      <c r="S1342" s="341" t="str" cm="1">
        <f t="array" ref="S1342">_xlfn.IFS(Table1[[#This Row],[Asset Class]]&lt;&gt;"Local","y",S$11=$E1342,"y",Table1[[#This Row],[Asset Class]]="Local","")</f>
        <v>y</v>
      </c>
      <c r="T1342" s="50"/>
      <c r="U1342" s="95">
        <f>IF(Table1[[#This Row],[Asset Class]]&lt;&gt;"Local",0.25,IF(P1342="y",1,""))</f>
        <v>0.25</v>
      </c>
      <c r="V1342" s="415">
        <f>IF(Table1[[#This Row],[Asset Class]]&lt;&gt;"Local",0.25,IF(Q1342="y",1,""))</f>
        <v>0.25</v>
      </c>
      <c r="W1342" s="415">
        <f>IF(Table1[[#This Row],[Asset Class]]&lt;&gt;"Local",0.25,IF(R1342="y",1,""))</f>
        <v>0.25</v>
      </c>
      <c r="X1342" s="415">
        <f>IF(Table1[[#This Row],[Asset Class]]&lt;&gt;"Local",0.25,IF(S1342="y",1,""))</f>
        <v>0.25</v>
      </c>
      <c r="Y1342" s="95">
        <f t="shared" si="120"/>
        <v>1</v>
      </c>
      <c r="Z1342" s="50"/>
      <c r="AA1342" s="257">
        <f t="shared" si="121"/>
        <v>1730678.75</v>
      </c>
      <c r="AB1342" s="258">
        <f t="shared" si="122"/>
        <v>1730678.75</v>
      </c>
      <c r="AC1342" s="258">
        <f t="shared" si="123"/>
        <v>1730678.75</v>
      </c>
      <c r="AD1342" s="258">
        <f t="shared" si="124"/>
        <v>1730678.75</v>
      </c>
      <c r="AE1342" s="259">
        <f t="shared" si="125"/>
        <v>6922715</v>
      </c>
    </row>
    <row r="1343" spans="1:31">
      <c r="A1343" s="26"/>
      <c r="B1343" s="210" t="s">
        <v>2286</v>
      </c>
      <c r="C1343" s="211" t="s">
        <v>2287</v>
      </c>
      <c r="D1343" s="211" t="s">
        <v>111</v>
      </c>
      <c r="E1343" s="211" t="s">
        <v>114</v>
      </c>
      <c r="F1343" s="241" t="s">
        <v>103</v>
      </c>
      <c r="G1343" s="357">
        <v>0.5</v>
      </c>
      <c r="H1343" s="360">
        <v>1852.6542963492204</v>
      </c>
      <c r="I1343" s="365">
        <v>77.371645491830151</v>
      </c>
      <c r="J1343" s="332">
        <f>Table1[[#This Row],[Embellishment Area (m2)]]*Table1[[#This Row],[Construction Unit Rate ($/m)]]*Table1[[#This Row],[Embellishment Area Factor]]</f>
        <v>71671.455718023964</v>
      </c>
      <c r="K1343" s="246">
        <v>3705.3085926984409</v>
      </c>
      <c r="L1343" s="337">
        <v>51.919695325664051</v>
      </c>
      <c r="M1343" s="88">
        <f>Table1[[#This Row],[Size of land (m2)]]*Table1[[#This Row],[Land Unit Rate ($/m2)]]</f>
        <v>192378.49322046808</v>
      </c>
      <c r="N1343" s="244">
        <v>2021</v>
      </c>
      <c r="O1343" s="202">
        <f>ROUND(IF(Table1[[#This Row],[Valuation Year]]=2016,(Table1[[#This Row],[Total Construction Cost ($)]]+Table1[[#This Row],[Land Value]])*('General Input Sheet'!$G$38/'General Input Sheet'!$G$43),Table1[[#This Row],[Total Construction Cost ($)]]+Table1[[#This Row],[Land Value]]),0)</f>
        <v>264050</v>
      </c>
      <c r="P1343" s="123" t="str" cm="1">
        <f t="array" ref="P1343">_xlfn.IFS(Table1[[#This Row],[Asset Class]]&lt;&gt;"Local","y",P$11=$E1343,"y",Table1[[#This Row],[Asset Class]]="Local","")</f>
        <v/>
      </c>
      <c r="Q1343" s="86" t="str" cm="1">
        <f t="array" ref="Q1343">_xlfn.IFS(Table1[[#This Row],[Asset Class]]&lt;&gt;"Local","y",Q$11=$E1343,"y",Table1[[#This Row],[Asset Class]]="Local","")</f>
        <v/>
      </c>
      <c r="R1343" s="86" t="str" cm="1">
        <f t="array" ref="R1343">_xlfn.IFS(Table1[[#This Row],[Asset Class]]&lt;&gt;"Local","y",R$11=$E1343,"y",Table1[[#This Row],[Asset Class]]="Local","")</f>
        <v/>
      </c>
      <c r="S1343" s="341" t="str" cm="1">
        <f t="array" ref="S1343">_xlfn.IFS(Table1[[#This Row],[Asset Class]]&lt;&gt;"Local","y",S$11=$E1343,"y",Table1[[#This Row],[Asset Class]]="Local","")</f>
        <v>y</v>
      </c>
      <c r="T1343" s="50"/>
      <c r="U1343" s="95" t="str">
        <f>IF(Table1[[#This Row],[Asset Class]]&lt;&gt;"Local",0.25,IF(P1343="y",1,""))</f>
        <v/>
      </c>
      <c r="V1343" s="415" t="str">
        <f>IF(Table1[[#This Row],[Asset Class]]&lt;&gt;"Local",0.25,IF(Q1343="y",1,""))</f>
        <v/>
      </c>
      <c r="W1343" s="415" t="str">
        <f>IF(Table1[[#This Row],[Asset Class]]&lt;&gt;"Local",0.25,IF(R1343="y",1,""))</f>
        <v/>
      </c>
      <c r="X1343" s="415">
        <f>IF(Table1[[#This Row],[Asset Class]]&lt;&gt;"Local",0.25,IF(S1343="y",1,""))</f>
        <v>1</v>
      </c>
      <c r="Y1343" s="95">
        <f t="shared" si="120"/>
        <v>1</v>
      </c>
      <c r="Z1343" s="50"/>
      <c r="AA1343" s="257" t="str">
        <f t="shared" si="121"/>
        <v/>
      </c>
      <c r="AB1343" s="258" t="str">
        <f t="shared" si="122"/>
        <v/>
      </c>
      <c r="AC1343" s="258" t="str">
        <f t="shared" si="123"/>
        <v/>
      </c>
      <c r="AD1343" s="258">
        <f t="shared" si="124"/>
        <v>264050</v>
      </c>
      <c r="AE1343" s="259">
        <f t="shared" si="125"/>
        <v>264050</v>
      </c>
    </row>
    <row r="1344" spans="1:31">
      <c r="A1344" s="26"/>
      <c r="B1344" s="210" t="s">
        <v>2288</v>
      </c>
      <c r="C1344" s="211" t="s">
        <v>2289</v>
      </c>
      <c r="D1344" s="211" t="s">
        <v>111</v>
      </c>
      <c r="E1344" s="211" t="s">
        <v>102</v>
      </c>
      <c r="F1344" s="241" t="s">
        <v>103</v>
      </c>
      <c r="G1344" s="357">
        <v>0.5</v>
      </c>
      <c r="H1344" s="360">
        <v>1827.2588767203665</v>
      </c>
      <c r="I1344" s="365">
        <v>143.96305955739601</v>
      </c>
      <c r="J1344" s="332">
        <f>Table1[[#This Row],[Embellishment Area (m2)]]*Table1[[#This Row],[Construction Unit Rate ($/m)]]*Table1[[#This Row],[Embellishment Area Factor]]</f>
        <v>131528.88924803733</v>
      </c>
      <c r="K1344" s="246">
        <v>0</v>
      </c>
      <c r="L1344" s="337">
        <v>39.027494808321961</v>
      </c>
      <c r="M1344" s="88">
        <f>Table1[[#This Row],[Size of land (m2)]]*Table1[[#This Row],[Land Unit Rate ($/m2)]]</f>
        <v>0</v>
      </c>
      <c r="N1344" s="244">
        <v>2021</v>
      </c>
      <c r="O1344" s="202">
        <f>ROUND(IF(Table1[[#This Row],[Valuation Year]]=2016,(Table1[[#This Row],[Total Construction Cost ($)]]+Table1[[#This Row],[Land Value]])*('General Input Sheet'!$G$38/'General Input Sheet'!$G$43),Table1[[#This Row],[Total Construction Cost ($)]]+Table1[[#This Row],[Land Value]]),0)</f>
        <v>131529</v>
      </c>
      <c r="P1344" s="123" t="str" cm="1">
        <f t="array" ref="P1344">_xlfn.IFS(Table1[[#This Row],[Asset Class]]&lt;&gt;"Local","y",P$11=$E1344,"y",Table1[[#This Row],[Asset Class]]="Local","")</f>
        <v/>
      </c>
      <c r="Q1344" s="86" t="str" cm="1">
        <f t="array" ref="Q1344">_xlfn.IFS(Table1[[#This Row],[Asset Class]]&lt;&gt;"Local","y",Q$11=$E1344,"y",Table1[[#This Row],[Asset Class]]="Local","")</f>
        <v/>
      </c>
      <c r="R1344" s="86" t="str" cm="1">
        <f t="array" ref="R1344">_xlfn.IFS(Table1[[#This Row],[Asset Class]]&lt;&gt;"Local","y",R$11=$E1344,"y",Table1[[#This Row],[Asset Class]]="Local","")</f>
        <v>y</v>
      </c>
      <c r="S1344" s="341" t="str" cm="1">
        <f t="array" ref="S1344">_xlfn.IFS(Table1[[#This Row],[Asset Class]]&lt;&gt;"Local","y",S$11=$E1344,"y",Table1[[#This Row],[Asset Class]]="Local","")</f>
        <v/>
      </c>
      <c r="T1344" s="50"/>
      <c r="U1344" s="95" t="str">
        <f>IF(Table1[[#This Row],[Asset Class]]&lt;&gt;"Local",0.25,IF(P1344="y",1,""))</f>
        <v/>
      </c>
      <c r="V1344" s="415" t="str">
        <f>IF(Table1[[#This Row],[Asset Class]]&lt;&gt;"Local",0.25,IF(Q1344="y",1,""))</f>
        <v/>
      </c>
      <c r="W1344" s="415">
        <f>IF(Table1[[#This Row],[Asset Class]]&lt;&gt;"Local",0.25,IF(R1344="y",1,""))</f>
        <v>1</v>
      </c>
      <c r="X1344" s="415" t="str">
        <f>IF(Table1[[#This Row],[Asset Class]]&lt;&gt;"Local",0.25,IF(S1344="y",1,""))</f>
        <v/>
      </c>
      <c r="Y1344" s="95">
        <f t="shared" si="120"/>
        <v>1</v>
      </c>
      <c r="Z1344" s="50"/>
      <c r="AA1344" s="257" t="str">
        <f t="shared" si="121"/>
        <v/>
      </c>
      <c r="AB1344" s="258" t="str">
        <f t="shared" si="122"/>
        <v/>
      </c>
      <c r="AC1344" s="258">
        <f t="shared" si="123"/>
        <v>131529</v>
      </c>
      <c r="AD1344" s="258" t="str">
        <f t="shared" si="124"/>
        <v/>
      </c>
      <c r="AE1344" s="259">
        <f t="shared" si="125"/>
        <v>131529</v>
      </c>
    </row>
    <row r="1345" spans="1:31">
      <c r="A1345" s="26"/>
      <c r="B1345" s="210" t="s">
        <v>2290</v>
      </c>
      <c r="C1345" s="211" t="s">
        <v>2291</v>
      </c>
      <c r="D1345" s="211" t="s">
        <v>106</v>
      </c>
      <c r="E1345" s="211" t="s">
        <v>102</v>
      </c>
      <c r="F1345" s="241" t="s">
        <v>131</v>
      </c>
      <c r="G1345" s="357">
        <v>0.5</v>
      </c>
      <c r="H1345" s="360">
        <v>47132.312186124909</v>
      </c>
      <c r="I1345" s="365">
        <v>452.87898632773505</v>
      </c>
      <c r="J1345" s="332">
        <f>Table1[[#This Row],[Embellishment Area (m2)]]*Table1[[#This Row],[Construction Unit Rate ($/m)]]*Table1[[#This Row],[Embellishment Area Factor]]</f>
        <v>10672616.883067301</v>
      </c>
      <c r="K1345" s="246">
        <v>0</v>
      </c>
      <c r="L1345" s="337">
        <v>140.14546069071523</v>
      </c>
      <c r="M1345" s="88">
        <f>Table1[[#This Row],[Size of land (m2)]]*Table1[[#This Row],[Land Unit Rate ($/m2)]]</f>
        <v>0</v>
      </c>
      <c r="N1345" s="244">
        <v>2021</v>
      </c>
      <c r="O1345" s="202">
        <f>ROUND(IF(Table1[[#This Row],[Valuation Year]]=2016,(Table1[[#This Row],[Total Construction Cost ($)]]+Table1[[#This Row],[Land Value]])*('General Input Sheet'!$G$38/'General Input Sheet'!$G$43),Table1[[#This Row],[Total Construction Cost ($)]]+Table1[[#This Row],[Land Value]]),0)</f>
        <v>10672617</v>
      </c>
      <c r="P1345" s="123" t="str" cm="1">
        <f t="array" ref="P1345">_xlfn.IFS(Table1[[#This Row],[Asset Class]]&lt;&gt;"Local","y",P$11=$E1345,"y",Table1[[#This Row],[Asset Class]]="Local","")</f>
        <v>y</v>
      </c>
      <c r="Q1345" s="86" t="str" cm="1">
        <f t="array" ref="Q1345">_xlfn.IFS(Table1[[#This Row],[Asset Class]]&lt;&gt;"Local","y",Q$11=$E1345,"y",Table1[[#This Row],[Asset Class]]="Local","")</f>
        <v>y</v>
      </c>
      <c r="R1345" s="86" t="str" cm="1">
        <f t="array" ref="R1345">_xlfn.IFS(Table1[[#This Row],[Asset Class]]&lt;&gt;"Local","y",R$11=$E1345,"y",Table1[[#This Row],[Asset Class]]="Local","")</f>
        <v>y</v>
      </c>
      <c r="S1345" s="341" t="str" cm="1">
        <f t="array" ref="S1345">_xlfn.IFS(Table1[[#This Row],[Asset Class]]&lt;&gt;"Local","y",S$11=$E1345,"y",Table1[[#This Row],[Asset Class]]="Local","")</f>
        <v>y</v>
      </c>
      <c r="T1345" s="50"/>
      <c r="U1345" s="95">
        <f>IF(Table1[[#This Row],[Asset Class]]&lt;&gt;"Local",0.25,IF(P1345="y",1,""))</f>
        <v>0.25</v>
      </c>
      <c r="V1345" s="415">
        <f>IF(Table1[[#This Row],[Asset Class]]&lt;&gt;"Local",0.25,IF(Q1345="y",1,""))</f>
        <v>0.25</v>
      </c>
      <c r="W1345" s="415">
        <f>IF(Table1[[#This Row],[Asset Class]]&lt;&gt;"Local",0.25,IF(R1345="y",1,""))</f>
        <v>0.25</v>
      </c>
      <c r="X1345" s="415">
        <f>IF(Table1[[#This Row],[Asset Class]]&lt;&gt;"Local",0.25,IF(S1345="y",1,""))</f>
        <v>0.25</v>
      </c>
      <c r="Y1345" s="95">
        <f t="shared" si="120"/>
        <v>1</v>
      </c>
      <c r="Z1345" s="50"/>
      <c r="AA1345" s="257">
        <f t="shared" si="121"/>
        <v>2668154.25</v>
      </c>
      <c r="AB1345" s="258">
        <f t="shared" si="122"/>
        <v>2668154.25</v>
      </c>
      <c r="AC1345" s="258">
        <f t="shared" si="123"/>
        <v>2668154.25</v>
      </c>
      <c r="AD1345" s="258">
        <f t="shared" si="124"/>
        <v>2668154.25</v>
      </c>
      <c r="AE1345" s="259">
        <f t="shared" si="125"/>
        <v>10672617</v>
      </c>
    </row>
    <row r="1346" spans="1:31">
      <c r="A1346" s="26"/>
      <c r="B1346" s="210" t="s">
        <v>2290</v>
      </c>
      <c r="C1346" s="211" t="s">
        <v>2292</v>
      </c>
      <c r="D1346" s="211" t="s">
        <v>106</v>
      </c>
      <c r="E1346" s="211" t="s">
        <v>102</v>
      </c>
      <c r="F1346" s="241" t="s">
        <v>131</v>
      </c>
      <c r="G1346" s="357">
        <v>0.5</v>
      </c>
      <c r="H1346" s="360">
        <v>46522.729454270688</v>
      </c>
      <c r="I1346" s="365">
        <v>452.87898632773505</v>
      </c>
      <c r="J1346" s="332">
        <f>Table1[[#This Row],[Embellishment Area (m2)]]*Table1[[#This Row],[Construction Unit Rate ($/m)]]*Table1[[#This Row],[Embellishment Area Factor]]</f>
        <v>10534583.278224785</v>
      </c>
      <c r="K1346" s="246">
        <v>0</v>
      </c>
      <c r="L1346" s="337">
        <v>140.14546069071523</v>
      </c>
      <c r="M1346" s="88">
        <f>Table1[[#This Row],[Size of land (m2)]]*Table1[[#This Row],[Land Unit Rate ($/m2)]]</f>
        <v>0</v>
      </c>
      <c r="N1346" s="244">
        <v>2021</v>
      </c>
      <c r="O1346" s="202">
        <f>ROUND(IF(Table1[[#This Row],[Valuation Year]]=2016,(Table1[[#This Row],[Total Construction Cost ($)]]+Table1[[#This Row],[Land Value]])*('General Input Sheet'!$G$38/'General Input Sheet'!$G$43),Table1[[#This Row],[Total Construction Cost ($)]]+Table1[[#This Row],[Land Value]]),0)</f>
        <v>10534583</v>
      </c>
      <c r="P1346" s="123" t="str" cm="1">
        <f t="array" ref="P1346">_xlfn.IFS(Table1[[#This Row],[Asset Class]]&lt;&gt;"Local","y",P$11=$E1346,"y",Table1[[#This Row],[Asset Class]]="Local","")</f>
        <v>y</v>
      </c>
      <c r="Q1346" s="86" t="str" cm="1">
        <f t="array" ref="Q1346">_xlfn.IFS(Table1[[#This Row],[Asset Class]]&lt;&gt;"Local","y",Q$11=$E1346,"y",Table1[[#This Row],[Asset Class]]="Local","")</f>
        <v>y</v>
      </c>
      <c r="R1346" s="86" t="str" cm="1">
        <f t="array" ref="R1346">_xlfn.IFS(Table1[[#This Row],[Asset Class]]&lt;&gt;"Local","y",R$11=$E1346,"y",Table1[[#This Row],[Asset Class]]="Local","")</f>
        <v>y</v>
      </c>
      <c r="S1346" s="341" t="str" cm="1">
        <f t="array" ref="S1346">_xlfn.IFS(Table1[[#This Row],[Asset Class]]&lt;&gt;"Local","y",S$11=$E1346,"y",Table1[[#This Row],[Asset Class]]="Local","")</f>
        <v>y</v>
      </c>
      <c r="T1346" s="50"/>
      <c r="U1346" s="95">
        <f>IF(Table1[[#This Row],[Asset Class]]&lt;&gt;"Local",0.25,IF(P1346="y",1,""))</f>
        <v>0.25</v>
      </c>
      <c r="V1346" s="415">
        <f>IF(Table1[[#This Row],[Asset Class]]&lt;&gt;"Local",0.25,IF(Q1346="y",1,""))</f>
        <v>0.25</v>
      </c>
      <c r="W1346" s="415">
        <f>IF(Table1[[#This Row],[Asset Class]]&lt;&gt;"Local",0.25,IF(R1346="y",1,""))</f>
        <v>0.25</v>
      </c>
      <c r="X1346" s="415">
        <f>IF(Table1[[#This Row],[Asset Class]]&lt;&gt;"Local",0.25,IF(S1346="y",1,""))</f>
        <v>0.25</v>
      </c>
      <c r="Y1346" s="95">
        <f t="shared" si="120"/>
        <v>1</v>
      </c>
      <c r="Z1346" s="50"/>
      <c r="AA1346" s="257">
        <f t="shared" si="121"/>
        <v>2633645.75</v>
      </c>
      <c r="AB1346" s="258">
        <f t="shared" si="122"/>
        <v>2633645.75</v>
      </c>
      <c r="AC1346" s="258">
        <f t="shared" si="123"/>
        <v>2633645.75</v>
      </c>
      <c r="AD1346" s="258">
        <f t="shared" si="124"/>
        <v>2633645.75</v>
      </c>
      <c r="AE1346" s="259">
        <f t="shared" si="125"/>
        <v>10534583</v>
      </c>
    </row>
    <row r="1347" spans="1:31">
      <c r="A1347" s="26"/>
      <c r="B1347" s="210" t="s">
        <v>2293</v>
      </c>
      <c r="C1347" s="211" t="s">
        <v>2294</v>
      </c>
      <c r="D1347" s="211" t="s">
        <v>111</v>
      </c>
      <c r="E1347" s="211" t="s">
        <v>102</v>
      </c>
      <c r="F1347" s="241" t="s">
        <v>103</v>
      </c>
      <c r="G1347" s="357">
        <v>0.5</v>
      </c>
      <c r="H1347" s="360">
        <v>2656.2877481090413</v>
      </c>
      <c r="I1347" s="365">
        <v>143.96305955739601</v>
      </c>
      <c r="J1347" s="332">
        <f>Table1[[#This Row],[Embellishment Area (m2)]]*Table1[[#This Row],[Construction Unit Rate ($/m)]]*Table1[[#This Row],[Embellishment Area Factor]]</f>
        <v>191203.65564130162</v>
      </c>
      <c r="K1347" s="246">
        <v>0</v>
      </c>
      <c r="L1347" s="337">
        <v>39.027494808321961</v>
      </c>
      <c r="M1347" s="88">
        <f>Table1[[#This Row],[Size of land (m2)]]*Table1[[#This Row],[Land Unit Rate ($/m2)]]</f>
        <v>0</v>
      </c>
      <c r="N1347" s="244">
        <v>2021</v>
      </c>
      <c r="O1347" s="202">
        <f>ROUND(IF(Table1[[#This Row],[Valuation Year]]=2016,(Table1[[#This Row],[Total Construction Cost ($)]]+Table1[[#This Row],[Land Value]])*('General Input Sheet'!$G$38/'General Input Sheet'!$G$43),Table1[[#This Row],[Total Construction Cost ($)]]+Table1[[#This Row],[Land Value]]),0)</f>
        <v>191204</v>
      </c>
      <c r="P1347" s="123" t="str" cm="1">
        <f t="array" ref="P1347">_xlfn.IFS(Table1[[#This Row],[Asset Class]]&lt;&gt;"Local","y",P$11=$E1347,"y",Table1[[#This Row],[Asset Class]]="Local","")</f>
        <v/>
      </c>
      <c r="Q1347" s="86" t="str" cm="1">
        <f t="array" ref="Q1347">_xlfn.IFS(Table1[[#This Row],[Asset Class]]&lt;&gt;"Local","y",Q$11=$E1347,"y",Table1[[#This Row],[Asset Class]]="Local","")</f>
        <v/>
      </c>
      <c r="R1347" s="86" t="str" cm="1">
        <f t="array" ref="R1347">_xlfn.IFS(Table1[[#This Row],[Asset Class]]&lt;&gt;"Local","y",R$11=$E1347,"y",Table1[[#This Row],[Asset Class]]="Local","")</f>
        <v>y</v>
      </c>
      <c r="S1347" s="341" t="str" cm="1">
        <f t="array" ref="S1347">_xlfn.IFS(Table1[[#This Row],[Asset Class]]&lt;&gt;"Local","y",S$11=$E1347,"y",Table1[[#This Row],[Asset Class]]="Local","")</f>
        <v/>
      </c>
      <c r="T1347" s="50"/>
      <c r="U1347" s="95" t="str">
        <f>IF(Table1[[#This Row],[Asset Class]]&lt;&gt;"Local",0.25,IF(P1347="y",1,""))</f>
        <v/>
      </c>
      <c r="V1347" s="415" t="str">
        <f>IF(Table1[[#This Row],[Asset Class]]&lt;&gt;"Local",0.25,IF(Q1347="y",1,""))</f>
        <v/>
      </c>
      <c r="W1347" s="415">
        <f>IF(Table1[[#This Row],[Asset Class]]&lt;&gt;"Local",0.25,IF(R1347="y",1,""))</f>
        <v>1</v>
      </c>
      <c r="X1347" s="415" t="str">
        <f>IF(Table1[[#This Row],[Asset Class]]&lt;&gt;"Local",0.25,IF(S1347="y",1,""))</f>
        <v/>
      </c>
      <c r="Y1347" s="95">
        <f t="shared" si="120"/>
        <v>1</v>
      </c>
      <c r="Z1347" s="50"/>
      <c r="AA1347" s="257" t="str">
        <f t="shared" si="121"/>
        <v/>
      </c>
      <c r="AB1347" s="258" t="str">
        <f t="shared" si="122"/>
        <v/>
      </c>
      <c r="AC1347" s="258">
        <f t="shared" si="123"/>
        <v>191204</v>
      </c>
      <c r="AD1347" s="258" t="str">
        <f t="shared" si="124"/>
        <v/>
      </c>
      <c r="AE1347" s="259">
        <f t="shared" si="125"/>
        <v>191204</v>
      </c>
    </row>
    <row r="1348" spans="1:31">
      <c r="A1348" s="26"/>
      <c r="B1348" s="210" t="s">
        <v>2295</v>
      </c>
      <c r="C1348" s="211" t="s">
        <v>2296</v>
      </c>
      <c r="D1348" s="211" t="s">
        <v>111</v>
      </c>
      <c r="E1348" s="211" t="s">
        <v>107</v>
      </c>
      <c r="F1348" s="241" t="s">
        <v>103</v>
      </c>
      <c r="G1348" s="357">
        <v>0.5</v>
      </c>
      <c r="H1348" s="360">
        <v>3581.4419822770474</v>
      </c>
      <c r="I1348" s="365">
        <v>111.62041035606889</v>
      </c>
      <c r="J1348" s="332">
        <f>Table1[[#This Row],[Embellishment Area (m2)]]*Table1[[#This Row],[Construction Unit Rate ($/m)]]*Table1[[#This Row],[Embellishment Area Factor]]</f>
        <v>199881.01186410841</v>
      </c>
      <c r="K1348" s="246">
        <v>7162.8839645540947</v>
      </c>
      <c r="L1348" s="337">
        <v>66.125722619436161</v>
      </c>
      <c r="M1348" s="88">
        <f>Table1[[#This Row],[Size of land (m2)]]*Table1[[#This Row],[Land Unit Rate ($/m2)]]</f>
        <v>473650.87819531129</v>
      </c>
      <c r="N1348" s="244">
        <v>2021</v>
      </c>
      <c r="O1348" s="202">
        <f>ROUND(IF(Table1[[#This Row],[Valuation Year]]=2016,(Table1[[#This Row],[Total Construction Cost ($)]]+Table1[[#This Row],[Land Value]])*('General Input Sheet'!$G$38/'General Input Sheet'!$G$43),Table1[[#This Row],[Total Construction Cost ($)]]+Table1[[#This Row],[Land Value]]),0)</f>
        <v>673532</v>
      </c>
      <c r="P1348" s="123" t="str" cm="1">
        <f t="array" ref="P1348">_xlfn.IFS(Table1[[#This Row],[Asset Class]]&lt;&gt;"Local","y",P$11=$E1348,"y",Table1[[#This Row],[Asset Class]]="Local","")</f>
        <v>y</v>
      </c>
      <c r="Q1348" s="86" t="str" cm="1">
        <f t="array" ref="Q1348">_xlfn.IFS(Table1[[#This Row],[Asset Class]]&lt;&gt;"Local","y",Q$11=$E1348,"y",Table1[[#This Row],[Asset Class]]="Local","")</f>
        <v/>
      </c>
      <c r="R1348" s="86" t="str" cm="1">
        <f t="array" ref="R1348">_xlfn.IFS(Table1[[#This Row],[Asset Class]]&lt;&gt;"Local","y",R$11=$E1348,"y",Table1[[#This Row],[Asset Class]]="Local","")</f>
        <v/>
      </c>
      <c r="S1348" s="341" t="str" cm="1">
        <f t="array" ref="S1348">_xlfn.IFS(Table1[[#This Row],[Asset Class]]&lt;&gt;"Local","y",S$11=$E1348,"y",Table1[[#This Row],[Asset Class]]="Local","")</f>
        <v/>
      </c>
      <c r="T1348" s="50"/>
      <c r="U1348" s="95">
        <f>IF(Table1[[#This Row],[Asset Class]]&lt;&gt;"Local",0.25,IF(P1348="y",1,""))</f>
        <v>1</v>
      </c>
      <c r="V1348" s="415" t="str">
        <f>IF(Table1[[#This Row],[Asset Class]]&lt;&gt;"Local",0.25,IF(Q1348="y",1,""))</f>
        <v/>
      </c>
      <c r="W1348" s="415" t="str">
        <f>IF(Table1[[#This Row],[Asset Class]]&lt;&gt;"Local",0.25,IF(R1348="y",1,""))</f>
        <v/>
      </c>
      <c r="X1348" s="415" t="str">
        <f>IF(Table1[[#This Row],[Asset Class]]&lt;&gt;"Local",0.25,IF(S1348="y",1,""))</f>
        <v/>
      </c>
      <c r="Y1348" s="95">
        <f t="shared" si="120"/>
        <v>1</v>
      </c>
      <c r="Z1348" s="50"/>
      <c r="AA1348" s="257">
        <f t="shared" si="121"/>
        <v>673532</v>
      </c>
      <c r="AB1348" s="258" t="str">
        <f t="shared" si="122"/>
        <v/>
      </c>
      <c r="AC1348" s="258" t="str">
        <f t="shared" si="123"/>
        <v/>
      </c>
      <c r="AD1348" s="258" t="str">
        <f t="shared" si="124"/>
        <v/>
      </c>
      <c r="AE1348" s="259">
        <f t="shared" si="125"/>
        <v>673532</v>
      </c>
    </row>
    <row r="1349" spans="1:31">
      <c r="A1349" s="26"/>
      <c r="B1349" s="210" t="s">
        <v>2297</v>
      </c>
      <c r="C1349" s="211" t="s">
        <v>2298</v>
      </c>
      <c r="D1349" s="211" t="s">
        <v>106</v>
      </c>
      <c r="E1349" s="211" t="s">
        <v>107</v>
      </c>
      <c r="F1349" s="241" t="s">
        <v>108</v>
      </c>
      <c r="G1349" s="357">
        <v>0.5</v>
      </c>
      <c r="H1349" s="360">
        <v>55772.043028693952</v>
      </c>
      <c r="I1349" s="365">
        <v>295.91815694928124</v>
      </c>
      <c r="J1349" s="332">
        <f>Table1[[#This Row],[Embellishment Area (m2)]]*Table1[[#This Row],[Construction Unit Rate ($/m)]]*Table1[[#This Row],[Embellishment Area Factor]]</f>
        <v>8251980.0911735613</v>
      </c>
      <c r="K1349" s="246">
        <v>0</v>
      </c>
      <c r="L1349" s="337">
        <v>157.26221918381682</v>
      </c>
      <c r="M1349" s="88">
        <f>Table1[[#This Row],[Size of land (m2)]]*Table1[[#This Row],[Land Unit Rate ($/m2)]]</f>
        <v>0</v>
      </c>
      <c r="N1349" s="244">
        <v>2021</v>
      </c>
      <c r="O1349" s="202">
        <f>ROUND(IF(Table1[[#This Row],[Valuation Year]]=2016,(Table1[[#This Row],[Total Construction Cost ($)]]+Table1[[#This Row],[Land Value]])*('General Input Sheet'!$G$38/'General Input Sheet'!$G$43),Table1[[#This Row],[Total Construction Cost ($)]]+Table1[[#This Row],[Land Value]]),0)</f>
        <v>8251980</v>
      </c>
      <c r="P1349" s="123" t="str" cm="1">
        <f t="array" ref="P1349">_xlfn.IFS(Table1[[#This Row],[Asset Class]]&lt;&gt;"Local","y",P$11=$E1349,"y",Table1[[#This Row],[Asset Class]]="Local","")</f>
        <v>y</v>
      </c>
      <c r="Q1349" s="86" t="str" cm="1">
        <f t="array" ref="Q1349">_xlfn.IFS(Table1[[#This Row],[Asset Class]]&lt;&gt;"Local","y",Q$11=$E1349,"y",Table1[[#This Row],[Asset Class]]="Local","")</f>
        <v>y</v>
      </c>
      <c r="R1349" s="86" t="str" cm="1">
        <f t="array" ref="R1349">_xlfn.IFS(Table1[[#This Row],[Asset Class]]&lt;&gt;"Local","y",R$11=$E1349,"y",Table1[[#This Row],[Asset Class]]="Local","")</f>
        <v>y</v>
      </c>
      <c r="S1349" s="341" t="str" cm="1">
        <f t="array" ref="S1349">_xlfn.IFS(Table1[[#This Row],[Asset Class]]&lt;&gt;"Local","y",S$11=$E1349,"y",Table1[[#This Row],[Asset Class]]="Local","")</f>
        <v>y</v>
      </c>
      <c r="T1349" s="50"/>
      <c r="U1349" s="95">
        <f>IF(Table1[[#This Row],[Asset Class]]&lt;&gt;"Local",0.25,IF(P1349="y",1,""))</f>
        <v>0.25</v>
      </c>
      <c r="V1349" s="415">
        <f>IF(Table1[[#This Row],[Asset Class]]&lt;&gt;"Local",0.25,IF(Q1349="y",1,""))</f>
        <v>0.25</v>
      </c>
      <c r="W1349" s="415">
        <f>IF(Table1[[#This Row],[Asset Class]]&lt;&gt;"Local",0.25,IF(R1349="y",1,""))</f>
        <v>0.25</v>
      </c>
      <c r="X1349" s="415">
        <f>IF(Table1[[#This Row],[Asset Class]]&lt;&gt;"Local",0.25,IF(S1349="y",1,""))</f>
        <v>0.25</v>
      </c>
      <c r="Y1349" s="95">
        <f t="shared" si="120"/>
        <v>1</v>
      </c>
      <c r="Z1349" s="50"/>
      <c r="AA1349" s="257">
        <f t="shared" si="121"/>
        <v>2062995</v>
      </c>
      <c r="AB1349" s="258">
        <f t="shared" si="122"/>
        <v>2062995</v>
      </c>
      <c r="AC1349" s="258">
        <f t="shared" si="123"/>
        <v>2062995</v>
      </c>
      <c r="AD1349" s="258">
        <f t="shared" si="124"/>
        <v>2062995</v>
      </c>
      <c r="AE1349" s="259">
        <f t="shared" si="125"/>
        <v>8251980</v>
      </c>
    </row>
    <row r="1350" spans="1:31">
      <c r="A1350" s="26"/>
      <c r="B1350" s="210" t="s">
        <v>2299</v>
      </c>
      <c r="C1350" s="211" t="s">
        <v>2300</v>
      </c>
      <c r="D1350" s="211" t="s">
        <v>111</v>
      </c>
      <c r="E1350" s="211" t="s">
        <v>107</v>
      </c>
      <c r="F1350" s="241" t="s">
        <v>103</v>
      </c>
      <c r="G1350" s="357">
        <v>0.5</v>
      </c>
      <c r="H1350" s="360">
        <v>8620.97226737858</v>
      </c>
      <c r="I1350" s="365">
        <v>111.62041035606889</v>
      </c>
      <c r="J1350" s="332">
        <f>Table1[[#This Row],[Embellishment Area (m2)]]*Table1[[#This Row],[Construction Unit Rate ($/m)]]*Table1[[#This Row],[Embellishment Area Factor]]</f>
        <v>481138.23107654339</v>
      </c>
      <c r="K1350" s="246">
        <v>0</v>
      </c>
      <c r="L1350" s="337">
        <v>66.125722619436161</v>
      </c>
      <c r="M1350" s="88">
        <f>Table1[[#This Row],[Size of land (m2)]]*Table1[[#This Row],[Land Unit Rate ($/m2)]]</f>
        <v>0</v>
      </c>
      <c r="N1350" s="244">
        <v>2021</v>
      </c>
      <c r="O1350" s="202">
        <f>ROUND(IF(Table1[[#This Row],[Valuation Year]]=2016,(Table1[[#This Row],[Total Construction Cost ($)]]+Table1[[#This Row],[Land Value]])*('General Input Sheet'!$G$38/'General Input Sheet'!$G$43),Table1[[#This Row],[Total Construction Cost ($)]]+Table1[[#This Row],[Land Value]]),0)</f>
        <v>481138</v>
      </c>
      <c r="P1350" s="123" t="str" cm="1">
        <f t="array" ref="P1350">_xlfn.IFS(Table1[[#This Row],[Asset Class]]&lt;&gt;"Local","y",P$11=$E1350,"y",Table1[[#This Row],[Asset Class]]="Local","")</f>
        <v>y</v>
      </c>
      <c r="Q1350" s="86" t="str" cm="1">
        <f t="array" ref="Q1350">_xlfn.IFS(Table1[[#This Row],[Asset Class]]&lt;&gt;"Local","y",Q$11=$E1350,"y",Table1[[#This Row],[Asset Class]]="Local","")</f>
        <v/>
      </c>
      <c r="R1350" s="86" t="str" cm="1">
        <f t="array" ref="R1350">_xlfn.IFS(Table1[[#This Row],[Asset Class]]&lt;&gt;"Local","y",R$11=$E1350,"y",Table1[[#This Row],[Asset Class]]="Local","")</f>
        <v/>
      </c>
      <c r="S1350" s="341" t="str" cm="1">
        <f t="array" ref="S1350">_xlfn.IFS(Table1[[#This Row],[Asset Class]]&lt;&gt;"Local","y",S$11=$E1350,"y",Table1[[#This Row],[Asset Class]]="Local","")</f>
        <v/>
      </c>
      <c r="T1350" s="50"/>
      <c r="U1350" s="95">
        <f>IF(Table1[[#This Row],[Asset Class]]&lt;&gt;"Local",0.25,IF(P1350="y",1,""))</f>
        <v>1</v>
      </c>
      <c r="V1350" s="415" t="str">
        <f>IF(Table1[[#This Row],[Asset Class]]&lt;&gt;"Local",0.25,IF(Q1350="y",1,""))</f>
        <v/>
      </c>
      <c r="W1350" s="415" t="str">
        <f>IF(Table1[[#This Row],[Asset Class]]&lt;&gt;"Local",0.25,IF(R1350="y",1,""))</f>
        <v/>
      </c>
      <c r="X1350" s="415" t="str">
        <f>IF(Table1[[#This Row],[Asset Class]]&lt;&gt;"Local",0.25,IF(S1350="y",1,""))</f>
        <v/>
      </c>
      <c r="Y1350" s="95">
        <f t="shared" si="120"/>
        <v>1</v>
      </c>
      <c r="Z1350" s="50"/>
      <c r="AA1350" s="257">
        <f t="shared" si="121"/>
        <v>481138</v>
      </c>
      <c r="AB1350" s="258" t="str">
        <f t="shared" si="122"/>
        <v/>
      </c>
      <c r="AC1350" s="258" t="str">
        <f t="shared" si="123"/>
        <v/>
      </c>
      <c r="AD1350" s="258" t="str">
        <f t="shared" si="124"/>
        <v/>
      </c>
      <c r="AE1350" s="259">
        <f t="shared" si="125"/>
        <v>481138</v>
      </c>
    </row>
    <row r="1351" spans="1:31">
      <c r="A1351" s="26"/>
      <c r="B1351" s="210" t="s">
        <v>2297</v>
      </c>
      <c r="C1351" s="211" t="s">
        <v>2301</v>
      </c>
      <c r="D1351" s="211" t="s">
        <v>106</v>
      </c>
      <c r="E1351" s="211" t="s">
        <v>107</v>
      </c>
      <c r="F1351" s="241" t="s">
        <v>108</v>
      </c>
      <c r="G1351" s="357">
        <v>0.5</v>
      </c>
      <c r="H1351" s="360">
        <v>5518.1426666452198</v>
      </c>
      <c r="I1351" s="365">
        <v>295.91815694928124</v>
      </c>
      <c r="J1351" s="332">
        <f>Table1[[#This Row],[Embellishment Area (m2)]]*Table1[[#This Row],[Construction Unit Rate ($/m)]]*Table1[[#This Row],[Embellishment Area Factor]]</f>
        <v>816459.30384842271</v>
      </c>
      <c r="K1351" s="246">
        <v>0</v>
      </c>
      <c r="L1351" s="337">
        <v>157.26221918381682</v>
      </c>
      <c r="M1351" s="88">
        <f>Table1[[#This Row],[Size of land (m2)]]*Table1[[#This Row],[Land Unit Rate ($/m2)]]</f>
        <v>0</v>
      </c>
      <c r="N1351" s="244">
        <v>2021</v>
      </c>
      <c r="O1351" s="202">
        <f>ROUND(IF(Table1[[#This Row],[Valuation Year]]=2016,(Table1[[#This Row],[Total Construction Cost ($)]]+Table1[[#This Row],[Land Value]])*('General Input Sheet'!$G$38/'General Input Sheet'!$G$43),Table1[[#This Row],[Total Construction Cost ($)]]+Table1[[#This Row],[Land Value]]),0)</f>
        <v>816459</v>
      </c>
      <c r="P1351" s="123" t="str" cm="1">
        <f t="array" ref="P1351">_xlfn.IFS(Table1[[#This Row],[Asset Class]]&lt;&gt;"Local","y",P$11=$E1351,"y",Table1[[#This Row],[Asset Class]]="Local","")</f>
        <v>y</v>
      </c>
      <c r="Q1351" s="86" t="str" cm="1">
        <f t="array" ref="Q1351">_xlfn.IFS(Table1[[#This Row],[Asset Class]]&lt;&gt;"Local","y",Q$11=$E1351,"y",Table1[[#This Row],[Asset Class]]="Local","")</f>
        <v>y</v>
      </c>
      <c r="R1351" s="86" t="str" cm="1">
        <f t="array" ref="R1351">_xlfn.IFS(Table1[[#This Row],[Asset Class]]&lt;&gt;"Local","y",R$11=$E1351,"y",Table1[[#This Row],[Asset Class]]="Local","")</f>
        <v>y</v>
      </c>
      <c r="S1351" s="341" t="str" cm="1">
        <f t="array" ref="S1351">_xlfn.IFS(Table1[[#This Row],[Asset Class]]&lt;&gt;"Local","y",S$11=$E1351,"y",Table1[[#This Row],[Asset Class]]="Local","")</f>
        <v>y</v>
      </c>
      <c r="T1351" s="50"/>
      <c r="U1351" s="95">
        <f>IF(Table1[[#This Row],[Asset Class]]&lt;&gt;"Local",0.25,IF(P1351="y",1,""))</f>
        <v>0.25</v>
      </c>
      <c r="V1351" s="415">
        <f>IF(Table1[[#This Row],[Asset Class]]&lt;&gt;"Local",0.25,IF(Q1351="y",1,""))</f>
        <v>0.25</v>
      </c>
      <c r="W1351" s="415">
        <f>IF(Table1[[#This Row],[Asset Class]]&lt;&gt;"Local",0.25,IF(R1351="y",1,""))</f>
        <v>0.25</v>
      </c>
      <c r="X1351" s="415">
        <f>IF(Table1[[#This Row],[Asset Class]]&lt;&gt;"Local",0.25,IF(S1351="y",1,""))</f>
        <v>0.25</v>
      </c>
      <c r="Y1351" s="95">
        <f t="shared" si="120"/>
        <v>1</v>
      </c>
      <c r="Z1351" s="50"/>
      <c r="AA1351" s="257">
        <f t="shared" si="121"/>
        <v>204114.75</v>
      </c>
      <c r="AB1351" s="258">
        <f t="shared" si="122"/>
        <v>204114.75</v>
      </c>
      <c r="AC1351" s="258">
        <f t="shared" si="123"/>
        <v>204114.75</v>
      </c>
      <c r="AD1351" s="258">
        <f t="shared" si="124"/>
        <v>204114.75</v>
      </c>
      <c r="AE1351" s="259">
        <f t="shared" si="125"/>
        <v>816459</v>
      </c>
    </row>
    <row r="1352" spans="1:31">
      <c r="A1352" s="26"/>
      <c r="B1352" s="210" t="s">
        <v>2302</v>
      </c>
      <c r="C1352" s="211" t="s">
        <v>2303</v>
      </c>
      <c r="D1352" s="211" t="s">
        <v>106</v>
      </c>
      <c r="E1352" s="211" t="s">
        <v>107</v>
      </c>
      <c r="F1352" s="241" t="s">
        <v>108</v>
      </c>
      <c r="G1352" s="357">
        <v>0.5</v>
      </c>
      <c r="H1352" s="360">
        <v>35669.801360788486</v>
      </c>
      <c r="I1352" s="365">
        <v>295.91815694928124</v>
      </c>
      <c r="J1352" s="332">
        <f>Table1[[#This Row],[Embellishment Area (m2)]]*Table1[[#This Row],[Construction Unit Rate ($/m)]]*Table1[[#This Row],[Embellishment Area Factor]]</f>
        <v>5277670.9387157466</v>
      </c>
      <c r="K1352" s="246">
        <v>0</v>
      </c>
      <c r="L1352" s="337">
        <v>157.26221918381682</v>
      </c>
      <c r="M1352" s="88">
        <f>Table1[[#This Row],[Size of land (m2)]]*Table1[[#This Row],[Land Unit Rate ($/m2)]]</f>
        <v>0</v>
      </c>
      <c r="N1352" s="244">
        <v>2021</v>
      </c>
      <c r="O1352" s="202">
        <f>ROUND(IF(Table1[[#This Row],[Valuation Year]]=2016,(Table1[[#This Row],[Total Construction Cost ($)]]+Table1[[#This Row],[Land Value]])*('General Input Sheet'!$G$38/'General Input Sheet'!$G$43),Table1[[#This Row],[Total Construction Cost ($)]]+Table1[[#This Row],[Land Value]]),0)</f>
        <v>5277671</v>
      </c>
      <c r="P1352" s="123" t="str" cm="1">
        <f t="array" ref="P1352">_xlfn.IFS(Table1[[#This Row],[Asset Class]]&lt;&gt;"Local","y",P$11=$E1352,"y",Table1[[#This Row],[Asset Class]]="Local","")</f>
        <v>y</v>
      </c>
      <c r="Q1352" s="86" t="str" cm="1">
        <f t="array" ref="Q1352">_xlfn.IFS(Table1[[#This Row],[Asset Class]]&lt;&gt;"Local","y",Q$11=$E1352,"y",Table1[[#This Row],[Asset Class]]="Local","")</f>
        <v>y</v>
      </c>
      <c r="R1352" s="86" t="str" cm="1">
        <f t="array" ref="R1352">_xlfn.IFS(Table1[[#This Row],[Asset Class]]&lt;&gt;"Local","y",R$11=$E1352,"y",Table1[[#This Row],[Asset Class]]="Local","")</f>
        <v>y</v>
      </c>
      <c r="S1352" s="341" t="str" cm="1">
        <f t="array" ref="S1352">_xlfn.IFS(Table1[[#This Row],[Asset Class]]&lt;&gt;"Local","y",S$11=$E1352,"y",Table1[[#This Row],[Asset Class]]="Local","")</f>
        <v>y</v>
      </c>
      <c r="T1352" s="50"/>
      <c r="U1352" s="95">
        <f>IF(Table1[[#This Row],[Asset Class]]&lt;&gt;"Local",0.25,IF(P1352="y",1,""))</f>
        <v>0.25</v>
      </c>
      <c r="V1352" s="415">
        <f>IF(Table1[[#This Row],[Asset Class]]&lt;&gt;"Local",0.25,IF(Q1352="y",1,""))</f>
        <v>0.25</v>
      </c>
      <c r="W1352" s="415">
        <f>IF(Table1[[#This Row],[Asset Class]]&lt;&gt;"Local",0.25,IF(R1352="y",1,""))</f>
        <v>0.25</v>
      </c>
      <c r="X1352" s="415">
        <f>IF(Table1[[#This Row],[Asset Class]]&lt;&gt;"Local",0.25,IF(S1352="y",1,""))</f>
        <v>0.25</v>
      </c>
      <c r="Y1352" s="95">
        <f t="shared" si="120"/>
        <v>1</v>
      </c>
      <c r="Z1352" s="50"/>
      <c r="AA1352" s="257">
        <f t="shared" si="121"/>
        <v>1319417.75</v>
      </c>
      <c r="AB1352" s="258">
        <f t="shared" si="122"/>
        <v>1319417.75</v>
      </c>
      <c r="AC1352" s="258">
        <f t="shared" si="123"/>
        <v>1319417.75</v>
      </c>
      <c r="AD1352" s="258">
        <f t="shared" si="124"/>
        <v>1319417.75</v>
      </c>
      <c r="AE1352" s="259">
        <f t="shared" si="125"/>
        <v>5277671</v>
      </c>
    </row>
    <row r="1353" spans="1:31">
      <c r="A1353" s="26"/>
      <c r="B1353" s="210" t="s">
        <v>2304</v>
      </c>
      <c r="C1353" s="211" t="s">
        <v>2305</v>
      </c>
      <c r="D1353" s="211" t="s">
        <v>111</v>
      </c>
      <c r="E1353" s="211" t="s">
        <v>107</v>
      </c>
      <c r="F1353" s="241" t="s">
        <v>103</v>
      </c>
      <c r="G1353" s="357">
        <v>0.5</v>
      </c>
      <c r="H1353" s="360">
        <v>5163.4980937062546</v>
      </c>
      <c r="I1353" s="365">
        <v>111.62041035606889</v>
      </c>
      <c r="J1353" s="332">
        <f>Table1[[#This Row],[Embellishment Area (m2)]]*Table1[[#This Row],[Construction Unit Rate ($/m)]]*Table1[[#This Row],[Embellishment Area Factor]]</f>
        <v>288175.88804613578</v>
      </c>
      <c r="K1353" s="246">
        <v>0</v>
      </c>
      <c r="L1353" s="337">
        <v>66.125722619436161</v>
      </c>
      <c r="M1353" s="88">
        <f>Table1[[#This Row],[Size of land (m2)]]*Table1[[#This Row],[Land Unit Rate ($/m2)]]</f>
        <v>0</v>
      </c>
      <c r="N1353" s="244">
        <v>2021</v>
      </c>
      <c r="O1353" s="202">
        <f>ROUND(IF(Table1[[#This Row],[Valuation Year]]=2016,(Table1[[#This Row],[Total Construction Cost ($)]]+Table1[[#This Row],[Land Value]])*('General Input Sheet'!$G$38/'General Input Sheet'!$G$43),Table1[[#This Row],[Total Construction Cost ($)]]+Table1[[#This Row],[Land Value]]),0)</f>
        <v>288176</v>
      </c>
      <c r="P1353" s="123" t="str" cm="1">
        <f t="array" ref="P1353">_xlfn.IFS(Table1[[#This Row],[Asset Class]]&lt;&gt;"Local","y",P$11=$E1353,"y",Table1[[#This Row],[Asset Class]]="Local","")</f>
        <v>y</v>
      </c>
      <c r="Q1353" s="86" t="str" cm="1">
        <f t="array" ref="Q1353">_xlfn.IFS(Table1[[#This Row],[Asset Class]]&lt;&gt;"Local","y",Q$11=$E1353,"y",Table1[[#This Row],[Asset Class]]="Local","")</f>
        <v/>
      </c>
      <c r="R1353" s="86" t="str" cm="1">
        <f t="array" ref="R1353">_xlfn.IFS(Table1[[#This Row],[Asset Class]]&lt;&gt;"Local","y",R$11=$E1353,"y",Table1[[#This Row],[Asset Class]]="Local","")</f>
        <v/>
      </c>
      <c r="S1353" s="341" t="str" cm="1">
        <f t="array" ref="S1353">_xlfn.IFS(Table1[[#This Row],[Asset Class]]&lt;&gt;"Local","y",S$11=$E1353,"y",Table1[[#This Row],[Asset Class]]="Local","")</f>
        <v/>
      </c>
      <c r="T1353" s="50"/>
      <c r="U1353" s="95">
        <f>IF(Table1[[#This Row],[Asset Class]]&lt;&gt;"Local",0.25,IF(P1353="y",1,""))</f>
        <v>1</v>
      </c>
      <c r="V1353" s="415" t="str">
        <f>IF(Table1[[#This Row],[Asset Class]]&lt;&gt;"Local",0.25,IF(Q1353="y",1,""))</f>
        <v/>
      </c>
      <c r="W1353" s="415" t="str">
        <f>IF(Table1[[#This Row],[Asset Class]]&lt;&gt;"Local",0.25,IF(R1353="y",1,""))</f>
        <v/>
      </c>
      <c r="X1353" s="415" t="str">
        <f>IF(Table1[[#This Row],[Asset Class]]&lt;&gt;"Local",0.25,IF(S1353="y",1,""))</f>
        <v/>
      </c>
      <c r="Y1353" s="95">
        <f t="shared" si="120"/>
        <v>1</v>
      </c>
      <c r="Z1353" s="50"/>
      <c r="AA1353" s="257">
        <f t="shared" si="121"/>
        <v>288176</v>
      </c>
      <c r="AB1353" s="258" t="str">
        <f t="shared" si="122"/>
        <v/>
      </c>
      <c r="AC1353" s="258" t="str">
        <f t="shared" si="123"/>
        <v/>
      </c>
      <c r="AD1353" s="258" t="str">
        <f t="shared" si="124"/>
        <v/>
      </c>
      <c r="AE1353" s="259">
        <f t="shared" si="125"/>
        <v>288176</v>
      </c>
    </row>
    <row r="1354" spans="1:31">
      <c r="A1354" s="26"/>
      <c r="B1354" s="210" t="s">
        <v>2306</v>
      </c>
      <c r="C1354" s="211" t="s">
        <v>2307</v>
      </c>
      <c r="D1354" s="211" t="s">
        <v>111</v>
      </c>
      <c r="E1354" s="211" t="s">
        <v>107</v>
      </c>
      <c r="F1354" s="241" t="s">
        <v>103</v>
      </c>
      <c r="G1354" s="357">
        <v>0.5</v>
      </c>
      <c r="H1354" s="360">
        <v>713.03702506515197</v>
      </c>
      <c r="I1354" s="365">
        <v>111.62041035606889</v>
      </c>
      <c r="J1354" s="332">
        <f>Table1[[#This Row],[Embellishment Area (m2)]]*Table1[[#This Row],[Construction Unit Rate ($/m)]]*Table1[[#This Row],[Embellishment Area Factor]]</f>
        <v>39794.742668421422</v>
      </c>
      <c r="K1354" s="246">
        <v>1426.0740501303039</v>
      </c>
      <c r="L1354" s="337">
        <v>66.125722619436161</v>
      </c>
      <c r="M1354" s="88">
        <f>Table1[[#This Row],[Size of land (m2)]]*Table1[[#This Row],[Land Unit Rate ($/m2)]]</f>
        <v>94300.177073692379</v>
      </c>
      <c r="N1354" s="244">
        <v>2021</v>
      </c>
      <c r="O1354" s="202">
        <f>ROUND(IF(Table1[[#This Row],[Valuation Year]]=2016,(Table1[[#This Row],[Total Construction Cost ($)]]+Table1[[#This Row],[Land Value]])*('General Input Sheet'!$G$38/'General Input Sheet'!$G$43),Table1[[#This Row],[Total Construction Cost ($)]]+Table1[[#This Row],[Land Value]]),0)</f>
        <v>134095</v>
      </c>
      <c r="P1354" s="123" t="str" cm="1">
        <f t="array" ref="P1354">_xlfn.IFS(Table1[[#This Row],[Asset Class]]&lt;&gt;"Local","y",P$11=$E1354,"y",Table1[[#This Row],[Asset Class]]="Local","")</f>
        <v>y</v>
      </c>
      <c r="Q1354" s="86" t="str" cm="1">
        <f t="array" ref="Q1354">_xlfn.IFS(Table1[[#This Row],[Asset Class]]&lt;&gt;"Local","y",Q$11=$E1354,"y",Table1[[#This Row],[Asset Class]]="Local","")</f>
        <v/>
      </c>
      <c r="R1354" s="86" t="str" cm="1">
        <f t="array" ref="R1354">_xlfn.IFS(Table1[[#This Row],[Asset Class]]&lt;&gt;"Local","y",R$11=$E1354,"y",Table1[[#This Row],[Asset Class]]="Local","")</f>
        <v/>
      </c>
      <c r="S1354" s="341" t="str" cm="1">
        <f t="array" ref="S1354">_xlfn.IFS(Table1[[#This Row],[Asset Class]]&lt;&gt;"Local","y",S$11=$E1354,"y",Table1[[#This Row],[Asset Class]]="Local","")</f>
        <v/>
      </c>
      <c r="T1354" s="50"/>
      <c r="U1354" s="95">
        <f>IF(Table1[[#This Row],[Asset Class]]&lt;&gt;"Local",0.25,IF(P1354="y",1,""))</f>
        <v>1</v>
      </c>
      <c r="V1354" s="415" t="str">
        <f>IF(Table1[[#This Row],[Asset Class]]&lt;&gt;"Local",0.25,IF(Q1354="y",1,""))</f>
        <v/>
      </c>
      <c r="W1354" s="415" t="str">
        <f>IF(Table1[[#This Row],[Asset Class]]&lt;&gt;"Local",0.25,IF(R1354="y",1,""))</f>
        <v/>
      </c>
      <c r="X1354" s="415" t="str">
        <f>IF(Table1[[#This Row],[Asset Class]]&lt;&gt;"Local",0.25,IF(S1354="y",1,""))</f>
        <v/>
      </c>
      <c r="Y1354" s="95">
        <f t="shared" si="120"/>
        <v>1</v>
      </c>
      <c r="Z1354" s="50"/>
      <c r="AA1354" s="257">
        <f t="shared" si="121"/>
        <v>134095</v>
      </c>
      <c r="AB1354" s="258" t="str">
        <f t="shared" si="122"/>
        <v/>
      </c>
      <c r="AC1354" s="258" t="str">
        <f t="shared" si="123"/>
        <v/>
      </c>
      <c r="AD1354" s="258" t="str">
        <f t="shared" si="124"/>
        <v/>
      </c>
      <c r="AE1354" s="259">
        <f t="shared" si="125"/>
        <v>134095</v>
      </c>
    </row>
    <row r="1355" spans="1:31">
      <c r="A1355" s="26"/>
      <c r="B1355" s="210" t="s">
        <v>2308</v>
      </c>
      <c r="C1355" s="211" t="s">
        <v>2309</v>
      </c>
      <c r="D1355" s="211" t="s">
        <v>111</v>
      </c>
      <c r="E1355" s="211" t="s">
        <v>107</v>
      </c>
      <c r="F1355" s="241" t="s">
        <v>108</v>
      </c>
      <c r="G1355" s="357">
        <v>0.5</v>
      </c>
      <c r="H1355" s="360">
        <v>7717.1821164834901</v>
      </c>
      <c r="I1355" s="365">
        <v>111.62041035606889</v>
      </c>
      <c r="J1355" s="332">
        <f>Table1[[#This Row],[Embellishment Area (m2)]]*Table1[[#This Row],[Construction Unit Rate ($/m)]]*Table1[[#This Row],[Embellishment Area Factor]]</f>
        <v>430697.51731720171</v>
      </c>
      <c r="K1355" s="246">
        <v>15434.36423296698</v>
      </c>
      <c r="L1355" s="337">
        <v>66.125722619436161</v>
      </c>
      <c r="M1355" s="88">
        <f>Table1[[#This Row],[Size of land (m2)]]*Table1[[#This Row],[Land Unit Rate ($/m2)]]</f>
        <v>1020608.4880765211</v>
      </c>
      <c r="N1355" s="244">
        <v>2021</v>
      </c>
      <c r="O1355" s="202">
        <f>ROUND(IF(Table1[[#This Row],[Valuation Year]]=2016,(Table1[[#This Row],[Total Construction Cost ($)]]+Table1[[#This Row],[Land Value]])*('General Input Sheet'!$G$38/'General Input Sheet'!$G$43),Table1[[#This Row],[Total Construction Cost ($)]]+Table1[[#This Row],[Land Value]]),0)</f>
        <v>1451306</v>
      </c>
      <c r="P1355" s="123" t="str" cm="1">
        <f t="array" ref="P1355">_xlfn.IFS(Table1[[#This Row],[Asset Class]]&lt;&gt;"Local","y",P$11=$E1355,"y",Table1[[#This Row],[Asset Class]]="Local","")</f>
        <v>y</v>
      </c>
      <c r="Q1355" s="86" t="str" cm="1">
        <f t="array" ref="Q1355">_xlfn.IFS(Table1[[#This Row],[Asset Class]]&lt;&gt;"Local","y",Q$11=$E1355,"y",Table1[[#This Row],[Asset Class]]="Local","")</f>
        <v/>
      </c>
      <c r="R1355" s="86" t="str" cm="1">
        <f t="array" ref="R1355">_xlfn.IFS(Table1[[#This Row],[Asset Class]]&lt;&gt;"Local","y",R$11=$E1355,"y",Table1[[#This Row],[Asset Class]]="Local","")</f>
        <v/>
      </c>
      <c r="S1355" s="341" t="str" cm="1">
        <f t="array" ref="S1355">_xlfn.IFS(Table1[[#This Row],[Asset Class]]&lt;&gt;"Local","y",S$11=$E1355,"y",Table1[[#This Row],[Asset Class]]="Local","")</f>
        <v/>
      </c>
      <c r="T1355" s="50"/>
      <c r="U1355" s="95">
        <f>IF(Table1[[#This Row],[Asset Class]]&lt;&gt;"Local",0.25,IF(P1355="y",1,""))</f>
        <v>1</v>
      </c>
      <c r="V1355" s="415" t="str">
        <f>IF(Table1[[#This Row],[Asset Class]]&lt;&gt;"Local",0.25,IF(Q1355="y",1,""))</f>
        <v/>
      </c>
      <c r="W1355" s="415" t="str">
        <f>IF(Table1[[#This Row],[Asset Class]]&lt;&gt;"Local",0.25,IF(R1355="y",1,""))</f>
        <v/>
      </c>
      <c r="X1355" s="415" t="str">
        <f>IF(Table1[[#This Row],[Asset Class]]&lt;&gt;"Local",0.25,IF(S1355="y",1,""))</f>
        <v/>
      </c>
      <c r="Y1355" s="95">
        <f t="shared" si="120"/>
        <v>1</v>
      </c>
      <c r="Z1355" s="50"/>
      <c r="AA1355" s="257">
        <f t="shared" si="121"/>
        <v>1451306</v>
      </c>
      <c r="AB1355" s="258" t="str">
        <f t="shared" si="122"/>
        <v/>
      </c>
      <c r="AC1355" s="258" t="str">
        <f t="shared" si="123"/>
        <v/>
      </c>
      <c r="AD1355" s="258" t="str">
        <f t="shared" si="124"/>
        <v/>
      </c>
      <c r="AE1355" s="259">
        <f t="shared" si="125"/>
        <v>1451306</v>
      </c>
    </row>
    <row r="1356" spans="1:31">
      <c r="A1356" s="26"/>
      <c r="B1356" s="210" t="s">
        <v>2310</v>
      </c>
      <c r="C1356" s="211" t="s">
        <v>2311</v>
      </c>
      <c r="D1356" s="211" t="s">
        <v>111</v>
      </c>
      <c r="E1356" s="211" t="s">
        <v>102</v>
      </c>
      <c r="F1356" s="241" t="s">
        <v>103</v>
      </c>
      <c r="G1356" s="357">
        <v>0.5</v>
      </c>
      <c r="H1356" s="360">
        <v>582.03233522811797</v>
      </c>
      <c r="I1356" s="365">
        <v>143.96305955739601</v>
      </c>
      <c r="J1356" s="332">
        <f>Table1[[#This Row],[Embellishment Area (m2)]]*Table1[[#This Row],[Construction Unit Rate ($/m)]]*Table1[[#This Row],[Embellishment Area Factor]]</f>
        <v>41895.577870387911</v>
      </c>
      <c r="K1356" s="246">
        <v>1164.0646704562359</v>
      </c>
      <c r="L1356" s="337">
        <v>39.027494808321961</v>
      </c>
      <c r="M1356" s="88">
        <f>Table1[[#This Row],[Size of land (m2)]]*Table1[[#This Row],[Land Unit Rate ($/m2)]]</f>
        <v>45430.52788278176</v>
      </c>
      <c r="N1356" s="244">
        <v>2021</v>
      </c>
      <c r="O1356" s="202">
        <f>ROUND(IF(Table1[[#This Row],[Valuation Year]]=2016,(Table1[[#This Row],[Total Construction Cost ($)]]+Table1[[#This Row],[Land Value]])*('General Input Sheet'!$G$38/'General Input Sheet'!$G$43),Table1[[#This Row],[Total Construction Cost ($)]]+Table1[[#This Row],[Land Value]]),0)</f>
        <v>87326</v>
      </c>
      <c r="P1356" s="123" t="str" cm="1">
        <f t="array" ref="P1356">_xlfn.IFS(Table1[[#This Row],[Asset Class]]&lt;&gt;"Local","y",P$11=$E1356,"y",Table1[[#This Row],[Asset Class]]="Local","")</f>
        <v/>
      </c>
      <c r="Q1356" s="86" t="str" cm="1">
        <f t="array" ref="Q1356">_xlfn.IFS(Table1[[#This Row],[Asset Class]]&lt;&gt;"Local","y",Q$11=$E1356,"y",Table1[[#This Row],[Asset Class]]="Local","")</f>
        <v/>
      </c>
      <c r="R1356" s="86" t="str" cm="1">
        <f t="array" ref="R1356">_xlfn.IFS(Table1[[#This Row],[Asset Class]]&lt;&gt;"Local","y",R$11=$E1356,"y",Table1[[#This Row],[Asset Class]]="Local","")</f>
        <v>y</v>
      </c>
      <c r="S1356" s="341" t="str" cm="1">
        <f t="array" ref="S1356">_xlfn.IFS(Table1[[#This Row],[Asset Class]]&lt;&gt;"Local","y",S$11=$E1356,"y",Table1[[#This Row],[Asset Class]]="Local","")</f>
        <v/>
      </c>
      <c r="T1356" s="50"/>
      <c r="U1356" s="95" t="str">
        <f>IF(Table1[[#This Row],[Asset Class]]&lt;&gt;"Local",0.25,IF(P1356="y",1,""))</f>
        <v/>
      </c>
      <c r="V1356" s="415" t="str">
        <f>IF(Table1[[#This Row],[Asset Class]]&lt;&gt;"Local",0.25,IF(Q1356="y",1,""))</f>
        <v/>
      </c>
      <c r="W1356" s="415">
        <f>IF(Table1[[#This Row],[Asset Class]]&lt;&gt;"Local",0.25,IF(R1356="y",1,""))</f>
        <v>1</v>
      </c>
      <c r="X1356" s="415" t="str">
        <f>IF(Table1[[#This Row],[Asset Class]]&lt;&gt;"Local",0.25,IF(S1356="y",1,""))</f>
        <v/>
      </c>
      <c r="Y1356" s="95">
        <f t="shared" si="120"/>
        <v>1</v>
      </c>
      <c r="Z1356" s="50"/>
      <c r="AA1356" s="257" t="str">
        <f t="shared" si="121"/>
        <v/>
      </c>
      <c r="AB1356" s="258" t="str">
        <f t="shared" si="122"/>
        <v/>
      </c>
      <c r="AC1356" s="258">
        <f t="shared" si="123"/>
        <v>87326</v>
      </c>
      <c r="AD1356" s="258" t="str">
        <f t="shared" si="124"/>
        <v/>
      </c>
      <c r="AE1356" s="259">
        <f t="shared" si="125"/>
        <v>87326</v>
      </c>
    </row>
    <row r="1357" spans="1:31">
      <c r="A1357" s="26"/>
      <c r="B1357" s="210" t="s">
        <v>2312</v>
      </c>
      <c r="C1357" s="211" t="s">
        <v>2313</v>
      </c>
      <c r="D1357" s="211" t="s">
        <v>111</v>
      </c>
      <c r="E1357" s="211" t="s">
        <v>102</v>
      </c>
      <c r="F1357" s="241" t="s">
        <v>108</v>
      </c>
      <c r="G1357" s="357">
        <v>0.5</v>
      </c>
      <c r="H1357" s="360">
        <v>10196.006892148485</v>
      </c>
      <c r="I1357" s="365">
        <v>143.96305955739601</v>
      </c>
      <c r="J1357" s="332">
        <f>Table1[[#This Row],[Embellishment Area (m2)]]*Table1[[#This Row],[Construction Unit Rate ($/m)]]*Table1[[#This Row],[Embellishment Area Factor]]</f>
        <v>733924.17373099632</v>
      </c>
      <c r="K1357" s="246">
        <v>20392.013784296971</v>
      </c>
      <c r="L1357" s="337">
        <v>39.027494808321961</v>
      </c>
      <c r="M1357" s="88">
        <f>Table1[[#This Row],[Size of land (m2)]]*Table1[[#This Row],[Land Unit Rate ($/m2)]]</f>
        <v>795849.21209787985</v>
      </c>
      <c r="N1357" s="244">
        <v>2021</v>
      </c>
      <c r="O1357" s="202">
        <f>ROUND(IF(Table1[[#This Row],[Valuation Year]]=2016,(Table1[[#This Row],[Total Construction Cost ($)]]+Table1[[#This Row],[Land Value]])*('General Input Sheet'!$G$38/'General Input Sheet'!$G$43),Table1[[#This Row],[Total Construction Cost ($)]]+Table1[[#This Row],[Land Value]]),0)</f>
        <v>1529773</v>
      </c>
      <c r="P1357" s="123" t="str" cm="1">
        <f t="array" ref="P1357">_xlfn.IFS(Table1[[#This Row],[Asset Class]]&lt;&gt;"Local","y",P$11=$E1357,"y",Table1[[#This Row],[Asset Class]]="Local","")</f>
        <v/>
      </c>
      <c r="Q1357" s="86" t="str" cm="1">
        <f t="array" ref="Q1357">_xlfn.IFS(Table1[[#This Row],[Asset Class]]&lt;&gt;"Local","y",Q$11=$E1357,"y",Table1[[#This Row],[Asset Class]]="Local","")</f>
        <v/>
      </c>
      <c r="R1357" s="86" t="str" cm="1">
        <f t="array" ref="R1357">_xlfn.IFS(Table1[[#This Row],[Asset Class]]&lt;&gt;"Local","y",R$11=$E1357,"y",Table1[[#This Row],[Asset Class]]="Local","")</f>
        <v>y</v>
      </c>
      <c r="S1357" s="341" t="str" cm="1">
        <f t="array" ref="S1357">_xlfn.IFS(Table1[[#This Row],[Asset Class]]&lt;&gt;"Local","y",S$11=$E1357,"y",Table1[[#This Row],[Asset Class]]="Local","")</f>
        <v/>
      </c>
      <c r="T1357" s="50"/>
      <c r="U1357" s="95" t="str">
        <f>IF(Table1[[#This Row],[Asset Class]]&lt;&gt;"Local",0.25,IF(P1357="y",1,""))</f>
        <v/>
      </c>
      <c r="V1357" s="415" t="str">
        <f>IF(Table1[[#This Row],[Asset Class]]&lt;&gt;"Local",0.25,IF(Q1357="y",1,""))</f>
        <v/>
      </c>
      <c r="W1357" s="415">
        <f>IF(Table1[[#This Row],[Asset Class]]&lt;&gt;"Local",0.25,IF(R1357="y",1,""))</f>
        <v>1</v>
      </c>
      <c r="X1357" s="415" t="str">
        <f>IF(Table1[[#This Row],[Asset Class]]&lt;&gt;"Local",0.25,IF(S1357="y",1,""))</f>
        <v/>
      </c>
      <c r="Y1357" s="95">
        <f t="shared" si="120"/>
        <v>1</v>
      </c>
      <c r="Z1357" s="50"/>
      <c r="AA1357" s="257" t="str">
        <f t="shared" si="121"/>
        <v/>
      </c>
      <c r="AB1357" s="258" t="str">
        <f t="shared" si="122"/>
        <v/>
      </c>
      <c r="AC1357" s="258">
        <f t="shared" si="123"/>
        <v>1529773</v>
      </c>
      <c r="AD1357" s="258" t="str">
        <f t="shared" si="124"/>
        <v/>
      </c>
      <c r="AE1357" s="259">
        <f t="shared" si="125"/>
        <v>1529773</v>
      </c>
    </row>
    <row r="1358" spans="1:31">
      <c r="A1358" s="26"/>
      <c r="B1358" s="210" t="s">
        <v>2314</v>
      </c>
      <c r="C1358" s="211" t="s">
        <v>2315</v>
      </c>
      <c r="D1358" s="211" t="s">
        <v>111</v>
      </c>
      <c r="E1358" s="211" t="s">
        <v>107</v>
      </c>
      <c r="F1358" s="241" t="s">
        <v>103</v>
      </c>
      <c r="G1358" s="357">
        <v>0.5</v>
      </c>
      <c r="H1358" s="360">
        <v>2101.1320154697528</v>
      </c>
      <c r="I1358" s="365">
        <v>111.62041035606889</v>
      </c>
      <c r="J1358" s="332">
        <f>Table1[[#This Row],[Embellishment Area (m2)]]*Table1[[#This Row],[Construction Unit Rate ($/m)]]*Table1[[#This Row],[Embellishment Area Factor]]</f>
        <v>117264.60888950394</v>
      </c>
      <c r="K1358" s="246">
        <v>4202.2640309395056</v>
      </c>
      <c r="L1358" s="337">
        <v>66.125722619436161</v>
      </c>
      <c r="M1358" s="88">
        <f>Table1[[#This Row],[Size of land (m2)]]*Table1[[#This Row],[Land Unit Rate ($/m2)]]</f>
        <v>277877.74568353943</v>
      </c>
      <c r="N1358" s="244">
        <v>2021</v>
      </c>
      <c r="O1358" s="202">
        <f>ROUND(IF(Table1[[#This Row],[Valuation Year]]=2016,(Table1[[#This Row],[Total Construction Cost ($)]]+Table1[[#This Row],[Land Value]])*('General Input Sheet'!$G$38/'General Input Sheet'!$G$43),Table1[[#This Row],[Total Construction Cost ($)]]+Table1[[#This Row],[Land Value]]),0)</f>
        <v>395142</v>
      </c>
      <c r="P1358" s="123" t="str" cm="1">
        <f t="array" ref="P1358">_xlfn.IFS(Table1[[#This Row],[Asset Class]]&lt;&gt;"Local","y",P$11=$E1358,"y",Table1[[#This Row],[Asset Class]]="Local","")</f>
        <v>y</v>
      </c>
      <c r="Q1358" s="86" t="str" cm="1">
        <f t="array" ref="Q1358">_xlfn.IFS(Table1[[#This Row],[Asset Class]]&lt;&gt;"Local","y",Q$11=$E1358,"y",Table1[[#This Row],[Asset Class]]="Local","")</f>
        <v/>
      </c>
      <c r="R1358" s="86" t="str" cm="1">
        <f t="array" ref="R1358">_xlfn.IFS(Table1[[#This Row],[Asset Class]]&lt;&gt;"Local","y",R$11=$E1358,"y",Table1[[#This Row],[Asset Class]]="Local","")</f>
        <v/>
      </c>
      <c r="S1358" s="341" t="str" cm="1">
        <f t="array" ref="S1358">_xlfn.IFS(Table1[[#This Row],[Asset Class]]&lt;&gt;"Local","y",S$11=$E1358,"y",Table1[[#This Row],[Asset Class]]="Local","")</f>
        <v/>
      </c>
      <c r="T1358" s="50"/>
      <c r="U1358" s="95">
        <f>IF(Table1[[#This Row],[Asset Class]]&lt;&gt;"Local",0.25,IF(P1358="y",1,""))</f>
        <v>1</v>
      </c>
      <c r="V1358" s="415" t="str">
        <f>IF(Table1[[#This Row],[Asset Class]]&lt;&gt;"Local",0.25,IF(Q1358="y",1,""))</f>
        <v/>
      </c>
      <c r="W1358" s="415" t="str">
        <f>IF(Table1[[#This Row],[Asset Class]]&lt;&gt;"Local",0.25,IF(R1358="y",1,""))</f>
        <v/>
      </c>
      <c r="X1358" s="415" t="str">
        <f>IF(Table1[[#This Row],[Asset Class]]&lt;&gt;"Local",0.25,IF(S1358="y",1,""))</f>
        <v/>
      </c>
      <c r="Y1358" s="95">
        <f t="shared" si="120"/>
        <v>1</v>
      </c>
      <c r="Z1358" s="50"/>
      <c r="AA1358" s="257">
        <f t="shared" si="121"/>
        <v>395142</v>
      </c>
      <c r="AB1358" s="258" t="str">
        <f t="shared" si="122"/>
        <v/>
      </c>
      <c r="AC1358" s="258" t="str">
        <f t="shared" si="123"/>
        <v/>
      </c>
      <c r="AD1358" s="258" t="str">
        <f t="shared" si="124"/>
        <v/>
      </c>
      <c r="AE1358" s="259">
        <f t="shared" si="125"/>
        <v>395142</v>
      </c>
    </row>
    <row r="1359" spans="1:31">
      <c r="A1359" s="26"/>
      <c r="B1359" s="210" t="s">
        <v>2316</v>
      </c>
      <c r="C1359" s="211" t="s">
        <v>2317</v>
      </c>
      <c r="D1359" s="211" t="s">
        <v>111</v>
      </c>
      <c r="E1359" s="211" t="s">
        <v>143</v>
      </c>
      <c r="F1359" s="241" t="s">
        <v>103</v>
      </c>
      <c r="G1359" s="357">
        <v>0.5</v>
      </c>
      <c r="H1359" s="360">
        <v>2747.2861937902794</v>
      </c>
      <c r="I1359" s="365">
        <v>115.6419902144599</v>
      </c>
      <c r="J1359" s="332">
        <f>Table1[[#This Row],[Embellishment Area (m2)]]*Table1[[#This Row],[Construction Unit Rate ($/m)]]*Table1[[#This Row],[Embellishment Area Factor]]</f>
        <v>158850.82156930814</v>
      </c>
      <c r="K1359" s="246">
        <v>5494.5723875805588</v>
      </c>
      <c r="L1359" s="337">
        <v>85.331826959272703</v>
      </c>
      <c r="M1359" s="88">
        <f>Table1[[#This Row],[Size of land (m2)]]*Table1[[#This Row],[Land Unit Rate ($/m2)]]</f>
        <v>468861.90019222209</v>
      </c>
      <c r="N1359" s="244">
        <v>2021</v>
      </c>
      <c r="O1359" s="202">
        <f>ROUND(IF(Table1[[#This Row],[Valuation Year]]=2016,(Table1[[#This Row],[Total Construction Cost ($)]]+Table1[[#This Row],[Land Value]])*('General Input Sheet'!$G$38/'General Input Sheet'!$G$43),Table1[[#This Row],[Total Construction Cost ($)]]+Table1[[#This Row],[Land Value]]),0)</f>
        <v>627713</v>
      </c>
      <c r="P1359" s="123" t="str" cm="1">
        <f t="array" ref="P1359">_xlfn.IFS(Table1[[#This Row],[Asset Class]]&lt;&gt;"Local","y",P$11=$E1359,"y",Table1[[#This Row],[Asset Class]]="Local","")</f>
        <v/>
      </c>
      <c r="Q1359" s="86" t="str" cm="1">
        <f t="array" ref="Q1359">_xlfn.IFS(Table1[[#This Row],[Asset Class]]&lt;&gt;"Local","y",Q$11=$E1359,"y",Table1[[#This Row],[Asset Class]]="Local","")</f>
        <v>y</v>
      </c>
      <c r="R1359" s="86" t="str" cm="1">
        <f t="array" ref="R1359">_xlfn.IFS(Table1[[#This Row],[Asset Class]]&lt;&gt;"Local","y",R$11=$E1359,"y",Table1[[#This Row],[Asset Class]]="Local","")</f>
        <v/>
      </c>
      <c r="S1359" s="341" t="str" cm="1">
        <f t="array" ref="S1359">_xlfn.IFS(Table1[[#This Row],[Asset Class]]&lt;&gt;"Local","y",S$11=$E1359,"y",Table1[[#This Row],[Asset Class]]="Local","")</f>
        <v/>
      </c>
      <c r="T1359" s="50"/>
      <c r="U1359" s="95" t="str">
        <f>IF(Table1[[#This Row],[Asset Class]]&lt;&gt;"Local",0.25,IF(P1359="y",1,""))</f>
        <v/>
      </c>
      <c r="V1359" s="415">
        <f>IF(Table1[[#This Row],[Asset Class]]&lt;&gt;"Local",0.25,IF(Q1359="y",1,""))</f>
        <v>1</v>
      </c>
      <c r="W1359" s="415" t="str">
        <f>IF(Table1[[#This Row],[Asset Class]]&lt;&gt;"Local",0.25,IF(R1359="y",1,""))</f>
        <v/>
      </c>
      <c r="X1359" s="415" t="str">
        <f>IF(Table1[[#This Row],[Asset Class]]&lt;&gt;"Local",0.25,IF(S1359="y",1,""))</f>
        <v/>
      </c>
      <c r="Y1359" s="95">
        <f t="shared" ref="Y1359:Y1422" si="126">SUM(U1359:X1359)</f>
        <v>1</v>
      </c>
      <c r="Z1359" s="50"/>
      <c r="AA1359" s="257" t="str">
        <f t="shared" ref="AA1359:AA1422" si="127">IF(U1359="","",(U1359/$Y1359)*$O1359)</f>
        <v/>
      </c>
      <c r="AB1359" s="258">
        <f t="shared" ref="AB1359:AB1422" si="128">IF(V1359="","",(V1359/$Y1359)*$O1359)</f>
        <v>627713</v>
      </c>
      <c r="AC1359" s="258" t="str">
        <f t="shared" ref="AC1359:AC1422" si="129">IF(W1359="","",(W1359/$Y1359)*$O1359)</f>
        <v/>
      </c>
      <c r="AD1359" s="258" t="str">
        <f t="shared" ref="AD1359:AD1422" si="130">IF(X1359="","",(X1359/$Y1359)*$O1359)</f>
        <v/>
      </c>
      <c r="AE1359" s="259">
        <f t="shared" ref="AE1359:AE1422" si="131">SUM(AA1359:AD1359)</f>
        <v>627713</v>
      </c>
    </row>
    <row r="1360" spans="1:31">
      <c r="A1360" s="26"/>
      <c r="B1360" s="210" t="s">
        <v>2318</v>
      </c>
      <c r="C1360" s="211" t="s">
        <v>2319</v>
      </c>
      <c r="D1360" s="211" t="s">
        <v>101</v>
      </c>
      <c r="E1360" s="211" t="s">
        <v>143</v>
      </c>
      <c r="F1360" s="241" t="s">
        <v>131</v>
      </c>
      <c r="G1360" s="357">
        <v>0.5</v>
      </c>
      <c r="H1360" s="360">
        <v>107194.70822234875</v>
      </c>
      <c r="I1360" s="365">
        <v>236.89696198394208</v>
      </c>
      <c r="J1360" s="332">
        <f>Table1[[#This Row],[Embellishment Area (m2)]]*Table1[[#This Row],[Construction Unit Rate ($/m)]]*Table1[[#This Row],[Embellishment Area Factor]]</f>
        <v>12697050.359314758</v>
      </c>
      <c r="K1360" s="246">
        <v>214389.4164446975</v>
      </c>
      <c r="L1360" s="337">
        <v>76.269268802397988</v>
      </c>
      <c r="M1360" s="88">
        <f>Table1[[#This Row],[Size of land (m2)]]*Table1[[#This Row],[Land Unit Rate ($/m2)]]</f>
        <v>16351324.031209877</v>
      </c>
      <c r="N1360" s="244">
        <v>2021</v>
      </c>
      <c r="O1360" s="202">
        <f>ROUND(IF(Table1[[#This Row],[Valuation Year]]=2016,(Table1[[#This Row],[Total Construction Cost ($)]]+Table1[[#This Row],[Land Value]])*('General Input Sheet'!$G$38/'General Input Sheet'!$G$43),Table1[[#This Row],[Total Construction Cost ($)]]+Table1[[#This Row],[Land Value]]),0)</f>
        <v>29048374</v>
      </c>
      <c r="P1360" s="123" t="str" cm="1">
        <f t="array" ref="P1360">_xlfn.IFS(Table1[[#This Row],[Asset Class]]&lt;&gt;"Local","y",P$11=$E1360,"y",Table1[[#This Row],[Asset Class]]="Local","")</f>
        <v>y</v>
      </c>
      <c r="Q1360" s="86" t="str" cm="1">
        <f t="array" ref="Q1360">_xlfn.IFS(Table1[[#This Row],[Asset Class]]&lt;&gt;"Local","y",Q$11=$E1360,"y",Table1[[#This Row],[Asset Class]]="Local","")</f>
        <v>y</v>
      </c>
      <c r="R1360" s="86" t="str" cm="1">
        <f t="array" ref="R1360">_xlfn.IFS(Table1[[#This Row],[Asset Class]]&lt;&gt;"Local","y",R$11=$E1360,"y",Table1[[#This Row],[Asset Class]]="Local","")</f>
        <v>y</v>
      </c>
      <c r="S1360" s="341" t="str" cm="1">
        <f t="array" ref="S1360">_xlfn.IFS(Table1[[#This Row],[Asset Class]]&lt;&gt;"Local","y",S$11=$E1360,"y",Table1[[#This Row],[Asset Class]]="Local","")</f>
        <v>y</v>
      </c>
      <c r="T1360" s="50"/>
      <c r="U1360" s="95">
        <f>IF(Table1[[#This Row],[Asset Class]]&lt;&gt;"Local",0.25,IF(P1360="y",1,""))</f>
        <v>0.25</v>
      </c>
      <c r="V1360" s="415">
        <f>IF(Table1[[#This Row],[Asset Class]]&lt;&gt;"Local",0.25,IF(Q1360="y",1,""))</f>
        <v>0.25</v>
      </c>
      <c r="W1360" s="415">
        <f>IF(Table1[[#This Row],[Asset Class]]&lt;&gt;"Local",0.25,IF(R1360="y",1,""))</f>
        <v>0.25</v>
      </c>
      <c r="X1360" s="415">
        <f>IF(Table1[[#This Row],[Asset Class]]&lt;&gt;"Local",0.25,IF(S1360="y",1,""))</f>
        <v>0.25</v>
      </c>
      <c r="Y1360" s="95">
        <f t="shared" si="126"/>
        <v>1</v>
      </c>
      <c r="Z1360" s="50"/>
      <c r="AA1360" s="257">
        <f t="shared" si="127"/>
        <v>7262093.5</v>
      </c>
      <c r="AB1360" s="258">
        <f t="shared" si="128"/>
        <v>7262093.5</v>
      </c>
      <c r="AC1360" s="258">
        <f t="shared" si="129"/>
        <v>7262093.5</v>
      </c>
      <c r="AD1360" s="258">
        <f t="shared" si="130"/>
        <v>7262093.5</v>
      </c>
      <c r="AE1360" s="259">
        <f t="shared" si="131"/>
        <v>29048374</v>
      </c>
    </row>
    <row r="1361" spans="1:31">
      <c r="A1361" s="26"/>
      <c r="B1361" s="210" t="s">
        <v>2320</v>
      </c>
      <c r="C1361" s="211" t="s">
        <v>2321</v>
      </c>
      <c r="D1361" s="211" t="s">
        <v>111</v>
      </c>
      <c r="E1361" s="211" t="s">
        <v>143</v>
      </c>
      <c r="F1361" s="241" t="s">
        <v>108</v>
      </c>
      <c r="G1361" s="357">
        <v>0.5</v>
      </c>
      <c r="H1361" s="360">
        <v>37214.989231564941</v>
      </c>
      <c r="I1361" s="365">
        <v>115.6419902144599</v>
      </c>
      <c r="J1361" s="332">
        <f>Table1[[#This Row],[Embellishment Area (m2)]]*Table1[[#This Row],[Construction Unit Rate ($/m)]]*Table1[[#This Row],[Embellishment Area Factor]]</f>
        <v>2151807.7102739317</v>
      </c>
      <c r="K1361" s="246">
        <v>74429.978463129883</v>
      </c>
      <c r="L1361" s="337">
        <v>85.331826959272703</v>
      </c>
      <c r="M1361" s="88">
        <f>Table1[[#This Row],[Size of land (m2)]]*Table1[[#This Row],[Land Unit Rate ($/m2)]]</f>
        <v>6351246.0427981932</v>
      </c>
      <c r="N1361" s="244">
        <v>2021</v>
      </c>
      <c r="O1361" s="202">
        <f>ROUND(IF(Table1[[#This Row],[Valuation Year]]=2016,(Table1[[#This Row],[Total Construction Cost ($)]]+Table1[[#This Row],[Land Value]])*('General Input Sheet'!$G$38/'General Input Sheet'!$G$43),Table1[[#This Row],[Total Construction Cost ($)]]+Table1[[#This Row],[Land Value]]),0)</f>
        <v>8503054</v>
      </c>
      <c r="P1361" s="123" t="str" cm="1">
        <f t="array" ref="P1361">_xlfn.IFS(Table1[[#This Row],[Asset Class]]&lt;&gt;"Local","y",P$11=$E1361,"y",Table1[[#This Row],[Asset Class]]="Local","")</f>
        <v/>
      </c>
      <c r="Q1361" s="86" t="str" cm="1">
        <f t="array" ref="Q1361">_xlfn.IFS(Table1[[#This Row],[Asset Class]]&lt;&gt;"Local","y",Q$11=$E1361,"y",Table1[[#This Row],[Asset Class]]="Local","")</f>
        <v>y</v>
      </c>
      <c r="R1361" s="86" t="str" cm="1">
        <f t="array" ref="R1361">_xlfn.IFS(Table1[[#This Row],[Asset Class]]&lt;&gt;"Local","y",R$11=$E1361,"y",Table1[[#This Row],[Asset Class]]="Local","")</f>
        <v/>
      </c>
      <c r="S1361" s="341" t="str" cm="1">
        <f t="array" ref="S1361">_xlfn.IFS(Table1[[#This Row],[Asset Class]]&lt;&gt;"Local","y",S$11=$E1361,"y",Table1[[#This Row],[Asset Class]]="Local","")</f>
        <v/>
      </c>
      <c r="T1361" s="50"/>
      <c r="U1361" s="95" t="str">
        <f>IF(Table1[[#This Row],[Asset Class]]&lt;&gt;"Local",0.25,IF(P1361="y",1,""))</f>
        <v/>
      </c>
      <c r="V1361" s="415">
        <f>IF(Table1[[#This Row],[Asset Class]]&lt;&gt;"Local",0.25,IF(Q1361="y",1,""))</f>
        <v>1</v>
      </c>
      <c r="W1361" s="415" t="str">
        <f>IF(Table1[[#This Row],[Asset Class]]&lt;&gt;"Local",0.25,IF(R1361="y",1,""))</f>
        <v/>
      </c>
      <c r="X1361" s="415" t="str">
        <f>IF(Table1[[#This Row],[Asset Class]]&lt;&gt;"Local",0.25,IF(S1361="y",1,""))</f>
        <v/>
      </c>
      <c r="Y1361" s="95">
        <f t="shared" si="126"/>
        <v>1</v>
      </c>
      <c r="Z1361" s="50"/>
      <c r="AA1361" s="257" t="str">
        <f t="shared" si="127"/>
        <v/>
      </c>
      <c r="AB1361" s="258">
        <f t="shared" si="128"/>
        <v>8503054</v>
      </c>
      <c r="AC1361" s="258" t="str">
        <f t="shared" si="129"/>
        <v/>
      </c>
      <c r="AD1361" s="258" t="str">
        <f t="shared" si="130"/>
        <v/>
      </c>
      <c r="AE1361" s="259">
        <f t="shared" si="131"/>
        <v>8503054</v>
      </c>
    </row>
    <row r="1362" spans="1:31">
      <c r="A1362" s="26"/>
      <c r="B1362" s="210" t="s">
        <v>2322</v>
      </c>
      <c r="C1362" s="211" t="s">
        <v>2323</v>
      </c>
      <c r="D1362" s="211" t="s">
        <v>106</v>
      </c>
      <c r="E1362" s="211" t="s">
        <v>107</v>
      </c>
      <c r="F1362" s="241" t="s">
        <v>131</v>
      </c>
      <c r="G1362" s="357">
        <v>0.5</v>
      </c>
      <c r="H1362" s="360">
        <v>29136.191291884654</v>
      </c>
      <c r="I1362" s="365">
        <v>295.91815694928124</v>
      </c>
      <c r="J1362" s="332">
        <f>Table1[[#This Row],[Embellishment Area (m2)]]*Table1[[#This Row],[Construction Unit Rate ($/m)]]*Table1[[#This Row],[Embellishment Area Factor]]</f>
        <v>4310964.0138081023</v>
      </c>
      <c r="K1362" s="246">
        <v>58272.382583769308</v>
      </c>
      <c r="L1362" s="337">
        <v>157.26221918381682</v>
      </c>
      <c r="M1362" s="88">
        <f>Table1[[#This Row],[Size of land (m2)]]*Table1[[#This Row],[Land Unit Rate ($/m2)]]</f>
        <v>9164044.2022519596</v>
      </c>
      <c r="N1362" s="244">
        <v>2021</v>
      </c>
      <c r="O1362" s="202">
        <f>ROUND(IF(Table1[[#This Row],[Valuation Year]]=2016,(Table1[[#This Row],[Total Construction Cost ($)]]+Table1[[#This Row],[Land Value]])*('General Input Sheet'!$G$38/'General Input Sheet'!$G$43),Table1[[#This Row],[Total Construction Cost ($)]]+Table1[[#This Row],[Land Value]]),0)</f>
        <v>13475008</v>
      </c>
      <c r="P1362" s="123" t="str" cm="1">
        <f t="array" ref="P1362">_xlfn.IFS(Table1[[#This Row],[Asset Class]]&lt;&gt;"Local","y",P$11=$E1362,"y",Table1[[#This Row],[Asset Class]]="Local","")</f>
        <v>y</v>
      </c>
      <c r="Q1362" s="86" t="str" cm="1">
        <f t="array" ref="Q1362">_xlfn.IFS(Table1[[#This Row],[Asset Class]]&lt;&gt;"Local","y",Q$11=$E1362,"y",Table1[[#This Row],[Asset Class]]="Local","")</f>
        <v>y</v>
      </c>
      <c r="R1362" s="86" t="str" cm="1">
        <f t="array" ref="R1362">_xlfn.IFS(Table1[[#This Row],[Asset Class]]&lt;&gt;"Local","y",R$11=$E1362,"y",Table1[[#This Row],[Asset Class]]="Local","")</f>
        <v>y</v>
      </c>
      <c r="S1362" s="341" t="str" cm="1">
        <f t="array" ref="S1362">_xlfn.IFS(Table1[[#This Row],[Asset Class]]&lt;&gt;"Local","y",S$11=$E1362,"y",Table1[[#This Row],[Asset Class]]="Local","")</f>
        <v>y</v>
      </c>
      <c r="T1362" s="50"/>
      <c r="U1362" s="95">
        <f>IF(Table1[[#This Row],[Asset Class]]&lt;&gt;"Local",0.25,IF(P1362="y",1,""))</f>
        <v>0.25</v>
      </c>
      <c r="V1362" s="415">
        <f>IF(Table1[[#This Row],[Asset Class]]&lt;&gt;"Local",0.25,IF(Q1362="y",1,""))</f>
        <v>0.25</v>
      </c>
      <c r="W1362" s="415">
        <f>IF(Table1[[#This Row],[Asset Class]]&lt;&gt;"Local",0.25,IF(R1362="y",1,""))</f>
        <v>0.25</v>
      </c>
      <c r="X1362" s="415">
        <f>IF(Table1[[#This Row],[Asset Class]]&lt;&gt;"Local",0.25,IF(S1362="y",1,""))</f>
        <v>0.25</v>
      </c>
      <c r="Y1362" s="95">
        <f t="shared" si="126"/>
        <v>1</v>
      </c>
      <c r="Z1362" s="50"/>
      <c r="AA1362" s="257">
        <f t="shared" si="127"/>
        <v>3368752</v>
      </c>
      <c r="AB1362" s="258">
        <f t="shared" si="128"/>
        <v>3368752</v>
      </c>
      <c r="AC1362" s="258">
        <f t="shared" si="129"/>
        <v>3368752</v>
      </c>
      <c r="AD1362" s="258">
        <f t="shared" si="130"/>
        <v>3368752</v>
      </c>
      <c r="AE1362" s="259">
        <f t="shared" si="131"/>
        <v>13475008</v>
      </c>
    </row>
    <row r="1363" spans="1:31">
      <c r="A1363" s="26"/>
      <c r="B1363" s="210" t="s">
        <v>2324</v>
      </c>
      <c r="C1363" s="211" t="s">
        <v>2325</v>
      </c>
      <c r="D1363" s="211" t="s">
        <v>111</v>
      </c>
      <c r="E1363" s="211" t="s">
        <v>114</v>
      </c>
      <c r="F1363" s="241" t="s">
        <v>103</v>
      </c>
      <c r="G1363" s="357">
        <v>0.5</v>
      </c>
      <c r="H1363" s="360">
        <v>515.04078309156</v>
      </c>
      <c r="I1363" s="365">
        <v>77.371645491830151</v>
      </c>
      <c r="J1363" s="332">
        <f>Table1[[#This Row],[Embellishment Area (m2)]]*Table1[[#This Row],[Construction Unit Rate ($/m)]]*Table1[[#This Row],[Embellishment Area Factor]]</f>
        <v>19924.776441597383</v>
      </c>
      <c r="K1363" s="246">
        <v>1030.08156618312</v>
      </c>
      <c r="L1363" s="337">
        <v>51.919695325664051</v>
      </c>
      <c r="M1363" s="88">
        <f>Table1[[#This Row],[Size of land (m2)]]*Table1[[#This Row],[Land Unit Rate ($/m2)]]</f>
        <v>53481.521076810437</v>
      </c>
      <c r="N1363" s="244">
        <v>2021</v>
      </c>
      <c r="O1363" s="202">
        <f>ROUND(IF(Table1[[#This Row],[Valuation Year]]=2016,(Table1[[#This Row],[Total Construction Cost ($)]]+Table1[[#This Row],[Land Value]])*('General Input Sheet'!$G$38/'General Input Sheet'!$G$43),Table1[[#This Row],[Total Construction Cost ($)]]+Table1[[#This Row],[Land Value]]),0)</f>
        <v>73406</v>
      </c>
      <c r="P1363" s="123" t="str" cm="1">
        <f t="array" ref="P1363">_xlfn.IFS(Table1[[#This Row],[Asset Class]]&lt;&gt;"Local","y",P$11=$E1363,"y",Table1[[#This Row],[Asset Class]]="Local","")</f>
        <v/>
      </c>
      <c r="Q1363" s="86" t="str" cm="1">
        <f t="array" ref="Q1363">_xlfn.IFS(Table1[[#This Row],[Asset Class]]&lt;&gt;"Local","y",Q$11=$E1363,"y",Table1[[#This Row],[Asset Class]]="Local","")</f>
        <v/>
      </c>
      <c r="R1363" s="86" t="str" cm="1">
        <f t="array" ref="R1363">_xlfn.IFS(Table1[[#This Row],[Asset Class]]&lt;&gt;"Local","y",R$11=$E1363,"y",Table1[[#This Row],[Asset Class]]="Local","")</f>
        <v/>
      </c>
      <c r="S1363" s="341" t="str" cm="1">
        <f t="array" ref="S1363">_xlfn.IFS(Table1[[#This Row],[Asset Class]]&lt;&gt;"Local","y",S$11=$E1363,"y",Table1[[#This Row],[Asset Class]]="Local","")</f>
        <v>y</v>
      </c>
      <c r="T1363" s="50"/>
      <c r="U1363" s="95" t="str">
        <f>IF(Table1[[#This Row],[Asset Class]]&lt;&gt;"Local",0.25,IF(P1363="y",1,""))</f>
        <v/>
      </c>
      <c r="V1363" s="415" t="str">
        <f>IF(Table1[[#This Row],[Asset Class]]&lt;&gt;"Local",0.25,IF(Q1363="y",1,""))</f>
        <v/>
      </c>
      <c r="W1363" s="415" t="str">
        <f>IF(Table1[[#This Row],[Asset Class]]&lt;&gt;"Local",0.25,IF(R1363="y",1,""))</f>
        <v/>
      </c>
      <c r="X1363" s="415">
        <f>IF(Table1[[#This Row],[Asset Class]]&lt;&gt;"Local",0.25,IF(S1363="y",1,""))</f>
        <v>1</v>
      </c>
      <c r="Y1363" s="95">
        <f t="shared" si="126"/>
        <v>1</v>
      </c>
      <c r="Z1363" s="50"/>
      <c r="AA1363" s="257" t="str">
        <f t="shared" si="127"/>
        <v/>
      </c>
      <c r="AB1363" s="258" t="str">
        <f t="shared" si="128"/>
        <v/>
      </c>
      <c r="AC1363" s="258" t="str">
        <f t="shared" si="129"/>
        <v/>
      </c>
      <c r="AD1363" s="258">
        <f t="shared" si="130"/>
        <v>73406</v>
      </c>
      <c r="AE1363" s="259">
        <f t="shared" si="131"/>
        <v>73406</v>
      </c>
    </row>
    <row r="1364" spans="1:31">
      <c r="A1364" s="26"/>
      <c r="B1364" s="210" t="s">
        <v>2326</v>
      </c>
      <c r="C1364" s="211" t="s">
        <v>2327</v>
      </c>
      <c r="D1364" s="211" t="s">
        <v>111</v>
      </c>
      <c r="E1364" s="211" t="s">
        <v>102</v>
      </c>
      <c r="F1364" s="241" t="s">
        <v>103</v>
      </c>
      <c r="G1364" s="357">
        <v>0.5</v>
      </c>
      <c r="H1364" s="360">
        <v>2576.6753882310418</v>
      </c>
      <c r="I1364" s="365">
        <v>143.96305955739601</v>
      </c>
      <c r="J1364" s="332">
        <f>Table1[[#This Row],[Embellishment Area (m2)]]*Table1[[#This Row],[Construction Unit Rate ($/m)]]*Table1[[#This Row],[Embellishment Area Factor]]</f>
        <v>185473.03618799098</v>
      </c>
      <c r="K1364" s="246">
        <v>0</v>
      </c>
      <c r="L1364" s="337">
        <v>39.027494808321961</v>
      </c>
      <c r="M1364" s="88">
        <f>Table1[[#This Row],[Size of land (m2)]]*Table1[[#This Row],[Land Unit Rate ($/m2)]]</f>
        <v>0</v>
      </c>
      <c r="N1364" s="244">
        <v>2021</v>
      </c>
      <c r="O1364" s="202">
        <f>ROUND(IF(Table1[[#This Row],[Valuation Year]]=2016,(Table1[[#This Row],[Total Construction Cost ($)]]+Table1[[#This Row],[Land Value]])*('General Input Sheet'!$G$38/'General Input Sheet'!$G$43),Table1[[#This Row],[Total Construction Cost ($)]]+Table1[[#This Row],[Land Value]]),0)</f>
        <v>185473</v>
      </c>
      <c r="P1364" s="123" t="str" cm="1">
        <f t="array" ref="P1364">_xlfn.IFS(Table1[[#This Row],[Asset Class]]&lt;&gt;"Local","y",P$11=$E1364,"y",Table1[[#This Row],[Asset Class]]="Local","")</f>
        <v/>
      </c>
      <c r="Q1364" s="86" t="str" cm="1">
        <f t="array" ref="Q1364">_xlfn.IFS(Table1[[#This Row],[Asset Class]]&lt;&gt;"Local","y",Q$11=$E1364,"y",Table1[[#This Row],[Asset Class]]="Local","")</f>
        <v/>
      </c>
      <c r="R1364" s="86" t="str" cm="1">
        <f t="array" ref="R1364">_xlfn.IFS(Table1[[#This Row],[Asset Class]]&lt;&gt;"Local","y",R$11=$E1364,"y",Table1[[#This Row],[Asset Class]]="Local","")</f>
        <v>y</v>
      </c>
      <c r="S1364" s="341" t="str" cm="1">
        <f t="array" ref="S1364">_xlfn.IFS(Table1[[#This Row],[Asset Class]]&lt;&gt;"Local","y",S$11=$E1364,"y",Table1[[#This Row],[Asset Class]]="Local","")</f>
        <v/>
      </c>
      <c r="T1364" s="50"/>
      <c r="U1364" s="95" t="str">
        <f>IF(Table1[[#This Row],[Asset Class]]&lt;&gt;"Local",0.25,IF(P1364="y",1,""))</f>
        <v/>
      </c>
      <c r="V1364" s="415" t="str">
        <f>IF(Table1[[#This Row],[Asset Class]]&lt;&gt;"Local",0.25,IF(Q1364="y",1,""))</f>
        <v/>
      </c>
      <c r="W1364" s="415">
        <f>IF(Table1[[#This Row],[Asset Class]]&lt;&gt;"Local",0.25,IF(R1364="y",1,""))</f>
        <v>1</v>
      </c>
      <c r="X1364" s="415" t="str">
        <f>IF(Table1[[#This Row],[Asset Class]]&lt;&gt;"Local",0.25,IF(S1364="y",1,""))</f>
        <v/>
      </c>
      <c r="Y1364" s="95">
        <f t="shared" si="126"/>
        <v>1</v>
      </c>
      <c r="Z1364" s="50"/>
      <c r="AA1364" s="257" t="str">
        <f t="shared" si="127"/>
        <v/>
      </c>
      <c r="AB1364" s="258" t="str">
        <f t="shared" si="128"/>
        <v/>
      </c>
      <c r="AC1364" s="258">
        <f t="shared" si="129"/>
        <v>185473</v>
      </c>
      <c r="AD1364" s="258" t="str">
        <f t="shared" si="130"/>
        <v/>
      </c>
      <c r="AE1364" s="259">
        <f t="shared" si="131"/>
        <v>185473</v>
      </c>
    </row>
    <row r="1365" spans="1:31">
      <c r="A1365" s="26"/>
      <c r="B1365" s="210" t="s">
        <v>2328</v>
      </c>
      <c r="C1365" s="211" t="s">
        <v>2329</v>
      </c>
      <c r="D1365" s="211" t="s">
        <v>111</v>
      </c>
      <c r="E1365" s="211" t="s">
        <v>102</v>
      </c>
      <c r="F1365" s="241" t="s">
        <v>108</v>
      </c>
      <c r="G1365" s="357">
        <v>0.5</v>
      </c>
      <c r="H1365" s="360">
        <v>28032.10794883567</v>
      </c>
      <c r="I1365" s="365">
        <v>143.96305955739601</v>
      </c>
      <c r="J1365" s="332">
        <f>Table1[[#This Row],[Embellishment Area (m2)]]*Table1[[#This Row],[Construction Unit Rate ($/m)]]*Table1[[#This Row],[Embellishment Area Factor]]</f>
        <v>2017794.0130787918</v>
      </c>
      <c r="K1365" s="246">
        <v>56064.21589767134</v>
      </c>
      <c r="L1365" s="337">
        <v>39.027494808321961</v>
      </c>
      <c r="M1365" s="88">
        <f>Table1[[#This Row],[Size of land (m2)]]*Table1[[#This Row],[Land Unit Rate ($/m2)]]</f>
        <v>2188045.8948790096</v>
      </c>
      <c r="N1365" s="244">
        <v>2021</v>
      </c>
      <c r="O1365" s="202">
        <f>ROUND(IF(Table1[[#This Row],[Valuation Year]]=2016,(Table1[[#This Row],[Total Construction Cost ($)]]+Table1[[#This Row],[Land Value]])*('General Input Sheet'!$G$38/'General Input Sheet'!$G$43),Table1[[#This Row],[Total Construction Cost ($)]]+Table1[[#This Row],[Land Value]]),0)</f>
        <v>4205840</v>
      </c>
      <c r="P1365" s="123" t="str" cm="1">
        <f t="array" ref="P1365">_xlfn.IFS(Table1[[#This Row],[Asset Class]]&lt;&gt;"Local","y",P$11=$E1365,"y",Table1[[#This Row],[Asset Class]]="Local","")</f>
        <v/>
      </c>
      <c r="Q1365" s="86" t="str" cm="1">
        <f t="array" ref="Q1365">_xlfn.IFS(Table1[[#This Row],[Asset Class]]&lt;&gt;"Local","y",Q$11=$E1365,"y",Table1[[#This Row],[Asset Class]]="Local","")</f>
        <v/>
      </c>
      <c r="R1365" s="86" t="str" cm="1">
        <f t="array" ref="R1365">_xlfn.IFS(Table1[[#This Row],[Asset Class]]&lt;&gt;"Local","y",R$11=$E1365,"y",Table1[[#This Row],[Asset Class]]="Local","")</f>
        <v>y</v>
      </c>
      <c r="S1365" s="341" t="str" cm="1">
        <f t="array" ref="S1365">_xlfn.IFS(Table1[[#This Row],[Asset Class]]&lt;&gt;"Local","y",S$11=$E1365,"y",Table1[[#This Row],[Asset Class]]="Local","")</f>
        <v/>
      </c>
      <c r="T1365" s="50"/>
      <c r="U1365" s="95" t="str">
        <f>IF(Table1[[#This Row],[Asset Class]]&lt;&gt;"Local",0.25,IF(P1365="y",1,""))</f>
        <v/>
      </c>
      <c r="V1365" s="415" t="str">
        <f>IF(Table1[[#This Row],[Asset Class]]&lt;&gt;"Local",0.25,IF(Q1365="y",1,""))</f>
        <v/>
      </c>
      <c r="W1365" s="415">
        <f>IF(Table1[[#This Row],[Asset Class]]&lt;&gt;"Local",0.25,IF(R1365="y",1,""))</f>
        <v>1</v>
      </c>
      <c r="X1365" s="415" t="str">
        <f>IF(Table1[[#This Row],[Asset Class]]&lt;&gt;"Local",0.25,IF(S1365="y",1,""))</f>
        <v/>
      </c>
      <c r="Y1365" s="95">
        <f t="shared" si="126"/>
        <v>1</v>
      </c>
      <c r="Z1365" s="50"/>
      <c r="AA1365" s="257" t="str">
        <f t="shared" si="127"/>
        <v/>
      </c>
      <c r="AB1365" s="258" t="str">
        <f t="shared" si="128"/>
        <v/>
      </c>
      <c r="AC1365" s="258">
        <f t="shared" si="129"/>
        <v>4205840</v>
      </c>
      <c r="AD1365" s="258" t="str">
        <f t="shared" si="130"/>
        <v/>
      </c>
      <c r="AE1365" s="259">
        <f t="shared" si="131"/>
        <v>4205840</v>
      </c>
    </row>
    <row r="1366" spans="1:31">
      <c r="A1366" s="26"/>
      <c r="B1366" s="210" t="s">
        <v>2330</v>
      </c>
      <c r="C1366" s="211" t="s">
        <v>2331</v>
      </c>
      <c r="D1366" s="211" t="s">
        <v>111</v>
      </c>
      <c r="E1366" s="211" t="s">
        <v>107</v>
      </c>
      <c r="F1366" s="241" t="s">
        <v>103</v>
      </c>
      <c r="G1366" s="357">
        <v>0.5</v>
      </c>
      <c r="H1366" s="360">
        <v>17206.756171453315</v>
      </c>
      <c r="I1366" s="365">
        <v>111.62041035606889</v>
      </c>
      <c r="J1366" s="332">
        <f>Table1[[#This Row],[Embellishment Area (m2)]]*Table1[[#This Row],[Construction Unit Rate ($/m)]]*Table1[[#This Row],[Embellishment Area Factor]]</f>
        <v>960312.59237721993</v>
      </c>
      <c r="K1366" s="246">
        <v>34413.51234290663</v>
      </c>
      <c r="L1366" s="337">
        <v>66.125722619436161</v>
      </c>
      <c r="M1366" s="88">
        <f>Table1[[#This Row],[Size of land (m2)]]*Table1[[#This Row],[Land Unit Rate ($/m2)]]</f>
        <v>2275618.3715475863</v>
      </c>
      <c r="N1366" s="244">
        <v>2021</v>
      </c>
      <c r="O1366" s="202">
        <f>ROUND(IF(Table1[[#This Row],[Valuation Year]]=2016,(Table1[[#This Row],[Total Construction Cost ($)]]+Table1[[#This Row],[Land Value]])*('General Input Sheet'!$G$38/'General Input Sheet'!$G$43),Table1[[#This Row],[Total Construction Cost ($)]]+Table1[[#This Row],[Land Value]]),0)</f>
        <v>3235931</v>
      </c>
      <c r="P1366" s="123" t="str" cm="1">
        <f t="array" ref="P1366">_xlfn.IFS(Table1[[#This Row],[Asset Class]]&lt;&gt;"Local","y",P$11=$E1366,"y",Table1[[#This Row],[Asset Class]]="Local","")</f>
        <v>y</v>
      </c>
      <c r="Q1366" s="86" t="str" cm="1">
        <f t="array" ref="Q1366">_xlfn.IFS(Table1[[#This Row],[Asset Class]]&lt;&gt;"Local","y",Q$11=$E1366,"y",Table1[[#This Row],[Asset Class]]="Local","")</f>
        <v/>
      </c>
      <c r="R1366" s="86" t="str" cm="1">
        <f t="array" ref="R1366">_xlfn.IFS(Table1[[#This Row],[Asset Class]]&lt;&gt;"Local","y",R$11=$E1366,"y",Table1[[#This Row],[Asset Class]]="Local","")</f>
        <v/>
      </c>
      <c r="S1366" s="341" t="str" cm="1">
        <f t="array" ref="S1366">_xlfn.IFS(Table1[[#This Row],[Asset Class]]&lt;&gt;"Local","y",S$11=$E1366,"y",Table1[[#This Row],[Asset Class]]="Local","")</f>
        <v/>
      </c>
      <c r="T1366" s="50"/>
      <c r="U1366" s="95">
        <f>IF(Table1[[#This Row],[Asset Class]]&lt;&gt;"Local",0.25,IF(P1366="y",1,""))</f>
        <v>1</v>
      </c>
      <c r="V1366" s="415" t="str">
        <f>IF(Table1[[#This Row],[Asset Class]]&lt;&gt;"Local",0.25,IF(Q1366="y",1,""))</f>
        <v/>
      </c>
      <c r="W1366" s="415" t="str">
        <f>IF(Table1[[#This Row],[Asset Class]]&lt;&gt;"Local",0.25,IF(R1366="y",1,""))</f>
        <v/>
      </c>
      <c r="X1366" s="415" t="str">
        <f>IF(Table1[[#This Row],[Asset Class]]&lt;&gt;"Local",0.25,IF(S1366="y",1,""))</f>
        <v/>
      </c>
      <c r="Y1366" s="95">
        <f t="shared" si="126"/>
        <v>1</v>
      </c>
      <c r="Z1366" s="50"/>
      <c r="AA1366" s="257">
        <f t="shared" si="127"/>
        <v>3235931</v>
      </c>
      <c r="AB1366" s="258" t="str">
        <f t="shared" si="128"/>
        <v/>
      </c>
      <c r="AC1366" s="258" t="str">
        <f t="shared" si="129"/>
        <v/>
      </c>
      <c r="AD1366" s="258" t="str">
        <f t="shared" si="130"/>
        <v/>
      </c>
      <c r="AE1366" s="259">
        <f t="shared" si="131"/>
        <v>3235931</v>
      </c>
    </row>
    <row r="1367" spans="1:31">
      <c r="A1367" s="26"/>
      <c r="B1367" s="210" t="s">
        <v>2332</v>
      </c>
      <c r="C1367" s="211" t="s">
        <v>2333</v>
      </c>
      <c r="D1367" s="211" t="s">
        <v>111</v>
      </c>
      <c r="E1367" s="211" t="s">
        <v>107</v>
      </c>
      <c r="F1367" s="241" t="s">
        <v>108</v>
      </c>
      <c r="G1367" s="357">
        <v>0.5</v>
      </c>
      <c r="H1367" s="360">
        <v>21698.461972219331</v>
      </c>
      <c r="I1367" s="365">
        <v>111.62041035606889</v>
      </c>
      <c r="J1367" s="332">
        <f>Table1[[#This Row],[Embellishment Area (m2)]]*Table1[[#This Row],[Construction Unit Rate ($/m)]]*Table1[[#This Row],[Embellishment Area Factor]]</f>
        <v>1210995.6147173387</v>
      </c>
      <c r="K1367" s="246">
        <v>43396.923944438662</v>
      </c>
      <c r="L1367" s="337">
        <v>66.125722619436161</v>
      </c>
      <c r="M1367" s="88">
        <f>Table1[[#This Row],[Size of land (m2)]]*Table1[[#This Row],[Land Unit Rate ($/m2)]]</f>
        <v>2869652.9552867184</v>
      </c>
      <c r="N1367" s="244">
        <v>2021</v>
      </c>
      <c r="O1367" s="202">
        <f>ROUND(IF(Table1[[#This Row],[Valuation Year]]=2016,(Table1[[#This Row],[Total Construction Cost ($)]]+Table1[[#This Row],[Land Value]])*('General Input Sheet'!$G$38/'General Input Sheet'!$G$43),Table1[[#This Row],[Total Construction Cost ($)]]+Table1[[#This Row],[Land Value]]),0)</f>
        <v>4080649</v>
      </c>
      <c r="P1367" s="123" t="str" cm="1">
        <f t="array" ref="P1367">_xlfn.IFS(Table1[[#This Row],[Asset Class]]&lt;&gt;"Local","y",P$11=$E1367,"y",Table1[[#This Row],[Asset Class]]="Local","")</f>
        <v>y</v>
      </c>
      <c r="Q1367" s="86" t="str" cm="1">
        <f t="array" ref="Q1367">_xlfn.IFS(Table1[[#This Row],[Asset Class]]&lt;&gt;"Local","y",Q$11=$E1367,"y",Table1[[#This Row],[Asset Class]]="Local","")</f>
        <v/>
      </c>
      <c r="R1367" s="86" t="str" cm="1">
        <f t="array" ref="R1367">_xlfn.IFS(Table1[[#This Row],[Asset Class]]&lt;&gt;"Local","y",R$11=$E1367,"y",Table1[[#This Row],[Asset Class]]="Local","")</f>
        <v/>
      </c>
      <c r="S1367" s="341" t="str" cm="1">
        <f t="array" ref="S1367">_xlfn.IFS(Table1[[#This Row],[Asset Class]]&lt;&gt;"Local","y",S$11=$E1367,"y",Table1[[#This Row],[Asset Class]]="Local","")</f>
        <v/>
      </c>
      <c r="T1367" s="50"/>
      <c r="U1367" s="95">
        <f>IF(Table1[[#This Row],[Asset Class]]&lt;&gt;"Local",0.25,IF(P1367="y",1,""))</f>
        <v>1</v>
      </c>
      <c r="V1367" s="415" t="str">
        <f>IF(Table1[[#This Row],[Asset Class]]&lt;&gt;"Local",0.25,IF(Q1367="y",1,""))</f>
        <v/>
      </c>
      <c r="W1367" s="415" t="str">
        <f>IF(Table1[[#This Row],[Asset Class]]&lt;&gt;"Local",0.25,IF(R1367="y",1,""))</f>
        <v/>
      </c>
      <c r="X1367" s="415" t="str">
        <f>IF(Table1[[#This Row],[Asset Class]]&lt;&gt;"Local",0.25,IF(S1367="y",1,""))</f>
        <v/>
      </c>
      <c r="Y1367" s="95">
        <f t="shared" si="126"/>
        <v>1</v>
      </c>
      <c r="Z1367" s="50"/>
      <c r="AA1367" s="257">
        <f t="shared" si="127"/>
        <v>4080649</v>
      </c>
      <c r="AB1367" s="258" t="str">
        <f t="shared" si="128"/>
        <v/>
      </c>
      <c r="AC1367" s="258" t="str">
        <f t="shared" si="129"/>
        <v/>
      </c>
      <c r="AD1367" s="258" t="str">
        <f t="shared" si="130"/>
        <v/>
      </c>
      <c r="AE1367" s="259">
        <f t="shared" si="131"/>
        <v>4080649</v>
      </c>
    </row>
    <row r="1368" spans="1:31">
      <c r="A1368" s="26"/>
      <c r="B1368" s="210" t="s">
        <v>2332</v>
      </c>
      <c r="C1368" s="211" t="s">
        <v>2334</v>
      </c>
      <c r="D1368" s="211" t="s">
        <v>111</v>
      </c>
      <c r="E1368" s="211" t="s">
        <v>107</v>
      </c>
      <c r="F1368" s="241" t="s">
        <v>103</v>
      </c>
      <c r="G1368" s="357">
        <v>0.5</v>
      </c>
      <c r="H1368" s="360">
        <v>1880.3059811777509</v>
      </c>
      <c r="I1368" s="365">
        <v>111.62041035606889</v>
      </c>
      <c r="J1368" s="332">
        <f>Table1[[#This Row],[Embellishment Area (m2)]]*Table1[[#This Row],[Construction Unit Rate ($/m)]]*Table1[[#This Row],[Embellishment Area Factor]]</f>
        <v>104940.26260701565</v>
      </c>
      <c r="K1368" s="246">
        <v>3760.6119623555019</v>
      </c>
      <c r="L1368" s="337">
        <v>66.125722619436161</v>
      </c>
      <c r="M1368" s="88">
        <f>Table1[[#This Row],[Size of land (m2)]]*Table1[[#This Row],[Land Unit Rate ($/m2)]]</f>
        <v>248673.18350205341</v>
      </c>
      <c r="N1368" s="244">
        <v>2021</v>
      </c>
      <c r="O1368" s="202">
        <f>ROUND(IF(Table1[[#This Row],[Valuation Year]]=2016,(Table1[[#This Row],[Total Construction Cost ($)]]+Table1[[#This Row],[Land Value]])*('General Input Sheet'!$G$38/'General Input Sheet'!$G$43),Table1[[#This Row],[Total Construction Cost ($)]]+Table1[[#This Row],[Land Value]]),0)</f>
        <v>353613</v>
      </c>
      <c r="P1368" s="123" t="str" cm="1">
        <f t="array" ref="P1368">_xlfn.IFS(Table1[[#This Row],[Asset Class]]&lt;&gt;"Local","y",P$11=$E1368,"y",Table1[[#This Row],[Asset Class]]="Local","")</f>
        <v>y</v>
      </c>
      <c r="Q1368" s="86" t="str" cm="1">
        <f t="array" ref="Q1368">_xlfn.IFS(Table1[[#This Row],[Asset Class]]&lt;&gt;"Local","y",Q$11=$E1368,"y",Table1[[#This Row],[Asset Class]]="Local","")</f>
        <v/>
      </c>
      <c r="R1368" s="86" t="str" cm="1">
        <f t="array" ref="R1368">_xlfn.IFS(Table1[[#This Row],[Asset Class]]&lt;&gt;"Local","y",R$11=$E1368,"y",Table1[[#This Row],[Asset Class]]="Local","")</f>
        <v/>
      </c>
      <c r="S1368" s="341" t="str" cm="1">
        <f t="array" ref="S1368">_xlfn.IFS(Table1[[#This Row],[Asset Class]]&lt;&gt;"Local","y",S$11=$E1368,"y",Table1[[#This Row],[Asset Class]]="Local","")</f>
        <v/>
      </c>
      <c r="T1368" s="50"/>
      <c r="U1368" s="95">
        <f>IF(Table1[[#This Row],[Asset Class]]&lt;&gt;"Local",0.25,IF(P1368="y",1,""))</f>
        <v>1</v>
      </c>
      <c r="V1368" s="415" t="str">
        <f>IF(Table1[[#This Row],[Asset Class]]&lt;&gt;"Local",0.25,IF(Q1368="y",1,""))</f>
        <v/>
      </c>
      <c r="W1368" s="415" t="str">
        <f>IF(Table1[[#This Row],[Asset Class]]&lt;&gt;"Local",0.25,IF(R1368="y",1,""))</f>
        <v/>
      </c>
      <c r="X1368" s="415" t="str">
        <f>IF(Table1[[#This Row],[Asset Class]]&lt;&gt;"Local",0.25,IF(S1368="y",1,""))</f>
        <v/>
      </c>
      <c r="Y1368" s="95">
        <f t="shared" si="126"/>
        <v>1</v>
      </c>
      <c r="Z1368" s="50"/>
      <c r="AA1368" s="257">
        <f t="shared" si="127"/>
        <v>353613</v>
      </c>
      <c r="AB1368" s="258" t="str">
        <f t="shared" si="128"/>
        <v/>
      </c>
      <c r="AC1368" s="258" t="str">
        <f t="shared" si="129"/>
        <v/>
      </c>
      <c r="AD1368" s="258" t="str">
        <f t="shared" si="130"/>
        <v/>
      </c>
      <c r="AE1368" s="259">
        <f t="shared" si="131"/>
        <v>353613</v>
      </c>
    </row>
    <row r="1369" spans="1:31">
      <c r="A1369" s="26"/>
      <c r="B1369" s="210" t="s">
        <v>2335</v>
      </c>
      <c r="C1369" s="211" t="s">
        <v>2336</v>
      </c>
      <c r="D1369" s="211" t="s">
        <v>111</v>
      </c>
      <c r="E1369" s="211" t="s">
        <v>102</v>
      </c>
      <c r="F1369" s="241" t="s">
        <v>103</v>
      </c>
      <c r="G1369" s="357">
        <v>0.5</v>
      </c>
      <c r="H1369" s="360">
        <v>3948.7787307557219</v>
      </c>
      <c r="I1369" s="365">
        <v>143.96305955739601</v>
      </c>
      <c r="J1369" s="332">
        <f>Table1[[#This Row],[Embellishment Area (m2)]]*Table1[[#This Row],[Construction Unit Rate ($/m)]]*Table1[[#This Row],[Embellishment Area Factor]]</f>
        <v>284239.1337973823</v>
      </c>
      <c r="K1369" s="246">
        <v>7897.5574615114438</v>
      </c>
      <c r="L1369" s="337">
        <v>39.027494808321961</v>
      </c>
      <c r="M1369" s="88">
        <f>Table1[[#This Row],[Size of land (m2)]]*Table1[[#This Row],[Land Unit Rate ($/m2)]]</f>
        <v>308221.88282756222</v>
      </c>
      <c r="N1369" s="244">
        <v>2021</v>
      </c>
      <c r="O1369" s="202">
        <f>ROUND(IF(Table1[[#This Row],[Valuation Year]]=2016,(Table1[[#This Row],[Total Construction Cost ($)]]+Table1[[#This Row],[Land Value]])*('General Input Sheet'!$G$38/'General Input Sheet'!$G$43),Table1[[#This Row],[Total Construction Cost ($)]]+Table1[[#This Row],[Land Value]]),0)</f>
        <v>592461</v>
      </c>
      <c r="P1369" s="123" t="str" cm="1">
        <f t="array" ref="P1369">_xlfn.IFS(Table1[[#This Row],[Asset Class]]&lt;&gt;"Local","y",P$11=$E1369,"y",Table1[[#This Row],[Asset Class]]="Local","")</f>
        <v/>
      </c>
      <c r="Q1369" s="86" t="str" cm="1">
        <f t="array" ref="Q1369">_xlfn.IFS(Table1[[#This Row],[Asset Class]]&lt;&gt;"Local","y",Q$11=$E1369,"y",Table1[[#This Row],[Asset Class]]="Local","")</f>
        <v/>
      </c>
      <c r="R1369" s="86" t="str" cm="1">
        <f t="array" ref="R1369">_xlfn.IFS(Table1[[#This Row],[Asset Class]]&lt;&gt;"Local","y",R$11=$E1369,"y",Table1[[#This Row],[Asset Class]]="Local","")</f>
        <v>y</v>
      </c>
      <c r="S1369" s="341" t="str" cm="1">
        <f t="array" ref="S1369">_xlfn.IFS(Table1[[#This Row],[Asset Class]]&lt;&gt;"Local","y",S$11=$E1369,"y",Table1[[#This Row],[Asset Class]]="Local","")</f>
        <v/>
      </c>
      <c r="T1369" s="50"/>
      <c r="U1369" s="95" t="str">
        <f>IF(Table1[[#This Row],[Asset Class]]&lt;&gt;"Local",0.25,IF(P1369="y",1,""))</f>
        <v/>
      </c>
      <c r="V1369" s="415" t="str">
        <f>IF(Table1[[#This Row],[Asset Class]]&lt;&gt;"Local",0.25,IF(Q1369="y",1,""))</f>
        <v/>
      </c>
      <c r="W1369" s="415">
        <f>IF(Table1[[#This Row],[Asset Class]]&lt;&gt;"Local",0.25,IF(R1369="y",1,""))</f>
        <v>1</v>
      </c>
      <c r="X1369" s="415" t="str">
        <f>IF(Table1[[#This Row],[Asset Class]]&lt;&gt;"Local",0.25,IF(S1369="y",1,""))</f>
        <v/>
      </c>
      <c r="Y1369" s="95">
        <f t="shared" si="126"/>
        <v>1</v>
      </c>
      <c r="Z1369" s="50"/>
      <c r="AA1369" s="257" t="str">
        <f t="shared" si="127"/>
        <v/>
      </c>
      <c r="AB1369" s="258" t="str">
        <f t="shared" si="128"/>
        <v/>
      </c>
      <c r="AC1369" s="258">
        <f t="shared" si="129"/>
        <v>592461</v>
      </c>
      <c r="AD1369" s="258" t="str">
        <f t="shared" si="130"/>
        <v/>
      </c>
      <c r="AE1369" s="259">
        <f t="shared" si="131"/>
        <v>592461</v>
      </c>
    </row>
    <row r="1370" spans="1:31">
      <c r="A1370" s="26"/>
      <c r="B1370" s="210" t="s">
        <v>2337</v>
      </c>
      <c r="C1370" s="211" t="s">
        <v>2338</v>
      </c>
      <c r="D1370" s="211" t="s">
        <v>111</v>
      </c>
      <c r="E1370" s="211" t="s">
        <v>114</v>
      </c>
      <c r="F1370" s="241" t="s">
        <v>103</v>
      </c>
      <c r="G1370" s="357">
        <v>0.5</v>
      </c>
      <c r="H1370" s="360">
        <v>2743.210032408213</v>
      </c>
      <c r="I1370" s="365">
        <v>77.371645491830151</v>
      </c>
      <c r="J1370" s="332">
        <f>Table1[[#This Row],[Embellishment Area (m2)]]*Table1[[#This Row],[Construction Unit Rate ($/m)]]*Table1[[#This Row],[Embellishment Area Factor]]</f>
        <v>106123.33706856008</v>
      </c>
      <c r="K1370" s="246">
        <v>5486.420064816426</v>
      </c>
      <c r="L1370" s="337">
        <v>51.919695325664051</v>
      </c>
      <c r="M1370" s="88">
        <f>Table1[[#This Row],[Size of land (m2)]]*Table1[[#This Row],[Land Unit Rate ($/m2)]]</f>
        <v>284853.25819387886</v>
      </c>
      <c r="N1370" s="244">
        <v>2021</v>
      </c>
      <c r="O1370" s="202">
        <f>ROUND(IF(Table1[[#This Row],[Valuation Year]]=2016,(Table1[[#This Row],[Total Construction Cost ($)]]+Table1[[#This Row],[Land Value]])*('General Input Sheet'!$G$38/'General Input Sheet'!$G$43),Table1[[#This Row],[Total Construction Cost ($)]]+Table1[[#This Row],[Land Value]]),0)</f>
        <v>390977</v>
      </c>
      <c r="P1370" s="123" t="str" cm="1">
        <f t="array" ref="P1370">_xlfn.IFS(Table1[[#This Row],[Asset Class]]&lt;&gt;"Local","y",P$11=$E1370,"y",Table1[[#This Row],[Asset Class]]="Local","")</f>
        <v/>
      </c>
      <c r="Q1370" s="86" t="str" cm="1">
        <f t="array" ref="Q1370">_xlfn.IFS(Table1[[#This Row],[Asset Class]]&lt;&gt;"Local","y",Q$11=$E1370,"y",Table1[[#This Row],[Asset Class]]="Local","")</f>
        <v/>
      </c>
      <c r="R1370" s="86" t="str" cm="1">
        <f t="array" ref="R1370">_xlfn.IFS(Table1[[#This Row],[Asset Class]]&lt;&gt;"Local","y",R$11=$E1370,"y",Table1[[#This Row],[Asset Class]]="Local","")</f>
        <v/>
      </c>
      <c r="S1370" s="341" t="str" cm="1">
        <f t="array" ref="S1370">_xlfn.IFS(Table1[[#This Row],[Asset Class]]&lt;&gt;"Local","y",S$11=$E1370,"y",Table1[[#This Row],[Asset Class]]="Local","")</f>
        <v>y</v>
      </c>
      <c r="T1370" s="50"/>
      <c r="U1370" s="95" t="str">
        <f>IF(Table1[[#This Row],[Asset Class]]&lt;&gt;"Local",0.25,IF(P1370="y",1,""))</f>
        <v/>
      </c>
      <c r="V1370" s="415" t="str">
        <f>IF(Table1[[#This Row],[Asset Class]]&lt;&gt;"Local",0.25,IF(Q1370="y",1,""))</f>
        <v/>
      </c>
      <c r="W1370" s="415" t="str">
        <f>IF(Table1[[#This Row],[Asset Class]]&lt;&gt;"Local",0.25,IF(R1370="y",1,""))</f>
        <v/>
      </c>
      <c r="X1370" s="415">
        <f>IF(Table1[[#This Row],[Asset Class]]&lt;&gt;"Local",0.25,IF(S1370="y",1,""))</f>
        <v>1</v>
      </c>
      <c r="Y1370" s="95">
        <f t="shared" si="126"/>
        <v>1</v>
      </c>
      <c r="Z1370" s="50"/>
      <c r="AA1370" s="257" t="str">
        <f t="shared" si="127"/>
        <v/>
      </c>
      <c r="AB1370" s="258" t="str">
        <f t="shared" si="128"/>
        <v/>
      </c>
      <c r="AC1370" s="258" t="str">
        <f t="shared" si="129"/>
        <v/>
      </c>
      <c r="AD1370" s="258">
        <f t="shared" si="130"/>
        <v>390977</v>
      </c>
      <c r="AE1370" s="259">
        <f t="shared" si="131"/>
        <v>390977</v>
      </c>
    </row>
    <row r="1371" spans="1:31">
      <c r="A1371" s="26"/>
      <c r="B1371" s="210" t="s">
        <v>2339</v>
      </c>
      <c r="C1371" s="211" t="s">
        <v>2340</v>
      </c>
      <c r="D1371" s="211" t="s">
        <v>106</v>
      </c>
      <c r="E1371" s="211" t="s">
        <v>107</v>
      </c>
      <c r="F1371" s="241" t="s">
        <v>108</v>
      </c>
      <c r="G1371" s="357">
        <v>0.5</v>
      </c>
      <c r="H1371" s="360">
        <v>40497.765814137209</v>
      </c>
      <c r="I1371" s="365">
        <v>295.91815694928124</v>
      </c>
      <c r="J1371" s="332">
        <f>Table1[[#This Row],[Embellishment Area (m2)]]*Table1[[#This Row],[Construction Unit Rate ($/m)]]*Table1[[#This Row],[Embellishment Area Factor]]</f>
        <v>5992012.1101415455</v>
      </c>
      <c r="K1371" s="246">
        <v>0</v>
      </c>
      <c r="L1371" s="337">
        <v>157.26221918381682</v>
      </c>
      <c r="M1371" s="88">
        <f>Table1[[#This Row],[Size of land (m2)]]*Table1[[#This Row],[Land Unit Rate ($/m2)]]</f>
        <v>0</v>
      </c>
      <c r="N1371" s="244">
        <v>2021</v>
      </c>
      <c r="O1371" s="202">
        <f>ROUND(IF(Table1[[#This Row],[Valuation Year]]=2016,(Table1[[#This Row],[Total Construction Cost ($)]]+Table1[[#This Row],[Land Value]])*('General Input Sheet'!$G$38/'General Input Sheet'!$G$43),Table1[[#This Row],[Total Construction Cost ($)]]+Table1[[#This Row],[Land Value]]),0)</f>
        <v>5992012</v>
      </c>
      <c r="P1371" s="123" t="str" cm="1">
        <f t="array" ref="P1371">_xlfn.IFS(Table1[[#This Row],[Asset Class]]&lt;&gt;"Local","y",P$11=$E1371,"y",Table1[[#This Row],[Asset Class]]="Local","")</f>
        <v>y</v>
      </c>
      <c r="Q1371" s="86" t="str" cm="1">
        <f t="array" ref="Q1371">_xlfn.IFS(Table1[[#This Row],[Asset Class]]&lt;&gt;"Local","y",Q$11=$E1371,"y",Table1[[#This Row],[Asset Class]]="Local","")</f>
        <v>y</v>
      </c>
      <c r="R1371" s="86" t="str" cm="1">
        <f t="array" ref="R1371">_xlfn.IFS(Table1[[#This Row],[Asset Class]]&lt;&gt;"Local","y",R$11=$E1371,"y",Table1[[#This Row],[Asset Class]]="Local","")</f>
        <v>y</v>
      </c>
      <c r="S1371" s="341" t="str" cm="1">
        <f t="array" ref="S1371">_xlfn.IFS(Table1[[#This Row],[Asset Class]]&lt;&gt;"Local","y",S$11=$E1371,"y",Table1[[#This Row],[Asset Class]]="Local","")</f>
        <v>y</v>
      </c>
      <c r="T1371" s="50"/>
      <c r="U1371" s="95">
        <f>IF(Table1[[#This Row],[Asset Class]]&lt;&gt;"Local",0.25,IF(P1371="y",1,""))</f>
        <v>0.25</v>
      </c>
      <c r="V1371" s="415">
        <f>IF(Table1[[#This Row],[Asset Class]]&lt;&gt;"Local",0.25,IF(Q1371="y",1,""))</f>
        <v>0.25</v>
      </c>
      <c r="W1371" s="415">
        <f>IF(Table1[[#This Row],[Asset Class]]&lt;&gt;"Local",0.25,IF(R1371="y",1,""))</f>
        <v>0.25</v>
      </c>
      <c r="X1371" s="415">
        <f>IF(Table1[[#This Row],[Asset Class]]&lt;&gt;"Local",0.25,IF(S1371="y",1,""))</f>
        <v>0.25</v>
      </c>
      <c r="Y1371" s="95">
        <f t="shared" si="126"/>
        <v>1</v>
      </c>
      <c r="Z1371" s="50"/>
      <c r="AA1371" s="257">
        <f t="shared" si="127"/>
        <v>1498003</v>
      </c>
      <c r="AB1371" s="258">
        <f t="shared" si="128"/>
        <v>1498003</v>
      </c>
      <c r="AC1371" s="258">
        <f t="shared" si="129"/>
        <v>1498003</v>
      </c>
      <c r="AD1371" s="258">
        <f t="shared" si="130"/>
        <v>1498003</v>
      </c>
      <c r="AE1371" s="259">
        <f t="shared" si="131"/>
        <v>5992012</v>
      </c>
    </row>
    <row r="1372" spans="1:31">
      <c r="A1372" s="26"/>
      <c r="B1372" s="210" t="s">
        <v>2341</v>
      </c>
      <c r="C1372" s="211" t="s">
        <v>2342</v>
      </c>
      <c r="D1372" s="211" t="s">
        <v>111</v>
      </c>
      <c r="E1372" s="211" t="s">
        <v>107</v>
      </c>
      <c r="F1372" s="241" t="s">
        <v>103</v>
      </c>
      <c r="G1372" s="357">
        <v>0.5</v>
      </c>
      <c r="H1372" s="360">
        <v>3250.6002722318408</v>
      </c>
      <c r="I1372" s="365">
        <v>111.62041035606889</v>
      </c>
      <c r="J1372" s="332">
        <f>Table1[[#This Row],[Embellishment Area (m2)]]*Table1[[#This Row],[Construction Unit Rate ($/m)]]*Table1[[#This Row],[Embellishment Area Factor]]</f>
        <v>181416.66814503365</v>
      </c>
      <c r="K1372" s="246">
        <v>0</v>
      </c>
      <c r="L1372" s="337">
        <v>66.125722619436161</v>
      </c>
      <c r="M1372" s="88">
        <f>Table1[[#This Row],[Size of land (m2)]]*Table1[[#This Row],[Land Unit Rate ($/m2)]]</f>
        <v>0</v>
      </c>
      <c r="N1372" s="244">
        <v>2021</v>
      </c>
      <c r="O1372" s="202">
        <f>ROUND(IF(Table1[[#This Row],[Valuation Year]]=2016,(Table1[[#This Row],[Total Construction Cost ($)]]+Table1[[#This Row],[Land Value]])*('General Input Sheet'!$G$38/'General Input Sheet'!$G$43),Table1[[#This Row],[Total Construction Cost ($)]]+Table1[[#This Row],[Land Value]]),0)</f>
        <v>181417</v>
      </c>
      <c r="P1372" s="123" t="str" cm="1">
        <f t="array" ref="P1372">_xlfn.IFS(Table1[[#This Row],[Asset Class]]&lt;&gt;"Local","y",P$11=$E1372,"y",Table1[[#This Row],[Asset Class]]="Local","")</f>
        <v>y</v>
      </c>
      <c r="Q1372" s="86" t="str" cm="1">
        <f t="array" ref="Q1372">_xlfn.IFS(Table1[[#This Row],[Asset Class]]&lt;&gt;"Local","y",Q$11=$E1372,"y",Table1[[#This Row],[Asset Class]]="Local","")</f>
        <v/>
      </c>
      <c r="R1372" s="86" t="str" cm="1">
        <f t="array" ref="R1372">_xlfn.IFS(Table1[[#This Row],[Asset Class]]&lt;&gt;"Local","y",R$11=$E1372,"y",Table1[[#This Row],[Asset Class]]="Local","")</f>
        <v/>
      </c>
      <c r="S1372" s="341" t="str" cm="1">
        <f t="array" ref="S1372">_xlfn.IFS(Table1[[#This Row],[Asset Class]]&lt;&gt;"Local","y",S$11=$E1372,"y",Table1[[#This Row],[Asset Class]]="Local","")</f>
        <v/>
      </c>
      <c r="T1372" s="50"/>
      <c r="U1372" s="95">
        <f>IF(Table1[[#This Row],[Asset Class]]&lt;&gt;"Local",0.25,IF(P1372="y",1,""))</f>
        <v>1</v>
      </c>
      <c r="V1372" s="415" t="str">
        <f>IF(Table1[[#This Row],[Asset Class]]&lt;&gt;"Local",0.25,IF(Q1372="y",1,""))</f>
        <v/>
      </c>
      <c r="W1372" s="415" t="str">
        <f>IF(Table1[[#This Row],[Asset Class]]&lt;&gt;"Local",0.25,IF(R1372="y",1,""))</f>
        <v/>
      </c>
      <c r="X1372" s="415" t="str">
        <f>IF(Table1[[#This Row],[Asset Class]]&lt;&gt;"Local",0.25,IF(S1372="y",1,""))</f>
        <v/>
      </c>
      <c r="Y1372" s="95">
        <f t="shared" si="126"/>
        <v>1</v>
      </c>
      <c r="Z1372" s="50"/>
      <c r="AA1372" s="257">
        <f t="shared" si="127"/>
        <v>181417</v>
      </c>
      <c r="AB1372" s="258" t="str">
        <f t="shared" si="128"/>
        <v/>
      </c>
      <c r="AC1372" s="258" t="str">
        <f t="shared" si="129"/>
        <v/>
      </c>
      <c r="AD1372" s="258" t="str">
        <f t="shared" si="130"/>
        <v/>
      </c>
      <c r="AE1372" s="259">
        <f t="shared" si="131"/>
        <v>181417</v>
      </c>
    </row>
    <row r="1373" spans="1:31">
      <c r="A1373" s="26"/>
      <c r="B1373" s="210" t="s">
        <v>2343</v>
      </c>
      <c r="C1373" s="211" t="s">
        <v>2344</v>
      </c>
      <c r="D1373" s="211" t="s">
        <v>111</v>
      </c>
      <c r="E1373" s="211" t="s">
        <v>102</v>
      </c>
      <c r="F1373" s="241" t="s">
        <v>103</v>
      </c>
      <c r="G1373" s="357">
        <v>0.5</v>
      </c>
      <c r="H1373" s="360">
        <v>2003.7238542541415</v>
      </c>
      <c r="I1373" s="365">
        <v>143.96305955739601</v>
      </c>
      <c r="J1373" s="332">
        <f>Table1[[#This Row],[Embellishment Area (m2)]]*Table1[[#This Row],[Construction Unit Rate ($/m)]]*Table1[[#This Row],[Embellishment Area Factor]]</f>
        <v>144231.10828328202</v>
      </c>
      <c r="K1373" s="246">
        <v>0</v>
      </c>
      <c r="L1373" s="337">
        <v>39.027494808321961</v>
      </c>
      <c r="M1373" s="88">
        <f>Table1[[#This Row],[Size of land (m2)]]*Table1[[#This Row],[Land Unit Rate ($/m2)]]</f>
        <v>0</v>
      </c>
      <c r="N1373" s="244">
        <v>2021</v>
      </c>
      <c r="O1373" s="202">
        <f>ROUND(IF(Table1[[#This Row],[Valuation Year]]=2016,(Table1[[#This Row],[Total Construction Cost ($)]]+Table1[[#This Row],[Land Value]])*('General Input Sheet'!$G$38/'General Input Sheet'!$G$43),Table1[[#This Row],[Total Construction Cost ($)]]+Table1[[#This Row],[Land Value]]),0)</f>
        <v>144231</v>
      </c>
      <c r="P1373" s="123" t="str" cm="1">
        <f t="array" ref="P1373">_xlfn.IFS(Table1[[#This Row],[Asset Class]]&lt;&gt;"Local","y",P$11=$E1373,"y",Table1[[#This Row],[Asset Class]]="Local","")</f>
        <v/>
      </c>
      <c r="Q1373" s="86" t="str" cm="1">
        <f t="array" ref="Q1373">_xlfn.IFS(Table1[[#This Row],[Asset Class]]&lt;&gt;"Local","y",Q$11=$E1373,"y",Table1[[#This Row],[Asset Class]]="Local","")</f>
        <v/>
      </c>
      <c r="R1373" s="86" t="str" cm="1">
        <f t="array" ref="R1373">_xlfn.IFS(Table1[[#This Row],[Asset Class]]&lt;&gt;"Local","y",R$11=$E1373,"y",Table1[[#This Row],[Asset Class]]="Local","")</f>
        <v>y</v>
      </c>
      <c r="S1373" s="341" t="str" cm="1">
        <f t="array" ref="S1373">_xlfn.IFS(Table1[[#This Row],[Asset Class]]&lt;&gt;"Local","y",S$11=$E1373,"y",Table1[[#This Row],[Asset Class]]="Local","")</f>
        <v/>
      </c>
      <c r="T1373" s="50"/>
      <c r="U1373" s="95" t="str">
        <f>IF(Table1[[#This Row],[Asset Class]]&lt;&gt;"Local",0.25,IF(P1373="y",1,""))</f>
        <v/>
      </c>
      <c r="V1373" s="415" t="str">
        <f>IF(Table1[[#This Row],[Asset Class]]&lt;&gt;"Local",0.25,IF(Q1373="y",1,""))</f>
        <v/>
      </c>
      <c r="W1373" s="415">
        <f>IF(Table1[[#This Row],[Asset Class]]&lt;&gt;"Local",0.25,IF(R1373="y",1,""))</f>
        <v>1</v>
      </c>
      <c r="X1373" s="415" t="str">
        <f>IF(Table1[[#This Row],[Asset Class]]&lt;&gt;"Local",0.25,IF(S1373="y",1,""))</f>
        <v/>
      </c>
      <c r="Y1373" s="95">
        <f t="shared" si="126"/>
        <v>1</v>
      </c>
      <c r="Z1373" s="50"/>
      <c r="AA1373" s="257" t="str">
        <f t="shared" si="127"/>
        <v/>
      </c>
      <c r="AB1373" s="258" t="str">
        <f t="shared" si="128"/>
        <v/>
      </c>
      <c r="AC1373" s="258">
        <f t="shared" si="129"/>
        <v>144231</v>
      </c>
      <c r="AD1373" s="258" t="str">
        <f t="shared" si="130"/>
        <v/>
      </c>
      <c r="AE1373" s="259">
        <f t="shared" si="131"/>
        <v>144231</v>
      </c>
    </row>
    <row r="1374" spans="1:31">
      <c r="A1374" s="26"/>
      <c r="B1374" s="210" t="s">
        <v>2345</v>
      </c>
      <c r="C1374" s="211" t="s">
        <v>2346</v>
      </c>
      <c r="D1374" s="211" t="s">
        <v>106</v>
      </c>
      <c r="E1374" s="211" t="s">
        <v>107</v>
      </c>
      <c r="F1374" s="241" t="s">
        <v>108</v>
      </c>
      <c r="G1374" s="357">
        <v>0.5</v>
      </c>
      <c r="H1374" s="360">
        <v>91035.130480070045</v>
      </c>
      <c r="I1374" s="365">
        <v>295.91815694928124</v>
      </c>
      <c r="J1374" s="332">
        <f>Table1[[#This Row],[Embellishment Area (m2)]]*Table1[[#This Row],[Construction Unit Rate ($/m)]]*Table1[[#This Row],[Embellishment Area Factor]]</f>
        <v>13469474.014649833</v>
      </c>
      <c r="K1374" s="246">
        <v>0</v>
      </c>
      <c r="L1374" s="337">
        <v>157.26221918381682</v>
      </c>
      <c r="M1374" s="88">
        <f>Table1[[#This Row],[Size of land (m2)]]*Table1[[#This Row],[Land Unit Rate ($/m2)]]</f>
        <v>0</v>
      </c>
      <c r="N1374" s="244">
        <v>2021</v>
      </c>
      <c r="O1374" s="202">
        <f>ROUND(IF(Table1[[#This Row],[Valuation Year]]=2016,(Table1[[#This Row],[Total Construction Cost ($)]]+Table1[[#This Row],[Land Value]])*('General Input Sheet'!$G$38/'General Input Sheet'!$G$43),Table1[[#This Row],[Total Construction Cost ($)]]+Table1[[#This Row],[Land Value]]),0)</f>
        <v>13469474</v>
      </c>
      <c r="P1374" s="123" t="str" cm="1">
        <f t="array" ref="P1374">_xlfn.IFS(Table1[[#This Row],[Asset Class]]&lt;&gt;"Local","y",P$11=$E1374,"y",Table1[[#This Row],[Asset Class]]="Local","")</f>
        <v>y</v>
      </c>
      <c r="Q1374" s="86" t="str" cm="1">
        <f t="array" ref="Q1374">_xlfn.IFS(Table1[[#This Row],[Asset Class]]&lt;&gt;"Local","y",Q$11=$E1374,"y",Table1[[#This Row],[Asset Class]]="Local","")</f>
        <v>y</v>
      </c>
      <c r="R1374" s="86" t="str" cm="1">
        <f t="array" ref="R1374">_xlfn.IFS(Table1[[#This Row],[Asset Class]]&lt;&gt;"Local","y",R$11=$E1374,"y",Table1[[#This Row],[Asset Class]]="Local","")</f>
        <v>y</v>
      </c>
      <c r="S1374" s="341" t="str" cm="1">
        <f t="array" ref="S1374">_xlfn.IFS(Table1[[#This Row],[Asset Class]]&lt;&gt;"Local","y",S$11=$E1374,"y",Table1[[#This Row],[Asset Class]]="Local","")</f>
        <v>y</v>
      </c>
      <c r="T1374" s="50"/>
      <c r="U1374" s="95">
        <f>IF(Table1[[#This Row],[Asset Class]]&lt;&gt;"Local",0.25,IF(P1374="y",1,""))</f>
        <v>0.25</v>
      </c>
      <c r="V1374" s="415">
        <f>IF(Table1[[#This Row],[Asset Class]]&lt;&gt;"Local",0.25,IF(Q1374="y",1,""))</f>
        <v>0.25</v>
      </c>
      <c r="W1374" s="415">
        <f>IF(Table1[[#This Row],[Asset Class]]&lt;&gt;"Local",0.25,IF(R1374="y",1,""))</f>
        <v>0.25</v>
      </c>
      <c r="X1374" s="415">
        <f>IF(Table1[[#This Row],[Asset Class]]&lt;&gt;"Local",0.25,IF(S1374="y",1,""))</f>
        <v>0.25</v>
      </c>
      <c r="Y1374" s="95">
        <f t="shared" si="126"/>
        <v>1</v>
      </c>
      <c r="Z1374" s="50"/>
      <c r="AA1374" s="257">
        <f t="shared" si="127"/>
        <v>3367368.5</v>
      </c>
      <c r="AB1374" s="258">
        <f t="shared" si="128"/>
        <v>3367368.5</v>
      </c>
      <c r="AC1374" s="258">
        <f t="shared" si="129"/>
        <v>3367368.5</v>
      </c>
      <c r="AD1374" s="258">
        <f t="shared" si="130"/>
        <v>3367368.5</v>
      </c>
      <c r="AE1374" s="259">
        <f t="shared" si="131"/>
        <v>13469474</v>
      </c>
    </row>
    <row r="1375" spans="1:31">
      <c r="A1375" s="26"/>
      <c r="B1375" s="210" t="s">
        <v>2347</v>
      </c>
      <c r="C1375" s="211" t="s">
        <v>2348</v>
      </c>
      <c r="D1375" s="211" t="s">
        <v>111</v>
      </c>
      <c r="E1375" s="211" t="s">
        <v>102</v>
      </c>
      <c r="F1375" s="241" t="s">
        <v>103</v>
      </c>
      <c r="G1375" s="357">
        <v>0.5</v>
      </c>
      <c r="H1375" s="360">
        <v>1629.7985465810725</v>
      </c>
      <c r="I1375" s="365">
        <v>143.96305955739601</v>
      </c>
      <c r="J1375" s="332">
        <f>Table1[[#This Row],[Embellishment Area (m2)]]*Table1[[#This Row],[Construction Unit Rate ($/m)]]*Table1[[#This Row],[Embellishment Area Factor]]</f>
        <v>117315.3926140042</v>
      </c>
      <c r="K1375" s="246">
        <v>0</v>
      </c>
      <c r="L1375" s="337">
        <v>39.027494808321961</v>
      </c>
      <c r="M1375" s="88">
        <f>Table1[[#This Row],[Size of land (m2)]]*Table1[[#This Row],[Land Unit Rate ($/m2)]]</f>
        <v>0</v>
      </c>
      <c r="N1375" s="244">
        <v>2021</v>
      </c>
      <c r="O1375" s="202">
        <f>ROUND(IF(Table1[[#This Row],[Valuation Year]]=2016,(Table1[[#This Row],[Total Construction Cost ($)]]+Table1[[#This Row],[Land Value]])*('General Input Sheet'!$G$38/'General Input Sheet'!$G$43),Table1[[#This Row],[Total Construction Cost ($)]]+Table1[[#This Row],[Land Value]]),0)</f>
        <v>117315</v>
      </c>
      <c r="P1375" s="123" t="str" cm="1">
        <f t="array" ref="P1375">_xlfn.IFS(Table1[[#This Row],[Asset Class]]&lt;&gt;"Local","y",P$11=$E1375,"y",Table1[[#This Row],[Asset Class]]="Local","")</f>
        <v/>
      </c>
      <c r="Q1375" s="86" t="str" cm="1">
        <f t="array" ref="Q1375">_xlfn.IFS(Table1[[#This Row],[Asset Class]]&lt;&gt;"Local","y",Q$11=$E1375,"y",Table1[[#This Row],[Asset Class]]="Local","")</f>
        <v/>
      </c>
      <c r="R1375" s="86" t="str" cm="1">
        <f t="array" ref="R1375">_xlfn.IFS(Table1[[#This Row],[Asset Class]]&lt;&gt;"Local","y",R$11=$E1375,"y",Table1[[#This Row],[Asset Class]]="Local","")</f>
        <v>y</v>
      </c>
      <c r="S1375" s="341" t="str" cm="1">
        <f t="array" ref="S1375">_xlfn.IFS(Table1[[#This Row],[Asset Class]]&lt;&gt;"Local","y",S$11=$E1375,"y",Table1[[#This Row],[Asset Class]]="Local","")</f>
        <v/>
      </c>
      <c r="T1375" s="50"/>
      <c r="U1375" s="95" t="str">
        <f>IF(Table1[[#This Row],[Asset Class]]&lt;&gt;"Local",0.25,IF(P1375="y",1,""))</f>
        <v/>
      </c>
      <c r="V1375" s="415" t="str">
        <f>IF(Table1[[#This Row],[Asset Class]]&lt;&gt;"Local",0.25,IF(Q1375="y",1,""))</f>
        <v/>
      </c>
      <c r="W1375" s="415">
        <f>IF(Table1[[#This Row],[Asset Class]]&lt;&gt;"Local",0.25,IF(R1375="y",1,""))</f>
        <v>1</v>
      </c>
      <c r="X1375" s="415" t="str">
        <f>IF(Table1[[#This Row],[Asset Class]]&lt;&gt;"Local",0.25,IF(S1375="y",1,""))</f>
        <v/>
      </c>
      <c r="Y1375" s="95">
        <f t="shared" si="126"/>
        <v>1</v>
      </c>
      <c r="Z1375" s="50"/>
      <c r="AA1375" s="257" t="str">
        <f t="shared" si="127"/>
        <v/>
      </c>
      <c r="AB1375" s="258" t="str">
        <f t="shared" si="128"/>
        <v/>
      </c>
      <c r="AC1375" s="258">
        <f t="shared" si="129"/>
        <v>117315</v>
      </c>
      <c r="AD1375" s="258" t="str">
        <f t="shared" si="130"/>
        <v/>
      </c>
      <c r="AE1375" s="259">
        <f t="shared" si="131"/>
        <v>117315</v>
      </c>
    </row>
    <row r="1376" spans="1:31">
      <c r="A1376" s="26"/>
      <c r="B1376" s="210" t="s">
        <v>2349</v>
      </c>
      <c r="C1376" s="211" t="s">
        <v>2350</v>
      </c>
      <c r="D1376" s="211" t="s">
        <v>111</v>
      </c>
      <c r="E1376" s="211" t="s">
        <v>102</v>
      </c>
      <c r="F1376" s="241" t="s">
        <v>103</v>
      </c>
      <c r="G1376" s="357">
        <v>0.5</v>
      </c>
      <c r="H1376" s="360">
        <v>822.72706924816953</v>
      </c>
      <c r="I1376" s="365">
        <v>143.96305955739601</v>
      </c>
      <c r="J1376" s="332">
        <f>Table1[[#This Row],[Embellishment Area (m2)]]*Table1[[#This Row],[Construction Unit Rate ($/m)]]*Table1[[#This Row],[Embellishment Area Factor]]</f>
        <v>59221.15303482805</v>
      </c>
      <c r="K1376" s="246">
        <v>0</v>
      </c>
      <c r="L1376" s="337">
        <v>39.027494808321961</v>
      </c>
      <c r="M1376" s="88">
        <f>Table1[[#This Row],[Size of land (m2)]]*Table1[[#This Row],[Land Unit Rate ($/m2)]]</f>
        <v>0</v>
      </c>
      <c r="N1376" s="244">
        <v>2021</v>
      </c>
      <c r="O1376" s="202">
        <f>ROUND(IF(Table1[[#This Row],[Valuation Year]]=2016,(Table1[[#This Row],[Total Construction Cost ($)]]+Table1[[#This Row],[Land Value]])*('General Input Sheet'!$G$38/'General Input Sheet'!$G$43),Table1[[#This Row],[Total Construction Cost ($)]]+Table1[[#This Row],[Land Value]]),0)</f>
        <v>59221</v>
      </c>
      <c r="P1376" s="123" t="str" cm="1">
        <f t="array" ref="P1376">_xlfn.IFS(Table1[[#This Row],[Asset Class]]&lt;&gt;"Local","y",P$11=$E1376,"y",Table1[[#This Row],[Asset Class]]="Local","")</f>
        <v/>
      </c>
      <c r="Q1376" s="86" t="str" cm="1">
        <f t="array" ref="Q1376">_xlfn.IFS(Table1[[#This Row],[Asset Class]]&lt;&gt;"Local","y",Q$11=$E1376,"y",Table1[[#This Row],[Asset Class]]="Local","")</f>
        <v/>
      </c>
      <c r="R1376" s="86" t="str" cm="1">
        <f t="array" ref="R1376">_xlfn.IFS(Table1[[#This Row],[Asset Class]]&lt;&gt;"Local","y",R$11=$E1376,"y",Table1[[#This Row],[Asset Class]]="Local","")</f>
        <v>y</v>
      </c>
      <c r="S1376" s="341" t="str" cm="1">
        <f t="array" ref="S1376">_xlfn.IFS(Table1[[#This Row],[Asset Class]]&lt;&gt;"Local","y",S$11=$E1376,"y",Table1[[#This Row],[Asset Class]]="Local","")</f>
        <v/>
      </c>
      <c r="T1376" s="50"/>
      <c r="U1376" s="95" t="str">
        <f>IF(Table1[[#This Row],[Asset Class]]&lt;&gt;"Local",0.25,IF(P1376="y",1,""))</f>
        <v/>
      </c>
      <c r="V1376" s="415" t="str">
        <f>IF(Table1[[#This Row],[Asset Class]]&lt;&gt;"Local",0.25,IF(Q1376="y",1,""))</f>
        <v/>
      </c>
      <c r="W1376" s="415">
        <f>IF(Table1[[#This Row],[Asset Class]]&lt;&gt;"Local",0.25,IF(R1376="y",1,""))</f>
        <v>1</v>
      </c>
      <c r="X1376" s="415" t="str">
        <f>IF(Table1[[#This Row],[Asset Class]]&lt;&gt;"Local",0.25,IF(S1376="y",1,""))</f>
        <v/>
      </c>
      <c r="Y1376" s="95">
        <f t="shared" si="126"/>
        <v>1</v>
      </c>
      <c r="Z1376" s="50"/>
      <c r="AA1376" s="257" t="str">
        <f t="shared" si="127"/>
        <v/>
      </c>
      <c r="AB1376" s="258" t="str">
        <f t="shared" si="128"/>
        <v/>
      </c>
      <c r="AC1376" s="258">
        <f t="shared" si="129"/>
        <v>59221</v>
      </c>
      <c r="AD1376" s="258" t="str">
        <f t="shared" si="130"/>
        <v/>
      </c>
      <c r="AE1376" s="259">
        <f t="shared" si="131"/>
        <v>59221</v>
      </c>
    </row>
    <row r="1377" spans="1:31">
      <c r="A1377" s="26"/>
      <c r="B1377" s="210" t="s">
        <v>2351</v>
      </c>
      <c r="C1377" s="211" t="s">
        <v>2352</v>
      </c>
      <c r="D1377" s="211" t="s">
        <v>111</v>
      </c>
      <c r="E1377" s="211" t="s">
        <v>107</v>
      </c>
      <c r="F1377" s="241" t="s">
        <v>103</v>
      </c>
      <c r="G1377" s="357">
        <v>0.5</v>
      </c>
      <c r="H1377" s="360">
        <v>1400.3801989968119</v>
      </c>
      <c r="I1377" s="365">
        <v>111.62041035606889</v>
      </c>
      <c r="J1377" s="332">
        <f>Table1[[#This Row],[Embellishment Area (m2)]]*Table1[[#This Row],[Construction Unit Rate ($/m)]]*Table1[[#This Row],[Embellishment Area Factor]]</f>
        <v>78155.506233268781</v>
      </c>
      <c r="K1377" s="246">
        <v>0</v>
      </c>
      <c r="L1377" s="337">
        <v>66.125722619436161</v>
      </c>
      <c r="M1377" s="88">
        <f>Table1[[#This Row],[Size of land (m2)]]*Table1[[#This Row],[Land Unit Rate ($/m2)]]</f>
        <v>0</v>
      </c>
      <c r="N1377" s="244">
        <v>2021</v>
      </c>
      <c r="O1377" s="202">
        <f>ROUND(IF(Table1[[#This Row],[Valuation Year]]=2016,(Table1[[#This Row],[Total Construction Cost ($)]]+Table1[[#This Row],[Land Value]])*('General Input Sheet'!$G$38/'General Input Sheet'!$G$43),Table1[[#This Row],[Total Construction Cost ($)]]+Table1[[#This Row],[Land Value]]),0)</f>
        <v>78156</v>
      </c>
      <c r="P1377" s="123" t="str" cm="1">
        <f t="array" ref="P1377">_xlfn.IFS(Table1[[#This Row],[Asset Class]]&lt;&gt;"Local","y",P$11=$E1377,"y",Table1[[#This Row],[Asset Class]]="Local","")</f>
        <v>y</v>
      </c>
      <c r="Q1377" s="86" t="str" cm="1">
        <f t="array" ref="Q1377">_xlfn.IFS(Table1[[#This Row],[Asset Class]]&lt;&gt;"Local","y",Q$11=$E1377,"y",Table1[[#This Row],[Asset Class]]="Local","")</f>
        <v/>
      </c>
      <c r="R1377" s="86" t="str" cm="1">
        <f t="array" ref="R1377">_xlfn.IFS(Table1[[#This Row],[Asset Class]]&lt;&gt;"Local","y",R$11=$E1377,"y",Table1[[#This Row],[Asset Class]]="Local","")</f>
        <v/>
      </c>
      <c r="S1377" s="341" t="str" cm="1">
        <f t="array" ref="S1377">_xlfn.IFS(Table1[[#This Row],[Asset Class]]&lt;&gt;"Local","y",S$11=$E1377,"y",Table1[[#This Row],[Asset Class]]="Local","")</f>
        <v/>
      </c>
      <c r="T1377" s="50"/>
      <c r="U1377" s="95">
        <f>IF(Table1[[#This Row],[Asset Class]]&lt;&gt;"Local",0.25,IF(P1377="y",1,""))</f>
        <v>1</v>
      </c>
      <c r="V1377" s="415" t="str">
        <f>IF(Table1[[#This Row],[Asset Class]]&lt;&gt;"Local",0.25,IF(Q1377="y",1,""))</f>
        <v/>
      </c>
      <c r="W1377" s="415" t="str">
        <f>IF(Table1[[#This Row],[Asset Class]]&lt;&gt;"Local",0.25,IF(R1377="y",1,""))</f>
        <v/>
      </c>
      <c r="X1377" s="415" t="str">
        <f>IF(Table1[[#This Row],[Asset Class]]&lt;&gt;"Local",0.25,IF(S1377="y",1,""))</f>
        <v/>
      </c>
      <c r="Y1377" s="95">
        <f t="shared" si="126"/>
        <v>1</v>
      </c>
      <c r="Z1377" s="50"/>
      <c r="AA1377" s="257">
        <f t="shared" si="127"/>
        <v>78156</v>
      </c>
      <c r="AB1377" s="258" t="str">
        <f t="shared" si="128"/>
        <v/>
      </c>
      <c r="AC1377" s="258" t="str">
        <f t="shared" si="129"/>
        <v/>
      </c>
      <c r="AD1377" s="258" t="str">
        <f t="shared" si="130"/>
        <v/>
      </c>
      <c r="AE1377" s="259">
        <f t="shared" si="131"/>
        <v>78156</v>
      </c>
    </row>
    <row r="1378" spans="1:31">
      <c r="A1378" s="26"/>
      <c r="B1378" s="210" t="s">
        <v>2353</v>
      </c>
      <c r="C1378" s="211" t="s">
        <v>2354</v>
      </c>
      <c r="D1378" s="211" t="s">
        <v>111</v>
      </c>
      <c r="E1378" s="211" t="s">
        <v>102</v>
      </c>
      <c r="F1378" s="241" t="s">
        <v>108</v>
      </c>
      <c r="G1378" s="357">
        <v>0.5</v>
      </c>
      <c r="H1378" s="360">
        <v>11344.425253615014</v>
      </c>
      <c r="I1378" s="365">
        <v>143.96305955739601</v>
      </c>
      <c r="J1378" s="332">
        <f>Table1[[#This Row],[Embellishment Area (m2)]]*Table1[[#This Row],[Construction Unit Rate ($/m)]]*Table1[[#This Row],[Embellishment Area Factor]]</f>
        <v>816589.08421530284</v>
      </c>
      <c r="K1378" s="246">
        <v>0</v>
      </c>
      <c r="L1378" s="337">
        <v>39.027494808321961</v>
      </c>
      <c r="M1378" s="88">
        <f>Table1[[#This Row],[Size of land (m2)]]*Table1[[#This Row],[Land Unit Rate ($/m2)]]</f>
        <v>0</v>
      </c>
      <c r="N1378" s="244">
        <v>2021</v>
      </c>
      <c r="O1378" s="202">
        <f>ROUND(IF(Table1[[#This Row],[Valuation Year]]=2016,(Table1[[#This Row],[Total Construction Cost ($)]]+Table1[[#This Row],[Land Value]])*('General Input Sheet'!$G$38/'General Input Sheet'!$G$43),Table1[[#This Row],[Total Construction Cost ($)]]+Table1[[#This Row],[Land Value]]),0)</f>
        <v>816589</v>
      </c>
      <c r="P1378" s="123" t="str" cm="1">
        <f t="array" ref="P1378">_xlfn.IFS(Table1[[#This Row],[Asset Class]]&lt;&gt;"Local","y",P$11=$E1378,"y",Table1[[#This Row],[Asset Class]]="Local","")</f>
        <v/>
      </c>
      <c r="Q1378" s="86" t="str" cm="1">
        <f t="array" ref="Q1378">_xlfn.IFS(Table1[[#This Row],[Asset Class]]&lt;&gt;"Local","y",Q$11=$E1378,"y",Table1[[#This Row],[Asset Class]]="Local","")</f>
        <v/>
      </c>
      <c r="R1378" s="86" t="str" cm="1">
        <f t="array" ref="R1378">_xlfn.IFS(Table1[[#This Row],[Asset Class]]&lt;&gt;"Local","y",R$11=$E1378,"y",Table1[[#This Row],[Asset Class]]="Local","")</f>
        <v>y</v>
      </c>
      <c r="S1378" s="341" t="str" cm="1">
        <f t="array" ref="S1378">_xlfn.IFS(Table1[[#This Row],[Asset Class]]&lt;&gt;"Local","y",S$11=$E1378,"y",Table1[[#This Row],[Asset Class]]="Local","")</f>
        <v/>
      </c>
      <c r="T1378" s="50"/>
      <c r="U1378" s="95" t="str">
        <f>IF(Table1[[#This Row],[Asset Class]]&lt;&gt;"Local",0.25,IF(P1378="y",1,""))</f>
        <v/>
      </c>
      <c r="V1378" s="415" t="str">
        <f>IF(Table1[[#This Row],[Asset Class]]&lt;&gt;"Local",0.25,IF(Q1378="y",1,""))</f>
        <v/>
      </c>
      <c r="W1378" s="415">
        <f>IF(Table1[[#This Row],[Asset Class]]&lt;&gt;"Local",0.25,IF(R1378="y",1,""))</f>
        <v>1</v>
      </c>
      <c r="X1378" s="415" t="str">
        <f>IF(Table1[[#This Row],[Asset Class]]&lt;&gt;"Local",0.25,IF(S1378="y",1,""))</f>
        <v/>
      </c>
      <c r="Y1378" s="95">
        <f t="shared" si="126"/>
        <v>1</v>
      </c>
      <c r="Z1378" s="50"/>
      <c r="AA1378" s="257" t="str">
        <f t="shared" si="127"/>
        <v/>
      </c>
      <c r="AB1378" s="258" t="str">
        <f t="shared" si="128"/>
        <v/>
      </c>
      <c r="AC1378" s="258">
        <f t="shared" si="129"/>
        <v>816589</v>
      </c>
      <c r="AD1378" s="258" t="str">
        <f t="shared" si="130"/>
        <v/>
      </c>
      <c r="AE1378" s="259">
        <f t="shared" si="131"/>
        <v>816589</v>
      </c>
    </row>
    <row r="1379" spans="1:31">
      <c r="A1379" s="26"/>
      <c r="B1379" s="210" t="s">
        <v>2353</v>
      </c>
      <c r="C1379" s="211" t="s">
        <v>2355</v>
      </c>
      <c r="D1379" s="211" t="s">
        <v>111</v>
      </c>
      <c r="E1379" s="211" t="s">
        <v>102</v>
      </c>
      <c r="F1379" s="241" t="s">
        <v>103</v>
      </c>
      <c r="G1379" s="357">
        <v>0.5</v>
      </c>
      <c r="H1379" s="360">
        <v>12617.686524678191</v>
      </c>
      <c r="I1379" s="365">
        <v>143.96305955739601</v>
      </c>
      <c r="J1379" s="332">
        <f>Table1[[#This Row],[Embellishment Area (m2)]]*Table1[[#This Row],[Construction Unit Rate ($/m)]]*Table1[[#This Row],[Embellishment Area Factor]]</f>
        <v>908240.37831439974</v>
      </c>
      <c r="K1379" s="246">
        <v>0</v>
      </c>
      <c r="L1379" s="337">
        <v>39.027494808321961</v>
      </c>
      <c r="M1379" s="88">
        <f>Table1[[#This Row],[Size of land (m2)]]*Table1[[#This Row],[Land Unit Rate ($/m2)]]</f>
        <v>0</v>
      </c>
      <c r="N1379" s="244">
        <v>2021</v>
      </c>
      <c r="O1379" s="202">
        <f>ROUND(IF(Table1[[#This Row],[Valuation Year]]=2016,(Table1[[#This Row],[Total Construction Cost ($)]]+Table1[[#This Row],[Land Value]])*('General Input Sheet'!$G$38/'General Input Sheet'!$G$43),Table1[[#This Row],[Total Construction Cost ($)]]+Table1[[#This Row],[Land Value]]),0)</f>
        <v>908240</v>
      </c>
      <c r="P1379" s="123" t="str" cm="1">
        <f t="array" ref="P1379">_xlfn.IFS(Table1[[#This Row],[Asset Class]]&lt;&gt;"Local","y",P$11=$E1379,"y",Table1[[#This Row],[Asset Class]]="Local","")</f>
        <v/>
      </c>
      <c r="Q1379" s="86" t="str" cm="1">
        <f t="array" ref="Q1379">_xlfn.IFS(Table1[[#This Row],[Asset Class]]&lt;&gt;"Local","y",Q$11=$E1379,"y",Table1[[#This Row],[Asset Class]]="Local","")</f>
        <v/>
      </c>
      <c r="R1379" s="86" t="str" cm="1">
        <f t="array" ref="R1379">_xlfn.IFS(Table1[[#This Row],[Asset Class]]&lt;&gt;"Local","y",R$11=$E1379,"y",Table1[[#This Row],[Asset Class]]="Local","")</f>
        <v>y</v>
      </c>
      <c r="S1379" s="341" t="str" cm="1">
        <f t="array" ref="S1379">_xlfn.IFS(Table1[[#This Row],[Asset Class]]&lt;&gt;"Local","y",S$11=$E1379,"y",Table1[[#This Row],[Asset Class]]="Local","")</f>
        <v/>
      </c>
      <c r="T1379" s="50"/>
      <c r="U1379" s="95" t="str">
        <f>IF(Table1[[#This Row],[Asset Class]]&lt;&gt;"Local",0.25,IF(P1379="y",1,""))</f>
        <v/>
      </c>
      <c r="V1379" s="415" t="str">
        <f>IF(Table1[[#This Row],[Asset Class]]&lt;&gt;"Local",0.25,IF(Q1379="y",1,""))</f>
        <v/>
      </c>
      <c r="W1379" s="415">
        <f>IF(Table1[[#This Row],[Asset Class]]&lt;&gt;"Local",0.25,IF(R1379="y",1,""))</f>
        <v>1</v>
      </c>
      <c r="X1379" s="415" t="str">
        <f>IF(Table1[[#This Row],[Asset Class]]&lt;&gt;"Local",0.25,IF(S1379="y",1,""))</f>
        <v/>
      </c>
      <c r="Y1379" s="95">
        <f t="shared" si="126"/>
        <v>1</v>
      </c>
      <c r="Z1379" s="50"/>
      <c r="AA1379" s="257" t="str">
        <f t="shared" si="127"/>
        <v/>
      </c>
      <c r="AB1379" s="258" t="str">
        <f t="shared" si="128"/>
        <v/>
      </c>
      <c r="AC1379" s="258">
        <f t="shared" si="129"/>
        <v>908240</v>
      </c>
      <c r="AD1379" s="258" t="str">
        <f t="shared" si="130"/>
        <v/>
      </c>
      <c r="AE1379" s="259">
        <f t="shared" si="131"/>
        <v>908240</v>
      </c>
    </row>
    <row r="1380" spans="1:31">
      <c r="A1380" s="26"/>
      <c r="B1380" s="210" t="s">
        <v>2356</v>
      </c>
      <c r="C1380" s="211" t="s">
        <v>2357</v>
      </c>
      <c r="D1380" s="211" t="s">
        <v>111</v>
      </c>
      <c r="E1380" s="211" t="s">
        <v>107</v>
      </c>
      <c r="F1380" s="241" t="s">
        <v>103</v>
      </c>
      <c r="G1380" s="357">
        <v>0.5</v>
      </c>
      <c r="H1380" s="360">
        <v>4089.6242720374303</v>
      </c>
      <c r="I1380" s="365">
        <v>111.62041035606889</v>
      </c>
      <c r="J1380" s="332">
        <f>Table1[[#This Row],[Embellishment Area (m2)]]*Table1[[#This Row],[Construction Unit Rate ($/m)]]*Table1[[#This Row],[Embellishment Area Factor]]</f>
        <v>228242.76972347873</v>
      </c>
      <c r="K1380" s="246">
        <v>8179.2485440748605</v>
      </c>
      <c r="L1380" s="337">
        <v>66.125722619436161</v>
      </c>
      <c r="M1380" s="88">
        <f>Table1[[#This Row],[Size of land (m2)]]*Table1[[#This Row],[Land Unit Rate ($/m2)]]</f>
        <v>540858.72046092129</v>
      </c>
      <c r="N1380" s="244">
        <v>2021</v>
      </c>
      <c r="O1380" s="202">
        <f>ROUND(IF(Table1[[#This Row],[Valuation Year]]=2016,(Table1[[#This Row],[Total Construction Cost ($)]]+Table1[[#This Row],[Land Value]])*('General Input Sheet'!$G$38/'General Input Sheet'!$G$43),Table1[[#This Row],[Total Construction Cost ($)]]+Table1[[#This Row],[Land Value]]),0)</f>
        <v>769101</v>
      </c>
      <c r="P1380" s="123" t="str" cm="1">
        <f t="array" ref="P1380">_xlfn.IFS(Table1[[#This Row],[Asset Class]]&lt;&gt;"Local","y",P$11=$E1380,"y",Table1[[#This Row],[Asset Class]]="Local","")</f>
        <v>y</v>
      </c>
      <c r="Q1380" s="86" t="str" cm="1">
        <f t="array" ref="Q1380">_xlfn.IFS(Table1[[#This Row],[Asset Class]]&lt;&gt;"Local","y",Q$11=$E1380,"y",Table1[[#This Row],[Asset Class]]="Local","")</f>
        <v/>
      </c>
      <c r="R1380" s="86" t="str" cm="1">
        <f t="array" ref="R1380">_xlfn.IFS(Table1[[#This Row],[Asset Class]]&lt;&gt;"Local","y",R$11=$E1380,"y",Table1[[#This Row],[Asset Class]]="Local","")</f>
        <v/>
      </c>
      <c r="S1380" s="341" t="str" cm="1">
        <f t="array" ref="S1380">_xlfn.IFS(Table1[[#This Row],[Asset Class]]&lt;&gt;"Local","y",S$11=$E1380,"y",Table1[[#This Row],[Asset Class]]="Local","")</f>
        <v/>
      </c>
      <c r="T1380" s="50"/>
      <c r="U1380" s="95">
        <f>IF(Table1[[#This Row],[Asset Class]]&lt;&gt;"Local",0.25,IF(P1380="y",1,""))</f>
        <v>1</v>
      </c>
      <c r="V1380" s="415" t="str">
        <f>IF(Table1[[#This Row],[Asset Class]]&lt;&gt;"Local",0.25,IF(Q1380="y",1,""))</f>
        <v/>
      </c>
      <c r="W1380" s="415" t="str">
        <f>IF(Table1[[#This Row],[Asset Class]]&lt;&gt;"Local",0.25,IF(R1380="y",1,""))</f>
        <v/>
      </c>
      <c r="X1380" s="415" t="str">
        <f>IF(Table1[[#This Row],[Asset Class]]&lt;&gt;"Local",0.25,IF(S1380="y",1,""))</f>
        <v/>
      </c>
      <c r="Y1380" s="95">
        <f t="shared" si="126"/>
        <v>1</v>
      </c>
      <c r="Z1380" s="50"/>
      <c r="AA1380" s="257">
        <f t="shared" si="127"/>
        <v>769101</v>
      </c>
      <c r="AB1380" s="258" t="str">
        <f t="shared" si="128"/>
        <v/>
      </c>
      <c r="AC1380" s="258" t="str">
        <f t="shared" si="129"/>
        <v/>
      </c>
      <c r="AD1380" s="258" t="str">
        <f t="shared" si="130"/>
        <v/>
      </c>
      <c r="AE1380" s="259">
        <f t="shared" si="131"/>
        <v>769101</v>
      </c>
    </row>
    <row r="1381" spans="1:31">
      <c r="A1381" s="26"/>
      <c r="B1381" s="210" t="s">
        <v>2358</v>
      </c>
      <c r="C1381" s="211" t="s">
        <v>2359</v>
      </c>
      <c r="D1381" s="211" t="s">
        <v>111</v>
      </c>
      <c r="E1381" s="211" t="s">
        <v>102</v>
      </c>
      <c r="F1381" s="241" t="s">
        <v>103</v>
      </c>
      <c r="G1381" s="357">
        <v>0.5</v>
      </c>
      <c r="H1381" s="360">
        <v>1074.9378391447385</v>
      </c>
      <c r="I1381" s="365">
        <v>143.96305955739601</v>
      </c>
      <c r="J1381" s="332">
        <f>Table1[[#This Row],[Embellishment Area (m2)]]*Table1[[#This Row],[Construction Unit Rate ($/m)]]*Table1[[#This Row],[Embellishment Area Factor]]</f>
        <v>77375.670078646275</v>
      </c>
      <c r="K1381" s="246">
        <v>0</v>
      </c>
      <c r="L1381" s="337">
        <v>39.027494808321961</v>
      </c>
      <c r="M1381" s="88">
        <f>Table1[[#This Row],[Size of land (m2)]]*Table1[[#This Row],[Land Unit Rate ($/m2)]]</f>
        <v>0</v>
      </c>
      <c r="N1381" s="244">
        <v>2021</v>
      </c>
      <c r="O1381" s="202">
        <f>ROUND(IF(Table1[[#This Row],[Valuation Year]]=2016,(Table1[[#This Row],[Total Construction Cost ($)]]+Table1[[#This Row],[Land Value]])*('General Input Sheet'!$G$38/'General Input Sheet'!$G$43),Table1[[#This Row],[Total Construction Cost ($)]]+Table1[[#This Row],[Land Value]]),0)</f>
        <v>77376</v>
      </c>
      <c r="P1381" s="123" t="str" cm="1">
        <f t="array" ref="P1381">_xlfn.IFS(Table1[[#This Row],[Asset Class]]&lt;&gt;"Local","y",P$11=$E1381,"y",Table1[[#This Row],[Asset Class]]="Local","")</f>
        <v/>
      </c>
      <c r="Q1381" s="86" t="str" cm="1">
        <f t="array" ref="Q1381">_xlfn.IFS(Table1[[#This Row],[Asset Class]]&lt;&gt;"Local","y",Q$11=$E1381,"y",Table1[[#This Row],[Asset Class]]="Local","")</f>
        <v/>
      </c>
      <c r="R1381" s="86" t="str" cm="1">
        <f t="array" ref="R1381">_xlfn.IFS(Table1[[#This Row],[Asset Class]]&lt;&gt;"Local","y",R$11=$E1381,"y",Table1[[#This Row],[Asset Class]]="Local","")</f>
        <v>y</v>
      </c>
      <c r="S1381" s="341" t="str" cm="1">
        <f t="array" ref="S1381">_xlfn.IFS(Table1[[#This Row],[Asset Class]]&lt;&gt;"Local","y",S$11=$E1381,"y",Table1[[#This Row],[Asset Class]]="Local","")</f>
        <v/>
      </c>
      <c r="T1381" s="50"/>
      <c r="U1381" s="95" t="str">
        <f>IF(Table1[[#This Row],[Asset Class]]&lt;&gt;"Local",0.25,IF(P1381="y",1,""))</f>
        <v/>
      </c>
      <c r="V1381" s="415" t="str">
        <f>IF(Table1[[#This Row],[Asset Class]]&lt;&gt;"Local",0.25,IF(Q1381="y",1,""))</f>
        <v/>
      </c>
      <c r="W1381" s="415">
        <f>IF(Table1[[#This Row],[Asset Class]]&lt;&gt;"Local",0.25,IF(R1381="y",1,""))</f>
        <v>1</v>
      </c>
      <c r="X1381" s="415" t="str">
        <f>IF(Table1[[#This Row],[Asset Class]]&lt;&gt;"Local",0.25,IF(S1381="y",1,""))</f>
        <v/>
      </c>
      <c r="Y1381" s="95">
        <f t="shared" si="126"/>
        <v>1</v>
      </c>
      <c r="Z1381" s="50"/>
      <c r="AA1381" s="257" t="str">
        <f t="shared" si="127"/>
        <v/>
      </c>
      <c r="AB1381" s="258" t="str">
        <f t="shared" si="128"/>
        <v/>
      </c>
      <c r="AC1381" s="258">
        <f t="shared" si="129"/>
        <v>77376</v>
      </c>
      <c r="AD1381" s="258" t="str">
        <f t="shared" si="130"/>
        <v/>
      </c>
      <c r="AE1381" s="259">
        <f t="shared" si="131"/>
        <v>77376</v>
      </c>
    </row>
    <row r="1382" spans="1:31">
      <c r="A1382" s="26"/>
      <c r="B1382" s="210" t="s">
        <v>2360</v>
      </c>
      <c r="C1382" s="211" t="s">
        <v>2361</v>
      </c>
      <c r="D1382" s="211" t="s">
        <v>106</v>
      </c>
      <c r="E1382" s="211" t="s">
        <v>107</v>
      </c>
      <c r="F1382" s="241" t="s">
        <v>103</v>
      </c>
      <c r="G1382" s="357">
        <v>0.5</v>
      </c>
      <c r="H1382" s="360">
        <v>352.48239271827111</v>
      </c>
      <c r="I1382" s="365">
        <v>295.91815694928124</v>
      </c>
      <c r="J1382" s="332">
        <f>Table1[[#This Row],[Embellishment Area (m2)]]*Table1[[#This Row],[Construction Unit Rate ($/m)]]*Table1[[#This Row],[Embellishment Area Factor]]</f>
        <v>52152.97000513177</v>
      </c>
      <c r="K1382" s="246">
        <v>704.96478543654223</v>
      </c>
      <c r="L1382" s="337">
        <v>157.26221918381682</v>
      </c>
      <c r="M1382" s="88">
        <f>Table1[[#This Row],[Size of land (m2)]]*Table1[[#This Row],[Land Unit Rate ($/m2)]]</f>
        <v>110864.32660419391</v>
      </c>
      <c r="N1382" s="244">
        <v>2021</v>
      </c>
      <c r="O1382" s="202">
        <f>ROUND(IF(Table1[[#This Row],[Valuation Year]]=2016,(Table1[[#This Row],[Total Construction Cost ($)]]+Table1[[#This Row],[Land Value]])*('General Input Sheet'!$G$38/'General Input Sheet'!$G$43),Table1[[#This Row],[Total Construction Cost ($)]]+Table1[[#This Row],[Land Value]]),0)</f>
        <v>163017</v>
      </c>
      <c r="P1382" s="123" t="str" cm="1">
        <f t="array" ref="P1382">_xlfn.IFS(Table1[[#This Row],[Asset Class]]&lt;&gt;"Local","y",P$11=$E1382,"y",Table1[[#This Row],[Asset Class]]="Local","")</f>
        <v>y</v>
      </c>
      <c r="Q1382" s="86" t="str" cm="1">
        <f t="array" ref="Q1382">_xlfn.IFS(Table1[[#This Row],[Asset Class]]&lt;&gt;"Local","y",Q$11=$E1382,"y",Table1[[#This Row],[Asset Class]]="Local","")</f>
        <v>y</v>
      </c>
      <c r="R1382" s="86" t="str" cm="1">
        <f t="array" ref="R1382">_xlfn.IFS(Table1[[#This Row],[Asset Class]]&lt;&gt;"Local","y",R$11=$E1382,"y",Table1[[#This Row],[Asset Class]]="Local","")</f>
        <v>y</v>
      </c>
      <c r="S1382" s="341" t="str" cm="1">
        <f t="array" ref="S1382">_xlfn.IFS(Table1[[#This Row],[Asset Class]]&lt;&gt;"Local","y",S$11=$E1382,"y",Table1[[#This Row],[Asset Class]]="Local","")</f>
        <v>y</v>
      </c>
      <c r="T1382" s="50"/>
      <c r="U1382" s="95">
        <f>IF(Table1[[#This Row],[Asset Class]]&lt;&gt;"Local",0.25,IF(P1382="y",1,""))</f>
        <v>0.25</v>
      </c>
      <c r="V1382" s="415">
        <f>IF(Table1[[#This Row],[Asset Class]]&lt;&gt;"Local",0.25,IF(Q1382="y",1,""))</f>
        <v>0.25</v>
      </c>
      <c r="W1382" s="415">
        <f>IF(Table1[[#This Row],[Asset Class]]&lt;&gt;"Local",0.25,IF(R1382="y",1,""))</f>
        <v>0.25</v>
      </c>
      <c r="X1382" s="415">
        <f>IF(Table1[[#This Row],[Asset Class]]&lt;&gt;"Local",0.25,IF(S1382="y",1,""))</f>
        <v>0.25</v>
      </c>
      <c r="Y1382" s="95">
        <f t="shared" si="126"/>
        <v>1</v>
      </c>
      <c r="Z1382" s="50"/>
      <c r="AA1382" s="257">
        <f t="shared" si="127"/>
        <v>40754.25</v>
      </c>
      <c r="AB1382" s="258">
        <f t="shared" si="128"/>
        <v>40754.25</v>
      </c>
      <c r="AC1382" s="258">
        <f t="shared" si="129"/>
        <v>40754.25</v>
      </c>
      <c r="AD1382" s="258">
        <f t="shared" si="130"/>
        <v>40754.25</v>
      </c>
      <c r="AE1382" s="259">
        <f t="shared" si="131"/>
        <v>163017</v>
      </c>
    </row>
    <row r="1383" spans="1:31">
      <c r="A1383" s="26"/>
      <c r="B1383" s="210" t="s">
        <v>2362</v>
      </c>
      <c r="C1383" s="211" t="s">
        <v>2363</v>
      </c>
      <c r="D1383" s="211" t="s">
        <v>111</v>
      </c>
      <c r="E1383" s="211" t="s">
        <v>107</v>
      </c>
      <c r="F1383" s="241" t="s">
        <v>103</v>
      </c>
      <c r="G1383" s="357">
        <v>0.5</v>
      </c>
      <c r="H1383" s="360">
        <v>1615.9884514437495</v>
      </c>
      <c r="I1383" s="365">
        <v>111.62041035606889</v>
      </c>
      <c r="J1383" s="332">
        <f>Table1[[#This Row],[Embellishment Area (m2)]]*Table1[[#This Row],[Construction Unit Rate ($/m)]]*Table1[[#This Row],[Embellishment Area Factor]]</f>
        <v>90188.647040409807</v>
      </c>
      <c r="K1383" s="246">
        <v>3231.9769028874989</v>
      </c>
      <c r="L1383" s="337">
        <v>66.125722619436161</v>
      </c>
      <c r="M1383" s="88">
        <f>Table1[[#This Row],[Size of land (m2)]]*Table1[[#This Row],[Land Unit Rate ($/m2)]]</f>
        <v>213716.80819276313</v>
      </c>
      <c r="N1383" s="244">
        <v>2021</v>
      </c>
      <c r="O1383" s="202">
        <f>ROUND(IF(Table1[[#This Row],[Valuation Year]]=2016,(Table1[[#This Row],[Total Construction Cost ($)]]+Table1[[#This Row],[Land Value]])*('General Input Sheet'!$G$38/'General Input Sheet'!$G$43),Table1[[#This Row],[Total Construction Cost ($)]]+Table1[[#This Row],[Land Value]]),0)</f>
        <v>303905</v>
      </c>
      <c r="P1383" s="123" t="str" cm="1">
        <f t="array" ref="P1383">_xlfn.IFS(Table1[[#This Row],[Asset Class]]&lt;&gt;"Local","y",P$11=$E1383,"y",Table1[[#This Row],[Asset Class]]="Local","")</f>
        <v>y</v>
      </c>
      <c r="Q1383" s="86" t="str" cm="1">
        <f t="array" ref="Q1383">_xlfn.IFS(Table1[[#This Row],[Asset Class]]&lt;&gt;"Local","y",Q$11=$E1383,"y",Table1[[#This Row],[Asset Class]]="Local","")</f>
        <v/>
      </c>
      <c r="R1383" s="86" t="str" cm="1">
        <f t="array" ref="R1383">_xlfn.IFS(Table1[[#This Row],[Asset Class]]&lt;&gt;"Local","y",R$11=$E1383,"y",Table1[[#This Row],[Asset Class]]="Local","")</f>
        <v/>
      </c>
      <c r="S1383" s="341" t="str" cm="1">
        <f t="array" ref="S1383">_xlfn.IFS(Table1[[#This Row],[Asset Class]]&lt;&gt;"Local","y",S$11=$E1383,"y",Table1[[#This Row],[Asset Class]]="Local","")</f>
        <v/>
      </c>
      <c r="T1383" s="50"/>
      <c r="U1383" s="95">
        <f>IF(Table1[[#This Row],[Asset Class]]&lt;&gt;"Local",0.25,IF(P1383="y",1,""))</f>
        <v>1</v>
      </c>
      <c r="V1383" s="415" t="str">
        <f>IF(Table1[[#This Row],[Asset Class]]&lt;&gt;"Local",0.25,IF(Q1383="y",1,""))</f>
        <v/>
      </c>
      <c r="W1383" s="415" t="str">
        <f>IF(Table1[[#This Row],[Asset Class]]&lt;&gt;"Local",0.25,IF(R1383="y",1,""))</f>
        <v/>
      </c>
      <c r="X1383" s="415" t="str">
        <f>IF(Table1[[#This Row],[Asset Class]]&lt;&gt;"Local",0.25,IF(S1383="y",1,""))</f>
        <v/>
      </c>
      <c r="Y1383" s="95">
        <f t="shared" si="126"/>
        <v>1</v>
      </c>
      <c r="Z1383" s="50"/>
      <c r="AA1383" s="257">
        <f t="shared" si="127"/>
        <v>303905</v>
      </c>
      <c r="AB1383" s="258" t="str">
        <f t="shared" si="128"/>
        <v/>
      </c>
      <c r="AC1383" s="258" t="str">
        <f t="shared" si="129"/>
        <v/>
      </c>
      <c r="AD1383" s="258" t="str">
        <f t="shared" si="130"/>
        <v/>
      </c>
      <c r="AE1383" s="259">
        <f t="shared" si="131"/>
        <v>303905</v>
      </c>
    </row>
    <row r="1384" spans="1:31">
      <c r="A1384" s="26"/>
      <c r="B1384" s="210" t="s">
        <v>2360</v>
      </c>
      <c r="C1384" s="211" t="s">
        <v>2364</v>
      </c>
      <c r="D1384" s="211" t="s">
        <v>106</v>
      </c>
      <c r="E1384" s="211" t="s">
        <v>107</v>
      </c>
      <c r="F1384" s="241" t="s">
        <v>108</v>
      </c>
      <c r="G1384" s="357">
        <v>0.5</v>
      </c>
      <c r="H1384" s="360">
        <v>52961.570812617298</v>
      </c>
      <c r="I1384" s="365">
        <v>295.91815694928124</v>
      </c>
      <c r="J1384" s="332">
        <f>Table1[[#This Row],[Embellishment Area (m2)]]*Table1[[#This Row],[Construction Unit Rate ($/m)]]*Table1[[#This Row],[Embellishment Area Factor]]</f>
        <v>7836145.2120042788</v>
      </c>
      <c r="K1384" s="246">
        <v>105923.1416252346</v>
      </c>
      <c r="L1384" s="337">
        <v>157.26221918381682</v>
      </c>
      <c r="M1384" s="88">
        <f>Table1[[#This Row],[Size of land (m2)]]*Table1[[#This Row],[Land Unit Rate ($/m2)]]</f>
        <v>16657708.314906115</v>
      </c>
      <c r="N1384" s="244">
        <v>2021</v>
      </c>
      <c r="O1384" s="202">
        <f>ROUND(IF(Table1[[#This Row],[Valuation Year]]=2016,(Table1[[#This Row],[Total Construction Cost ($)]]+Table1[[#This Row],[Land Value]])*('General Input Sheet'!$G$38/'General Input Sheet'!$G$43),Table1[[#This Row],[Total Construction Cost ($)]]+Table1[[#This Row],[Land Value]]),0)</f>
        <v>24493854</v>
      </c>
      <c r="P1384" s="123" t="str" cm="1">
        <f t="array" ref="P1384">_xlfn.IFS(Table1[[#This Row],[Asset Class]]&lt;&gt;"Local","y",P$11=$E1384,"y",Table1[[#This Row],[Asset Class]]="Local","")</f>
        <v>y</v>
      </c>
      <c r="Q1384" s="86" t="str" cm="1">
        <f t="array" ref="Q1384">_xlfn.IFS(Table1[[#This Row],[Asset Class]]&lt;&gt;"Local","y",Q$11=$E1384,"y",Table1[[#This Row],[Asset Class]]="Local","")</f>
        <v>y</v>
      </c>
      <c r="R1384" s="86" t="str" cm="1">
        <f t="array" ref="R1384">_xlfn.IFS(Table1[[#This Row],[Asset Class]]&lt;&gt;"Local","y",R$11=$E1384,"y",Table1[[#This Row],[Asset Class]]="Local","")</f>
        <v>y</v>
      </c>
      <c r="S1384" s="341" t="str" cm="1">
        <f t="array" ref="S1384">_xlfn.IFS(Table1[[#This Row],[Asset Class]]&lt;&gt;"Local","y",S$11=$E1384,"y",Table1[[#This Row],[Asset Class]]="Local","")</f>
        <v>y</v>
      </c>
      <c r="T1384" s="50"/>
      <c r="U1384" s="95">
        <f>IF(Table1[[#This Row],[Asset Class]]&lt;&gt;"Local",0.25,IF(P1384="y",1,""))</f>
        <v>0.25</v>
      </c>
      <c r="V1384" s="415">
        <f>IF(Table1[[#This Row],[Asset Class]]&lt;&gt;"Local",0.25,IF(Q1384="y",1,""))</f>
        <v>0.25</v>
      </c>
      <c r="W1384" s="415">
        <f>IF(Table1[[#This Row],[Asset Class]]&lt;&gt;"Local",0.25,IF(R1384="y",1,""))</f>
        <v>0.25</v>
      </c>
      <c r="X1384" s="415">
        <f>IF(Table1[[#This Row],[Asset Class]]&lt;&gt;"Local",0.25,IF(S1384="y",1,""))</f>
        <v>0.25</v>
      </c>
      <c r="Y1384" s="95">
        <f t="shared" si="126"/>
        <v>1</v>
      </c>
      <c r="Z1384" s="50"/>
      <c r="AA1384" s="257">
        <f t="shared" si="127"/>
        <v>6123463.5</v>
      </c>
      <c r="AB1384" s="258">
        <f t="shared" si="128"/>
        <v>6123463.5</v>
      </c>
      <c r="AC1384" s="258">
        <f t="shared" si="129"/>
        <v>6123463.5</v>
      </c>
      <c r="AD1384" s="258">
        <f t="shared" si="130"/>
        <v>6123463.5</v>
      </c>
      <c r="AE1384" s="259">
        <f t="shared" si="131"/>
        <v>24493854</v>
      </c>
    </row>
    <row r="1385" spans="1:31">
      <c r="A1385" s="26"/>
      <c r="B1385" s="210" t="s">
        <v>2362</v>
      </c>
      <c r="C1385" s="211" t="s">
        <v>2365</v>
      </c>
      <c r="D1385" s="211" t="s">
        <v>111</v>
      </c>
      <c r="E1385" s="211" t="s">
        <v>107</v>
      </c>
      <c r="F1385" s="241" t="s">
        <v>103</v>
      </c>
      <c r="G1385" s="357">
        <v>0.5</v>
      </c>
      <c r="H1385" s="360">
        <v>2173.1259378944965</v>
      </c>
      <c r="I1385" s="365">
        <v>111.62041035606889</v>
      </c>
      <c r="J1385" s="332">
        <f>Table1[[#This Row],[Embellishment Area (m2)]]*Table1[[#This Row],[Construction Unit Rate ($/m)]]*Table1[[#This Row],[Embellishment Area Factor]]</f>
        <v>121282.60447160038</v>
      </c>
      <c r="K1385" s="246">
        <v>4346.2518757889929</v>
      </c>
      <c r="L1385" s="337">
        <v>66.125722619436161</v>
      </c>
      <c r="M1385" s="88">
        <f>Table1[[#This Row],[Size of land (m2)]]*Table1[[#This Row],[Land Unit Rate ($/m2)]]</f>
        <v>287399.04597262706</v>
      </c>
      <c r="N1385" s="244">
        <v>2021</v>
      </c>
      <c r="O1385" s="202">
        <f>ROUND(IF(Table1[[#This Row],[Valuation Year]]=2016,(Table1[[#This Row],[Total Construction Cost ($)]]+Table1[[#This Row],[Land Value]])*('General Input Sheet'!$G$38/'General Input Sheet'!$G$43),Table1[[#This Row],[Total Construction Cost ($)]]+Table1[[#This Row],[Land Value]]),0)</f>
        <v>408682</v>
      </c>
      <c r="P1385" s="123" t="str" cm="1">
        <f t="array" ref="P1385">_xlfn.IFS(Table1[[#This Row],[Asset Class]]&lt;&gt;"Local","y",P$11=$E1385,"y",Table1[[#This Row],[Asset Class]]="Local","")</f>
        <v>y</v>
      </c>
      <c r="Q1385" s="86" t="str" cm="1">
        <f t="array" ref="Q1385">_xlfn.IFS(Table1[[#This Row],[Asset Class]]&lt;&gt;"Local","y",Q$11=$E1385,"y",Table1[[#This Row],[Asset Class]]="Local","")</f>
        <v/>
      </c>
      <c r="R1385" s="86" t="str" cm="1">
        <f t="array" ref="R1385">_xlfn.IFS(Table1[[#This Row],[Asset Class]]&lt;&gt;"Local","y",R$11=$E1385,"y",Table1[[#This Row],[Asset Class]]="Local","")</f>
        <v/>
      </c>
      <c r="S1385" s="341" t="str" cm="1">
        <f t="array" ref="S1385">_xlfn.IFS(Table1[[#This Row],[Asset Class]]&lt;&gt;"Local","y",S$11=$E1385,"y",Table1[[#This Row],[Asset Class]]="Local","")</f>
        <v/>
      </c>
      <c r="T1385" s="50"/>
      <c r="U1385" s="95">
        <f>IF(Table1[[#This Row],[Asset Class]]&lt;&gt;"Local",0.25,IF(P1385="y",1,""))</f>
        <v>1</v>
      </c>
      <c r="V1385" s="415" t="str">
        <f>IF(Table1[[#This Row],[Asset Class]]&lt;&gt;"Local",0.25,IF(Q1385="y",1,""))</f>
        <v/>
      </c>
      <c r="W1385" s="415" t="str">
        <f>IF(Table1[[#This Row],[Asset Class]]&lt;&gt;"Local",0.25,IF(R1385="y",1,""))</f>
        <v/>
      </c>
      <c r="X1385" s="415" t="str">
        <f>IF(Table1[[#This Row],[Asset Class]]&lt;&gt;"Local",0.25,IF(S1385="y",1,""))</f>
        <v/>
      </c>
      <c r="Y1385" s="95">
        <f t="shared" si="126"/>
        <v>1</v>
      </c>
      <c r="Z1385" s="50"/>
      <c r="AA1385" s="257">
        <f t="shared" si="127"/>
        <v>408682</v>
      </c>
      <c r="AB1385" s="258" t="str">
        <f t="shared" si="128"/>
        <v/>
      </c>
      <c r="AC1385" s="258" t="str">
        <f t="shared" si="129"/>
        <v/>
      </c>
      <c r="AD1385" s="258" t="str">
        <f t="shared" si="130"/>
        <v/>
      </c>
      <c r="AE1385" s="259">
        <f t="shared" si="131"/>
        <v>408682</v>
      </c>
    </row>
    <row r="1386" spans="1:31">
      <c r="A1386" s="26"/>
      <c r="B1386" s="210" t="s">
        <v>2366</v>
      </c>
      <c r="C1386" s="211" t="s">
        <v>2367</v>
      </c>
      <c r="D1386" s="211" t="s">
        <v>111</v>
      </c>
      <c r="E1386" s="211" t="s">
        <v>107</v>
      </c>
      <c r="F1386" s="241" t="s">
        <v>103</v>
      </c>
      <c r="G1386" s="357">
        <v>0.5</v>
      </c>
      <c r="H1386" s="360">
        <v>1714.2829087216371</v>
      </c>
      <c r="I1386" s="365">
        <v>111.62041035606889</v>
      </c>
      <c r="J1386" s="332">
        <f>Table1[[#This Row],[Embellishment Area (m2)]]*Table1[[#This Row],[Construction Unit Rate ($/m)]]*Table1[[#This Row],[Embellishment Area Factor]]</f>
        <v>95674.480868952262</v>
      </c>
      <c r="K1386" s="246">
        <v>0</v>
      </c>
      <c r="L1386" s="337">
        <v>66.125722619436161</v>
      </c>
      <c r="M1386" s="88">
        <f>Table1[[#This Row],[Size of land (m2)]]*Table1[[#This Row],[Land Unit Rate ($/m2)]]</f>
        <v>0</v>
      </c>
      <c r="N1386" s="244">
        <v>2021</v>
      </c>
      <c r="O1386" s="202">
        <f>ROUND(IF(Table1[[#This Row],[Valuation Year]]=2016,(Table1[[#This Row],[Total Construction Cost ($)]]+Table1[[#This Row],[Land Value]])*('General Input Sheet'!$G$38/'General Input Sheet'!$G$43),Table1[[#This Row],[Total Construction Cost ($)]]+Table1[[#This Row],[Land Value]]),0)</f>
        <v>95674</v>
      </c>
      <c r="P1386" s="123" t="str" cm="1">
        <f t="array" ref="P1386">_xlfn.IFS(Table1[[#This Row],[Asset Class]]&lt;&gt;"Local","y",P$11=$E1386,"y",Table1[[#This Row],[Asset Class]]="Local","")</f>
        <v>y</v>
      </c>
      <c r="Q1386" s="86" t="str" cm="1">
        <f t="array" ref="Q1386">_xlfn.IFS(Table1[[#This Row],[Asset Class]]&lt;&gt;"Local","y",Q$11=$E1386,"y",Table1[[#This Row],[Asset Class]]="Local","")</f>
        <v/>
      </c>
      <c r="R1386" s="86" t="str" cm="1">
        <f t="array" ref="R1386">_xlfn.IFS(Table1[[#This Row],[Asset Class]]&lt;&gt;"Local","y",R$11=$E1386,"y",Table1[[#This Row],[Asset Class]]="Local","")</f>
        <v/>
      </c>
      <c r="S1386" s="341" t="str" cm="1">
        <f t="array" ref="S1386">_xlfn.IFS(Table1[[#This Row],[Asset Class]]&lt;&gt;"Local","y",S$11=$E1386,"y",Table1[[#This Row],[Asset Class]]="Local","")</f>
        <v/>
      </c>
      <c r="T1386" s="50"/>
      <c r="U1386" s="95">
        <f>IF(Table1[[#This Row],[Asset Class]]&lt;&gt;"Local",0.25,IF(P1386="y",1,""))</f>
        <v>1</v>
      </c>
      <c r="V1386" s="415" t="str">
        <f>IF(Table1[[#This Row],[Asset Class]]&lt;&gt;"Local",0.25,IF(Q1386="y",1,""))</f>
        <v/>
      </c>
      <c r="W1386" s="415" t="str">
        <f>IF(Table1[[#This Row],[Asset Class]]&lt;&gt;"Local",0.25,IF(R1386="y",1,""))</f>
        <v/>
      </c>
      <c r="X1386" s="415" t="str">
        <f>IF(Table1[[#This Row],[Asset Class]]&lt;&gt;"Local",0.25,IF(S1386="y",1,""))</f>
        <v/>
      </c>
      <c r="Y1386" s="95">
        <f t="shared" si="126"/>
        <v>1</v>
      </c>
      <c r="Z1386" s="50"/>
      <c r="AA1386" s="257">
        <f t="shared" si="127"/>
        <v>95674</v>
      </c>
      <c r="AB1386" s="258" t="str">
        <f t="shared" si="128"/>
        <v/>
      </c>
      <c r="AC1386" s="258" t="str">
        <f t="shared" si="129"/>
        <v/>
      </c>
      <c r="AD1386" s="258" t="str">
        <f t="shared" si="130"/>
        <v/>
      </c>
      <c r="AE1386" s="259">
        <f t="shared" si="131"/>
        <v>95674</v>
      </c>
    </row>
    <row r="1387" spans="1:31">
      <c r="A1387" s="26"/>
      <c r="B1387" s="210" t="s">
        <v>2366</v>
      </c>
      <c r="C1387" s="211" t="s">
        <v>2368</v>
      </c>
      <c r="D1387" s="211" t="s">
        <v>111</v>
      </c>
      <c r="E1387" s="211" t="s">
        <v>107</v>
      </c>
      <c r="F1387" s="241" t="s">
        <v>103</v>
      </c>
      <c r="G1387" s="357">
        <v>0.5</v>
      </c>
      <c r="H1387" s="360">
        <v>975.10074669902895</v>
      </c>
      <c r="I1387" s="365">
        <v>111.62041035606889</v>
      </c>
      <c r="J1387" s="332">
        <f>Table1[[#This Row],[Embellishment Area (m2)]]*Table1[[#This Row],[Construction Unit Rate ($/m)]]*Table1[[#This Row],[Embellishment Area Factor]]</f>
        <v>54420.572742527394</v>
      </c>
      <c r="K1387" s="246">
        <v>0</v>
      </c>
      <c r="L1387" s="337">
        <v>66.125722619436161</v>
      </c>
      <c r="M1387" s="88">
        <f>Table1[[#This Row],[Size of land (m2)]]*Table1[[#This Row],[Land Unit Rate ($/m2)]]</f>
        <v>0</v>
      </c>
      <c r="N1387" s="244">
        <v>2021</v>
      </c>
      <c r="O1387" s="202">
        <f>ROUND(IF(Table1[[#This Row],[Valuation Year]]=2016,(Table1[[#This Row],[Total Construction Cost ($)]]+Table1[[#This Row],[Land Value]])*('General Input Sheet'!$G$38/'General Input Sheet'!$G$43),Table1[[#This Row],[Total Construction Cost ($)]]+Table1[[#This Row],[Land Value]]),0)</f>
        <v>54421</v>
      </c>
      <c r="P1387" s="123" t="str" cm="1">
        <f t="array" ref="P1387">_xlfn.IFS(Table1[[#This Row],[Asset Class]]&lt;&gt;"Local","y",P$11=$E1387,"y",Table1[[#This Row],[Asset Class]]="Local","")</f>
        <v>y</v>
      </c>
      <c r="Q1387" s="86" t="str" cm="1">
        <f t="array" ref="Q1387">_xlfn.IFS(Table1[[#This Row],[Asset Class]]&lt;&gt;"Local","y",Q$11=$E1387,"y",Table1[[#This Row],[Asset Class]]="Local","")</f>
        <v/>
      </c>
      <c r="R1387" s="86" t="str" cm="1">
        <f t="array" ref="R1387">_xlfn.IFS(Table1[[#This Row],[Asset Class]]&lt;&gt;"Local","y",R$11=$E1387,"y",Table1[[#This Row],[Asset Class]]="Local","")</f>
        <v/>
      </c>
      <c r="S1387" s="341" t="str" cm="1">
        <f t="array" ref="S1387">_xlfn.IFS(Table1[[#This Row],[Asset Class]]&lt;&gt;"Local","y",S$11=$E1387,"y",Table1[[#This Row],[Asset Class]]="Local","")</f>
        <v/>
      </c>
      <c r="T1387" s="50"/>
      <c r="U1387" s="95">
        <f>IF(Table1[[#This Row],[Asset Class]]&lt;&gt;"Local",0.25,IF(P1387="y",1,""))</f>
        <v>1</v>
      </c>
      <c r="V1387" s="415" t="str">
        <f>IF(Table1[[#This Row],[Asset Class]]&lt;&gt;"Local",0.25,IF(Q1387="y",1,""))</f>
        <v/>
      </c>
      <c r="W1387" s="415" t="str">
        <f>IF(Table1[[#This Row],[Asset Class]]&lt;&gt;"Local",0.25,IF(R1387="y",1,""))</f>
        <v/>
      </c>
      <c r="X1387" s="415" t="str">
        <f>IF(Table1[[#This Row],[Asset Class]]&lt;&gt;"Local",0.25,IF(S1387="y",1,""))</f>
        <v/>
      </c>
      <c r="Y1387" s="95">
        <f t="shared" si="126"/>
        <v>1</v>
      </c>
      <c r="Z1387" s="50"/>
      <c r="AA1387" s="257">
        <f t="shared" si="127"/>
        <v>54421</v>
      </c>
      <c r="AB1387" s="258" t="str">
        <f t="shared" si="128"/>
        <v/>
      </c>
      <c r="AC1387" s="258" t="str">
        <f t="shared" si="129"/>
        <v/>
      </c>
      <c r="AD1387" s="258" t="str">
        <f t="shared" si="130"/>
        <v/>
      </c>
      <c r="AE1387" s="259">
        <f t="shared" si="131"/>
        <v>54421</v>
      </c>
    </row>
    <row r="1388" spans="1:31">
      <c r="A1388" s="26"/>
      <c r="B1388" s="210" t="s">
        <v>2369</v>
      </c>
      <c r="C1388" s="211" t="s">
        <v>2370</v>
      </c>
      <c r="D1388" s="211" t="s">
        <v>111</v>
      </c>
      <c r="E1388" s="211" t="s">
        <v>114</v>
      </c>
      <c r="F1388" s="241" t="s">
        <v>103</v>
      </c>
      <c r="G1388" s="357">
        <v>0.5</v>
      </c>
      <c r="H1388" s="360">
        <v>6323.7094680645096</v>
      </c>
      <c r="I1388" s="365">
        <v>77.371645491830151</v>
      </c>
      <c r="J1388" s="332">
        <f>Table1[[#This Row],[Embellishment Area (m2)]]*Table1[[#This Row],[Construction Unit Rate ($/m)]]*Table1[[#This Row],[Embellishment Area Factor]]</f>
        <v>244637.90357820853</v>
      </c>
      <c r="K1388" s="246">
        <v>0</v>
      </c>
      <c r="L1388" s="337">
        <v>51.919695325664051</v>
      </c>
      <c r="M1388" s="88">
        <f>Table1[[#This Row],[Size of land (m2)]]*Table1[[#This Row],[Land Unit Rate ($/m2)]]</f>
        <v>0</v>
      </c>
      <c r="N1388" s="244">
        <v>2021</v>
      </c>
      <c r="O1388" s="202">
        <f>ROUND(IF(Table1[[#This Row],[Valuation Year]]=2016,(Table1[[#This Row],[Total Construction Cost ($)]]+Table1[[#This Row],[Land Value]])*('General Input Sheet'!$G$38/'General Input Sheet'!$G$43),Table1[[#This Row],[Total Construction Cost ($)]]+Table1[[#This Row],[Land Value]]),0)</f>
        <v>244638</v>
      </c>
      <c r="P1388" s="123" t="str" cm="1">
        <f t="array" ref="P1388">_xlfn.IFS(Table1[[#This Row],[Asset Class]]&lt;&gt;"Local","y",P$11=$E1388,"y",Table1[[#This Row],[Asset Class]]="Local","")</f>
        <v/>
      </c>
      <c r="Q1388" s="86" t="str" cm="1">
        <f t="array" ref="Q1388">_xlfn.IFS(Table1[[#This Row],[Asset Class]]&lt;&gt;"Local","y",Q$11=$E1388,"y",Table1[[#This Row],[Asset Class]]="Local","")</f>
        <v/>
      </c>
      <c r="R1388" s="86" t="str" cm="1">
        <f t="array" ref="R1388">_xlfn.IFS(Table1[[#This Row],[Asset Class]]&lt;&gt;"Local","y",R$11=$E1388,"y",Table1[[#This Row],[Asset Class]]="Local","")</f>
        <v/>
      </c>
      <c r="S1388" s="341" t="str" cm="1">
        <f t="array" ref="S1388">_xlfn.IFS(Table1[[#This Row],[Asset Class]]&lt;&gt;"Local","y",S$11=$E1388,"y",Table1[[#This Row],[Asset Class]]="Local","")</f>
        <v>y</v>
      </c>
      <c r="T1388" s="50"/>
      <c r="U1388" s="95" t="str">
        <f>IF(Table1[[#This Row],[Asset Class]]&lt;&gt;"Local",0.25,IF(P1388="y",1,""))</f>
        <v/>
      </c>
      <c r="V1388" s="415" t="str">
        <f>IF(Table1[[#This Row],[Asset Class]]&lt;&gt;"Local",0.25,IF(Q1388="y",1,""))</f>
        <v/>
      </c>
      <c r="W1388" s="415" t="str">
        <f>IF(Table1[[#This Row],[Asset Class]]&lt;&gt;"Local",0.25,IF(R1388="y",1,""))</f>
        <v/>
      </c>
      <c r="X1388" s="415">
        <f>IF(Table1[[#This Row],[Asset Class]]&lt;&gt;"Local",0.25,IF(S1388="y",1,""))</f>
        <v>1</v>
      </c>
      <c r="Y1388" s="95">
        <f t="shared" si="126"/>
        <v>1</v>
      </c>
      <c r="Z1388" s="50"/>
      <c r="AA1388" s="257" t="str">
        <f t="shared" si="127"/>
        <v/>
      </c>
      <c r="AB1388" s="258" t="str">
        <f t="shared" si="128"/>
        <v/>
      </c>
      <c r="AC1388" s="258" t="str">
        <f t="shared" si="129"/>
        <v/>
      </c>
      <c r="AD1388" s="258">
        <f t="shared" si="130"/>
        <v>244638</v>
      </c>
      <c r="AE1388" s="259">
        <f t="shared" si="131"/>
        <v>244638</v>
      </c>
    </row>
    <row r="1389" spans="1:31">
      <c r="A1389" s="26"/>
      <c r="B1389" s="210" t="s">
        <v>2371</v>
      </c>
      <c r="C1389" s="211" t="s">
        <v>2372</v>
      </c>
      <c r="D1389" s="211" t="s">
        <v>106</v>
      </c>
      <c r="E1389" s="211" t="s">
        <v>102</v>
      </c>
      <c r="F1389" s="241" t="s">
        <v>103</v>
      </c>
      <c r="G1389" s="357">
        <v>0.5</v>
      </c>
      <c r="H1389" s="360">
        <v>21684.552401139332</v>
      </c>
      <c r="I1389" s="365">
        <v>452.87898632773505</v>
      </c>
      <c r="J1389" s="332">
        <f>Table1[[#This Row],[Embellishment Area (m2)]]*Table1[[#This Row],[Construction Unit Rate ($/m)]]*Table1[[#This Row],[Embellishment Area Factor]]</f>
        <v>4910239.0551993167</v>
      </c>
      <c r="K1389" s="246">
        <v>43369.104802278664</v>
      </c>
      <c r="L1389" s="337">
        <v>140.14546069071523</v>
      </c>
      <c r="M1389" s="88">
        <f>Table1[[#This Row],[Size of land (m2)]]*Table1[[#This Row],[Land Unit Rate ($/m2)]]</f>
        <v>6077983.1722592534</v>
      </c>
      <c r="N1389" s="244">
        <v>2021</v>
      </c>
      <c r="O1389" s="202">
        <f>ROUND(IF(Table1[[#This Row],[Valuation Year]]=2016,(Table1[[#This Row],[Total Construction Cost ($)]]+Table1[[#This Row],[Land Value]])*('General Input Sheet'!$G$38/'General Input Sheet'!$G$43),Table1[[#This Row],[Total Construction Cost ($)]]+Table1[[#This Row],[Land Value]]),0)</f>
        <v>10988222</v>
      </c>
      <c r="P1389" s="123" t="str" cm="1">
        <f t="array" ref="P1389">_xlfn.IFS(Table1[[#This Row],[Asset Class]]&lt;&gt;"Local","y",P$11=$E1389,"y",Table1[[#This Row],[Asset Class]]="Local","")</f>
        <v>y</v>
      </c>
      <c r="Q1389" s="86" t="str" cm="1">
        <f t="array" ref="Q1389">_xlfn.IFS(Table1[[#This Row],[Asset Class]]&lt;&gt;"Local","y",Q$11=$E1389,"y",Table1[[#This Row],[Asset Class]]="Local","")</f>
        <v>y</v>
      </c>
      <c r="R1389" s="86" t="str" cm="1">
        <f t="array" ref="R1389">_xlfn.IFS(Table1[[#This Row],[Asset Class]]&lt;&gt;"Local","y",R$11=$E1389,"y",Table1[[#This Row],[Asset Class]]="Local","")</f>
        <v>y</v>
      </c>
      <c r="S1389" s="341" t="str" cm="1">
        <f t="array" ref="S1389">_xlfn.IFS(Table1[[#This Row],[Asset Class]]&lt;&gt;"Local","y",S$11=$E1389,"y",Table1[[#This Row],[Asset Class]]="Local","")</f>
        <v>y</v>
      </c>
      <c r="T1389" s="50"/>
      <c r="U1389" s="95">
        <f>IF(Table1[[#This Row],[Asset Class]]&lt;&gt;"Local",0.25,IF(P1389="y",1,""))</f>
        <v>0.25</v>
      </c>
      <c r="V1389" s="415">
        <f>IF(Table1[[#This Row],[Asset Class]]&lt;&gt;"Local",0.25,IF(Q1389="y",1,""))</f>
        <v>0.25</v>
      </c>
      <c r="W1389" s="415">
        <f>IF(Table1[[#This Row],[Asset Class]]&lt;&gt;"Local",0.25,IF(R1389="y",1,""))</f>
        <v>0.25</v>
      </c>
      <c r="X1389" s="415">
        <f>IF(Table1[[#This Row],[Asset Class]]&lt;&gt;"Local",0.25,IF(S1389="y",1,""))</f>
        <v>0.25</v>
      </c>
      <c r="Y1389" s="95">
        <f t="shared" si="126"/>
        <v>1</v>
      </c>
      <c r="Z1389" s="50"/>
      <c r="AA1389" s="257">
        <f t="shared" si="127"/>
        <v>2747055.5</v>
      </c>
      <c r="AB1389" s="258">
        <f t="shared" si="128"/>
        <v>2747055.5</v>
      </c>
      <c r="AC1389" s="258">
        <f t="shared" si="129"/>
        <v>2747055.5</v>
      </c>
      <c r="AD1389" s="258">
        <f t="shared" si="130"/>
        <v>2747055.5</v>
      </c>
      <c r="AE1389" s="259">
        <f t="shared" si="131"/>
        <v>10988222</v>
      </c>
    </row>
    <row r="1390" spans="1:31">
      <c r="A1390" s="26"/>
      <c r="B1390" s="210" t="s">
        <v>2373</v>
      </c>
      <c r="C1390" s="211" t="s">
        <v>2374</v>
      </c>
      <c r="D1390" s="211" t="s">
        <v>111</v>
      </c>
      <c r="E1390" s="211" t="s">
        <v>107</v>
      </c>
      <c r="F1390" s="241" t="s">
        <v>103</v>
      </c>
      <c r="G1390" s="357">
        <v>0.5</v>
      </c>
      <c r="H1390" s="360">
        <v>1142.477567395093</v>
      </c>
      <c r="I1390" s="365">
        <v>111.62041035606889</v>
      </c>
      <c r="J1390" s="332">
        <f>Table1[[#This Row],[Embellishment Area (m2)]]*Table1[[#This Row],[Construction Unit Rate ($/m)]]*Table1[[#This Row],[Embellishment Area Factor]]</f>
        <v>63761.907447621816</v>
      </c>
      <c r="K1390" s="246">
        <v>0</v>
      </c>
      <c r="L1390" s="337">
        <v>66.125722619436161</v>
      </c>
      <c r="M1390" s="88">
        <f>Table1[[#This Row],[Size of land (m2)]]*Table1[[#This Row],[Land Unit Rate ($/m2)]]</f>
        <v>0</v>
      </c>
      <c r="N1390" s="244">
        <v>2021</v>
      </c>
      <c r="O1390" s="202">
        <f>ROUND(IF(Table1[[#This Row],[Valuation Year]]=2016,(Table1[[#This Row],[Total Construction Cost ($)]]+Table1[[#This Row],[Land Value]])*('General Input Sheet'!$G$38/'General Input Sheet'!$G$43),Table1[[#This Row],[Total Construction Cost ($)]]+Table1[[#This Row],[Land Value]]),0)</f>
        <v>63762</v>
      </c>
      <c r="P1390" s="123" t="str" cm="1">
        <f t="array" ref="P1390">_xlfn.IFS(Table1[[#This Row],[Asset Class]]&lt;&gt;"Local","y",P$11=$E1390,"y",Table1[[#This Row],[Asset Class]]="Local","")</f>
        <v>y</v>
      </c>
      <c r="Q1390" s="86" t="str" cm="1">
        <f t="array" ref="Q1390">_xlfn.IFS(Table1[[#This Row],[Asset Class]]&lt;&gt;"Local","y",Q$11=$E1390,"y",Table1[[#This Row],[Asset Class]]="Local","")</f>
        <v/>
      </c>
      <c r="R1390" s="86" t="str" cm="1">
        <f t="array" ref="R1390">_xlfn.IFS(Table1[[#This Row],[Asset Class]]&lt;&gt;"Local","y",R$11=$E1390,"y",Table1[[#This Row],[Asset Class]]="Local","")</f>
        <v/>
      </c>
      <c r="S1390" s="341" t="str" cm="1">
        <f t="array" ref="S1390">_xlfn.IFS(Table1[[#This Row],[Asset Class]]&lt;&gt;"Local","y",S$11=$E1390,"y",Table1[[#This Row],[Asset Class]]="Local","")</f>
        <v/>
      </c>
      <c r="T1390" s="50"/>
      <c r="U1390" s="95">
        <f>IF(Table1[[#This Row],[Asset Class]]&lt;&gt;"Local",0.25,IF(P1390="y",1,""))</f>
        <v>1</v>
      </c>
      <c r="V1390" s="415" t="str">
        <f>IF(Table1[[#This Row],[Asset Class]]&lt;&gt;"Local",0.25,IF(Q1390="y",1,""))</f>
        <v/>
      </c>
      <c r="W1390" s="415" t="str">
        <f>IF(Table1[[#This Row],[Asset Class]]&lt;&gt;"Local",0.25,IF(R1390="y",1,""))</f>
        <v/>
      </c>
      <c r="X1390" s="415" t="str">
        <f>IF(Table1[[#This Row],[Asset Class]]&lt;&gt;"Local",0.25,IF(S1390="y",1,""))</f>
        <v/>
      </c>
      <c r="Y1390" s="95">
        <f t="shared" si="126"/>
        <v>1</v>
      </c>
      <c r="Z1390" s="50"/>
      <c r="AA1390" s="257">
        <f t="shared" si="127"/>
        <v>63762</v>
      </c>
      <c r="AB1390" s="258" t="str">
        <f t="shared" si="128"/>
        <v/>
      </c>
      <c r="AC1390" s="258" t="str">
        <f t="shared" si="129"/>
        <v/>
      </c>
      <c r="AD1390" s="258" t="str">
        <f t="shared" si="130"/>
        <v/>
      </c>
      <c r="AE1390" s="259">
        <f t="shared" si="131"/>
        <v>63762</v>
      </c>
    </row>
    <row r="1391" spans="1:31">
      <c r="A1391" s="26"/>
      <c r="B1391" s="210" t="s">
        <v>2375</v>
      </c>
      <c r="C1391" s="211" t="s">
        <v>2376</v>
      </c>
      <c r="D1391" s="211" t="s">
        <v>111</v>
      </c>
      <c r="E1391" s="211" t="s">
        <v>102</v>
      </c>
      <c r="F1391" s="241" t="s">
        <v>103</v>
      </c>
      <c r="G1391" s="357">
        <v>0.5</v>
      </c>
      <c r="H1391" s="360">
        <v>2853.272516791928</v>
      </c>
      <c r="I1391" s="365">
        <v>143.96305955739601</v>
      </c>
      <c r="J1391" s="332">
        <f>Table1[[#This Row],[Embellishment Area (m2)]]*Table1[[#This Row],[Construction Unit Rate ($/m)]]*Table1[[#This Row],[Embellishment Area Factor]]</f>
        <v>205382.92063419876</v>
      </c>
      <c r="K1391" s="246">
        <v>5706.5450335838559</v>
      </c>
      <c r="L1391" s="337">
        <v>39.027494808321961</v>
      </c>
      <c r="M1391" s="88">
        <f>Table1[[#This Row],[Size of land (m2)]]*Table1[[#This Row],[Land Unit Rate ($/m2)]]</f>
        <v>222712.1566716494</v>
      </c>
      <c r="N1391" s="244">
        <v>2021</v>
      </c>
      <c r="O1391" s="202">
        <f>ROUND(IF(Table1[[#This Row],[Valuation Year]]=2016,(Table1[[#This Row],[Total Construction Cost ($)]]+Table1[[#This Row],[Land Value]])*('General Input Sheet'!$G$38/'General Input Sheet'!$G$43),Table1[[#This Row],[Total Construction Cost ($)]]+Table1[[#This Row],[Land Value]]),0)</f>
        <v>428095</v>
      </c>
      <c r="P1391" s="123" t="str" cm="1">
        <f t="array" ref="P1391">_xlfn.IFS(Table1[[#This Row],[Asset Class]]&lt;&gt;"Local","y",P$11=$E1391,"y",Table1[[#This Row],[Asset Class]]="Local","")</f>
        <v/>
      </c>
      <c r="Q1391" s="86" t="str" cm="1">
        <f t="array" ref="Q1391">_xlfn.IFS(Table1[[#This Row],[Asset Class]]&lt;&gt;"Local","y",Q$11=$E1391,"y",Table1[[#This Row],[Asset Class]]="Local","")</f>
        <v/>
      </c>
      <c r="R1391" s="86" t="str" cm="1">
        <f t="array" ref="R1391">_xlfn.IFS(Table1[[#This Row],[Asset Class]]&lt;&gt;"Local","y",R$11=$E1391,"y",Table1[[#This Row],[Asset Class]]="Local","")</f>
        <v>y</v>
      </c>
      <c r="S1391" s="341" t="str" cm="1">
        <f t="array" ref="S1391">_xlfn.IFS(Table1[[#This Row],[Asset Class]]&lt;&gt;"Local","y",S$11=$E1391,"y",Table1[[#This Row],[Asset Class]]="Local","")</f>
        <v/>
      </c>
      <c r="T1391" s="50"/>
      <c r="U1391" s="95" t="str">
        <f>IF(Table1[[#This Row],[Asset Class]]&lt;&gt;"Local",0.25,IF(P1391="y",1,""))</f>
        <v/>
      </c>
      <c r="V1391" s="415" t="str">
        <f>IF(Table1[[#This Row],[Asset Class]]&lt;&gt;"Local",0.25,IF(Q1391="y",1,""))</f>
        <v/>
      </c>
      <c r="W1391" s="415">
        <f>IF(Table1[[#This Row],[Asset Class]]&lt;&gt;"Local",0.25,IF(R1391="y",1,""))</f>
        <v>1</v>
      </c>
      <c r="X1391" s="415" t="str">
        <f>IF(Table1[[#This Row],[Asset Class]]&lt;&gt;"Local",0.25,IF(S1391="y",1,""))</f>
        <v/>
      </c>
      <c r="Y1391" s="95">
        <f t="shared" si="126"/>
        <v>1</v>
      </c>
      <c r="Z1391" s="50"/>
      <c r="AA1391" s="257" t="str">
        <f t="shared" si="127"/>
        <v/>
      </c>
      <c r="AB1391" s="258" t="str">
        <f t="shared" si="128"/>
        <v/>
      </c>
      <c r="AC1391" s="258">
        <f t="shared" si="129"/>
        <v>428095</v>
      </c>
      <c r="AD1391" s="258" t="str">
        <f t="shared" si="130"/>
        <v/>
      </c>
      <c r="AE1391" s="259">
        <f t="shared" si="131"/>
        <v>428095</v>
      </c>
    </row>
    <row r="1392" spans="1:31">
      <c r="A1392" s="26"/>
      <c r="B1392" s="210" t="s">
        <v>2377</v>
      </c>
      <c r="C1392" s="211" t="s">
        <v>2378</v>
      </c>
      <c r="D1392" s="211" t="s">
        <v>111</v>
      </c>
      <c r="E1392" s="211" t="s">
        <v>143</v>
      </c>
      <c r="F1392" s="241" t="s">
        <v>103</v>
      </c>
      <c r="G1392" s="357">
        <v>0.5</v>
      </c>
      <c r="H1392" s="360">
        <v>976.83679965127601</v>
      </c>
      <c r="I1392" s="365">
        <v>115.6419902144599</v>
      </c>
      <c r="J1392" s="332">
        <f>Table1[[#This Row],[Embellishment Area (m2)]]*Table1[[#This Row],[Construction Unit Rate ($/m)]]*Table1[[#This Row],[Embellishment Area Factor]]</f>
        <v>56481.675813198592</v>
      </c>
      <c r="K1392" s="246">
        <v>0</v>
      </c>
      <c r="L1392" s="337">
        <v>85.331826959272703</v>
      </c>
      <c r="M1392" s="88">
        <f>Table1[[#This Row],[Size of land (m2)]]*Table1[[#This Row],[Land Unit Rate ($/m2)]]</f>
        <v>0</v>
      </c>
      <c r="N1392" s="244">
        <v>2021</v>
      </c>
      <c r="O1392" s="202">
        <f>ROUND(IF(Table1[[#This Row],[Valuation Year]]=2016,(Table1[[#This Row],[Total Construction Cost ($)]]+Table1[[#This Row],[Land Value]])*('General Input Sheet'!$G$38/'General Input Sheet'!$G$43),Table1[[#This Row],[Total Construction Cost ($)]]+Table1[[#This Row],[Land Value]]),0)</f>
        <v>56482</v>
      </c>
      <c r="P1392" s="123" t="str" cm="1">
        <f t="array" ref="P1392">_xlfn.IFS(Table1[[#This Row],[Asset Class]]&lt;&gt;"Local","y",P$11=$E1392,"y",Table1[[#This Row],[Asset Class]]="Local","")</f>
        <v/>
      </c>
      <c r="Q1392" s="86" t="str" cm="1">
        <f t="array" ref="Q1392">_xlfn.IFS(Table1[[#This Row],[Asset Class]]&lt;&gt;"Local","y",Q$11=$E1392,"y",Table1[[#This Row],[Asset Class]]="Local","")</f>
        <v>y</v>
      </c>
      <c r="R1392" s="86" t="str" cm="1">
        <f t="array" ref="R1392">_xlfn.IFS(Table1[[#This Row],[Asset Class]]&lt;&gt;"Local","y",R$11=$E1392,"y",Table1[[#This Row],[Asset Class]]="Local","")</f>
        <v/>
      </c>
      <c r="S1392" s="341" t="str" cm="1">
        <f t="array" ref="S1392">_xlfn.IFS(Table1[[#This Row],[Asset Class]]&lt;&gt;"Local","y",S$11=$E1392,"y",Table1[[#This Row],[Asset Class]]="Local","")</f>
        <v/>
      </c>
      <c r="T1392" s="50"/>
      <c r="U1392" s="95" t="str">
        <f>IF(Table1[[#This Row],[Asset Class]]&lt;&gt;"Local",0.25,IF(P1392="y",1,""))</f>
        <v/>
      </c>
      <c r="V1392" s="415">
        <f>IF(Table1[[#This Row],[Asset Class]]&lt;&gt;"Local",0.25,IF(Q1392="y",1,""))</f>
        <v>1</v>
      </c>
      <c r="W1392" s="415" t="str">
        <f>IF(Table1[[#This Row],[Asset Class]]&lt;&gt;"Local",0.25,IF(R1392="y",1,""))</f>
        <v/>
      </c>
      <c r="X1392" s="415" t="str">
        <f>IF(Table1[[#This Row],[Asset Class]]&lt;&gt;"Local",0.25,IF(S1392="y",1,""))</f>
        <v/>
      </c>
      <c r="Y1392" s="95">
        <f t="shared" si="126"/>
        <v>1</v>
      </c>
      <c r="Z1392" s="50"/>
      <c r="AA1392" s="257" t="str">
        <f t="shared" si="127"/>
        <v/>
      </c>
      <c r="AB1392" s="258">
        <f t="shared" si="128"/>
        <v>56482</v>
      </c>
      <c r="AC1392" s="258" t="str">
        <f t="shared" si="129"/>
        <v/>
      </c>
      <c r="AD1392" s="258" t="str">
        <f t="shared" si="130"/>
        <v/>
      </c>
      <c r="AE1392" s="259">
        <f t="shared" si="131"/>
        <v>56482</v>
      </c>
    </row>
    <row r="1393" spans="1:31">
      <c r="A1393" s="26"/>
      <c r="B1393" s="210" t="s">
        <v>2379</v>
      </c>
      <c r="C1393" s="211" t="s">
        <v>2380</v>
      </c>
      <c r="D1393" s="211" t="s">
        <v>111</v>
      </c>
      <c r="E1393" s="211" t="s">
        <v>102</v>
      </c>
      <c r="F1393" s="241" t="s">
        <v>103</v>
      </c>
      <c r="G1393" s="357">
        <v>0.5</v>
      </c>
      <c r="H1393" s="360">
        <v>1652.8868972313956</v>
      </c>
      <c r="I1393" s="365">
        <v>143.96305955739601</v>
      </c>
      <c r="J1393" s="332">
        <f>Table1[[#This Row],[Embellishment Area (m2)]]*Table1[[#This Row],[Construction Unit Rate ($/m)]]*Table1[[#This Row],[Embellishment Area Factor]]</f>
        <v>118977.32741388144</v>
      </c>
      <c r="K1393" s="246">
        <v>0</v>
      </c>
      <c r="L1393" s="337">
        <v>39.027494808321961</v>
      </c>
      <c r="M1393" s="88">
        <f>Table1[[#This Row],[Size of land (m2)]]*Table1[[#This Row],[Land Unit Rate ($/m2)]]</f>
        <v>0</v>
      </c>
      <c r="N1393" s="244">
        <v>2021</v>
      </c>
      <c r="O1393" s="202">
        <f>ROUND(IF(Table1[[#This Row],[Valuation Year]]=2016,(Table1[[#This Row],[Total Construction Cost ($)]]+Table1[[#This Row],[Land Value]])*('General Input Sheet'!$G$38/'General Input Sheet'!$G$43),Table1[[#This Row],[Total Construction Cost ($)]]+Table1[[#This Row],[Land Value]]),0)</f>
        <v>118977</v>
      </c>
      <c r="P1393" s="123" t="str" cm="1">
        <f t="array" ref="P1393">_xlfn.IFS(Table1[[#This Row],[Asset Class]]&lt;&gt;"Local","y",P$11=$E1393,"y",Table1[[#This Row],[Asset Class]]="Local","")</f>
        <v/>
      </c>
      <c r="Q1393" s="86" t="str" cm="1">
        <f t="array" ref="Q1393">_xlfn.IFS(Table1[[#This Row],[Asset Class]]&lt;&gt;"Local","y",Q$11=$E1393,"y",Table1[[#This Row],[Asset Class]]="Local","")</f>
        <v/>
      </c>
      <c r="R1393" s="86" t="str" cm="1">
        <f t="array" ref="R1393">_xlfn.IFS(Table1[[#This Row],[Asset Class]]&lt;&gt;"Local","y",R$11=$E1393,"y",Table1[[#This Row],[Asset Class]]="Local","")</f>
        <v>y</v>
      </c>
      <c r="S1393" s="341" t="str" cm="1">
        <f t="array" ref="S1393">_xlfn.IFS(Table1[[#This Row],[Asset Class]]&lt;&gt;"Local","y",S$11=$E1393,"y",Table1[[#This Row],[Asset Class]]="Local","")</f>
        <v/>
      </c>
      <c r="T1393" s="50"/>
      <c r="U1393" s="95" t="str">
        <f>IF(Table1[[#This Row],[Asset Class]]&lt;&gt;"Local",0.25,IF(P1393="y",1,""))</f>
        <v/>
      </c>
      <c r="V1393" s="415" t="str">
        <f>IF(Table1[[#This Row],[Asset Class]]&lt;&gt;"Local",0.25,IF(Q1393="y",1,""))</f>
        <v/>
      </c>
      <c r="W1393" s="415">
        <f>IF(Table1[[#This Row],[Asset Class]]&lt;&gt;"Local",0.25,IF(R1393="y",1,""))</f>
        <v>1</v>
      </c>
      <c r="X1393" s="415" t="str">
        <f>IF(Table1[[#This Row],[Asset Class]]&lt;&gt;"Local",0.25,IF(S1393="y",1,""))</f>
        <v/>
      </c>
      <c r="Y1393" s="95">
        <f t="shared" si="126"/>
        <v>1</v>
      </c>
      <c r="Z1393" s="50"/>
      <c r="AA1393" s="257" t="str">
        <f t="shared" si="127"/>
        <v/>
      </c>
      <c r="AB1393" s="258" t="str">
        <f t="shared" si="128"/>
        <v/>
      </c>
      <c r="AC1393" s="258">
        <f t="shared" si="129"/>
        <v>118977</v>
      </c>
      <c r="AD1393" s="258" t="str">
        <f t="shared" si="130"/>
        <v/>
      </c>
      <c r="AE1393" s="259">
        <f t="shared" si="131"/>
        <v>118977</v>
      </c>
    </row>
    <row r="1394" spans="1:31">
      <c r="A1394" s="26"/>
      <c r="B1394" s="210" t="s">
        <v>2381</v>
      </c>
      <c r="C1394" s="211" t="s">
        <v>2382</v>
      </c>
      <c r="D1394" s="211" t="s">
        <v>111</v>
      </c>
      <c r="E1394" s="211" t="s">
        <v>114</v>
      </c>
      <c r="F1394" s="241" t="s">
        <v>103</v>
      </c>
      <c r="G1394" s="357">
        <v>0.5</v>
      </c>
      <c r="H1394" s="360">
        <v>1937.8563977967276</v>
      </c>
      <c r="I1394" s="365">
        <v>77.371645491830151</v>
      </c>
      <c r="J1394" s="332">
        <f>Table1[[#This Row],[Embellishment Area (m2)]]*Table1[[#This Row],[Construction Unit Rate ($/m)]]*Table1[[#This Row],[Embellishment Area Factor]]</f>
        <v>74967.569112201702</v>
      </c>
      <c r="K1394" s="246">
        <v>0</v>
      </c>
      <c r="L1394" s="337">
        <v>51.919695325664051</v>
      </c>
      <c r="M1394" s="88">
        <f>Table1[[#This Row],[Size of land (m2)]]*Table1[[#This Row],[Land Unit Rate ($/m2)]]</f>
        <v>0</v>
      </c>
      <c r="N1394" s="244">
        <v>2021</v>
      </c>
      <c r="O1394" s="202">
        <f>ROUND(IF(Table1[[#This Row],[Valuation Year]]=2016,(Table1[[#This Row],[Total Construction Cost ($)]]+Table1[[#This Row],[Land Value]])*('General Input Sheet'!$G$38/'General Input Sheet'!$G$43),Table1[[#This Row],[Total Construction Cost ($)]]+Table1[[#This Row],[Land Value]]),0)</f>
        <v>74968</v>
      </c>
      <c r="P1394" s="123" t="str" cm="1">
        <f t="array" ref="P1394">_xlfn.IFS(Table1[[#This Row],[Asset Class]]&lt;&gt;"Local","y",P$11=$E1394,"y",Table1[[#This Row],[Asset Class]]="Local","")</f>
        <v/>
      </c>
      <c r="Q1394" s="86" t="str" cm="1">
        <f t="array" ref="Q1394">_xlfn.IFS(Table1[[#This Row],[Asset Class]]&lt;&gt;"Local","y",Q$11=$E1394,"y",Table1[[#This Row],[Asset Class]]="Local","")</f>
        <v/>
      </c>
      <c r="R1394" s="86" t="str" cm="1">
        <f t="array" ref="R1394">_xlfn.IFS(Table1[[#This Row],[Asset Class]]&lt;&gt;"Local","y",R$11=$E1394,"y",Table1[[#This Row],[Asset Class]]="Local","")</f>
        <v/>
      </c>
      <c r="S1394" s="341" t="str" cm="1">
        <f t="array" ref="S1394">_xlfn.IFS(Table1[[#This Row],[Asset Class]]&lt;&gt;"Local","y",S$11=$E1394,"y",Table1[[#This Row],[Asset Class]]="Local","")</f>
        <v>y</v>
      </c>
      <c r="T1394" s="50"/>
      <c r="U1394" s="95" t="str">
        <f>IF(Table1[[#This Row],[Asset Class]]&lt;&gt;"Local",0.25,IF(P1394="y",1,""))</f>
        <v/>
      </c>
      <c r="V1394" s="415" t="str">
        <f>IF(Table1[[#This Row],[Asset Class]]&lt;&gt;"Local",0.25,IF(Q1394="y",1,""))</f>
        <v/>
      </c>
      <c r="W1394" s="415" t="str">
        <f>IF(Table1[[#This Row],[Asset Class]]&lt;&gt;"Local",0.25,IF(R1394="y",1,""))</f>
        <v/>
      </c>
      <c r="X1394" s="415">
        <f>IF(Table1[[#This Row],[Asset Class]]&lt;&gt;"Local",0.25,IF(S1394="y",1,""))</f>
        <v>1</v>
      </c>
      <c r="Y1394" s="95">
        <f t="shared" si="126"/>
        <v>1</v>
      </c>
      <c r="Z1394" s="50"/>
      <c r="AA1394" s="257" t="str">
        <f t="shared" si="127"/>
        <v/>
      </c>
      <c r="AB1394" s="258" t="str">
        <f t="shared" si="128"/>
        <v/>
      </c>
      <c r="AC1394" s="258" t="str">
        <f t="shared" si="129"/>
        <v/>
      </c>
      <c r="AD1394" s="258">
        <f t="shared" si="130"/>
        <v>74968</v>
      </c>
      <c r="AE1394" s="259">
        <f t="shared" si="131"/>
        <v>74968</v>
      </c>
    </row>
    <row r="1395" spans="1:31">
      <c r="A1395" s="26"/>
      <c r="B1395" s="210" t="s">
        <v>2383</v>
      </c>
      <c r="C1395" s="211" t="s">
        <v>2384</v>
      </c>
      <c r="D1395" s="211" t="s">
        <v>111</v>
      </c>
      <c r="E1395" s="211" t="s">
        <v>107</v>
      </c>
      <c r="F1395" s="241" t="s">
        <v>108</v>
      </c>
      <c r="G1395" s="357">
        <v>0.5</v>
      </c>
      <c r="H1395" s="360">
        <v>2502.9093730972177</v>
      </c>
      <c r="I1395" s="365">
        <v>111.62041035606889</v>
      </c>
      <c r="J1395" s="332">
        <f>Table1[[#This Row],[Embellishment Area (m2)]]*Table1[[#This Row],[Construction Unit Rate ($/m)]]*Table1[[#This Row],[Embellishment Area Factor]]</f>
        <v>139687.88565458127</v>
      </c>
      <c r="K1395" s="246">
        <v>0</v>
      </c>
      <c r="L1395" s="337">
        <v>66.125722619436161</v>
      </c>
      <c r="M1395" s="88">
        <f>Table1[[#This Row],[Size of land (m2)]]*Table1[[#This Row],[Land Unit Rate ($/m2)]]</f>
        <v>0</v>
      </c>
      <c r="N1395" s="244">
        <v>2021</v>
      </c>
      <c r="O1395" s="202">
        <f>ROUND(IF(Table1[[#This Row],[Valuation Year]]=2016,(Table1[[#This Row],[Total Construction Cost ($)]]+Table1[[#This Row],[Land Value]])*('General Input Sheet'!$G$38/'General Input Sheet'!$G$43),Table1[[#This Row],[Total Construction Cost ($)]]+Table1[[#This Row],[Land Value]]),0)</f>
        <v>139688</v>
      </c>
      <c r="P1395" s="123" t="str" cm="1">
        <f t="array" ref="P1395">_xlfn.IFS(Table1[[#This Row],[Asset Class]]&lt;&gt;"Local","y",P$11=$E1395,"y",Table1[[#This Row],[Asset Class]]="Local","")</f>
        <v>y</v>
      </c>
      <c r="Q1395" s="86" t="str" cm="1">
        <f t="array" ref="Q1395">_xlfn.IFS(Table1[[#This Row],[Asset Class]]&lt;&gt;"Local","y",Q$11=$E1395,"y",Table1[[#This Row],[Asset Class]]="Local","")</f>
        <v/>
      </c>
      <c r="R1395" s="86" t="str" cm="1">
        <f t="array" ref="R1395">_xlfn.IFS(Table1[[#This Row],[Asset Class]]&lt;&gt;"Local","y",R$11=$E1395,"y",Table1[[#This Row],[Asset Class]]="Local","")</f>
        <v/>
      </c>
      <c r="S1395" s="341" t="str" cm="1">
        <f t="array" ref="S1395">_xlfn.IFS(Table1[[#This Row],[Asset Class]]&lt;&gt;"Local","y",S$11=$E1395,"y",Table1[[#This Row],[Asset Class]]="Local","")</f>
        <v/>
      </c>
      <c r="T1395" s="50"/>
      <c r="U1395" s="95">
        <f>IF(Table1[[#This Row],[Asset Class]]&lt;&gt;"Local",0.25,IF(P1395="y",1,""))</f>
        <v>1</v>
      </c>
      <c r="V1395" s="415" t="str">
        <f>IF(Table1[[#This Row],[Asset Class]]&lt;&gt;"Local",0.25,IF(Q1395="y",1,""))</f>
        <v/>
      </c>
      <c r="W1395" s="415" t="str">
        <f>IF(Table1[[#This Row],[Asset Class]]&lt;&gt;"Local",0.25,IF(R1395="y",1,""))</f>
        <v/>
      </c>
      <c r="X1395" s="415" t="str">
        <f>IF(Table1[[#This Row],[Asset Class]]&lt;&gt;"Local",0.25,IF(S1395="y",1,""))</f>
        <v/>
      </c>
      <c r="Y1395" s="95">
        <f t="shared" si="126"/>
        <v>1</v>
      </c>
      <c r="Z1395" s="50"/>
      <c r="AA1395" s="257">
        <f t="shared" si="127"/>
        <v>139688</v>
      </c>
      <c r="AB1395" s="258" t="str">
        <f t="shared" si="128"/>
        <v/>
      </c>
      <c r="AC1395" s="258" t="str">
        <f t="shared" si="129"/>
        <v/>
      </c>
      <c r="AD1395" s="258" t="str">
        <f t="shared" si="130"/>
        <v/>
      </c>
      <c r="AE1395" s="259">
        <f t="shared" si="131"/>
        <v>139688</v>
      </c>
    </row>
    <row r="1396" spans="1:31">
      <c r="A1396" s="26"/>
      <c r="B1396" s="210" t="s">
        <v>2385</v>
      </c>
      <c r="C1396" s="211" t="s">
        <v>2386</v>
      </c>
      <c r="D1396" s="211" t="s">
        <v>111</v>
      </c>
      <c r="E1396" s="211" t="s">
        <v>107</v>
      </c>
      <c r="F1396" s="241" t="s">
        <v>103</v>
      </c>
      <c r="G1396" s="357">
        <v>0.5</v>
      </c>
      <c r="H1396" s="361">
        <v>2128.2633142175891</v>
      </c>
      <c r="I1396" s="365">
        <v>111.62041035606889</v>
      </c>
      <c r="J1396" s="332">
        <f>Table1[[#This Row],[Embellishment Area (m2)]]*Table1[[#This Row],[Construction Unit Rate ($/m)]]*Table1[[#This Row],[Embellishment Area Factor]]</f>
        <v>118778.81223936724</v>
      </c>
      <c r="K1396" s="246">
        <v>0</v>
      </c>
      <c r="L1396" s="337">
        <v>66.125722619436161</v>
      </c>
      <c r="M1396" s="88">
        <f>Table1[[#This Row],[Size of land (m2)]]*Table1[[#This Row],[Land Unit Rate ($/m2)]]</f>
        <v>0</v>
      </c>
      <c r="N1396" s="244">
        <v>2021</v>
      </c>
      <c r="O1396" s="88">
        <f>ROUND(IF(Table1[[#This Row],[Valuation Year]]=2016,(Table1[[#This Row],[Total Construction Cost ($)]]+Table1[[#This Row],[Land Value]])*('General Input Sheet'!$G$38/'General Input Sheet'!$G$43),Table1[[#This Row],[Total Construction Cost ($)]]+Table1[[#This Row],[Land Value]]),0)</f>
        <v>118779</v>
      </c>
      <c r="P1396" s="123" t="str" cm="1">
        <f t="array" ref="P1396">_xlfn.IFS(Table1[[#This Row],[Asset Class]]&lt;&gt;"Local","y",P$11=$E1396,"y",Table1[[#This Row],[Asset Class]]="Local","")</f>
        <v>y</v>
      </c>
      <c r="Q1396" s="86" t="str" cm="1">
        <f t="array" ref="Q1396">_xlfn.IFS(Table1[[#This Row],[Asset Class]]&lt;&gt;"Local","y",Q$11=$E1396,"y",Table1[[#This Row],[Asset Class]]="Local","")</f>
        <v/>
      </c>
      <c r="R1396" s="86" t="str" cm="1">
        <f t="array" ref="R1396">_xlfn.IFS(Table1[[#This Row],[Asset Class]]&lt;&gt;"Local","y",R$11=$E1396,"y",Table1[[#This Row],[Asset Class]]="Local","")</f>
        <v/>
      </c>
      <c r="S1396" s="341" t="str" cm="1">
        <f t="array" ref="S1396">_xlfn.IFS(Table1[[#This Row],[Asset Class]]&lt;&gt;"Local","y",S$11=$E1396,"y",Table1[[#This Row],[Asset Class]]="Local","")</f>
        <v/>
      </c>
      <c r="T1396" s="50"/>
      <c r="U1396" s="95">
        <f>IF(Table1[[#This Row],[Asset Class]]&lt;&gt;"Local",0.25,IF(P1396="y",1,""))</f>
        <v>1</v>
      </c>
      <c r="V1396" s="415" t="str">
        <f>IF(Table1[[#This Row],[Asset Class]]&lt;&gt;"Local",0.25,IF(Q1396="y",1,""))</f>
        <v/>
      </c>
      <c r="W1396" s="415" t="str">
        <f>IF(Table1[[#This Row],[Asset Class]]&lt;&gt;"Local",0.25,IF(R1396="y",1,""))</f>
        <v/>
      </c>
      <c r="X1396" s="415" t="str">
        <f>IF(Table1[[#This Row],[Asset Class]]&lt;&gt;"Local",0.25,IF(S1396="y",1,""))</f>
        <v/>
      </c>
      <c r="Y1396" s="95">
        <f t="shared" si="126"/>
        <v>1</v>
      </c>
      <c r="Z1396" s="50"/>
      <c r="AA1396" s="257">
        <f t="shared" si="127"/>
        <v>118779</v>
      </c>
      <c r="AB1396" s="258" t="str">
        <f t="shared" si="128"/>
        <v/>
      </c>
      <c r="AC1396" s="258" t="str">
        <f t="shared" si="129"/>
        <v/>
      </c>
      <c r="AD1396" s="258" t="str">
        <f t="shared" si="130"/>
        <v/>
      </c>
      <c r="AE1396" s="259">
        <f t="shared" si="131"/>
        <v>118779</v>
      </c>
    </row>
    <row r="1397" spans="1:31">
      <c r="A1397" s="26"/>
      <c r="B1397" s="210" t="s">
        <v>2387</v>
      </c>
      <c r="C1397" s="211" t="s">
        <v>2388</v>
      </c>
      <c r="D1397" s="211" t="s">
        <v>111</v>
      </c>
      <c r="E1397" s="211" t="s">
        <v>107</v>
      </c>
      <c r="F1397" s="241" t="s">
        <v>103</v>
      </c>
      <c r="G1397" s="357">
        <v>0.5</v>
      </c>
      <c r="H1397" s="361">
        <v>589.90902111142304</v>
      </c>
      <c r="I1397" s="365">
        <v>111.62041035606889</v>
      </c>
      <c r="J1397" s="332">
        <f>Table1[[#This Row],[Embellishment Area (m2)]]*Table1[[#This Row],[Construction Unit Rate ($/m)]]*Table1[[#This Row],[Embellishment Area Factor]]</f>
        <v>32922.943504601972</v>
      </c>
      <c r="K1397" s="246">
        <v>1179.8180422228461</v>
      </c>
      <c r="L1397" s="337">
        <v>66.125722619436161</v>
      </c>
      <c r="M1397" s="88">
        <f>Table1[[#This Row],[Size of land (m2)]]*Table1[[#This Row],[Land Unit Rate ($/m2)]]</f>
        <v>78016.320601434141</v>
      </c>
      <c r="N1397" s="244">
        <v>2021</v>
      </c>
      <c r="O1397" s="88">
        <f>ROUND(IF(Table1[[#This Row],[Valuation Year]]=2016,(Table1[[#This Row],[Total Construction Cost ($)]]+Table1[[#This Row],[Land Value]])*('General Input Sheet'!$G$38/'General Input Sheet'!$G$43),Table1[[#This Row],[Total Construction Cost ($)]]+Table1[[#This Row],[Land Value]]),0)</f>
        <v>110939</v>
      </c>
      <c r="P1397" s="123" t="str" cm="1">
        <f t="array" ref="P1397">_xlfn.IFS(Table1[[#This Row],[Asset Class]]&lt;&gt;"Local","y",P$11=$E1397,"y",Table1[[#This Row],[Asset Class]]="Local","")</f>
        <v>y</v>
      </c>
      <c r="Q1397" s="86" t="str" cm="1">
        <f t="array" ref="Q1397">_xlfn.IFS(Table1[[#This Row],[Asset Class]]&lt;&gt;"Local","y",Q$11=$E1397,"y",Table1[[#This Row],[Asset Class]]="Local","")</f>
        <v/>
      </c>
      <c r="R1397" s="86" t="str" cm="1">
        <f t="array" ref="R1397">_xlfn.IFS(Table1[[#This Row],[Asset Class]]&lt;&gt;"Local","y",R$11=$E1397,"y",Table1[[#This Row],[Asset Class]]="Local","")</f>
        <v/>
      </c>
      <c r="S1397" s="341" t="str" cm="1">
        <f t="array" ref="S1397">_xlfn.IFS(Table1[[#This Row],[Asset Class]]&lt;&gt;"Local","y",S$11=$E1397,"y",Table1[[#This Row],[Asset Class]]="Local","")</f>
        <v/>
      </c>
      <c r="T1397" s="50"/>
      <c r="U1397" s="95">
        <f>IF(Table1[[#This Row],[Asset Class]]&lt;&gt;"Local",0.25,IF(P1397="y",1,""))</f>
        <v>1</v>
      </c>
      <c r="V1397" s="415" t="str">
        <f>IF(Table1[[#This Row],[Asset Class]]&lt;&gt;"Local",0.25,IF(Q1397="y",1,""))</f>
        <v/>
      </c>
      <c r="W1397" s="415" t="str">
        <f>IF(Table1[[#This Row],[Asset Class]]&lt;&gt;"Local",0.25,IF(R1397="y",1,""))</f>
        <v/>
      </c>
      <c r="X1397" s="415" t="str">
        <f>IF(Table1[[#This Row],[Asset Class]]&lt;&gt;"Local",0.25,IF(S1397="y",1,""))</f>
        <v/>
      </c>
      <c r="Y1397" s="95">
        <f t="shared" si="126"/>
        <v>1</v>
      </c>
      <c r="Z1397" s="50"/>
      <c r="AA1397" s="257">
        <f t="shared" si="127"/>
        <v>110939</v>
      </c>
      <c r="AB1397" s="258" t="str">
        <f t="shared" si="128"/>
        <v/>
      </c>
      <c r="AC1397" s="258" t="str">
        <f t="shared" si="129"/>
        <v/>
      </c>
      <c r="AD1397" s="258" t="str">
        <f t="shared" si="130"/>
        <v/>
      </c>
      <c r="AE1397" s="259">
        <f t="shared" si="131"/>
        <v>110939</v>
      </c>
    </row>
    <row r="1398" spans="1:31">
      <c r="A1398" s="26"/>
      <c r="B1398" s="210" t="s">
        <v>2389</v>
      </c>
      <c r="C1398" s="211" t="s">
        <v>2390</v>
      </c>
      <c r="D1398" s="211" t="s">
        <v>111</v>
      </c>
      <c r="E1398" s="211" t="s">
        <v>114</v>
      </c>
      <c r="F1398" s="241" t="s">
        <v>103</v>
      </c>
      <c r="G1398" s="357">
        <v>0.5</v>
      </c>
      <c r="H1398" s="361">
        <v>874.80852175175551</v>
      </c>
      <c r="I1398" s="365">
        <v>77.371645491830151</v>
      </c>
      <c r="J1398" s="332">
        <f>Table1[[#This Row],[Embellishment Area (m2)]]*Table1[[#This Row],[Construction Unit Rate ($/m)]]*Table1[[#This Row],[Embellishment Area Factor]]</f>
        <v>33842.687409104408</v>
      </c>
      <c r="K1398" s="246">
        <v>1749.617043503511</v>
      </c>
      <c r="L1398" s="337">
        <v>51.919695325664051</v>
      </c>
      <c r="M1398" s="88">
        <f>Table1[[#This Row],[Size of land (m2)]]*Table1[[#This Row],[Land Unit Rate ($/m2)]]</f>
        <v>90839.5838352914</v>
      </c>
      <c r="N1398" s="244">
        <v>2021</v>
      </c>
      <c r="O1398" s="88">
        <f>ROUND(IF(Table1[[#This Row],[Valuation Year]]=2016,(Table1[[#This Row],[Total Construction Cost ($)]]+Table1[[#This Row],[Land Value]])*('General Input Sheet'!$G$38/'General Input Sheet'!$G$43),Table1[[#This Row],[Total Construction Cost ($)]]+Table1[[#This Row],[Land Value]]),0)</f>
        <v>124682</v>
      </c>
      <c r="P1398" s="123" t="str" cm="1">
        <f t="array" ref="P1398">_xlfn.IFS(Table1[[#This Row],[Asset Class]]&lt;&gt;"Local","y",P$11=$E1398,"y",Table1[[#This Row],[Asset Class]]="Local","")</f>
        <v/>
      </c>
      <c r="Q1398" s="86" t="str" cm="1">
        <f t="array" ref="Q1398">_xlfn.IFS(Table1[[#This Row],[Asset Class]]&lt;&gt;"Local","y",Q$11=$E1398,"y",Table1[[#This Row],[Asset Class]]="Local","")</f>
        <v/>
      </c>
      <c r="R1398" s="86" t="str" cm="1">
        <f t="array" ref="R1398">_xlfn.IFS(Table1[[#This Row],[Asset Class]]&lt;&gt;"Local","y",R$11=$E1398,"y",Table1[[#This Row],[Asset Class]]="Local","")</f>
        <v/>
      </c>
      <c r="S1398" s="341" t="str" cm="1">
        <f t="array" ref="S1398">_xlfn.IFS(Table1[[#This Row],[Asset Class]]&lt;&gt;"Local","y",S$11=$E1398,"y",Table1[[#This Row],[Asset Class]]="Local","")</f>
        <v>y</v>
      </c>
      <c r="T1398" s="50"/>
      <c r="U1398" s="95" t="str">
        <f>IF(Table1[[#This Row],[Asset Class]]&lt;&gt;"Local",0.25,IF(P1398="y",1,""))</f>
        <v/>
      </c>
      <c r="V1398" s="415" t="str">
        <f>IF(Table1[[#This Row],[Asset Class]]&lt;&gt;"Local",0.25,IF(Q1398="y",1,""))</f>
        <v/>
      </c>
      <c r="W1398" s="415" t="str">
        <f>IF(Table1[[#This Row],[Asset Class]]&lt;&gt;"Local",0.25,IF(R1398="y",1,""))</f>
        <v/>
      </c>
      <c r="X1398" s="415">
        <f>IF(Table1[[#This Row],[Asset Class]]&lt;&gt;"Local",0.25,IF(S1398="y",1,""))</f>
        <v>1</v>
      </c>
      <c r="Y1398" s="95">
        <f t="shared" si="126"/>
        <v>1</v>
      </c>
      <c r="Z1398" s="50"/>
      <c r="AA1398" s="257" t="str">
        <f t="shared" si="127"/>
        <v/>
      </c>
      <c r="AB1398" s="258" t="str">
        <f t="shared" si="128"/>
        <v/>
      </c>
      <c r="AC1398" s="258" t="str">
        <f t="shared" si="129"/>
        <v/>
      </c>
      <c r="AD1398" s="258">
        <f t="shared" si="130"/>
        <v>124682</v>
      </c>
      <c r="AE1398" s="259">
        <f t="shared" si="131"/>
        <v>124682</v>
      </c>
    </row>
    <row r="1399" spans="1:31">
      <c r="A1399" s="26"/>
      <c r="B1399" s="210" t="s">
        <v>2391</v>
      </c>
      <c r="C1399" s="211" t="s">
        <v>2392</v>
      </c>
      <c r="D1399" s="211" t="s">
        <v>111</v>
      </c>
      <c r="E1399" s="211" t="s">
        <v>102</v>
      </c>
      <c r="F1399" s="241" t="s">
        <v>108</v>
      </c>
      <c r="G1399" s="357">
        <v>0.5</v>
      </c>
      <c r="H1399" s="360">
        <v>34985.891929320125</v>
      </c>
      <c r="I1399" s="365">
        <v>143.96305955739601</v>
      </c>
      <c r="J1399" s="332">
        <f>Table1[[#This Row],[Embellishment Area (m2)]]*Table1[[#This Row],[Construction Unit Rate ($/m)]]*Table1[[#This Row],[Embellishment Area Factor]]</f>
        <v>2518338.0217446666</v>
      </c>
      <c r="K1399" s="246">
        <v>69971.78385864025</v>
      </c>
      <c r="L1399" s="337">
        <v>39.027494808321961</v>
      </c>
      <c r="M1399" s="88">
        <f>Table1[[#This Row],[Size of land (m2)]]*Table1[[#This Row],[Land Unit Rate ($/m2)]]</f>
        <v>2730823.4312721086</v>
      </c>
      <c r="N1399" s="244">
        <v>2021</v>
      </c>
      <c r="O1399" s="202">
        <f>ROUND(IF(Table1[[#This Row],[Valuation Year]]=2016,(Table1[[#This Row],[Total Construction Cost ($)]]+Table1[[#This Row],[Land Value]])*('General Input Sheet'!$G$38/'General Input Sheet'!$G$43),Table1[[#This Row],[Total Construction Cost ($)]]+Table1[[#This Row],[Land Value]]),0)</f>
        <v>5249161</v>
      </c>
      <c r="P1399" s="123" t="str" cm="1">
        <f t="array" ref="P1399">_xlfn.IFS(Table1[[#This Row],[Asset Class]]&lt;&gt;"Local","y",P$11=$E1399,"y",Table1[[#This Row],[Asset Class]]="Local","")</f>
        <v/>
      </c>
      <c r="Q1399" s="86" t="str" cm="1">
        <f t="array" ref="Q1399">_xlfn.IFS(Table1[[#This Row],[Asset Class]]&lt;&gt;"Local","y",Q$11=$E1399,"y",Table1[[#This Row],[Asset Class]]="Local","")</f>
        <v/>
      </c>
      <c r="R1399" s="86" t="str" cm="1">
        <f t="array" ref="R1399">_xlfn.IFS(Table1[[#This Row],[Asset Class]]&lt;&gt;"Local","y",R$11=$E1399,"y",Table1[[#This Row],[Asset Class]]="Local","")</f>
        <v>y</v>
      </c>
      <c r="S1399" s="341" t="str" cm="1">
        <f t="array" ref="S1399">_xlfn.IFS(Table1[[#This Row],[Asset Class]]&lt;&gt;"Local","y",S$11=$E1399,"y",Table1[[#This Row],[Asset Class]]="Local","")</f>
        <v/>
      </c>
      <c r="T1399" s="50"/>
      <c r="U1399" s="95" t="str">
        <f>IF(Table1[[#This Row],[Asset Class]]&lt;&gt;"Local",0.25,IF(P1399="y",1,""))</f>
        <v/>
      </c>
      <c r="V1399" s="415" t="str">
        <f>IF(Table1[[#This Row],[Asset Class]]&lt;&gt;"Local",0.25,IF(Q1399="y",1,""))</f>
        <v/>
      </c>
      <c r="W1399" s="415">
        <f>IF(Table1[[#This Row],[Asset Class]]&lt;&gt;"Local",0.25,IF(R1399="y",1,""))</f>
        <v>1</v>
      </c>
      <c r="X1399" s="415" t="str">
        <f>IF(Table1[[#This Row],[Asset Class]]&lt;&gt;"Local",0.25,IF(S1399="y",1,""))</f>
        <v/>
      </c>
      <c r="Y1399" s="95">
        <f t="shared" si="126"/>
        <v>1</v>
      </c>
      <c r="Z1399" s="50"/>
      <c r="AA1399" s="257" t="str">
        <f t="shared" si="127"/>
        <v/>
      </c>
      <c r="AB1399" s="258" t="str">
        <f t="shared" si="128"/>
        <v/>
      </c>
      <c r="AC1399" s="258">
        <f t="shared" si="129"/>
        <v>5249161</v>
      </c>
      <c r="AD1399" s="258" t="str">
        <f t="shared" si="130"/>
        <v/>
      </c>
      <c r="AE1399" s="259">
        <f t="shared" si="131"/>
        <v>5249161</v>
      </c>
    </row>
    <row r="1400" spans="1:31">
      <c r="A1400" s="26"/>
      <c r="B1400" s="210" t="s">
        <v>2393</v>
      </c>
      <c r="C1400" s="211" t="s">
        <v>2394</v>
      </c>
      <c r="D1400" s="211" t="s">
        <v>111</v>
      </c>
      <c r="E1400" s="211" t="s">
        <v>114</v>
      </c>
      <c r="F1400" s="241" t="s">
        <v>103</v>
      </c>
      <c r="G1400" s="357">
        <v>0.5</v>
      </c>
      <c r="H1400" s="360">
        <v>1076.1367256737306</v>
      </c>
      <c r="I1400" s="365">
        <v>77.371645491830151</v>
      </c>
      <c r="J1400" s="332">
        <f>Table1[[#This Row],[Embellishment Area (m2)]]*Table1[[#This Row],[Construction Unit Rate ($/m)]]*Table1[[#This Row],[Embellishment Area Factor]]</f>
        <v>41631.234619783376</v>
      </c>
      <c r="K1400" s="246">
        <v>0</v>
      </c>
      <c r="L1400" s="337">
        <v>51.919695325664051</v>
      </c>
      <c r="M1400" s="88">
        <f>Table1[[#This Row],[Size of land (m2)]]*Table1[[#This Row],[Land Unit Rate ($/m2)]]</f>
        <v>0</v>
      </c>
      <c r="N1400" s="244">
        <v>2021</v>
      </c>
      <c r="O1400" s="202">
        <f>ROUND(IF(Table1[[#This Row],[Valuation Year]]=2016,(Table1[[#This Row],[Total Construction Cost ($)]]+Table1[[#This Row],[Land Value]])*('General Input Sheet'!$G$38/'General Input Sheet'!$G$43),Table1[[#This Row],[Total Construction Cost ($)]]+Table1[[#This Row],[Land Value]]),0)</f>
        <v>41631</v>
      </c>
      <c r="P1400" s="123" t="str" cm="1">
        <f t="array" ref="P1400">_xlfn.IFS(Table1[[#This Row],[Asset Class]]&lt;&gt;"Local","y",P$11=$E1400,"y",Table1[[#This Row],[Asset Class]]="Local","")</f>
        <v/>
      </c>
      <c r="Q1400" s="86" t="str" cm="1">
        <f t="array" ref="Q1400">_xlfn.IFS(Table1[[#This Row],[Asset Class]]&lt;&gt;"Local","y",Q$11=$E1400,"y",Table1[[#This Row],[Asset Class]]="Local","")</f>
        <v/>
      </c>
      <c r="R1400" s="86" t="str" cm="1">
        <f t="array" ref="R1400">_xlfn.IFS(Table1[[#This Row],[Asset Class]]&lt;&gt;"Local","y",R$11=$E1400,"y",Table1[[#This Row],[Asset Class]]="Local","")</f>
        <v/>
      </c>
      <c r="S1400" s="341" t="str" cm="1">
        <f t="array" ref="S1400">_xlfn.IFS(Table1[[#This Row],[Asset Class]]&lt;&gt;"Local","y",S$11=$E1400,"y",Table1[[#This Row],[Asset Class]]="Local","")</f>
        <v>y</v>
      </c>
      <c r="T1400" s="50"/>
      <c r="U1400" s="95" t="str">
        <f>IF(Table1[[#This Row],[Asset Class]]&lt;&gt;"Local",0.25,IF(P1400="y",1,""))</f>
        <v/>
      </c>
      <c r="V1400" s="415" t="str">
        <f>IF(Table1[[#This Row],[Asset Class]]&lt;&gt;"Local",0.25,IF(Q1400="y",1,""))</f>
        <v/>
      </c>
      <c r="W1400" s="415" t="str">
        <f>IF(Table1[[#This Row],[Asset Class]]&lt;&gt;"Local",0.25,IF(R1400="y",1,""))</f>
        <v/>
      </c>
      <c r="X1400" s="415">
        <f>IF(Table1[[#This Row],[Asset Class]]&lt;&gt;"Local",0.25,IF(S1400="y",1,""))</f>
        <v>1</v>
      </c>
      <c r="Y1400" s="95">
        <f t="shared" si="126"/>
        <v>1</v>
      </c>
      <c r="Z1400" s="50"/>
      <c r="AA1400" s="257" t="str">
        <f t="shared" si="127"/>
        <v/>
      </c>
      <c r="AB1400" s="258" t="str">
        <f t="shared" si="128"/>
        <v/>
      </c>
      <c r="AC1400" s="258" t="str">
        <f t="shared" si="129"/>
        <v/>
      </c>
      <c r="AD1400" s="258">
        <f t="shared" si="130"/>
        <v>41631</v>
      </c>
      <c r="AE1400" s="259">
        <f t="shared" si="131"/>
        <v>41631</v>
      </c>
    </row>
    <row r="1401" spans="1:31">
      <c r="A1401" s="26"/>
      <c r="B1401" s="210" t="s">
        <v>2395</v>
      </c>
      <c r="C1401" s="211" t="s">
        <v>2396</v>
      </c>
      <c r="D1401" s="211" t="s">
        <v>111</v>
      </c>
      <c r="E1401" s="211" t="s">
        <v>107</v>
      </c>
      <c r="F1401" s="241" t="s">
        <v>103</v>
      </c>
      <c r="G1401" s="357">
        <v>0.5</v>
      </c>
      <c r="H1401" s="360">
        <v>3322.0089928170005</v>
      </c>
      <c r="I1401" s="365">
        <v>111.62041035606889</v>
      </c>
      <c r="J1401" s="332">
        <f>Table1[[#This Row],[Embellishment Area (m2)]]*Table1[[#This Row],[Construction Unit Rate ($/m)]]*Table1[[#This Row],[Embellishment Area Factor]]</f>
        <v>185402.00349239234</v>
      </c>
      <c r="K1401" s="246">
        <v>6644.017985634001</v>
      </c>
      <c r="L1401" s="337">
        <v>66.125722619436161</v>
      </c>
      <c r="M1401" s="88">
        <f>Table1[[#This Row],[Size of land (m2)]]*Table1[[#This Row],[Land Unit Rate ($/m2)]]</f>
        <v>439340.49039657891</v>
      </c>
      <c r="N1401" s="244">
        <v>2021</v>
      </c>
      <c r="O1401" s="202">
        <f>ROUND(IF(Table1[[#This Row],[Valuation Year]]=2016,(Table1[[#This Row],[Total Construction Cost ($)]]+Table1[[#This Row],[Land Value]])*('General Input Sheet'!$G$38/'General Input Sheet'!$G$43),Table1[[#This Row],[Total Construction Cost ($)]]+Table1[[#This Row],[Land Value]]),0)</f>
        <v>624742</v>
      </c>
      <c r="P1401" s="123" t="str" cm="1">
        <f t="array" ref="P1401">_xlfn.IFS(Table1[[#This Row],[Asset Class]]&lt;&gt;"Local","y",P$11=$E1401,"y",Table1[[#This Row],[Asset Class]]="Local","")</f>
        <v>y</v>
      </c>
      <c r="Q1401" s="86" t="str" cm="1">
        <f t="array" ref="Q1401">_xlfn.IFS(Table1[[#This Row],[Asset Class]]&lt;&gt;"Local","y",Q$11=$E1401,"y",Table1[[#This Row],[Asset Class]]="Local","")</f>
        <v/>
      </c>
      <c r="R1401" s="86" t="str" cm="1">
        <f t="array" ref="R1401">_xlfn.IFS(Table1[[#This Row],[Asset Class]]&lt;&gt;"Local","y",R$11=$E1401,"y",Table1[[#This Row],[Asset Class]]="Local","")</f>
        <v/>
      </c>
      <c r="S1401" s="341" t="str" cm="1">
        <f t="array" ref="S1401">_xlfn.IFS(Table1[[#This Row],[Asset Class]]&lt;&gt;"Local","y",S$11=$E1401,"y",Table1[[#This Row],[Asset Class]]="Local","")</f>
        <v/>
      </c>
      <c r="T1401" s="50"/>
      <c r="U1401" s="95">
        <f>IF(Table1[[#This Row],[Asset Class]]&lt;&gt;"Local",0.25,IF(P1401="y",1,""))</f>
        <v>1</v>
      </c>
      <c r="V1401" s="415" t="str">
        <f>IF(Table1[[#This Row],[Asset Class]]&lt;&gt;"Local",0.25,IF(Q1401="y",1,""))</f>
        <v/>
      </c>
      <c r="W1401" s="415" t="str">
        <f>IF(Table1[[#This Row],[Asset Class]]&lt;&gt;"Local",0.25,IF(R1401="y",1,""))</f>
        <v/>
      </c>
      <c r="X1401" s="415" t="str">
        <f>IF(Table1[[#This Row],[Asset Class]]&lt;&gt;"Local",0.25,IF(S1401="y",1,""))</f>
        <v/>
      </c>
      <c r="Y1401" s="95">
        <f t="shared" si="126"/>
        <v>1</v>
      </c>
      <c r="Z1401" s="50"/>
      <c r="AA1401" s="257">
        <f t="shared" si="127"/>
        <v>624742</v>
      </c>
      <c r="AB1401" s="258" t="str">
        <f t="shared" si="128"/>
        <v/>
      </c>
      <c r="AC1401" s="258" t="str">
        <f t="shared" si="129"/>
        <v/>
      </c>
      <c r="AD1401" s="258" t="str">
        <f t="shared" si="130"/>
        <v/>
      </c>
      <c r="AE1401" s="259">
        <f t="shared" si="131"/>
        <v>624742</v>
      </c>
    </row>
    <row r="1402" spans="1:31">
      <c r="A1402" s="26"/>
      <c r="B1402" s="210" t="s">
        <v>2397</v>
      </c>
      <c r="C1402" s="211" t="s">
        <v>2398</v>
      </c>
      <c r="D1402" s="211" t="s">
        <v>111</v>
      </c>
      <c r="E1402" s="211" t="s">
        <v>114</v>
      </c>
      <c r="F1402" s="241" t="s">
        <v>103</v>
      </c>
      <c r="G1402" s="357">
        <v>0.5</v>
      </c>
      <c r="H1402" s="360">
        <v>3036.6268670502168</v>
      </c>
      <c r="I1402" s="365">
        <v>77.371645491830151</v>
      </c>
      <c r="J1402" s="332">
        <f>Table1[[#This Row],[Embellishment Area (m2)]]*Table1[[#This Row],[Construction Unit Rate ($/m)]]*Table1[[#This Row],[Embellishment Area Factor]]</f>
        <v>117474.40872418811</v>
      </c>
      <c r="K1402" s="246">
        <v>0</v>
      </c>
      <c r="L1402" s="337">
        <v>51.919695325664051</v>
      </c>
      <c r="M1402" s="88">
        <f>Table1[[#This Row],[Size of land (m2)]]*Table1[[#This Row],[Land Unit Rate ($/m2)]]</f>
        <v>0</v>
      </c>
      <c r="N1402" s="244">
        <v>2021</v>
      </c>
      <c r="O1402" s="202">
        <f>ROUND(IF(Table1[[#This Row],[Valuation Year]]=2016,(Table1[[#This Row],[Total Construction Cost ($)]]+Table1[[#This Row],[Land Value]])*('General Input Sheet'!$G$38/'General Input Sheet'!$G$43),Table1[[#This Row],[Total Construction Cost ($)]]+Table1[[#This Row],[Land Value]]),0)</f>
        <v>117474</v>
      </c>
      <c r="P1402" s="123" t="str" cm="1">
        <f t="array" ref="P1402">_xlfn.IFS(Table1[[#This Row],[Asset Class]]&lt;&gt;"Local","y",P$11=$E1402,"y",Table1[[#This Row],[Asset Class]]="Local","")</f>
        <v/>
      </c>
      <c r="Q1402" s="86" t="str" cm="1">
        <f t="array" ref="Q1402">_xlfn.IFS(Table1[[#This Row],[Asset Class]]&lt;&gt;"Local","y",Q$11=$E1402,"y",Table1[[#This Row],[Asset Class]]="Local","")</f>
        <v/>
      </c>
      <c r="R1402" s="86" t="str" cm="1">
        <f t="array" ref="R1402">_xlfn.IFS(Table1[[#This Row],[Asset Class]]&lt;&gt;"Local","y",R$11=$E1402,"y",Table1[[#This Row],[Asset Class]]="Local","")</f>
        <v/>
      </c>
      <c r="S1402" s="341" t="str" cm="1">
        <f t="array" ref="S1402">_xlfn.IFS(Table1[[#This Row],[Asset Class]]&lt;&gt;"Local","y",S$11=$E1402,"y",Table1[[#This Row],[Asset Class]]="Local","")</f>
        <v>y</v>
      </c>
      <c r="T1402" s="50"/>
      <c r="U1402" s="95" t="str">
        <f>IF(Table1[[#This Row],[Asset Class]]&lt;&gt;"Local",0.25,IF(P1402="y",1,""))</f>
        <v/>
      </c>
      <c r="V1402" s="415" t="str">
        <f>IF(Table1[[#This Row],[Asset Class]]&lt;&gt;"Local",0.25,IF(Q1402="y",1,""))</f>
        <v/>
      </c>
      <c r="W1402" s="415" t="str">
        <f>IF(Table1[[#This Row],[Asset Class]]&lt;&gt;"Local",0.25,IF(R1402="y",1,""))</f>
        <v/>
      </c>
      <c r="X1402" s="415">
        <f>IF(Table1[[#This Row],[Asset Class]]&lt;&gt;"Local",0.25,IF(S1402="y",1,""))</f>
        <v>1</v>
      </c>
      <c r="Y1402" s="95">
        <f t="shared" si="126"/>
        <v>1</v>
      </c>
      <c r="Z1402" s="50"/>
      <c r="AA1402" s="257" t="str">
        <f t="shared" si="127"/>
        <v/>
      </c>
      <c r="AB1402" s="258" t="str">
        <f t="shared" si="128"/>
        <v/>
      </c>
      <c r="AC1402" s="258" t="str">
        <f t="shared" si="129"/>
        <v/>
      </c>
      <c r="AD1402" s="258">
        <f t="shared" si="130"/>
        <v>117474</v>
      </c>
      <c r="AE1402" s="259">
        <f t="shared" si="131"/>
        <v>117474</v>
      </c>
    </row>
    <row r="1403" spans="1:31">
      <c r="A1403" s="26"/>
      <c r="B1403" s="210" t="s">
        <v>2399</v>
      </c>
      <c r="C1403" s="211" t="s">
        <v>2400</v>
      </c>
      <c r="D1403" s="211" t="s">
        <v>106</v>
      </c>
      <c r="E1403" s="211" t="s">
        <v>114</v>
      </c>
      <c r="F1403" s="241" t="s">
        <v>108</v>
      </c>
      <c r="G1403" s="357">
        <v>0.5</v>
      </c>
      <c r="H1403" s="360">
        <v>35548.530340945668</v>
      </c>
      <c r="I1403" s="365">
        <v>566.28724924743767</v>
      </c>
      <c r="J1403" s="332">
        <f>Table1[[#This Row],[Embellishment Area (m2)]]*Table1[[#This Row],[Construction Unit Rate ($/m)]]*Table1[[#This Row],[Embellishment Area Factor]]</f>
        <v>10065339.7307816</v>
      </c>
      <c r="K1403" s="246">
        <v>0</v>
      </c>
      <c r="L1403" s="337">
        <v>75.676903388107434</v>
      </c>
      <c r="M1403" s="88">
        <f>Table1[[#This Row],[Size of land (m2)]]*Table1[[#This Row],[Land Unit Rate ($/m2)]]</f>
        <v>0</v>
      </c>
      <c r="N1403" s="244">
        <v>2021</v>
      </c>
      <c r="O1403" s="202">
        <f>ROUND(IF(Table1[[#This Row],[Valuation Year]]=2016,(Table1[[#This Row],[Total Construction Cost ($)]]+Table1[[#This Row],[Land Value]])*('General Input Sheet'!$G$38/'General Input Sheet'!$G$43),Table1[[#This Row],[Total Construction Cost ($)]]+Table1[[#This Row],[Land Value]]),0)</f>
        <v>10065340</v>
      </c>
      <c r="P1403" s="123" t="str" cm="1">
        <f t="array" ref="P1403">_xlfn.IFS(Table1[[#This Row],[Asset Class]]&lt;&gt;"Local","y",P$11=$E1403,"y",Table1[[#This Row],[Asset Class]]="Local","")</f>
        <v>y</v>
      </c>
      <c r="Q1403" s="86" t="str" cm="1">
        <f t="array" ref="Q1403">_xlfn.IFS(Table1[[#This Row],[Asset Class]]&lt;&gt;"Local","y",Q$11=$E1403,"y",Table1[[#This Row],[Asset Class]]="Local","")</f>
        <v>y</v>
      </c>
      <c r="R1403" s="86" t="str" cm="1">
        <f t="array" ref="R1403">_xlfn.IFS(Table1[[#This Row],[Asset Class]]&lt;&gt;"Local","y",R$11=$E1403,"y",Table1[[#This Row],[Asset Class]]="Local","")</f>
        <v>y</v>
      </c>
      <c r="S1403" s="341" t="str" cm="1">
        <f t="array" ref="S1403">_xlfn.IFS(Table1[[#This Row],[Asset Class]]&lt;&gt;"Local","y",S$11=$E1403,"y",Table1[[#This Row],[Asset Class]]="Local","")</f>
        <v>y</v>
      </c>
      <c r="T1403" s="50"/>
      <c r="U1403" s="95">
        <f>IF(Table1[[#This Row],[Asset Class]]&lt;&gt;"Local",0.25,IF(P1403="y",1,""))</f>
        <v>0.25</v>
      </c>
      <c r="V1403" s="415">
        <f>IF(Table1[[#This Row],[Asset Class]]&lt;&gt;"Local",0.25,IF(Q1403="y",1,""))</f>
        <v>0.25</v>
      </c>
      <c r="W1403" s="415">
        <f>IF(Table1[[#This Row],[Asset Class]]&lt;&gt;"Local",0.25,IF(R1403="y",1,""))</f>
        <v>0.25</v>
      </c>
      <c r="X1403" s="415">
        <f>IF(Table1[[#This Row],[Asset Class]]&lt;&gt;"Local",0.25,IF(S1403="y",1,""))</f>
        <v>0.25</v>
      </c>
      <c r="Y1403" s="95">
        <f t="shared" si="126"/>
        <v>1</v>
      </c>
      <c r="Z1403" s="50"/>
      <c r="AA1403" s="257">
        <f t="shared" si="127"/>
        <v>2516335</v>
      </c>
      <c r="AB1403" s="258">
        <f t="shared" si="128"/>
        <v>2516335</v>
      </c>
      <c r="AC1403" s="258">
        <f t="shared" si="129"/>
        <v>2516335</v>
      </c>
      <c r="AD1403" s="258">
        <f t="shared" si="130"/>
        <v>2516335</v>
      </c>
      <c r="AE1403" s="259">
        <f t="shared" si="131"/>
        <v>10065340</v>
      </c>
    </row>
    <row r="1404" spans="1:31">
      <c r="A1404" s="26"/>
      <c r="B1404" s="210" t="s">
        <v>2401</v>
      </c>
      <c r="C1404" s="211" t="s">
        <v>2402</v>
      </c>
      <c r="D1404" s="211" t="s">
        <v>111</v>
      </c>
      <c r="E1404" s="211" t="s">
        <v>114</v>
      </c>
      <c r="F1404" s="241" t="s">
        <v>103</v>
      </c>
      <c r="G1404" s="357">
        <v>0.5</v>
      </c>
      <c r="H1404" s="360">
        <v>782.86053376564098</v>
      </c>
      <c r="I1404" s="365">
        <v>77.371645491830151</v>
      </c>
      <c r="J1404" s="332">
        <f>Table1[[#This Row],[Embellishment Area (m2)]]*Table1[[#This Row],[Construction Unit Rate ($/m)]]*Table1[[#This Row],[Embellishment Area Factor]]</f>
        <v>30285.603844030051</v>
      </c>
      <c r="K1404" s="246">
        <v>1565.721067531282</v>
      </c>
      <c r="L1404" s="337">
        <v>51.919695325664051</v>
      </c>
      <c r="M1404" s="88">
        <f>Table1[[#This Row],[Size of land (m2)]]*Table1[[#This Row],[Land Unit Rate ($/m2)]]</f>
        <v>81291.760791197623</v>
      </c>
      <c r="N1404" s="244">
        <v>2021</v>
      </c>
      <c r="O1404" s="202">
        <f>ROUND(IF(Table1[[#This Row],[Valuation Year]]=2016,(Table1[[#This Row],[Total Construction Cost ($)]]+Table1[[#This Row],[Land Value]])*('General Input Sheet'!$G$38/'General Input Sheet'!$G$43),Table1[[#This Row],[Total Construction Cost ($)]]+Table1[[#This Row],[Land Value]]),0)</f>
        <v>111577</v>
      </c>
      <c r="P1404" s="123" t="str" cm="1">
        <f t="array" ref="P1404">_xlfn.IFS(Table1[[#This Row],[Asset Class]]&lt;&gt;"Local","y",P$11=$E1404,"y",Table1[[#This Row],[Asset Class]]="Local","")</f>
        <v/>
      </c>
      <c r="Q1404" s="86" t="str" cm="1">
        <f t="array" ref="Q1404">_xlfn.IFS(Table1[[#This Row],[Asset Class]]&lt;&gt;"Local","y",Q$11=$E1404,"y",Table1[[#This Row],[Asset Class]]="Local","")</f>
        <v/>
      </c>
      <c r="R1404" s="86" t="str" cm="1">
        <f t="array" ref="R1404">_xlfn.IFS(Table1[[#This Row],[Asset Class]]&lt;&gt;"Local","y",R$11=$E1404,"y",Table1[[#This Row],[Asset Class]]="Local","")</f>
        <v/>
      </c>
      <c r="S1404" s="341" t="str" cm="1">
        <f t="array" ref="S1404">_xlfn.IFS(Table1[[#This Row],[Asset Class]]&lt;&gt;"Local","y",S$11=$E1404,"y",Table1[[#This Row],[Asset Class]]="Local","")</f>
        <v>y</v>
      </c>
      <c r="T1404" s="50"/>
      <c r="U1404" s="95" t="str">
        <f>IF(Table1[[#This Row],[Asset Class]]&lt;&gt;"Local",0.25,IF(P1404="y",1,""))</f>
        <v/>
      </c>
      <c r="V1404" s="415" t="str">
        <f>IF(Table1[[#This Row],[Asset Class]]&lt;&gt;"Local",0.25,IF(Q1404="y",1,""))</f>
        <v/>
      </c>
      <c r="W1404" s="415" t="str">
        <f>IF(Table1[[#This Row],[Asset Class]]&lt;&gt;"Local",0.25,IF(R1404="y",1,""))</f>
        <v/>
      </c>
      <c r="X1404" s="415">
        <f>IF(Table1[[#This Row],[Asset Class]]&lt;&gt;"Local",0.25,IF(S1404="y",1,""))</f>
        <v>1</v>
      </c>
      <c r="Y1404" s="95">
        <f t="shared" si="126"/>
        <v>1</v>
      </c>
      <c r="Z1404" s="50"/>
      <c r="AA1404" s="257" t="str">
        <f t="shared" si="127"/>
        <v/>
      </c>
      <c r="AB1404" s="258" t="str">
        <f t="shared" si="128"/>
        <v/>
      </c>
      <c r="AC1404" s="258" t="str">
        <f t="shared" si="129"/>
        <v/>
      </c>
      <c r="AD1404" s="258">
        <f t="shared" si="130"/>
        <v>111577</v>
      </c>
      <c r="AE1404" s="259">
        <f t="shared" si="131"/>
        <v>111577</v>
      </c>
    </row>
    <row r="1405" spans="1:31">
      <c r="A1405" s="26"/>
      <c r="B1405" s="210" t="s">
        <v>2403</v>
      </c>
      <c r="C1405" s="211" t="s">
        <v>2404</v>
      </c>
      <c r="D1405" s="211" t="s">
        <v>111</v>
      </c>
      <c r="E1405" s="211" t="s">
        <v>107</v>
      </c>
      <c r="F1405" s="241" t="s">
        <v>103</v>
      </c>
      <c r="G1405" s="357">
        <v>0.5</v>
      </c>
      <c r="H1405" s="360">
        <v>2402.3139714830681</v>
      </c>
      <c r="I1405" s="365">
        <v>111.62041035606889</v>
      </c>
      <c r="J1405" s="332">
        <f>Table1[[#This Row],[Embellishment Area (m2)]]*Table1[[#This Row],[Construction Unit Rate ($/m)]]*Table1[[#This Row],[Embellishment Area Factor]]</f>
        <v>134073.63565052883</v>
      </c>
      <c r="K1405" s="246">
        <v>4804.6279429661363</v>
      </c>
      <c r="L1405" s="337">
        <v>66.125722619436161</v>
      </c>
      <c r="M1405" s="88">
        <f>Table1[[#This Row],[Size of land (m2)]]*Table1[[#This Row],[Land Unit Rate ($/m2)]]</f>
        <v>317709.49464617088</v>
      </c>
      <c r="N1405" s="244">
        <v>2021</v>
      </c>
      <c r="O1405" s="202">
        <f>ROUND(IF(Table1[[#This Row],[Valuation Year]]=2016,(Table1[[#This Row],[Total Construction Cost ($)]]+Table1[[#This Row],[Land Value]])*('General Input Sheet'!$G$38/'General Input Sheet'!$G$43),Table1[[#This Row],[Total Construction Cost ($)]]+Table1[[#This Row],[Land Value]]),0)</f>
        <v>451783</v>
      </c>
      <c r="P1405" s="123" t="str" cm="1">
        <f t="array" ref="P1405">_xlfn.IFS(Table1[[#This Row],[Asset Class]]&lt;&gt;"Local","y",P$11=$E1405,"y",Table1[[#This Row],[Asset Class]]="Local","")</f>
        <v>y</v>
      </c>
      <c r="Q1405" s="86" t="str" cm="1">
        <f t="array" ref="Q1405">_xlfn.IFS(Table1[[#This Row],[Asset Class]]&lt;&gt;"Local","y",Q$11=$E1405,"y",Table1[[#This Row],[Asset Class]]="Local","")</f>
        <v/>
      </c>
      <c r="R1405" s="86" t="str" cm="1">
        <f t="array" ref="R1405">_xlfn.IFS(Table1[[#This Row],[Asset Class]]&lt;&gt;"Local","y",R$11=$E1405,"y",Table1[[#This Row],[Asset Class]]="Local","")</f>
        <v/>
      </c>
      <c r="S1405" s="341" t="str" cm="1">
        <f t="array" ref="S1405">_xlfn.IFS(Table1[[#This Row],[Asset Class]]&lt;&gt;"Local","y",S$11=$E1405,"y",Table1[[#This Row],[Asset Class]]="Local","")</f>
        <v/>
      </c>
      <c r="T1405" s="50"/>
      <c r="U1405" s="95">
        <f>IF(Table1[[#This Row],[Asset Class]]&lt;&gt;"Local",0.25,IF(P1405="y",1,""))</f>
        <v>1</v>
      </c>
      <c r="V1405" s="415" t="str">
        <f>IF(Table1[[#This Row],[Asset Class]]&lt;&gt;"Local",0.25,IF(Q1405="y",1,""))</f>
        <v/>
      </c>
      <c r="W1405" s="415" t="str">
        <f>IF(Table1[[#This Row],[Asset Class]]&lt;&gt;"Local",0.25,IF(R1405="y",1,""))</f>
        <v/>
      </c>
      <c r="X1405" s="415" t="str">
        <f>IF(Table1[[#This Row],[Asset Class]]&lt;&gt;"Local",0.25,IF(S1405="y",1,""))</f>
        <v/>
      </c>
      <c r="Y1405" s="95">
        <f t="shared" si="126"/>
        <v>1</v>
      </c>
      <c r="Z1405" s="50"/>
      <c r="AA1405" s="257">
        <f t="shared" si="127"/>
        <v>451783</v>
      </c>
      <c r="AB1405" s="258" t="str">
        <f t="shared" si="128"/>
        <v/>
      </c>
      <c r="AC1405" s="258" t="str">
        <f t="shared" si="129"/>
        <v/>
      </c>
      <c r="AD1405" s="258" t="str">
        <f t="shared" si="130"/>
        <v/>
      </c>
      <c r="AE1405" s="259">
        <f t="shared" si="131"/>
        <v>451783</v>
      </c>
    </row>
    <row r="1406" spans="1:31">
      <c r="A1406" s="26"/>
      <c r="B1406" s="210" t="s">
        <v>2405</v>
      </c>
      <c r="C1406" s="211" t="s">
        <v>2406</v>
      </c>
      <c r="D1406" s="211" t="s">
        <v>111</v>
      </c>
      <c r="E1406" s="211" t="s">
        <v>102</v>
      </c>
      <c r="F1406" s="241" t="s">
        <v>103</v>
      </c>
      <c r="G1406" s="357">
        <v>0.5</v>
      </c>
      <c r="H1406" s="360">
        <v>5178.1516412788596</v>
      </c>
      <c r="I1406" s="365">
        <v>143.96305955739601</v>
      </c>
      <c r="J1406" s="332">
        <f>Table1[[#This Row],[Embellishment Area (m2)]]*Table1[[#This Row],[Construction Unit Rate ($/m)]]*Table1[[#This Row],[Embellishment Area Factor]]</f>
        <v>372731.27656532818</v>
      </c>
      <c r="K1406" s="246">
        <v>0</v>
      </c>
      <c r="L1406" s="337">
        <v>39.027494808321961</v>
      </c>
      <c r="M1406" s="88">
        <f>Table1[[#This Row],[Size of land (m2)]]*Table1[[#This Row],[Land Unit Rate ($/m2)]]</f>
        <v>0</v>
      </c>
      <c r="N1406" s="244">
        <v>2021</v>
      </c>
      <c r="O1406" s="202">
        <f>ROUND(IF(Table1[[#This Row],[Valuation Year]]=2016,(Table1[[#This Row],[Total Construction Cost ($)]]+Table1[[#This Row],[Land Value]])*('General Input Sheet'!$G$38/'General Input Sheet'!$G$43),Table1[[#This Row],[Total Construction Cost ($)]]+Table1[[#This Row],[Land Value]]),0)</f>
        <v>372731</v>
      </c>
      <c r="P1406" s="123" t="str" cm="1">
        <f t="array" ref="P1406">_xlfn.IFS(Table1[[#This Row],[Asset Class]]&lt;&gt;"Local","y",P$11=$E1406,"y",Table1[[#This Row],[Asset Class]]="Local","")</f>
        <v/>
      </c>
      <c r="Q1406" s="86" t="str" cm="1">
        <f t="array" ref="Q1406">_xlfn.IFS(Table1[[#This Row],[Asset Class]]&lt;&gt;"Local","y",Q$11=$E1406,"y",Table1[[#This Row],[Asset Class]]="Local","")</f>
        <v/>
      </c>
      <c r="R1406" s="86" t="str" cm="1">
        <f t="array" ref="R1406">_xlfn.IFS(Table1[[#This Row],[Asset Class]]&lt;&gt;"Local","y",R$11=$E1406,"y",Table1[[#This Row],[Asset Class]]="Local","")</f>
        <v>y</v>
      </c>
      <c r="S1406" s="341" t="str" cm="1">
        <f t="array" ref="S1406">_xlfn.IFS(Table1[[#This Row],[Asset Class]]&lt;&gt;"Local","y",S$11=$E1406,"y",Table1[[#This Row],[Asset Class]]="Local","")</f>
        <v/>
      </c>
      <c r="T1406" s="50"/>
      <c r="U1406" s="95" t="str">
        <f>IF(Table1[[#This Row],[Asset Class]]&lt;&gt;"Local",0.25,IF(P1406="y",1,""))</f>
        <v/>
      </c>
      <c r="V1406" s="415" t="str">
        <f>IF(Table1[[#This Row],[Asset Class]]&lt;&gt;"Local",0.25,IF(Q1406="y",1,""))</f>
        <v/>
      </c>
      <c r="W1406" s="415">
        <f>IF(Table1[[#This Row],[Asset Class]]&lt;&gt;"Local",0.25,IF(R1406="y",1,""))</f>
        <v>1</v>
      </c>
      <c r="X1406" s="415" t="str">
        <f>IF(Table1[[#This Row],[Asset Class]]&lt;&gt;"Local",0.25,IF(S1406="y",1,""))</f>
        <v/>
      </c>
      <c r="Y1406" s="95">
        <f t="shared" si="126"/>
        <v>1</v>
      </c>
      <c r="Z1406" s="50"/>
      <c r="AA1406" s="257" t="str">
        <f t="shared" si="127"/>
        <v/>
      </c>
      <c r="AB1406" s="258" t="str">
        <f t="shared" si="128"/>
        <v/>
      </c>
      <c r="AC1406" s="258">
        <f t="shared" si="129"/>
        <v>372731</v>
      </c>
      <c r="AD1406" s="258" t="str">
        <f t="shared" si="130"/>
        <v/>
      </c>
      <c r="AE1406" s="259">
        <f t="shared" si="131"/>
        <v>372731</v>
      </c>
    </row>
    <row r="1407" spans="1:31">
      <c r="A1407" s="26"/>
      <c r="B1407" s="210" t="s">
        <v>2407</v>
      </c>
      <c r="C1407" s="211" t="s">
        <v>2408</v>
      </c>
      <c r="D1407" s="211" t="s">
        <v>111</v>
      </c>
      <c r="E1407" s="211" t="s">
        <v>102</v>
      </c>
      <c r="F1407" s="241" t="s">
        <v>103</v>
      </c>
      <c r="G1407" s="357">
        <v>0.5</v>
      </c>
      <c r="H1407" s="360">
        <v>965.46525666023251</v>
      </c>
      <c r="I1407" s="365">
        <v>143.96305955739601</v>
      </c>
      <c r="J1407" s="332">
        <f>Table1[[#This Row],[Embellishment Area (m2)]]*Table1[[#This Row],[Construction Unit Rate ($/m)]]*Table1[[#This Row],[Embellishment Area Factor]]</f>
        <v>69495.666122586845</v>
      </c>
      <c r="K1407" s="246">
        <v>0</v>
      </c>
      <c r="L1407" s="337">
        <v>39.027494808321961</v>
      </c>
      <c r="M1407" s="88">
        <f>Table1[[#This Row],[Size of land (m2)]]*Table1[[#This Row],[Land Unit Rate ($/m2)]]</f>
        <v>0</v>
      </c>
      <c r="N1407" s="244">
        <v>2021</v>
      </c>
      <c r="O1407" s="202">
        <f>ROUND(IF(Table1[[#This Row],[Valuation Year]]=2016,(Table1[[#This Row],[Total Construction Cost ($)]]+Table1[[#This Row],[Land Value]])*('General Input Sheet'!$G$38/'General Input Sheet'!$G$43),Table1[[#This Row],[Total Construction Cost ($)]]+Table1[[#This Row],[Land Value]]),0)</f>
        <v>69496</v>
      </c>
      <c r="P1407" s="123" t="str" cm="1">
        <f t="array" ref="P1407">_xlfn.IFS(Table1[[#This Row],[Asset Class]]&lt;&gt;"Local","y",P$11=$E1407,"y",Table1[[#This Row],[Asset Class]]="Local","")</f>
        <v/>
      </c>
      <c r="Q1407" s="86" t="str" cm="1">
        <f t="array" ref="Q1407">_xlfn.IFS(Table1[[#This Row],[Asset Class]]&lt;&gt;"Local","y",Q$11=$E1407,"y",Table1[[#This Row],[Asset Class]]="Local","")</f>
        <v/>
      </c>
      <c r="R1407" s="86" t="str" cm="1">
        <f t="array" ref="R1407">_xlfn.IFS(Table1[[#This Row],[Asset Class]]&lt;&gt;"Local","y",R$11=$E1407,"y",Table1[[#This Row],[Asset Class]]="Local","")</f>
        <v>y</v>
      </c>
      <c r="S1407" s="341" t="str" cm="1">
        <f t="array" ref="S1407">_xlfn.IFS(Table1[[#This Row],[Asset Class]]&lt;&gt;"Local","y",S$11=$E1407,"y",Table1[[#This Row],[Asset Class]]="Local","")</f>
        <v/>
      </c>
      <c r="T1407" s="50"/>
      <c r="U1407" s="95" t="str">
        <f>IF(Table1[[#This Row],[Asset Class]]&lt;&gt;"Local",0.25,IF(P1407="y",1,""))</f>
        <v/>
      </c>
      <c r="V1407" s="415" t="str">
        <f>IF(Table1[[#This Row],[Asset Class]]&lt;&gt;"Local",0.25,IF(Q1407="y",1,""))</f>
        <v/>
      </c>
      <c r="W1407" s="415">
        <f>IF(Table1[[#This Row],[Asset Class]]&lt;&gt;"Local",0.25,IF(R1407="y",1,""))</f>
        <v>1</v>
      </c>
      <c r="X1407" s="415" t="str">
        <f>IF(Table1[[#This Row],[Asset Class]]&lt;&gt;"Local",0.25,IF(S1407="y",1,""))</f>
        <v/>
      </c>
      <c r="Y1407" s="95">
        <f t="shared" si="126"/>
        <v>1</v>
      </c>
      <c r="Z1407" s="50"/>
      <c r="AA1407" s="257" t="str">
        <f t="shared" si="127"/>
        <v/>
      </c>
      <c r="AB1407" s="258" t="str">
        <f t="shared" si="128"/>
        <v/>
      </c>
      <c r="AC1407" s="258">
        <f t="shared" si="129"/>
        <v>69496</v>
      </c>
      <c r="AD1407" s="258" t="str">
        <f t="shared" si="130"/>
        <v/>
      </c>
      <c r="AE1407" s="259">
        <f t="shared" si="131"/>
        <v>69496</v>
      </c>
    </row>
    <row r="1408" spans="1:31">
      <c r="A1408" s="26"/>
      <c r="B1408" s="210" t="s">
        <v>2409</v>
      </c>
      <c r="C1408" s="211" t="s">
        <v>2410</v>
      </c>
      <c r="D1408" s="211" t="s">
        <v>111</v>
      </c>
      <c r="E1408" s="211" t="s">
        <v>114</v>
      </c>
      <c r="F1408" s="241" t="s">
        <v>108</v>
      </c>
      <c r="G1408" s="357">
        <v>0.5</v>
      </c>
      <c r="H1408" s="360">
        <v>3905.5617445771072</v>
      </c>
      <c r="I1408" s="365">
        <v>77.371645491830151</v>
      </c>
      <c r="J1408" s="332">
        <f>Table1[[#This Row],[Embellishment Area (m2)]]*Table1[[#This Row],[Construction Unit Rate ($/m)]]*Table1[[#This Row],[Embellishment Area Factor]]</f>
        <v>151089.86937393682</v>
      </c>
      <c r="K1408" s="246">
        <v>0</v>
      </c>
      <c r="L1408" s="337">
        <v>51.919695325664051</v>
      </c>
      <c r="M1408" s="88">
        <f>Table1[[#This Row],[Size of land (m2)]]*Table1[[#This Row],[Land Unit Rate ($/m2)]]</f>
        <v>0</v>
      </c>
      <c r="N1408" s="244">
        <v>2021</v>
      </c>
      <c r="O1408" s="202">
        <f>ROUND(IF(Table1[[#This Row],[Valuation Year]]=2016,(Table1[[#This Row],[Total Construction Cost ($)]]+Table1[[#This Row],[Land Value]])*('General Input Sheet'!$G$38/'General Input Sheet'!$G$43),Table1[[#This Row],[Total Construction Cost ($)]]+Table1[[#This Row],[Land Value]]),0)</f>
        <v>151090</v>
      </c>
      <c r="P1408" s="123" t="str" cm="1">
        <f t="array" ref="P1408">_xlfn.IFS(Table1[[#This Row],[Asset Class]]&lt;&gt;"Local","y",P$11=$E1408,"y",Table1[[#This Row],[Asset Class]]="Local","")</f>
        <v/>
      </c>
      <c r="Q1408" s="86" t="str" cm="1">
        <f t="array" ref="Q1408">_xlfn.IFS(Table1[[#This Row],[Asset Class]]&lt;&gt;"Local","y",Q$11=$E1408,"y",Table1[[#This Row],[Asset Class]]="Local","")</f>
        <v/>
      </c>
      <c r="R1408" s="86" t="str" cm="1">
        <f t="array" ref="R1408">_xlfn.IFS(Table1[[#This Row],[Asset Class]]&lt;&gt;"Local","y",R$11=$E1408,"y",Table1[[#This Row],[Asset Class]]="Local","")</f>
        <v/>
      </c>
      <c r="S1408" s="341" t="str" cm="1">
        <f t="array" ref="S1408">_xlfn.IFS(Table1[[#This Row],[Asset Class]]&lt;&gt;"Local","y",S$11=$E1408,"y",Table1[[#This Row],[Asset Class]]="Local","")</f>
        <v>y</v>
      </c>
      <c r="T1408" s="50"/>
      <c r="U1408" s="95" t="str">
        <f>IF(Table1[[#This Row],[Asset Class]]&lt;&gt;"Local",0.25,IF(P1408="y",1,""))</f>
        <v/>
      </c>
      <c r="V1408" s="415" t="str">
        <f>IF(Table1[[#This Row],[Asset Class]]&lt;&gt;"Local",0.25,IF(Q1408="y",1,""))</f>
        <v/>
      </c>
      <c r="W1408" s="415" t="str">
        <f>IF(Table1[[#This Row],[Asset Class]]&lt;&gt;"Local",0.25,IF(R1408="y",1,""))</f>
        <v/>
      </c>
      <c r="X1408" s="415">
        <f>IF(Table1[[#This Row],[Asset Class]]&lt;&gt;"Local",0.25,IF(S1408="y",1,""))</f>
        <v>1</v>
      </c>
      <c r="Y1408" s="95">
        <f t="shared" si="126"/>
        <v>1</v>
      </c>
      <c r="Z1408" s="50"/>
      <c r="AA1408" s="257" t="str">
        <f t="shared" si="127"/>
        <v/>
      </c>
      <c r="AB1408" s="258" t="str">
        <f t="shared" si="128"/>
        <v/>
      </c>
      <c r="AC1408" s="258" t="str">
        <f t="shared" si="129"/>
        <v/>
      </c>
      <c r="AD1408" s="258">
        <f t="shared" si="130"/>
        <v>151090</v>
      </c>
      <c r="AE1408" s="259">
        <f t="shared" si="131"/>
        <v>151090</v>
      </c>
    </row>
    <row r="1409" spans="1:31">
      <c r="A1409" s="26"/>
      <c r="B1409" s="210" t="s">
        <v>2409</v>
      </c>
      <c r="C1409" s="211" t="s">
        <v>2411</v>
      </c>
      <c r="D1409" s="211" t="s">
        <v>111</v>
      </c>
      <c r="E1409" s="211" t="s">
        <v>114</v>
      </c>
      <c r="F1409" s="241" t="s">
        <v>103</v>
      </c>
      <c r="G1409" s="357">
        <v>0.5</v>
      </c>
      <c r="H1409" s="360">
        <v>1279.2242699361975</v>
      </c>
      <c r="I1409" s="365">
        <v>77.371645491830151</v>
      </c>
      <c r="J1409" s="332">
        <f>Table1[[#This Row],[Embellishment Area (m2)]]*Table1[[#This Row],[Construction Unit Rate ($/m)]]*Table1[[#This Row],[Embellishment Area Factor]]</f>
        <v>49487.843359024359</v>
      </c>
      <c r="K1409" s="246">
        <v>0</v>
      </c>
      <c r="L1409" s="337">
        <v>51.919695325664051</v>
      </c>
      <c r="M1409" s="88">
        <f>Table1[[#This Row],[Size of land (m2)]]*Table1[[#This Row],[Land Unit Rate ($/m2)]]</f>
        <v>0</v>
      </c>
      <c r="N1409" s="244">
        <v>2021</v>
      </c>
      <c r="O1409" s="202">
        <f>ROUND(IF(Table1[[#This Row],[Valuation Year]]=2016,(Table1[[#This Row],[Total Construction Cost ($)]]+Table1[[#This Row],[Land Value]])*('General Input Sheet'!$G$38/'General Input Sheet'!$G$43),Table1[[#This Row],[Total Construction Cost ($)]]+Table1[[#This Row],[Land Value]]),0)</f>
        <v>49488</v>
      </c>
      <c r="P1409" s="123" t="str" cm="1">
        <f t="array" ref="P1409">_xlfn.IFS(Table1[[#This Row],[Asset Class]]&lt;&gt;"Local","y",P$11=$E1409,"y",Table1[[#This Row],[Asset Class]]="Local","")</f>
        <v/>
      </c>
      <c r="Q1409" s="86" t="str" cm="1">
        <f t="array" ref="Q1409">_xlfn.IFS(Table1[[#This Row],[Asset Class]]&lt;&gt;"Local","y",Q$11=$E1409,"y",Table1[[#This Row],[Asset Class]]="Local","")</f>
        <v/>
      </c>
      <c r="R1409" s="86" t="str" cm="1">
        <f t="array" ref="R1409">_xlfn.IFS(Table1[[#This Row],[Asset Class]]&lt;&gt;"Local","y",R$11=$E1409,"y",Table1[[#This Row],[Asset Class]]="Local","")</f>
        <v/>
      </c>
      <c r="S1409" s="341" t="str" cm="1">
        <f t="array" ref="S1409">_xlfn.IFS(Table1[[#This Row],[Asset Class]]&lt;&gt;"Local","y",S$11=$E1409,"y",Table1[[#This Row],[Asset Class]]="Local","")</f>
        <v>y</v>
      </c>
      <c r="T1409" s="50"/>
      <c r="U1409" s="95" t="str">
        <f>IF(Table1[[#This Row],[Asset Class]]&lt;&gt;"Local",0.25,IF(P1409="y",1,""))</f>
        <v/>
      </c>
      <c r="V1409" s="415" t="str">
        <f>IF(Table1[[#This Row],[Asset Class]]&lt;&gt;"Local",0.25,IF(Q1409="y",1,""))</f>
        <v/>
      </c>
      <c r="W1409" s="415" t="str">
        <f>IF(Table1[[#This Row],[Asset Class]]&lt;&gt;"Local",0.25,IF(R1409="y",1,""))</f>
        <v/>
      </c>
      <c r="X1409" s="415">
        <f>IF(Table1[[#This Row],[Asset Class]]&lt;&gt;"Local",0.25,IF(S1409="y",1,""))</f>
        <v>1</v>
      </c>
      <c r="Y1409" s="95">
        <f t="shared" si="126"/>
        <v>1</v>
      </c>
      <c r="Z1409" s="50"/>
      <c r="AA1409" s="257" t="str">
        <f t="shared" si="127"/>
        <v/>
      </c>
      <c r="AB1409" s="258" t="str">
        <f t="shared" si="128"/>
        <v/>
      </c>
      <c r="AC1409" s="258" t="str">
        <f t="shared" si="129"/>
        <v/>
      </c>
      <c r="AD1409" s="258">
        <f t="shared" si="130"/>
        <v>49488</v>
      </c>
      <c r="AE1409" s="259">
        <f t="shared" si="131"/>
        <v>49488</v>
      </c>
    </row>
    <row r="1410" spans="1:31">
      <c r="A1410" s="26"/>
      <c r="B1410" s="210" t="s">
        <v>2412</v>
      </c>
      <c r="C1410" s="211" t="s">
        <v>2413</v>
      </c>
      <c r="D1410" s="211" t="s">
        <v>111</v>
      </c>
      <c r="E1410" s="211" t="s">
        <v>114</v>
      </c>
      <c r="F1410" s="241" t="s">
        <v>108</v>
      </c>
      <c r="G1410" s="357">
        <v>0.5</v>
      </c>
      <c r="H1410" s="360">
        <v>1514.7506509257551</v>
      </c>
      <c r="I1410" s="365">
        <v>77.371645491830151</v>
      </c>
      <c r="J1410" s="332">
        <f>Table1[[#This Row],[Embellishment Area (m2)]]*Table1[[#This Row],[Construction Unit Rate ($/m)]]*Table1[[#This Row],[Embellishment Area Factor]]</f>
        <v>58599.375185973244</v>
      </c>
      <c r="K1410" s="246">
        <v>0</v>
      </c>
      <c r="L1410" s="337">
        <v>51.919695325664051</v>
      </c>
      <c r="M1410" s="88">
        <f>Table1[[#This Row],[Size of land (m2)]]*Table1[[#This Row],[Land Unit Rate ($/m2)]]</f>
        <v>0</v>
      </c>
      <c r="N1410" s="244">
        <v>2021</v>
      </c>
      <c r="O1410" s="202">
        <f>ROUND(IF(Table1[[#This Row],[Valuation Year]]=2016,(Table1[[#This Row],[Total Construction Cost ($)]]+Table1[[#This Row],[Land Value]])*('General Input Sheet'!$G$38/'General Input Sheet'!$G$43),Table1[[#This Row],[Total Construction Cost ($)]]+Table1[[#This Row],[Land Value]]),0)</f>
        <v>58599</v>
      </c>
      <c r="P1410" s="123" t="str" cm="1">
        <f t="array" ref="P1410">_xlfn.IFS(Table1[[#This Row],[Asset Class]]&lt;&gt;"Local","y",P$11=$E1410,"y",Table1[[#This Row],[Asset Class]]="Local","")</f>
        <v/>
      </c>
      <c r="Q1410" s="86" t="str" cm="1">
        <f t="array" ref="Q1410">_xlfn.IFS(Table1[[#This Row],[Asset Class]]&lt;&gt;"Local","y",Q$11=$E1410,"y",Table1[[#This Row],[Asset Class]]="Local","")</f>
        <v/>
      </c>
      <c r="R1410" s="86" t="str" cm="1">
        <f t="array" ref="R1410">_xlfn.IFS(Table1[[#This Row],[Asset Class]]&lt;&gt;"Local","y",R$11=$E1410,"y",Table1[[#This Row],[Asset Class]]="Local","")</f>
        <v/>
      </c>
      <c r="S1410" s="341" t="str" cm="1">
        <f t="array" ref="S1410">_xlfn.IFS(Table1[[#This Row],[Asset Class]]&lt;&gt;"Local","y",S$11=$E1410,"y",Table1[[#This Row],[Asset Class]]="Local","")</f>
        <v>y</v>
      </c>
      <c r="T1410" s="50"/>
      <c r="U1410" s="95" t="str">
        <f>IF(Table1[[#This Row],[Asset Class]]&lt;&gt;"Local",0.25,IF(P1410="y",1,""))</f>
        <v/>
      </c>
      <c r="V1410" s="415" t="str">
        <f>IF(Table1[[#This Row],[Asset Class]]&lt;&gt;"Local",0.25,IF(Q1410="y",1,""))</f>
        <v/>
      </c>
      <c r="W1410" s="415" t="str">
        <f>IF(Table1[[#This Row],[Asset Class]]&lt;&gt;"Local",0.25,IF(R1410="y",1,""))</f>
        <v/>
      </c>
      <c r="X1410" s="415">
        <f>IF(Table1[[#This Row],[Asset Class]]&lt;&gt;"Local",0.25,IF(S1410="y",1,""))</f>
        <v>1</v>
      </c>
      <c r="Y1410" s="95">
        <f t="shared" si="126"/>
        <v>1</v>
      </c>
      <c r="Z1410" s="50"/>
      <c r="AA1410" s="257" t="str">
        <f t="shared" si="127"/>
        <v/>
      </c>
      <c r="AB1410" s="258" t="str">
        <f t="shared" si="128"/>
        <v/>
      </c>
      <c r="AC1410" s="258" t="str">
        <f t="shared" si="129"/>
        <v/>
      </c>
      <c r="AD1410" s="258">
        <f t="shared" si="130"/>
        <v>58599</v>
      </c>
      <c r="AE1410" s="259">
        <f t="shared" si="131"/>
        <v>58599</v>
      </c>
    </row>
    <row r="1411" spans="1:31">
      <c r="A1411" s="26"/>
      <c r="B1411" s="210" t="s">
        <v>2414</v>
      </c>
      <c r="C1411" s="211" t="s">
        <v>2415</v>
      </c>
      <c r="D1411" s="211" t="s">
        <v>111</v>
      </c>
      <c r="E1411" s="211" t="s">
        <v>143</v>
      </c>
      <c r="F1411" s="241" t="s">
        <v>103</v>
      </c>
      <c r="G1411" s="357">
        <v>0.5</v>
      </c>
      <c r="H1411" s="360">
        <v>2452.6103003206708</v>
      </c>
      <c r="I1411" s="365">
        <v>115.6419902144599</v>
      </c>
      <c r="J1411" s="332">
        <f>Table1[[#This Row],[Embellishment Area (m2)]]*Table1[[#This Row],[Construction Unit Rate ($/m)]]*Table1[[#This Row],[Embellishment Area Factor]]</f>
        <v>141812.36817478327</v>
      </c>
      <c r="K1411" s="246">
        <v>0</v>
      </c>
      <c r="L1411" s="337">
        <v>85.331826959272703</v>
      </c>
      <c r="M1411" s="88">
        <f>Table1[[#This Row],[Size of land (m2)]]*Table1[[#This Row],[Land Unit Rate ($/m2)]]</f>
        <v>0</v>
      </c>
      <c r="N1411" s="244">
        <v>2021</v>
      </c>
      <c r="O1411" s="202">
        <f>ROUND(IF(Table1[[#This Row],[Valuation Year]]=2016,(Table1[[#This Row],[Total Construction Cost ($)]]+Table1[[#This Row],[Land Value]])*('General Input Sheet'!$G$38/'General Input Sheet'!$G$43),Table1[[#This Row],[Total Construction Cost ($)]]+Table1[[#This Row],[Land Value]]),0)</f>
        <v>141812</v>
      </c>
      <c r="P1411" s="123" t="str" cm="1">
        <f t="array" ref="P1411">_xlfn.IFS(Table1[[#This Row],[Asset Class]]&lt;&gt;"Local","y",P$11=$E1411,"y",Table1[[#This Row],[Asset Class]]="Local","")</f>
        <v/>
      </c>
      <c r="Q1411" s="86" t="str" cm="1">
        <f t="array" ref="Q1411">_xlfn.IFS(Table1[[#This Row],[Asset Class]]&lt;&gt;"Local","y",Q$11=$E1411,"y",Table1[[#This Row],[Asset Class]]="Local","")</f>
        <v>y</v>
      </c>
      <c r="R1411" s="86" t="str" cm="1">
        <f t="array" ref="R1411">_xlfn.IFS(Table1[[#This Row],[Asset Class]]&lt;&gt;"Local","y",R$11=$E1411,"y",Table1[[#This Row],[Asset Class]]="Local","")</f>
        <v/>
      </c>
      <c r="S1411" s="341" t="str" cm="1">
        <f t="array" ref="S1411">_xlfn.IFS(Table1[[#This Row],[Asset Class]]&lt;&gt;"Local","y",S$11=$E1411,"y",Table1[[#This Row],[Asset Class]]="Local","")</f>
        <v/>
      </c>
      <c r="T1411" s="50"/>
      <c r="U1411" s="95" t="str">
        <f>IF(Table1[[#This Row],[Asset Class]]&lt;&gt;"Local",0.25,IF(P1411="y",1,""))</f>
        <v/>
      </c>
      <c r="V1411" s="415">
        <f>IF(Table1[[#This Row],[Asset Class]]&lt;&gt;"Local",0.25,IF(Q1411="y",1,""))</f>
        <v>1</v>
      </c>
      <c r="W1411" s="415" t="str">
        <f>IF(Table1[[#This Row],[Asset Class]]&lt;&gt;"Local",0.25,IF(R1411="y",1,""))</f>
        <v/>
      </c>
      <c r="X1411" s="415" t="str">
        <f>IF(Table1[[#This Row],[Asset Class]]&lt;&gt;"Local",0.25,IF(S1411="y",1,""))</f>
        <v/>
      </c>
      <c r="Y1411" s="95">
        <f t="shared" si="126"/>
        <v>1</v>
      </c>
      <c r="Z1411" s="50"/>
      <c r="AA1411" s="257" t="str">
        <f t="shared" si="127"/>
        <v/>
      </c>
      <c r="AB1411" s="258">
        <f t="shared" si="128"/>
        <v>141812</v>
      </c>
      <c r="AC1411" s="258" t="str">
        <f t="shared" si="129"/>
        <v/>
      </c>
      <c r="AD1411" s="258" t="str">
        <f t="shared" si="130"/>
        <v/>
      </c>
      <c r="AE1411" s="259">
        <f t="shared" si="131"/>
        <v>141812</v>
      </c>
    </row>
    <row r="1412" spans="1:31">
      <c r="A1412" s="26"/>
      <c r="B1412" s="210" t="s">
        <v>2416</v>
      </c>
      <c r="C1412" s="211" t="s">
        <v>2417</v>
      </c>
      <c r="D1412" s="211" t="s">
        <v>106</v>
      </c>
      <c r="E1412" s="211" t="s">
        <v>107</v>
      </c>
      <c r="F1412" s="241" t="s">
        <v>108</v>
      </c>
      <c r="G1412" s="357">
        <v>0.5</v>
      </c>
      <c r="H1412" s="360">
        <v>75126.226149608454</v>
      </c>
      <c r="I1412" s="365">
        <v>295.91815694928124</v>
      </c>
      <c r="J1412" s="332">
        <f>Table1[[#This Row],[Embellishment Area (m2)]]*Table1[[#This Row],[Construction Unit Rate ($/m)]]*Table1[[#This Row],[Embellishment Area Factor]]</f>
        <v>11115607.190373516</v>
      </c>
      <c r="K1412" s="246">
        <v>0</v>
      </c>
      <c r="L1412" s="337">
        <v>157.26221918381682</v>
      </c>
      <c r="M1412" s="88">
        <f>Table1[[#This Row],[Size of land (m2)]]*Table1[[#This Row],[Land Unit Rate ($/m2)]]</f>
        <v>0</v>
      </c>
      <c r="N1412" s="244">
        <v>2021</v>
      </c>
      <c r="O1412" s="202">
        <f>ROUND(IF(Table1[[#This Row],[Valuation Year]]=2016,(Table1[[#This Row],[Total Construction Cost ($)]]+Table1[[#This Row],[Land Value]])*('General Input Sheet'!$G$38/'General Input Sheet'!$G$43),Table1[[#This Row],[Total Construction Cost ($)]]+Table1[[#This Row],[Land Value]]),0)</f>
        <v>11115607</v>
      </c>
      <c r="P1412" s="123" t="str" cm="1">
        <f t="array" ref="P1412">_xlfn.IFS(Table1[[#This Row],[Asset Class]]&lt;&gt;"Local","y",P$11=$E1412,"y",Table1[[#This Row],[Asset Class]]="Local","")</f>
        <v>y</v>
      </c>
      <c r="Q1412" s="86" t="str" cm="1">
        <f t="array" ref="Q1412">_xlfn.IFS(Table1[[#This Row],[Asset Class]]&lt;&gt;"Local","y",Q$11=$E1412,"y",Table1[[#This Row],[Asset Class]]="Local","")</f>
        <v>y</v>
      </c>
      <c r="R1412" s="86" t="str" cm="1">
        <f t="array" ref="R1412">_xlfn.IFS(Table1[[#This Row],[Asset Class]]&lt;&gt;"Local","y",R$11=$E1412,"y",Table1[[#This Row],[Asset Class]]="Local","")</f>
        <v>y</v>
      </c>
      <c r="S1412" s="341" t="str" cm="1">
        <f t="array" ref="S1412">_xlfn.IFS(Table1[[#This Row],[Asset Class]]&lt;&gt;"Local","y",S$11=$E1412,"y",Table1[[#This Row],[Asset Class]]="Local","")</f>
        <v>y</v>
      </c>
      <c r="T1412" s="50"/>
      <c r="U1412" s="95">
        <f>IF(Table1[[#This Row],[Asset Class]]&lt;&gt;"Local",0.25,IF(P1412="y",1,""))</f>
        <v>0.25</v>
      </c>
      <c r="V1412" s="415">
        <f>IF(Table1[[#This Row],[Asset Class]]&lt;&gt;"Local",0.25,IF(Q1412="y",1,""))</f>
        <v>0.25</v>
      </c>
      <c r="W1412" s="415">
        <f>IF(Table1[[#This Row],[Asset Class]]&lt;&gt;"Local",0.25,IF(R1412="y",1,""))</f>
        <v>0.25</v>
      </c>
      <c r="X1412" s="415">
        <f>IF(Table1[[#This Row],[Asset Class]]&lt;&gt;"Local",0.25,IF(S1412="y",1,""))</f>
        <v>0.25</v>
      </c>
      <c r="Y1412" s="95">
        <f t="shared" si="126"/>
        <v>1</v>
      </c>
      <c r="Z1412" s="50"/>
      <c r="AA1412" s="257">
        <f t="shared" si="127"/>
        <v>2778901.75</v>
      </c>
      <c r="AB1412" s="258">
        <f t="shared" si="128"/>
        <v>2778901.75</v>
      </c>
      <c r="AC1412" s="258">
        <f t="shared" si="129"/>
        <v>2778901.75</v>
      </c>
      <c r="AD1412" s="258">
        <f t="shared" si="130"/>
        <v>2778901.75</v>
      </c>
      <c r="AE1412" s="259">
        <f t="shared" si="131"/>
        <v>11115607</v>
      </c>
    </row>
    <row r="1413" spans="1:31">
      <c r="A1413" s="26"/>
      <c r="B1413" s="210" t="s">
        <v>2416</v>
      </c>
      <c r="C1413" s="211" t="s">
        <v>2418</v>
      </c>
      <c r="D1413" s="211" t="s">
        <v>106</v>
      </c>
      <c r="E1413" s="211" t="s">
        <v>107</v>
      </c>
      <c r="F1413" s="241" t="s">
        <v>103</v>
      </c>
      <c r="G1413" s="357">
        <v>0.5</v>
      </c>
      <c r="H1413" s="360">
        <v>4473.6020019055759</v>
      </c>
      <c r="I1413" s="365">
        <v>295.91815694928124</v>
      </c>
      <c r="J1413" s="332">
        <f>Table1[[#This Row],[Embellishment Area (m2)]]*Table1[[#This Row],[Construction Unit Rate ($/m)]]*Table1[[#This Row],[Embellishment Area Factor]]</f>
        <v>661910.02966425649</v>
      </c>
      <c r="K1413" s="246">
        <v>0</v>
      </c>
      <c r="L1413" s="337">
        <v>157.26221918381682</v>
      </c>
      <c r="M1413" s="88">
        <f>Table1[[#This Row],[Size of land (m2)]]*Table1[[#This Row],[Land Unit Rate ($/m2)]]</f>
        <v>0</v>
      </c>
      <c r="N1413" s="244">
        <v>2021</v>
      </c>
      <c r="O1413" s="202">
        <f>ROUND(IF(Table1[[#This Row],[Valuation Year]]=2016,(Table1[[#This Row],[Total Construction Cost ($)]]+Table1[[#This Row],[Land Value]])*('General Input Sheet'!$G$38/'General Input Sheet'!$G$43),Table1[[#This Row],[Total Construction Cost ($)]]+Table1[[#This Row],[Land Value]]),0)</f>
        <v>661910</v>
      </c>
      <c r="P1413" s="123" t="str" cm="1">
        <f t="array" ref="P1413">_xlfn.IFS(Table1[[#This Row],[Asset Class]]&lt;&gt;"Local","y",P$11=$E1413,"y",Table1[[#This Row],[Asset Class]]="Local","")</f>
        <v>y</v>
      </c>
      <c r="Q1413" s="86" t="str" cm="1">
        <f t="array" ref="Q1413">_xlfn.IFS(Table1[[#This Row],[Asset Class]]&lt;&gt;"Local","y",Q$11=$E1413,"y",Table1[[#This Row],[Asset Class]]="Local","")</f>
        <v>y</v>
      </c>
      <c r="R1413" s="86" t="str" cm="1">
        <f t="array" ref="R1413">_xlfn.IFS(Table1[[#This Row],[Asset Class]]&lt;&gt;"Local","y",R$11=$E1413,"y",Table1[[#This Row],[Asset Class]]="Local","")</f>
        <v>y</v>
      </c>
      <c r="S1413" s="341" t="str" cm="1">
        <f t="array" ref="S1413">_xlfn.IFS(Table1[[#This Row],[Asset Class]]&lt;&gt;"Local","y",S$11=$E1413,"y",Table1[[#This Row],[Asset Class]]="Local","")</f>
        <v>y</v>
      </c>
      <c r="T1413" s="50"/>
      <c r="U1413" s="95">
        <f>IF(Table1[[#This Row],[Asset Class]]&lt;&gt;"Local",0.25,IF(P1413="y",1,""))</f>
        <v>0.25</v>
      </c>
      <c r="V1413" s="415">
        <f>IF(Table1[[#This Row],[Asset Class]]&lt;&gt;"Local",0.25,IF(Q1413="y",1,""))</f>
        <v>0.25</v>
      </c>
      <c r="W1413" s="415">
        <f>IF(Table1[[#This Row],[Asset Class]]&lt;&gt;"Local",0.25,IF(R1413="y",1,""))</f>
        <v>0.25</v>
      </c>
      <c r="X1413" s="415">
        <f>IF(Table1[[#This Row],[Asset Class]]&lt;&gt;"Local",0.25,IF(S1413="y",1,""))</f>
        <v>0.25</v>
      </c>
      <c r="Y1413" s="95">
        <f t="shared" si="126"/>
        <v>1</v>
      </c>
      <c r="Z1413" s="50"/>
      <c r="AA1413" s="257">
        <f t="shared" si="127"/>
        <v>165477.5</v>
      </c>
      <c r="AB1413" s="258">
        <f t="shared" si="128"/>
        <v>165477.5</v>
      </c>
      <c r="AC1413" s="258">
        <f t="shared" si="129"/>
        <v>165477.5</v>
      </c>
      <c r="AD1413" s="258">
        <f t="shared" si="130"/>
        <v>165477.5</v>
      </c>
      <c r="AE1413" s="259">
        <f t="shared" si="131"/>
        <v>661910</v>
      </c>
    </row>
    <row r="1414" spans="1:31">
      <c r="A1414" s="26"/>
      <c r="B1414" s="210" t="s">
        <v>2419</v>
      </c>
      <c r="C1414" s="211" t="s">
        <v>2420</v>
      </c>
      <c r="D1414" s="211" t="s">
        <v>111</v>
      </c>
      <c r="E1414" s="211" t="s">
        <v>102</v>
      </c>
      <c r="F1414" s="241" t="s">
        <v>103</v>
      </c>
      <c r="G1414" s="357">
        <v>0.5</v>
      </c>
      <c r="H1414" s="360">
        <v>2769.788202201386</v>
      </c>
      <c r="I1414" s="365">
        <v>143.96305955739601</v>
      </c>
      <c r="J1414" s="332">
        <f>Table1[[#This Row],[Embellishment Area (m2)]]*Table1[[#This Row],[Construction Unit Rate ($/m)]]*Table1[[#This Row],[Embellishment Area Factor]]</f>
        <v>199373.59195744546</v>
      </c>
      <c r="K1414" s="246">
        <v>0</v>
      </c>
      <c r="L1414" s="337">
        <v>39.027494808321961</v>
      </c>
      <c r="M1414" s="88">
        <f>Table1[[#This Row],[Size of land (m2)]]*Table1[[#This Row],[Land Unit Rate ($/m2)]]</f>
        <v>0</v>
      </c>
      <c r="N1414" s="244">
        <v>2021</v>
      </c>
      <c r="O1414" s="202">
        <f>ROUND(IF(Table1[[#This Row],[Valuation Year]]=2016,(Table1[[#This Row],[Total Construction Cost ($)]]+Table1[[#This Row],[Land Value]])*('General Input Sheet'!$G$38/'General Input Sheet'!$G$43),Table1[[#This Row],[Total Construction Cost ($)]]+Table1[[#This Row],[Land Value]]),0)</f>
        <v>199374</v>
      </c>
      <c r="P1414" s="123" t="str" cm="1">
        <f t="array" ref="P1414">_xlfn.IFS(Table1[[#This Row],[Asset Class]]&lt;&gt;"Local","y",P$11=$E1414,"y",Table1[[#This Row],[Asset Class]]="Local","")</f>
        <v/>
      </c>
      <c r="Q1414" s="86" t="str" cm="1">
        <f t="array" ref="Q1414">_xlfn.IFS(Table1[[#This Row],[Asset Class]]&lt;&gt;"Local","y",Q$11=$E1414,"y",Table1[[#This Row],[Asset Class]]="Local","")</f>
        <v/>
      </c>
      <c r="R1414" s="86" t="str" cm="1">
        <f t="array" ref="R1414">_xlfn.IFS(Table1[[#This Row],[Asset Class]]&lt;&gt;"Local","y",R$11=$E1414,"y",Table1[[#This Row],[Asset Class]]="Local","")</f>
        <v>y</v>
      </c>
      <c r="S1414" s="341" t="str" cm="1">
        <f t="array" ref="S1414">_xlfn.IFS(Table1[[#This Row],[Asset Class]]&lt;&gt;"Local","y",S$11=$E1414,"y",Table1[[#This Row],[Asset Class]]="Local","")</f>
        <v/>
      </c>
      <c r="T1414" s="50"/>
      <c r="U1414" s="95" t="str">
        <f>IF(Table1[[#This Row],[Asset Class]]&lt;&gt;"Local",0.25,IF(P1414="y",1,""))</f>
        <v/>
      </c>
      <c r="V1414" s="415" t="str">
        <f>IF(Table1[[#This Row],[Asset Class]]&lt;&gt;"Local",0.25,IF(Q1414="y",1,""))</f>
        <v/>
      </c>
      <c r="W1414" s="415">
        <f>IF(Table1[[#This Row],[Asset Class]]&lt;&gt;"Local",0.25,IF(R1414="y",1,""))</f>
        <v>1</v>
      </c>
      <c r="X1414" s="415" t="str">
        <f>IF(Table1[[#This Row],[Asset Class]]&lt;&gt;"Local",0.25,IF(S1414="y",1,""))</f>
        <v/>
      </c>
      <c r="Y1414" s="95">
        <f t="shared" si="126"/>
        <v>1</v>
      </c>
      <c r="Z1414" s="50"/>
      <c r="AA1414" s="257" t="str">
        <f t="shared" si="127"/>
        <v/>
      </c>
      <c r="AB1414" s="258" t="str">
        <f t="shared" si="128"/>
        <v/>
      </c>
      <c r="AC1414" s="258">
        <f t="shared" si="129"/>
        <v>199374</v>
      </c>
      <c r="AD1414" s="258" t="str">
        <f t="shared" si="130"/>
        <v/>
      </c>
      <c r="AE1414" s="259">
        <f t="shared" si="131"/>
        <v>199374</v>
      </c>
    </row>
    <row r="1415" spans="1:31">
      <c r="A1415" s="26"/>
      <c r="B1415" s="210" t="s">
        <v>2421</v>
      </c>
      <c r="C1415" s="211" t="s">
        <v>2422</v>
      </c>
      <c r="D1415" s="211" t="s">
        <v>111</v>
      </c>
      <c r="E1415" s="211" t="s">
        <v>107</v>
      </c>
      <c r="F1415" s="241" t="s">
        <v>108</v>
      </c>
      <c r="G1415" s="357">
        <v>0.5</v>
      </c>
      <c r="H1415" s="360">
        <v>2009.9261842705</v>
      </c>
      <c r="I1415" s="365">
        <v>111.62041035606889</v>
      </c>
      <c r="J1415" s="332">
        <f>Table1[[#This Row],[Embellishment Area (m2)]]*Table1[[#This Row],[Construction Unit Rate ($/m)]]*Table1[[#This Row],[Embellishment Area Factor]]</f>
        <v>112174.39273684047</v>
      </c>
      <c r="K1415" s="246">
        <v>0</v>
      </c>
      <c r="L1415" s="337">
        <v>66.125722619436161</v>
      </c>
      <c r="M1415" s="88">
        <f>Table1[[#This Row],[Size of land (m2)]]*Table1[[#This Row],[Land Unit Rate ($/m2)]]</f>
        <v>0</v>
      </c>
      <c r="N1415" s="244">
        <v>2021</v>
      </c>
      <c r="O1415" s="202">
        <f>ROUND(IF(Table1[[#This Row],[Valuation Year]]=2016,(Table1[[#This Row],[Total Construction Cost ($)]]+Table1[[#This Row],[Land Value]])*('General Input Sheet'!$G$38/'General Input Sheet'!$G$43),Table1[[#This Row],[Total Construction Cost ($)]]+Table1[[#This Row],[Land Value]]),0)</f>
        <v>112174</v>
      </c>
      <c r="P1415" s="123" t="str" cm="1">
        <f t="array" ref="P1415">_xlfn.IFS(Table1[[#This Row],[Asset Class]]&lt;&gt;"Local","y",P$11=$E1415,"y",Table1[[#This Row],[Asset Class]]="Local","")</f>
        <v>y</v>
      </c>
      <c r="Q1415" s="86" t="str" cm="1">
        <f t="array" ref="Q1415">_xlfn.IFS(Table1[[#This Row],[Asset Class]]&lt;&gt;"Local","y",Q$11=$E1415,"y",Table1[[#This Row],[Asset Class]]="Local","")</f>
        <v/>
      </c>
      <c r="R1415" s="86" t="str" cm="1">
        <f t="array" ref="R1415">_xlfn.IFS(Table1[[#This Row],[Asset Class]]&lt;&gt;"Local","y",R$11=$E1415,"y",Table1[[#This Row],[Asset Class]]="Local","")</f>
        <v/>
      </c>
      <c r="S1415" s="341" t="str" cm="1">
        <f t="array" ref="S1415">_xlfn.IFS(Table1[[#This Row],[Asset Class]]&lt;&gt;"Local","y",S$11=$E1415,"y",Table1[[#This Row],[Asset Class]]="Local","")</f>
        <v/>
      </c>
      <c r="T1415" s="50"/>
      <c r="U1415" s="95">
        <f>IF(Table1[[#This Row],[Asset Class]]&lt;&gt;"Local",0.25,IF(P1415="y",1,""))</f>
        <v>1</v>
      </c>
      <c r="V1415" s="415" t="str">
        <f>IF(Table1[[#This Row],[Asset Class]]&lt;&gt;"Local",0.25,IF(Q1415="y",1,""))</f>
        <v/>
      </c>
      <c r="W1415" s="415" t="str">
        <f>IF(Table1[[#This Row],[Asset Class]]&lt;&gt;"Local",0.25,IF(R1415="y",1,""))</f>
        <v/>
      </c>
      <c r="X1415" s="415" t="str">
        <f>IF(Table1[[#This Row],[Asset Class]]&lt;&gt;"Local",0.25,IF(S1415="y",1,""))</f>
        <v/>
      </c>
      <c r="Y1415" s="95">
        <f t="shared" si="126"/>
        <v>1</v>
      </c>
      <c r="Z1415" s="50"/>
      <c r="AA1415" s="257">
        <f t="shared" si="127"/>
        <v>112174</v>
      </c>
      <c r="AB1415" s="258" t="str">
        <f t="shared" si="128"/>
        <v/>
      </c>
      <c r="AC1415" s="258" t="str">
        <f t="shared" si="129"/>
        <v/>
      </c>
      <c r="AD1415" s="258" t="str">
        <f t="shared" si="130"/>
        <v/>
      </c>
      <c r="AE1415" s="259">
        <f t="shared" si="131"/>
        <v>112174</v>
      </c>
    </row>
    <row r="1416" spans="1:31">
      <c r="A1416" s="26"/>
      <c r="B1416" s="210" t="s">
        <v>2423</v>
      </c>
      <c r="C1416" s="211" t="s">
        <v>2424</v>
      </c>
      <c r="D1416" s="211" t="s">
        <v>111</v>
      </c>
      <c r="E1416" s="211" t="s">
        <v>114</v>
      </c>
      <c r="F1416" s="241" t="s">
        <v>103</v>
      </c>
      <c r="G1416" s="357">
        <v>0.5</v>
      </c>
      <c r="H1416" s="360">
        <v>1061.2847860080785</v>
      </c>
      <c r="I1416" s="365">
        <v>77.371645491830151</v>
      </c>
      <c r="J1416" s="332">
        <f>Table1[[#This Row],[Embellishment Area (m2)]]*Table1[[#This Row],[Construction Unit Rate ($/m)]]*Table1[[#This Row],[Embellishment Area Factor]]</f>
        <v>41056.675114444937</v>
      </c>
      <c r="K1416" s="246">
        <v>2122.5695720161571</v>
      </c>
      <c r="L1416" s="337">
        <v>51.919695325664051</v>
      </c>
      <c r="M1416" s="88">
        <f>Table1[[#This Row],[Size of land (m2)]]*Table1[[#This Row],[Land Unit Rate ($/m2)]]</f>
        <v>110203.16548660402</v>
      </c>
      <c r="N1416" s="244">
        <v>2021</v>
      </c>
      <c r="O1416" s="202">
        <f>ROUND(IF(Table1[[#This Row],[Valuation Year]]=2016,(Table1[[#This Row],[Total Construction Cost ($)]]+Table1[[#This Row],[Land Value]])*('General Input Sheet'!$G$38/'General Input Sheet'!$G$43),Table1[[#This Row],[Total Construction Cost ($)]]+Table1[[#This Row],[Land Value]]),0)</f>
        <v>151260</v>
      </c>
      <c r="P1416" s="123" t="str" cm="1">
        <f t="array" ref="P1416">_xlfn.IFS(Table1[[#This Row],[Asset Class]]&lt;&gt;"Local","y",P$11=$E1416,"y",Table1[[#This Row],[Asset Class]]="Local","")</f>
        <v/>
      </c>
      <c r="Q1416" s="86" t="str" cm="1">
        <f t="array" ref="Q1416">_xlfn.IFS(Table1[[#This Row],[Asset Class]]&lt;&gt;"Local","y",Q$11=$E1416,"y",Table1[[#This Row],[Asset Class]]="Local","")</f>
        <v/>
      </c>
      <c r="R1416" s="86" t="str" cm="1">
        <f t="array" ref="R1416">_xlfn.IFS(Table1[[#This Row],[Asset Class]]&lt;&gt;"Local","y",R$11=$E1416,"y",Table1[[#This Row],[Asset Class]]="Local","")</f>
        <v/>
      </c>
      <c r="S1416" s="341" t="str" cm="1">
        <f t="array" ref="S1416">_xlfn.IFS(Table1[[#This Row],[Asset Class]]&lt;&gt;"Local","y",S$11=$E1416,"y",Table1[[#This Row],[Asset Class]]="Local","")</f>
        <v>y</v>
      </c>
      <c r="T1416" s="50"/>
      <c r="U1416" s="95" t="str">
        <f>IF(Table1[[#This Row],[Asset Class]]&lt;&gt;"Local",0.25,IF(P1416="y",1,""))</f>
        <v/>
      </c>
      <c r="V1416" s="415" t="str">
        <f>IF(Table1[[#This Row],[Asset Class]]&lt;&gt;"Local",0.25,IF(Q1416="y",1,""))</f>
        <v/>
      </c>
      <c r="W1416" s="415" t="str">
        <f>IF(Table1[[#This Row],[Asset Class]]&lt;&gt;"Local",0.25,IF(R1416="y",1,""))</f>
        <v/>
      </c>
      <c r="X1416" s="415">
        <f>IF(Table1[[#This Row],[Asset Class]]&lt;&gt;"Local",0.25,IF(S1416="y",1,""))</f>
        <v>1</v>
      </c>
      <c r="Y1416" s="95">
        <f t="shared" si="126"/>
        <v>1</v>
      </c>
      <c r="Z1416" s="50"/>
      <c r="AA1416" s="257" t="str">
        <f t="shared" si="127"/>
        <v/>
      </c>
      <c r="AB1416" s="258" t="str">
        <f t="shared" si="128"/>
        <v/>
      </c>
      <c r="AC1416" s="258" t="str">
        <f t="shared" si="129"/>
        <v/>
      </c>
      <c r="AD1416" s="258">
        <f t="shared" si="130"/>
        <v>151260</v>
      </c>
      <c r="AE1416" s="259">
        <f t="shared" si="131"/>
        <v>151260</v>
      </c>
    </row>
    <row r="1417" spans="1:31">
      <c r="A1417" s="26"/>
      <c r="B1417" s="210" t="s">
        <v>2425</v>
      </c>
      <c r="C1417" s="211" t="s">
        <v>2426</v>
      </c>
      <c r="D1417" s="211" t="s">
        <v>111</v>
      </c>
      <c r="E1417" s="211" t="s">
        <v>114</v>
      </c>
      <c r="F1417" s="241" t="s">
        <v>108</v>
      </c>
      <c r="G1417" s="357">
        <v>0.5</v>
      </c>
      <c r="H1417" s="360">
        <v>1735.1302902374771</v>
      </c>
      <c r="I1417" s="365">
        <v>77.371645491830151</v>
      </c>
      <c r="J1417" s="332">
        <f>Table1[[#This Row],[Embellishment Area (m2)]]*Table1[[#This Row],[Construction Unit Rate ($/m)]]*Table1[[#This Row],[Embellishment Area Factor]]</f>
        <v>67124.942849195213</v>
      </c>
      <c r="K1417" s="246">
        <v>3470.2605804749542</v>
      </c>
      <c r="L1417" s="337">
        <v>51.919695325664051</v>
      </c>
      <c r="M1417" s="88">
        <f>Table1[[#This Row],[Size of land (m2)]]*Table1[[#This Row],[Land Unit Rate ($/m2)]]</f>
        <v>180174.87203892169</v>
      </c>
      <c r="N1417" s="244">
        <v>2021</v>
      </c>
      <c r="O1417" s="202">
        <f>ROUND(IF(Table1[[#This Row],[Valuation Year]]=2016,(Table1[[#This Row],[Total Construction Cost ($)]]+Table1[[#This Row],[Land Value]])*('General Input Sheet'!$G$38/'General Input Sheet'!$G$43),Table1[[#This Row],[Total Construction Cost ($)]]+Table1[[#This Row],[Land Value]]),0)</f>
        <v>247300</v>
      </c>
      <c r="P1417" s="123" t="str" cm="1">
        <f t="array" ref="P1417">_xlfn.IFS(Table1[[#This Row],[Asset Class]]&lt;&gt;"Local","y",P$11=$E1417,"y",Table1[[#This Row],[Asset Class]]="Local","")</f>
        <v/>
      </c>
      <c r="Q1417" s="86" t="str" cm="1">
        <f t="array" ref="Q1417">_xlfn.IFS(Table1[[#This Row],[Asset Class]]&lt;&gt;"Local","y",Q$11=$E1417,"y",Table1[[#This Row],[Asset Class]]="Local","")</f>
        <v/>
      </c>
      <c r="R1417" s="86" t="str" cm="1">
        <f t="array" ref="R1417">_xlfn.IFS(Table1[[#This Row],[Asset Class]]&lt;&gt;"Local","y",R$11=$E1417,"y",Table1[[#This Row],[Asset Class]]="Local","")</f>
        <v/>
      </c>
      <c r="S1417" s="341" t="str" cm="1">
        <f t="array" ref="S1417">_xlfn.IFS(Table1[[#This Row],[Asset Class]]&lt;&gt;"Local","y",S$11=$E1417,"y",Table1[[#This Row],[Asset Class]]="Local","")</f>
        <v>y</v>
      </c>
      <c r="T1417" s="50"/>
      <c r="U1417" s="95" t="str">
        <f>IF(Table1[[#This Row],[Asset Class]]&lt;&gt;"Local",0.25,IF(P1417="y",1,""))</f>
        <v/>
      </c>
      <c r="V1417" s="415" t="str">
        <f>IF(Table1[[#This Row],[Asset Class]]&lt;&gt;"Local",0.25,IF(Q1417="y",1,""))</f>
        <v/>
      </c>
      <c r="W1417" s="415" t="str">
        <f>IF(Table1[[#This Row],[Asset Class]]&lt;&gt;"Local",0.25,IF(R1417="y",1,""))</f>
        <v/>
      </c>
      <c r="X1417" s="415">
        <f>IF(Table1[[#This Row],[Asset Class]]&lt;&gt;"Local",0.25,IF(S1417="y",1,""))</f>
        <v>1</v>
      </c>
      <c r="Y1417" s="95">
        <f t="shared" si="126"/>
        <v>1</v>
      </c>
      <c r="Z1417" s="50"/>
      <c r="AA1417" s="257" t="str">
        <f t="shared" si="127"/>
        <v/>
      </c>
      <c r="AB1417" s="258" t="str">
        <f t="shared" si="128"/>
        <v/>
      </c>
      <c r="AC1417" s="258" t="str">
        <f t="shared" si="129"/>
        <v/>
      </c>
      <c r="AD1417" s="258">
        <f t="shared" si="130"/>
        <v>247300</v>
      </c>
      <c r="AE1417" s="259">
        <f t="shared" si="131"/>
        <v>247300</v>
      </c>
    </row>
    <row r="1418" spans="1:31">
      <c r="A1418" s="26"/>
      <c r="B1418" s="210" t="s">
        <v>2427</v>
      </c>
      <c r="C1418" s="211" t="s">
        <v>2428</v>
      </c>
      <c r="D1418" s="211" t="s">
        <v>111</v>
      </c>
      <c r="E1418" s="211" t="s">
        <v>114</v>
      </c>
      <c r="F1418" s="241" t="s">
        <v>108</v>
      </c>
      <c r="G1418" s="357">
        <v>0.5</v>
      </c>
      <c r="H1418" s="360">
        <v>5119.4164716971</v>
      </c>
      <c r="I1418" s="365">
        <v>77.371645491830151</v>
      </c>
      <c r="J1418" s="332">
        <f>Table1[[#This Row],[Embellishment Area (m2)]]*Table1[[#This Row],[Construction Unit Rate ($/m)]]*Table1[[#This Row],[Embellishment Area Factor]]</f>
        <v>198048.83818659198</v>
      </c>
      <c r="K1418" s="246">
        <v>10238.8329433942</v>
      </c>
      <c r="L1418" s="337">
        <v>51.919695325664051</v>
      </c>
      <c r="M1418" s="88">
        <f>Table1[[#This Row],[Size of land (m2)]]*Table1[[#This Row],[Land Unit Rate ($/m2)]]</f>
        <v>531597.08691139892</v>
      </c>
      <c r="N1418" s="244">
        <v>2021</v>
      </c>
      <c r="O1418" s="202">
        <f>ROUND(IF(Table1[[#This Row],[Valuation Year]]=2016,(Table1[[#This Row],[Total Construction Cost ($)]]+Table1[[#This Row],[Land Value]])*('General Input Sheet'!$G$38/'General Input Sheet'!$G$43),Table1[[#This Row],[Total Construction Cost ($)]]+Table1[[#This Row],[Land Value]]),0)</f>
        <v>729646</v>
      </c>
      <c r="P1418" s="123" t="str" cm="1">
        <f t="array" ref="P1418">_xlfn.IFS(Table1[[#This Row],[Asset Class]]&lt;&gt;"Local","y",P$11=$E1418,"y",Table1[[#This Row],[Asset Class]]="Local","")</f>
        <v/>
      </c>
      <c r="Q1418" s="86" t="str" cm="1">
        <f t="array" ref="Q1418">_xlfn.IFS(Table1[[#This Row],[Asset Class]]&lt;&gt;"Local","y",Q$11=$E1418,"y",Table1[[#This Row],[Asset Class]]="Local","")</f>
        <v/>
      </c>
      <c r="R1418" s="86" t="str" cm="1">
        <f t="array" ref="R1418">_xlfn.IFS(Table1[[#This Row],[Asset Class]]&lt;&gt;"Local","y",R$11=$E1418,"y",Table1[[#This Row],[Asset Class]]="Local","")</f>
        <v/>
      </c>
      <c r="S1418" s="341" t="str" cm="1">
        <f t="array" ref="S1418">_xlfn.IFS(Table1[[#This Row],[Asset Class]]&lt;&gt;"Local","y",S$11=$E1418,"y",Table1[[#This Row],[Asset Class]]="Local","")</f>
        <v>y</v>
      </c>
      <c r="T1418" s="50"/>
      <c r="U1418" s="95" t="str">
        <f>IF(Table1[[#This Row],[Asset Class]]&lt;&gt;"Local",0.25,IF(P1418="y",1,""))</f>
        <v/>
      </c>
      <c r="V1418" s="415" t="str">
        <f>IF(Table1[[#This Row],[Asset Class]]&lt;&gt;"Local",0.25,IF(Q1418="y",1,""))</f>
        <v/>
      </c>
      <c r="W1418" s="415" t="str">
        <f>IF(Table1[[#This Row],[Asset Class]]&lt;&gt;"Local",0.25,IF(R1418="y",1,""))</f>
        <v/>
      </c>
      <c r="X1418" s="415">
        <f>IF(Table1[[#This Row],[Asset Class]]&lt;&gt;"Local",0.25,IF(S1418="y",1,""))</f>
        <v>1</v>
      </c>
      <c r="Y1418" s="95">
        <f t="shared" si="126"/>
        <v>1</v>
      </c>
      <c r="Z1418" s="50"/>
      <c r="AA1418" s="257" t="str">
        <f t="shared" si="127"/>
        <v/>
      </c>
      <c r="AB1418" s="258" t="str">
        <f t="shared" si="128"/>
        <v/>
      </c>
      <c r="AC1418" s="258" t="str">
        <f t="shared" si="129"/>
        <v/>
      </c>
      <c r="AD1418" s="258">
        <f t="shared" si="130"/>
        <v>729646</v>
      </c>
      <c r="AE1418" s="259">
        <f t="shared" si="131"/>
        <v>729646</v>
      </c>
    </row>
    <row r="1419" spans="1:31">
      <c r="A1419" s="26"/>
      <c r="B1419" s="210" t="s">
        <v>2429</v>
      </c>
      <c r="C1419" s="211" t="s">
        <v>2430</v>
      </c>
      <c r="D1419" s="211" t="s">
        <v>111</v>
      </c>
      <c r="E1419" s="211" t="s">
        <v>114</v>
      </c>
      <c r="F1419" s="241" t="s">
        <v>108</v>
      </c>
      <c r="G1419" s="357">
        <v>0.5</v>
      </c>
      <c r="H1419" s="360">
        <v>963.57182427625298</v>
      </c>
      <c r="I1419" s="365">
        <v>77.371645491830151</v>
      </c>
      <c r="J1419" s="332">
        <f>Table1[[#This Row],[Embellishment Area (m2)]]*Table1[[#This Row],[Construction Unit Rate ($/m)]]*Table1[[#This Row],[Embellishment Area Factor]]</f>
        <v>37276.568796909152</v>
      </c>
      <c r="K1419" s="246">
        <v>1927.143648552506</v>
      </c>
      <c r="L1419" s="337">
        <v>51.919695325664051</v>
      </c>
      <c r="M1419" s="88">
        <f>Table1[[#This Row],[Size of land (m2)]]*Table1[[#This Row],[Land Unit Rate ($/m2)]]</f>
        <v>100056.71108163471</v>
      </c>
      <c r="N1419" s="244">
        <v>2021</v>
      </c>
      <c r="O1419" s="202">
        <f>ROUND(IF(Table1[[#This Row],[Valuation Year]]=2016,(Table1[[#This Row],[Total Construction Cost ($)]]+Table1[[#This Row],[Land Value]])*('General Input Sheet'!$G$38/'General Input Sheet'!$G$43),Table1[[#This Row],[Total Construction Cost ($)]]+Table1[[#This Row],[Land Value]]),0)</f>
        <v>137333</v>
      </c>
      <c r="P1419" s="123" t="str" cm="1">
        <f t="array" ref="P1419">_xlfn.IFS(Table1[[#This Row],[Asset Class]]&lt;&gt;"Local","y",P$11=$E1419,"y",Table1[[#This Row],[Asset Class]]="Local","")</f>
        <v/>
      </c>
      <c r="Q1419" s="86" t="str" cm="1">
        <f t="array" ref="Q1419">_xlfn.IFS(Table1[[#This Row],[Asset Class]]&lt;&gt;"Local","y",Q$11=$E1419,"y",Table1[[#This Row],[Asset Class]]="Local","")</f>
        <v/>
      </c>
      <c r="R1419" s="86" t="str" cm="1">
        <f t="array" ref="R1419">_xlfn.IFS(Table1[[#This Row],[Asset Class]]&lt;&gt;"Local","y",R$11=$E1419,"y",Table1[[#This Row],[Asset Class]]="Local","")</f>
        <v/>
      </c>
      <c r="S1419" s="341" t="str" cm="1">
        <f t="array" ref="S1419">_xlfn.IFS(Table1[[#This Row],[Asset Class]]&lt;&gt;"Local","y",S$11=$E1419,"y",Table1[[#This Row],[Asset Class]]="Local","")</f>
        <v>y</v>
      </c>
      <c r="T1419" s="50"/>
      <c r="U1419" s="95" t="str">
        <f>IF(Table1[[#This Row],[Asset Class]]&lt;&gt;"Local",0.25,IF(P1419="y",1,""))</f>
        <v/>
      </c>
      <c r="V1419" s="415" t="str">
        <f>IF(Table1[[#This Row],[Asset Class]]&lt;&gt;"Local",0.25,IF(Q1419="y",1,""))</f>
        <v/>
      </c>
      <c r="W1419" s="415" t="str">
        <f>IF(Table1[[#This Row],[Asset Class]]&lt;&gt;"Local",0.25,IF(R1419="y",1,""))</f>
        <v/>
      </c>
      <c r="X1419" s="415">
        <f>IF(Table1[[#This Row],[Asset Class]]&lt;&gt;"Local",0.25,IF(S1419="y",1,""))</f>
        <v>1</v>
      </c>
      <c r="Y1419" s="95">
        <f t="shared" si="126"/>
        <v>1</v>
      </c>
      <c r="Z1419" s="50"/>
      <c r="AA1419" s="257" t="str">
        <f t="shared" si="127"/>
        <v/>
      </c>
      <c r="AB1419" s="258" t="str">
        <f t="shared" si="128"/>
        <v/>
      </c>
      <c r="AC1419" s="258" t="str">
        <f t="shared" si="129"/>
        <v/>
      </c>
      <c r="AD1419" s="258">
        <f t="shared" si="130"/>
        <v>137333</v>
      </c>
      <c r="AE1419" s="259">
        <f t="shared" si="131"/>
        <v>137333</v>
      </c>
    </row>
    <row r="1420" spans="1:31">
      <c r="A1420" s="26"/>
      <c r="B1420" s="210" t="s">
        <v>2431</v>
      </c>
      <c r="C1420" s="211" t="s">
        <v>2432</v>
      </c>
      <c r="D1420" s="211" t="s">
        <v>111</v>
      </c>
      <c r="E1420" s="211" t="s">
        <v>107</v>
      </c>
      <c r="F1420" s="241" t="s">
        <v>103</v>
      </c>
      <c r="G1420" s="357">
        <v>0.5</v>
      </c>
      <c r="H1420" s="360">
        <v>3736.7456364953596</v>
      </c>
      <c r="I1420" s="365">
        <v>111.62041035606889</v>
      </c>
      <c r="J1420" s="332">
        <f>Table1[[#This Row],[Embellishment Area (m2)]]*Table1[[#This Row],[Construction Unit Rate ($/m)]]*Table1[[#This Row],[Embellishment Area Factor]]</f>
        <v>208548.54067093093</v>
      </c>
      <c r="K1420" s="246">
        <v>7473.4912729907192</v>
      </c>
      <c r="L1420" s="337">
        <v>66.125722619436161</v>
      </c>
      <c r="M1420" s="88">
        <f>Table1[[#This Row],[Size of land (m2)]]*Table1[[#This Row],[Land Unit Rate ($/m2)]]</f>
        <v>494190.01091656112</v>
      </c>
      <c r="N1420" s="244">
        <v>2021</v>
      </c>
      <c r="O1420" s="202">
        <f>ROUND(IF(Table1[[#This Row],[Valuation Year]]=2016,(Table1[[#This Row],[Total Construction Cost ($)]]+Table1[[#This Row],[Land Value]])*('General Input Sheet'!$G$38/'General Input Sheet'!$G$43),Table1[[#This Row],[Total Construction Cost ($)]]+Table1[[#This Row],[Land Value]]),0)</f>
        <v>702739</v>
      </c>
      <c r="P1420" s="123" t="str" cm="1">
        <f t="array" ref="P1420">_xlfn.IFS(Table1[[#This Row],[Asset Class]]&lt;&gt;"Local","y",P$11=$E1420,"y",Table1[[#This Row],[Asset Class]]="Local","")</f>
        <v>y</v>
      </c>
      <c r="Q1420" s="86" t="str" cm="1">
        <f t="array" ref="Q1420">_xlfn.IFS(Table1[[#This Row],[Asset Class]]&lt;&gt;"Local","y",Q$11=$E1420,"y",Table1[[#This Row],[Asset Class]]="Local","")</f>
        <v/>
      </c>
      <c r="R1420" s="86" t="str" cm="1">
        <f t="array" ref="R1420">_xlfn.IFS(Table1[[#This Row],[Asset Class]]&lt;&gt;"Local","y",R$11=$E1420,"y",Table1[[#This Row],[Asset Class]]="Local","")</f>
        <v/>
      </c>
      <c r="S1420" s="341" t="str" cm="1">
        <f t="array" ref="S1420">_xlfn.IFS(Table1[[#This Row],[Asset Class]]&lt;&gt;"Local","y",S$11=$E1420,"y",Table1[[#This Row],[Asset Class]]="Local","")</f>
        <v/>
      </c>
      <c r="T1420" s="50"/>
      <c r="U1420" s="95">
        <f>IF(Table1[[#This Row],[Asset Class]]&lt;&gt;"Local",0.25,IF(P1420="y",1,""))</f>
        <v>1</v>
      </c>
      <c r="V1420" s="415" t="str">
        <f>IF(Table1[[#This Row],[Asset Class]]&lt;&gt;"Local",0.25,IF(Q1420="y",1,""))</f>
        <v/>
      </c>
      <c r="W1420" s="415" t="str">
        <f>IF(Table1[[#This Row],[Asset Class]]&lt;&gt;"Local",0.25,IF(R1420="y",1,""))</f>
        <v/>
      </c>
      <c r="X1420" s="415" t="str">
        <f>IF(Table1[[#This Row],[Asset Class]]&lt;&gt;"Local",0.25,IF(S1420="y",1,""))</f>
        <v/>
      </c>
      <c r="Y1420" s="95">
        <f t="shared" si="126"/>
        <v>1</v>
      </c>
      <c r="Z1420" s="50"/>
      <c r="AA1420" s="257">
        <f t="shared" si="127"/>
        <v>702739</v>
      </c>
      <c r="AB1420" s="258" t="str">
        <f t="shared" si="128"/>
        <v/>
      </c>
      <c r="AC1420" s="258" t="str">
        <f t="shared" si="129"/>
        <v/>
      </c>
      <c r="AD1420" s="258" t="str">
        <f t="shared" si="130"/>
        <v/>
      </c>
      <c r="AE1420" s="259">
        <f t="shared" si="131"/>
        <v>702739</v>
      </c>
    </row>
    <row r="1421" spans="1:31">
      <c r="A1421" s="26"/>
      <c r="B1421" s="210" t="s">
        <v>2433</v>
      </c>
      <c r="C1421" s="211" t="s">
        <v>2434</v>
      </c>
      <c r="D1421" s="211" t="s">
        <v>111</v>
      </c>
      <c r="E1421" s="211" t="s">
        <v>107</v>
      </c>
      <c r="F1421" s="241" t="s">
        <v>108</v>
      </c>
      <c r="G1421" s="357">
        <v>0.5</v>
      </c>
      <c r="H1421" s="360">
        <v>13125.559258381276</v>
      </c>
      <c r="I1421" s="365">
        <v>111.62041035606889</v>
      </c>
      <c r="J1421" s="332">
        <f>Table1[[#This Row],[Embellishment Area (m2)]]*Table1[[#This Row],[Construction Unit Rate ($/m)]]*Table1[[#This Row],[Embellishment Area Factor]]</f>
        <v>732540.15528670861</v>
      </c>
      <c r="K1421" s="246">
        <v>26251.118516762552</v>
      </c>
      <c r="L1421" s="337">
        <v>66.125722619436161</v>
      </c>
      <c r="M1421" s="88">
        <f>Table1[[#This Row],[Size of land (m2)]]*Table1[[#This Row],[Land Unit Rate ($/m2)]]</f>
        <v>1735874.181489385</v>
      </c>
      <c r="N1421" s="244">
        <v>2021</v>
      </c>
      <c r="O1421" s="202">
        <f>ROUND(IF(Table1[[#This Row],[Valuation Year]]=2016,(Table1[[#This Row],[Total Construction Cost ($)]]+Table1[[#This Row],[Land Value]])*('General Input Sheet'!$G$38/'General Input Sheet'!$G$43),Table1[[#This Row],[Total Construction Cost ($)]]+Table1[[#This Row],[Land Value]]),0)</f>
        <v>2468414</v>
      </c>
      <c r="P1421" s="123" t="str" cm="1">
        <f t="array" ref="P1421">_xlfn.IFS(Table1[[#This Row],[Asset Class]]&lt;&gt;"Local","y",P$11=$E1421,"y",Table1[[#This Row],[Asset Class]]="Local","")</f>
        <v>y</v>
      </c>
      <c r="Q1421" s="86" t="str" cm="1">
        <f t="array" ref="Q1421">_xlfn.IFS(Table1[[#This Row],[Asset Class]]&lt;&gt;"Local","y",Q$11=$E1421,"y",Table1[[#This Row],[Asset Class]]="Local","")</f>
        <v/>
      </c>
      <c r="R1421" s="86" t="str" cm="1">
        <f t="array" ref="R1421">_xlfn.IFS(Table1[[#This Row],[Asset Class]]&lt;&gt;"Local","y",R$11=$E1421,"y",Table1[[#This Row],[Asset Class]]="Local","")</f>
        <v/>
      </c>
      <c r="S1421" s="341" t="str" cm="1">
        <f t="array" ref="S1421">_xlfn.IFS(Table1[[#This Row],[Asset Class]]&lt;&gt;"Local","y",S$11=$E1421,"y",Table1[[#This Row],[Asset Class]]="Local","")</f>
        <v/>
      </c>
      <c r="T1421" s="50"/>
      <c r="U1421" s="95">
        <f>IF(Table1[[#This Row],[Asset Class]]&lt;&gt;"Local",0.25,IF(P1421="y",1,""))</f>
        <v>1</v>
      </c>
      <c r="V1421" s="415" t="str">
        <f>IF(Table1[[#This Row],[Asset Class]]&lt;&gt;"Local",0.25,IF(Q1421="y",1,""))</f>
        <v/>
      </c>
      <c r="W1421" s="415" t="str">
        <f>IF(Table1[[#This Row],[Asset Class]]&lt;&gt;"Local",0.25,IF(R1421="y",1,""))</f>
        <v/>
      </c>
      <c r="X1421" s="415" t="str">
        <f>IF(Table1[[#This Row],[Asset Class]]&lt;&gt;"Local",0.25,IF(S1421="y",1,""))</f>
        <v/>
      </c>
      <c r="Y1421" s="95">
        <f t="shared" si="126"/>
        <v>1</v>
      </c>
      <c r="Z1421" s="50"/>
      <c r="AA1421" s="257">
        <f t="shared" si="127"/>
        <v>2468414</v>
      </c>
      <c r="AB1421" s="258" t="str">
        <f t="shared" si="128"/>
        <v/>
      </c>
      <c r="AC1421" s="258" t="str">
        <f t="shared" si="129"/>
        <v/>
      </c>
      <c r="AD1421" s="258" t="str">
        <f t="shared" si="130"/>
        <v/>
      </c>
      <c r="AE1421" s="259">
        <f t="shared" si="131"/>
        <v>2468414</v>
      </c>
    </row>
    <row r="1422" spans="1:31">
      <c r="A1422" s="26"/>
      <c r="B1422" s="210" t="s">
        <v>2435</v>
      </c>
      <c r="C1422" s="211" t="s">
        <v>2436</v>
      </c>
      <c r="D1422" s="211" t="s">
        <v>111</v>
      </c>
      <c r="E1422" s="211" t="s">
        <v>107</v>
      </c>
      <c r="F1422" s="241" t="s">
        <v>103</v>
      </c>
      <c r="G1422" s="357">
        <v>0.5</v>
      </c>
      <c r="H1422" s="360">
        <v>1093.1883281757084</v>
      </c>
      <c r="I1422" s="365">
        <v>111.62041035606889</v>
      </c>
      <c r="J1422" s="332">
        <f>Table1[[#This Row],[Embellishment Area (m2)]]*Table1[[#This Row],[Construction Unit Rate ($/m)]]*Table1[[#This Row],[Embellishment Area Factor]]</f>
        <v>61011.064893718736</v>
      </c>
      <c r="K1422" s="246">
        <v>2186.3766563514168</v>
      </c>
      <c r="L1422" s="337">
        <v>66.125722619436161</v>
      </c>
      <c r="M1422" s="88">
        <f>Table1[[#This Row],[Size of land (m2)]]*Table1[[#This Row],[Land Unit Rate ($/m2)]]</f>
        <v>144575.7363195041</v>
      </c>
      <c r="N1422" s="244">
        <v>2021</v>
      </c>
      <c r="O1422" s="202">
        <f>ROUND(IF(Table1[[#This Row],[Valuation Year]]=2016,(Table1[[#This Row],[Total Construction Cost ($)]]+Table1[[#This Row],[Land Value]])*('General Input Sheet'!$G$38/'General Input Sheet'!$G$43),Table1[[#This Row],[Total Construction Cost ($)]]+Table1[[#This Row],[Land Value]]),0)</f>
        <v>205587</v>
      </c>
      <c r="P1422" s="123" t="str" cm="1">
        <f t="array" ref="P1422">_xlfn.IFS(Table1[[#This Row],[Asset Class]]&lt;&gt;"Local","y",P$11=$E1422,"y",Table1[[#This Row],[Asset Class]]="Local","")</f>
        <v>y</v>
      </c>
      <c r="Q1422" s="86" t="str" cm="1">
        <f t="array" ref="Q1422">_xlfn.IFS(Table1[[#This Row],[Asset Class]]&lt;&gt;"Local","y",Q$11=$E1422,"y",Table1[[#This Row],[Asset Class]]="Local","")</f>
        <v/>
      </c>
      <c r="R1422" s="86" t="str" cm="1">
        <f t="array" ref="R1422">_xlfn.IFS(Table1[[#This Row],[Asset Class]]&lt;&gt;"Local","y",R$11=$E1422,"y",Table1[[#This Row],[Asset Class]]="Local","")</f>
        <v/>
      </c>
      <c r="S1422" s="341" t="str" cm="1">
        <f t="array" ref="S1422">_xlfn.IFS(Table1[[#This Row],[Asset Class]]&lt;&gt;"Local","y",S$11=$E1422,"y",Table1[[#This Row],[Asset Class]]="Local","")</f>
        <v/>
      </c>
      <c r="T1422" s="50"/>
      <c r="U1422" s="95">
        <f>IF(Table1[[#This Row],[Asset Class]]&lt;&gt;"Local",0.25,IF(P1422="y",1,""))</f>
        <v>1</v>
      </c>
      <c r="V1422" s="415" t="str">
        <f>IF(Table1[[#This Row],[Asset Class]]&lt;&gt;"Local",0.25,IF(Q1422="y",1,""))</f>
        <v/>
      </c>
      <c r="W1422" s="415" t="str">
        <f>IF(Table1[[#This Row],[Asset Class]]&lt;&gt;"Local",0.25,IF(R1422="y",1,""))</f>
        <v/>
      </c>
      <c r="X1422" s="415" t="str">
        <f>IF(Table1[[#This Row],[Asset Class]]&lt;&gt;"Local",0.25,IF(S1422="y",1,""))</f>
        <v/>
      </c>
      <c r="Y1422" s="95">
        <f t="shared" si="126"/>
        <v>1</v>
      </c>
      <c r="Z1422" s="50"/>
      <c r="AA1422" s="257">
        <f t="shared" si="127"/>
        <v>205587</v>
      </c>
      <c r="AB1422" s="258" t="str">
        <f t="shared" si="128"/>
        <v/>
      </c>
      <c r="AC1422" s="258" t="str">
        <f t="shared" si="129"/>
        <v/>
      </c>
      <c r="AD1422" s="258" t="str">
        <f t="shared" si="130"/>
        <v/>
      </c>
      <c r="AE1422" s="259">
        <f t="shared" si="131"/>
        <v>205587</v>
      </c>
    </row>
    <row r="1423" spans="1:31">
      <c r="A1423" s="26"/>
      <c r="B1423" s="210" t="s">
        <v>2437</v>
      </c>
      <c r="C1423" s="211" t="s">
        <v>2438</v>
      </c>
      <c r="D1423" s="211" t="s">
        <v>106</v>
      </c>
      <c r="E1423" s="211" t="s">
        <v>143</v>
      </c>
      <c r="F1423" s="241" t="s">
        <v>131</v>
      </c>
      <c r="G1423" s="357">
        <v>0.5</v>
      </c>
      <c r="H1423" s="360">
        <v>87506.051322848405</v>
      </c>
      <c r="I1423" s="365">
        <v>406.79298511948269</v>
      </c>
      <c r="J1423" s="332">
        <f>Table1[[#This Row],[Embellishment Area (m2)]]*Table1[[#This Row],[Construction Unit Rate ($/m)]]*Table1[[#This Row],[Embellishment Area Factor]]</f>
        <v>17798423.916820079</v>
      </c>
      <c r="K1423" s="246">
        <v>175012.10264569681</v>
      </c>
      <c r="L1423" s="337">
        <v>77.249060510664719</v>
      </c>
      <c r="M1423" s="88">
        <f>Table1[[#This Row],[Size of land (m2)]]*Table1[[#This Row],[Land Unit Rate ($/m2)]]</f>
        <v>13519520.507376097</v>
      </c>
      <c r="N1423" s="244">
        <v>2021</v>
      </c>
      <c r="O1423" s="202">
        <f>ROUND(IF(Table1[[#This Row],[Valuation Year]]=2016,(Table1[[#This Row],[Total Construction Cost ($)]]+Table1[[#This Row],[Land Value]])*('General Input Sheet'!$G$38/'General Input Sheet'!$G$43),Table1[[#This Row],[Total Construction Cost ($)]]+Table1[[#This Row],[Land Value]]),0)</f>
        <v>31317944</v>
      </c>
      <c r="P1423" s="123" t="str" cm="1">
        <f t="array" ref="P1423">_xlfn.IFS(Table1[[#This Row],[Asset Class]]&lt;&gt;"Local","y",P$11=$E1423,"y",Table1[[#This Row],[Asset Class]]="Local","")</f>
        <v>y</v>
      </c>
      <c r="Q1423" s="86" t="str" cm="1">
        <f t="array" ref="Q1423">_xlfn.IFS(Table1[[#This Row],[Asset Class]]&lt;&gt;"Local","y",Q$11=$E1423,"y",Table1[[#This Row],[Asset Class]]="Local","")</f>
        <v>y</v>
      </c>
      <c r="R1423" s="86" t="str" cm="1">
        <f t="array" ref="R1423">_xlfn.IFS(Table1[[#This Row],[Asset Class]]&lt;&gt;"Local","y",R$11=$E1423,"y",Table1[[#This Row],[Asset Class]]="Local","")</f>
        <v>y</v>
      </c>
      <c r="S1423" s="341" t="str" cm="1">
        <f t="array" ref="S1423">_xlfn.IFS(Table1[[#This Row],[Asset Class]]&lt;&gt;"Local","y",S$11=$E1423,"y",Table1[[#This Row],[Asset Class]]="Local","")</f>
        <v>y</v>
      </c>
      <c r="T1423" s="50"/>
      <c r="U1423" s="95">
        <f>IF(Table1[[#This Row],[Asset Class]]&lt;&gt;"Local",0.25,IF(P1423="y",1,""))</f>
        <v>0.25</v>
      </c>
      <c r="V1423" s="415">
        <f>IF(Table1[[#This Row],[Asset Class]]&lt;&gt;"Local",0.25,IF(Q1423="y",1,""))</f>
        <v>0.25</v>
      </c>
      <c r="W1423" s="415">
        <f>IF(Table1[[#This Row],[Asset Class]]&lt;&gt;"Local",0.25,IF(R1423="y",1,""))</f>
        <v>0.25</v>
      </c>
      <c r="X1423" s="415">
        <f>IF(Table1[[#This Row],[Asset Class]]&lt;&gt;"Local",0.25,IF(S1423="y",1,""))</f>
        <v>0.25</v>
      </c>
      <c r="Y1423" s="95">
        <f t="shared" ref="Y1423:Y1486" si="132">SUM(U1423:X1423)</f>
        <v>1</v>
      </c>
      <c r="Z1423" s="50"/>
      <c r="AA1423" s="257">
        <f t="shared" ref="AA1423:AA1486" si="133">IF(U1423="","",(U1423/$Y1423)*$O1423)</f>
        <v>7829486</v>
      </c>
      <c r="AB1423" s="258">
        <f t="shared" ref="AB1423:AB1486" si="134">IF(V1423="","",(V1423/$Y1423)*$O1423)</f>
        <v>7829486</v>
      </c>
      <c r="AC1423" s="258">
        <f t="shared" ref="AC1423:AC1486" si="135">IF(W1423="","",(W1423/$Y1423)*$O1423)</f>
        <v>7829486</v>
      </c>
      <c r="AD1423" s="258">
        <f t="shared" ref="AD1423:AD1486" si="136">IF(X1423="","",(X1423/$Y1423)*$O1423)</f>
        <v>7829486</v>
      </c>
      <c r="AE1423" s="259">
        <f t="shared" ref="AE1423:AE1486" si="137">SUM(AA1423:AD1423)</f>
        <v>31317944</v>
      </c>
    </row>
    <row r="1424" spans="1:31">
      <c r="A1424" s="26"/>
      <c r="B1424" s="210" t="s">
        <v>2439</v>
      </c>
      <c r="C1424" s="211" t="s">
        <v>2440</v>
      </c>
      <c r="D1424" s="211" t="s">
        <v>111</v>
      </c>
      <c r="E1424" s="211" t="s">
        <v>107</v>
      </c>
      <c r="F1424" s="241" t="s">
        <v>103</v>
      </c>
      <c r="G1424" s="357">
        <v>0.5</v>
      </c>
      <c r="H1424" s="360">
        <v>1130.333176134186</v>
      </c>
      <c r="I1424" s="365">
        <v>111.62041035606889</v>
      </c>
      <c r="J1424" s="332">
        <f>Table1[[#This Row],[Embellishment Area (m2)]]*Table1[[#This Row],[Construction Unit Rate ($/m)]]*Table1[[#This Row],[Embellishment Area Factor]]</f>
        <v>63084.126479588267</v>
      </c>
      <c r="K1424" s="246">
        <v>0</v>
      </c>
      <c r="L1424" s="337">
        <v>66.125722619436161</v>
      </c>
      <c r="M1424" s="88">
        <f>Table1[[#This Row],[Size of land (m2)]]*Table1[[#This Row],[Land Unit Rate ($/m2)]]</f>
        <v>0</v>
      </c>
      <c r="N1424" s="244">
        <v>2021</v>
      </c>
      <c r="O1424" s="202">
        <f>ROUND(IF(Table1[[#This Row],[Valuation Year]]=2016,(Table1[[#This Row],[Total Construction Cost ($)]]+Table1[[#This Row],[Land Value]])*('General Input Sheet'!$G$38/'General Input Sheet'!$G$43),Table1[[#This Row],[Total Construction Cost ($)]]+Table1[[#This Row],[Land Value]]),0)</f>
        <v>63084</v>
      </c>
      <c r="P1424" s="123" t="str" cm="1">
        <f t="array" ref="P1424">_xlfn.IFS(Table1[[#This Row],[Asset Class]]&lt;&gt;"Local","y",P$11=$E1424,"y",Table1[[#This Row],[Asset Class]]="Local","")</f>
        <v>y</v>
      </c>
      <c r="Q1424" s="86" t="str" cm="1">
        <f t="array" ref="Q1424">_xlfn.IFS(Table1[[#This Row],[Asset Class]]&lt;&gt;"Local","y",Q$11=$E1424,"y",Table1[[#This Row],[Asset Class]]="Local","")</f>
        <v/>
      </c>
      <c r="R1424" s="86" t="str" cm="1">
        <f t="array" ref="R1424">_xlfn.IFS(Table1[[#This Row],[Asset Class]]&lt;&gt;"Local","y",R$11=$E1424,"y",Table1[[#This Row],[Asset Class]]="Local","")</f>
        <v/>
      </c>
      <c r="S1424" s="341" t="str" cm="1">
        <f t="array" ref="S1424">_xlfn.IFS(Table1[[#This Row],[Asset Class]]&lt;&gt;"Local","y",S$11=$E1424,"y",Table1[[#This Row],[Asset Class]]="Local","")</f>
        <v/>
      </c>
      <c r="T1424" s="50"/>
      <c r="U1424" s="95">
        <f>IF(Table1[[#This Row],[Asset Class]]&lt;&gt;"Local",0.25,IF(P1424="y",1,""))</f>
        <v>1</v>
      </c>
      <c r="V1424" s="415" t="str">
        <f>IF(Table1[[#This Row],[Asset Class]]&lt;&gt;"Local",0.25,IF(Q1424="y",1,""))</f>
        <v/>
      </c>
      <c r="W1424" s="415" t="str">
        <f>IF(Table1[[#This Row],[Asset Class]]&lt;&gt;"Local",0.25,IF(R1424="y",1,""))</f>
        <v/>
      </c>
      <c r="X1424" s="415" t="str">
        <f>IF(Table1[[#This Row],[Asset Class]]&lt;&gt;"Local",0.25,IF(S1424="y",1,""))</f>
        <v/>
      </c>
      <c r="Y1424" s="95">
        <f t="shared" si="132"/>
        <v>1</v>
      </c>
      <c r="Z1424" s="50"/>
      <c r="AA1424" s="257">
        <f t="shared" si="133"/>
        <v>63084</v>
      </c>
      <c r="AB1424" s="258" t="str">
        <f t="shared" si="134"/>
        <v/>
      </c>
      <c r="AC1424" s="258" t="str">
        <f t="shared" si="135"/>
        <v/>
      </c>
      <c r="AD1424" s="258" t="str">
        <f t="shared" si="136"/>
        <v/>
      </c>
      <c r="AE1424" s="259">
        <f t="shared" si="137"/>
        <v>63084</v>
      </c>
    </row>
    <row r="1425" spans="1:31">
      <c r="A1425" s="26"/>
      <c r="B1425" s="210" t="s">
        <v>2441</v>
      </c>
      <c r="C1425" s="211" t="s">
        <v>2442</v>
      </c>
      <c r="D1425" s="211" t="s">
        <v>111</v>
      </c>
      <c r="E1425" s="211" t="s">
        <v>143</v>
      </c>
      <c r="F1425" s="241" t="s">
        <v>108</v>
      </c>
      <c r="G1425" s="357">
        <v>0.5</v>
      </c>
      <c r="H1425" s="360">
        <v>5080.7547781742551</v>
      </c>
      <c r="I1425" s="365">
        <v>115.6419902144599</v>
      </c>
      <c r="J1425" s="332">
        <f>Table1[[#This Row],[Embellishment Area (m2)]]*Table1[[#This Row],[Construction Unit Rate ($/m)]]*Table1[[#This Row],[Embellishment Area Factor]]</f>
        <v>293774.29716984875</v>
      </c>
      <c r="K1425" s="246">
        <v>10161.50955634851</v>
      </c>
      <c r="L1425" s="337">
        <v>85.331826959272703</v>
      </c>
      <c r="M1425" s="88">
        <f>Table1[[#This Row],[Size of land (m2)]]*Table1[[#This Row],[Land Unit Rate ($/m2)]]</f>
        <v>867100.17510732706</v>
      </c>
      <c r="N1425" s="244">
        <v>2021</v>
      </c>
      <c r="O1425" s="202">
        <f>ROUND(IF(Table1[[#This Row],[Valuation Year]]=2016,(Table1[[#This Row],[Total Construction Cost ($)]]+Table1[[#This Row],[Land Value]])*('General Input Sheet'!$G$38/'General Input Sheet'!$G$43),Table1[[#This Row],[Total Construction Cost ($)]]+Table1[[#This Row],[Land Value]]),0)</f>
        <v>1160874</v>
      </c>
      <c r="P1425" s="123" t="str" cm="1">
        <f t="array" ref="P1425">_xlfn.IFS(Table1[[#This Row],[Asset Class]]&lt;&gt;"Local","y",P$11=$E1425,"y",Table1[[#This Row],[Asset Class]]="Local","")</f>
        <v/>
      </c>
      <c r="Q1425" s="86" t="str" cm="1">
        <f t="array" ref="Q1425">_xlfn.IFS(Table1[[#This Row],[Asset Class]]&lt;&gt;"Local","y",Q$11=$E1425,"y",Table1[[#This Row],[Asset Class]]="Local","")</f>
        <v>y</v>
      </c>
      <c r="R1425" s="86" t="str" cm="1">
        <f t="array" ref="R1425">_xlfn.IFS(Table1[[#This Row],[Asset Class]]&lt;&gt;"Local","y",R$11=$E1425,"y",Table1[[#This Row],[Asset Class]]="Local","")</f>
        <v/>
      </c>
      <c r="S1425" s="341" t="str" cm="1">
        <f t="array" ref="S1425">_xlfn.IFS(Table1[[#This Row],[Asset Class]]&lt;&gt;"Local","y",S$11=$E1425,"y",Table1[[#This Row],[Asset Class]]="Local","")</f>
        <v/>
      </c>
      <c r="T1425" s="50"/>
      <c r="U1425" s="95" t="str">
        <f>IF(Table1[[#This Row],[Asset Class]]&lt;&gt;"Local",0.25,IF(P1425="y",1,""))</f>
        <v/>
      </c>
      <c r="V1425" s="415">
        <f>IF(Table1[[#This Row],[Asset Class]]&lt;&gt;"Local",0.25,IF(Q1425="y",1,""))</f>
        <v>1</v>
      </c>
      <c r="W1425" s="415" t="str">
        <f>IF(Table1[[#This Row],[Asset Class]]&lt;&gt;"Local",0.25,IF(R1425="y",1,""))</f>
        <v/>
      </c>
      <c r="X1425" s="415" t="str">
        <f>IF(Table1[[#This Row],[Asset Class]]&lt;&gt;"Local",0.25,IF(S1425="y",1,""))</f>
        <v/>
      </c>
      <c r="Y1425" s="95">
        <f t="shared" si="132"/>
        <v>1</v>
      </c>
      <c r="Z1425" s="50"/>
      <c r="AA1425" s="257" t="str">
        <f t="shared" si="133"/>
        <v/>
      </c>
      <c r="AB1425" s="258">
        <f t="shared" si="134"/>
        <v>1160874</v>
      </c>
      <c r="AC1425" s="258" t="str">
        <f t="shared" si="135"/>
        <v/>
      </c>
      <c r="AD1425" s="258" t="str">
        <f t="shared" si="136"/>
        <v/>
      </c>
      <c r="AE1425" s="259">
        <f t="shared" si="137"/>
        <v>1160874</v>
      </c>
    </row>
    <row r="1426" spans="1:31">
      <c r="A1426" s="26"/>
      <c r="B1426" s="210" t="s">
        <v>2441</v>
      </c>
      <c r="C1426" s="211" t="s">
        <v>2443</v>
      </c>
      <c r="D1426" s="211" t="s">
        <v>111</v>
      </c>
      <c r="E1426" s="211" t="s">
        <v>143</v>
      </c>
      <c r="F1426" s="241" t="s">
        <v>108</v>
      </c>
      <c r="G1426" s="357">
        <v>0.5</v>
      </c>
      <c r="H1426" s="360">
        <v>9519.5311488982497</v>
      </c>
      <c r="I1426" s="365">
        <v>115.6419902144599</v>
      </c>
      <c r="J1426" s="332">
        <f>Table1[[#This Row],[Embellishment Area (m2)]]*Table1[[#This Row],[Construction Unit Rate ($/m)]]*Table1[[#This Row],[Embellishment Area Factor]]</f>
        <v>550428.76398356876</v>
      </c>
      <c r="K1426" s="246">
        <v>19039.062297796499</v>
      </c>
      <c r="L1426" s="337">
        <v>85.331826959272703</v>
      </c>
      <c r="M1426" s="88">
        <f>Table1[[#This Row],[Size of land (m2)]]*Table1[[#This Row],[Land Unit Rate ($/m2)]]</f>
        <v>1624637.9694623838</v>
      </c>
      <c r="N1426" s="244">
        <v>2021</v>
      </c>
      <c r="O1426" s="202">
        <f>ROUND(IF(Table1[[#This Row],[Valuation Year]]=2016,(Table1[[#This Row],[Total Construction Cost ($)]]+Table1[[#This Row],[Land Value]])*('General Input Sheet'!$G$38/'General Input Sheet'!$G$43),Table1[[#This Row],[Total Construction Cost ($)]]+Table1[[#This Row],[Land Value]]),0)</f>
        <v>2175067</v>
      </c>
      <c r="P1426" s="123" t="str" cm="1">
        <f t="array" ref="P1426">_xlfn.IFS(Table1[[#This Row],[Asset Class]]&lt;&gt;"Local","y",P$11=$E1426,"y",Table1[[#This Row],[Asset Class]]="Local","")</f>
        <v/>
      </c>
      <c r="Q1426" s="86" t="str" cm="1">
        <f t="array" ref="Q1426">_xlfn.IFS(Table1[[#This Row],[Asset Class]]&lt;&gt;"Local","y",Q$11=$E1426,"y",Table1[[#This Row],[Asset Class]]="Local","")</f>
        <v>y</v>
      </c>
      <c r="R1426" s="86" t="str" cm="1">
        <f t="array" ref="R1426">_xlfn.IFS(Table1[[#This Row],[Asset Class]]&lt;&gt;"Local","y",R$11=$E1426,"y",Table1[[#This Row],[Asset Class]]="Local","")</f>
        <v/>
      </c>
      <c r="S1426" s="341" t="str" cm="1">
        <f t="array" ref="S1426">_xlfn.IFS(Table1[[#This Row],[Asset Class]]&lt;&gt;"Local","y",S$11=$E1426,"y",Table1[[#This Row],[Asset Class]]="Local","")</f>
        <v/>
      </c>
      <c r="T1426" s="50"/>
      <c r="U1426" s="95" t="str">
        <f>IF(Table1[[#This Row],[Asset Class]]&lt;&gt;"Local",0.25,IF(P1426="y",1,""))</f>
        <v/>
      </c>
      <c r="V1426" s="415">
        <f>IF(Table1[[#This Row],[Asset Class]]&lt;&gt;"Local",0.25,IF(Q1426="y",1,""))</f>
        <v>1</v>
      </c>
      <c r="W1426" s="415" t="str">
        <f>IF(Table1[[#This Row],[Asset Class]]&lt;&gt;"Local",0.25,IF(R1426="y",1,""))</f>
        <v/>
      </c>
      <c r="X1426" s="415" t="str">
        <f>IF(Table1[[#This Row],[Asset Class]]&lt;&gt;"Local",0.25,IF(S1426="y",1,""))</f>
        <v/>
      </c>
      <c r="Y1426" s="95">
        <f t="shared" si="132"/>
        <v>1</v>
      </c>
      <c r="Z1426" s="50"/>
      <c r="AA1426" s="257" t="str">
        <f t="shared" si="133"/>
        <v/>
      </c>
      <c r="AB1426" s="258">
        <f t="shared" si="134"/>
        <v>2175067</v>
      </c>
      <c r="AC1426" s="258" t="str">
        <f t="shared" si="135"/>
        <v/>
      </c>
      <c r="AD1426" s="258" t="str">
        <f t="shared" si="136"/>
        <v/>
      </c>
      <c r="AE1426" s="259">
        <f t="shared" si="137"/>
        <v>2175067</v>
      </c>
    </row>
    <row r="1427" spans="1:31">
      <c r="A1427" s="26"/>
      <c r="B1427" s="210" t="s">
        <v>2441</v>
      </c>
      <c r="C1427" s="211" t="s">
        <v>2444</v>
      </c>
      <c r="D1427" s="211" t="s">
        <v>111</v>
      </c>
      <c r="E1427" s="211" t="s">
        <v>143</v>
      </c>
      <c r="F1427" s="241" t="s">
        <v>103</v>
      </c>
      <c r="G1427" s="357">
        <v>0.5</v>
      </c>
      <c r="H1427" s="360">
        <v>1664.037220627393</v>
      </c>
      <c r="I1427" s="365">
        <v>115.6419902144599</v>
      </c>
      <c r="J1427" s="332">
        <f>Table1[[#This Row],[Embellishment Area (m2)]]*Table1[[#This Row],[Construction Unit Rate ($/m)]]*Table1[[#This Row],[Embellishment Area Factor]]</f>
        <v>96216.287992145008</v>
      </c>
      <c r="K1427" s="246">
        <v>3328.0744412547861</v>
      </c>
      <c r="L1427" s="337">
        <v>85.331826959272703</v>
      </c>
      <c r="M1427" s="88">
        <f>Table1[[#This Row],[Size of land (m2)]]*Table1[[#This Row],[Land Unit Rate ($/m2)]]</f>
        <v>283990.67232873157</v>
      </c>
      <c r="N1427" s="244">
        <v>2021</v>
      </c>
      <c r="O1427" s="202">
        <f>ROUND(IF(Table1[[#This Row],[Valuation Year]]=2016,(Table1[[#This Row],[Total Construction Cost ($)]]+Table1[[#This Row],[Land Value]])*('General Input Sheet'!$G$38/'General Input Sheet'!$G$43),Table1[[#This Row],[Total Construction Cost ($)]]+Table1[[#This Row],[Land Value]]),0)</f>
        <v>380207</v>
      </c>
      <c r="P1427" s="123" t="str" cm="1">
        <f t="array" ref="P1427">_xlfn.IFS(Table1[[#This Row],[Asset Class]]&lt;&gt;"Local","y",P$11=$E1427,"y",Table1[[#This Row],[Asset Class]]="Local","")</f>
        <v/>
      </c>
      <c r="Q1427" s="86" t="str" cm="1">
        <f t="array" ref="Q1427">_xlfn.IFS(Table1[[#This Row],[Asset Class]]&lt;&gt;"Local","y",Q$11=$E1427,"y",Table1[[#This Row],[Asset Class]]="Local","")</f>
        <v>y</v>
      </c>
      <c r="R1427" s="86" t="str" cm="1">
        <f t="array" ref="R1427">_xlfn.IFS(Table1[[#This Row],[Asset Class]]&lt;&gt;"Local","y",R$11=$E1427,"y",Table1[[#This Row],[Asset Class]]="Local","")</f>
        <v/>
      </c>
      <c r="S1427" s="341" t="str" cm="1">
        <f t="array" ref="S1427">_xlfn.IFS(Table1[[#This Row],[Asset Class]]&lt;&gt;"Local","y",S$11=$E1427,"y",Table1[[#This Row],[Asset Class]]="Local","")</f>
        <v/>
      </c>
      <c r="T1427" s="50"/>
      <c r="U1427" s="95" t="str">
        <f>IF(Table1[[#This Row],[Asset Class]]&lt;&gt;"Local",0.25,IF(P1427="y",1,""))</f>
        <v/>
      </c>
      <c r="V1427" s="415">
        <f>IF(Table1[[#This Row],[Asset Class]]&lt;&gt;"Local",0.25,IF(Q1427="y",1,""))</f>
        <v>1</v>
      </c>
      <c r="W1427" s="415" t="str">
        <f>IF(Table1[[#This Row],[Asset Class]]&lt;&gt;"Local",0.25,IF(R1427="y",1,""))</f>
        <v/>
      </c>
      <c r="X1427" s="415" t="str">
        <f>IF(Table1[[#This Row],[Asset Class]]&lt;&gt;"Local",0.25,IF(S1427="y",1,""))</f>
        <v/>
      </c>
      <c r="Y1427" s="95">
        <f t="shared" si="132"/>
        <v>1</v>
      </c>
      <c r="Z1427" s="50"/>
      <c r="AA1427" s="257" t="str">
        <f t="shared" si="133"/>
        <v/>
      </c>
      <c r="AB1427" s="258">
        <f t="shared" si="134"/>
        <v>380207</v>
      </c>
      <c r="AC1427" s="258" t="str">
        <f t="shared" si="135"/>
        <v/>
      </c>
      <c r="AD1427" s="258" t="str">
        <f t="shared" si="136"/>
        <v/>
      </c>
      <c r="AE1427" s="259">
        <f t="shared" si="137"/>
        <v>380207</v>
      </c>
    </row>
    <row r="1428" spans="1:31">
      <c r="A1428" s="26"/>
      <c r="B1428" s="210" t="s">
        <v>2441</v>
      </c>
      <c r="C1428" s="211" t="s">
        <v>2445</v>
      </c>
      <c r="D1428" s="211" t="s">
        <v>111</v>
      </c>
      <c r="E1428" s="211" t="s">
        <v>143</v>
      </c>
      <c r="F1428" s="241" t="s">
        <v>103</v>
      </c>
      <c r="G1428" s="357">
        <v>0.5</v>
      </c>
      <c r="H1428" s="360">
        <v>4286.0556371964549</v>
      </c>
      <c r="I1428" s="365">
        <v>115.6419902144599</v>
      </c>
      <c r="J1428" s="332">
        <f>Table1[[#This Row],[Embellishment Area (m2)]]*Table1[[#This Row],[Construction Unit Rate ($/m)]]*Table1[[#This Row],[Embellishment Area Factor]]</f>
        <v>247824.00202765156</v>
      </c>
      <c r="K1428" s="246">
        <v>8572.1112743929098</v>
      </c>
      <c r="L1428" s="337">
        <v>85.331826959272703</v>
      </c>
      <c r="M1428" s="88">
        <f>Table1[[#This Row],[Size of land (m2)]]*Table1[[#This Row],[Land Unit Rate ($/m2)]]</f>
        <v>731473.91594212642</v>
      </c>
      <c r="N1428" s="244">
        <v>2021</v>
      </c>
      <c r="O1428" s="202">
        <f>ROUND(IF(Table1[[#This Row],[Valuation Year]]=2016,(Table1[[#This Row],[Total Construction Cost ($)]]+Table1[[#This Row],[Land Value]])*('General Input Sheet'!$G$38/'General Input Sheet'!$G$43),Table1[[#This Row],[Total Construction Cost ($)]]+Table1[[#This Row],[Land Value]]),0)</f>
        <v>979298</v>
      </c>
      <c r="P1428" s="123" t="str" cm="1">
        <f t="array" ref="P1428">_xlfn.IFS(Table1[[#This Row],[Asset Class]]&lt;&gt;"Local","y",P$11=$E1428,"y",Table1[[#This Row],[Asset Class]]="Local","")</f>
        <v/>
      </c>
      <c r="Q1428" s="86" t="str" cm="1">
        <f t="array" ref="Q1428">_xlfn.IFS(Table1[[#This Row],[Asset Class]]&lt;&gt;"Local","y",Q$11=$E1428,"y",Table1[[#This Row],[Asset Class]]="Local","")</f>
        <v>y</v>
      </c>
      <c r="R1428" s="86" t="str" cm="1">
        <f t="array" ref="R1428">_xlfn.IFS(Table1[[#This Row],[Asset Class]]&lt;&gt;"Local","y",R$11=$E1428,"y",Table1[[#This Row],[Asset Class]]="Local","")</f>
        <v/>
      </c>
      <c r="S1428" s="341" t="str" cm="1">
        <f t="array" ref="S1428">_xlfn.IFS(Table1[[#This Row],[Asset Class]]&lt;&gt;"Local","y",S$11=$E1428,"y",Table1[[#This Row],[Asset Class]]="Local","")</f>
        <v/>
      </c>
      <c r="T1428" s="50"/>
      <c r="U1428" s="95" t="str">
        <f>IF(Table1[[#This Row],[Asset Class]]&lt;&gt;"Local",0.25,IF(P1428="y",1,""))</f>
        <v/>
      </c>
      <c r="V1428" s="415">
        <f>IF(Table1[[#This Row],[Asset Class]]&lt;&gt;"Local",0.25,IF(Q1428="y",1,""))</f>
        <v>1</v>
      </c>
      <c r="W1428" s="415" t="str">
        <f>IF(Table1[[#This Row],[Asset Class]]&lt;&gt;"Local",0.25,IF(R1428="y",1,""))</f>
        <v/>
      </c>
      <c r="X1428" s="415" t="str">
        <f>IF(Table1[[#This Row],[Asset Class]]&lt;&gt;"Local",0.25,IF(S1428="y",1,""))</f>
        <v/>
      </c>
      <c r="Y1428" s="95">
        <f t="shared" si="132"/>
        <v>1</v>
      </c>
      <c r="Z1428" s="50"/>
      <c r="AA1428" s="257" t="str">
        <f t="shared" si="133"/>
        <v/>
      </c>
      <c r="AB1428" s="258">
        <f t="shared" si="134"/>
        <v>979298</v>
      </c>
      <c r="AC1428" s="258" t="str">
        <f t="shared" si="135"/>
        <v/>
      </c>
      <c r="AD1428" s="258" t="str">
        <f t="shared" si="136"/>
        <v/>
      </c>
      <c r="AE1428" s="259">
        <f t="shared" si="137"/>
        <v>979298</v>
      </c>
    </row>
    <row r="1429" spans="1:31">
      <c r="A1429" s="26"/>
      <c r="B1429" s="210" t="s">
        <v>2446</v>
      </c>
      <c r="C1429" s="211" t="s">
        <v>2447</v>
      </c>
      <c r="D1429" s="211" t="s">
        <v>111</v>
      </c>
      <c r="E1429" s="211" t="s">
        <v>107</v>
      </c>
      <c r="F1429" s="241" t="s">
        <v>103</v>
      </c>
      <c r="G1429" s="357">
        <v>0.5</v>
      </c>
      <c r="H1429" s="361">
        <v>1341.5358020093665</v>
      </c>
      <c r="I1429" s="365">
        <v>111.62041035606889</v>
      </c>
      <c r="J1429" s="332">
        <f>Table1[[#This Row],[Embellishment Area (m2)]]*Table1[[#This Row],[Construction Unit Rate ($/m)]]*Table1[[#This Row],[Embellishment Area Factor]]</f>
        <v>74871.388363821738</v>
      </c>
      <c r="K1429" s="246">
        <v>2683.0716040187331</v>
      </c>
      <c r="L1429" s="337">
        <v>66.125722619436161</v>
      </c>
      <c r="M1429" s="88">
        <f>Table1[[#This Row],[Size of land (m2)]]*Table1[[#This Row],[Land Unit Rate ($/m2)]]</f>
        <v>177420.0486554284</v>
      </c>
      <c r="N1429" s="244">
        <v>2021</v>
      </c>
      <c r="O1429" s="88">
        <f>ROUND(IF(Table1[[#This Row],[Valuation Year]]=2016,(Table1[[#This Row],[Total Construction Cost ($)]]+Table1[[#This Row],[Land Value]])*('General Input Sheet'!$G$38/'General Input Sheet'!$G$43),Table1[[#This Row],[Total Construction Cost ($)]]+Table1[[#This Row],[Land Value]]),0)</f>
        <v>252291</v>
      </c>
      <c r="P1429" s="123" t="str" cm="1">
        <f t="array" ref="P1429">_xlfn.IFS(Table1[[#This Row],[Asset Class]]&lt;&gt;"Local","y",P$11=$E1429,"y",Table1[[#This Row],[Asset Class]]="Local","")</f>
        <v>y</v>
      </c>
      <c r="Q1429" s="86" t="str" cm="1">
        <f t="array" ref="Q1429">_xlfn.IFS(Table1[[#This Row],[Asset Class]]&lt;&gt;"Local","y",Q$11=$E1429,"y",Table1[[#This Row],[Asset Class]]="Local","")</f>
        <v/>
      </c>
      <c r="R1429" s="86" t="str" cm="1">
        <f t="array" ref="R1429">_xlfn.IFS(Table1[[#This Row],[Asset Class]]&lt;&gt;"Local","y",R$11=$E1429,"y",Table1[[#This Row],[Asset Class]]="Local","")</f>
        <v/>
      </c>
      <c r="S1429" s="341" t="str" cm="1">
        <f t="array" ref="S1429">_xlfn.IFS(Table1[[#This Row],[Asset Class]]&lt;&gt;"Local","y",S$11=$E1429,"y",Table1[[#This Row],[Asset Class]]="Local","")</f>
        <v/>
      </c>
      <c r="T1429" s="50"/>
      <c r="U1429" s="95">
        <f>IF(Table1[[#This Row],[Asset Class]]&lt;&gt;"Local",0.25,IF(P1429="y",1,""))</f>
        <v>1</v>
      </c>
      <c r="V1429" s="415" t="str">
        <f>IF(Table1[[#This Row],[Asset Class]]&lt;&gt;"Local",0.25,IF(Q1429="y",1,""))</f>
        <v/>
      </c>
      <c r="W1429" s="415" t="str">
        <f>IF(Table1[[#This Row],[Asset Class]]&lt;&gt;"Local",0.25,IF(R1429="y",1,""))</f>
        <v/>
      </c>
      <c r="X1429" s="415" t="str">
        <f>IF(Table1[[#This Row],[Asset Class]]&lt;&gt;"Local",0.25,IF(S1429="y",1,""))</f>
        <v/>
      </c>
      <c r="Y1429" s="95">
        <f t="shared" si="132"/>
        <v>1</v>
      </c>
      <c r="Z1429" s="50"/>
      <c r="AA1429" s="257">
        <f t="shared" si="133"/>
        <v>252291</v>
      </c>
      <c r="AB1429" s="258" t="str">
        <f t="shared" si="134"/>
        <v/>
      </c>
      <c r="AC1429" s="258" t="str">
        <f t="shared" si="135"/>
        <v/>
      </c>
      <c r="AD1429" s="258" t="str">
        <f t="shared" si="136"/>
        <v/>
      </c>
      <c r="AE1429" s="259">
        <f t="shared" si="137"/>
        <v>252291</v>
      </c>
    </row>
    <row r="1430" spans="1:31">
      <c r="A1430" s="26"/>
      <c r="B1430" s="210" t="s">
        <v>2448</v>
      </c>
      <c r="C1430" s="211" t="s">
        <v>2449</v>
      </c>
      <c r="D1430" s="211" t="s">
        <v>111</v>
      </c>
      <c r="E1430" s="211" t="s">
        <v>114</v>
      </c>
      <c r="F1430" s="241" t="s">
        <v>103</v>
      </c>
      <c r="G1430" s="357">
        <v>0.5</v>
      </c>
      <c r="H1430" s="360">
        <v>417.84273889586268</v>
      </c>
      <c r="I1430" s="365">
        <v>77.371645491830151</v>
      </c>
      <c r="J1430" s="332">
        <f>Table1[[#This Row],[Embellishment Area (m2)]]*Table1[[#This Row],[Construction Unit Rate ($/m)]]*Table1[[#This Row],[Embellishment Area Factor]]</f>
        <v>16164.590132593019</v>
      </c>
      <c r="K1430" s="246">
        <v>835.68547779172536</v>
      </c>
      <c r="L1430" s="337">
        <v>51.919695325664051</v>
      </c>
      <c r="M1430" s="88">
        <f>Table1[[#This Row],[Size of land (m2)]]*Table1[[#This Row],[Land Unit Rate ($/m2)]]</f>
        <v>43388.535395028375</v>
      </c>
      <c r="N1430" s="244">
        <v>2021</v>
      </c>
      <c r="O1430" s="202">
        <f>ROUND(IF(Table1[[#This Row],[Valuation Year]]=2016,(Table1[[#This Row],[Total Construction Cost ($)]]+Table1[[#This Row],[Land Value]])*('General Input Sheet'!$G$38/'General Input Sheet'!$G$43),Table1[[#This Row],[Total Construction Cost ($)]]+Table1[[#This Row],[Land Value]]),0)</f>
        <v>59553</v>
      </c>
      <c r="P1430" s="123" t="str" cm="1">
        <f t="array" ref="P1430">_xlfn.IFS(Table1[[#This Row],[Asset Class]]&lt;&gt;"Local","y",P$11=$E1430,"y",Table1[[#This Row],[Asset Class]]="Local","")</f>
        <v/>
      </c>
      <c r="Q1430" s="86" t="str" cm="1">
        <f t="array" ref="Q1430">_xlfn.IFS(Table1[[#This Row],[Asset Class]]&lt;&gt;"Local","y",Q$11=$E1430,"y",Table1[[#This Row],[Asset Class]]="Local","")</f>
        <v/>
      </c>
      <c r="R1430" s="86" t="str" cm="1">
        <f t="array" ref="R1430">_xlfn.IFS(Table1[[#This Row],[Asset Class]]&lt;&gt;"Local","y",R$11=$E1430,"y",Table1[[#This Row],[Asset Class]]="Local","")</f>
        <v/>
      </c>
      <c r="S1430" s="341" t="str" cm="1">
        <f t="array" ref="S1430">_xlfn.IFS(Table1[[#This Row],[Asset Class]]&lt;&gt;"Local","y",S$11=$E1430,"y",Table1[[#This Row],[Asset Class]]="Local","")</f>
        <v>y</v>
      </c>
      <c r="T1430" s="50"/>
      <c r="U1430" s="95" t="str">
        <f>IF(Table1[[#This Row],[Asset Class]]&lt;&gt;"Local",0.25,IF(P1430="y",1,""))</f>
        <v/>
      </c>
      <c r="V1430" s="415" t="str">
        <f>IF(Table1[[#This Row],[Asset Class]]&lt;&gt;"Local",0.25,IF(Q1430="y",1,""))</f>
        <v/>
      </c>
      <c r="W1430" s="415" t="str">
        <f>IF(Table1[[#This Row],[Asset Class]]&lt;&gt;"Local",0.25,IF(R1430="y",1,""))</f>
        <v/>
      </c>
      <c r="X1430" s="415">
        <f>IF(Table1[[#This Row],[Asset Class]]&lt;&gt;"Local",0.25,IF(S1430="y",1,""))</f>
        <v>1</v>
      </c>
      <c r="Y1430" s="95">
        <f t="shared" si="132"/>
        <v>1</v>
      </c>
      <c r="Z1430" s="50"/>
      <c r="AA1430" s="257" t="str">
        <f t="shared" si="133"/>
        <v/>
      </c>
      <c r="AB1430" s="258" t="str">
        <f t="shared" si="134"/>
        <v/>
      </c>
      <c r="AC1430" s="258" t="str">
        <f t="shared" si="135"/>
        <v/>
      </c>
      <c r="AD1430" s="258">
        <f t="shared" si="136"/>
        <v>59553</v>
      </c>
      <c r="AE1430" s="259">
        <f t="shared" si="137"/>
        <v>59553</v>
      </c>
    </row>
    <row r="1431" spans="1:31">
      <c r="A1431" s="26"/>
      <c r="B1431" s="210" t="s">
        <v>2450</v>
      </c>
      <c r="C1431" s="211" t="s">
        <v>2451</v>
      </c>
      <c r="D1431" s="211" t="s">
        <v>111</v>
      </c>
      <c r="E1431" s="211" t="s">
        <v>114</v>
      </c>
      <c r="F1431" s="241" t="s">
        <v>103</v>
      </c>
      <c r="G1431" s="357">
        <v>0.5</v>
      </c>
      <c r="H1431" s="360">
        <v>3933.3499963367817</v>
      </c>
      <c r="I1431" s="365">
        <v>77.371645491830151</v>
      </c>
      <c r="J1431" s="332">
        <f>Table1[[#This Row],[Embellishment Area (m2)]]*Table1[[#This Row],[Construction Unit Rate ($/m)]]*Table1[[#This Row],[Embellishment Area Factor]]</f>
        <v>152164.88075593044</v>
      </c>
      <c r="K1431" s="246">
        <v>0</v>
      </c>
      <c r="L1431" s="337">
        <v>51.919695325664051</v>
      </c>
      <c r="M1431" s="88">
        <f>Table1[[#This Row],[Size of land (m2)]]*Table1[[#This Row],[Land Unit Rate ($/m2)]]</f>
        <v>0</v>
      </c>
      <c r="N1431" s="244">
        <v>2021</v>
      </c>
      <c r="O1431" s="202">
        <f>ROUND(IF(Table1[[#This Row],[Valuation Year]]=2016,(Table1[[#This Row],[Total Construction Cost ($)]]+Table1[[#This Row],[Land Value]])*('General Input Sheet'!$G$38/'General Input Sheet'!$G$43),Table1[[#This Row],[Total Construction Cost ($)]]+Table1[[#This Row],[Land Value]]),0)</f>
        <v>152165</v>
      </c>
      <c r="P1431" s="123" t="str" cm="1">
        <f t="array" ref="P1431">_xlfn.IFS(Table1[[#This Row],[Asset Class]]&lt;&gt;"Local","y",P$11=$E1431,"y",Table1[[#This Row],[Asset Class]]="Local","")</f>
        <v/>
      </c>
      <c r="Q1431" s="86" t="str" cm="1">
        <f t="array" ref="Q1431">_xlfn.IFS(Table1[[#This Row],[Asset Class]]&lt;&gt;"Local","y",Q$11=$E1431,"y",Table1[[#This Row],[Asset Class]]="Local","")</f>
        <v/>
      </c>
      <c r="R1431" s="86" t="str" cm="1">
        <f t="array" ref="R1431">_xlfn.IFS(Table1[[#This Row],[Asset Class]]&lt;&gt;"Local","y",R$11=$E1431,"y",Table1[[#This Row],[Asset Class]]="Local","")</f>
        <v/>
      </c>
      <c r="S1431" s="341" t="str" cm="1">
        <f t="array" ref="S1431">_xlfn.IFS(Table1[[#This Row],[Asset Class]]&lt;&gt;"Local","y",S$11=$E1431,"y",Table1[[#This Row],[Asset Class]]="Local","")</f>
        <v>y</v>
      </c>
      <c r="T1431" s="50"/>
      <c r="U1431" s="95" t="str">
        <f>IF(Table1[[#This Row],[Asset Class]]&lt;&gt;"Local",0.25,IF(P1431="y",1,""))</f>
        <v/>
      </c>
      <c r="V1431" s="415" t="str">
        <f>IF(Table1[[#This Row],[Asset Class]]&lt;&gt;"Local",0.25,IF(Q1431="y",1,""))</f>
        <v/>
      </c>
      <c r="W1431" s="415" t="str">
        <f>IF(Table1[[#This Row],[Asset Class]]&lt;&gt;"Local",0.25,IF(R1431="y",1,""))</f>
        <v/>
      </c>
      <c r="X1431" s="415">
        <f>IF(Table1[[#This Row],[Asset Class]]&lt;&gt;"Local",0.25,IF(S1431="y",1,""))</f>
        <v>1</v>
      </c>
      <c r="Y1431" s="95">
        <f t="shared" si="132"/>
        <v>1</v>
      </c>
      <c r="Z1431" s="50"/>
      <c r="AA1431" s="257" t="str">
        <f t="shared" si="133"/>
        <v/>
      </c>
      <c r="AB1431" s="258" t="str">
        <f t="shared" si="134"/>
        <v/>
      </c>
      <c r="AC1431" s="258" t="str">
        <f t="shared" si="135"/>
        <v/>
      </c>
      <c r="AD1431" s="258">
        <f t="shared" si="136"/>
        <v>152165</v>
      </c>
      <c r="AE1431" s="259">
        <f t="shared" si="137"/>
        <v>152165</v>
      </c>
    </row>
    <row r="1432" spans="1:31">
      <c r="A1432" s="26"/>
      <c r="B1432" s="210" t="s">
        <v>2452</v>
      </c>
      <c r="C1432" s="211" t="s">
        <v>2453</v>
      </c>
      <c r="D1432" s="211" t="s">
        <v>111</v>
      </c>
      <c r="E1432" s="211" t="s">
        <v>102</v>
      </c>
      <c r="F1432" s="241" t="s">
        <v>108</v>
      </c>
      <c r="G1432" s="357">
        <v>0.5</v>
      </c>
      <c r="H1432" s="360">
        <v>12483.55565458114</v>
      </c>
      <c r="I1432" s="365">
        <v>143.96305955739601</v>
      </c>
      <c r="J1432" s="332">
        <f>Table1[[#This Row],[Embellishment Area (m2)]]*Table1[[#This Row],[Construction Unit Rate ($/m)]]*Table1[[#This Row],[Embellishment Area Factor]]</f>
        <v>898585.4330942661</v>
      </c>
      <c r="K1432" s="246">
        <v>0</v>
      </c>
      <c r="L1432" s="337">
        <v>39.027494808321961</v>
      </c>
      <c r="M1432" s="88">
        <f>Table1[[#This Row],[Size of land (m2)]]*Table1[[#This Row],[Land Unit Rate ($/m2)]]</f>
        <v>0</v>
      </c>
      <c r="N1432" s="244">
        <v>2021</v>
      </c>
      <c r="O1432" s="202">
        <f>ROUND(IF(Table1[[#This Row],[Valuation Year]]=2016,(Table1[[#This Row],[Total Construction Cost ($)]]+Table1[[#This Row],[Land Value]])*('General Input Sheet'!$G$38/'General Input Sheet'!$G$43),Table1[[#This Row],[Total Construction Cost ($)]]+Table1[[#This Row],[Land Value]]),0)</f>
        <v>898585</v>
      </c>
      <c r="P1432" s="123" t="str" cm="1">
        <f t="array" ref="P1432">_xlfn.IFS(Table1[[#This Row],[Asset Class]]&lt;&gt;"Local","y",P$11=$E1432,"y",Table1[[#This Row],[Asset Class]]="Local","")</f>
        <v/>
      </c>
      <c r="Q1432" s="86" t="str" cm="1">
        <f t="array" ref="Q1432">_xlfn.IFS(Table1[[#This Row],[Asset Class]]&lt;&gt;"Local","y",Q$11=$E1432,"y",Table1[[#This Row],[Asset Class]]="Local","")</f>
        <v/>
      </c>
      <c r="R1432" s="86" t="str" cm="1">
        <f t="array" ref="R1432">_xlfn.IFS(Table1[[#This Row],[Asset Class]]&lt;&gt;"Local","y",R$11=$E1432,"y",Table1[[#This Row],[Asset Class]]="Local","")</f>
        <v>y</v>
      </c>
      <c r="S1432" s="341" t="str" cm="1">
        <f t="array" ref="S1432">_xlfn.IFS(Table1[[#This Row],[Asset Class]]&lt;&gt;"Local","y",S$11=$E1432,"y",Table1[[#This Row],[Asset Class]]="Local","")</f>
        <v/>
      </c>
      <c r="T1432" s="50"/>
      <c r="U1432" s="95" t="str">
        <f>IF(Table1[[#This Row],[Asset Class]]&lt;&gt;"Local",0.25,IF(P1432="y",1,""))</f>
        <v/>
      </c>
      <c r="V1432" s="415" t="str">
        <f>IF(Table1[[#This Row],[Asset Class]]&lt;&gt;"Local",0.25,IF(Q1432="y",1,""))</f>
        <v/>
      </c>
      <c r="W1432" s="415">
        <f>IF(Table1[[#This Row],[Asset Class]]&lt;&gt;"Local",0.25,IF(R1432="y",1,""))</f>
        <v>1</v>
      </c>
      <c r="X1432" s="415" t="str">
        <f>IF(Table1[[#This Row],[Asset Class]]&lt;&gt;"Local",0.25,IF(S1432="y",1,""))</f>
        <v/>
      </c>
      <c r="Y1432" s="95">
        <f t="shared" si="132"/>
        <v>1</v>
      </c>
      <c r="Z1432" s="50"/>
      <c r="AA1432" s="257" t="str">
        <f t="shared" si="133"/>
        <v/>
      </c>
      <c r="AB1432" s="258" t="str">
        <f t="shared" si="134"/>
        <v/>
      </c>
      <c r="AC1432" s="258">
        <f t="shared" si="135"/>
        <v>898585</v>
      </c>
      <c r="AD1432" s="258" t="str">
        <f t="shared" si="136"/>
        <v/>
      </c>
      <c r="AE1432" s="259">
        <f t="shared" si="137"/>
        <v>898585</v>
      </c>
    </row>
    <row r="1433" spans="1:31">
      <c r="A1433" s="26"/>
      <c r="B1433" s="210" t="s">
        <v>2454</v>
      </c>
      <c r="C1433" s="211" t="s">
        <v>2455</v>
      </c>
      <c r="D1433" s="211" t="s">
        <v>106</v>
      </c>
      <c r="E1433" s="211" t="s">
        <v>102</v>
      </c>
      <c r="F1433" s="241" t="s">
        <v>108</v>
      </c>
      <c r="G1433" s="357">
        <v>0.5</v>
      </c>
      <c r="H1433" s="360">
        <v>16428.02878994359</v>
      </c>
      <c r="I1433" s="365">
        <v>452.87898632773505</v>
      </c>
      <c r="J1433" s="332">
        <f>Table1[[#This Row],[Embellishment Area (m2)]]*Table1[[#This Row],[Construction Unit Rate ($/m)]]*Table1[[#This Row],[Embellishment Area Factor]]</f>
        <v>3719954.5128762503</v>
      </c>
      <c r="K1433" s="246">
        <v>0</v>
      </c>
      <c r="L1433" s="337">
        <v>140.14546069071523</v>
      </c>
      <c r="M1433" s="88">
        <f>Table1[[#This Row],[Size of land (m2)]]*Table1[[#This Row],[Land Unit Rate ($/m2)]]</f>
        <v>0</v>
      </c>
      <c r="N1433" s="244">
        <v>2021</v>
      </c>
      <c r="O1433" s="202">
        <f>ROUND(IF(Table1[[#This Row],[Valuation Year]]=2016,(Table1[[#This Row],[Total Construction Cost ($)]]+Table1[[#This Row],[Land Value]])*('General Input Sheet'!$G$38/'General Input Sheet'!$G$43),Table1[[#This Row],[Total Construction Cost ($)]]+Table1[[#This Row],[Land Value]]),0)</f>
        <v>3719955</v>
      </c>
      <c r="P1433" s="123" t="str" cm="1">
        <f t="array" ref="P1433">_xlfn.IFS(Table1[[#This Row],[Asset Class]]&lt;&gt;"Local","y",P$11=$E1433,"y",Table1[[#This Row],[Asset Class]]="Local","")</f>
        <v>y</v>
      </c>
      <c r="Q1433" s="86" t="str" cm="1">
        <f t="array" ref="Q1433">_xlfn.IFS(Table1[[#This Row],[Asset Class]]&lt;&gt;"Local","y",Q$11=$E1433,"y",Table1[[#This Row],[Asset Class]]="Local","")</f>
        <v>y</v>
      </c>
      <c r="R1433" s="86" t="str" cm="1">
        <f t="array" ref="R1433">_xlfn.IFS(Table1[[#This Row],[Asset Class]]&lt;&gt;"Local","y",R$11=$E1433,"y",Table1[[#This Row],[Asset Class]]="Local","")</f>
        <v>y</v>
      </c>
      <c r="S1433" s="341" t="str" cm="1">
        <f t="array" ref="S1433">_xlfn.IFS(Table1[[#This Row],[Asset Class]]&lt;&gt;"Local","y",S$11=$E1433,"y",Table1[[#This Row],[Asset Class]]="Local","")</f>
        <v>y</v>
      </c>
      <c r="T1433" s="50"/>
      <c r="U1433" s="95">
        <f>IF(Table1[[#This Row],[Asset Class]]&lt;&gt;"Local",0.25,IF(P1433="y",1,""))</f>
        <v>0.25</v>
      </c>
      <c r="V1433" s="415">
        <f>IF(Table1[[#This Row],[Asset Class]]&lt;&gt;"Local",0.25,IF(Q1433="y",1,""))</f>
        <v>0.25</v>
      </c>
      <c r="W1433" s="415">
        <f>IF(Table1[[#This Row],[Asset Class]]&lt;&gt;"Local",0.25,IF(R1433="y",1,""))</f>
        <v>0.25</v>
      </c>
      <c r="X1433" s="415">
        <f>IF(Table1[[#This Row],[Asset Class]]&lt;&gt;"Local",0.25,IF(S1433="y",1,""))</f>
        <v>0.25</v>
      </c>
      <c r="Y1433" s="95">
        <f t="shared" si="132"/>
        <v>1</v>
      </c>
      <c r="Z1433" s="50"/>
      <c r="AA1433" s="257">
        <f t="shared" si="133"/>
        <v>929988.75</v>
      </c>
      <c r="AB1433" s="258">
        <f t="shared" si="134"/>
        <v>929988.75</v>
      </c>
      <c r="AC1433" s="258">
        <f t="shared" si="135"/>
        <v>929988.75</v>
      </c>
      <c r="AD1433" s="258">
        <f t="shared" si="136"/>
        <v>929988.75</v>
      </c>
      <c r="AE1433" s="259">
        <f t="shared" si="137"/>
        <v>3719955</v>
      </c>
    </row>
    <row r="1434" spans="1:31">
      <c r="A1434" s="26"/>
      <c r="B1434" s="210" t="s">
        <v>2456</v>
      </c>
      <c r="C1434" s="211" t="s">
        <v>2457</v>
      </c>
      <c r="D1434" s="211" t="s">
        <v>111</v>
      </c>
      <c r="E1434" s="211" t="s">
        <v>102</v>
      </c>
      <c r="F1434" s="241" t="s">
        <v>103</v>
      </c>
      <c r="G1434" s="357">
        <v>0.5</v>
      </c>
      <c r="H1434" s="360">
        <v>1245.7826908674265</v>
      </c>
      <c r="I1434" s="365">
        <v>143.96305955739601</v>
      </c>
      <c r="J1434" s="332">
        <f>Table1[[#This Row],[Embellishment Area (m2)]]*Table1[[#This Row],[Construction Unit Rate ($/m)]]*Table1[[#This Row],[Embellishment Area Factor]]</f>
        <v>89673.343860460183</v>
      </c>
      <c r="K1434" s="246">
        <v>0</v>
      </c>
      <c r="L1434" s="337">
        <v>39.027494808321961</v>
      </c>
      <c r="M1434" s="88">
        <f>Table1[[#This Row],[Size of land (m2)]]*Table1[[#This Row],[Land Unit Rate ($/m2)]]</f>
        <v>0</v>
      </c>
      <c r="N1434" s="244">
        <v>2021</v>
      </c>
      <c r="O1434" s="202">
        <f>ROUND(IF(Table1[[#This Row],[Valuation Year]]=2016,(Table1[[#This Row],[Total Construction Cost ($)]]+Table1[[#This Row],[Land Value]])*('General Input Sheet'!$G$38/'General Input Sheet'!$G$43),Table1[[#This Row],[Total Construction Cost ($)]]+Table1[[#This Row],[Land Value]]),0)</f>
        <v>89673</v>
      </c>
      <c r="P1434" s="123" t="str" cm="1">
        <f t="array" ref="P1434">_xlfn.IFS(Table1[[#This Row],[Asset Class]]&lt;&gt;"Local","y",P$11=$E1434,"y",Table1[[#This Row],[Asset Class]]="Local","")</f>
        <v/>
      </c>
      <c r="Q1434" s="86" t="str" cm="1">
        <f t="array" ref="Q1434">_xlfn.IFS(Table1[[#This Row],[Asset Class]]&lt;&gt;"Local","y",Q$11=$E1434,"y",Table1[[#This Row],[Asset Class]]="Local","")</f>
        <v/>
      </c>
      <c r="R1434" s="86" t="str" cm="1">
        <f t="array" ref="R1434">_xlfn.IFS(Table1[[#This Row],[Asset Class]]&lt;&gt;"Local","y",R$11=$E1434,"y",Table1[[#This Row],[Asset Class]]="Local","")</f>
        <v>y</v>
      </c>
      <c r="S1434" s="341" t="str" cm="1">
        <f t="array" ref="S1434">_xlfn.IFS(Table1[[#This Row],[Asset Class]]&lt;&gt;"Local","y",S$11=$E1434,"y",Table1[[#This Row],[Asset Class]]="Local","")</f>
        <v/>
      </c>
      <c r="T1434" s="50"/>
      <c r="U1434" s="95" t="str">
        <f>IF(Table1[[#This Row],[Asset Class]]&lt;&gt;"Local",0.25,IF(P1434="y",1,""))</f>
        <v/>
      </c>
      <c r="V1434" s="415" t="str">
        <f>IF(Table1[[#This Row],[Asset Class]]&lt;&gt;"Local",0.25,IF(Q1434="y",1,""))</f>
        <v/>
      </c>
      <c r="W1434" s="415">
        <f>IF(Table1[[#This Row],[Asset Class]]&lt;&gt;"Local",0.25,IF(R1434="y",1,""))</f>
        <v>1</v>
      </c>
      <c r="X1434" s="415" t="str">
        <f>IF(Table1[[#This Row],[Asset Class]]&lt;&gt;"Local",0.25,IF(S1434="y",1,""))</f>
        <v/>
      </c>
      <c r="Y1434" s="95">
        <f t="shared" si="132"/>
        <v>1</v>
      </c>
      <c r="Z1434" s="50"/>
      <c r="AA1434" s="257" t="str">
        <f t="shared" si="133"/>
        <v/>
      </c>
      <c r="AB1434" s="258" t="str">
        <f t="shared" si="134"/>
        <v/>
      </c>
      <c r="AC1434" s="258">
        <f t="shared" si="135"/>
        <v>89673</v>
      </c>
      <c r="AD1434" s="258" t="str">
        <f t="shared" si="136"/>
        <v/>
      </c>
      <c r="AE1434" s="259">
        <f t="shared" si="137"/>
        <v>89673</v>
      </c>
    </row>
    <row r="1435" spans="1:31">
      <c r="A1435" s="26"/>
      <c r="B1435" s="210" t="s">
        <v>2458</v>
      </c>
      <c r="C1435" s="211" t="s">
        <v>2459</v>
      </c>
      <c r="D1435" s="211" t="s">
        <v>111</v>
      </c>
      <c r="E1435" s="211" t="s">
        <v>114</v>
      </c>
      <c r="F1435" s="241" t="s">
        <v>108</v>
      </c>
      <c r="G1435" s="357">
        <v>0.5</v>
      </c>
      <c r="H1435" s="360">
        <v>3071.181678099199</v>
      </c>
      <c r="I1435" s="365">
        <v>77.371645491830151</v>
      </c>
      <c r="J1435" s="332">
        <f>Table1[[#This Row],[Embellishment Area (m2)]]*Table1[[#This Row],[Construction Unit Rate ($/m)]]*Table1[[#This Row],[Embellishment Area Factor]]</f>
        <v>118811.19001944762</v>
      </c>
      <c r="K1435" s="246">
        <v>0</v>
      </c>
      <c r="L1435" s="337">
        <v>51.919695325664051</v>
      </c>
      <c r="M1435" s="88">
        <f>Table1[[#This Row],[Size of land (m2)]]*Table1[[#This Row],[Land Unit Rate ($/m2)]]</f>
        <v>0</v>
      </c>
      <c r="N1435" s="244">
        <v>2021</v>
      </c>
      <c r="O1435" s="202">
        <f>ROUND(IF(Table1[[#This Row],[Valuation Year]]=2016,(Table1[[#This Row],[Total Construction Cost ($)]]+Table1[[#This Row],[Land Value]])*('General Input Sheet'!$G$38/'General Input Sheet'!$G$43),Table1[[#This Row],[Total Construction Cost ($)]]+Table1[[#This Row],[Land Value]]),0)</f>
        <v>118811</v>
      </c>
      <c r="P1435" s="123" t="str" cm="1">
        <f t="array" ref="P1435">_xlfn.IFS(Table1[[#This Row],[Asset Class]]&lt;&gt;"Local","y",P$11=$E1435,"y",Table1[[#This Row],[Asset Class]]="Local","")</f>
        <v/>
      </c>
      <c r="Q1435" s="86" t="str" cm="1">
        <f t="array" ref="Q1435">_xlfn.IFS(Table1[[#This Row],[Asset Class]]&lt;&gt;"Local","y",Q$11=$E1435,"y",Table1[[#This Row],[Asset Class]]="Local","")</f>
        <v/>
      </c>
      <c r="R1435" s="86" t="str" cm="1">
        <f t="array" ref="R1435">_xlfn.IFS(Table1[[#This Row],[Asset Class]]&lt;&gt;"Local","y",R$11=$E1435,"y",Table1[[#This Row],[Asset Class]]="Local","")</f>
        <v/>
      </c>
      <c r="S1435" s="341" t="str" cm="1">
        <f t="array" ref="S1435">_xlfn.IFS(Table1[[#This Row],[Asset Class]]&lt;&gt;"Local","y",S$11=$E1435,"y",Table1[[#This Row],[Asset Class]]="Local","")</f>
        <v>y</v>
      </c>
      <c r="T1435" s="50"/>
      <c r="U1435" s="95" t="str">
        <f>IF(Table1[[#This Row],[Asset Class]]&lt;&gt;"Local",0.25,IF(P1435="y",1,""))</f>
        <v/>
      </c>
      <c r="V1435" s="415" t="str">
        <f>IF(Table1[[#This Row],[Asset Class]]&lt;&gt;"Local",0.25,IF(Q1435="y",1,""))</f>
        <v/>
      </c>
      <c r="W1435" s="415" t="str">
        <f>IF(Table1[[#This Row],[Asset Class]]&lt;&gt;"Local",0.25,IF(R1435="y",1,""))</f>
        <v/>
      </c>
      <c r="X1435" s="415">
        <f>IF(Table1[[#This Row],[Asset Class]]&lt;&gt;"Local",0.25,IF(S1435="y",1,""))</f>
        <v>1</v>
      </c>
      <c r="Y1435" s="95">
        <f t="shared" si="132"/>
        <v>1</v>
      </c>
      <c r="Z1435" s="50"/>
      <c r="AA1435" s="257" t="str">
        <f t="shared" si="133"/>
        <v/>
      </c>
      <c r="AB1435" s="258" t="str">
        <f t="shared" si="134"/>
        <v/>
      </c>
      <c r="AC1435" s="258" t="str">
        <f t="shared" si="135"/>
        <v/>
      </c>
      <c r="AD1435" s="258">
        <f t="shared" si="136"/>
        <v>118811</v>
      </c>
      <c r="AE1435" s="259">
        <f t="shared" si="137"/>
        <v>118811</v>
      </c>
    </row>
    <row r="1436" spans="1:31">
      <c r="A1436" s="26"/>
      <c r="B1436" s="210" t="s">
        <v>2458</v>
      </c>
      <c r="C1436" s="211" t="s">
        <v>2460</v>
      </c>
      <c r="D1436" s="211" t="s">
        <v>111</v>
      </c>
      <c r="E1436" s="211" t="s">
        <v>114</v>
      </c>
      <c r="F1436" s="241" t="s">
        <v>103</v>
      </c>
      <c r="G1436" s="357">
        <v>0.5</v>
      </c>
      <c r="H1436" s="360">
        <v>1962.812990899534</v>
      </c>
      <c r="I1436" s="365">
        <v>77.371645491830151</v>
      </c>
      <c r="J1436" s="332">
        <f>Table1[[#This Row],[Embellishment Area (m2)]]*Table1[[#This Row],[Construction Unit Rate ($/m)]]*Table1[[#This Row],[Embellishment Area Factor]]</f>
        <v>75933.035449318792</v>
      </c>
      <c r="K1436" s="246">
        <v>0</v>
      </c>
      <c r="L1436" s="337">
        <v>51.919695325664051</v>
      </c>
      <c r="M1436" s="88">
        <f>Table1[[#This Row],[Size of land (m2)]]*Table1[[#This Row],[Land Unit Rate ($/m2)]]</f>
        <v>0</v>
      </c>
      <c r="N1436" s="244">
        <v>2021</v>
      </c>
      <c r="O1436" s="202">
        <f>ROUND(IF(Table1[[#This Row],[Valuation Year]]=2016,(Table1[[#This Row],[Total Construction Cost ($)]]+Table1[[#This Row],[Land Value]])*('General Input Sheet'!$G$38/'General Input Sheet'!$G$43),Table1[[#This Row],[Total Construction Cost ($)]]+Table1[[#This Row],[Land Value]]),0)</f>
        <v>75933</v>
      </c>
      <c r="P1436" s="123" t="str" cm="1">
        <f t="array" ref="P1436">_xlfn.IFS(Table1[[#This Row],[Asset Class]]&lt;&gt;"Local","y",P$11=$E1436,"y",Table1[[#This Row],[Asset Class]]="Local","")</f>
        <v/>
      </c>
      <c r="Q1436" s="86" t="str" cm="1">
        <f t="array" ref="Q1436">_xlfn.IFS(Table1[[#This Row],[Asset Class]]&lt;&gt;"Local","y",Q$11=$E1436,"y",Table1[[#This Row],[Asset Class]]="Local","")</f>
        <v/>
      </c>
      <c r="R1436" s="86" t="str" cm="1">
        <f t="array" ref="R1436">_xlfn.IFS(Table1[[#This Row],[Asset Class]]&lt;&gt;"Local","y",R$11=$E1436,"y",Table1[[#This Row],[Asset Class]]="Local","")</f>
        <v/>
      </c>
      <c r="S1436" s="341" t="str" cm="1">
        <f t="array" ref="S1436">_xlfn.IFS(Table1[[#This Row],[Asset Class]]&lt;&gt;"Local","y",S$11=$E1436,"y",Table1[[#This Row],[Asset Class]]="Local","")</f>
        <v>y</v>
      </c>
      <c r="T1436" s="50"/>
      <c r="U1436" s="95" t="str">
        <f>IF(Table1[[#This Row],[Asset Class]]&lt;&gt;"Local",0.25,IF(P1436="y",1,""))</f>
        <v/>
      </c>
      <c r="V1436" s="415" t="str">
        <f>IF(Table1[[#This Row],[Asset Class]]&lt;&gt;"Local",0.25,IF(Q1436="y",1,""))</f>
        <v/>
      </c>
      <c r="W1436" s="415" t="str">
        <f>IF(Table1[[#This Row],[Asset Class]]&lt;&gt;"Local",0.25,IF(R1436="y",1,""))</f>
        <v/>
      </c>
      <c r="X1436" s="415">
        <f>IF(Table1[[#This Row],[Asset Class]]&lt;&gt;"Local",0.25,IF(S1436="y",1,""))</f>
        <v>1</v>
      </c>
      <c r="Y1436" s="95">
        <f t="shared" si="132"/>
        <v>1</v>
      </c>
      <c r="Z1436" s="50"/>
      <c r="AA1436" s="257" t="str">
        <f t="shared" si="133"/>
        <v/>
      </c>
      <c r="AB1436" s="258" t="str">
        <f t="shared" si="134"/>
        <v/>
      </c>
      <c r="AC1436" s="258" t="str">
        <f t="shared" si="135"/>
        <v/>
      </c>
      <c r="AD1436" s="258">
        <f t="shared" si="136"/>
        <v>75933</v>
      </c>
      <c r="AE1436" s="259">
        <f t="shared" si="137"/>
        <v>75933</v>
      </c>
    </row>
    <row r="1437" spans="1:31">
      <c r="A1437" s="26"/>
      <c r="B1437" s="210" t="s">
        <v>2461</v>
      </c>
      <c r="C1437" s="211" t="s">
        <v>2462</v>
      </c>
      <c r="D1437" s="211" t="s">
        <v>111</v>
      </c>
      <c r="E1437" s="211" t="s">
        <v>143</v>
      </c>
      <c r="F1437" s="241" t="s">
        <v>103</v>
      </c>
      <c r="G1437" s="357">
        <v>0.5</v>
      </c>
      <c r="H1437" s="360">
        <v>501.88240431039452</v>
      </c>
      <c r="I1437" s="365">
        <v>115.6419902144599</v>
      </c>
      <c r="J1437" s="332">
        <f>Table1[[#This Row],[Embellishment Area (m2)]]*Table1[[#This Row],[Construction Unit Rate ($/m)]]*Table1[[#This Row],[Embellishment Area Factor]]</f>
        <v>29019.340044036126</v>
      </c>
      <c r="K1437" s="246">
        <v>0</v>
      </c>
      <c r="L1437" s="337">
        <v>85.331826959272703</v>
      </c>
      <c r="M1437" s="88">
        <f>Table1[[#This Row],[Size of land (m2)]]*Table1[[#This Row],[Land Unit Rate ($/m2)]]</f>
        <v>0</v>
      </c>
      <c r="N1437" s="244">
        <v>2021</v>
      </c>
      <c r="O1437" s="202">
        <f>ROUND(IF(Table1[[#This Row],[Valuation Year]]=2016,(Table1[[#This Row],[Total Construction Cost ($)]]+Table1[[#This Row],[Land Value]])*('General Input Sheet'!$G$38/'General Input Sheet'!$G$43),Table1[[#This Row],[Total Construction Cost ($)]]+Table1[[#This Row],[Land Value]]),0)</f>
        <v>29019</v>
      </c>
      <c r="P1437" s="123" t="str" cm="1">
        <f t="array" ref="P1437">_xlfn.IFS(Table1[[#This Row],[Asset Class]]&lt;&gt;"Local","y",P$11=$E1437,"y",Table1[[#This Row],[Asset Class]]="Local","")</f>
        <v/>
      </c>
      <c r="Q1437" s="86" t="str" cm="1">
        <f t="array" ref="Q1437">_xlfn.IFS(Table1[[#This Row],[Asset Class]]&lt;&gt;"Local","y",Q$11=$E1437,"y",Table1[[#This Row],[Asset Class]]="Local","")</f>
        <v>y</v>
      </c>
      <c r="R1437" s="86" t="str" cm="1">
        <f t="array" ref="R1437">_xlfn.IFS(Table1[[#This Row],[Asset Class]]&lt;&gt;"Local","y",R$11=$E1437,"y",Table1[[#This Row],[Asset Class]]="Local","")</f>
        <v/>
      </c>
      <c r="S1437" s="341" t="str" cm="1">
        <f t="array" ref="S1437">_xlfn.IFS(Table1[[#This Row],[Asset Class]]&lt;&gt;"Local","y",S$11=$E1437,"y",Table1[[#This Row],[Asset Class]]="Local","")</f>
        <v/>
      </c>
      <c r="T1437" s="50"/>
      <c r="U1437" s="95" t="str">
        <f>IF(Table1[[#This Row],[Asset Class]]&lt;&gt;"Local",0.25,IF(P1437="y",1,""))</f>
        <v/>
      </c>
      <c r="V1437" s="415">
        <f>IF(Table1[[#This Row],[Asset Class]]&lt;&gt;"Local",0.25,IF(Q1437="y",1,""))</f>
        <v>1</v>
      </c>
      <c r="W1437" s="415" t="str">
        <f>IF(Table1[[#This Row],[Asset Class]]&lt;&gt;"Local",0.25,IF(R1437="y",1,""))</f>
        <v/>
      </c>
      <c r="X1437" s="415" t="str">
        <f>IF(Table1[[#This Row],[Asset Class]]&lt;&gt;"Local",0.25,IF(S1437="y",1,""))</f>
        <v/>
      </c>
      <c r="Y1437" s="95">
        <f t="shared" si="132"/>
        <v>1</v>
      </c>
      <c r="Z1437" s="50"/>
      <c r="AA1437" s="257" t="str">
        <f t="shared" si="133"/>
        <v/>
      </c>
      <c r="AB1437" s="258">
        <f t="shared" si="134"/>
        <v>29019</v>
      </c>
      <c r="AC1437" s="258" t="str">
        <f t="shared" si="135"/>
        <v/>
      </c>
      <c r="AD1437" s="258" t="str">
        <f t="shared" si="136"/>
        <v/>
      </c>
      <c r="AE1437" s="259">
        <f t="shared" si="137"/>
        <v>29019</v>
      </c>
    </row>
    <row r="1438" spans="1:31">
      <c r="A1438" s="26"/>
      <c r="B1438" s="210" t="s">
        <v>2463</v>
      </c>
      <c r="C1438" s="211" t="s">
        <v>2464</v>
      </c>
      <c r="D1438" s="211" t="s">
        <v>111</v>
      </c>
      <c r="E1438" s="211" t="s">
        <v>102</v>
      </c>
      <c r="F1438" s="241" t="s">
        <v>103</v>
      </c>
      <c r="G1438" s="357">
        <v>0.5</v>
      </c>
      <c r="H1438" s="360">
        <v>1004.7430581836445</v>
      </c>
      <c r="I1438" s="365">
        <v>143.96305955739601</v>
      </c>
      <c r="J1438" s="332">
        <f>Table1[[#This Row],[Embellishment Area (m2)]]*Table1[[#This Row],[Construction Unit Rate ($/m)]]*Table1[[#This Row],[Embellishment Area Factor]]</f>
        <v>72322.942362586109</v>
      </c>
      <c r="K1438" s="246">
        <v>0</v>
      </c>
      <c r="L1438" s="337">
        <v>39.027494808321961</v>
      </c>
      <c r="M1438" s="88">
        <f>Table1[[#This Row],[Size of land (m2)]]*Table1[[#This Row],[Land Unit Rate ($/m2)]]</f>
        <v>0</v>
      </c>
      <c r="N1438" s="244">
        <v>2021</v>
      </c>
      <c r="O1438" s="202">
        <f>ROUND(IF(Table1[[#This Row],[Valuation Year]]=2016,(Table1[[#This Row],[Total Construction Cost ($)]]+Table1[[#This Row],[Land Value]])*('General Input Sheet'!$G$38/'General Input Sheet'!$G$43),Table1[[#This Row],[Total Construction Cost ($)]]+Table1[[#This Row],[Land Value]]),0)</f>
        <v>72323</v>
      </c>
      <c r="P1438" s="123" t="str" cm="1">
        <f t="array" ref="P1438">_xlfn.IFS(Table1[[#This Row],[Asset Class]]&lt;&gt;"Local","y",P$11=$E1438,"y",Table1[[#This Row],[Asset Class]]="Local","")</f>
        <v/>
      </c>
      <c r="Q1438" s="86" t="str" cm="1">
        <f t="array" ref="Q1438">_xlfn.IFS(Table1[[#This Row],[Asset Class]]&lt;&gt;"Local","y",Q$11=$E1438,"y",Table1[[#This Row],[Asset Class]]="Local","")</f>
        <v/>
      </c>
      <c r="R1438" s="86" t="str" cm="1">
        <f t="array" ref="R1438">_xlfn.IFS(Table1[[#This Row],[Asset Class]]&lt;&gt;"Local","y",R$11=$E1438,"y",Table1[[#This Row],[Asset Class]]="Local","")</f>
        <v>y</v>
      </c>
      <c r="S1438" s="341" t="str" cm="1">
        <f t="array" ref="S1438">_xlfn.IFS(Table1[[#This Row],[Asset Class]]&lt;&gt;"Local","y",S$11=$E1438,"y",Table1[[#This Row],[Asset Class]]="Local","")</f>
        <v/>
      </c>
      <c r="T1438" s="50"/>
      <c r="U1438" s="95" t="str">
        <f>IF(Table1[[#This Row],[Asset Class]]&lt;&gt;"Local",0.25,IF(P1438="y",1,""))</f>
        <v/>
      </c>
      <c r="V1438" s="415" t="str">
        <f>IF(Table1[[#This Row],[Asset Class]]&lt;&gt;"Local",0.25,IF(Q1438="y",1,""))</f>
        <v/>
      </c>
      <c r="W1438" s="415">
        <f>IF(Table1[[#This Row],[Asset Class]]&lt;&gt;"Local",0.25,IF(R1438="y",1,""))</f>
        <v>1</v>
      </c>
      <c r="X1438" s="415" t="str">
        <f>IF(Table1[[#This Row],[Asset Class]]&lt;&gt;"Local",0.25,IF(S1438="y",1,""))</f>
        <v/>
      </c>
      <c r="Y1438" s="95">
        <f t="shared" si="132"/>
        <v>1</v>
      </c>
      <c r="Z1438" s="50"/>
      <c r="AA1438" s="257" t="str">
        <f t="shared" si="133"/>
        <v/>
      </c>
      <c r="AB1438" s="258" t="str">
        <f t="shared" si="134"/>
        <v/>
      </c>
      <c r="AC1438" s="258">
        <f t="shared" si="135"/>
        <v>72323</v>
      </c>
      <c r="AD1438" s="258" t="str">
        <f t="shared" si="136"/>
        <v/>
      </c>
      <c r="AE1438" s="259">
        <f t="shared" si="137"/>
        <v>72323</v>
      </c>
    </row>
    <row r="1439" spans="1:31">
      <c r="A1439" s="26"/>
      <c r="B1439" s="210" t="s">
        <v>2465</v>
      </c>
      <c r="C1439" s="211" t="s">
        <v>2466</v>
      </c>
      <c r="D1439" s="211" t="s">
        <v>111</v>
      </c>
      <c r="E1439" s="211" t="s">
        <v>143</v>
      </c>
      <c r="F1439" s="241" t="s">
        <v>103</v>
      </c>
      <c r="G1439" s="357">
        <v>0.5</v>
      </c>
      <c r="H1439" s="360">
        <v>782.32846104470104</v>
      </c>
      <c r="I1439" s="365">
        <v>115.6419902144599</v>
      </c>
      <c r="J1439" s="332">
        <f>Table1[[#This Row],[Embellishment Area (m2)]]*Table1[[#This Row],[Construction Unit Rate ($/m)]]*Table1[[#This Row],[Embellishment Area Factor]]</f>
        <v>45235.010118312392</v>
      </c>
      <c r="K1439" s="246">
        <v>0</v>
      </c>
      <c r="L1439" s="337">
        <v>85.331826959272703</v>
      </c>
      <c r="M1439" s="88">
        <f>Table1[[#This Row],[Size of land (m2)]]*Table1[[#This Row],[Land Unit Rate ($/m2)]]</f>
        <v>0</v>
      </c>
      <c r="N1439" s="244">
        <v>2021</v>
      </c>
      <c r="O1439" s="202">
        <f>ROUND(IF(Table1[[#This Row],[Valuation Year]]=2016,(Table1[[#This Row],[Total Construction Cost ($)]]+Table1[[#This Row],[Land Value]])*('General Input Sheet'!$G$38/'General Input Sheet'!$G$43),Table1[[#This Row],[Total Construction Cost ($)]]+Table1[[#This Row],[Land Value]]),0)</f>
        <v>45235</v>
      </c>
      <c r="P1439" s="123" t="str" cm="1">
        <f t="array" ref="P1439">_xlfn.IFS(Table1[[#This Row],[Asset Class]]&lt;&gt;"Local","y",P$11=$E1439,"y",Table1[[#This Row],[Asset Class]]="Local","")</f>
        <v/>
      </c>
      <c r="Q1439" s="86" t="str" cm="1">
        <f t="array" ref="Q1439">_xlfn.IFS(Table1[[#This Row],[Asset Class]]&lt;&gt;"Local","y",Q$11=$E1439,"y",Table1[[#This Row],[Asset Class]]="Local","")</f>
        <v>y</v>
      </c>
      <c r="R1439" s="86" t="str" cm="1">
        <f t="array" ref="R1439">_xlfn.IFS(Table1[[#This Row],[Asset Class]]&lt;&gt;"Local","y",R$11=$E1439,"y",Table1[[#This Row],[Asset Class]]="Local","")</f>
        <v/>
      </c>
      <c r="S1439" s="341" t="str" cm="1">
        <f t="array" ref="S1439">_xlfn.IFS(Table1[[#This Row],[Asset Class]]&lt;&gt;"Local","y",S$11=$E1439,"y",Table1[[#This Row],[Asset Class]]="Local","")</f>
        <v/>
      </c>
      <c r="T1439" s="50"/>
      <c r="U1439" s="95" t="str">
        <f>IF(Table1[[#This Row],[Asset Class]]&lt;&gt;"Local",0.25,IF(P1439="y",1,""))</f>
        <v/>
      </c>
      <c r="V1439" s="415">
        <f>IF(Table1[[#This Row],[Asset Class]]&lt;&gt;"Local",0.25,IF(Q1439="y",1,""))</f>
        <v>1</v>
      </c>
      <c r="W1439" s="415" t="str">
        <f>IF(Table1[[#This Row],[Asset Class]]&lt;&gt;"Local",0.25,IF(R1439="y",1,""))</f>
        <v/>
      </c>
      <c r="X1439" s="415" t="str">
        <f>IF(Table1[[#This Row],[Asset Class]]&lt;&gt;"Local",0.25,IF(S1439="y",1,""))</f>
        <v/>
      </c>
      <c r="Y1439" s="95">
        <f t="shared" si="132"/>
        <v>1</v>
      </c>
      <c r="Z1439" s="50"/>
      <c r="AA1439" s="257" t="str">
        <f t="shared" si="133"/>
        <v/>
      </c>
      <c r="AB1439" s="258">
        <f t="shared" si="134"/>
        <v>45235</v>
      </c>
      <c r="AC1439" s="258" t="str">
        <f t="shared" si="135"/>
        <v/>
      </c>
      <c r="AD1439" s="258" t="str">
        <f t="shared" si="136"/>
        <v/>
      </c>
      <c r="AE1439" s="259">
        <f t="shared" si="137"/>
        <v>45235</v>
      </c>
    </row>
    <row r="1440" spans="1:31">
      <c r="A1440" s="26"/>
      <c r="B1440" s="210" t="s">
        <v>2467</v>
      </c>
      <c r="C1440" s="211" t="s">
        <v>2468</v>
      </c>
      <c r="D1440" s="211" t="s">
        <v>111</v>
      </c>
      <c r="E1440" s="211" t="s">
        <v>143</v>
      </c>
      <c r="F1440" s="241" t="s">
        <v>103</v>
      </c>
      <c r="G1440" s="357">
        <v>0.5</v>
      </c>
      <c r="H1440" s="360">
        <v>2770.600067181022</v>
      </c>
      <c r="I1440" s="365">
        <v>115.6419902144599</v>
      </c>
      <c r="J1440" s="332">
        <f>Table1[[#This Row],[Embellishment Area (m2)]]*Table1[[#This Row],[Construction Unit Rate ($/m)]]*Table1[[#This Row],[Embellishment Area Factor]]</f>
        <v>160198.85292856483</v>
      </c>
      <c r="K1440" s="246">
        <v>0</v>
      </c>
      <c r="L1440" s="337">
        <v>85.331826959272703</v>
      </c>
      <c r="M1440" s="88">
        <f>Table1[[#This Row],[Size of land (m2)]]*Table1[[#This Row],[Land Unit Rate ($/m2)]]</f>
        <v>0</v>
      </c>
      <c r="N1440" s="244">
        <v>2021</v>
      </c>
      <c r="O1440" s="202">
        <f>ROUND(IF(Table1[[#This Row],[Valuation Year]]=2016,(Table1[[#This Row],[Total Construction Cost ($)]]+Table1[[#This Row],[Land Value]])*('General Input Sheet'!$G$38/'General Input Sheet'!$G$43),Table1[[#This Row],[Total Construction Cost ($)]]+Table1[[#This Row],[Land Value]]),0)</f>
        <v>160199</v>
      </c>
      <c r="P1440" s="123" t="str" cm="1">
        <f t="array" ref="P1440">_xlfn.IFS(Table1[[#This Row],[Asset Class]]&lt;&gt;"Local","y",P$11=$E1440,"y",Table1[[#This Row],[Asset Class]]="Local","")</f>
        <v/>
      </c>
      <c r="Q1440" s="86" t="str" cm="1">
        <f t="array" ref="Q1440">_xlfn.IFS(Table1[[#This Row],[Asset Class]]&lt;&gt;"Local","y",Q$11=$E1440,"y",Table1[[#This Row],[Asset Class]]="Local","")</f>
        <v>y</v>
      </c>
      <c r="R1440" s="86" t="str" cm="1">
        <f t="array" ref="R1440">_xlfn.IFS(Table1[[#This Row],[Asset Class]]&lt;&gt;"Local","y",R$11=$E1440,"y",Table1[[#This Row],[Asset Class]]="Local","")</f>
        <v/>
      </c>
      <c r="S1440" s="341" t="str" cm="1">
        <f t="array" ref="S1440">_xlfn.IFS(Table1[[#This Row],[Asset Class]]&lt;&gt;"Local","y",S$11=$E1440,"y",Table1[[#This Row],[Asset Class]]="Local","")</f>
        <v/>
      </c>
      <c r="T1440" s="50"/>
      <c r="U1440" s="95" t="str">
        <f>IF(Table1[[#This Row],[Asset Class]]&lt;&gt;"Local",0.25,IF(P1440="y",1,""))</f>
        <v/>
      </c>
      <c r="V1440" s="415">
        <f>IF(Table1[[#This Row],[Asset Class]]&lt;&gt;"Local",0.25,IF(Q1440="y",1,""))</f>
        <v>1</v>
      </c>
      <c r="W1440" s="415" t="str">
        <f>IF(Table1[[#This Row],[Asset Class]]&lt;&gt;"Local",0.25,IF(R1440="y",1,""))</f>
        <v/>
      </c>
      <c r="X1440" s="415" t="str">
        <f>IF(Table1[[#This Row],[Asset Class]]&lt;&gt;"Local",0.25,IF(S1440="y",1,""))</f>
        <v/>
      </c>
      <c r="Y1440" s="95">
        <f t="shared" si="132"/>
        <v>1</v>
      </c>
      <c r="Z1440" s="50"/>
      <c r="AA1440" s="257" t="str">
        <f t="shared" si="133"/>
        <v/>
      </c>
      <c r="AB1440" s="258">
        <f t="shared" si="134"/>
        <v>160199</v>
      </c>
      <c r="AC1440" s="258" t="str">
        <f t="shared" si="135"/>
        <v/>
      </c>
      <c r="AD1440" s="258" t="str">
        <f t="shared" si="136"/>
        <v/>
      </c>
      <c r="AE1440" s="259">
        <f t="shared" si="137"/>
        <v>160199</v>
      </c>
    </row>
    <row r="1441" spans="1:31">
      <c r="A1441" s="26"/>
      <c r="B1441" s="210" t="s">
        <v>2469</v>
      </c>
      <c r="C1441" s="211" t="s">
        <v>2470</v>
      </c>
      <c r="D1441" s="211" t="s">
        <v>111</v>
      </c>
      <c r="E1441" s="211" t="s">
        <v>107</v>
      </c>
      <c r="F1441" s="241" t="s">
        <v>103</v>
      </c>
      <c r="G1441" s="357">
        <v>0.5</v>
      </c>
      <c r="H1441" s="360">
        <v>797.42534790385901</v>
      </c>
      <c r="I1441" s="365">
        <v>111.62041035606889</v>
      </c>
      <c r="J1441" s="332">
        <f>Table1[[#This Row],[Embellishment Area (m2)]]*Table1[[#This Row],[Construction Unit Rate ($/m)]]*Table1[[#This Row],[Embellishment Area Factor]]</f>
        <v>44504.472280679867</v>
      </c>
      <c r="K1441" s="246">
        <v>1594.850695807718</v>
      </c>
      <c r="L1441" s="337">
        <v>66.125722619436161</v>
      </c>
      <c r="M1441" s="88">
        <f>Table1[[#This Row],[Size of land (m2)]]*Table1[[#This Row],[Land Unit Rate ($/m2)]]</f>
        <v>105460.65473039592</v>
      </c>
      <c r="N1441" s="244">
        <v>2021</v>
      </c>
      <c r="O1441" s="202">
        <f>ROUND(IF(Table1[[#This Row],[Valuation Year]]=2016,(Table1[[#This Row],[Total Construction Cost ($)]]+Table1[[#This Row],[Land Value]])*('General Input Sheet'!$G$38/'General Input Sheet'!$G$43),Table1[[#This Row],[Total Construction Cost ($)]]+Table1[[#This Row],[Land Value]]),0)</f>
        <v>149965</v>
      </c>
      <c r="P1441" s="123" t="str" cm="1">
        <f t="array" ref="P1441">_xlfn.IFS(Table1[[#This Row],[Asset Class]]&lt;&gt;"Local","y",P$11=$E1441,"y",Table1[[#This Row],[Asset Class]]="Local","")</f>
        <v>y</v>
      </c>
      <c r="Q1441" s="86" t="str" cm="1">
        <f t="array" ref="Q1441">_xlfn.IFS(Table1[[#This Row],[Asset Class]]&lt;&gt;"Local","y",Q$11=$E1441,"y",Table1[[#This Row],[Asset Class]]="Local","")</f>
        <v/>
      </c>
      <c r="R1441" s="86" t="str" cm="1">
        <f t="array" ref="R1441">_xlfn.IFS(Table1[[#This Row],[Asset Class]]&lt;&gt;"Local","y",R$11=$E1441,"y",Table1[[#This Row],[Asset Class]]="Local","")</f>
        <v/>
      </c>
      <c r="S1441" s="341" t="str" cm="1">
        <f t="array" ref="S1441">_xlfn.IFS(Table1[[#This Row],[Asset Class]]&lt;&gt;"Local","y",S$11=$E1441,"y",Table1[[#This Row],[Asset Class]]="Local","")</f>
        <v/>
      </c>
      <c r="T1441" s="50"/>
      <c r="U1441" s="95">
        <f>IF(Table1[[#This Row],[Asset Class]]&lt;&gt;"Local",0.25,IF(P1441="y",1,""))</f>
        <v>1</v>
      </c>
      <c r="V1441" s="415" t="str">
        <f>IF(Table1[[#This Row],[Asset Class]]&lt;&gt;"Local",0.25,IF(Q1441="y",1,""))</f>
        <v/>
      </c>
      <c r="W1441" s="415" t="str">
        <f>IF(Table1[[#This Row],[Asset Class]]&lt;&gt;"Local",0.25,IF(R1441="y",1,""))</f>
        <v/>
      </c>
      <c r="X1441" s="415" t="str">
        <f>IF(Table1[[#This Row],[Asset Class]]&lt;&gt;"Local",0.25,IF(S1441="y",1,""))</f>
        <v/>
      </c>
      <c r="Y1441" s="95">
        <f t="shared" si="132"/>
        <v>1</v>
      </c>
      <c r="Z1441" s="50"/>
      <c r="AA1441" s="257">
        <f t="shared" si="133"/>
        <v>149965</v>
      </c>
      <c r="AB1441" s="258" t="str">
        <f t="shared" si="134"/>
        <v/>
      </c>
      <c r="AC1441" s="258" t="str">
        <f t="shared" si="135"/>
        <v/>
      </c>
      <c r="AD1441" s="258" t="str">
        <f t="shared" si="136"/>
        <v/>
      </c>
      <c r="AE1441" s="259">
        <f t="shared" si="137"/>
        <v>149965</v>
      </c>
    </row>
    <row r="1442" spans="1:31">
      <c r="A1442" s="26"/>
      <c r="B1442" s="210" t="s">
        <v>2471</v>
      </c>
      <c r="C1442" s="211" t="s">
        <v>2472</v>
      </c>
      <c r="D1442" s="211" t="s">
        <v>101</v>
      </c>
      <c r="E1442" s="211" t="s">
        <v>107</v>
      </c>
      <c r="F1442" s="241" t="s">
        <v>103</v>
      </c>
      <c r="G1442" s="357">
        <v>0.5</v>
      </c>
      <c r="H1442" s="360">
        <v>1319.8772801068999</v>
      </c>
      <c r="I1442" s="365">
        <v>407.064610062648</v>
      </c>
      <c r="J1442" s="332">
        <f>Table1[[#This Row],[Embellishment Area (m2)]]*Table1[[#This Row],[Construction Unit Rate ($/m)]]*Table1[[#This Row],[Embellishment Area Factor]]</f>
        <v>268637.66517863184</v>
      </c>
      <c r="K1442" s="246">
        <v>0</v>
      </c>
      <c r="L1442" s="337">
        <v>112.7890879358248</v>
      </c>
      <c r="M1442" s="88">
        <f>Table1[[#This Row],[Size of land (m2)]]*Table1[[#This Row],[Land Unit Rate ($/m2)]]</f>
        <v>0</v>
      </c>
      <c r="N1442" s="244">
        <v>2021</v>
      </c>
      <c r="O1442" s="202">
        <f>ROUND(IF(Table1[[#This Row],[Valuation Year]]=2016,(Table1[[#This Row],[Total Construction Cost ($)]]+Table1[[#This Row],[Land Value]])*('General Input Sheet'!$G$38/'General Input Sheet'!$G$43),Table1[[#This Row],[Total Construction Cost ($)]]+Table1[[#This Row],[Land Value]]),0)</f>
        <v>268638</v>
      </c>
      <c r="P1442" s="123" t="str" cm="1">
        <f t="array" ref="P1442">_xlfn.IFS(Table1[[#This Row],[Asset Class]]&lt;&gt;"Local","y",P$11=$E1442,"y",Table1[[#This Row],[Asset Class]]="Local","")</f>
        <v>y</v>
      </c>
      <c r="Q1442" s="86" t="str" cm="1">
        <f t="array" ref="Q1442">_xlfn.IFS(Table1[[#This Row],[Asset Class]]&lt;&gt;"Local","y",Q$11=$E1442,"y",Table1[[#This Row],[Asset Class]]="Local","")</f>
        <v>y</v>
      </c>
      <c r="R1442" s="86" t="str" cm="1">
        <f t="array" ref="R1442">_xlfn.IFS(Table1[[#This Row],[Asset Class]]&lt;&gt;"Local","y",R$11=$E1442,"y",Table1[[#This Row],[Asset Class]]="Local","")</f>
        <v>y</v>
      </c>
      <c r="S1442" s="341" t="str" cm="1">
        <f t="array" ref="S1442">_xlfn.IFS(Table1[[#This Row],[Asset Class]]&lt;&gt;"Local","y",S$11=$E1442,"y",Table1[[#This Row],[Asset Class]]="Local","")</f>
        <v>y</v>
      </c>
      <c r="T1442" s="50"/>
      <c r="U1442" s="95">
        <f>IF(Table1[[#This Row],[Asset Class]]&lt;&gt;"Local",0.25,IF(P1442="y",1,""))</f>
        <v>0.25</v>
      </c>
      <c r="V1442" s="415">
        <f>IF(Table1[[#This Row],[Asset Class]]&lt;&gt;"Local",0.25,IF(Q1442="y",1,""))</f>
        <v>0.25</v>
      </c>
      <c r="W1442" s="415">
        <f>IF(Table1[[#This Row],[Asset Class]]&lt;&gt;"Local",0.25,IF(R1442="y",1,""))</f>
        <v>0.25</v>
      </c>
      <c r="X1442" s="415">
        <f>IF(Table1[[#This Row],[Asset Class]]&lt;&gt;"Local",0.25,IF(S1442="y",1,""))</f>
        <v>0.25</v>
      </c>
      <c r="Y1442" s="95">
        <f t="shared" si="132"/>
        <v>1</v>
      </c>
      <c r="Z1442" s="50"/>
      <c r="AA1442" s="257">
        <f t="shared" si="133"/>
        <v>67159.5</v>
      </c>
      <c r="AB1442" s="258">
        <f t="shared" si="134"/>
        <v>67159.5</v>
      </c>
      <c r="AC1442" s="258">
        <f t="shared" si="135"/>
        <v>67159.5</v>
      </c>
      <c r="AD1442" s="258">
        <f t="shared" si="136"/>
        <v>67159.5</v>
      </c>
      <c r="AE1442" s="259">
        <f t="shared" si="137"/>
        <v>268638</v>
      </c>
    </row>
    <row r="1443" spans="1:31">
      <c r="A1443" s="26"/>
      <c r="B1443" s="210" t="s">
        <v>2471</v>
      </c>
      <c r="C1443" s="211" t="s">
        <v>2473</v>
      </c>
      <c r="D1443" s="211" t="s">
        <v>101</v>
      </c>
      <c r="E1443" s="211" t="s">
        <v>107</v>
      </c>
      <c r="F1443" s="241" t="s">
        <v>103</v>
      </c>
      <c r="G1443" s="357">
        <v>0.5</v>
      </c>
      <c r="H1443" s="360">
        <v>12137.097169460891</v>
      </c>
      <c r="I1443" s="365">
        <v>407.064610062648</v>
      </c>
      <c r="J1443" s="332">
        <f>Table1[[#This Row],[Embellishment Area (m2)]]*Table1[[#This Row],[Construction Unit Rate ($/m)]]*Table1[[#This Row],[Embellishment Area Factor]]</f>
        <v>2470291.3632895332</v>
      </c>
      <c r="K1443" s="246">
        <v>0</v>
      </c>
      <c r="L1443" s="337">
        <v>112.7890879358248</v>
      </c>
      <c r="M1443" s="88">
        <f>Table1[[#This Row],[Size of land (m2)]]*Table1[[#This Row],[Land Unit Rate ($/m2)]]</f>
        <v>0</v>
      </c>
      <c r="N1443" s="244">
        <v>2021</v>
      </c>
      <c r="O1443" s="202">
        <f>ROUND(IF(Table1[[#This Row],[Valuation Year]]=2016,(Table1[[#This Row],[Total Construction Cost ($)]]+Table1[[#This Row],[Land Value]])*('General Input Sheet'!$G$38/'General Input Sheet'!$G$43),Table1[[#This Row],[Total Construction Cost ($)]]+Table1[[#This Row],[Land Value]]),0)</f>
        <v>2470291</v>
      </c>
      <c r="P1443" s="123" t="str" cm="1">
        <f t="array" ref="P1443">_xlfn.IFS(Table1[[#This Row],[Asset Class]]&lt;&gt;"Local","y",P$11=$E1443,"y",Table1[[#This Row],[Asset Class]]="Local","")</f>
        <v>y</v>
      </c>
      <c r="Q1443" s="86" t="str" cm="1">
        <f t="array" ref="Q1443">_xlfn.IFS(Table1[[#This Row],[Asset Class]]&lt;&gt;"Local","y",Q$11=$E1443,"y",Table1[[#This Row],[Asset Class]]="Local","")</f>
        <v>y</v>
      </c>
      <c r="R1443" s="86" t="str" cm="1">
        <f t="array" ref="R1443">_xlfn.IFS(Table1[[#This Row],[Asset Class]]&lt;&gt;"Local","y",R$11=$E1443,"y",Table1[[#This Row],[Asset Class]]="Local","")</f>
        <v>y</v>
      </c>
      <c r="S1443" s="341" t="str" cm="1">
        <f t="array" ref="S1443">_xlfn.IFS(Table1[[#This Row],[Asset Class]]&lt;&gt;"Local","y",S$11=$E1443,"y",Table1[[#This Row],[Asset Class]]="Local","")</f>
        <v>y</v>
      </c>
      <c r="T1443" s="50"/>
      <c r="U1443" s="95">
        <f>IF(Table1[[#This Row],[Asset Class]]&lt;&gt;"Local",0.25,IF(P1443="y",1,""))</f>
        <v>0.25</v>
      </c>
      <c r="V1443" s="415">
        <f>IF(Table1[[#This Row],[Asset Class]]&lt;&gt;"Local",0.25,IF(Q1443="y",1,""))</f>
        <v>0.25</v>
      </c>
      <c r="W1443" s="415">
        <f>IF(Table1[[#This Row],[Asset Class]]&lt;&gt;"Local",0.25,IF(R1443="y",1,""))</f>
        <v>0.25</v>
      </c>
      <c r="X1443" s="415">
        <f>IF(Table1[[#This Row],[Asset Class]]&lt;&gt;"Local",0.25,IF(S1443="y",1,""))</f>
        <v>0.25</v>
      </c>
      <c r="Y1443" s="95">
        <f t="shared" si="132"/>
        <v>1</v>
      </c>
      <c r="Z1443" s="50"/>
      <c r="AA1443" s="257">
        <f t="shared" si="133"/>
        <v>617572.75</v>
      </c>
      <c r="AB1443" s="258">
        <f t="shared" si="134"/>
        <v>617572.75</v>
      </c>
      <c r="AC1443" s="258">
        <f t="shared" si="135"/>
        <v>617572.75</v>
      </c>
      <c r="AD1443" s="258">
        <f t="shared" si="136"/>
        <v>617572.75</v>
      </c>
      <c r="AE1443" s="259">
        <f t="shared" si="137"/>
        <v>2470291</v>
      </c>
    </row>
    <row r="1444" spans="1:31">
      <c r="A1444" s="26"/>
      <c r="B1444" s="210" t="s">
        <v>2471</v>
      </c>
      <c r="C1444" s="211" t="s">
        <v>2474</v>
      </c>
      <c r="D1444" s="211" t="s">
        <v>101</v>
      </c>
      <c r="E1444" s="211" t="s">
        <v>107</v>
      </c>
      <c r="F1444" s="241" t="s">
        <v>108</v>
      </c>
      <c r="G1444" s="357">
        <v>0.5</v>
      </c>
      <c r="H1444" s="360">
        <v>9951.7204827746991</v>
      </c>
      <c r="I1444" s="365">
        <v>407.064610062648</v>
      </c>
      <c r="J1444" s="332">
        <f>Table1[[#This Row],[Embellishment Area (m2)]]*Table1[[#This Row],[Construction Unit Rate ($/m)]]*Table1[[#This Row],[Embellishment Area Factor]]</f>
        <v>2025496.6088865751</v>
      </c>
      <c r="K1444" s="246">
        <v>0</v>
      </c>
      <c r="L1444" s="337">
        <v>112.7890879358248</v>
      </c>
      <c r="M1444" s="88">
        <f>Table1[[#This Row],[Size of land (m2)]]*Table1[[#This Row],[Land Unit Rate ($/m2)]]</f>
        <v>0</v>
      </c>
      <c r="N1444" s="244">
        <v>2021</v>
      </c>
      <c r="O1444" s="202">
        <f>ROUND(IF(Table1[[#This Row],[Valuation Year]]=2016,(Table1[[#This Row],[Total Construction Cost ($)]]+Table1[[#This Row],[Land Value]])*('General Input Sheet'!$G$38/'General Input Sheet'!$G$43),Table1[[#This Row],[Total Construction Cost ($)]]+Table1[[#This Row],[Land Value]]),0)</f>
        <v>2025497</v>
      </c>
      <c r="P1444" s="123" t="str" cm="1">
        <f t="array" ref="P1444">_xlfn.IFS(Table1[[#This Row],[Asset Class]]&lt;&gt;"Local","y",P$11=$E1444,"y",Table1[[#This Row],[Asset Class]]="Local","")</f>
        <v>y</v>
      </c>
      <c r="Q1444" s="86" t="str" cm="1">
        <f t="array" ref="Q1444">_xlfn.IFS(Table1[[#This Row],[Asset Class]]&lt;&gt;"Local","y",Q$11=$E1444,"y",Table1[[#This Row],[Asset Class]]="Local","")</f>
        <v>y</v>
      </c>
      <c r="R1444" s="86" t="str" cm="1">
        <f t="array" ref="R1444">_xlfn.IFS(Table1[[#This Row],[Asset Class]]&lt;&gt;"Local","y",R$11=$E1444,"y",Table1[[#This Row],[Asset Class]]="Local","")</f>
        <v>y</v>
      </c>
      <c r="S1444" s="341" t="str" cm="1">
        <f t="array" ref="S1444">_xlfn.IFS(Table1[[#This Row],[Asset Class]]&lt;&gt;"Local","y",S$11=$E1444,"y",Table1[[#This Row],[Asset Class]]="Local","")</f>
        <v>y</v>
      </c>
      <c r="T1444" s="50"/>
      <c r="U1444" s="95">
        <f>IF(Table1[[#This Row],[Asset Class]]&lt;&gt;"Local",0.25,IF(P1444="y",1,""))</f>
        <v>0.25</v>
      </c>
      <c r="V1444" s="415">
        <f>IF(Table1[[#This Row],[Asset Class]]&lt;&gt;"Local",0.25,IF(Q1444="y",1,""))</f>
        <v>0.25</v>
      </c>
      <c r="W1444" s="415">
        <f>IF(Table1[[#This Row],[Asset Class]]&lt;&gt;"Local",0.25,IF(R1444="y",1,""))</f>
        <v>0.25</v>
      </c>
      <c r="X1444" s="415">
        <f>IF(Table1[[#This Row],[Asset Class]]&lt;&gt;"Local",0.25,IF(S1444="y",1,""))</f>
        <v>0.25</v>
      </c>
      <c r="Y1444" s="95">
        <f t="shared" si="132"/>
        <v>1</v>
      </c>
      <c r="Z1444" s="50"/>
      <c r="AA1444" s="257">
        <f t="shared" si="133"/>
        <v>506374.25</v>
      </c>
      <c r="AB1444" s="258">
        <f t="shared" si="134"/>
        <v>506374.25</v>
      </c>
      <c r="AC1444" s="258">
        <f t="shared" si="135"/>
        <v>506374.25</v>
      </c>
      <c r="AD1444" s="258">
        <f t="shared" si="136"/>
        <v>506374.25</v>
      </c>
      <c r="AE1444" s="259">
        <f t="shared" si="137"/>
        <v>2025497</v>
      </c>
    </row>
    <row r="1445" spans="1:31">
      <c r="A1445" s="26"/>
      <c r="B1445" s="210" t="s">
        <v>2475</v>
      </c>
      <c r="C1445" s="211" t="s">
        <v>2476</v>
      </c>
      <c r="D1445" s="211" t="s">
        <v>101</v>
      </c>
      <c r="E1445" s="211" t="s">
        <v>107</v>
      </c>
      <c r="F1445" s="241" t="s">
        <v>108</v>
      </c>
      <c r="G1445" s="357">
        <v>0.5</v>
      </c>
      <c r="H1445" s="360">
        <v>13885.119488920694</v>
      </c>
      <c r="I1445" s="365">
        <v>407.064610062648</v>
      </c>
      <c r="J1445" s="332">
        <f>Table1[[#This Row],[Embellishment Area (m2)]]*Table1[[#This Row],[Construction Unit Rate ($/m)]]*Table1[[#This Row],[Embellishment Area Factor]]</f>
        <v>2826070.3752153884</v>
      </c>
      <c r="K1445" s="246">
        <v>0</v>
      </c>
      <c r="L1445" s="337">
        <v>112.7890879358248</v>
      </c>
      <c r="M1445" s="88">
        <f>Table1[[#This Row],[Size of land (m2)]]*Table1[[#This Row],[Land Unit Rate ($/m2)]]</f>
        <v>0</v>
      </c>
      <c r="N1445" s="244">
        <v>2021</v>
      </c>
      <c r="O1445" s="202">
        <f>ROUND(IF(Table1[[#This Row],[Valuation Year]]=2016,(Table1[[#This Row],[Total Construction Cost ($)]]+Table1[[#This Row],[Land Value]])*('General Input Sheet'!$G$38/'General Input Sheet'!$G$43),Table1[[#This Row],[Total Construction Cost ($)]]+Table1[[#This Row],[Land Value]]),0)</f>
        <v>2826070</v>
      </c>
      <c r="P1445" s="123" t="str" cm="1">
        <f t="array" ref="P1445">_xlfn.IFS(Table1[[#This Row],[Asset Class]]&lt;&gt;"Local","y",P$11=$E1445,"y",Table1[[#This Row],[Asset Class]]="Local","")</f>
        <v>y</v>
      </c>
      <c r="Q1445" s="86" t="str" cm="1">
        <f t="array" ref="Q1445">_xlfn.IFS(Table1[[#This Row],[Asset Class]]&lt;&gt;"Local","y",Q$11=$E1445,"y",Table1[[#This Row],[Asset Class]]="Local","")</f>
        <v>y</v>
      </c>
      <c r="R1445" s="86" t="str" cm="1">
        <f t="array" ref="R1445">_xlfn.IFS(Table1[[#This Row],[Asset Class]]&lt;&gt;"Local","y",R$11=$E1445,"y",Table1[[#This Row],[Asset Class]]="Local","")</f>
        <v>y</v>
      </c>
      <c r="S1445" s="341" t="str" cm="1">
        <f t="array" ref="S1445">_xlfn.IFS(Table1[[#This Row],[Asset Class]]&lt;&gt;"Local","y",S$11=$E1445,"y",Table1[[#This Row],[Asset Class]]="Local","")</f>
        <v>y</v>
      </c>
      <c r="T1445" s="50"/>
      <c r="U1445" s="95">
        <f>IF(Table1[[#This Row],[Asset Class]]&lt;&gt;"Local",0.25,IF(P1445="y",1,""))</f>
        <v>0.25</v>
      </c>
      <c r="V1445" s="415">
        <f>IF(Table1[[#This Row],[Asset Class]]&lt;&gt;"Local",0.25,IF(Q1445="y",1,""))</f>
        <v>0.25</v>
      </c>
      <c r="W1445" s="415">
        <f>IF(Table1[[#This Row],[Asset Class]]&lt;&gt;"Local",0.25,IF(R1445="y",1,""))</f>
        <v>0.25</v>
      </c>
      <c r="X1445" s="415">
        <f>IF(Table1[[#This Row],[Asset Class]]&lt;&gt;"Local",0.25,IF(S1445="y",1,""))</f>
        <v>0.25</v>
      </c>
      <c r="Y1445" s="95">
        <f t="shared" si="132"/>
        <v>1</v>
      </c>
      <c r="Z1445" s="50"/>
      <c r="AA1445" s="257">
        <f t="shared" si="133"/>
        <v>706517.5</v>
      </c>
      <c r="AB1445" s="258">
        <f t="shared" si="134"/>
        <v>706517.5</v>
      </c>
      <c r="AC1445" s="258">
        <f t="shared" si="135"/>
        <v>706517.5</v>
      </c>
      <c r="AD1445" s="258">
        <f t="shared" si="136"/>
        <v>706517.5</v>
      </c>
      <c r="AE1445" s="259">
        <f t="shared" si="137"/>
        <v>2826070</v>
      </c>
    </row>
    <row r="1446" spans="1:31">
      <c r="A1446" s="26"/>
      <c r="B1446" s="210" t="s">
        <v>2477</v>
      </c>
      <c r="C1446" s="211" t="s">
        <v>2478</v>
      </c>
      <c r="D1446" s="211" t="s">
        <v>111</v>
      </c>
      <c r="E1446" s="211" t="s">
        <v>114</v>
      </c>
      <c r="F1446" s="241" t="s">
        <v>108</v>
      </c>
      <c r="G1446" s="357">
        <v>0.5</v>
      </c>
      <c r="H1446" s="360">
        <v>337.37941486834143</v>
      </c>
      <c r="I1446" s="365">
        <v>77.371645491830151</v>
      </c>
      <c r="J1446" s="332">
        <f>Table1[[#This Row],[Embellishment Area (m2)]]*Table1[[#This Row],[Construction Unit Rate ($/m)]]*Table1[[#This Row],[Embellishment Area Factor]]</f>
        <v>13051.800241717201</v>
      </c>
      <c r="K1446" s="246">
        <v>0</v>
      </c>
      <c r="L1446" s="337">
        <v>51.919695325664051</v>
      </c>
      <c r="M1446" s="88">
        <f>Table1[[#This Row],[Size of land (m2)]]*Table1[[#This Row],[Land Unit Rate ($/m2)]]</f>
        <v>0</v>
      </c>
      <c r="N1446" s="244">
        <v>2021</v>
      </c>
      <c r="O1446" s="202">
        <f>ROUND(IF(Table1[[#This Row],[Valuation Year]]=2016,(Table1[[#This Row],[Total Construction Cost ($)]]+Table1[[#This Row],[Land Value]])*('General Input Sheet'!$G$38/'General Input Sheet'!$G$43),Table1[[#This Row],[Total Construction Cost ($)]]+Table1[[#This Row],[Land Value]]),0)</f>
        <v>13052</v>
      </c>
      <c r="P1446" s="123" t="str" cm="1">
        <f t="array" ref="P1446">_xlfn.IFS(Table1[[#This Row],[Asset Class]]&lt;&gt;"Local","y",P$11=$E1446,"y",Table1[[#This Row],[Asset Class]]="Local","")</f>
        <v/>
      </c>
      <c r="Q1446" s="86" t="str" cm="1">
        <f t="array" ref="Q1446">_xlfn.IFS(Table1[[#This Row],[Asset Class]]&lt;&gt;"Local","y",Q$11=$E1446,"y",Table1[[#This Row],[Asset Class]]="Local","")</f>
        <v/>
      </c>
      <c r="R1446" s="86" t="str" cm="1">
        <f t="array" ref="R1446">_xlfn.IFS(Table1[[#This Row],[Asset Class]]&lt;&gt;"Local","y",R$11=$E1446,"y",Table1[[#This Row],[Asset Class]]="Local","")</f>
        <v/>
      </c>
      <c r="S1446" s="341" t="str" cm="1">
        <f t="array" ref="S1446">_xlfn.IFS(Table1[[#This Row],[Asset Class]]&lt;&gt;"Local","y",S$11=$E1446,"y",Table1[[#This Row],[Asset Class]]="Local","")</f>
        <v>y</v>
      </c>
      <c r="T1446" s="50"/>
      <c r="U1446" s="95" t="str">
        <f>IF(Table1[[#This Row],[Asset Class]]&lt;&gt;"Local",0.25,IF(P1446="y",1,""))</f>
        <v/>
      </c>
      <c r="V1446" s="415" t="str">
        <f>IF(Table1[[#This Row],[Asset Class]]&lt;&gt;"Local",0.25,IF(Q1446="y",1,""))</f>
        <v/>
      </c>
      <c r="W1446" s="415" t="str">
        <f>IF(Table1[[#This Row],[Asset Class]]&lt;&gt;"Local",0.25,IF(R1446="y",1,""))</f>
        <v/>
      </c>
      <c r="X1446" s="415">
        <f>IF(Table1[[#This Row],[Asset Class]]&lt;&gt;"Local",0.25,IF(S1446="y",1,""))</f>
        <v>1</v>
      </c>
      <c r="Y1446" s="95">
        <f t="shared" si="132"/>
        <v>1</v>
      </c>
      <c r="Z1446" s="50"/>
      <c r="AA1446" s="257" t="str">
        <f t="shared" si="133"/>
        <v/>
      </c>
      <c r="AB1446" s="258" t="str">
        <f t="shared" si="134"/>
        <v/>
      </c>
      <c r="AC1446" s="258" t="str">
        <f t="shared" si="135"/>
        <v/>
      </c>
      <c r="AD1446" s="258">
        <f t="shared" si="136"/>
        <v>13052</v>
      </c>
      <c r="AE1446" s="259">
        <f t="shared" si="137"/>
        <v>13052</v>
      </c>
    </row>
    <row r="1447" spans="1:31">
      <c r="A1447" s="26"/>
      <c r="B1447" s="210" t="s">
        <v>2479</v>
      </c>
      <c r="C1447" s="211" t="s">
        <v>2480</v>
      </c>
      <c r="D1447" s="211" t="s">
        <v>111</v>
      </c>
      <c r="E1447" s="211" t="s">
        <v>107</v>
      </c>
      <c r="F1447" s="241" t="s">
        <v>108</v>
      </c>
      <c r="G1447" s="357">
        <v>0.5</v>
      </c>
      <c r="H1447" s="360">
        <v>2070.8360946577532</v>
      </c>
      <c r="I1447" s="365">
        <v>111.62041035606889</v>
      </c>
      <c r="J1447" s="332">
        <f>Table1[[#This Row],[Embellishment Area (m2)]]*Table1[[#This Row],[Construction Unit Rate ($/m)]]*Table1[[#This Row],[Embellishment Area Factor]]</f>
        <v>115573.78733292877</v>
      </c>
      <c r="K1447" s="246">
        <v>0</v>
      </c>
      <c r="L1447" s="337">
        <v>66.125722619436161</v>
      </c>
      <c r="M1447" s="88">
        <f>Table1[[#This Row],[Size of land (m2)]]*Table1[[#This Row],[Land Unit Rate ($/m2)]]</f>
        <v>0</v>
      </c>
      <c r="N1447" s="244">
        <v>2021</v>
      </c>
      <c r="O1447" s="202">
        <f>ROUND(IF(Table1[[#This Row],[Valuation Year]]=2016,(Table1[[#This Row],[Total Construction Cost ($)]]+Table1[[#This Row],[Land Value]])*('General Input Sheet'!$G$38/'General Input Sheet'!$G$43),Table1[[#This Row],[Total Construction Cost ($)]]+Table1[[#This Row],[Land Value]]),0)</f>
        <v>115574</v>
      </c>
      <c r="P1447" s="123" t="str" cm="1">
        <f t="array" ref="P1447">_xlfn.IFS(Table1[[#This Row],[Asset Class]]&lt;&gt;"Local","y",P$11=$E1447,"y",Table1[[#This Row],[Asset Class]]="Local","")</f>
        <v>y</v>
      </c>
      <c r="Q1447" s="86" t="str" cm="1">
        <f t="array" ref="Q1447">_xlfn.IFS(Table1[[#This Row],[Asset Class]]&lt;&gt;"Local","y",Q$11=$E1447,"y",Table1[[#This Row],[Asset Class]]="Local","")</f>
        <v/>
      </c>
      <c r="R1447" s="86" t="str" cm="1">
        <f t="array" ref="R1447">_xlfn.IFS(Table1[[#This Row],[Asset Class]]&lt;&gt;"Local","y",R$11=$E1447,"y",Table1[[#This Row],[Asset Class]]="Local","")</f>
        <v/>
      </c>
      <c r="S1447" s="341" t="str" cm="1">
        <f t="array" ref="S1447">_xlfn.IFS(Table1[[#This Row],[Asset Class]]&lt;&gt;"Local","y",S$11=$E1447,"y",Table1[[#This Row],[Asset Class]]="Local","")</f>
        <v/>
      </c>
      <c r="T1447" s="50"/>
      <c r="U1447" s="95">
        <f>IF(Table1[[#This Row],[Asset Class]]&lt;&gt;"Local",0.25,IF(P1447="y",1,""))</f>
        <v>1</v>
      </c>
      <c r="V1447" s="415" t="str">
        <f>IF(Table1[[#This Row],[Asset Class]]&lt;&gt;"Local",0.25,IF(Q1447="y",1,""))</f>
        <v/>
      </c>
      <c r="W1447" s="415" t="str">
        <f>IF(Table1[[#This Row],[Asset Class]]&lt;&gt;"Local",0.25,IF(R1447="y",1,""))</f>
        <v/>
      </c>
      <c r="X1447" s="415" t="str">
        <f>IF(Table1[[#This Row],[Asset Class]]&lt;&gt;"Local",0.25,IF(S1447="y",1,""))</f>
        <v/>
      </c>
      <c r="Y1447" s="95">
        <f t="shared" si="132"/>
        <v>1</v>
      </c>
      <c r="Z1447" s="50"/>
      <c r="AA1447" s="257">
        <f t="shared" si="133"/>
        <v>115574</v>
      </c>
      <c r="AB1447" s="258" t="str">
        <f t="shared" si="134"/>
        <v/>
      </c>
      <c r="AC1447" s="258" t="str">
        <f t="shared" si="135"/>
        <v/>
      </c>
      <c r="AD1447" s="258" t="str">
        <f t="shared" si="136"/>
        <v/>
      </c>
      <c r="AE1447" s="259">
        <f t="shared" si="137"/>
        <v>115574</v>
      </c>
    </row>
    <row r="1448" spans="1:31">
      <c r="A1448" s="26"/>
      <c r="B1448" s="210" t="s">
        <v>2481</v>
      </c>
      <c r="C1448" s="211" t="s">
        <v>2482</v>
      </c>
      <c r="D1448" s="211" t="s">
        <v>111</v>
      </c>
      <c r="E1448" s="211" t="s">
        <v>107</v>
      </c>
      <c r="F1448" s="241" t="s">
        <v>103</v>
      </c>
      <c r="G1448" s="357">
        <v>0.5</v>
      </c>
      <c r="H1448" s="360">
        <v>1471.902813248018</v>
      </c>
      <c r="I1448" s="365">
        <v>111.62041035606889</v>
      </c>
      <c r="J1448" s="332">
        <f>Table1[[#This Row],[Embellishment Area (m2)]]*Table1[[#This Row],[Construction Unit Rate ($/m)]]*Table1[[#This Row],[Embellishment Area Factor]]</f>
        <v>82147.198009497995</v>
      </c>
      <c r="K1448" s="246">
        <v>2943.805626496036</v>
      </c>
      <c r="L1448" s="337">
        <v>66.125722619436161</v>
      </c>
      <c r="M1448" s="88">
        <f>Table1[[#This Row],[Size of land (m2)]]*Table1[[#This Row],[Land Unit Rate ($/m2)]]</f>
        <v>194661.27430321235</v>
      </c>
      <c r="N1448" s="244">
        <v>2021</v>
      </c>
      <c r="O1448" s="202">
        <f>ROUND(IF(Table1[[#This Row],[Valuation Year]]=2016,(Table1[[#This Row],[Total Construction Cost ($)]]+Table1[[#This Row],[Land Value]])*('General Input Sheet'!$G$38/'General Input Sheet'!$G$43),Table1[[#This Row],[Total Construction Cost ($)]]+Table1[[#This Row],[Land Value]]),0)</f>
        <v>276808</v>
      </c>
      <c r="P1448" s="123" t="str" cm="1">
        <f t="array" ref="P1448">_xlfn.IFS(Table1[[#This Row],[Asset Class]]&lt;&gt;"Local","y",P$11=$E1448,"y",Table1[[#This Row],[Asset Class]]="Local","")</f>
        <v>y</v>
      </c>
      <c r="Q1448" s="86" t="str" cm="1">
        <f t="array" ref="Q1448">_xlfn.IFS(Table1[[#This Row],[Asset Class]]&lt;&gt;"Local","y",Q$11=$E1448,"y",Table1[[#This Row],[Asset Class]]="Local","")</f>
        <v/>
      </c>
      <c r="R1448" s="86" t="str" cm="1">
        <f t="array" ref="R1448">_xlfn.IFS(Table1[[#This Row],[Asset Class]]&lt;&gt;"Local","y",R$11=$E1448,"y",Table1[[#This Row],[Asset Class]]="Local","")</f>
        <v/>
      </c>
      <c r="S1448" s="341" t="str" cm="1">
        <f t="array" ref="S1448">_xlfn.IFS(Table1[[#This Row],[Asset Class]]&lt;&gt;"Local","y",S$11=$E1448,"y",Table1[[#This Row],[Asset Class]]="Local","")</f>
        <v/>
      </c>
      <c r="T1448" s="50"/>
      <c r="U1448" s="95">
        <f>IF(Table1[[#This Row],[Asset Class]]&lt;&gt;"Local",0.25,IF(P1448="y",1,""))</f>
        <v>1</v>
      </c>
      <c r="V1448" s="415" t="str">
        <f>IF(Table1[[#This Row],[Asset Class]]&lt;&gt;"Local",0.25,IF(Q1448="y",1,""))</f>
        <v/>
      </c>
      <c r="W1448" s="415" t="str">
        <f>IF(Table1[[#This Row],[Asset Class]]&lt;&gt;"Local",0.25,IF(R1448="y",1,""))</f>
        <v/>
      </c>
      <c r="X1448" s="415" t="str">
        <f>IF(Table1[[#This Row],[Asset Class]]&lt;&gt;"Local",0.25,IF(S1448="y",1,""))</f>
        <v/>
      </c>
      <c r="Y1448" s="95">
        <f t="shared" si="132"/>
        <v>1</v>
      </c>
      <c r="Z1448" s="50"/>
      <c r="AA1448" s="257">
        <f t="shared" si="133"/>
        <v>276808</v>
      </c>
      <c r="AB1448" s="258" t="str">
        <f t="shared" si="134"/>
        <v/>
      </c>
      <c r="AC1448" s="258" t="str">
        <f t="shared" si="135"/>
        <v/>
      </c>
      <c r="AD1448" s="258" t="str">
        <f t="shared" si="136"/>
        <v/>
      </c>
      <c r="AE1448" s="259">
        <f t="shared" si="137"/>
        <v>276808</v>
      </c>
    </row>
    <row r="1449" spans="1:31">
      <c r="A1449" s="26"/>
      <c r="B1449" s="210" t="s">
        <v>2483</v>
      </c>
      <c r="C1449" s="211" t="s">
        <v>2484</v>
      </c>
      <c r="D1449" s="211" t="s">
        <v>111</v>
      </c>
      <c r="E1449" s="211" t="s">
        <v>102</v>
      </c>
      <c r="F1449" s="241" t="s">
        <v>136</v>
      </c>
      <c r="G1449" s="357">
        <v>0.5</v>
      </c>
      <c r="H1449" s="360">
        <v>1980.8391978262291</v>
      </c>
      <c r="I1449" s="365">
        <v>143.96305955739601</v>
      </c>
      <c r="J1449" s="332">
        <f>Table1[[#This Row],[Embellishment Area (m2)]]*Table1[[#This Row],[Construction Unit Rate ($/m)]]*Table1[[#This Row],[Embellishment Area Factor]]</f>
        <v>142583.83570514098</v>
      </c>
      <c r="K1449" s="246">
        <v>3961.6783956524582</v>
      </c>
      <c r="L1449" s="337">
        <v>39.027494808321961</v>
      </c>
      <c r="M1449" s="88">
        <f>Table1[[#This Row],[Size of land (m2)]]*Table1[[#This Row],[Land Unit Rate ($/m2)]]</f>
        <v>154614.38301856758</v>
      </c>
      <c r="N1449" s="244">
        <v>2021</v>
      </c>
      <c r="O1449" s="202">
        <f>ROUND(IF(Table1[[#This Row],[Valuation Year]]=2016,(Table1[[#This Row],[Total Construction Cost ($)]]+Table1[[#This Row],[Land Value]])*('General Input Sheet'!$G$38/'General Input Sheet'!$G$43),Table1[[#This Row],[Total Construction Cost ($)]]+Table1[[#This Row],[Land Value]]),0)</f>
        <v>297198</v>
      </c>
      <c r="P1449" s="123" t="str" cm="1">
        <f t="array" ref="P1449">_xlfn.IFS(Table1[[#This Row],[Asset Class]]&lt;&gt;"Local","y",P$11=$E1449,"y",Table1[[#This Row],[Asset Class]]="Local","")</f>
        <v/>
      </c>
      <c r="Q1449" s="86" t="str" cm="1">
        <f t="array" ref="Q1449">_xlfn.IFS(Table1[[#This Row],[Asset Class]]&lt;&gt;"Local","y",Q$11=$E1449,"y",Table1[[#This Row],[Asset Class]]="Local","")</f>
        <v/>
      </c>
      <c r="R1449" s="86" t="str" cm="1">
        <f t="array" ref="R1449">_xlfn.IFS(Table1[[#This Row],[Asset Class]]&lt;&gt;"Local","y",R$11=$E1449,"y",Table1[[#This Row],[Asset Class]]="Local","")</f>
        <v>y</v>
      </c>
      <c r="S1449" s="341" t="str" cm="1">
        <f t="array" ref="S1449">_xlfn.IFS(Table1[[#This Row],[Asset Class]]&lt;&gt;"Local","y",S$11=$E1449,"y",Table1[[#This Row],[Asset Class]]="Local","")</f>
        <v/>
      </c>
      <c r="T1449" s="50"/>
      <c r="U1449" s="95" t="str">
        <f>IF(Table1[[#This Row],[Asset Class]]&lt;&gt;"Local",0.25,IF(P1449="y",1,""))</f>
        <v/>
      </c>
      <c r="V1449" s="415" t="str">
        <f>IF(Table1[[#This Row],[Asset Class]]&lt;&gt;"Local",0.25,IF(Q1449="y",1,""))</f>
        <v/>
      </c>
      <c r="W1449" s="415">
        <f>IF(Table1[[#This Row],[Asset Class]]&lt;&gt;"Local",0.25,IF(R1449="y",1,""))</f>
        <v>1</v>
      </c>
      <c r="X1449" s="415" t="str">
        <f>IF(Table1[[#This Row],[Asset Class]]&lt;&gt;"Local",0.25,IF(S1449="y",1,""))</f>
        <v/>
      </c>
      <c r="Y1449" s="95">
        <f t="shared" si="132"/>
        <v>1</v>
      </c>
      <c r="Z1449" s="50"/>
      <c r="AA1449" s="257" t="str">
        <f t="shared" si="133"/>
        <v/>
      </c>
      <c r="AB1449" s="258" t="str">
        <f t="shared" si="134"/>
        <v/>
      </c>
      <c r="AC1449" s="258">
        <f t="shared" si="135"/>
        <v>297198</v>
      </c>
      <c r="AD1449" s="258" t="str">
        <f t="shared" si="136"/>
        <v/>
      </c>
      <c r="AE1449" s="259">
        <f t="shared" si="137"/>
        <v>297198</v>
      </c>
    </row>
    <row r="1450" spans="1:31">
      <c r="A1450" s="26"/>
      <c r="B1450" s="210" t="s">
        <v>2483</v>
      </c>
      <c r="C1450" s="211" t="s">
        <v>2485</v>
      </c>
      <c r="D1450" s="211" t="s">
        <v>111</v>
      </c>
      <c r="E1450" s="211" t="s">
        <v>102</v>
      </c>
      <c r="F1450" s="241" t="s">
        <v>103</v>
      </c>
      <c r="G1450" s="357">
        <v>0.5</v>
      </c>
      <c r="H1450" s="360">
        <v>4786.132396291091</v>
      </c>
      <c r="I1450" s="365">
        <v>143.96305955739601</v>
      </c>
      <c r="J1450" s="332">
        <f>Table1[[#This Row],[Embellishment Area (m2)]]*Table1[[#This Row],[Construction Unit Rate ($/m)]]*Table1[[#This Row],[Embellishment Area Factor]]</f>
        <v>344513.13160841842</v>
      </c>
      <c r="K1450" s="246">
        <v>9572.2647925821821</v>
      </c>
      <c r="L1450" s="337">
        <v>39.027494808321961</v>
      </c>
      <c r="M1450" s="88">
        <f>Table1[[#This Row],[Size of land (m2)]]*Table1[[#This Row],[Land Unit Rate ($/m2)]]</f>
        <v>373581.51449638419</v>
      </c>
      <c r="N1450" s="244">
        <v>2021</v>
      </c>
      <c r="O1450" s="202">
        <f>ROUND(IF(Table1[[#This Row],[Valuation Year]]=2016,(Table1[[#This Row],[Total Construction Cost ($)]]+Table1[[#This Row],[Land Value]])*('General Input Sheet'!$G$38/'General Input Sheet'!$G$43),Table1[[#This Row],[Total Construction Cost ($)]]+Table1[[#This Row],[Land Value]]),0)</f>
        <v>718095</v>
      </c>
      <c r="P1450" s="123" t="str" cm="1">
        <f t="array" ref="P1450">_xlfn.IFS(Table1[[#This Row],[Asset Class]]&lt;&gt;"Local","y",P$11=$E1450,"y",Table1[[#This Row],[Asset Class]]="Local","")</f>
        <v/>
      </c>
      <c r="Q1450" s="86" t="str" cm="1">
        <f t="array" ref="Q1450">_xlfn.IFS(Table1[[#This Row],[Asset Class]]&lt;&gt;"Local","y",Q$11=$E1450,"y",Table1[[#This Row],[Asset Class]]="Local","")</f>
        <v/>
      </c>
      <c r="R1450" s="86" t="str" cm="1">
        <f t="array" ref="R1450">_xlfn.IFS(Table1[[#This Row],[Asset Class]]&lt;&gt;"Local","y",R$11=$E1450,"y",Table1[[#This Row],[Asset Class]]="Local","")</f>
        <v>y</v>
      </c>
      <c r="S1450" s="341" t="str" cm="1">
        <f t="array" ref="S1450">_xlfn.IFS(Table1[[#This Row],[Asset Class]]&lt;&gt;"Local","y",S$11=$E1450,"y",Table1[[#This Row],[Asset Class]]="Local","")</f>
        <v/>
      </c>
      <c r="T1450" s="50"/>
      <c r="U1450" s="95" t="str">
        <f>IF(Table1[[#This Row],[Asset Class]]&lt;&gt;"Local",0.25,IF(P1450="y",1,""))</f>
        <v/>
      </c>
      <c r="V1450" s="415" t="str">
        <f>IF(Table1[[#This Row],[Asset Class]]&lt;&gt;"Local",0.25,IF(Q1450="y",1,""))</f>
        <v/>
      </c>
      <c r="W1450" s="415">
        <f>IF(Table1[[#This Row],[Asset Class]]&lt;&gt;"Local",0.25,IF(R1450="y",1,""))</f>
        <v>1</v>
      </c>
      <c r="X1450" s="415" t="str">
        <f>IF(Table1[[#This Row],[Asset Class]]&lt;&gt;"Local",0.25,IF(S1450="y",1,""))</f>
        <v/>
      </c>
      <c r="Y1450" s="95">
        <f t="shared" si="132"/>
        <v>1</v>
      </c>
      <c r="Z1450" s="50"/>
      <c r="AA1450" s="257" t="str">
        <f t="shared" si="133"/>
        <v/>
      </c>
      <c r="AB1450" s="258" t="str">
        <f t="shared" si="134"/>
        <v/>
      </c>
      <c r="AC1450" s="258">
        <f t="shared" si="135"/>
        <v>718095</v>
      </c>
      <c r="AD1450" s="258" t="str">
        <f t="shared" si="136"/>
        <v/>
      </c>
      <c r="AE1450" s="259">
        <f t="shared" si="137"/>
        <v>718095</v>
      </c>
    </row>
    <row r="1451" spans="1:31">
      <c r="A1451" s="26"/>
      <c r="B1451" s="210" t="s">
        <v>2486</v>
      </c>
      <c r="C1451" s="211" t="s">
        <v>2487</v>
      </c>
      <c r="D1451" s="211" t="s">
        <v>111</v>
      </c>
      <c r="E1451" s="211" t="s">
        <v>107</v>
      </c>
      <c r="F1451" s="241" t="s">
        <v>103</v>
      </c>
      <c r="G1451" s="357">
        <v>0.5</v>
      </c>
      <c r="H1451" s="360">
        <v>2638.006143991523</v>
      </c>
      <c r="I1451" s="365">
        <v>111.62041035606889</v>
      </c>
      <c r="J1451" s="332">
        <f>Table1[[#This Row],[Embellishment Area (m2)]]*Table1[[#This Row],[Construction Unit Rate ($/m)]]*Table1[[#This Row],[Embellishment Area Factor]]</f>
        <v>147227.66415708238</v>
      </c>
      <c r="K1451" s="246">
        <v>5276.012287983046</v>
      </c>
      <c r="L1451" s="337">
        <v>66.125722619436161</v>
      </c>
      <c r="M1451" s="88">
        <f>Table1[[#This Row],[Size of land (m2)]]*Table1[[#This Row],[Land Unit Rate ($/m2)]]</f>
        <v>348880.12509190361</v>
      </c>
      <c r="N1451" s="244">
        <v>2021</v>
      </c>
      <c r="O1451" s="202">
        <f>ROUND(IF(Table1[[#This Row],[Valuation Year]]=2016,(Table1[[#This Row],[Total Construction Cost ($)]]+Table1[[#This Row],[Land Value]])*('General Input Sheet'!$G$38/'General Input Sheet'!$G$43),Table1[[#This Row],[Total Construction Cost ($)]]+Table1[[#This Row],[Land Value]]),0)</f>
        <v>496108</v>
      </c>
      <c r="P1451" s="123" t="str" cm="1">
        <f t="array" ref="P1451">_xlfn.IFS(Table1[[#This Row],[Asset Class]]&lt;&gt;"Local","y",P$11=$E1451,"y",Table1[[#This Row],[Asset Class]]="Local","")</f>
        <v>y</v>
      </c>
      <c r="Q1451" s="86" t="str" cm="1">
        <f t="array" ref="Q1451">_xlfn.IFS(Table1[[#This Row],[Asset Class]]&lt;&gt;"Local","y",Q$11=$E1451,"y",Table1[[#This Row],[Asset Class]]="Local","")</f>
        <v/>
      </c>
      <c r="R1451" s="86" t="str" cm="1">
        <f t="array" ref="R1451">_xlfn.IFS(Table1[[#This Row],[Asset Class]]&lt;&gt;"Local","y",R$11=$E1451,"y",Table1[[#This Row],[Asset Class]]="Local","")</f>
        <v/>
      </c>
      <c r="S1451" s="341" t="str" cm="1">
        <f t="array" ref="S1451">_xlfn.IFS(Table1[[#This Row],[Asset Class]]&lt;&gt;"Local","y",S$11=$E1451,"y",Table1[[#This Row],[Asset Class]]="Local","")</f>
        <v/>
      </c>
      <c r="T1451" s="50"/>
      <c r="U1451" s="95">
        <f>IF(Table1[[#This Row],[Asset Class]]&lt;&gt;"Local",0.25,IF(P1451="y",1,""))</f>
        <v>1</v>
      </c>
      <c r="V1451" s="415" t="str">
        <f>IF(Table1[[#This Row],[Asset Class]]&lt;&gt;"Local",0.25,IF(Q1451="y",1,""))</f>
        <v/>
      </c>
      <c r="W1451" s="415" t="str">
        <f>IF(Table1[[#This Row],[Asset Class]]&lt;&gt;"Local",0.25,IF(R1451="y",1,""))</f>
        <v/>
      </c>
      <c r="X1451" s="415" t="str">
        <f>IF(Table1[[#This Row],[Asset Class]]&lt;&gt;"Local",0.25,IF(S1451="y",1,""))</f>
        <v/>
      </c>
      <c r="Y1451" s="95">
        <f t="shared" si="132"/>
        <v>1</v>
      </c>
      <c r="Z1451" s="50"/>
      <c r="AA1451" s="257">
        <f t="shared" si="133"/>
        <v>496108</v>
      </c>
      <c r="AB1451" s="258" t="str">
        <f t="shared" si="134"/>
        <v/>
      </c>
      <c r="AC1451" s="258" t="str">
        <f t="shared" si="135"/>
        <v/>
      </c>
      <c r="AD1451" s="258" t="str">
        <f t="shared" si="136"/>
        <v/>
      </c>
      <c r="AE1451" s="259">
        <f t="shared" si="137"/>
        <v>496108</v>
      </c>
    </row>
    <row r="1452" spans="1:31">
      <c r="A1452" s="26"/>
      <c r="B1452" s="210" t="s">
        <v>2488</v>
      </c>
      <c r="C1452" s="211" t="s">
        <v>2489</v>
      </c>
      <c r="D1452" s="211" t="s">
        <v>111</v>
      </c>
      <c r="E1452" s="211" t="s">
        <v>107</v>
      </c>
      <c r="F1452" s="241" t="s">
        <v>103</v>
      </c>
      <c r="G1452" s="357">
        <v>0.5</v>
      </c>
      <c r="H1452" s="360">
        <v>720.40430186863603</v>
      </c>
      <c r="I1452" s="365">
        <v>111.62041035606889</v>
      </c>
      <c r="J1452" s="332">
        <f>Table1[[#This Row],[Embellishment Area (m2)]]*Table1[[#This Row],[Construction Unit Rate ($/m)]]*Table1[[#This Row],[Embellishment Area Factor]]</f>
        <v>40205.911898427235</v>
      </c>
      <c r="K1452" s="246">
        <v>0</v>
      </c>
      <c r="L1452" s="337">
        <v>66.125722619436161</v>
      </c>
      <c r="M1452" s="88">
        <f>Table1[[#This Row],[Size of land (m2)]]*Table1[[#This Row],[Land Unit Rate ($/m2)]]</f>
        <v>0</v>
      </c>
      <c r="N1452" s="244">
        <v>2021</v>
      </c>
      <c r="O1452" s="202">
        <f>ROUND(IF(Table1[[#This Row],[Valuation Year]]=2016,(Table1[[#This Row],[Total Construction Cost ($)]]+Table1[[#This Row],[Land Value]])*('General Input Sheet'!$G$38/'General Input Sheet'!$G$43),Table1[[#This Row],[Total Construction Cost ($)]]+Table1[[#This Row],[Land Value]]),0)</f>
        <v>40206</v>
      </c>
      <c r="P1452" s="123" t="str" cm="1">
        <f t="array" ref="P1452">_xlfn.IFS(Table1[[#This Row],[Asset Class]]&lt;&gt;"Local","y",P$11=$E1452,"y",Table1[[#This Row],[Asset Class]]="Local","")</f>
        <v>y</v>
      </c>
      <c r="Q1452" s="86" t="str" cm="1">
        <f t="array" ref="Q1452">_xlfn.IFS(Table1[[#This Row],[Asset Class]]&lt;&gt;"Local","y",Q$11=$E1452,"y",Table1[[#This Row],[Asset Class]]="Local","")</f>
        <v/>
      </c>
      <c r="R1452" s="86" t="str" cm="1">
        <f t="array" ref="R1452">_xlfn.IFS(Table1[[#This Row],[Asset Class]]&lt;&gt;"Local","y",R$11=$E1452,"y",Table1[[#This Row],[Asset Class]]="Local","")</f>
        <v/>
      </c>
      <c r="S1452" s="341" t="str" cm="1">
        <f t="array" ref="S1452">_xlfn.IFS(Table1[[#This Row],[Asset Class]]&lt;&gt;"Local","y",S$11=$E1452,"y",Table1[[#This Row],[Asset Class]]="Local","")</f>
        <v/>
      </c>
      <c r="T1452" s="50"/>
      <c r="U1452" s="95">
        <f>IF(Table1[[#This Row],[Asset Class]]&lt;&gt;"Local",0.25,IF(P1452="y",1,""))</f>
        <v>1</v>
      </c>
      <c r="V1452" s="415" t="str">
        <f>IF(Table1[[#This Row],[Asset Class]]&lt;&gt;"Local",0.25,IF(Q1452="y",1,""))</f>
        <v/>
      </c>
      <c r="W1452" s="415" t="str">
        <f>IF(Table1[[#This Row],[Asset Class]]&lt;&gt;"Local",0.25,IF(R1452="y",1,""))</f>
        <v/>
      </c>
      <c r="X1452" s="415" t="str">
        <f>IF(Table1[[#This Row],[Asset Class]]&lt;&gt;"Local",0.25,IF(S1452="y",1,""))</f>
        <v/>
      </c>
      <c r="Y1452" s="95">
        <f t="shared" si="132"/>
        <v>1</v>
      </c>
      <c r="Z1452" s="50"/>
      <c r="AA1452" s="257">
        <f t="shared" si="133"/>
        <v>40206</v>
      </c>
      <c r="AB1452" s="258" t="str">
        <f t="shared" si="134"/>
        <v/>
      </c>
      <c r="AC1452" s="258" t="str">
        <f t="shared" si="135"/>
        <v/>
      </c>
      <c r="AD1452" s="258" t="str">
        <f t="shared" si="136"/>
        <v/>
      </c>
      <c r="AE1452" s="259">
        <f t="shared" si="137"/>
        <v>40206</v>
      </c>
    </row>
    <row r="1453" spans="1:31">
      <c r="A1453" s="26"/>
      <c r="B1453" s="210" t="s">
        <v>2490</v>
      </c>
      <c r="C1453" s="211" t="s">
        <v>2491</v>
      </c>
      <c r="D1453" s="211" t="s">
        <v>111</v>
      </c>
      <c r="E1453" s="211" t="s">
        <v>102</v>
      </c>
      <c r="F1453" s="241" t="s">
        <v>103</v>
      </c>
      <c r="G1453" s="357">
        <v>0.5</v>
      </c>
      <c r="H1453" s="360">
        <v>372.9679213744742</v>
      </c>
      <c r="I1453" s="365">
        <v>143.96305955739601</v>
      </c>
      <c r="J1453" s="332">
        <f>Table1[[#This Row],[Embellishment Area (m2)]]*Table1[[#This Row],[Construction Unit Rate ($/m)]]*Table1[[#This Row],[Embellishment Area Factor]]</f>
        <v>26846.80153891581</v>
      </c>
      <c r="K1453" s="246">
        <v>0</v>
      </c>
      <c r="L1453" s="337">
        <v>39.027494808321961</v>
      </c>
      <c r="M1453" s="88">
        <f>Table1[[#This Row],[Size of land (m2)]]*Table1[[#This Row],[Land Unit Rate ($/m2)]]</f>
        <v>0</v>
      </c>
      <c r="N1453" s="244">
        <v>2021</v>
      </c>
      <c r="O1453" s="202">
        <f>ROUND(IF(Table1[[#This Row],[Valuation Year]]=2016,(Table1[[#This Row],[Total Construction Cost ($)]]+Table1[[#This Row],[Land Value]])*('General Input Sheet'!$G$38/'General Input Sheet'!$G$43),Table1[[#This Row],[Total Construction Cost ($)]]+Table1[[#This Row],[Land Value]]),0)</f>
        <v>26847</v>
      </c>
      <c r="P1453" s="123" t="str" cm="1">
        <f t="array" ref="P1453">_xlfn.IFS(Table1[[#This Row],[Asset Class]]&lt;&gt;"Local","y",P$11=$E1453,"y",Table1[[#This Row],[Asset Class]]="Local","")</f>
        <v/>
      </c>
      <c r="Q1453" s="86" t="str" cm="1">
        <f t="array" ref="Q1453">_xlfn.IFS(Table1[[#This Row],[Asset Class]]&lt;&gt;"Local","y",Q$11=$E1453,"y",Table1[[#This Row],[Asset Class]]="Local","")</f>
        <v/>
      </c>
      <c r="R1453" s="86" t="str" cm="1">
        <f t="array" ref="R1453">_xlfn.IFS(Table1[[#This Row],[Asset Class]]&lt;&gt;"Local","y",R$11=$E1453,"y",Table1[[#This Row],[Asset Class]]="Local","")</f>
        <v>y</v>
      </c>
      <c r="S1453" s="341" t="str" cm="1">
        <f t="array" ref="S1453">_xlfn.IFS(Table1[[#This Row],[Asset Class]]&lt;&gt;"Local","y",S$11=$E1453,"y",Table1[[#This Row],[Asset Class]]="Local","")</f>
        <v/>
      </c>
      <c r="T1453" s="50"/>
      <c r="U1453" s="95" t="str">
        <f>IF(Table1[[#This Row],[Asset Class]]&lt;&gt;"Local",0.25,IF(P1453="y",1,""))</f>
        <v/>
      </c>
      <c r="V1453" s="415" t="str">
        <f>IF(Table1[[#This Row],[Asset Class]]&lt;&gt;"Local",0.25,IF(Q1453="y",1,""))</f>
        <v/>
      </c>
      <c r="W1453" s="415">
        <f>IF(Table1[[#This Row],[Asset Class]]&lt;&gt;"Local",0.25,IF(R1453="y",1,""))</f>
        <v>1</v>
      </c>
      <c r="X1453" s="415" t="str">
        <f>IF(Table1[[#This Row],[Asset Class]]&lt;&gt;"Local",0.25,IF(S1453="y",1,""))</f>
        <v/>
      </c>
      <c r="Y1453" s="95">
        <f t="shared" si="132"/>
        <v>1</v>
      </c>
      <c r="Z1453" s="50"/>
      <c r="AA1453" s="257" t="str">
        <f t="shared" si="133"/>
        <v/>
      </c>
      <c r="AB1453" s="258" t="str">
        <f t="shared" si="134"/>
        <v/>
      </c>
      <c r="AC1453" s="258">
        <f t="shared" si="135"/>
        <v>26847</v>
      </c>
      <c r="AD1453" s="258" t="str">
        <f t="shared" si="136"/>
        <v/>
      </c>
      <c r="AE1453" s="259">
        <f t="shared" si="137"/>
        <v>26847</v>
      </c>
    </row>
    <row r="1454" spans="1:31">
      <c r="A1454" s="26"/>
      <c r="B1454" s="210" t="s">
        <v>2492</v>
      </c>
      <c r="C1454" s="211" t="s">
        <v>2493</v>
      </c>
      <c r="D1454" s="211" t="s">
        <v>111</v>
      </c>
      <c r="E1454" s="211" t="s">
        <v>102</v>
      </c>
      <c r="F1454" s="241" t="s">
        <v>103</v>
      </c>
      <c r="G1454" s="357">
        <v>0.5</v>
      </c>
      <c r="H1454" s="360">
        <v>692.70801456084655</v>
      </c>
      <c r="I1454" s="365">
        <v>143.96305955739601</v>
      </c>
      <c r="J1454" s="332">
        <f>Table1[[#This Row],[Embellishment Area (m2)]]*Table1[[#This Row],[Construction Unit Rate ($/m)]]*Table1[[#This Row],[Embellishment Area Factor]]</f>
        <v>49862.182578054344</v>
      </c>
      <c r="K1454" s="246">
        <v>0</v>
      </c>
      <c r="L1454" s="337">
        <v>39.027494808321961</v>
      </c>
      <c r="M1454" s="88">
        <f>Table1[[#This Row],[Size of land (m2)]]*Table1[[#This Row],[Land Unit Rate ($/m2)]]</f>
        <v>0</v>
      </c>
      <c r="N1454" s="244">
        <v>2021</v>
      </c>
      <c r="O1454" s="202">
        <f>ROUND(IF(Table1[[#This Row],[Valuation Year]]=2016,(Table1[[#This Row],[Total Construction Cost ($)]]+Table1[[#This Row],[Land Value]])*('General Input Sheet'!$G$38/'General Input Sheet'!$G$43),Table1[[#This Row],[Total Construction Cost ($)]]+Table1[[#This Row],[Land Value]]),0)</f>
        <v>49862</v>
      </c>
      <c r="P1454" s="123" t="str" cm="1">
        <f t="array" ref="P1454">_xlfn.IFS(Table1[[#This Row],[Asset Class]]&lt;&gt;"Local","y",P$11=$E1454,"y",Table1[[#This Row],[Asset Class]]="Local","")</f>
        <v/>
      </c>
      <c r="Q1454" s="86" t="str" cm="1">
        <f t="array" ref="Q1454">_xlfn.IFS(Table1[[#This Row],[Asset Class]]&lt;&gt;"Local","y",Q$11=$E1454,"y",Table1[[#This Row],[Asset Class]]="Local","")</f>
        <v/>
      </c>
      <c r="R1454" s="86" t="str" cm="1">
        <f t="array" ref="R1454">_xlfn.IFS(Table1[[#This Row],[Asset Class]]&lt;&gt;"Local","y",R$11=$E1454,"y",Table1[[#This Row],[Asset Class]]="Local","")</f>
        <v>y</v>
      </c>
      <c r="S1454" s="341" t="str" cm="1">
        <f t="array" ref="S1454">_xlfn.IFS(Table1[[#This Row],[Asset Class]]&lt;&gt;"Local","y",S$11=$E1454,"y",Table1[[#This Row],[Asset Class]]="Local","")</f>
        <v/>
      </c>
      <c r="T1454" s="50"/>
      <c r="U1454" s="95" t="str">
        <f>IF(Table1[[#This Row],[Asset Class]]&lt;&gt;"Local",0.25,IF(P1454="y",1,""))</f>
        <v/>
      </c>
      <c r="V1454" s="415" t="str">
        <f>IF(Table1[[#This Row],[Asset Class]]&lt;&gt;"Local",0.25,IF(Q1454="y",1,""))</f>
        <v/>
      </c>
      <c r="W1454" s="415">
        <f>IF(Table1[[#This Row],[Asset Class]]&lt;&gt;"Local",0.25,IF(R1454="y",1,""))</f>
        <v>1</v>
      </c>
      <c r="X1454" s="415" t="str">
        <f>IF(Table1[[#This Row],[Asset Class]]&lt;&gt;"Local",0.25,IF(S1454="y",1,""))</f>
        <v/>
      </c>
      <c r="Y1454" s="95">
        <f t="shared" si="132"/>
        <v>1</v>
      </c>
      <c r="Z1454" s="50"/>
      <c r="AA1454" s="257" t="str">
        <f t="shared" si="133"/>
        <v/>
      </c>
      <c r="AB1454" s="258" t="str">
        <f t="shared" si="134"/>
        <v/>
      </c>
      <c r="AC1454" s="258">
        <f t="shared" si="135"/>
        <v>49862</v>
      </c>
      <c r="AD1454" s="258" t="str">
        <f t="shared" si="136"/>
        <v/>
      </c>
      <c r="AE1454" s="259">
        <f t="shared" si="137"/>
        <v>49862</v>
      </c>
    </row>
    <row r="1455" spans="1:31">
      <c r="A1455" s="26"/>
      <c r="B1455" s="210" t="s">
        <v>2494</v>
      </c>
      <c r="C1455" s="211" t="s">
        <v>2495</v>
      </c>
      <c r="D1455" s="211" t="s">
        <v>111</v>
      </c>
      <c r="E1455" s="211" t="s">
        <v>114</v>
      </c>
      <c r="F1455" s="241" t="s">
        <v>103</v>
      </c>
      <c r="G1455" s="357">
        <v>0.5</v>
      </c>
      <c r="H1455" s="360">
        <v>6841.5315005392449</v>
      </c>
      <c r="I1455" s="365">
        <v>77.371645491830151</v>
      </c>
      <c r="J1455" s="332">
        <f>Table1[[#This Row],[Embellishment Area (m2)]]*Table1[[#This Row],[Construction Unit Rate ($/m)]]*Table1[[#This Row],[Embellishment Area Factor]]</f>
        <v>264670.27494045562</v>
      </c>
      <c r="K1455" s="246">
        <v>13683.06300107849</v>
      </c>
      <c r="L1455" s="337">
        <v>51.919695325664051</v>
      </c>
      <c r="M1455" s="88">
        <f>Table1[[#This Row],[Size of land (m2)]]*Table1[[#This Row],[Land Unit Rate ($/m2)]]</f>
        <v>710420.46213786164</v>
      </c>
      <c r="N1455" s="244">
        <v>2021</v>
      </c>
      <c r="O1455" s="202">
        <f>ROUND(IF(Table1[[#This Row],[Valuation Year]]=2016,(Table1[[#This Row],[Total Construction Cost ($)]]+Table1[[#This Row],[Land Value]])*('General Input Sheet'!$G$38/'General Input Sheet'!$G$43),Table1[[#This Row],[Total Construction Cost ($)]]+Table1[[#This Row],[Land Value]]),0)</f>
        <v>975091</v>
      </c>
      <c r="P1455" s="123" t="str" cm="1">
        <f t="array" ref="P1455">_xlfn.IFS(Table1[[#This Row],[Asset Class]]&lt;&gt;"Local","y",P$11=$E1455,"y",Table1[[#This Row],[Asset Class]]="Local","")</f>
        <v/>
      </c>
      <c r="Q1455" s="86" t="str" cm="1">
        <f t="array" ref="Q1455">_xlfn.IFS(Table1[[#This Row],[Asset Class]]&lt;&gt;"Local","y",Q$11=$E1455,"y",Table1[[#This Row],[Asset Class]]="Local","")</f>
        <v/>
      </c>
      <c r="R1455" s="86" t="str" cm="1">
        <f t="array" ref="R1455">_xlfn.IFS(Table1[[#This Row],[Asset Class]]&lt;&gt;"Local","y",R$11=$E1455,"y",Table1[[#This Row],[Asset Class]]="Local","")</f>
        <v/>
      </c>
      <c r="S1455" s="341" t="str" cm="1">
        <f t="array" ref="S1455">_xlfn.IFS(Table1[[#This Row],[Asset Class]]&lt;&gt;"Local","y",S$11=$E1455,"y",Table1[[#This Row],[Asset Class]]="Local","")</f>
        <v>y</v>
      </c>
      <c r="T1455" s="50"/>
      <c r="U1455" s="95" t="str">
        <f>IF(Table1[[#This Row],[Asset Class]]&lt;&gt;"Local",0.25,IF(P1455="y",1,""))</f>
        <v/>
      </c>
      <c r="V1455" s="415" t="str">
        <f>IF(Table1[[#This Row],[Asset Class]]&lt;&gt;"Local",0.25,IF(Q1455="y",1,""))</f>
        <v/>
      </c>
      <c r="W1455" s="415" t="str">
        <f>IF(Table1[[#This Row],[Asset Class]]&lt;&gt;"Local",0.25,IF(R1455="y",1,""))</f>
        <v/>
      </c>
      <c r="X1455" s="415">
        <f>IF(Table1[[#This Row],[Asset Class]]&lt;&gt;"Local",0.25,IF(S1455="y",1,""))</f>
        <v>1</v>
      </c>
      <c r="Y1455" s="95">
        <f t="shared" si="132"/>
        <v>1</v>
      </c>
      <c r="Z1455" s="50"/>
      <c r="AA1455" s="257" t="str">
        <f t="shared" si="133"/>
        <v/>
      </c>
      <c r="AB1455" s="258" t="str">
        <f t="shared" si="134"/>
        <v/>
      </c>
      <c r="AC1455" s="258" t="str">
        <f t="shared" si="135"/>
        <v/>
      </c>
      <c r="AD1455" s="258">
        <f t="shared" si="136"/>
        <v>975091</v>
      </c>
      <c r="AE1455" s="259">
        <f t="shared" si="137"/>
        <v>975091</v>
      </c>
    </row>
    <row r="1456" spans="1:31">
      <c r="A1456" s="26"/>
      <c r="B1456" s="210" t="s">
        <v>2496</v>
      </c>
      <c r="C1456" s="211" t="s">
        <v>2497</v>
      </c>
      <c r="D1456" s="211" t="s">
        <v>106</v>
      </c>
      <c r="E1456" s="211" t="s">
        <v>102</v>
      </c>
      <c r="F1456" s="241" t="s">
        <v>136</v>
      </c>
      <c r="G1456" s="357">
        <v>0.5</v>
      </c>
      <c r="H1456" s="360">
        <v>23591.278507389994</v>
      </c>
      <c r="I1456" s="365">
        <v>452.87898632773505</v>
      </c>
      <c r="J1456" s="332">
        <f>Table1[[#This Row],[Embellishment Area (m2)]]*Table1[[#This Row],[Construction Unit Rate ($/m)]]*Table1[[#This Row],[Embellishment Area Factor]]</f>
        <v>5341997.1483010314</v>
      </c>
      <c r="K1456" s="246">
        <v>0</v>
      </c>
      <c r="L1456" s="337">
        <v>140.14546069071523</v>
      </c>
      <c r="M1456" s="88">
        <f>Table1[[#This Row],[Size of land (m2)]]*Table1[[#This Row],[Land Unit Rate ($/m2)]]</f>
        <v>0</v>
      </c>
      <c r="N1456" s="244">
        <v>2021</v>
      </c>
      <c r="O1456" s="202">
        <f>ROUND(IF(Table1[[#This Row],[Valuation Year]]=2016,(Table1[[#This Row],[Total Construction Cost ($)]]+Table1[[#This Row],[Land Value]])*('General Input Sheet'!$G$38/'General Input Sheet'!$G$43),Table1[[#This Row],[Total Construction Cost ($)]]+Table1[[#This Row],[Land Value]]),0)</f>
        <v>5341997</v>
      </c>
      <c r="P1456" s="123" t="str" cm="1">
        <f t="array" ref="P1456">_xlfn.IFS(Table1[[#This Row],[Asset Class]]&lt;&gt;"Local","y",P$11=$E1456,"y",Table1[[#This Row],[Asset Class]]="Local","")</f>
        <v>y</v>
      </c>
      <c r="Q1456" s="86" t="str" cm="1">
        <f t="array" ref="Q1456">_xlfn.IFS(Table1[[#This Row],[Asset Class]]&lt;&gt;"Local","y",Q$11=$E1456,"y",Table1[[#This Row],[Asset Class]]="Local","")</f>
        <v>y</v>
      </c>
      <c r="R1456" s="86" t="str" cm="1">
        <f t="array" ref="R1456">_xlfn.IFS(Table1[[#This Row],[Asset Class]]&lt;&gt;"Local","y",R$11=$E1456,"y",Table1[[#This Row],[Asset Class]]="Local","")</f>
        <v>y</v>
      </c>
      <c r="S1456" s="341" t="str" cm="1">
        <f t="array" ref="S1456">_xlfn.IFS(Table1[[#This Row],[Asset Class]]&lt;&gt;"Local","y",S$11=$E1456,"y",Table1[[#This Row],[Asset Class]]="Local","")</f>
        <v>y</v>
      </c>
      <c r="T1456" s="50"/>
      <c r="U1456" s="95">
        <f>IF(Table1[[#This Row],[Asset Class]]&lt;&gt;"Local",0.25,IF(P1456="y",1,""))</f>
        <v>0.25</v>
      </c>
      <c r="V1456" s="415">
        <f>IF(Table1[[#This Row],[Asset Class]]&lt;&gt;"Local",0.25,IF(Q1456="y",1,""))</f>
        <v>0.25</v>
      </c>
      <c r="W1456" s="415">
        <f>IF(Table1[[#This Row],[Asset Class]]&lt;&gt;"Local",0.25,IF(R1456="y",1,""))</f>
        <v>0.25</v>
      </c>
      <c r="X1456" s="415">
        <f>IF(Table1[[#This Row],[Asset Class]]&lt;&gt;"Local",0.25,IF(S1456="y",1,""))</f>
        <v>0.25</v>
      </c>
      <c r="Y1456" s="95">
        <f t="shared" si="132"/>
        <v>1</v>
      </c>
      <c r="Z1456" s="50"/>
      <c r="AA1456" s="257">
        <f t="shared" si="133"/>
        <v>1335499.25</v>
      </c>
      <c r="AB1456" s="258">
        <f t="shared" si="134"/>
        <v>1335499.25</v>
      </c>
      <c r="AC1456" s="258">
        <f t="shared" si="135"/>
        <v>1335499.25</v>
      </c>
      <c r="AD1456" s="258">
        <f t="shared" si="136"/>
        <v>1335499.25</v>
      </c>
      <c r="AE1456" s="259">
        <f t="shared" si="137"/>
        <v>5341997</v>
      </c>
    </row>
    <row r="1457" spans="1:31">
      <c r="A1457" s="26"/>
      <c r="B1457" s="210" t="s">
        <v>2498</v>
      </c>
      <c r="C1457" s="211" t="s">
        <v>2499</v>
      </c>
      <c r="D1457" s="211" t="s">
        <v>111</v>
      </c>
      <c r="E1457" s="211" t="s">
        <v>114</v>
      </c>
      <c r="F1457" s="241" t="s">
        <v>136</v>
      </c>
      <c r="G1457" s="357">
        <v>0.5</v>
      </c>
      <c r="H1457" s="360">
        <v>4370.9024958416039</v>
      </c>
      <c r="I1457" s="365">
        <v>77.371645491830151</v>
      </c>
      <c r="J1457" s="332">
        <f>Table1[[#This Row],[Embellishment Area (m2)]]*Table1[[#This Row],[Construction Unit Rate ($/m)]]*Table1[[#This Row],[Embellishment Area Factor]]</f>
        <v>169091.95919380611</v>
      </c>
      <c r="K1457" s="246">
        <v>0</v>
      </c>
      <c r="L1457" s="337">
        <v>51.919695325664051</v>
      </c>
      <c r="M1457" s="88">
        <f>Table1[[#This Row],[Size of land (m2)]]*Table1[[#This Row],[Land Unit Rate ($/m2)]]</f>
        <v>0</v>
      </c>
      <c r="N1457" s="244">
        <v>2021</v>
      </c>
      <c r="O1457" s="202">
        <f>ROUND(IF(Table1[[#This Row],[Valuation Year]]=2016,(Table1[[#This Row],[Total Construction Cost ($)]]+Table1[[#This Row],[Land Value]])*('General Input Sheet'!$G$38/'General Input Sheet'!$G$43),Table1[[#This Row],[Total Construction Cost ($)]]+Table1[[#This Row],[Land Value]]),0)</f>
        <v>169092</v>
      </c>
      <c r="P1457" s="123" t="str" cm="1">
        <f t="array" ref="P1457">_xlfn.IFS(Table1[[#This Row],[Asset Class]]&lt;&gt;"Local","y",P$11=$E1457,"y",Table1[[#This Row],[Asset Class]]="Local","")</f>
        <v/>
      </c>
      <c r="Q1457" s="86" t="str" cm="1">
        <f t="array" ref="Q1457">_xlfn.IFS(Table1[[#This Row],[Asset Class]]&lt;&gt;"Local","y",Q$11=$E1457,"y",Table1[[#This Row],[Asset Class]]="Local","")</f>
        <v/>
      </c>
      <c r="R1457" s="86" t="str" cm="1">
        <f t="array" ref="R1457">_xlfn.IFS(Table1[[#This Row],[Asset Class]]&lt;&gt;"Local","y",R$11=$E1457,"y",Table1[[#This Row],[Asset Class]]="Local","")</f>
        <v/>
      </c>
      <c r="S1457" s="341" t="str" cm="1">
        <f t="array" ref="S1457">_xlfn.IFS(Table1[[#This Row],[Asset Class]]&lt;&gt;"Local","y",S$11=$E1457,"y",Table1[[#This Row],[Asset Class]]="Local","")</f>
        <v>y</v>
      </c>
      <c r="T1457" s="50"/>
      <c r="U1457" s="95" t="str">
        <f>IF(Table1[[#This Row],[Asset Class]]&lt;&gt;"Local",0.25,IF(P1457="y",1,""))</f>
        <v/>
      </c>
      <c r="V1457" s="415" t="str">
        <f>IF(Table1[[#This Row],[Asset Class]]&lt;&gt;"Local",0.25,IF(Q1457="y",1,""))</f>
        <v/>
      </c>
      <c r="W1457" s="415" t="str">
        <f>IF(Table1[[#This Row],[Asset Class]]&lt;&gt;"Local",0.25,IF(R1457="y",1,""))</f>
        <v/>
      </c>
      <c r="X1457" s="415">
        <f>IF(Table1[[#This Row],[Asset Class]]&lt;&gt;"Local",0.25,IF(S1457="y",1,""))</f>
        <v>1</v>
      </c>
      <c r="Y1457" s="95">
        <f t="shared" si="132"/>
        <v>1</v>
      </c>
      <c r="Z1457" s="50"/>
      <c r="AA1457" s="257" t="str">
        <f t="shared" si="133"/>
        <v/>
      </c>
      <c r="AB1457" s="258" t="str">
        <f t="shared" si="134"/>
        <v/>
      </c>
      <c r="AC1457" s="258" t="str">
        <f t="shared" si="135"/>
        <v/>
      </c>
      <c r="AD1457" s="258">
        <f t="shared" si="136"/>
        <v>169092</v>
      </c>
      <c r="AE1457" s="259">
        <f t="shared" si="137"/>
        <v>169092</v>
      </c>
    </row>
    <row r="1458" spans="1:31">
      <c r="A1458" s="26"/>
      <c r="B1458" s="210" t="s">
        <v>2500</v>
      </c>
      <c r="C1458" s="211" t="s">
        <v>2501</v>
      </c>
      <c r="D1458" s="211" t="s">
        <v>111</v>
      </c>
      <c r="E1458" s="211" t="s">
        <v>114</v>
      </c>
      <c r="F1458" s="241" t="s">
        <v>103</v>
      </c>
      <c r="G1458" s="357">
        <v>0.5</v>
      </c>
      <c r="H1458" s="360">
        <v>2485.0490178162372</v>
      </c>
      <c r="I1458" s="365">
        <v>77.371645491830151</v>
      </c>
      <c r="J1458" s="332">
        <f>Table1[[#This Row],[Embellishment Area (m2)]]*Table1[[#This Row],[Construction Unit Rate ($/m)]]*Table1[[#This Row],[Embellishment Area Factor]]</f>
        <v>96136.165818149311</v>
      </c>
      <c r="K1458" s="246">
        <v>0</v>
      </c>
      <c r="L1458" s="337">
        <v>51.919695325664051</v>
      </c>
      <c r="M1458" s="88">
        <f>Table1[[#This Row],[Size of land (m2)]]*Table1[[#This Row],[Land Unit Rate ($/m2)]]</f>
        <v>0</v>
      </c>
      <c r="N1458" s="244">
        <v>2021</v>
      </c>
      <c r="O1458" s="202">
        <f>ROUND(IF(Table1[[#This Row],[Valuation Year]]=2016,(Table1[[#This Row],[Total Construction Cost ($)]]+Table1[[#This Row],[Land Value]])*('General Input Sheet'!$G$38/'General Input Sheet'!$G$43),Table1[[#This Row],[Total Construction Cost ($)]]+Table1[[#This Row],[Land Value]]),0)</f>
        <v>96136</v>
      </c>
      <c r="P1458" s="123" t="str" cm="1">
        <f t="array" ref="P1458">_xlfn.IFS(Table1[[#This Row],[Asset Class]]&lt;&gt;"Local","y",P$11=$E1458,"y",Table1[[#This Row],[Asset Class]]="Local","")</f>
        <v/>
      </c>
      <c r="Q1458" s="86" t="str" cm="1">
        <f t="array" ref="Q1458">_xlfn.IFS(Table1[[#This Row],[Asset Class]]&lt;&gt;"Local","y",Q$11=$E1458,"y",Table1[[#This Row],[Asset Class]]="Local","")</f>
        <v/>
      </c>
      <c r="R1458" s="86" t="str" cm="1">
        <f t="array" ref="R1458">_xlfn.IFS(Table1[[#This Row],[Asset Class]]&lt;&gt;"Local","y",R$11=$E1458,"y",Table1[[#This Row],[Asset Class]]="Local","")</f>
        <v/>
      </c>
      <c r="S1458" s="341" t="str" cm="1">
        <f t="array" ref="S1458">_xlfn.IFS(Table1[[#This Row],[Asset Class]]&lt;&gt;"Local","y",S$11=$E1458,"y",Table1[[#This Row],[Asset Class]]="Local","")</f>
        <v>y</v>
      </c>
      <c r="T1458" s="50"/>
      <c r="U1458" s="95" t="str">
        <f>IF(Table1[[#This Row],[Asset Class]]&lt;&gt;"Local",0.25,IF(P1458="y",1,""))</f>
        <v/>
      </c>
      <c r="V1458" s="415" t="str">
        <f>IF(Table1[[#This Row],[Asset Class]]&lt;&gt;"Local",0.25,IF(Q1458="y",1,""))</f>
        <v/>
      </c>
      <c r="W1458" s="415" t="str">
        <f>IF(Table1[[#This Row],[Asset Class]]&lt;&gt;"Local",0.25,IF(R1458="y",1,""))</f>
        <v/>
      </c>
      <c r="X1458" s="415">
        <f>IF(Table1[[#This Row],[Asset Class]]&lt;&gt;"Local",0.25,IF(S1458="y",1,""))</f>
        <v>1</v>
      </c>
      <c r="Y1458" s="95">
        <f t="shared" si="132"/>
        <v>1</v>
      </c>
      <c r="Z1458" s="50"/>
      <c r="AA1458" s="257" t="str">
        <f t="shared" si="133"/>
        <v/>
      </c>
      <c r="AB1458" s="258" t="str">
        <f t="shared" si="134"/>
        <v/>
      </c>
      <c r="AC1458" s="258" t="str">
        <f t="shared" si="135"/>
        <v/>
      </c>
      <c r="AD1458" s="258">
        <f t="shared" si="136"/>
        <v>96136</v>
      </c>
      <c r="AE1458" s="259">
        <f t="shared" si="137"/>
        <v>96136</v>
      </c>
    </row>
    <row r="1459" spans="1:31">
      <c r="A1459" s="26"/>
      <c r="B1459" s="210" t="s">
        <v>2502</v>
      </c>
      <c r="C1459" s="211" t="s">
        <v>2503</v>
      </c>
      <c r="D1459" s="211" t="s">
        <v>111</v>
      </c>
      <c r="E1459" s="211" t="s">
        <v>114</v>
      </c>
      <c r="F1459" s="241" t="s">
        <v>103</v>
      </c>
      <c r="G1459" s="357">
        <v>0.5</v>
      </c>
      <c r="H1459" s="360">
        <v>1078.7700921474941</v>
      </c>
      <c r="I1459" s="365">
        <v>77.371645491830151</v>
      </c>
      <c r="J1459" s="332">
        <f>Table1[[#This Row],[Embellishment Area (m2)]]*Table1[[#This Row],[Construction Unit Rate ($/m)]]*Table1[[#This Row],[Embellishment Area Factor]]</f>
        <v>41733.108568412426</v>
      </c>
      <c r="K1459" s="246">
        <v>0</v>
      </c>
      <c r="L1459" s="337">
        <v>51.919695325664051</v>
      </c>
      <c r="M1459" s="88">
        <f>Table1[[#This Row],[Size of land (m2)]]*Table1[[#This Row],[Land Unit Rate ($/m2)]]</f>
        <v>0</v>
      </c>
      <c r="N1459" s="244">
        <v>2021</v>
      </c>
      <c r="O1459" s="202">
        <f>ROUND(IF(Table1[[#This Row],[Valuation Year]]=2016,(Table1[[#This Row],[Total Construction Cost ($)]]+Table1[[#This Row],[Land Value]])*('General Input Sheet'!$G$38/'General Input Sheet'!$G$43),Table1[[#This Row],[Total Construction Cost ($)]]+Table1[[#This Row],[Land Value]]),0)</f>
        <v>41733</v>
      </c>
      <c r="P1459" s="123" t="str" cm="1">
        <f t="array" ref="P1459">_xlfn.IFS(Table1[[#This Row],[Asset Class]]&lt;&gt;"Local","y",P$11=$E1459,"y",Table1[[#This Row],[Asset Class]]="Local","")</f>
        <v/>
      </c>
      <c r="Q1459" s="86" t="str" cm="1">
        <f t="array" ref="Q1459">_xlfn.IFS(Table1[[#This Row],[Asset Class]]&lt;&gt;"Local","y",Q$11=$E1459,"y",Table1[[#This Row],[Asset Class]]="Local","")</f>
        <v/>
      </c>
      <c r="R1459" s="86" t="str" cm="1">
        <f t="array" ref="R1459">_xlfn.IFS(Table1[[#This Row],[Asset Class]]&lt;&gt;"Local","y",R$11=$E1459,"y",Table1[[#This Row],[Asset Class]]="Local","")</f>
        <v/>
      </c>
      <c r="S1459" s="341" t="str" cm="1">
        <f t="array" ref="S1459">_xlfn.IFS(Table1[[#This Row],[Asset Class]]&lt;&gt;"Local","y",S$11=$E1459,"y",Table1[[#This Row],[Asset Class]]="Local","")</f>
        <v>y</v>
      </c>
      <c r="T1459" s="50"/>
      <c r="U1459" s="95" t="str">
        <f>IF(Table1[[#This Row],[Asset Class]]&lt;&gt;"Local",0.25,IF(P1459="y",1,""))</f>
        <v/>
      </c>
      <c r="V1459" s="415" t="str">
        <f>IF(Table1[[#This Row],[Asset Class]]&lt;&gt;"Local",0.25,IF(Q1459="y",1,""))</f>
        <v/>
      </c>
      <c r="W1459" s="415" t="str">
        <f>IF(Table1[[#This Row],[Asset Class]]&lt;&gt;"Local",0.25,IF(R1459="y",1,""))</f>
        <v/>
      </c>
      <c r="X1459" s="415">
        <f>IF(Table1[[#This Row],[Asset Class]]&lt;&gt;"Local",0.25,IF(S1459="y",1,""))</f>
        <v>1</v>
      </c>
      <c r="Y1459" s="95">
        <f t="shared" si="132"/>
        <v>1</v>
      </c>
      <c r="Z1459" s="50"/>
      <c r="AA1459" s="257" t="str">
        <f t="shared" si="133"/>
        <v/>
      </c>
      <c r="AB1459" s="258" t="str">
        <f t="shared" si="134"/>
        <v/>
      </c>
      <c r="AC1459" s="258" t="str">
        <f t="shared" si="135"/>
        <v/>
      </c>
      <c r="AD1459" s="258">
        <f t="shared" si="136"/>
        <v>41733</v>
      </c>
      <c r="AE1459" s="259">
        <f t="shared" si="137"/>
        <v>41733</v>
      </c>
    </row>
    <row r="1460" spans="1:31">
      <c r="A1460" s="26"/>
      <c r="B1460" s="210" t="s">
        <v>2504</v>
      </c>
      <c r="C1460" s="211" t="s">
        <v>2505</v>
      </c>
      <c r="D1460" s="211" t="s">
        <v>111</v>
      </c>
      <c r="E1460" s="211" t="s">
        <v>107</v>
      </c>
      <c r="F1460" s="241" t="s">
        <v>108</v>
      </c>
      <c r="G1460" s="357">
        <v>0.5</v>
      </c>
      <c r="H1460" s="360">
        <v>25106.807994875195</v>
      </c>
      <c r="I1460" s="365">
        <v>111.62041035606889</v>
      </c>
      <c r="J1460" s="332">
        <f>Table1[[#This Row],[Embellishment Area (m2)]]*Table1[[#This Row],[Construction Unit Rate ($/m)]]*Table1[[#This Row],[Embellishment Area Factor]]</f>
        <v>1401216.1055595002</v>
      </c>
      <c r="K1460" s="246">
        <v>0</v>
      </c>
      <c r="L1460" s="337">
        <v>66.125722619436161</v>
      </c>
      <c r="M1460" s="88">
        <f>Table1[[#This Row],[Size of land (m2)]]*Table1[[#This Row],[Land Unit Rate ($/m2)]]</f>
        <v>0</v>
      </c>
      <c r="N1460" s="244">
        <v>2021</v>
      </c>
      <c r="O1460" s="202">
        <f>ROUND(IF(Table1[[#This Row],[Valuation Year]]=2016,(Table1[[#This Row],[Total Construction Cost ($)]]+Table1[[#This Row],[Land Value]])*('General Input Sheet'!$G$38/'General Input Sheet'!$G$43),Table1[[#This Row],[Total Construction Cost ($)]]+Table1[[#This Row],[Land Value]]),0)</f>
        <v>1401216</v>
      </c>
      <c r="P1460" s="123" t="str" cm="1">
        <f t="array" ref="P1460">_xlfn.IFS(Table1[[#This Row],[Asset Class]]&lt;&gt;"Local","y",P$11=$E1460,"y",Table1[[#This Row],[Asset Class]]="Local","")</f>
        <v>y</v>
      </c>
      <c r="Q1460" s="86" t="str" cm="1">
        <f t="array" ref="Q1460">_xlfn.IFS(Table1[[#This Row],[Asset Class]]&lt;&gt;"Local","y",Q$11=$E1460,"y",Table1[[#This Row],[Asset Class]]="Local","")</f>
        <v/>
      </c>
      <c r="R1460" s="86" t="str" cm="1">
        <f t="array" ref="R1460">_xlfn.IFS(Table1[[#This Row],[Asset Class]]&lt;&gt;"Local","y",R$11=$E1460,"y",Table1[[#This Row],[Asset Class]]="Local","")</f>
        <v/>
      </c>
      <c r="S1460" s="341" t="str" cm="1">
        <f t="array" ref="S1460">_xlfn.IFS(Table1[[#This Row],[Asset Class]]&lt;&gt;"Local","y",S$11=$E1460,"y",Table1[[#This Row],[Asset Class]]="Local","")</f>
        <v/>
      </c>
      <c r="T1460" s="50"/>
      <c r="U1460" s="95">
        <f>IF(Table1[[#This Row],[Asset Class]]&lt;&gt;"Local",0.25,IF(P1460="y",1,""))</f>
        <v>1</v>
      </c>
      <c r="V1460" s="415" t="str">
        <f>IF(Table1[[#This Row],[Asset Class]]&lt;&gt;"Local",0.25,IF(Q1460="y",1,""))</f>
        <v/>
      </c>
      <c r="W1460" s="415" t="str">
        <f>IF(Table1[[#This Row],[Asset Class]]&lt;&gt;"Local",0.25,IF(R1460="y",1,""))</f>
        <v/>
      </c>
      <c r="X1460" s="415" t="str">
        <f>IF(Table1[[#This Row],[Asset Class]]&lt;&gt;"Local",0.25,IF(S1460="y",1,""))</f>
        <v/>
      </c>
      <c r="Y1460" s="95">
        <f t="shared" si="132"/>
        <v>1</v>
      </c>
      <c r="Z1460" s="50"/>
      <c r="AA1460" s="257">
        <f t="shared" si="133"/>
        <v>1401216</v>
      </c>
      <c r="AB1460" s="258" t="str">
        <f t="shared" si="134"/>
        <v/>
      </c>
      <c r="AC1460" s="258" t="str">
        <f t="shared" si="135"/>
        <v/>
      </c>
      <c r="AD1460" s="258" t="str">
        <f t="shared" si="136"/>
        <v/>
      </c>
      <c r="AE1460" s="259">
        <f t="shared" si="137"/>
        <v>1401216</v>
      </c>
    </row>
    <row r="1461" spans="1:31">
      <c r="A1461" s="26"/>
      <c r="B1461" s="210" t="s">
        <v>2506</v>
      </c>
      <c r="C1461" s="211" t="s">
        <v>2507</v>
      </c>
      <c r="D1461" s="211" t="s">
        <v>111</v>
      </c>
      <c r="E1461" s="211" t="s">
        <v>102</v>
      </c>
      <c r="F1461" s="241" t="s">
        <v>103</v>
      </c>
      <c r="G1461" s="357">
        <v>0.5</v>
      </c>
      <c r="H1461" s="360">
        <v>2853.8682584118437</v>
      </c>
      <c r="I1461" s="365">
        <v>143.96305955739601</v>
      </c>
      <c r="J1461" s="332">
        <f>Table1[[#This Row],[Embellishment Area (m2)]]*Table1[[#This Row],[Construction Unit Rate ($/m)]]*Table1[[#This Row],[Embellishment Area Factor]]</f>
        <v>205425.80302735313</v>
      </c>
      <c r="K1461" s="246">
        <v>0</v>
      </c>
      <c r="L1461" s="337">
        <v>39.027494808321961</v>
      </c>
      <c r="M1461" s="88">
        <f>Table1[[#This Row],[Size of land (m2)]]*Table1[[#This Row],[Land Unit Rate ($/m2)]]</f>
        <v>0</v>
      </c>
      <c r="N1461" s="244">
        <v>2021</v>
      </c>
      <c r="O1461" s="202">
        <f>ROUND(IF(Table1[[#This Row],[Valuation Year]]=2016,(Table1[[#This Row],[Total Construction Cost ($)]]+Table1[[#This Row],[Land Value]])*('General Input Sheet'!$G$38/'General Input Sheet'!$G$43),Table1[[#This Row],[Total Construction Cost ($)]]+Table1[[#This Row],[Land Value]]),0)</f>
        <v>205426</v>
      </c>
      <c r="P1461" s="123" t="str" cm="1">
        <f t="array" ref="P1461">_xlfn.IFS(Table1[[#This Row],[Asset Class]]&lt;&gt;"Local","y",P$11=$E1461,"y",Table1[[#This Row],[Asset Class]]="Local","")</f>
        <v/>
      </c>
      <c r="Q1461" s="86" t="str" cm="1">
        <f t="array" ref="Q1461">_xlfn.IFS(Table1[[#This Row],[Asset Class]]&lt;&gt;"Local","y",Q$11=$E1461,"y",Table1[[#This Row],[Asset Class]]="Local","")</f>
        <v/>
      </c>
      <c r="R1461" s="86" t="str" cm="1">
        <f t="array" ref="R1461">_xlfn.IFS(Table1[[#This Row],[Asset Class]]&lt;&gt;"Local","y",R$11=$E1461,"y",Table1[[#This Row],[Asset Class]]="Local","")</f>
        <v>y</v>
      </c>
      <c r="S1461" s="341" t="str" cm="1">
        <f t="array" ref="S1461">_xlfn.IFS(Table1[[#This Row],[Asset Class]]&lt;&gt;"Local","y",S$11=$E1461,"y",Table1[[#This Row],[Asset Class]]="Local","")</f>
        <v/>
      </c>
      <c r="T1461" s="50"/>
      <c r="U1461" s="95" t="str">
        <f>IF(Table1[[#This Row],[Asset Class]]&lt;&gt;"Local",0.25,IF(P1461="y",1,""))</f>
        <v/>
      </c>
      <c r="V1461" s="415" t="str">
        <f>IF(Table1[[#This Row],[Asset Class]]&lt;&gt;"Local",0.25,IF(Q1461="y",1,""))</f>
        <v/>
      </c>
      <c r="W1461" s="415">
        <f>IF(Table1[[#This Row],[Asset Class]]&lt;&gt;"Local",0.25,IF(R1461="y",1,""))</f>
        <v>1</v>
      </c>
      <c r="X1461" s="415" t="str">
        <f>IF(Table1[[#This Row],[Asset Class]]&lt;&gt;"Local",0.25,IF(S1461="y",1,""))</f>
        <v/>
      </c>
      <c r="Y1461" s="95">
        <f t="shared" si="132"/>
        <v>1</v>
      </c>
      <c r="Z1461" s="50"/>
      <c r="AA1461" s="257" t="str">
        <f t="shared" si="133"/>
        <v/>
      </c>
      <c r="AB1461" s="258" t="str">
        <f t="shared" si="134"/>
        <v/>
      </c>
      <c r="AC1461" s="258">
        <f t="shared" si="135"/>
        <v>205426</v>
      </c>
      <c r="AD1461" s="258" t="str">
        <f t="shared" si="136"/>
        <v/>
      </c>
      <c r="AE1461" s="259">
        <f t="shared" si="137"/>
        <v>205426</v>
      </c>
    </row>
    <row r="1462" spans="1:31">
      <c r="A1462" s="26"/>
      <c r="B1462" s="210" t="s">
        <v>2508</v>
      </c>
      <c r="C1462" s="211" t="s">
        <v>2509</v>
      </c>
      <c r="D1462" s="211" t="s">
        <v>111</v>
      </c>
      <c r="E1462" s="211" t="s">
        <v>143</v>
      </c>
      <c r="F1462" s="241" t="s">
        <v>103</v>
      </c>
      <c r="G1462" s="357">
        <v>0.5</v>
      </c>
      <c r="H1462" s="360">
        <v>10135.71982660102</v>
      </c>
      <c r="I1462" s="365">
        <v>115.6419902144599</v>
      </c>
      <c r="J1462" s="332">
        <f>Table1[[#This Row],[Embellishment Area (m2)]]*Table1[[#This Row],[Construction Unit Rate ($/m)]]*Table1[[#This Row],[Embellishment Area Factor]]</f>
        <v>586057.40650215116</v>
      </c>
      <c r="K1462" s="246">
        <v>0</v>
      </c>
      <c r="L1462" s="337">
        <v>85.331826959272703</v>
      </c>
      <c r="M1462" s="88">
        <f>Table1[[#This Row],[Size of land (m2)]]*Table1[[#This Row],[Land Unit Rate ($/m2)]]</f>
        <v>0</v>
      </c>
      <c r="N1462" s="244">
        <v>2021</v>
      </c>
      <c r="O1462" s="202">
        <f>ROUND(IF(Table1[[#This Row],[Valuation Year]]=2016,(Table1[[#This Row],[Total Construction Cost ($)]]+Table1[[#This Row],[Land Value]])*('General Input Sheet'!$G$38/'General Input Sheet'!$G$43),Table1[[#This Row],[Total Construction Cost ($)]]+Table1[[#This Row],[Land Value]]),0)</f>
        <v>586057</v>
      </c>
      <c r="P1462" s="123" t="str" cm="1">
        <f t="array" ref="P1462">_xlfn.IFS(Table1[[#This Row],[Asset Class]]&lt;&gt;"Local","y",P$11=$E1462,"y",Table1[[#This Row],[Asset Class]]="Local","")</f>
        <v/>
      </c>
      <c r="Q1462" s="86" t="str" cm="1">
        <f t="array" ref="Q1462">_xlfn.IFS(Table1[[#This Row],[Asset Class]]&lt;&gt;"Local","y",Q$11=$E1462,"y",Table1[[#This Row],[Asset Class]]="Local","")</f>
        <v>y</v>
      </c>
      <c r="R1462" s="86" t="str" cm="1">
        <f t="array" ref="R1462">_xlfn.IFS(Table1[[#This Row],[Asset Class]]&lt;&gt;"Local","y",R$11=$E1462,"y",Table1[[#This Row],[Asset Class]]="Local","")</f>
        <v/>
      </c>
      <c r="S1462" s="341" t="str" cm="1">
        <f t="array" ref="S1462">_xlfn.IFS(Table1[[#This Row],[Asset Class]]&lt;&gt;"Local","y",S$11=$E1462,"y",Table1[[#This Row],[Asset Class]]="Local","")</f>
        <v/>
      </c>
      <c r="T1462" s="50"/>
      <c r="U1462" s="95" t="str">
        <f>IF(Table1[[#This Row],[Asset Class]]&lt;&gt;"Local",0.25,IF(P1462="y",1,""))</f>
        <v/>
      </c>
      <c r="V1462" s="415">
        <f>IF(Table1[[#This Row],[Asset Class]]&lt;&gt;"Local",0.25,IF(Q1462="y",1,""))</f>
        <v>1</v>
      </c>
      <c r="W1462" s="415" t="str">
        <f>IF(Table1[[#This Row],[Asset Class]]&lt;&gt;"Local",0.25,IF(R1462="y",1,""))</f>
        <v/>
      </c>
      <c r="X1462" s="415" t="str">
        <f>IF(Table1[[#This Row],[Asset Class]]&lt;&gt;"Local",0.25,IF(S1462="y",1,""))</f>
        <v/>
      </c>
      <c r="Y1462" s="95">
        <f t="shared" si="132"/>
        <v>1</v>
      </c>
      <c r="Z1462" s="50"/>
      <c r="AA1462" s="257" t="str">
        <f t="shared" si="133"/>
        <v/>
      </c>
      <c r="AB1462" s="258">
        <f t="shared" si="134"/>
        <v>586057</v>
      </c>
      <c r="AC1462" s="258" t="str">
        <f t="shared" si="135"/>
        <v/>
      </c>
      <c r="AD1462" s="258" t="str">
        <f t="shared" si="136"/>
        <v/>
      </c>
      <c r="AE1462" s="259">
        <f t="shared" si="137"/>
        <v>586057</v>
      </c>
    </row>
    <row r="1463" spans="1:31">
      <c r="A1463" s="26"/>
      <c r="B1463" s="210" t="s">
        <v>2510</v>
      </c>
      <c r="C1463" s="211" t="s">
        <v>2511</v>
      </c>
      <c r="D1463" s="211" t="s">
        <v>111</v>
      </c>
      <c r="E1463" s="211" t="s">
        <v>102</v>
      </c>
      <c r="F1463" s="241" t="s">
        <v>103</v>
      </c>
      <c r="G1463" s="357">
        <v>0.5</v>
      </c>
      <c r="H1463" s="360">
        <v>6109.6100749457646</v>
      </c>
      <c r="I1463" s="365">
        <v>143.96305955739601</v>
      </c>
      <c r="J1463" s="332">
        <f>Table1[[#This Row],[Embellishment Area (m2)]]*Table1[[#This Row],[Construction Unit Rate ($/m)]]*Table1[[#This Row],[Embellishment Area Factor]]</f>
        <v>439779.0795459419</v>
      </c>
      <c r="K1463" s="246">
        <v>0</v>
      </c>
      <c r="L1463" s="337">
        <v>39.027494808321961</v>
      </c>
      <c r="M1463" s="88">
        <f>Table1[[#This Row],[Size of land (m2)]]*Table1[[#This Row],[Land Unit Rate ($/m2)]]</f>
        <v>0</v>
      </c>
      <c r="N1463" s="244">
        <v>2021</v>
      </c>
      <c r="O1463" s="202">
        <f>ROUND(IF(Table1[[#This Row],[Valuation Year]]=2016,(Table1[[#This Row],[Total Construction Cost ($)]]+Table1[[#This Row],[Land Value]])*('General Input Sheet'!$G$38/'General Input Sheet'!$G$43),Table1[[#This Row],[Total Construction Cost ($)]]+Table1[[#This Row],[Land Value]]),0)</f>
        <v>439779</v>
      </c>
      <c r="P1463" s="123" t="str" cm="1">
        <f t="array" ref="P1463">_xlfn.IFS(Table1[[#This Row],[Asset Class]]&lt;&gt;"Local","y",P$11=$E1463,"y",Table1[[#This Row],[Asset Class]]="Local","")</f>
        <v/>
      </c>
      <c r="Q1463" s="86" t="str" cm="1">
        <f t="array" ref="Q1463">_xlfn.IFS(Table1[[#This Row],[Asset Class]]&lt;&gt;"Local","y",Q$11=$E1463,"y",Table1[[#This Row],[Asset Class]]="Local","")</f>
        <v/>
      </c>
      <c r="R1463" s="86" t="str" cm="1">
        <f t="array" ref="R1463">_xlfn.IFS(Table1[[#This Row],[Asset Class]]&lt;&gt;"Local","y",R$11=$E1463,"y",Table1[[#This Row],[Asset Class]]="Local","")</f>
        <v>y</v>
      </c>
      <c r="S1463" s="341" t="str" cm="1">
        <f t="array" ref="S1463">_xlfn.IFS(Table1[[#This Row],[Asset Class]]&lt;&gt;"Local","y",S$11=$E1463,"y",Table1[[#This Row],[Asset Class]]="Local","")</f>
        <v/>
      </c>
      <c r="T1463" s="50"/>
      <c r="U1463" s="95" t="str">
        <f>IF(Table1[[#This Row],[Asset Class]]&lt;&gt;"Local",0.25,IF(P1463="y",1,""))</f>
        <v/>
      </c>
      <c r="V1463" s="415" t="str">
        <f>IF(Table1[[#This Row],[Asset Class]]&lt;&gt;"Local",0.25,IF(Q1463="y",1,""))</f>
        <v/>
      </c>
      <c r="W1463" s="415">
        <f>IF(Table1[[#This Row],[Asset Class]]&lt;&gt;"Local",0.25,IF(R1463="y",1,""))</f>
        <v>1</v>
      </c>
      <c r="X1463" s="415" t="str">
        <f>IF(Table1[[#This Row],[Asset Class]]&lt;&gt;"Local",0.25,IF(S1463="y",1,""))</f>
        <v/>
      </c>
      <c r="Y1463" s="95">
        <f t="shared" si="132"/>
        <v>1</v>
      </c>
      <c r="Z1463" s="50"/>
      <c r="AA1463" s="257" t="str">
        <f t="shared" si="133"/>
        <v/>
      </c>
      <c r="AB1463" s="258" t="str">
        <f t="shared" si="134"/>
        <v/>
      </c>
      <c r="AC1463" s="258">
        <f t="shared" si="135"/>
        <v>439779</v>
      </c>
      <c r="AD1463" s="258" t="str">
        <f t="shared" si="136"/>
        <v/>
      </c>
      <c r="AE1463" s="259">
        <f t="shared" si="137"/>
        <v>439779</v>
      </c>
    </row>
    <row r="1464" spans="1:31">
      <c r="A1464" s="26"/>
      <c r="B1464" s="210" t="s">
        <v>2512</v>
      </c>
      <c r="C1464" s="211" t="s">
        <v>2513</v>
      </c>
      <c r="D1464" s="211" t="s">
        <v>111</v>
      </c>
      <c r="E1464" s="211" t="s">
        <v>102</v>
      </c>
      <c r="F1464" s="241" t="s">
        <v>108</v>
      </c>
      <c r="G1464" s="357">
        <v>0.5</v>
      </c>
      <c r="H1464" s="360">
        <v>27517.362052679491</v>
      </c>
      <c r="I1464" s="365">
        <v>143.96305955739601</v>
      </c>
      <c r="J1464" s="332">
        <f>Table1[[#This Row],[Embellishment Area (m2)]]*Table1[[#This Row],[Construction Unit Rate ($/m)]]*Table1[[#This Row],[Embellishment Area Factor]]</f>
        <v>1980741.8160261633</v>
      </c>
      <c r="K1464" s="246">
        <v>0</v>
      </c>
      <c r="L1464" s="337">
        <v>39.027494808321961</v>
      </c>
      <c r="M1464" s="88">
        <f>Table1[[#This Row],[Size of land (m2)]]*Table1[[#This Row],[Land Unit Rate ($/m2)]]</f>
        <v>0</v>
      </c>
      <c r="N1464" s="244">
        <v>2021</v>
      </c>
      <c r="O1464" s="202">
        <f>ROUND(IF(Table1[[#This Row],[Valuation Year]]=2016,(Table1[[#This Row],[Total Construction Cost ($)]]+Table1[[#This Row],[Land Value]])*('General Input Sheet'!$G$38/'General Input Sheet'!$G$43),Table1[[#This Row],[Total Construction Cost ($)]]+Table1[[#This Row],[Land Value]]),0)</f>
        <v>1980742</v>
      </c>
      <c r="P1464" s="123" t="str" cm="1">
        <f t="array" ref="P1464">_xlfn.IFS(Table1[[#This Row],[Asset Class]]&lt;&gt;"Local","y",P$11=$E1464,"y",Table1[[#This Row],[Asset Class]]="Local","")</f>
        <v/>
      </c>
      <c r="Q1464" s="86" t="str" cm="1">
        <f t="array" ref="Q1464">_xlfn.IFS(Table1[[#This Row],[Asset Class]]&lt;&gt;"Local","y",Q$11=$E1464,"y",Table1[[#This Row],[Asset Class]]="Local","")</f>
        <v/>
      </c>
      <c r="R1464" s="86" t="str" cm="1">
        <f t="array" ref="R1464">_xlfn.IFS(Table1[[#This Row],[Asset Class]]&lt;&gt;"Local","y",R$11=$E1464,"y",Table1[[#This Row],[Asset Class]]="Local","")</f>
        <v>y</v>
      </c>
      <c r="S1464" s="341" t="str" cm="1">
        <f t="array" ref="S1464">_xlfn.IFS(Table1[[#This Row],[Asset Class]]&lt;&gt;"Local","y",S$11=$E1464,"y",Table1[[#This Row],[Asset Class]]="Local","")</f>
        <v/>
      </c>
      <c r="T1464" s="50"/>
      <c r="U1464" s="95" t="str">
        <f>IF(Table1[[#This Row],[Asset Class]]&lt;&gt;"Local",0.25,IF(P1464="y",1,""))</f>
        <v/>
      </c>
      <c r="V1464" s="415" t="str">
        <f>IF(Table1[[#This Row],[Asset Class]]&lt;&gt;"Local",0.25,IF(Q1464="y",1,""))</f>
        <v/>
      </c>
      <c r="W1464" s="415">
        <f>IF(Table1[[#This Row],[Asset Class]]&lt;&gt;"Local",0.25,IF(R1464="y",1,""))</f>
        <v>1</v>
      </c>
      <c r="X1464" s="415" t="str">
        <f>IF(Table1[[#This Row],[Asset Class]]&lt;&gt;"Local",0.25,IF(S1464="y",1,""))</f>
        <v/>
      </c>
      <c r="Y1464" s="95">
        <f t="shared" si="132"/>
        <v>1</v>
      </c>
      <c r="Z1464" s="50"/>
      <c r="AA1464" s="257" t="str">
        <f t="shared" si="133"/>
        <v/>
      </c>
      <c r="AB1464" s="258" t="str">
        <f t="shared" si="134"/>
        <v/>
      </c>
      <c r="AC1464" s="258">
        <f t="shared" si="135"/>
        <v>1980742</v>
      </c>
      <c r="AD1464" s="258" t="str">
        <f t="shared" si="136"/>
        <v/>
      </c>
      <c r="AE1464" s="259">
        <f t="shared" si="137"/>
        <v>1980742</v>
      </c>
    </row>
    <row r="1465" spans="1:31">
      <c r="A1465" s="26"/>
      <c r="B1465" s="210" t="s">
        <v>2514</v>
      </c>
      <c r="C1465" s="211" t="s">
        <v>2515</v>
      </c>
      <c r="D1465" s="211" t="s">
        <v>111</v>
      </c>
      <c r="E1465" s="211" t="s">
        <v>114</v>
      </c>
      <c r="F1465" s="241" t="s">
        <v>103</v>
      </c>
      <c r="G1465" s="357">
        <v>0.5</v>
      </c>
      <c r="H1465" s="360">
        <v>3354.2418860263811</v>
      </c>
      <c r="I1465" s="365">
        <v>77.371645491830151</v>
      </c>
      <c r="J1465" s="332">
        <f>Table1[[#This Row],[Embellishment Area (m2)]]*Table1[[#This Row],[Construction Unit Rate ($/m)]]*Table1[[#This Row],[Embellishment Area Factor]]</f>
        <v>129761.60704974046</v>
      </c>
      <c r="K1465" s="246">
        <v>0</v>
      </c>
      <c r="L1465" s="337">
        <v>51.919695325664051</v>
      </c>
      <c r="M1465" s="88">
        <f>Table1[[#This Row],[Size of land (m2)]]*Table1[[#This Row],[Land Unit Rate ($/m2)]]</f>
        <v>0</v>
      </c>
      <c r="N1465" s="244">
        <v>2021</v>
      </c>
      <c r="O1465" s="202">
        <f>ROUND(IF(Table1[[#This Row],[Valuation Year]]=2016,(Table1[[#This Row],[Total Construction Cost ($)]]+Table1[[#This Row],[Land Value]])*('General Input Sheet'!$G$38/'General Input Sheet'!$G$43),Table1[[#This Row],[Total Construction Cost ($)]]+Table1[[#This Row],[Land Value]]),0)</f>
        <v>129762</v>
      </c>
      <c r="P1465" s="123" t="str" cm="1">
        <f t="array" ref="P1465">_xlfn.IFS(Table1[[#This Row],[Asset Class]]&lt;&gt;"Local","y",P$11=$E1465,"y",Table1[[#This Row],[Asset Class]]="Local","")</f>
        <v/>
      </c>
      <c r="Q1465" s="86" t="str" cm="1">
        <f t="array" ref="Q1465">_xlfn.IFS(Table1[[#This Row],[Asset Class]]&lt;&gt;"Local","y",Q$11=$E1465,"y",Table1[[#This Row],[Asset Class]]="Local","")</f>
        <v/>
      </c>
      <c r="R1465" s="86" t="str" cm="1">
        <f t="array" ref="R1465">_xlfn.IFS(Table1[[#This Row],[Asset Class]]&lt;&gt;"Local","y",R$11=$E1465,"y",Table1[[#This Row],[Asset Class]]="Local","")</f>
        <v/>
      </c>
      <c r="S1465" s="341" t="str" cm="1">
        <f t="array" ref="S1465">_xlfn.IFS(Table1[[#This Row],[Asset Class]]&lt;&gt;"Local","y",S$11=$E1465,"y",Table1[[#This Row],[Asset Class]]="Local","")</f>
        <v>y</v>
      </c>
      <c r="T1465" s="50"/>
      <c r="U1465" s="95" t="str">
        <f>IF(Table1[[#This Row],[Asset Class]]&lt;&gt;"Local",0.25,IF(P1465="y",1,""))</f>
        <v/>
      </c>
      <c r="V1465" s="415" t="str">
        <f>IF(Table1[[#This Row],[Asset Class]]&lt;&gt;"Local",0.25,IF(Q1465="y",1,""))</f>
        <v/>
      </c>
      <c r="W1465" s="415" t="str">
        <f>IF(Table1[[#This Row],[Asset Class]]&lt;&gt;"Local",0.25,IF(R1465="y",1,""))</f>
        <v/>
      </c>
      <c r="X1465" s="415">
        <f>IF(Table1[[#This Row],[Asset Class]]&lt;&gt;"Local",0.25,IF(S1465="y",1,""))</f>
        <v>1</v>
      </c>
      <c r="Y1465" s="95">
        <f t="shared" si="132"/>
        <v>1</v>
      </c>
      <c r="Z1465" s="50"/>
      <c r="AA1465" s="257" t="str">
        <f t="shared" si="133"/>
        <v/>
      </c>
      <c r="AB1465" s="258" t="str">
        <f t="shared" si="134"/>
        <v/>
      </c>
      <c r="AC1465" s="258" t="str">
        <f t="shared" si="135"/>
        <v/>
      </c>
      <c r="AD1465" s="258">
        <f t="shared" si="136"/>
        <v>129762</v>
      </c>
      <c r="AE1465" s="259">
        <f t="shared" si="137"/>
        <v>129762</v>
      </c>
    </row>
    <row r="1466" spans="1:31">
      <c r="A1466" s="26"/>
      <c r="B1466" s="210" t="s">
        <v>2516</v>
      </c>
      <c r="C1466" s="211" t="s">
        <v>2517</v>
      </c>
      <c r="D1466" s="211" t="s">
        <v>111</v>
      </c>
      <c r="E1466" s="211" t="s">
        <v>114</v>
      </c>
      <c r="F1466" s="241" t="s">
        <v>108</v>
      </c>
      <c r="G1466" s="357">
        <v>0.5</v>
      </c>
      <c r="H1466" s="360">
        <v>3378.4411549397878</v>
      </c>
      <c r="I1466" s="365">
        <v>77.371645491830151</v>
      </c>
      <c r="J1466" s="332">
        <f>Table1[[#This Row],[Embellishment Area (m2)]]*Table1[[#This Row],[Construction Unit Rate ($/m)]]*Table1[[#This Row],[Embellishment Area Factor]]</f>
        <v>130697.77567750524</v>
      </c>
      <c r="K1466" s="246">
        <v>0</v>
      </c>
      <c r="L1466" s="337">
        <v>51.919695325664051</v>
      </c>
      <c r="M1466" s="88">
        <f>Table1[[#This Row],[Size of land (m2)]]*Table1[[#This Row],[Land Unit Rate ($/m2)]]</f>
        <v>0</v>
      </c>
      <c r="N1466" s="244">
        <v>2021</v>
      </c>
      <c r="O1466" s="202">
        <f>ROUND(IF(Table1[[#This Row],[Valuation Year]]=2016,(Table1[[#This Row],[Total Construction Cost ($)]]+Table1[[#This Row],[Land Value]])*('General Input Sheet'!$G$38/'General Input Sheet'!$G$43),Table1[[#This Row],[Total Construction Cost ($)]]+Table1[[#This Row],[Land Value]]),0)</f>
        <v>130698</v>
      </c>
      <c r="P1466" s="123" t="str" cm="1">
        <f t="array" ref="P1466">_xlfn.IFS(Table1[[#This Row],[Asset Class]]&lt;&gt;"Local","y",P$11=$E1466,"y",Table1[[#This Row],[Asset Class]]="Local","")</f>
        <v/>
      </c>
      <c r="Q1466" s="86" t="str" cm="1">
        <f t="array" ref="Q1466">_xlfn.IFS(Table1[[#This Row],[Asset Class]]&lt;&gt;"Local","y",Q$11=$E1466,"y",Table1[[#This Row],[Asset Class]]="Local","")</f>
        <v/>
      </c>
      <c r="R1466" s="86" t="str" cm="1">
        <f t="array" ref="R1466">_xlfn.IFS(Table1[[#This Row],[Asset Class]]&lt;&gt;"Local","y",R$11=$E1466,"y",Table1[[#This Row],[Asset Class]]="Local","")</f>
        <v/>
      </c>
      <c r="S1466" s="341" t="str" cm="1">
        <f t="array" ref="S1466">_xlfn.IFS(Table1[[#This Row],[Asset Class]]&lt;&gt;"Local","y",S$11=$E1466,"y",Table1[[#This Row],[Asset Class]]="Local","")</f>
        <v>y</v>
      </c>
      <c r="T1466" s="50"/>
      <c r="U1466" s="95" t="str">
        <f>IF(Table1[[#This Row],[Asset Class]]&lt;&gt;"Local",0.25,IF(P1466="y",1,""))</f>
        <v/>
      </c>
      <c r="V1466" s="415" t="str">
        <f>IF(Table1[[#This Row],[Asset Class]]&lt;&gt;"Local",0.25,IF(Q1466="y",1,""))</f>
        <v/>
      </c>
      <c r="W1466" s="415" t="str">
        <f>IF(Table1[[#This Row],[Asset Class]]&lt;&gt;"Local",0.25,IF(R1466="y",1,""))</f>
        <v/>
      </c>
      <c r="X1466" s="415">
        <f>IF(Table1[[#This Row],[Asset Class]]&lt;&gt;"Local",0.25,IF(S1466="y",1,""))</f>
        <v>1</v>
      </c>
      <c r="Y1466" s="95">
        <f t="shared" si="132"/>
        <v>1</v>
      </c>
      <c r="Z1466" s="50"/>
      <c r="AA1466" s="257" t="str">
        <f t="shared" si="133"/>
        <v/>
      </c>
      <c r="AB1466" s="258" t="str">
        <f t="shared" si="134"/>
        <v/>
      </c>
      <c r="AC1466" s="258" t="str">
        <f t="shared" si="135"/>
        <v/>
      </c>
      <c r="AD1466" s="258">
        <f t="shared" si="136"/>
        <v>130698</v>
      </c>
      <c r="AE1466" s="259">
        <f t="shared" si="137"/>
        <v>130698</v>
      </c>
    </row>
    <row r="1467" spans="1:31">
      <c r="A1467" s="26"/>
      <c r="B1467" s="210" t="s">
        <v>2518</v>
      </c>
      <c r="C1467" s="211" t="s">
        <v>2519</v>
      </c>
      <c r="D1467" s="211" t="s">
        <v>111</v>
      </c>
      <c r="E1467" s="211" t="s">
        <v>143</v>
      </c>
      <c r="F1467" s="241" t="s">
        <v>108</v>
      </c>
      <c r="G1467" s="357">
        <v>0.5</v>
      </c>
      <c r="H1467" s="360">
        <v>4538.6399839108235</v>
      </c>
      <c r="I1467" s="365">
        <v>115.6419902144599</v>
      </c>
      <c r="J1467" s="332">
        <f>Table1[[#This Row],[Embellishment Area (m2)]]*Table1[[#This Row],[Construction Unit Rate ($/m)]]*Table1[[#This Row],[Embellishment Area Factor]]</f>
        <v>262428.68030318595</v>
      </c>
      <c r="K1467" s="246">
        <v>9077.279967821647</v>
      </c>
      <c r="L1467" s="337">
        <v>85.331826959272703</v>
      </c>
      <c r="M1467" s="88">
        <f>Table1[[#This Row],[Size of land (m2)]]*Table1[[#This Row],[Land Unit Rate ($/m2)]]</f>
        <v>774580.88347502926</v>
      </c>
      <c r="N1467" s="244">
        <v>2021</v>
      </c>
      <c r="O1467" s="202">
        <f>ROUND(IF(Table1[[#This Row],[Valuation Year]]=2016,(Table1[[#This Row],[Total Construction Cost ($)]]+Table1[[#This Row],[Land Value]])*('General Input Sheet'!$G$38/'General Input Sheet'!$G$43),Table1[[#This Row],[Total Construction Cost ($)]]+Table1[[#This Row],[Land Value]]),0)</f>
        <v>1037010</v>
      </c>
      <c r="P1467" s="123" t="str" cm="1">
        <f t="array" ref="P1467">_xlfn.IFS(Table1[[#This Row],[Asset Class]]&lt;&gt;"Local","y",P$11=$E1467,"y",Table1[[#This Row],[Asset Class]]="Local","")</f>
        <v/>
      </c>
      <c r="Q1467" s="86" t="str" cm="1">
        <f t="array" ref="Q1467">_xlfn.IFS(Table1[[#This Row],[Asset Class]]&lt;&gt;"Local","y",Q$11=$E1467,"y",Table1[[#This Row],[Asset Class]]="Local","")</f>
        <v>y</v>
      </c>
      <c r="R1467" s="86" t="str" cm="1">
        <f t="array" ref="R1467">_xlfn.IFS(Table1[[#This Row],[Asset Class]]&lt;&gt;"Local","y",R$11=$E1467,"y",Table1[[#This Row],[Asset Class]]="Local","")</f>
        <v/>
      </c>
      <c r="S1467" s="341" t="str" cm="1">
        <f t="array" ref="S1467">_xlfn.IFS(Table1[[#This Row],[Asset Class]]&lt;&gt;"Local","y",S$11=$E1467,"y",Table1[[#This Row],[Asset Class]]="Local","")</f>
        <v/>
      </c>
      <c r="T1467" s="50"/>
      <c r="U1467" s="95" t="str">
        <f>IF(Table1[[#This Row],[Asset Class]]&lt;&gt;"Local",0.25,IF(P1467="y",1,""))</f>
        <v/>
      </c>
      <c r="V1467" s="415">
        <f>IF(Table1[[#This Row],[Asset Class]]&lt;&gt;"Local",0.25,IF(Q1467="y",1,""))</f>
        <v>1</v>
      </c>
      <c r="W1467" s="415" t="str">
        <f>IF(Table1[[#This Row],[Asset Class]]&lt;&gt;"Local",0.25,IF(R1467="y",1,""))</f>
        <v/>
      </c>
      <c r="X1467" s="415" t="str">
        <f>IF(Table1[[#This Row],[Asset Class]]&lt;&gt;"Local",0.25,IF(S1467="y",1,""))</f>
        <v/>
      </c>
      <c r="Y1467" s="95">
        <f t="shared" si="132"/>
        <v>1</v>
      </c>
      <c r="Z1467" s="50"/>
      <c r="AA1467" s="257" t="str">
        <f t="shared" si="133"/>
        <v/>
      </c>
      <c r="AB1467" s="258">
        <f t="shared" si="134"/>
        <v>1037010</v>
      </c>
      <c r="AC1467" s="258" t="str">
        <f t="shared" si="135"/>
        <v/>
      </c>
      <c r="AD1467" s="258" t="str">
        <f t="shared" si="136"/>
        <v/>
      </c>
      <c r="AE1467" s="259">
        <f t="shared" si="137"/>
        <v>1037010</v>
      </c>
    </row>
    <row r="1468" spans="1:31">
      <c r="A1468" s="26"/>
      <c r="B1468" s="210" t="s">
        <v>2520</v>
      </c>
      <c r="C1468" s="211" t="s">
        <v>2521</v>
      </c>
      <c r="D1468" s="211" t="s">
        <v>111</v>
      </c>
      <c r="E1468" s="211" t="s">
        <v>114</v>
      </c>
      <c r="F1468" s="241" t="s">
        <v>103</v>
      </c>
      <c r="G1468" s="357">
        <v>0.5</v>
      </c>
      <c r="H1468" s="360">
        <v>13766.589079085579</v>
      </c>
      <c r="I1468" s="365">
        <v>77.371645491830151</v>
      </c>
      <c r="J1468" s="332">
        <f>Table1[[#This Row],[Embellishment Area (m2)]]*Table1[[#This Row],[Construction Unit Rate ($/m)]]*Table1[[#This Row],[Embellishment Area Factor]]</f>
        <v>532571.82492935495</v>
      </c>
      <c r="K1468" s="246">
        <v>0</v>
      </c>
      <c r="L1468" s="337">
        <v>51.919695325664051</v>
      </c>
      <c r="M1468" s="88">
        <f>Table1[[#This Row],[Size of land (m2)]]*Table1[[#This Row],[Land Unit Rate ($/m2)]]</f>
        <v>0</v>
      </c>
      <c r="N1468" s="244">
        <v>2021</v>
      </c>
      <c r="O1468" s="202">
        <f>ROUND(IF(Table1[[#This Row],[Valuation Year]]=2016,(Table1[[#This Row],[Total Construction Cost ($)]]+Table1[[#This Row],[Land Value]])*('General Input Sheet'!$G$38/'General Input Sheet'!$G$43),Table1[[#This Row],[Total Construction Cost ($)]]+Table1[[#This Row],[Land Value]]),0)</f>
        <v>532572</v>
      </c>
      <c r="P1468" s="123" t="str" cm="1">
        <f t="array" ref="P1468">_xlfn.IFS(Table1[[#This Row],[Asset Class]]&lt;&gt;"Local","y",P$11=$E1468,"y",Table1[[#This Row],[Asset Class]]="Local","")</f>
        <v/>
      </c>
      <c r="Q1468" s="86" t="str" cm="1">
        <f t="array" ref="Q1468">_xlfn.IFS(Table1[[#This Row],[Asset Class]]&lt;&gt;"Local","y",Q$11=$E1468,"y",Table1[[#This Row],[Asset Class]]="Local","")</f>
        <v/>
      </c>
      <c r="R1468" s="86" t="str" cm="1">
        <f t="array" ref="R1468">_xlfn.IFS(Table1[[#This Row],[Asset Class]]&lt;&gt;"Local","y",R$11=$E1468,"y",Table1[[#This Row],[Asset Class]]="Local","")</f>
        <v/>
      </c>
      <c r="S1468" s="341" t="str" cm="1">
        <f t="array" ref="S1468">_xlfn.IFS(Table1[[#This Row],[Asset Class]]&lt;&gt;"Local","y",S$11=$E1468,"y",Table1[[#This Row],[Asset Class]]="Local","")</f>
        <v>y</v>
      </c>
      <c r="T1468" s="50"/>
      <c r="U1468" s="95" t="str">
        <f>IF(Table1[[#This Row],[Asset Class]]&lt;&gt;"Local",0.25,IF(P1468="y",1,""))</f>
        <v/>
      </c>
      <c r="V1468" s="415" t="str">
        <f>IF(Table1[[#This Row],[Asset Class]]&lt;&gt;"Local",0.25,IF(Q1468="y",1,""))</f>
        <v/>
      </c>
      <c r="W1468" s="415" t="str">
        <f>IF(Table1[[#This Row],[Asset Class]]&lt;&gt;"Local",0.25,IF(R1468="y",1,""))</f>
        <v/>
      </c>
      <c r="X1468" s="415">
        <f>IF(Table1[[#This Row],[Asset Class]]&lt;&gt;"Local",0.25,IF(S1468="y",1,""))</f>
        <v>1</v>
      </c>
      <c r="Y1468" s="95">
        <f t="shared" si="132"/>
        <v>1</v>
      </c>
      <c r="Z1468" s="50"/>
      <c r="AA1468" s="257" t="str">
        <f t="shared" si="133"/>
        <v/>
      </c>
      <c r="AB1468" s="258" t="str">
        <f t="shared" si="134"/>
        <v/>
      </c>
      <c r="AC1468" s="258" t="str">
        <f t="shared" si="135"/>
        <v/>
      </c>
      <c r="AD1468" s="258">
        <f t="shared" si="136"/>
        <v>532572</v>
      </c>
      <c r="AE1468" s="259">
        <f t="shared" si="137"/>
        <v>532572</v>
      </c>
    </row>
    <row r="1469" spans="1:31">
      <c r="A1469" s="26"/>
      <c r="B1469" s="210" t="s">
        <v>2522</v>
      </c>
      <c r="C1469" s="211" t="s">
        <v>2523</v>
      </c>
      <c r="D1469" s="211" t="s">
        <v>111</v>
      </c>
      <c r="E1469" s="211" t="s">
        <v>102</v>
      </c>
      <c r="F1469" s="241" t="s">
        <v>103</v>
      </c>
      <c r="G1469" s="357">
        <v>0.5</v>
      </c>
      <c r="H1469" s="360">
        <v>2033.12944147911</v>
      </c>
      <c r="I1469" s="365">
        <v>143.96305955739601</v>
      </c>
      <c r="J1469" s="332">
        <f>Table1[[#This Row],[Embellishment Area (m2)]]*Table1[[#This Row],[Construction Unit Rate ($/m)]]*Table1[[#This Row],[Embellishment Area Factor]]</f>
        <v>146347.76743577619</v>
      </c>
      <c r="K1469" s="246">
        <v>0</v>
      </c>
      <c r="L1469" s="337">
        <v>39.027494808321961</v>
      </c>
      <c r="M1469" s="88">
        <f>Table1[[#This Row],[Size of land (m2)]]*Table1[[#This Row],[Land Unit Rate ($/m2)]]</f>
        <v>0</v>
      </c>
      <c r="N1469" s="244">
        <v>2021</v>
      </c>
      <c r="O1469" s="202">
        <f>ROUND(IF(Table1[[#This Row],[Valuation Year]]=2016,(Table1[[#This Row],[Total Construction Cost ($)]]+Table1[[#This Row],[Land Value]])*('General Input Sheet'!$G$38/'General Input Sheet'!$G$43),Table1[[#This Row],[Total Construction Cost ($)]]+Table1[[#This Row],[Land Value]]),0)</f>
        <v>146348</v>
      </c>
      <c r="P1469" s="123" t="str" cm="1">
        <f t="array" ref="P1469">_xlfn.IFS(Table1[[#This Row],[Asset Class]]&lt;&gt;"Local","y",P$11=$E1469,"y",Table1[[#This Row],[Asset Class]]="Local","")</f>
        <v/>
      </c>
      <c r="Q1469" s="86" t="str" cm="1">
        <f t="array" ref="Q1469">_xlfn.IFS(Table1[[#This Row],[Asset Class]]&lt;&gt;"Local","y",Q$11=$E1469,"y",Table1[[#This Row],[Asset Class]]="Local","")</f>
        <v/>
      </c>
      <c r="R1469" s="86" t="str" cm="1">
        <f t="array" ref="R1469">_xlfn.IFS(Table1[[#This Row],[Asset Class]]&lt;&gt;"Local","y",R$11=$E1469,"y",Table1[[#This Row],[Asset Class]]="Local","")</f>
        <v>y</v>
      </c>
      <c r="S1469" s="341" t="str" cm="1">
        <f t="array" ref="S1469">_xlfn.IFS(Table1[[#This Row],[Asset Class]]&lt;&gt;"Local","y",S$11=$E1469,"y",Table1[[#This Row],[Asset Class]]="Local","")</f>
        <v/>
      </c>
      <c r="T1469" s="50"/>
      <c r="U1469" s="95" t="str">
        <f>IF(Table1[[#This Row],[Asset Class]]&lt;&gt;"Local",0.25,IF(P1469="y",1,""))</f>
        <v/>
      </c>
      <c r="V1469" s="415" t="str">
        <f>IF(Table1[[#This Row],[Asset Class]]&lt;&gt;"Local",0.25,IF(Q1469="y",1,""))</f>
        <v/>
      </c>
      <c r="W1469" s="415">
        <f>IF(Table1[[#This Row],[Asset Class]]&lt;&gt;"Local",0.25,IF(R1469="y",1,""))</f>
        <v>1</v>
      </c>
      <c r="X1469" s="415" t="str">
        <f>IF(Table1[[#This Row],[Asset Class]]&lt;&gt;"Local",0.25,IF(S1469="y",1,""))</f>
        <v/>
      </c>
      <c r="Y1469" s="95">
        <f t="shared" si="132"/>
        <v>1</v>
      </c>
      <c r="Z1469" s="50"/>
      <c r="AA1469" s="257" t="str">
        <f t="shared" si="133"/>
        <v/>
      </c>
      <c r="AB1469" s="258" t="str">
        <f t="shared" si="134"/>
        <v/>
      </c>
      <c r="AC1469" s="258">
        <f t="shared" si="135"/>
        <v>146348</v>
      </c>
      <c r="AD1469" s="258" t="str">
        <f t="shared" si="136"/>
        <v/>
      </c>
      <c r="AE1469" s="259">
        <f t="shared" si="137"/>
        <v>146348</v>
      </c>
    </row>
    <row r="1470" spans="1:31">
      <c r="A1470" s="26"/>
      <c r="B1470" s="210" t="s">
        <v>2524</v>
      </c>
      <c r="C1470" s="211" t="s">
        <v>2525</v>
      </c>
      <c r="D1470" s="211" t="s">
        <v>111</v>
      </c>
      <c r="E1470" s="211" t="s">
        <v>114</v>
      </c>
      <c r="F1470" s="241" t="s">
        <v>103</v>
      </c>
      <c r="G1470" s="357">
        <v>0.5</v>
      </c>
      <c r="H1470" s="360">
        <v>14453.77244758543</v>
      </c>
      <c r="I1470" s="365">
        <v>77.371645491830151</v>
      </c>
      <c r="J1470" s="332">
        <f>Table1[[#This Row],[Embellishment Area (m2)]]*Table1[[#This Row],[Construction Unit Rate ($/m)]]*Table1[[#This Row],[Embellishment Area Factor]]</f>
        <v>559156.078917081</v>
      </c>
      <c r="K1470" s="246">
        <v>0</v>
      </c>
      <c r="L1470" s="337">
        <v>51.919695325664051</v>
      </c>
      <c r="M1470" s="88">
        <f>Table1[[#This Row],[Size of land (m2)]]*Table1[[#This Row],[Land Unit Rate ($/m2)]]</f>
        <v>0</v>
      </c>
      <c r="N1470" s="244">
        <v>2021</v>
      </c>
      <c r="O1470" s="202">
        <f>ROUND(IF(Table1[[#This Row],[Valuation Year]]=2016,(Table1[[#This Row],[Total Construction Cost ($)]]+Table1[[#This Row],[Land Value]])*('General Input Sheet'!$G$38/'General Input Sheet'!$G$43),Table1[[#This Row],[Total Construction Cost ($)]]+Table1[[#This Row],[Land Value]]),0)</f>
        <v>559156</v>
      </c>
      <c r="P1470" s="123" t="str" cm="1">
        <f t="array" ref="P1470">_xlfn.IFS(Table1[[#This Row],[Asset Class]]&lt;&gt;"Local","y",P$11=$E1470,"y",Table1[[#This Row],[Asset Class]]="Local","")</f>
        <v/>
      </c>
      <c r="Q1470" s="86" t="str" cm="1">
        <f t="array" ref="Q1470">_xlfn.IFS(Table1[[#This Row],[Asset Class]]&lt;&gt;"Local","y",Q$11=$E1470,"y",Table1[[#This Row],[Asset Class]]="Local","")</f>
        <v/>
      </c>
      <c r="R1470" s="86" t="str" cm="1">
        <f t="array" ref="R1470">_xlfn.IFS(Table1[[#This Row],[Asset Class]]&lt;&gt;"Local","y",R$11=$E1470,"y",Table1[[#This Row],[Asset Class]]="Local","")</f>
        <v/>
      </c>
      <c r="S1470" s="341" t="str" cm="1">
        <f t="array" ref="S1470">_xlfn.IFS(Table1[[#This Row],[Asset Class]]&lt;&gt;"Local","y",S$11=$E1470,"y",Table1[[#This Row],[Asset Class]]="Local","")</f>
        <v>y</v>
      </c>
      <c r="T1470" s="50"/>
      <c r="U1470" s="95" t="str">
        <f>IF(Table1[[#This Row],[Asset Class]]&lt;&gt;"Local",0.25,IF(P1470="y",1,""))</f>
        <v/>
      </c>
      <c r="V1470" s="415" t="str">
        <f>IF(Table1[[#This Row],[Asset Class]]&lt;&gt;"Local",0.25,IF(Q1470="y",1,""))</f>
        <v/>
      </c>
      <c r="W1470" s="415" t="str">
        <f>IF(Table1[[#This Row],[Asset Class]]&lt;&gt;"Local",0.25,IF(R1470="y",1,""))</f>
        <v/>
      </c>
      <c r="X1470" s="415">
        <f>IF(Table1[[#This Row],[Asset Class]]&lt;&gt;"Local",0.25,IF(S1470="y",1,""))</f>
        <v>1</v>
      </c>
      <c r="Y1470" s="95">
        <f t="shared" si="132"/>
        <v>1</v>
      </c>
      <c r="Z1470" s="50"/>
      <c r="AA1470" s="257" t="str">
        <f t="shared" si="133"/>
        <v/>
      </c>
      <c r="AB1470" s="258" t="str">
        <f t="shared" si="134"/>
        <v/>
      </c>
      <c r="AC1470" s="258" t="str">
        <f t="shared" si="135"/>
        <v/>
      </c>
      <c r="AD1470" s="258">
        <f t="shared" si="136"/>
        <v>559156</v>
      </c>
      <c r="AE1470" s="259">
        <f t="shared" si="137"/>
        <v>559156</v>
      </c>
    </row>
    <row r="1471" spans="1:31">
      <c r="A1471" s="26"/>
      <c r="B1471" s="210" t="s">
        <v>2524</v>
      </c>
      <c r="C1471" s="211" t="s">
        <v>2526</v>
      </c>
      <c r="D1471" s="211" t="s">
        <v>111</v>
      </c>
      <c r="E1471" s="211" t="s">
        <v>114</v>
      </c>
      <c r="F1471" s="241" t="s">
        <v>136</v>
      </c>
      <c r="G1471" s="357">
        <v>0.5</v>
      </c>
      <c r="H1471" s="360">
        <v>9459.5533142424556</v>
      </c>
      <c r="I1471" s="365">
        <v>77.371645491830151</v>
      </c>
      <c r="J1471" s="332">
        <f>Table1[[#This Row],[Embellishment Area (m2)]]*Table1[[#This Row],[Construction Unit Rate ($/m)]]*Table1[[#This Row],[Embellishment Area Factor]]</f>
        <v>365950.60277031711</v>
      </c>
      <c r="K1471" s="246">
        <v>0</v>
      </c>
      <c r="L1471" s="337">
        <v>51.919695325664051</v>
      </c>
      <c r="M1471" s="88">
        <f>Table1[[#This Row],[Size of land (m2)]]*Table1[[#This Row],[Land Unit Rate ($/m2)]]</f>
        <v>0</v>
      </c>
      <c r="N1471" s="244">
        <v>2021</v>
      </c>
      <c r="O1471" s="202">
        <f>ROUND(IF(Table1[[#This Row],[Valuation Year]]=2016,(Table1[[#This Row],[Total Construction Cost ($)]]+Table1[[#This Row],[Land Value]])*('General Input Sheet'!$G$38/'General Input Sheet'!$G$43),Table1[[#This Row],[Total Construction Cost ($)]]+Table1[[#This Row],[Land Value]]),0)</f>
        <v>365951</v>
      </c>
      <c r="P1471" s="123" t="str" cm="1">
        <f t="array" ref="P1471">_xlfn.IFS(Table1[[#This Row],[Asset Class]]&lt;&gt;"Local","y",P$11=$E1471,"y",Table1[[#This Row],[Asset Class]]="Local","")</f>
        <v/>
      </c>
      <c r="Q1471" s="86" t="str" cm="1">
        <f t="array" ref="Q1471">_xlfn.IFS(Table1[[#This Row],[Asset Class]]&lt;&gt;"Local","y",Q$11=$E1471,"y",Table1[[#This Row],[Asset Class]]="Local","")</f>
        <v/>
      </c>
      <c r="R1471" s="86" t="str" cm="1">
        <f t="array" ref="R1471">_xlfn.IFS(Table1[[#This Row],[Asset Class]]&lt;&gt;"Local","y",R$11=$E1471,"y",Table1[[#This Row],[Asset Class]]="Local","")</f>
        <v/>
      </c>
      <c r="S1471" s="341" t="str" cm="1">
        <f t="array" ref="S1471">_xlfn.IFS(Table1[[#This Row],[Asset Class]]&lt;&gt;"Local","y",S$11=$E1471,"y",Table1[[#This Row],[Asset Class]]="Local","")</f>
        <v>y</v>
      </c>
      <c r="T1471" s="50"/>
      <c r="U1471" s="95" t="str">
        <f>IF(Table1[[#This Row],[Asset Class]]&lt;&gt;"Local",0.25,IF(P1471="y",1,""))</f>
        <v/>
      </c>
      <c r="V1471" s="415" t="str">
        <f>IF(Table1[[#This Row],[Asset Class]]&lt;&gt;"Local",0.25,IF(Q1471="y",1,""))</f>
        <v/>
      </c>
      <c r="W1471" s="415" t="str">
        <f>IF(Table1[[#This Row],[Asset Class]]&lt;&gt;"Local",0.25,IF(R1471="y",1,""))</f>
        <v/>
      </c>
      <c r="X1471" s="415">
        <f>IF(Table1[[#This Row],[Asset Class]]&lt;&gt;"Local",0.25,IF(S1471="y",1,""))</f>
        <v>1</v>
      </c>
      <c r="Y1471" s="95">
        <f t="shared" si="132"/>
        <v>1</v>
      </c>
      <c r="Z1471" s="50"/>
      <c r="AA1471" s="257" t="str">
        <f t="shared" si="133"/>
        <v/>
      </c>
      <c r="AB1471" s="258" t="str">
        <f t="shared" si="134"/>
        <v/>
      </c>
      <c r="AC1471" s="258" t="str">
        <f t="shared" si="135"/>
        <v/>
      </c>
      <c r="AD1471" s="258">
        <f t="shared" si="136"/>
        <v>365951</v>
      </c>
      <c r="AE1471" s="259">
        <f t="shared" si="137"/>
        <v>365951</v>
      </c>
    </row>
    <row r="1472" spans="1:31">
      <c r="A1472" s="26"/>
      <c r="B1472" s="210" t="s">
        <v>2524</v>
      </c>
      <c r="C1472" s="211" t="s">
        <v>2527</v>
      </c>
      <c r="D1472" s="211" t="s">
        <v>111</v>
      </c>
      <c r="E1472" s="211" t="s">
        <v>114</v>
      </c>
      <c r="F1472" s="241" t="s">
        <v>108</v>
      </c>
      <c r="G1472" s="357">
        <v>0.5</v>
      </c>
      <c r="H1472" s="360">
        <v>4862.9009254943066</v>
      </c>
      <c r="I1472" s="365">
        <v>77.371645491830151</v>
      </c>
      <c r="J1472" s="332">
        <f>Table1[[#This Row],[Embellishment Area (m2)]]*Table1[[#This Row],[Construction Unit Rate ($/m)]]*Table1[[#This Row],[Embellishment Area Factor]]</f>
        <v>188125.32323461911</v>
      </c>
      <c r="K1472" s="246">
        <v>0</v>
      </c>
      <c r="L1472" s="337">
        <v>51.919695325664051</v>
      </c>
      <c r="M1472" s="88">
        <f>Table1[[#This Row],[Size of land (m2)]]*Table1[[#This Row],[Land Unit Rate ($/m2)]]</f>
        <v>0</v>
      </c>
      <c r="N1472" s="244">
        <v>2021</v>
      </c>
      <c r="O1472" s="202">
        <f>ROUND(IF(Table1[[#This Row],[Valuation Year]]=2016,(Table1[[#This Row],[Total Construction Cost ($)]]+Table1[[#This Row],[Land Value]])*('General Input Sheet'!$G$38/'General Input Sheet'!$G$43),Table1[[#This Row],[Total Construction Cost ($)]]+Table1[[#This Row],[Land Value]]),0)</f>
        <v>188125</v>
      </c>
      <c r="P1472" s="123" t="str" cm="1">
        <f t="array" ref="P1472">_xlfn.IFS(Table1[[#This Row],[Asset Class]]&lt;&gt;"Local","y",P$11=$E1472,"y",Table1[[#This Row],[Asset Class]]="Local","")</f>
        <v/>
      </c>
      <c r="Q1472" s="86" t="str" cm="1">
        <f t="array" ref="Q1472">_xlfn.IFS(Table1[[#This Row],[Asset Class]]&lt;&gt;"Local","y",Q$11=$E1472,"y",Table1[[#This Row],[Asset Class]]="Local","")</f>
        <v/>
      </c>
      <c r="R1472" s="86" t="str" cm="1">
        <f t="array" ref="R1472">_xlfn.IFS(Table1[[#This Row],[Asset Class]]&lt;&gt;"Local","y",R$11=$E1472,"y",Table1[[#This Row],[Asset Class]]="Local","")</f>
        <v/>
      </c>
      <c r="S1472" s="341" t="str" cm="1">
        <f t="array" ref="S1472">_xlfn.IFS(Table1[[#This Row],[Asset Class]]&lt;&gt;"Local","y",S$11=$E1472,"y",Table1[[#This Row],[Asset Class]]="Local","")</f>
        <v>y</v>
      </c>
      <c r="T1472" s="50"/>
      <c r="U1472" s="95" t="str">
        <f>IF(Table1[[#This Row],[Asset Class]]&lt;&gt;"Local",0.25,IF(P1472="y",1,""))</f>
        <v/>
      </c>
      <c r="V1472" s="415" t="str">
        <f>IF(Table1[[#This Row],[Asset Class]]&lt;&gt;"Local",0.25,IF(Q1472="y",1,""))</f>
        <v/>
      </c>
      <c r="W1472" s="415" t="str">
        <f>IF(Table1[[#This Row],[Asset Class]]&lt;&gt;"Local",0.25,IF(R1472="y",1,""))</f>
        <v/>
      </c>
      <c r="X1472" s="415">
        <f>IF(Table1[[#This Row],[Asset Class]]&lt;&gt;"Local",0.25,IF(S1472="y",1,""))</f>
        <v>1</v>
      </c>
      <c r="Y1472" s="95">
        <f t="shared" si="132"/>
        <v>1</v>
      </c>
      <c r="Z1472" s="50"/>
      <c r="AA1472" s="257" t="str">
        <f t="shared" si="133"/>
        <v/>
      </c>
      <c r="AB1472" s="258" t="str">
        <f t="shared" si="134"/>
        <v/>
      </c>
      <c r="AC1472" s="258" t="str">
        <f t="shared" si="135"/>
        <v/>
      </c>
      <c r="AD1472" s="258">
        <f t="shared" si="136"/>
        <v>188125</v>
      </c>
      <c r="AE1472" s="259">
        <f t="shared" si="137"/>
        <v>188125</v>
      </c>
    </row>
    <row r="1473" spans="1:31">
      <c r="A1473" s="26"/>
      <c r="B1473" s="210" t="s">
        <v>2524</v>
      </c>
      <c r="C1473" s="211" t="s">
        <v>2528</v>
      </c>
      <c r="D1473" s="211" t="s">
        <v>111</v>
      </c>
      <c r="E1473" s="211" t="s">
        <v>114</v>
      </c>
      <c r="F1473" s="241" t="s">
        <v>108</v>
      </c>
      <c r="G1473" s="357">
        <v>0.5</v>
      </c>
      <c r="H1473" s="360">
        <v>8316.7577281212853</v>
      </c>
      <c r="I1473" s="365">
        <v>77.371645491830151</v>
      </c>
      <c r="J1473" s="332">
        <f>Table1[[#This Row],[Embellishment Area (m2)]]*Table1[[#This Row],[Construction Unit Rate ($/m)]]*Table1[[#This Row],[Embellishment Area Factor]]</f>
        <v>321740.61529081938</v>
      </c>
      <c r="K1473" s="246">
        <v>0</v>
      </c>
      <c r="L1473" s="337">
        <v>51.919695325664051</v>
      </c>
      <c r="M1473" s="88">
        <f>Table1[[#This Row],[Size of land (m2)]]*Table1[[#This Row],[Land Unit Rate ($/m2)]]</f>
        <v>0</v>
      </c>
      <c r="N1473" s="244">
        <v>2021</v>
      </c>
      <c r="O1473" s="202">
        <f>ROUND(IF(Table1[[#This Row],[Valuation Year]]=2016,(Table1[[#This Row],[Total Construction Cost ($)]]+Table1[[#This Row],[Land Value]])*('General Input Sheet'!$G$38/'General Input Sheet'!$G$43),Table1[[#This Row],[Total Construction Cost ($)]]+Table1[[#This Row],[Land Value]]),0)</f>
        <v>321741</v>
      </c>
      <c r="P1473" s="123" t="str" cm="1">
        <f t="array" ref="P1473">_xlfn.IFS(Table1[[#This Row],[Asset Class]]&lt;&gt;"Local","y",P$11=$E1473,"y",Table1[[#This Row],[Asset Class]]="Local","")</f>
        <v/>
      </c>
      <c r="Q1473" s="86" t="str" cm="1">
        <f t="array" ref="Q1473">_xlfn.IFS(Table1[[#This Row],[Asset Class]]&lt;&gt;"Local","y",Q$11=$E1473,"y",Table1[[#This Row],[Asset Class]]="Local","")</f>
        <v/>
      </c>
      <c r="R1473" s="86" t="str" cm="1">
        <f t="array" ref="R1473">_xlfn.IFS(Table1[[#This Row],[Asset Class]]&lt;&gt;"Local","y",R$11=$E1473,"y",Table1[[#This Row],[Asset Class]]="Local","")</f>
        <v/>
      </c>
      <c r="S1473" s="341" t="str" cm="1">
        <f t="array" ref="S1473">_xlfn.IFS(Table1[[#This Row],[Asset Class]]&lt;&gt;"Local","y",S$11=$E1473,"y",Table1[[#This Row],[Asset Class]]="Local","")</f>
        <v>y</v>
      </c>
      <c r="T1473" s="50"/>
      <c r="U1473" s="95" t="str">
        <f>IF(Table1[[#This Row],[Asset Class]]&lt;&gt;"Local",0.25,IF(P1473="y",1,""))</f>
        <v/>
      </c>
      <c r="V1473" s="415" t="str">
        <f>IF(Table1[[#This Row],[Asset Class]]&lt;&gt;"Local",0.25,IF(Q1473="y",1,""))</f>
        <v/>
      </c>
      <c r="W1473" s="415" t="str">
        <f>IF(Table1[[#This Row],[Asset Class]]&lt;&gt;"Local",0.25,IF(R1473="y",1,""))</f>
        <v/>
      </c>
      <c r="X1473" s="415">
        <f>IF(Table1[[#This Row],[Asset Class]]&lt;&gt;"Local",0.25,IF(S1473="y",1,""))</f>
        <v>1</v>
      </c>
      <c r="Y1473" s="95">
        <f t="shared" si="132"/>
        <v>1</v>
      </c>
      <c r="Z1473" s="50"/>
      <c r="AA1473" s="257" t="str">
        <f t="shared" si="133"/>
        <v/>
      </c>
      <c r="AB1473" s="258" t="str">
        <f t="shared" si="134"/>
        <v/>
      </c>
      <c r="AC1473" s="258" t="str">
        <f t="shared" si="135"/>
        <v/>
      </c>
      <c r="AD1473" s="258">
        <f t="shared" si="136"/>
        <v>321741</v>
      </c>
      <c r="AE1473" s="259">
        <f t="shared" si="137"/>
        <v>321741</v>
      </c>
    </row>
    <row r="1474" spans="1:31">
      <c r="A1474" s="26"/>
      <c r="B1474" s="210" t="s">
        <v>2529</v>
      </c>
      <c r="C1474" s="211" t="s">
        <v>2530</v>
      </c>
      <c r="D1474" s="211" t="s">
        <v>111</v>
      </c>
      <c r="E1474" s="211" t="s">
        <v>107</v>
      </c>
      <c r="F1474" s="241" t="s">
        <v>103</v>
      </c>
      <c r="G1474" s="357">
        <v>0.5</v>
      </c>
      <c r="H1474" s="360">
        <v>6518.5193584352546</v>
      </c>
      <c r="I1474" s="365">
        <v>111.62041035606889</v>
      </c>
      <c r="J1474" s="332">
        <f>Table1[[#This Row],[Embellishment Area (m2)]]*Table1[[#This Row],[Construction Unit Rate ($/m)]]*Table1[[#This Row],[Embellishment Area Factor]]</f>
        <v>363799.90285126102</v>
      </c>
      <c r="K1474" s="246">
        <v>13037.038716870509</v>
      </c>
      <c r="L1474" s="337">
        <v>66.125722619436161</v>
      </c>
      <c r="M1474" s="88">
        <f>Table1[[#This Row],[Size of land (m2)]]*Table1[[#This Row],[Land Unit Rate ($/m2)]]</f>
        <v>862083.60597062926</v>
      </c>
      <c r="N1474" s="244">
        <v>2021</v>
      </c>
      <c r="O1474" s="202">
        <f>ROUND(IF(Table1[[#This Row],[Valuation Year]]=2016,(Table1[[#This Row],[Total Construction Cost ($)]]+Table1[[#This Row],[Land Value]])*('General Input Sheet'!$G$38/'General Input Sheet'!$G$43),Table1[[#This Row],[Total Construction Cost ($)]]+Table1[[#This Row],[Land Value]]),0)</f>
        <v>1225884</v>
      </c>
      <c r="P1474" s="123" t="str" cm="1">
        <f t="array" ref="P1474">_xlfn.IFS(Table1[[#This Row],[Asset Class]]&lt;&gt;"Local","y",P$11=$E1474,"y",Table1[[#This Row],[Asset Class]]="Local","")</f>
        <v>y</v>
      </c>
      <c r="Q1474" s="86" t="str" cm="1">
        <f t="array" ref="Q1474">_xlfn.IFS(Table1[[#This Row],[Asset Class]]&lt;&gt;"Local","y",Q$11=$E1474,"y",Table1[[#This Row],[Asset Class]]="Local","")</f>
        <v/>
      </c>
      <c r="R1474" s="86" t="str" cm="1">
        <f t="array" ref="R1474">_xlfn.IFS(Table1[[#This Row],[Asset Class]]&lt;&gt;"Local","y",R$11=$E1474,"y",Table1[[#This Row],[Asset Class]]="Local","")</f>
        <v/>
      </c>
      <c r="S1474" s="341" t="str" cm="1">
        <f t="array" ref="S1474">_xlfn.IFS(Table1[[#This Row],[Asset Class]]&lt;&gt;"Local","y",S$11=$E1474,"y",Table1[[#This Row],[Asset Class]]="Local","")</f>
        <v/>
      </c>
      <c r="T1474" s="50"/>
      <c r="U1474" s="95">
        <f>IF(Table1[[#This Row],[Asset Class]]&lt;&gt;"Local",0.25,IF(P1474="y",1,""))</f>
        <v>1</v>
      </c>
      <c r="V1474" s="415" t="str">
        <f>IF(Table1[[#This Row],[Asset Class]]&lt;&gt;"Local",0.25,IF(Q1474="y",1,""))</f>
        <v/>
      </c>
      <c r="W1474" s="415" t="str">
        <f>IF(Table1[[#This Row],[Asset Class]]&lt;&gt;"Local",0.25,IF(R1474="y",1,""))</f>
        <v/>
      </c>
      <c r="X1474" s="415" t="str">
        <f>IF(Table1[[#This Row],[Asset Class]]&lt;&gt;"Local",0.25,IF(S1474="y",1,""))</f>
        <v/>
      </c>
      <c r="Y1474" s="95">
        <f t="shared" si="132"/>
        <v>1</v>
      </c>
      <c r="Z1474" s="50"/>
      <c r="AA1474" s="257">
        <f t="shared" si="133"/>
        <v>1225884</v>
      </c>
      <c r="AB1474" s="258" t="str">
        <f t="shared" si="134"/>
        <v/>
      </c>
      <c r="AC1474" s="258" t="str">
        <f t="shared" si="135"/>
        <v/>
      </c>
      <c r="AD1474" s="258" t="str">
        <f t="shared" si="136"/>
        <v/>
      </c>
      <c r="AE1474" s="259">
        <f t="shared" si="137"/>
        <v>1225884</v>
      </c>
    </row>
    <row r="1475" spans="1:31">
      <c r="A1475" s="26"/>
      <c r="B1475" s="210" t="s">
        <v>2531</v>
      </c>
      <c r="C1475" s="211" t="s">
        <v>2532</v>
      </c>
      <c r="D1475" s="211" t="s">
        <v>111</v>
      </c>
      <c r="E1475" s="211" t="s">
        <v>107</v>
      </c>
      <c r="F1475" s="241" t="s">
        <v>103</v>
      </c>
      <c r="G1475" s="357">
        <v>0.5</v>
      </c>
      <c r="H1475" s="360">
        <v>4180.7723585294825</v>
      </c>
      <c r="I1475" s="365">
        <v>111.62041035606889</v>
      </c>
      <c r="J1475" s="332">
        <f>Table1[[#This Row],[Embellishment Area (m2)]]*Table1[[#This Row],[Construction Unit Rate ($/m)]]*Table1[[#This Row],[Embellishment Area Factor]]</f>
        <v>233329.76313218541</v>
      </c>
      <c r="K1475" s="246">
        <v>8361.544717058965</v>
      </c>
      <c r="L1475" s="337">
        <v>66.125722619436161</v>
      </c>
      <c r="M1475" s="88">
        <f>Table1[[#This Row],[Size of land (m2)]]*Table1[[#This Row],[Land Unit Rate ($/m2)]]</f>
        <v>552913.18663025298</v>
      </c>
      <c r="N1475" s="244">
        <v>2021</v>
      </c>
      <c r="O1475" s="202">
        <f>ROUND(IF(Table1[[#This Row],[Valuation Year]]=2016,(Table1[[#This Row],[Total Construction Cost ($)]]+Table1[[#This Row],[Land Value]])*('General Input Sheet'!$G$38/'General Input Sheet'!$G$43),Table1[[#This Row],[Total Construction Cost ($)]]+Table1[[#This Row],[Land Value]]),0)</f>
        <v>786243</v>
      </c>
      <c r="P1475" s="123" t="str" cm="1">
        <f t="array" ref="P1475">_xlfn.IFS(Table1[[#This Row],[Asset Class]]&lt;&gt;"Local","y",P$11=$E1475,"y",Table1[[#This Row],[Asset Class]]="Local","")</f>
        <v>y</v>
      </c>
      <c r="Q1475" s="86" t="str" cm="1">
        <f t="array" ref="Q1475">_xlfn.IFS(Table1[[#This Row],[Asset Class]]&lt;&gt;"Local","y",Q$11=$E1475,"y",Table1[[#This Row],[Asset Class]]="Local","")</f>
        <v/>
      </c>
      <c r="R1475" s="86" t="str" cm="1">
        <f t="array" ref="R1475">_xlfn.IFS(Table1[[#This Row],[Asset Class]]&lt;&gt;"Local","y",R$11=$E1475,"y",Table1[[#This Row],[Asset Class]]="Local","")</f>
        <v/>
      </c>
      <c r="S1475" s="341" t="str" cm="1">
        <f t="array" ref="S1475">_xlfn.IFS(Table1[[#This Row],[Asset Class]]&lt;&gt;"Local","y",S$11=$E1475,"y",Table1[[#This Row],[Asset Class]]="Local","")</f>
        <v/>
      </c>
      <c r="T1475" s="50"/>
      <c r="U1475" s="95">
        <f>IF(Table1[[#This Row],[Asset Class]]&lt;&gt;"Local",0.25,IF(P1475="y",1,""))</f>
        <v>1</v>
      </c>
      <c r="V1475" s="415" t="str">
        <f>IF(Table1[[#This Row],[Asset Class]]&lt;&gt;"Local",0.25,IF(Q1475="y",1,""))</f>
        <v/>
      </c>
      <c r="W1475" s="415" t="str">
        <f>IF(Table1[[#This Row],[Asset Class]]&lt;&gt;"Local",0.25,IF(R1475="y",1,""))</f>
        <v/>
      </c>
      <c r="X1475" s="415" t="str">
        <f>IF(Table1[[#This Row],[Asset Class]]&lt;&gt;"Local",0.25,IF(S1475="y",1,""))</f>
        <v/>
      </c>
      <c r="Y1475" s="95">
        <f t="shared" si="132"/>
        <v>1</v>
      </c>
      <c r="Z1475" s="50"/>
      <c r="AA1475" s="257">
        <f t="shared" si="133"/>
        <v>786243</v>
      </c>
      <c r="AB1475" s="258" t="str">
        <f t="shared" si="134"/>
        <v/>
      </c>
      <c r="AC1475" s="258" t="str">
        <f t="shared" si="135"/>
        <v/>
      </c>
      <c r="AD1475" s="258" t="str">
        <f t="shared" si="136"/>
        <v/>
      </c>
      <c r="AE1475" s="259">
        <f t="shared" si="137"/>
        <v>786243</v>
      </c>
    </row>
    <row r="1476" spans="1:31">
      <c r="A1476" s="26"/>
      <c r="B1476" s="210" t="s">
        <v>2533</v>
      </c>
      <c r="C1476" s="211" t="s">
        <v>2534</v>
      </c>
      <c r="D1476" s="211" t="s">
        <v>111</v>
      </c>
      <c r="E1476" s="211" t="s">
        <v>107</v>
      </c>
      <c r="F1476" s="241" t="s">
        <v>103</v>
      </c>
      <c r="G1476" s="357">
        <v>0.5</v>
      </c>
      <c r="H1476" s="360">
        <v>1304.115543385077</v>
      </c>
      <c r="I1476" s="365">
        <v>111.62041035606889</v>
      </c>
      <c r="J1476" s="332">
        <f>Table1[[#This Row],[Embellishment Area (m2)]]*Table1[[#This Row],[Construction Unit Rate ($/m)]]*Table1[[#This Row],[Embellishment Area Factor]]</f>
        <v>72782.956052185022</v>
      </c>
      <c r="K1476" s="246">
        <v>0</v>
      </c>
      <c r="L1476" s="337">
        <v>66.125722619436161</v>
      </c>
      <c r="M1476" s="88">
        <f>Table1[[#This Row],[Size of land (m2)]]*Table1[[#This Row],[Land Unit Rate ($/m2)]]</f>
        <v>0</v>
      </c>
      <c r="N1476" s="244">
        <v>2021</v>
      </c>
      <c r="O1476" s="202">
        <f>ROUND(IF(Table1[[#This Row],[Valuation Year]]=2016,(Table1[[#This Row],[Total Construction Cost ($)]]+Table1[[#This Row],[Land Value]])*('General Input Sheet'!$G$38/'General Input Sheet'!$G$43),Table1[[#This Row],[Total Construction Cost ($)]]+Table1[[#This Row],[Land Value]]),0)</f>
        <v>72783</v>
      </c>
      <c r="P1476" s="123" t="str" cm="1">
        <f t="array" ref="P1476">_xlfn.IFS(Table1[[#This Row],[Asset Class]]&lt;&gt;"Local","y",P$11=$E1476,"y",Table1[[#This Row],[Asset Class]]="Local","")</f>
        <v>y</v>
      </c>
      <c r="Q1476" s="86" t="str" cm="1">
        <f t="array" ref="Q1476">_xlfn.IFS(Table1[[#This Row],[Asset Class]]&lt;&gt;"Local","y",Q$11=$E1476,"y",Table1[[#This Row],[Asset Class]]="Local","")</f>
        <v/>
      </c>
      <c r="R1476" s="86" t="str" cm="1">
        <f t="array" ref="R1476">_xlfn.IFS(Table1[[#This Row],[Asset Class]]&lt;&gt;"Local","y",R$11=$E1476,"y",Table1[[#This Row],[Asset Class]]="Local","")</f>
        <v/>
      </c>
      <c r="S1476" s="341" t="str" cm="1">
        <f t="array" ref="S1476">_xlfn.IFS(Table1[[#This Row],[Asset Class]]&lt;&gt;"Local","y",S$11=$E1476,"y",Table1[[#This Row],[Asset Class]]="Local","")</f>
        <v/>
      </c>
      <c r="T1476" s="50"/>
      <c r="U1476" s="95">
        <f>IF(Table1[[#This Row],[Asset Class]]&lt;&gt;"Local",0.25,IF(P1476="y",1,""))</f>
        <v>1</v>
      </c>
      <c r="V1476" s="415" t="str">
        <f>IF(Table1[[#This Row],[Asset Class]]&lt;&gt;"Local",0.25,IF(Q1476="y",1,""))</f>
        <v/>
      </c>
      <c r="W1476" s="415" t="str">
        <f>IF(Table1[[#This Row],[Asset Class]]&lt;&gt;"Local",0.25,IF(R1476="y",1,""))</f>
        <v/>
      </c>
      <c r="X1476" s="415" t="str">
        <f>IF(Table1[[#This Row],[Asset Class]]&lt;&gt;"Local",0.25,IF(S1476="y",1,""))</f>
        <v/>
      </c>
      <c r="Y1476" s="95">
        <f t="shared" si="132"/>
        <v>1</v>
      </c>
      <c r="Z1476" s="50"/>
      <c r="AA1476" s="257">
        <f t="shared" si="133"/>
        <v>72783</v>
      </c>
      <c r="AB1476" s="258" t="str">
        <f t="shared" si="134"/>
        <v/>
      </c>
      <c r="AC1476" s="258" t="str">
        <f t="shared" si="135"/>
        <v/>
      </c>
      <c r="AD1476" s="258" t="str">
        <f t="shared" si="136"/>
        <v/>
      </c>
      <c r="AE1476" s="259">
        <f t="shared" si="137"/>
        <v>72783</v>
      </c>
    </row>
    <row r="1477" spans="1:31">
      <c r="A1477" s="26"/>
      <c r="B1477" s="210" t="s">
        <v>2535</v>
      </c>
      <c r="C1477" s="211" t="s">
        <v>2536</v>
      </c>
      <c r="D1477" s="211" t="s">
        <v>111</v>
      </c>
      <c r="E1477" s="211" t="s">
        <v>102</v>
      </c>
      <c r="F1477" s="241" t="s">
        <v>103</v>
      </c>
      <c r="G1477" s="357">
        <v>0.5</v>
      </c>
      <c r="H1477" s="360">
        <v>545.97509463553195</v>
      </c>
      <c r="I1477" s="365">
        <v>143.96305955739601</v>
      </c>
      <c r="J1477" s="332">
        <f>Table1[[#This Row],[Embellishment Area (m2)]]*Table1[[#This Row],[Construction Unit Rate ($/m)]]*Table1[[#This Row],[Embellishment Area Factor]]</f>
        <v>39300.122532935005</v>
      </c>
      <c r="K1477" s="246">
        <v>1091.9501892710639</v>
      </c>
      <c r="L1477" s="337">
        <v>39.027494808321961</v>
      </c>
      <c r="M1477" s="88">
        <f>Table1[[#This Row],[Size of land (m2)]]*Table1[[#This Row],[Land Unit Rate ($/m2)]]</f>
        <v>42616.080342722627</v>
      </c>
      <c r="N1477" s="244">
        <v>2021</v>
      </c>
      <c r="O1477" s="202">
        <f>ROUND(IF(Table1[[#This Row],[Valuation Year]]=2016,(Table1[[#This Row],[Total Construction Cost ($)]]+Table1[[#This Row],[Land Value]])*('General Input Sheet'!$G$38/'General Input Sheet'!$G$43),Table1[[#This Row],[Total Construction Cost ($)]]+Table1[[#This Row],[Land Value]]),0)</f>
        <v>81916</v>
      </c>
      <c r="P1477" s="123" t="str" cm="1">
        <f t="array" ref="P1477">_xlfn.IFS(Table1[[#This Row],[Asset Class]]&lt;&gt;"Local","y",P$11=$E1477,"y",Table1[[#This Row],[Asset Class]]="Local","")</f>
        <v/>
      </c>
      <c r="Q1477" s="86" t="str" cm="1">
        <f t="array" ref="Q1477">_xlfn.IFS(Table1[[#This Row],[Asset Class]]&lt;&gt;"Local","y",Q$11=$E1477,"y",Table1[[#This Row],[Asset Class]]="Local","")</f>
        <v/>
      </c>
      <c r="R1477" s="86" t="str" cm="1">
        <f t="array" ref="R1477">_xlfn.IFS(Table1[[#This Row],[Asset Class]]&lt;&gt;"Local","y",R$11=$E1477,"y",Table1[[#This Row],[Asset Class]]="Local","")</f>
        <v>y</v>
      </c>
      <c r="S1477" s="341" t="str" cm="1">
        <f t="array" ref="S1477">_xlfn.IFS(Table1[[#This Row],[Asset Class]]&lt;&gt;"Local","y",S$11=$E1477,"y",Table1[[#This Row],[Asset Class]]="Local","")</f>
        <v/>
      </c>
      <c r="T1477" s="50"/>
      <c r="U1477" s="95" t="str">
        <f>IF(Table1[[#This Row],[Asset Class]]&lt;&gt;"Local",0.25,IF(P1477="y",1,""))</f>
        <v/>
      </c>
      <c r="V1477" s="415" t="str">
        <f>IF(Table1[[#This Row],[Asset Class]]&lt;&gt;"Local",0.25,IF(Q1477="y",1,""))</f>
        <v/>
      </c>
      <c r="W1477" s="415">
        <f>IF(Table1[[#This Row],[Asset Class]]&lt;&gt;"Local",0.25,IF(R1477="y",1,""))</f>
        <v>1</v>
      </c>
      <c r="X1477" s="415" t="str">
        <f>IF(Table1[[#This Row],[Asset Class]]&lt;&gt;"Local",0.25,IF(S1477="y",1,""))</f>
        <v/>
      </c>
      <c r="Y1477" s="95">
        <f t="shared" si="132"/>
        <v>1</v>
      </c>
      <c r="Z1477" s="50"/>
      <c r="AA1477" s="257" t="str">
        <f t="shared" si="133"/>
        <v/>
      </c>
      <c r="AB1477" s="258" t="str">
        <f t="shared" si="134"/>
        <v/>
      </c>
      <c r="AC1477" s="258">
        <f t="shared" si="135"/>
        <v>81916</v>
      </c>
      <c r="AD1477" s="258" t="str">
        <f t="shared" si="136"/>
        <v/>
      </c>
      <c r="AE1477" s="259">
        <f t="shared" si="137"/>
        <v>81916</v>
      </c>
    </row>
    <row r="1478" spans="1:31">
      <c r="A1478" s="26"/>
      <c r="B1478" s="210" t="s">
        <v>2537</v>
      </c>
      <c r="C1478" s="211" t="s">
        <v>2538</v>
      </c>
      <c r="D1478" s="211" t="s">
        <v>111</v>
      </c>
      <c r="E1478" s="211" t="s">
        <v>107</v>
      </c>
      <c r="F1478" s="241" t="s">
        <v>103</v>
      </c>
      <c r="G1478" s="357">
        <v>0.5</v>
      </c>
      <c r="H1478" s="360">
        <v>1343.333918389098</v>
      </c>
      <c r="I1478" s="365">
        <v>111.62041035606889</v>
      </c>
      <c r="J1478" s="332">
        <f>Table1[[#This Row],[Embellishment Area (m2)]]*Table1[[#This Row],[Construction Unit Rate ($/m)]]*Table1[[#This Row],[Embellishment Area Factor]]</f>
        <v>74971.741607908538</v>
      </c>
      <c r="K1478" s="246">
        <v>0</v>
      </c>
      <c r="L1478" s="337">
        <v>66.125722619436161</v>
      </c>
      <c r="M1478" s="88">
        <f>Table1[[#This Row],[Size of land (m2)]]*Table1[[#This Row],[Land Unit Rate ($/m2)]]</f>
        <v>0</v>
      </c>
      <c r="N1478" s="244">
        <v>2021</v>
      </c>
      <c r="O1478" s="202">
        <f>ROUND(IF(Table1[[#This Row],[Valuation Year]]=2016,(Table1[[#This Row],[Total Construction Cost ($)]]+Table1[[#This Row],[Land Value]])*('General Input Sheet'!$G$38/'General Input Sheet'!$G$43),Table1[[#This Row],[Total Construction Cost ($)]]+Table1[[#This Row],[Land Value]]),0)</f>
        <v>74972</v>
      </c>
      <c r="P1478" s="123" t="str" cm="1">
        <f t="array" ref="P1478">_xlfn.IFS(Table1[[#This Row],[Asset Class]]&lt;&gt;"Local","y",P$11=$E1478,"y",Table1[[#This Row],[Asset Class]]="Local","")</f>
        <v>y</v>
      </c>
      <c r="Q1478" s="86" t="str" cm="1">
        <f t="array" ref="Q1478">_xlfn.IFS(Table1[[#This Row],[Asset Class]]&lt;&gt;"Local","y",Q$11=$E1478,"y",Table1[[#This Row],[Asset Class]]="Local","")</f>
        <v/>
      </c>
      <c r="R1478" s="86" t="str" cm="1">
        <f t="array" ref="R1478">_xlfn.IFS(Table1[[#This Row],[Asset Class]]&lt;&gt;"Local","y",R$11=$E1478,"y",Table1[[#This Row],[Asset Class]]="Local","")</f>
        <v/>
      </c>
      <c r="S1478" s="341" t="str" cm="1">
        <f t="array" ref="S1478">_xlfn.IFS(Table1[[#This Row],[Asset Class]]&lt;&gt;"Local","y",S$11=$E1478,"y",Table1[[#This Row],[Asset Class]]="Local","")</f>
        <v/>
      </c>
      <c r="T1478" s="50"/>
      <c r="U1478" s="95">
        <f>IF(Table1[[#This Row],[Asset Class]]&lt;&gt;"Local",0.25,IF(P1478="y",1,""))</f>
        <v>1</v>
      </c>
      <c r="V1478" s="415" t="str">
        <f>IF(Table1[[#This Row],[Asset Class]]&lt;&gt;"Local",0.25,IF(Q1478="y",1,""))</f>
        <v/>
      </c>
      <c r="W1478" s="415" t="str">
        <f>IF(Table1[[#This Row],[Asset Class]]&lt;&gt;"Local",0.25,IF(R1478="y",1,""))</f>
        <v/>
      </c>
      <c r="X1478" s="415" t="str">
        <f>IF(Table1[[#This Row],[Asset Class]]&lt;&gt;"Local",0.25,IF(S1478="y",1,""))</f>
        <v/>
      </c>
      <c r="Y1478" s="95">
        <f t="shared" si="132"/>
        <v>1</v>
      </c>
      <c r="Z1478" s="50"/>
      <c r="AA1478" s="257">
        <f t="shared" si="133"/>
        <v>74972</v>
      </c>
      <c r="AB1478" s="258" t="str">
        <f t="shared" si="134"/>
        <v/>
      </c>
      <c r="AC1478" s="258" t="str">
        <f t="shared" si="135"/>
        <v/>
      </c>
      <c r="AD1478" s="258" t="str">
        <f t="shared" si="136"/>
        <v/>
      </c>
      <c r="AE1478" s="259">
        <f t="shared" si="137"/>
        <v>74972</v>
      </c>
    </row>
    <row r="1479" spans="1:31">
      <c r="A1479" s="26"/>
      <c r="B1479" s="210" t="s">
        <v>2539</v>
      </c>
      <c r="C1479" s="211" t="s">
        <v>2540</v>
      </c>
      <c r="D1479" s="211" t="s">
        <v>111</v>
      </c>
      <c r="E1479" s="211" t="s">
        <v>114</v>
      </c>
      <c r="F1479" s="241" t="s">
        <v>103</v>
      </c>
      <c r="G1479" s="357">
        <v>0.5</v>
      </c>
      <c r="H1479" s="360">
        <v>2739.8857942501249</v>
      </c>
      <c r="I1479" s="365">
        <v>77.371645491830151</v>
      </c>
      <c r="J1479" s="332">
        <f>Table1[[#This Row],[Embellishment Area (m2)]]*Table1[[#This Row],[Construction Unit Rate ($/m)]]*Table1[[#This Row],[Embellishment Area Factor]]</f>
        <v>105994.73618041107</v>
      </c>
      <c r="K1479" s="246">
        <v>0</v>
      </c>
      <c r="L1479" s="337">
        <v>51.919695325664051</v>
      </c>
      <c r="M1479" s="88">
        <f>Table1[[#This Row],[Size of land (m2)]]*Table1[[#This Row],[Land Unit Rate ($/m2)]]</f>
        <v>0</v>
      </c>
      <c r="N1479" s="244">
        <v>2021</v>
      </c>
      <c r="O1479" s="202">
        <f>ROUND(IF(Table1[[#This Row],[Valuation Year]]=2016,(Table1[[#This Row],[Total Construction Cost ($)]]+Table1[[#This Row],[Land Value]])*('General Input Sheet'!$G$38/'General Input Sheet'!$G$43),Table1[[#This Row],[Total Construction Cost ($)]]+Table1[[#This Row],[Land Value]]),0)</f>
        <v>105995</v>
      </c>
      <c r="P1479" s="123" t="str" cm="1">
        <f t="array" ref="P1479">_xlfn.IFS(Table1[[#This Row],[Asset Class]]&lt;&gt;"Local","y",P$11=$E1479,"y",Table1[[#This Row],[Asset Class]]="Local","")</f>
        <v/>
      </c>
      <c r="Q1479" s="86" t="str" cm="1">
        <f t="array" ref="Q1479">_xlfn.IFS(Table1[[#This Row],[Asset Class]]&lt;&gt;"Local","y",Q$11=$E1479,"y",Table1[[#This Row],[Asset Class]]="Local","")</f>
        <v/>
      </c>
      <c r="R1479" s="86" t="str" cm="1">
        <f t="array" ref="R1479">_xlfn.IFS(Table1[[#This Row],[Asset Class]]&lt;&gt;"Local","y",R$11=$E1479,"y",Table1[[#This Row],[Asset Class]]="Local","")</f>
        <v/>
      </c>
      <c r="S1479" s="341" t="str" cm="1">
        <f t="array" ref="S1479">_xlfn.IFS(Table1[[#This Row],[Asset Class]]&lt;&gt;"Local","y",S$11=$E1479,"y",Table1[[#This Row],[Asset Class]]="Local","")</f>
        <v>y</v>
      </c>
      <c r="T1479" s="50"/>
      <c r="U1479" s="95" t="str">
        <f>IF(Table1[[#This Row],[Asset Class]]&lt;&gt;"Local",0.25,IF(P1479="y",1,""))</f>
        <v/>
      </c>
      <c r="V1479" s="415" t="str">
        <f>IF(Table1[[#This Row],[Asset Class]]&lt;&gt;"Local",0.25,IF(Q1479="y",1,""))</f>
        <v/>
      </c>
      <c r="W1479" s="415" t="str">
        <f>IF(Table1[[#This Row],[Asset Class]]&lt;&gt;"Local",0.25,IF(R1479="y",1,""))</f>
        <v/>
      </c>
      <c r="X1479" s="415">
        <f>IF(Table1[[#This Row],[Asset Class]]&lt;&gt;"Local",0.25,IF(S1479="y",1,""))</f>
        <v>1</v>
      </c>
      <c r="Y1479" s="95">
        <f t="shared" si="132"/>
        <v>1</v>
      </c>
      <c r="Z1479" s="50"/>
      <c r="AA1479" s="257" t="str">
        <f t="shared" si="133"/>
        <v/>
      </c>
      <c r="AB1479" s="258" t="str">
        <f t="shared" si="134"/>
        <v/>
      </c>
      <c r="AC1479" s="258" t="str">
        <f t="shared" si="135"/>
        <v/>
      </c>
      <c r="AD1479" s="258">
        <f t="shared" si="136"/>
        <v>105995</v>
      </c>
      <c r="AE1479" s="259">
        <f t="shared" si="137"/>
        <v>105995</v>
      </c>
    </row>
    <row r="1480" spans="1:31">
      <c r="A1480" s="26"/>
      <c r="B1480" s="210" t="s">
        <v>2541</v>
      </c>
      <c r="C1480" s="211" t="s">
        <v>2542</v>
      </c>
      <c r="D1480" s="211" t="s">
        <v>111</v>
      </c>
      <c r="E1480" s="211" t="s">
        <v>107</v>
      </c>
      <c r="F1480" s="241" t="s">
        <v>103</v>
      </c>
      <c r="G1480" s="357">
        <v>0.5</v>
      </c>
      <c r="H1480" s="360">
        <v>3150.6130861964371</v>
      </c>
      <c r="I1480" s="365">
        <v>111.62041035606889</v>
      </c>
      <c r="J1480" s="332">
        <f>Table1[[#This Row],[Embellishment Area (m2)]]*Table1[[#This Row],[Construction Unit Rate ($/m)]]*Table1[[#This Row],[Embellishment Area Factor]]</f>
        <v>175836.36277722346</v>
      </c>
      <c r="K1480" s="246">
        <v>0</v>
      </c>
      <c r="L1480" s="337">
        <v>66.125722619436161</v>
      </c>
      <c r="M1480" s="88">
        <f>Table1[[#This Row],[Size of land (m2)]]*Table1[[#This Row],[Land Unit Rate ($/m2)]]</f>
        <v>0</v>
      </c>
      <c r="N1480" s="244">
        <v>2021</v>
      </c>
      <c r="O1480" s="202">
        <f>ROUND(IF(Table1[[#This Row],[Valuation Year]]=2016,(Table1[[#This Row],[Total Construction Cost ($)]]+Table1[[#This Row],[Land Value]])*('General Input Sheet'!$G$38/'General Input Sheet'!$G$43),Table1[[#This Row],[Total Construction Cost ($)]]+Table1[[#This Row],[Land Value]]),0)</f>
        <v>175836</v>
      </c>
      <c r="P1480" s="123" t="str" cm="1">
        <f t="array" ref="P1480">_xlfn.IFS(Table1[[#This Row],[Asset Class]]&lt;&gt;"Local","y",P$11=$E1480,"y",Table1[[#This Row],[Asset Class]]="Local","")</f>
        <v>y</v>
      </c>
      <c r="Q1480" s="86" t="str" cm="1">
        <f t="array" ref="Q1480">_xlfn.IFS(Table1[[#This Row],[Asset Class]]&lt;&gt;"Local","y",Q$11=$E1480,"y",Table1[[#This Row],[Asset Class]]="Local","")</f>
        <v/>
      </c>
      <c r="R1480" s="86" t="str" cm="1">
        <f t="array" ref="R1480">_xlfn.IFS(Table1[[#This Row],[Asset Class]]&lt;&gt;"Local","y",R$11=$E1480,"y",Table1[[#This Row],[Asset Class]]="Local","")</f>
        <v/>
      </c>
      <c r="S1480" s="341" t="str" cm="1">
        <f t="array" ref="S1480">_xlfn.IFS(Table1[[#This Row],[Asset Class]]&lt;&gt;"Local","y",S$11=$E1480,"y",Table1[[#This Row],[Asset Class]]="Local","")</f>
        <v/>
      </c>
      <c r="T1480" s="50"/>
      <c r="U1480" s="95">
        <f>IF(Table1[[#This Row],[Asset Class]]&lt;&gt;"Local",0.25,IF(P1480="y",1,""))</f>
        <v>1</v>
      </c>
      <c r="V1480" s="415" t="str">
        <f>IF(Table1[[#This Row],[Asset Class]]&lt;&gt;"Local",0.25,IF(Q1480="y",1,""))</f>
        <v/>
      </c>
      <c r="W1480" s="415" t="str">
        <f>IF(Table1[[#This Row],[Asset Class]]&lt;&gt;"Local",0.25,IF(R1480="y",1,""))</f>
        <v/>
      </c>
      <c r="X1480" s="415" t="str">
        <f>IF(Table1[[#This Row],[Asset Class]]&lt;&gt;"Local",0.25,IF(S1480="y",1,""))</f>
        <v/>
      </c>
      <c r="Y1480" s="95">
        <f t="shared" si="132"/>
        <v>1</v>
      </c>
      <c r="Z1480" s="50"/>
      <c r="AA1480" s="257">
        <f t="shared" si="133"/>
        <v>175836</v>
      </c>
      <c r="AB1480" s="258" t="str">
        <f t="shared" si="134"/>
        <v/>
      </c>
      <c r="AC1480" s="258" t="str">
        <f t="shared" si="135"/>
        <v/>
      </c>
      <c r="AD1480" s="258" t="str">
        <f t="shared" si="136"/>
        <v/>
      </c>
      <c r="AE1480" s="259">
        <f t="shared" si="137"/>
        <v>175836</v>
      </c>
    </row>
    <row r="1481" spans="1:31">
      <c r="A1481" s="26"/>
      <c r="B1481" s="210" t="s">
        <v>2541</v>
      </c>
      <c r="C1481" s="211" t="s">
        <v>2543</v>
      </c>
      <c r="D1481" s="211" t="s">
        <v>111</v>
      </c>
      <c r="E1481" s="211" t="s">
        <v>107</v>
      </c>
      <c r="F1481" s="241" t="s">
        <v>108</v>
      </c>
      <c r="G1481" s="357">
        <v>0.5</v>
      </c>
      <c r="H1481" s="360">
        <v>17388.28164098808</v>
      </c>
      <c r="I1481" s="365">
        <v>111.62041035606889</v>
      </c>
      <c r="J1481" s="332">
        <f>Table1[[#This Row],[Embellishment Area (m2)]]*Table1[[#This Row],[Construction Unit Rate ($/m)]]*Table1[[#This Row],[Embellishment Area Factor]]</f>
        <v>970443.56607699418</v>
      </c>
      <c r="K1481" s="246">
        <v>0</v>
      </c>
      <c r="L1481" s="337">
        <v>66.125722619436161</v>
      </c>
      <c r="M1481" s="88">
        <f>Table1[[#This Row],[Size of land (m2)]]*Table1[[#This Row],[Land Unit Rate ($/m2)]]</f>
        <v>0</v>
      </c>
      <c r="N1481" s="244">
        <v>2021</v>
      </c>
      <c r="O1481" s="202">
        <f>ROUND(IF(Table1[[#This Row],[Valuation Year]]=2016,(Table1[[#This Row],[Total Construction Cost ($)]]+Table1[[#This Row],[Land Value]])*('General Input Sheet'!$G$38/'General Input Sheet'!$G$43),Table1[[#This Row],[Total Construction Cost ($)]]+Table1[[#This Row],[Land Value]]),0)</f>
        <v>970444</v>
      </c>
      <c r="P1481" s="123" t="str" cm="1">
        <f t="array" ref="P1481">_xlfn.IFS(Table1[[#This Row],[Asset Class]]&lt;&gt;"Local","y",P$11=$E1481,"y",Table1[[#This Row],[Asset Class]]="Local","")</f>
        <v>y</v>
      </c>
      <c r="Q1481" s="86" t="str" cm="1">
        <f t="array" ref="Q1481">_xlfn.IFS(Table1[[#This Row],[Asset Class]]&lt;&gt;"Local","y",Q$11=$E1481,"y",Table1[[#This Row],[Asset Class]]="Local","")</f>
        <v/>
      </c>
      <c r="R1481" s="86" t="str" cm="1">
        <f t="array" ref="R1481">_xlfn.IFS(Table1[[#This Row],[Asset Class]]&lt;&gt;"Local","y",R$11=$E1481,"y",Table1[[#This Row],[Asset Class]]="Local","")</f>
        <v/>
      </c>
      <c r="S1481" s="341" t="str" cm="1">
        <f t="array" ref="S1481">_xlfn.IFS(Table1[[#This Row],[Asset Class]]&lt;&gt;"Local","y",S$11=$E1481,"y",Table1[[#This Row],[Asset Class]]="Local","")</f>
        <v/>
      </c>
      <c r="T1481" s="50"/>
      <c r="U1481" s="95">
        <f>IF(Table1[[#This Row],[Asset Class]]&lt;&gt;"Local",0.25,IF(P1481="y",1,""))</f>
        <v>1</v>
      </c>
      <c r="V1481" s="415" t="str">
        <f>IF(Table1[[#This Row],[Asset Class]]&lt;&gt;"Local",0.25,IF(Q1481="y",1,""))</f>
        <v/>
      </c>
      <c r="W1481" s="415" t="str">
        <f>IF(Table1[[#This Row],[Asset Class]]&lt;&gt;"Local",0.25,IF(R1481="y",1,""))</f>
        <v/>
      </c>
      <c r="X1481" s="415" t="str">
        <f>IF(Table1[[#This Row],[Asset Class]]&lt;&gt;"Local",0.25,IF(S1481="y",1,""))</f>
        <v/>
      </c>
      <c r="Y1481" s="95">
        <f t="shared" si="132"/>
        <v>1</v>
      </c>
      <c r="Z1481" s="50"/>
      <c r="AA1481" s="257">
        <f t="shared" si="133"/>
        <v>970444</v>
      </c>
      <c r="AB1481" s="258" t="str">
        <f t="shared" si="134"/>
        <v/>
      </c>
      <c r="AC1481" s="258" t="str">
        <f t="shared" si="135"/>
        <v/>
      </c>
      <c r="AD1481" s="258" t="str">
        <f t="shared" si="136"/>
        <v/>
      </c>
      <c r="AE1481" s="259">
        <f t="shared" si="137"/>
        <v>970444</v>
      </c>
    </row>
    <row r="1482" spans="1:31">
      <c r="A1482" s="26"/>
      <c r="B1482" s="210" t="s">
        <v>2544</v>
      </c>
      <c r="C1482" s="211" t="s">
        <v>2545</v>
      </c>
      <c r="D1482" s="211" t="s">
        <v>111</v>
      </c>
      <c r="E1482" s="211" t="s">
        <v>102</v>
      </c>
      <c r="F1482" s="241" t="s">
        <v>103</v>
      </c>
      <c r="G1482" s="357">
        <v>0.5</v>
      </c>
      <c r="H1482" s="360">
        <v>4035.2501097181866</v>
      </c>
      <c r="I1482" s="365">
        <v>143.96305955739601</v>
      </c>
      <c r="J1482" s="332">
        <f>Table1[[#This Row],[Embellishment Area (m2)]]*Table1[[#This Row],[Construction Unit Rate ($/m)]]*Table1[[#This Row],[Embellishment Area Factor]]</f>
        <v>290463.47593717405</v>
      </c>
      <c r="K1482" s="246">
        <v>0</v>
      </c>
      <c r="L1482" s="337">
        <v>39.027494808321961</v>
      </c>
      <c r="M1482" s="88">
        <f>Table1[[#This Row],[Size of land (m2)]]*Table1[[#This Row],[Land Unit Rate ($/m2)]]</f>
        <v>0</v>
      </c>
      <c r="N1482" s="244">
        <v>2021</v>
      </c>
      <c r="O1482" s="202">
        <f>ROUND(IF(Table1[[#This Row],[Valuation Year]]=2016,(Table1[[#This Row],[Total Construction Cost ($)]]+Table1[[#This Row],[Land Value]])*('General Input Sheet'!$G$38/'General Input Sheet'!$G$43),Table1[[#This Row],[Total Construction Cost ($)]]+Table1[[#This Row],[Land Value]]),0)</f>
        <v>290463</v>
      </c>
      <c r="P1482" s="123" t="str" cm="1">
        <f t="array" ref="P1482">_xlfn.IFS(Table1[[#This Row],[Asset Class]]&lt;&gt;"Local","y",P$11=$E1482,"y",Table1[[#This Row],[Asset Class]]="Local","")</f>
        <v/>
      </c>
      <c r="Q1482" s="86" t="str" cm="1">
        <f t="array" ref="Q1482">_xlfn.IFS(Table1[[#This Row],[Asset Class]]&lt;&gt;"Local","y",Q$11=$E1482,"y",Table1[[#This Row],[Asset Class]]="Local","")</f>
        <v/>
      </c>
      <c r="R1482" s="86" t="str" cm="1">
        <f t="array" ref="R1482">_xlfn.IFS(Table1[[#This Row],[Asset Class]]&lt;&gt;"Local","y",R$11=$E1482,"y",Table1[[#This Row],[Asset Class]]="Local","")</f>
        <v>y</v>
      </c>
      <c r="S1482" s="341" t="str" cm="1">
        <f t="array" ref="S1482">_xlfn.IFS(Table1[[#This Row],[Asset Class]]&lt;&gt;"Local","y",S$11=$E1482,"y",Table1[[#This Row],[Asset Class]]="Local","")</f>
        <v/>
      </c>
      <c r="T1482" s="50"/>
      <c r="U1482" s="95" t="str">
        <f>IF(Table1[[#This Row],[Asset Class]]&lt;&gt;"Local",0.25,IF(P1482="y",1,""))</f>
        <v/>
      </c>
      <c r="V1482" s="415" t="str">
        <f>IF(Table1[[#This Row],[Asset Class]]&lt;&gt;"Local",0.25,IF(Q1482="y",1,""))</f>
        <v/>
      </c>
      <c r="W1482" s="415">
        <f>IF(Table1[[#This Row],[Asset Class]]&lt;&gt;"Local",0.25,IF(R1482="y",1,""))</f>
        <v>1</v>
      </c>
      <c r="X1482" s="415" t="str">
        <f>IF(Table1[[#This Row],[Asset Class]]&lt;&gt;"Local",0.25,IF(S1482="y",1,""))</f>
        <v/>
      </c>
      <c r="Y1482" s="95">
        <f t="shared" si="132"/>
        <v>1</v>
      </c>
      <c r="Z1482" s="50"/>
      <c r="AA1482" s="257" t="str">
        <f t="shared" si="133"/>
        <v/>
      </c>
      <c r="AB1482" s="258" t="str">
        <f t="shared" si="134"/>
        <v/>
      </c>
      <c r="AC1482" s="258">
        <f t="shared" si="135"/>
        <v>290463</v>
      </c>
      <c r="AD1482" s="258" t="str">
        <f t="shared" si="136"/>
        <v/>
      </c>
      <c r="AE1482" s="259">
        <f t="shared" si="137"/>
        <v>290463</v>
      </c>
    </row>
    <row r="1483" spans="1:31">
      <c r="A1483" s="26"/>
      <c r="B1483" s="210" t="s">
        <v>2546</v>
      </c>
      <c r="C1483" s="211" t="s">
        <v>2547</v>
      </c>
      <c r="D1483" s="211" t="s">
        <v>111</v>
      </c>
      <c r="E1483" s="211" t="s">
        <v>107</v>
      </c>
      <c r="F1483" s="241" t="s">
        <v>103</v>
      </c>
      <c r="G1483" s="357">
        <v>0.5</v>
      </c>
      <c r="H1483" s="360">
        <v>701.94030045968952</v>
      </c>
      <c r="I1483" s="365">
        <v>111.62041035606889</v>
      </c>
      <c r="J1483" s="332">
        <f>Table1[[#This Row],[Embellishment Area (m2)]]*Table1[[#This Row],[Construction Unit Rate ($/m)]]*Table1[[#This Row],[Embellishment Area Factor]]</f>
        <v>39175.432191386419</v>
      </c>
      <c r="K1483" s="246">
        <v>0</v>
      </c>
      <c r="L1483" s="337">
        <v>66.125722619436161</v>
      </c>
      <c r="M1483" s="88">
        <f>Table1[[#This Row],[Size of land (m2)]]*Table1[[#This Row],[Land Unit Rate ($/m2)]]</f>
        <v>0</v>
      </c>
      <c r="N1483" s="244">
        <v>2021</v>
      </c>
      <c r="O1483" s="202">
        <f>ROUND(IF(Table1[[#This Row],[Valuation Year]]=2016,(Table1[[#This Row],[Total Construction Cost ($)]]+Table1[[#This Row],[Land Value]])*('General Input Sheet'!$G$38/'General Input Sheet'!$G$43),Table1[[#This Row],[Total Construction Cost ($)]]+Table1[[#This Row],[Land Value]]),0)</f>
        <v>39175</v>
      </c>
      <c r="P1483" s="123" t="str" cm="1">
        <f t="array" ref="P1483">_xlfn.IFS(Table1[[#This Row],[Asset Class]]&lt;&gt;"Local","y",P$11=$E1483,"y",Table1[[#This Row],[Asset Class]]="Local","")</f>
        <v>y</v>
      </c>
      <c r="Q1483" s="86" t="str" cm="1">
        <f t="array" ref="Q1483">_xlfn.IFS(Table1[[#This Row],[Asset Class]]&lt;&gt;"Local","y",Q$11=$E1483,"y",Table1[[#This Row],[Asset Class]]="Local","")</f>
        <v/>
      </c>
      <c r="R1483" s="86" t="str" cm="1">
        <f t="array" ref="R1483">_xlfn.IFS(Table1[[#This Row],[Asset Class]]&lt;&gt;"Local","y",R$11=$E1483,"y",Table1[[#This Row],[Asset Class]]="Local","")</f>
        <v/>
      </c>
      <c r="S1483" s="341" t="str" cm="1">
        <f t="array" ref="S1483">_xlfn.IFS(Table1[[#This Row],[Asset Class]]&lt;&gt;"Local","y",S$11=$E1483,"y",Table1[[#This Row],[Asset Class]]="Local","")</f>
        <v/>
      </c>
      <c r="T1483" s="50"/>
      <c r="U1483" s="95">
        <f>IF(Table1[[#This Row],[Asset Class]]&lt;&gt;"Local",0.25,IF(P1483="y",1,""))</f>
        <v>1</v>
      </c>
      <c r="V1483" s="415" t="str">
        <f>IF(Table1[[#This Row],[Asset Class]]&lt;&gt;"Local",0.25,IF(Q1483="y",1,""))</f>
        <v/>
      </c>
      <c r="W1483" s="415" t="str">
        <f>IF(Table1[[#This Row],[Asset Class]]&lt;&gt;"Local",0.25,IF(R1483="y",1,""))</f>
        <v/>
      </c>
      <c r="X1483" s="415" t="str">
        <f>IF(Table1[[#This Row],[Asset Class]]&lt;&gt;"Local",0.25,IF(S1483="y",1,""))</f>
        <v/>
      </c>
      <c r="Y1483" s="95">
        <f t="shared" si="132"/>
        <v>1</v>
      </c>
      <c r="Z1483" s="50"/>
      <c r="AA1483" s="257">
        <f t="shared" si="133"/>
        <v>39175</v>
      </c>
      <c r="AB1483" s="258" t="str">
        <f t="shared" si="134"/>
        <v/>
      </c>
      <c r="AC1483" s="258" t="str">
        <f t="shared" si="135"/>
        <v/>
      </c>
      <c r="AD1483" s="258" t="str">
        <f t="shared" si="136"/>
        <v/>
      </c>
      <c r="AE1483" s="259">
        <f t="shared" si="137"/>
        <v>39175</v>
      </c>
    </row>
    <row r="1484" spans="1:31">
      <c r="A1484" s="26"/>
      <c r="B1484" s="210" t="s">
        <v>2548</v>
      </c>
      <c r="C1484" s="211" t="s">
        <v>2549</v>
      </c>
      <c r="D1484" s="211" t="s">
        <v>111</v>
      </c>
      <c r="E1484" s="211" t="s">
        <v>107</v>
      </c>
      <c r="F1484" s="241" t="s">
        <v>108</v>
      </c>
      <c r="G1484" s="357">
        <v>0.5</v>
      </c>
      <c r="H1484" s="360">
        <v>2936.5499305780322</v>
      </c>
      <c r="I1484" s="365">
        <v>111.62041035606889</v>
      </c>
      <c r="J1484" s="332">
        <f>Table1[[#This Row],[Embellishment Area (m2)]]*Table1[[#This Row],[Construction Unit Rate ($/m)]]*Table1[[#This Row],[Embellishment Area Factor]]</f>
        <v>163889.45414110279</v>
      </c>
      <c r="K1484" s="246">
        <v>5873.0998611560644</v>
      </c>
      <c r="L1484" s="337">
        <v>66.125722619436161</v>
      </c>
      <c r="M1484" s="88">
        <f>Table1[[#This Row],[Size of land (m2)]]*Table1[[#This Row],[Land Unit Rate ($/m2)]]</f>
        <v>388362.97233505495</v>
      </c>
      <c r="N1484" s="244">
        <v>2021</v>
      </c>
      <c r="O1484" s="202">
        <f>ROUND(IF(Table1[[#This Row],[Valuation Year]]=2016,(Table1[[#This Row],[Total Construction Cost ($)]]+Table1[[#This Row],[Land Value]])*('General Input Sheet'!$G$38/'General Input Sheet'!$G$43),Table1[[#This Row],[Total Construction Cost ($)]]+Table1[[#This Row],[Land Value]]),0)</f>
        <v>552252</v>
      </c>
      <c r="P1484" s="123" t="str" cm="1">
        <f t="array" ref="P1484">_xlfn.IFS(Table1[[#This Row],[Asset Class]]&lt;&gt;"Local","y",P$11=$E1484,"y",Table1[[#This Row],[Asset Class]]="Local","")</f>
        <v>y</v>
      </c>
      <c r="Q1484" s="86" t="str" cm="1">
        <f t="array" ref="Q1484">_xlfn.IFS(Table1[[#This Row],[Asset Class]]&lt;&gt;"Local","y",Q$11=$E1484,"y",Table1[[#This Row],[Asset Class]]="Local","")</f>
        <v/>
      </c>
      <c r="R1484" s="86" t="str" cm="1">
        <f t="array" ref="R1484">_xlfn.IFS(Table1[[#This Row],[Asset Class]]&lt;&gt;"Local","y",R$11=$E1484,"y",Table1[[#This Row],[Asset Class]]="Local","")</f>
        <v/>
      </c>
      <c r="S1484" s="341" t="str" cm="1">
        <f t="array" ref="S1484">_xlfn.IFS(Table1[[#This Row],[Asset Class]]&lt;&gt;"Local","y",S$11=$E1484,"y",Table1[[#This Row],[Asset Class]]="Local","")</f>
        <v/>
      </c>
      <c r="T1484" s="50"/>
      <c r="U1484" s="95">
        <f>IF(Table1[[#This Row],[Asset Class]]&lt;&gt;"Local",0.25,IF(P1484="y",1,""))</f>
        <v>1</v>
      </c>
      <c r="V1484" s="415" t="str">
        <f>IF(Table1[[#This Row],[Asset Class]]&lt;&gt;"Local",0.25,IF(Q1484="y",1,""))</f>
        <v/>
      </c>
      <c r="W1484" s="415" t="str">
        <f>IF(Table1[[#This Row],[Asset Class]]&lt;&gt;"Local",0.25,IF(R1484="y",1,""))</f>
        <v/>
      </c>
      <c r="X1484" s="415" t="str">
        <f>IF(Table1[[#This Row],[Asset Class]]&lt;&gt;"Local",0.25,IF(S1484="y",1,""))</f>
        <v/>
      </c>
      <c r="Y1484" s="95">
        <f t="shared" si="132"/>
        <v>1</v>
      </c>
      <c r="Z1484" s="50"/>
      <c r="AA1484" s="257">
        <f t="shared" si="133"/>
        <v>552252</v>
      </c>
      <c r="AB1484" s="258" t="str">
        <f t="shared" si="134"/>
        <v/>
      </c>
      <c r="AC1484" s="258" t="str">
        <f t="shared" si="135"/>
        <v/>
      </c>
      <c r="AD1484" s="258" t="str">
        <f t="shared" si="136"/>
        <v/>
      </c>
      <c r="AE1484" s="259">
        <f t="shared" si="137"/>
        <v>552252</v>
      </c>
    </row>
    <row r="1485" spans="1:31">
      <c r="A1485" s="26"/>
      <c r="B1485" s="210" t="s">
        <v>2550</v>
      </c>
      <c r="C1485" s="211" t="s">
        <v>2551</v>
      </c>
      <c r="D1485" s="211" t="s">
        <v>111</v>
      </c>
      <c r="E1485" s="211" t="s">
        <v>102</v>
      </c>
      <c r="F1485" s="241" t="s">
        <v>103</v>
      </c>
      <c r="G1485" s="357">
        <v>0.5</v>
      </c>
      <c r="H1485" s="360">
        <v>3165.3177376422063</v>
      </c>
      <c r="I1485" s="365">
        <v>143.96305955739601</v>
      </c>
      <c r="J1485" s="332">
        <f>Table1[[#This Row],[Embellishment Area (m2)]]*Table1[[#This Row],[Construction Unit Rate ($/m)]]*Table1[[#This Row],[Embellishment Area Factor]]</f>
        <v>227844.41299113346</v>
      </c>
      <c r="K1485" s="246">
        <v>0</v>
      </c>
      <c r="L1485" s="337">
        <v>39.027494808321961</v>
      </c>
      <c r="M1485" s="88">
        <f>Table1[[#This Row],[Size of land (m2)]]*Table1[[#This Row],[Land Unit Rate ($/m2)]]</f>
        <v>0</v>
      </c>
      <c r="N1485" s="244">
        <v>2021</v>
      </c>
      <c r="O1485" s="202">
        <f>ROUND(IF(Table1[[#This Row],[Valuation Year]]=2016,(Table1[[#This Row],[Total Construction Cost ($)]]+Table1[[#This Row],[Land Value]])*('General Input Sheet'!$G$38/'General Input Sheet'!$G$43),Table1[[#This Row],[Total Construction Cost ($)]]+Table1[[#This Row],[Land Value]]),0)</f>
        <v>227844</v>
      </c>
      <c r="P1485" s="123" t="str" cm="1">
        <f t="array" ref="P1485">_xlfn.IFS(Table1[[#This Row],[Asset Class]]&lt;&gt;"Local","y",P$11=$E1485,"y",Table1[[#This Row],[Asset Class]]="Local","")</f>
        <v/>
      </c>
      <c r="Q1485" s="86" t="str" cm="1">
        <f t="array" ref="Q1485">_xlfn.IFS(Table1[[#This Row],[Asset Class]]&lt;&gt;"Local","y",Q$11=$E1485,"y",Table1[[#This Row],[Asset Class]]="Local","")</f>
        <v/>
      </c>
      <c r="R1485" s="86" t="str" cm="1">
        <f t="array" ref="R1485">_xlfn.IFS(Table1[[#This Row],[Asset Class]]&lt;&gt;"Local","y",R$11=$E1485,"y",Table1[[#This Row],[Asset Class]]="Local","")</f>
        <v>y</v>
      </c>
      <c r="S1485" s="341" t="str" cm="1">
        <f t="array" ref="S1485">_xlfn.IFS(Table1[[#This Row],[Asset Class]]&lt;&gt;"Local","y",S$11=$E1485,"y",Table1[[#This Row],[Asset Class]]="Local","")</f>
        <v/>
      </c>
      <c r="T1485" s="50"/>
      <c r="U1485" s="95" t="str">
        <f>IF(Table1[[#This Row],[Asset Class]]&lt;&gt;"Local",0.25,IF(P1485="y",1,""))</f>
        <v/>
      </c>
      <c r="V1485" s="415" t="str">
        <f>IF(Table1[[#This Row],[Asset Class]]&lt;&gt;"Local",0.25,IF(Q1485="y",1,""))</f>
        <v/>
      </c>
      <c r="W1485" s="415">
        <f>IF(Table1[[#This Row],[Asset Class]]&lt;&gt;"Local",0.25,IF(R1485="y",1,""))</f>
        <v>1</v>
      </c>
      <c r="X1485" s="415" t="str">
        <f>IF(Table1[[#This Row],[Asset Class]]&lt;&gt;"Local",0.25,IF(S1485="y",1,""))</f>
        <v/>
      </c>
      <c r="Y1485" s="95">
        <f t="shared" si="132"/>
        <v>1</v>
      </c>
      <c r="Z1485" s="50"/>
      <c r="AA1485" s="257" t="str">
        <f t="shared" si="133"/>
        <v/>
      </c>
      <c r="AB1485" s="258" t="str">
        <f t="shared" si="134"/>
        <v/>
      </c>
      <c r="AC1485" s="258">
        <f t="shared" si="135"/>
        <v>227844</v>
      </c>
      <c r="AD1485" s="258" t="str">
        <f t="shared" si="136"/>
        <v/>
      </c>
      <c r="AE1485" s="259">
        <f t="shared" si="137"/>
        <v>227844</v>
      </c>
    </row>
    <row r="1486" spans="1:31">
      <c r="A1486" s="26"/>
      <c r="B1486" s="210" t="s">
        <v>2552</v>
      </c>
      <c r="C1486" s="211" t="s">
        <v>2553</v>
      </c>
      <c r="D1486" s="211" t="s">
        <v>111</v>
      </c>
      <c r="E1486" s="211" t="s">
        <v>107</v>
      </c>
      <c r="F1486" s="241" t="s">
        <v>103</v>
      </c>
      <c r="G1486" s="357">
        <v>0.5</v>
      </c>
      <c r="H1486" s="360">
        <v>1204.8363280259366</v>
      </c>
      <c r="I1486" s="365">
        <v>111.62041035606889</v>
      </c>
      <c r="J1486" s="332">
        <f>Table1[[#This Row],[Embellishment Area (m2)]]*Table1[[#This Row],[Construction Unit Rate ($/m)]]*Table1[[#This Row],[Embellishment Area Factor]]</f>
        <v>67242.162673077139</v>
      </c>
      <c r="K1486" s="246">
        <v>0</v>
      </c>
      <c r="L1486" s="337">
        <v>66.125722619436161</v>
      </c>
      <c r="M1486" s="88">
        <f>Table1[[#This Row],[Size of land (m2)]]*Table1[[#This Row],[Land Unit Rate ($/m2)]]</f>
        <v>0</v>
      </c>
      <c r="N1486" s="244">
        <v>2021</v>
      </c>
      <c r="O1486" s="202">
        <f>ROUND(IF(Table1[[#This Row],[Valuation Year]]=2016,(Table1[[#This Row],[Total Construction Cost ($)]]+Table1[[#This Row],[Land Value]])*('General Input Sheet'!$G$38/'General Input Sheet'!$G$43),Table1[[#This Row],[Total Construction Cost ($)]]+Table1[[#This Row],[Land Value]]),0)</f>
        <v>67242</v>
      </c>
      <c r="P1486" s="123" t="str" cm="1">
        <f t="array" ref="P1486">_xlfn.IFS(Table1[[#This Row],[Asset Class]]&lt;&gt;"Local","y",P$11=$E1486,"y",Table1[[#This Row],[Asset Class]]="Local","")</f>
        <v>y</v>
      </c>
      <c r="Q1486" s="86" t="str" cm="1">
        <f t="array" ref="Q1486">_xlfn.IFS(Table1[[#This Row],[Asset Class]]&lt;&gt;"Local","y",Q$11=$E1486,"y",Table1[[#This Row],[Asset Class]]="Local","")</f>
        <v/>
      </c>
      <c r="R1486" s="86" t="str" cm="1">
        <f t="array" ref="R1486">_xlfn.IFS(Table1[[#This Row],[Asset Class]]&lt;&gt;"Local","y",R$11=$E1486,"y",Table1[[#This Row],[Asset Class]]="Local","")</f>
        <v/>
      </c>
      <c r="S1486" s="341" t="str" cm="1">
        <f t="array" ref="S1486">_xlfn.IFS(Table1[[#This Row],[Asset Class]]&lt;&gt;"Local","y",S$11=$E1486,"y",Table1[[#This Row],[Asset Class]]="Local","")</f>
        <v/>
      </c>
      <c r="T1486" s="50"/>
      <c r="U1486" s="95">
        <f>IF(Table1[[#This Row],[Asset Class]]&lt;&gt;"Local",0.25,IF(P1486="y",1,""))</f>
        <v>1</v>
      </c>
      <c r="V1486" s="415" t="str">
        <f>IF(Table1[[#This Row],[Asset Class]]&lt;&gt;"Local",0.25,IF(Q1486="y",1,""))</f>
        <v/>
      </c>
      <c r="W1486" s="415" t="str">
        <f>IF(Table1[[#This Row],[Asset Class]]&lt;&gt;"Local",0.25,IF(R1486="y",1,""))</f>
        <v/>
      </c>
      <c r="X1486" s="415" t="str">
        <f>IF(Table1[[#This Row],[Asset Class]]&lt;&gt;"Local",0.25,IF(S1486="y",1,""))</f>
        <v/>
      </c>
      <c r="Y1486" s="95">
        <f t="shared" si="132"/>
        <v>1</v>
      </c>
      <c r="Z1486" s="50"/>
      <c r="AA1486" s="257">
        <f t="shared" si="133"/>
        <v>67242</v>
      </c>
      <c r="AB1486" s="258" t="str">
        <f t="shared" si="134"/>
        <v/>
      </c>
      <c r="AC1486" s="258" t="str">
        <f t="shared" si="135"/>
        <v/>
      </c>
      <c r="AD1486" s="258" t="str">
        <f t="shared" si="136"/>
        <v/>
      </c>
      <c r="AE1486" s="259">
        <f t="shared" si="137"/>
        <v>67242</v>
      </c>
    </row>
    <row r="1487" spans="1:31">
      <c r="A1487" s="26"/>
      <c r="B1487" s="210" t="s">
        <v>2552</v>
      </c>
      <c r="C1487" s="211" t="s">
        <v>2554</v>
      </c>
      <c r="D1487" s="211" t="s">
        <v>111</v>
      </c>
      <c r="E1487" s="211" t="s">
        <v>107</v>
      </c>
      <c r="F1487" s="241" t="s">
        <v>108</v>
      </c>
      <c r="G1487" s="357">
        <v>0.5</v>
      </c>
      <c r="H1487" s="360">
        <v>3349.1980657187796</v>
      </c>
      <c r="I1487" s="365">
        <v>111.62041035606889</v>
      </c>
      <c r="J1487" s="332">
        <f>Table1[[#This Row],[Embellishment Area (m2)]]*Table1[[#This Row],[Construction Unit Rate ($/m)]]*Table1[[#This Row],[Embellishment Area Factor]]</f>
        <v>186919.43122964117</v>
      </c>
      <c r="K1487" s="246">
        <v>0</v>
      </c>
      <c r="L1487" s="337">
        <v>66.125722619436161</v>
      </c>
      <c r="M1487" s="88">
        <f>Table1[[#This Row],[Size of land (m2)]]*Table1[[#This Row],[Land Unit Rate ($/m2)]]</f>
        <v>0</v>
      </c>
      <c r="N1487" s="244">
        <v>2021</v>
      </c>
      <c r="O1487" s="202">
        <f>ROUND(IF(Table1[[#This Row],[Valuation Year]]=2016,(Table1[[#This Row],[Total Construction Cost ($)]]+Table1[[#This Row],[Land Value]])*('General Input Sheet'!$G$38/'General Input Sheet'!$G$43),Table1[[#This Row],[Total Construction Cost ($)]]+Table1[[#This Row],[Land Value]]),0)</f>
        <v>186919</v>
      </c>
      <c r="P1487" s="123" t="str" cm="1">
        <f t="array" ref="P1487">_xlfn.IFS(Table1[[#This Row],[Asset Class]]&lt;&gt;"Local","y",P$11=$E1487,"y",Table1[[#This Row],[Asset Class]]="Local","")</f>
        <v>y</v>
      </c>
      <c r="Q1487" s="86" t="str" cm="1">
        <f t="array" ref="Q1487">_xlfn.IFS(Table1[[#This Row],[Asset Class]]&lt;&gt;"Local","y",Q$11=$E1487,"y",Table1[[#This Row],[Asset Class]]="Local","")</f>
        <v/>
      </c>
      <c r="R1487" s="86" t="str" cm="1">
        <f t="array" ref="R1487">_xlfn.IFS(Table1[[#This Row],[Asset Class]]&lt;&gt;"Local","y",R$11=$E1487,"y",Table1[[#This Row],[Asset Class]]="Local","")</f>
        <v/>
      </c>
      <c r="S1487" s="341" t="str" cm="1">
        <f t="array" ref="S1487">_xlfn.IFS(Table1[[#This Row],[Asset Class]]&lt;&gt;"Local","y",S$11=$E1487,"y",Table1[[#This Row],[Asset Class]]="Local","")</f>
        <v/>
      </c>
      <c r="T1487" s="50"/>
      <c r="U1487" s="95">
        <f>IF(Table1[[#This Row],[Asset Class]]&lt;&gt;"Local",0.25,IF(P1487="y",1,""))</f>
        <v>1</v>
      </c>
      <c r="V1487" s="415" t="str">
        <f>IF(Table1[[#This Row],[Asset Class]]&lt;&gt;"Local",0.25,IF(Q1487="y",1,""))</f>
        <v/>
      </c>
      <c r="W1487" s="415" t="str">
        <f>IF(Table1[[#This Row],[Asset Class]]&lt;&gt;"Local",0.25,IF(R1487="y",1,""))</f>
        <v/>
      </c>
      <c r="X1487" s="415" t="str">
        <f>IF(Table1[[#This Row],[Asset Class]]&lt;&gt;"Local",0.25,IF(S1487="y",1,""))</f>
        <v/>
      </c>
      <c r="Y1487" s="95">
        <f t="shared" ref="Y1487:Y1550" si="138">SUM(U1487:X1487)</f>
        <v>1</v>
      </c>
      <c r="Z1487" s="50"/>
      <c r="AA1487" s="257">
        <f t="shared" ref="AA1487:AA1550" si="139">IF(U1487="","",(U1487/$Y1487)*$O1487)</f>
        <v>186919</v>
      </c>
      <c r="AB1487" s="258" t="str">
        <f t="shared" ref="AB1487:AB1550" si="140">IF(V1487="","",(V1487/$Y1487)*$O1487)</f>
        <v/>
      </c>
      <c r="AC1487" s="258" t="str">
        <f t="shared" ref="AC1487:AC1550" si="141">IF(W1487="","",(W1487/$Y1487)*$O1487)</f>
        <v/>
      </c>
      <c r="AD1487" s="258" t="str">
        <f t="shared" ref="AD1487:AD1550" si="142">IF(X1487="","",(X1487/$Y1487)*$O1487)</f>
        <v/>
      </c>
      <c r="AE1487" s="259">
        <f t="shared" ref="AE1487:AE1550" si="143">SUM(AA1487:AD1487)</f>
        <v>186919</v>
      </c>
    </row>
    <row r="1488" spans="1:31">
      <c r="A1488" s="26"/>
      <c r="B1488" s="210" t="s">
        <v>2555</v>
      </c>
      <c r="C1488" s="211" t="s">
        <v>2556</v>
      </c>
      <c r="D1488" s="211" t="s">
        <v>111</v>
      </c>
      <c r="E1488" s="211" t="s">
        <v>102</v>
      </c>
      <c r="F1488" s="241" t="s">
        <v>103</v>
      </c>
      <c r="G1488" s="357">
        <v>0.5</v>
      </c>
      <c r="H1488" s="360">
        <v>4371.1070246050158</v>
      </c>
      <c r="I1488" s="365">
        <v>143.96305955739601</v>
      </c>
      <c r="J1488" s="332">
        <f>Table1[[#This Row],[Embellishment Area (m2)]]*Table1[[#This Row],[Construction Unit Rate ($/m)]]*Table1[[#This Row],[Embellishment Area Factor]]</f>
        <v>314638.97045748198</v>
      </c>
      <c r="K1488" s="246">
        <v>8742.2140492100316</v>
      </c>
      <c r="L1488" s="337">
        <v>39.027494808321961</v>
      </c>
      <c r="M1488" s="88">
        <f>Table1[[#This Row],[Size of land (m2)]]*Table1[[#This Row],[Land Unit Rate ($/m2)]]</f>
        <v>341186.71341878379</v>
      </c>
      <c r="N1488" s="244">
        <v>2021</v>
      </c>
      <c r="O1488" s="202">
        <f>ROUND(IF(Table1[[#This Row],[Valuation Year]]=2016,(Table1[[#This Row],[Total Construction Cost ($)]]+Table1[[#This Row],[Land Value]])*('General Input Sheet'!$G$38/'General Input Sheet'!$G$43),Table1[[#This Row],[Total Construction Cost ($)]]+Table1[[#This Row],[Land Value]]),0)</f>
        <v>655826</v>
      </c>
      <c r="P1488" s="123" t="str" cm="1">
        <f t="array" ref="P1488">_xlfn.IFS(Table1[[#This Row],[Asset Class]]&lt;&gt;"Local","y",P$11=$E1488,"y",Table1[[#This Row],[Asset Class]]="Local","")</f>
        <v/>
      </c>
      <c r="Q1488" s="86" t="str" cm="1">
        <f t="array" ref="Q1488">_xlfn.IFS(Table1[[#This Row],[Asset Class]]&lt;&gt;"Local","y",Q$11=$E1488,"y",Table1[[#This Row],[Asset Class]]="Local","")</f>
        <v/>
      </c>
      <c r="R1488" s="86" t="str" cm="1">
        <f t="array" ref="R1488">_xlfn.IFS(Table1[[#This Row],[Asset Class]]&lt;&gt;"Local","y",R$11=$E1488,"y",Table1[[#This Row],[Asset Class]]="Local","")</f>
        <v>y</v>
      </c>
      <c r="S1488" s="341" t="str" cm="1">
        <f t="array" ref="S1488">_xlfn.IFS(Table1[[#This Row],[Asset Class]]&lt;&gt;"Local","y",S$11=$E1488,"y",Table1[[#This Row],[Asset Class]]="Local","")</f>
        <v/>
      </c>
      <c r="T1488" s="50"/>
      <c r="U1488" s="95" t="str">
        <f>IF(Table1[[#This Row],[Asset Class]]&lt;&gt;"Local",0.25,IF(P1488="y",1,""))</f>
        <v/>
      </c>
      <c r="V1488" s="415" t="str">
        <f>IF(Table1[[#This Row],[Asset Class]]&lt;&gt;"Local",0.25,IF(Q1488="y",1,""))</f>
        <v/>
      </c>
      <c r="W1488" s="415">
        <f>IF(Table1[[#This Row],[Asset Class]]&lt;&gt;"Local",0.25,IF(R1488="y",1,""))</f>
        <v>1</v>
      </c>
      <c r="X1488" s="415" t="str">
        <f>IF(Table1[[#This Row],[Asset Class]]&lt;&gt;"Local",0.25,IF(S1488="y",1,""))</f>
        <v/>
      </c>
      <c r="Y1488" s="95">
        <f t="shared" si="138"/>
        <v>1</v>
      </c>
      <c r="Z1488" s="50"/>
      <c r="AA1488" s="257" t="str">
        <f t="shared" si="139"/>
        <v/>
      </c>
      <c r="AB1488" s="258" t="str">
        <f t="shared" si="140"/>
        <v/>
      </c>
      <c r="AC1488" s="258">
        <f t="shared" si="141"/>
        <v>655826</v>
      </c>
      <c r="AD1488" s="258" t="str">
        <f t="shared" si="142"/>
        <v/>
      </c>
      <c r="AE1488" s="259">
        <f t="shared" si="143"/>
        <v>655826</v>
      </c>
    </row>
    <row r="1489" spans="1:31">
      <c r="A1489" s="26"/>
      <c r="B1489" s="210" t="s">
        <v>2555</v>
      </c>
      <c r="C1489" s="211" t="s">
        <v>2557</v>
      </c>
      <c r="D1489" s="211" t="s">
        <v>111</v>
      </c>
      <c r="E1489" s="211" t="s">
        <v>102</v>
      </c>
      <c r="F1489" s="241" t="s">
        <v>103</v>
      </c>
      <c r="G1489" s="357">
        <v>0.5</v>
      </c>
      <c r="H1489" s="360">
        <v>2135.9639019605497</v>
      </c>
      <c r="I1489" s="365">
        <v>143.96305955739601</v>
      </c>
      <c r="J1489" s="332">
        <f>Table1[[#This Row],[Embellishment Area (m2)]]*Table1[[#This Row],[Construction Unit Rate ($/m)]]*Table1[[#This Row],[Embellishment Area Factor]]</f>
        <v>153749.9492151973</v>
      </c>
      <c r="K1489" s="246">
        <v>4271.9278039210994</v>
      </c>
      <c r="L1489" s="337">
        <v>39.027494808321961</v>
      </c>
      <c r="M1489" s="88">
        <f>Table1[[#This Row],[Size of land (m2)]]*Table1[[#This Row],[Land Unit Rate ($/m2)]]</f>
        <v>166722.64018905695</v>
      </c>
      <c r="N1489" s="244">
        <v>2021</v>
      </c>
      <c r="O1489" s="202">
        <f>ROUND(IF(Table1[[#This Row],[Valuation Year]]=2016,(Table1[[#This Row],[Total Construction Cost ($)]]+Table1[[#This Row],[Land Value]])*('General Input Sheet'!$G$38/'General Input Sheet'!$G$43),Table1[[#This Row],[Total Construction Cost ($)]]+Table1[[#This Row],[Land Value]]),0)</f>
        <v>320473</v>
      </c>
      <c r="P1489" s="123" t="str" cm="1">
        <f t="array" ref="P1489">_xlfn.IFS(Table1[[#This Row],[Asset Class]]&lt;&gt;"Local","y",P$11=$E1489,"y",Table1[[#This Row],[Asset Class]]="Local","")</f>
        <v/>
      </c>
      <c r="Q1489" s="86" t="str" cm="1">
        <f t="array" ref="Q1489">_xlfn.IFS(Table1[[#This Row],[Asset Class]]&lt;&gt;"Local","y",Q$11=$E1489,"y",Table1[[#This Row],[Asset Class]]="Local","")</f>
        <v/>
      </c>
      <c r="R1489" s="86" t="str" cm="1">
        <f t="array" ref="R1489">_xlfn.IFS(Table1[[#This Row],[Asset Class]]&lt;&gt;"Local","y",R$11=$E1489,"y",Table1[[#This Row],[Asset Class]]="Local","")</f>
        <v>y</v>
      </c>
      <c r="S1489" s="341" t="str" cm="1">
        <f t="array" ref="S1489">_xlfn.IFS(Table1[[#This Row],[Asset Class]]&lt;&gt;"Local","y",S$11=$E1489,"y",Table1[[#This Row],[Asset Class]]="Local","")</f>
        <v/>
      </c>
      <c r="T1489" s="50"/>
      <c r="U1489" s="95" t="str">
        <f>IF(Table1[[#This Row],[Asset Class]]&lt;&gt;"Local",0.25,IF(P1489="y",1,""))</f>
        <v/>
      </c>
      <c r="V1489" s="415" t="str">
        <f>IF(Table1[[#This Row],[Asset Class]]&lt;&gt;"Local",0.25,IF(Q1489="y",1,""))</f>
        <v/>
      </c>
      <c r="W1489" s="415">
        <f>IF(Table1[[#This Row],[Asset Class]]&lt;&gt;"Local",0.25,IF(R1489="y",1,""))</f>
        <v>1</v>
      </c>
      <c r="X1489" s="415" t="str">
        <f>IF(Table1[[#This Row],[Asset Class]]&lt;&gt;"Local",0.25,IF(S1489="y",1,""))</f>
        <v/>
      </c>
      <c r="Y1489" s="95">
        <f t="shared" si="138"/>
        <v>1</v>
      </c>
      <c r="Z1489" s="50"/>
      <c r="AA1489" s="257" t="str">
        <f t="shared" si="139"/>
        <v/>
      </c>
      <c r="AB1489" s="258" t="str">
        <f t="shared" si="140"/>
        <v/>
      </c>
      <c r="AC1489" s="258">
        <f t="shared" si="141"/>
        <v>320473</v>
      </c>
      <c r="AD1489" s="258" t="str">
        <f t="shared" si="142"/>
        <v/>
      </c>
      <c r="AE1489" s="259">
        <f t="shared" si="143"/>
        <v>320473</v>
      </c>
    </row>
    <row r="1490" spans="1:31">
      <c r="A1490" s="26"/>
      <c r="B1490" s="210" t="s">
        <v>2558</v>
      </c>
      <c r="C1490" s="211" t="s">
        <v>2559</v>
      </c>
      <c r="D1490" s="211" t="s">
        <v>111</v>
      </c>
      <c r="E1490" s="211" t="s">
        <v>102</v>
      </c>
      <c r="F1490" s="241" t="s">
        <v>103</v>
      </c>
      <c r="G1490" s="357">
        <v>0.5</v>
      </c>
      <c r="H1490" s="360">
        <v>379.09807816282324</v>
      </c>
      <c r="I1490" s="365">
        <v>143.96305955739601</v>
      </c>
      <c r="J1490" s="332">
        <f>Table1[[#This Row],[Embellishment Area (m2)]]*Table1[[#This Row],[Construction Unit Rate ($/m)]]*Table1[[#This Row],[Embellishment Area Factor]]</f>
        <v>27288.059602324443</v>
      </c>
      <c r="K1490" s="246">
        <v>0</v>
      </c>
      <c r="L1490" s="337">
        <v>39.027494808321961</v>
      </c>
      <c r="M1490" s="88">
        <f>Table1[[#This Row],[Size of land (m2)]]*Table1[[#This Row],[Land Unit Rate ($/m2)]]</f>
        <v>0</v>
      </c>
      <c r="N1490" s="244">
        <v>2021</v>
      </c>
      <c r="O1490" s="202">
        <f>ROUND(IF(Table1[[#This Row],[Valuation Year]]=2016,(Table1[[#This Row],[Total Construction Cost ($)]]+Table1[[#This Row],[Land Value]])*('General Input Sheet'!$G$38/'General Input Sheet'!$G$43),Table1[[#This Row],[Total Construction Cost ($)]]+Table1[[#This Row],[Land Value]]),0)</f>
        <v>27288</v>
      </c>
      <c r="P1490" s="123" t="str" cm="1">
        <f t="array" ref="P1490">_xlfn.IFS(Table1[[#This Row],[Asset Class]]&lt;&gt;"Local","y",P$11=$E1490,"y",Table1[[#This Row],[Asset Class]]="Local","")</f>
        <v/>
      </c>
      <c r="Q1490" s="86" t="str" cm="1">
        <f t="array" ref="Q1490">_xlfn.IFS(Table1[[#This Row],[Asset Class]]&lt;&gt;"Local","y",Q$11=$E1490,"y",Table1[[#This Row],[Asset Class]]="Local","")</f>
        <v/>
      </c>
      <c r="R1490" s="86" t="str" cm="1">
        <f t="array" ref="R1490">_xlfn.IFS(Table1[[#This Row],[Asset Class]]&lt;&gt;"Local","y",R$11=$E1490,"y",Table1[[#This Row],[Asset Class]]="Local","")</f>
        <v>y</v>
      </c>
      <c r="S1490" s="341" t="str" cm="1">
        <f t="array" ref="S1490">_xlfn.IFS(Table1[[#This Row],[Asset Class]]&lt;&gt;"Local","y",S$11=$E1490,"y",Table1[[#This Row],[Asset Class]]="Local","")</f>
        <v/>
      </c>
      <c r="T1490" s="50"/>
      <c r="U1490" s="95" t="str">
        <f>IF(Table1[[#This Row],[Asset Class]]&lt;&gt;"Local",0.25,IF(P1490="y",1,""))</f>
        <v/>
      </c>
      <c r="V1490" s="415" t="str">
        <f>IF(Table1[[#This Row],[Asset Class]]&lt;&gt;"Local",0.25,IF(Q1490="y",1,""))</f>
        <v/>
      </c>
      <c r="W1490" s="415">
        <f>IF(Table1[[#This Row],[Asset Class]]&lt;&gt;"Local",0.25,IF(R1490="y",1,""))</f>
        <v>1</v>
      </c>
      <c r="X1490" s="415" t="str">
        <f>IF(Table1[[#This Row],[Asset Class]]&lt;&gt;"Local",0.25,IF(S1490="y",1,""))</f>
        <v/>
      </c>
      <c r="Y1490" s="95">
        <f t="shared" si="138"/>
        <v>1</v>
      </c>
      <c r="Z1490" s="50"/>
      <c r="AA1490" s="257" t="str">
        <f t="shared" si="139"/>
        <v/>
      </c>
      <c r="AB1490" s="258" t="str">
        <f t="shared" si="140"/>
        <v/>
      </c>
      <c r="AC1490" s="258">
        <f t="shared" si="141"/>
        <v>27288</v>
      </c>
      <c r="AD1490" s="258" t="str">
        <f t="shared" si="142"/>
        <v/>
      </c>
      <c r="AE1490" s="259">
        <f t="shared" si="143"/>
        <v>27288</v>
      </c>
    </row>
    <row r="1491" spans="1:31">
      <c r="A1491" s="26"/>
      <c r="B1491" s="210" t="s">
        <v>2558</v>
      </c>
      <c r="C1491" s="211" t="s">
        <v>2560</v>
      </c>
      <c r="D1491" s="211" t="s">
        <v>111</v>
      </c>
      <c r="E1491" s="211" t="s">
        <v>102</v>
      </c>
      <c r="F1491" s="241" t="s">
        <v>108</v>
      </c>
      <c r="G1491" s="357">
        <v>0.5</v>
      </c>
      <c r="H1491" s="360">
        <v>1202.8915717342211</v>
      </c>
      <c r="I1491" s="365">
        <v>143.96305955739601</v>
      </c>
      <c r="J1491" s="332">
        <f>Table1[[#This Row],[Embellishment Area (m2)]]*Table1[[#This Row],[Construction Unit Rate ($/m)]]*Table1[[#This Row],[Embellishment Area Factor]]</f>
        <v>86585.975491331686</v>
      </c>
      <c r="K1491" s="246">
        <v>0</v>
      </c>
      <c r="L1491" s="337">
        <v>39.027494808321961</v>
      </c>
      <c r="M1491" s="88">
        <f>Table1[[#This Row],[Size of land (m2)]]*Table1[[#This Row],[Land Unit Rate ($/m2)]]</f>
        <v>0</v>
      </c>
      <c r="N1491" s="244">
        <v>2021</v>
      </c>
      <c r="O1491" s="202">
        <f>ROUND(IF(Table1[[#This Row],[Valuation Year]]=2016,(Table1[[#This Row],[Total Construction Cost ($)]]+Table1[[#This Row],[Land Value]])*('General Input Sheet'!$G$38/'General Input Sheet'!$G$43),Table1[[#This Row],[Total Construction Cost ($)]]+Table1[[#This Row],[Land Value]]),0)</f>
        <v>86586</v>
      </c>
      <c r="P1491" s="123" t="str" cm="1">
        <f t="array" ref="P1491">_xlfn.IFS(Table1[[#This Row],[Asset Class]]&lt;&gt;"Local","y",P$11=$E1491,"y",Table1[[#This Row],[Asset Class]]="Local","")</f>
        <v/>
      </c>
      <c r="Q1491" s="86" t="str" cm="1">
        <f t="array" ref="Q1491">_xlfn.IFS(Table1[[#This Row],[Asset Class]]&lt;&gt;"Local","y",Q$11=$E1491,"y",Table1[[#This Row],[Asset Class]]="Local","")</f>
        <v/>
      </c>
      <c r="R1491" s="86" t="str" cm="1">
        <f t="array" ref="R1491">_xlfn.IFS(Table1[[#This Row],[Asset Class]]&lt;&gt;"Local","y",R$11=$E1491,"y",Table1[[#This Row],[Asset Class]]="Local","")</f>
        <v>y</v>
      </c>
      <c r="S1491" s="341" t="str" cm="1">
        <f t="array" ref="S1491">_xlfn.IFS(Table1[[#This Row],[Asset Class]]&lt;&gt;"Local","y",S$11=$E1491,"y",Table1[[#This Row],[Asset Class]]="Local","")</f>
        <v/>
      </c>
      <c r="T1491" s="50"/>
      <c r="U1491" s="95" t="str">
        <f>IF(Table1[[#This Row],[Asset Class]]&lt;&gt;"Local",0.25,IF(P1491="y",1,""))</f>
        <v/>
      </c>
      <c r="V1491" s="415" t="str">
        <f>IF(Table1[[#This Row],[Asset Class]]&lt;&gt;"Local",0.25,IF(Q1491="y",1,""))</f>
        <v/>
      </c>
      <c r="W1491" s="415">
        <f>IF(Table1[[#This Row],[Asset Class]]&lt;&gt;"Local",0.25,IF(R1491="y",1,""))</f>
        <v>1</v>
      </c>
      <c r="X1491" s="415" t="str">
        <f>IF(Table1[[#This Row],[Asset Class]]&lt;&gt;"Local",0.25,IF(S1491="y",1,""))</f>
        <v/>
      </c>
      <c r="Y1491" s="95">
        <f t="shared" si="138"/>
        <v>1</v>
      </c>
      <c r="Z1491" s="50"/>
      <c r="AA1491" s="257" t="str">
        <f t="shared" si="139"/>
        <v/>
      </c>
      <c r="AB1491" s="258" t="str">
        <f t="shared" si="140"/>
        <v/>
      </c>
      <c r="AC1491" s="258">
        <f t="shared" si="141"/>
        <v>86586</v>
      </c>
      <c r="AD1491" s="258" t="str">
        <f t="shared" si="142"/>
        <v/>
      </c>
      <c r="AE1491" s="259">
        <f t="shared" si="143"/>
        <v>86586</v>
      </c>
    </row>
    <row r="1492" spans="1:31">
      <c r="A1492" s="26"/>
      <c r="B1492" s="210" t="s">
        <v>2561</v>
      </c>
      <c r="C1492" s="211" t="s">
        <v>2562</v>
      </c>
      <c r="D1492" s="211" t="s">
        <v>111</v>
      </c>
      <c r="E1492" s="211" t="s">
        <v>143</v>
      </c>
      <c r="F1492" s="241" t="s">
        <v>103</v>
      </c>
      <c r="G1492" s="357">
        <v>0.5</v>
      </c>
      <c r="H1492" s="360">
        <v>2135.7697395316345</v>
      </c>
      <c r="I1492" s="365">
        <v>115.6419902144599</v>
      </c>
      <c r="J1492" s="332">
        <f>Table1[[#This Row],[Embellishment Area (m2)]]*Table1[[#This Row],[Construction Unit Rate ($/m)]]*Table1[[#This Row],[Embellishment Area Factor]]</f>
        <v>123492.33165962841</v>
      </c>
      <c r="K1492" s="246">
        <v>0</v>
      </c>
      <c r="L1492" s="337">
        <v>85.331826959272703</v>
      </c>
      <c r="M1492" s="88">
        <f>Table1[[#This Row],[Size of land (m2)]]*Table1[[#This Row],[Land Unit Rate ($/m2)]]</f>
        <v>0</v>
      </c>
      <c r="N1492" s="244">
        <v>2021</v>
      </c>
      <c r="O1492" s="202">
        <f>ROUND(IF(Table1[[#This Row],[Valuation Year]]=2016,(Table1[[#This Row],[Total Construction Cost ($)]]+Table1[[#This Row],[Land Value]])*('General Input Sheet'!$G$38/'General Input Sheet'!$G$43),Table1[[#This Row],[Total Construction Cost ($)]]+Table1[[#This Row],[Land Value]]),0)</f>
        <v>123492</v>
      </c>
      <c r="P1492" s="123" t="str" cm="1">
        <f t="array" ref="P1492">_xlfn.IFS(Table1[[#This Row],[Asset Class]]&lt;&gt;"Local","y",P$11=$E1492,"y",Table1[[#This Row],[Asset Class]]="Local","")</f>
        <v/>
      </c>
      <c r="Q1492" s="86" t="str" cm="1">
        <f t="array" ref="Q1492">_xlfn.IFS(Table1[[#This Row],[Asset Class]]&lt;&gt;"Local","y",Q$11=$E1492,"y",Table1[[#This Row],[Asset Class]]="Local","")</f>
        <v>y</v>
      </c>
      <c r="R1492" s="86" t="str" cm="1">
        <f t="array" ref="R1492">_xlfn.IFS(Table1[[#This Row],[Asset Class]]&lt;&gt;"Local","y",R$11=$E1492,"y",Table1[[#This Row],[Asset Class]]="Local","")</f>
        <v/>
      </c>
      <c r="S1492" s="341" t="str" cm="1">
        <f t="array" ref="S1492">_xlfn.IFS(Table1[[#This Row],[Asset Class]]&lt;&gt;"Local","y",S$11=$E1492,"y",Table1[[#This Row],[Asset Class]]="Local","")</f>
        <v/>
      </c>
      <c r="T1492" s="50"/>
      <c r="U1492" s="95" t="str">
        <f>IF(Table1[[#This Row],[Asset Class]]&lt;&gt;"Local",0.25,IF(P1492="y",1,""))</f>
        <v/>
      </c>
      <c r="V1492" s="415">
        <f>IF(Table1[[#This Row],[Asset Class]]&lt;&gt;"Local",0.25,IF(Q1492="y",1,""))</f>
        <v>1</v>
      </c>
      <c r="W1492" s="415" t="str">
        <f>IF(Table1[[#This Row],[Asset Class]]&lt;&gt;"Local",0.25,IF(R1492="y",1,""))</f>
        <v/>
      </c>
      <c r="X1492" s="415" t="str">
        <f>IF(Table1[[#This Row],[Asset Class]]&lt;&gt;"Local",0.25,IF(S1492="y",1,""))</f>
        <v/>
      </c>
      <c r="Y1492" s="95">
        <f t="shared" si="138"/>
        <v>1</v>
      </c>
      <c r="Z1492" s="50"/>
      <c r="AA1492" s="257" t="str">
        <f t="shared" si="139"/>
        <v/>
      </c>
      <c r="AB1492" s="258">
        <f t="shared" si="140"/>
        <v>123492</v>
      </c>
      <c r="AC1492" s="258" t="str">
        <f t="shared" si="141"/>
        <v/>
      </c>
      <c r="AD1492" s="258" t="str">
        <f t="shared" si="142"/>
        <v/>
      </c>
      <c r="AE1492" s="259">
        <f t="shared" si="143"/>
        <v>123492</v>
      </c>
    </row>
    <row r="1493" spans="1:31">
      <c r="A1493" s="26"/>
      <c r="B1493" s="210" t="s">
        <v>2563</v>
      </c>
      <c r="C1493" s="211" t="s">
        <v>2564</v>
      </c>
      <c r="D1493" s="211" t="s">
        <v>111</v>
      </c>
      <c r="E1493" s="211" t="s">
        <v>102</v>
      </c>
      <c r="F1493" s="241" t="s">
        <v>103</v>
      </c>
      <c r="G1493" s="357">
        <v>0.5</v>
      </c>
      <c r="H1493" s="360">
        <v>2006.7382331795729</v>
      </c>
      <c r="I1493" s="365">
        <v>143.96305955739601</v>
      </c>
      <c r="J1493" s="332">
        <f>Table1[[#This Row],[Embellishment Area (m2)]]*Table1[[#This Row],[Construction Unit Rate ($/m)]]*Table1[[#This Row],[Embellishment Area Factor]]</f>
        <v>144448.08788966725</v>
      </c>
      <c r="K1493" s="246">
        <v>0</v>
      </c>
      <c r="L1493" s="337">
        <v>39.027494808321961</v>
      </c>
      <c r="M1493" s="88">
        <f>Table1[[#This Row],[Size of land (m2)]]*Table1[[#This Row],[Land Unit Rate ($/m2)]]</f>
        <v>0</v>
      </c>
      <c r="N1493" s="244">
        <v>2021</v>
      </c>
      <c r="O1493" s="202">
        <f>ROUND(IF(Table1[[#This Row],[Valuation Year]]=2016,(Table1[[#This Row],[Total Construction Cost ($)]]+Table1[[#This Row],[Land Value]])*('General Input Sheet'!$G$38/'General Input Sheet'!$G$43),Table1[[#This Row],[Total Construction Cost ($)]]+Table1[[#This Row],[Land Value]]),0)</f>
        <v>144448</v>
      </c>
      <c r="P1493" s="123" t="str" cm="1">
        <f t="array" ref="P1493">_xlfn.IFS(Table1[[#This Row],[Asset Class]]&lt;&gt;"Local","y",P$11=$E1493,"y",Table1[[#This Row],[Asset Class]]="Local","")</f>
        <v/>
      </c>
      <c r="Q1493" s="86" t="str" cm="1">
        <f t="array" ref="Q1493">_xlfn.IFS(Table1[[#This Row],[Asset Class]]&lt;&gt;"Local","y",Q$11=$E1493,"y",Table1[[#This Row],[Asset Class]]="Local","")</f>
        <v/>
      </c>
      <c r="R1493" s="86" t="str" cm="1">
        <f t="array" ref="R1493">_xlfn.IFS(Table1[[#This Row],[Asset Class]]&lt;&gt;"Local","y",R$11=$E1493,"y",Table1[[#This Row],[Asset Class]]="Local","")</f>
        <v>y</v>
      </c>
      <c r="S1493" s="341" t="str" cm="1">
        <f t="array" ref="S1493">_xlfn.IFS(Table1[[#This Row],[Asset Class]]&lt;&gt;"Local","y",S$11=$E1493,"y",Table1[[#This Row],[Asset Class]]="Local","")</f>
        <v/>
      </c>
      <c r="T1493" s="50"/>
      <c r="U1493" s="95" t="str">
        <f>IF(Table1[[#This Row],[Asset Class]]&lt;&gt;"Local",0.25,IF(P1493="y",1,""))</f>
        <v/>
      </c>
      <c r="V1493" s="415" t="str">
        <f>IF(Table1[[#This Row],[Asset Class]]&lt;&gt;"Local",0.25,IF(Q1493="y",1,""))</f>
        <v/>
      </c>
      <c r="W1493" s="415">
        <f>IF(Table1[[#This Row],[Asset Class]]&lt;&gt;"Local",0.25,IF(R1493="y",1,""))</f>
        <v>1</v>
      </c>
      <c r="X1493" s="415" t="str">
        <f>IF(Table1[[#This Row],[Asset Class]]&lt;&gt;"Local",0.25,IF(S1493="y",1,""))</f>
        <v/>
      </c>
      <c r="Y1493" s="95">
        <f t="shared" si="138"/>
        <v>1</v>
      </c>
      <c r="Z1493" s="50"/>
      <c r="AA1493" s="257" t="str">
        <f t="shared" si="139"/>
        <v/>
      </c>
      <c r="AB1493" s="258" t="str">
        <f t="shared" si="140"/>
        <v/>
      </c>
      <c r="AC1493" s="258">
        <f t="shared" si="141"/>
        <v>144448</v>
      </c>
      <c r="AD1493" s="258" t="str">
        <f t="shared" si="142"/>
        <v/>
      </c>
      <c r="AE1493" s="259">
        <f t="shared" si="143"/>
        <v>144448</v>
      </c>
    </row>
    <row r="1494" spans="1:31">
      <c r="A1494" s="26"/>
      <c r="B1494" s="210" t="s">
        <v>2565</v>
      </c>
      <c r="C1494" s="211" t="s">
        <v>2566</v>
      </c>
      <c r="D1494" s="211" t="s">
        <v>111</v>
      </c>
      <c r="E1494" s="211" t="s">
        <v>102</v>
      </c>
      <c r="F1494" s="241" t="s">
        <v>108</v>
      </c>
      <c r="G1494" s="357">
        <v>0.5</v>
      </c>
      <c r="H1494" s="360">
        <v>21413.642398001379</v>
      </c>
      <c r="I1494" s="365">
        <v>143.96305955739601</v>
      </c>
      <c r="J1494" s="332">
        <f>Table1[[#This Row],[Embellishment Area (m2)]]*Table1[[#This Row],[Construction Unit Rate ($/m)]]*Table1[[#This Row],[Embellishment Area Factor]]</f>
        <v>1541386.7379421263</v>
      </c>
      <c r="K1494" s="246">
        <v>0</v>
      </c>
      <c r="L1494" s="337">
        <v>39.027494808321961</v>
      </c>
      <c r="M1494" s="88">
        <f>Table1[[#This Row],[Size of land (m2)]]*Table1[[#This Row],[Land Unit Rate ($/m2)]]</f>
        <v>0</v>
      </c>
      <c r="N1494" s="244">
        <v>2021</v>
      </c>
      <c r="O1494" s="202">
        <f>ROUND(IF(Table1[[#This Row],[Valuation Year]]=2016,(Table1[[#This Row],[Total Construction Cost ($)]]+Table1[[#This Row],[Land Value]])*('General Input Sheet'!$G$38/'General Input Sheet'!$G$43),Table1[[#This Row],[Total Construction Cost ($)]]+Table1[[#This Row],[Land Value]]),0)</f>
        <v>1541387</v>
      </c>
      <c r="P1494" s="123" t="str" cm="1">
        <f t="array" ref="P1494">_xlfn.IFS(Table1[[#This Row],[Asset Class]]&lt;&gt;"Local","y",P$11=$E1494,"y",Table1[[#This Row],[Asset Class]]="Local","")</f>
        <v/>
      </c>
      <c r="Q1494" s="86" t="str" cm="1">
        <f t="array" ref="Q1494">_xlfn.IFS(Table1[[#This Row],[Asset Class]]&lt;&gt;"Local","y",Q$11=$E1494,"y",Table1[[#This Row],[Asset Class]]="Local","")</f>
        <v/>
      </c>
      <c r="R1494" s="86" t="str" cm="1">
        <f t="array" ref="R1494">_xlfn.IFS(Table1[[#This Row],[Asset Class]]&lt;&gt;"Local","y",R$11=$E1494,"y",Table1[[#This Row],[Asset Class]]="Local","")</f>
        <v>y</v>
      </c>
      <c r="S1494" s="341" t="str" cm="1">
        <f t="array" ref="S1494">_xlfn.IFS(Table1[[#This Row],[Asset Class]]&lt;&gt;"Local","y",S$11=$E1494,"y",Table1[[#This Row],[Asset Class]]="Local","")</f>
        <v/>
      </c>
      <c r="T1494" s="50"/>
      <c r="U1494" s="95" t="str">
        <f>IF(Table1[[#This Row],[Asset Class]]&lt;&gt;"Local",0.25,IF(P1494="y",1,""))</f>
        <v/>
      </c>
      <c r="V1494" s="415" t="str">
        <f>IF(Table1[[#This Row],[Asset Class]]&lt;&gt;"Local",0.25,IF(Q1494="y",1,""))</f>
        <v/>
      </c>
      <c r="W1494" s="415">
        <f>IF(Table1[[#This Row],[Asset Class]]&lt;&gt;"Local",0.25,IF(R1494="y",1,""))</f>
        <v>1</v>
      </c>
      <c r="X1494" s="415" t="str">
        <f>IF(Table1[[#This Row],[Asset Class]]&lt;&gt;"Local",0.25,IF(S1494="y",1,""))</f>
        <v/>
      </c>
      <c r="Y1494" s="95">
        <f t="shared" si="138"/>
        <v>1</v>
      </c>
      <c r="Z1494" s="50"/>
      <c r="AA1494" s="257" t="str">
        <f t="shared" si="139"/>
        <v/>
      </c>
      <c r="AB1494" s="258" t="str">
        <f t="shared" si="140"/>
        <v/>
      </c>
      <c r="AC1494" s="258">
        <f t="shared" si="141"/>
        <v>1541387</v>
      </c>
      <c r="AD1494" s="258" t="str">
        <f t="shared" si="142"/>
        <v/>
      </c>
      <c r="AE1494" s="259">
        <f t="shared" si="143"/>
        <v>1541387</v>
      </c>
    </row>
    <row r="1495" spans="1:31">
      <c r="A1495" s="26"/>
      <c r="B1495" s="210" t="s">
        <v>2565</v>
      </c>
      <c r="C1495" s="211" t="s">
        <v>2567</v>
      </c>
      <c r="D1495" s="211" t="s">
        <v>111</v>
      </c>
      <c r="E1495" s="211" t="s">
        <v>102</v>
      </c>
      <c r="F1495" s="241" t="s">
        <v>103</v>
      </c>
      <c r="G1495" s="357">
        <v>0.5</v>
      </c>
      <c r="H1495" s="360">
        <v>6088.2226648157448</v>
      </c>
      <c r="I1495" s="365">
        <v>143.96305955739601</v>
      </c>
      <c r="J1495" s="332">
        <f>Table1[[#This Row],[Embellishment Area (m2)]]*Table1[[#This Row],[Construction Unit Rate ($/m)]]*Table1[[#This Row],[Embellishment Area Factor]]</f>
        <v>438239.58104677865</v>
      </c>
      <c r="K1495" s="246">
        <v>0</v>
      </c>
      <c r="L1495" s="337">
        <v>39.027494808321961</v>
      </c>
      <c r="M1495" s="88">
        <f>Table1[[#This Row],[Size of land (m2)]]*Table1[[#This Row],[Land Unit Rate ($/m2)]]</f>
        <v>0</v>
      </c>
      <c r="N1495" s="244">
        <v>2021</v>
      </c>
      <c r="O1495" s="202">
        <f>ROUND(IF(Table1[[#This Row],[Valuation Year]]=2016,(Table1[[#This Row],[Total Construction Cost ($)]]+Table1[[#This Row],[Land Value]])*('General Input Sheet'!$G$38/'General Input Sheet'!$G$43),Table1[[#This Row],[Total Construction Cost ($)]]+Table1[[#This Row],[Land Value]]),0)</f>
        <v>438240</v>
      </c>
      <c r="P1495" s="123" t="str" cm="1">
        <f t="array" ref="P1495">_xlfn.IFS(Table1[[#This Row],[Asset Class]]&lt;&gt;"Local","y",P$11=$E1495,"y",Table1[[#This Row],[Asset Class]]="Local","")</f>
        <v/>
      </c>
      <c r="Q1495" s="86" t="str" cm="1">
        <f t="array" ref="Q1495">_xlfn.IFS(Table1[[#This Row],[Asset Class]]&lt;&gt;"Local","y",Q$11=$E1495,"y",Table1[[#This Row],[Asset Class]]="Local","")</f>
        <v/>
      </c>
      <c r="R1495" s="86" t="str" cm="1">
        <f t="array" ref="R1495">_xlfn.IFS(Table1[[#This Row],[Asset Class]]&lt;&gt;"Local","y",R$11=$E1495,"y",Table1[[#This Row],[Asset Class]]="Local","")</f>
        <v>y</v>
      </c>
      <c r="S1495" s="341" t="str" cm="1">
        <f t="array" ref="S1495">_xlfn.IFS(Table1[[#This Row],[Asset Class]]&lt;&gt;"Local","y",S$11=$E1495,"y",Table1[[#This Row],[Asset Class]]="Local","")</f>
        <v/>
      </c>
      <c r="T1495" s="50"/>
      <c r="U1495" s="95" t="str">
        <f>IF(Table1[[#This Row],[Asset Class]]&lt;&gt;"Local",0.25,IF(P1495="y",1,""))</f>
        <v/>
      </c>
      <c r="V1495" s="415" t="str">
        <f>IF(Table1[[#This Row],[Asset Class]]&lt;&gt;"Local",0.25,IF(Q1495="y",1,""))</f>
        <v/>
      </c>
      <c r="W1495" s="415">
        <f>IF(Table1[[#This Row],[Asset Class]]&lt;&gt;"Local",0.25,IF(R1495="y",1,""))</f>
        <v>1</v>
      </c>
      <c r="X1495" s="415" t="str">
        <f>IF(Table1[[#This Row],[Asset Class]]&lt;&gt;"Local",0.25,IF(S1495="y",1,""))</f>
        <v/>
      </c>
      <c r="Y1495" s="95">
        <f t="shared" si="138"/>
        <v>1</v>
      </c>
      <c r="Z1495" s="50"/>
      <c r="AA1495" s="257" t="str">
        <f t="shared" si="139"/>
        <v/>
      </c>
      <c r="AB1495" s="258" t="str">
        <f t="shared" si="140"/>
        <v/>
      </c>
      <c r="AC1495" s="258">
        <f t="shared" si="141"/>
        <v>438240</v>
      </c>
      <c r="AD1495" s="258" t="str">
        <f t="shared" si="142"/>
        <v/>
      </c>
      <c r="AE1495" s="259">
        <f t="shared" si="143"/>
        <v>438240</v>
      </c>
    </row>
    <row r="1496" spans="1:31">
      <c r="A1496" s="26"/>
      <c r="B1496" s="210" t="s">
        <v>2568</v>
      </c>
      <c r="C1496" s="211" t="s">
        <v>2569</v>
      </c>
      <c r="D1496" s="211" t="s">
        <v>111</v>
      </c>
      <c r="E1496" s="211" t="s">
        <v>107</v>
      </c>
      <c r="F1496" s="241" t="s">
        <v>103</v>
      </c>
      <c r="G1496" s="357">
        <v>0.5</v>
      </c>
      <c r="H1496" s="360">
        <v>927.53288065215349</v>
      </c>
      <c r="I1496" s="365">
        <v>111.62041035606889</v>
      </c>
      <c r="J1496" s="332">
        <f>Table1[[#This Row],[Embellishment Area (m2)]]*Table1[[#This Row],[Construction Unit Rate ($/m)]]*Table1[[#This Row],[Embellishment Area Factor]]</f>
        <v>51765.80037857002</v>
      </c>
      <c r="K1496" s="246">
        <v>0</v>
      </c>
      <c r="L1496" s="337">
        <v>66.125722619436161</v>
      </c>
      <c r="M1496" s="88">
        <f>Table1[[#This Row],[Size of land (m2)]]*Table1[[#This Row],[Land Unit Rate ($/m2)]]</f>
        <v>0</v>
      </c>
      <c r="N1496" s="244">
        <v>2021</v>
      </c>
      <c r="O1496" s="202">
        <f>ROUND(IF(Table1[[#This Row],[Valuation Year]]=2016,(Table1[[#This Row],[Total Construction Cost ($)]]+Table1[[#This Row],[Land Value]])*('General Input Sheet'!$G$38/'General Input Sheet'!$G$43),Table1[[#This Row],[Total Construction Cost ($)]]+Table1[[#This Row],[Land Value]]),0)</f>
        <v>51766</v>
      </c>
      <c r="P1496" s="123" t="str" cm="1">
        <f t="array" ref="P1496">_xlfn.IFS(Table1[[#This Row],[Asset Class]]&lt;&gt;"Local","y",P$11=$E1496,"y",Table1[[#This Row],[Asset Class]]="Local","")</f>
        <v>y</v>
      </c>
      <c r="Q1496" s="86" t="str" cm="1">
        <f t="array" ref="Q1496">_xlfn.IFS(Table1[[#This Row],[Asset Class]]&lt;&gt;"Local","y",Q$11=$E1496,"y",Table1[[#This Row],[Asset Class]]="Local","")</f>
        <v/>
      </c>
      <c r="R1496" s="86" t="str" cm="1">
        <f t="array" ref="R1496">_xlfn.IFS(Table1[[#This Row],[Asset Class]]&lt;&gt;"Local","y",R$11=$E1496,"y",Table1[[#This Row],[Asset Class]]="Local","")</f>
        <v/>
      </c>
      <c r="S1496" s="341" t="str" cm="1">
        <f t="array" ref="S1496">_xlfn.IFS(Table1[[#This Row],[Asset Class]]&lt;&gt;"Local","y",S$11=$E1496,"y",Table1[[#This Row],[Asset Class]]="Local","")</f>
        <v/>
      </c>
      <c r="T1496" s="50"/>
      <c r="U1496" s="95">
        <f>IF(Table1[[#This Row],[Asset Class]]&lt;&gt;"Local",0.25,IF(P1496="y",1,""))</f>
        <v>1</v>
      </c>
      <c r="V1496" s="415" t="str">
        <f>IF(Table1[[#This Row],[Asset Class]]&lt;&gt;"Local",0.25,IF(Q1496="y",1,""))</f>
        <v/>
      </c>
      <c r="W1496" s="415" t="str">
        <f>IF(Table1[[#This Row],[Asset Class]]&lt;&gt;"Local",0.25,IF(R1496="y",1,""))</f>
        <v/>
      </c>
      <c r="X1496" s="415" t="str">
        <f>IF(Table1[[#This Row],[Asset Class]]&lt;&gt;"Local",0.25,IF(S1496="y",1,""))</f>
        <v/>
      </c>
      <c r="Y1496" s="95">
        <f t="shared" si="138"/>
        <v>1</v>
      </c>
      <c r="Z1496" s="50"/>
      <c r="AA1496" s="257">
        <f t="shared" si="139"/>
        <v>51766</v>
      </c>
      <c r="AB1496" s="258" t="str">
        <f t="shared" si="140"/>
        <v/>
      </c>
      <c r="AC1496" s="258" t="str">
        <f t="shared" si="141"/>
        <v/>
      </c>
      <c r="AD1496" s="258" t="str">
        <f t="shared" si="142"/>
        <v/>
      </c>
      <c r="AE1496" s="259">
        <f t="shared" si="143"/>
        <v>51766</v>
      </c>
    </row>
    <row r="1497" spans="1:31">
      <c r="A1497" s="26"/>
      <c r="B1497" s="210" t="s">
        <v>2570</v>
      </c>
      <c r="C1497" s="211" t="s">
        <v>2571</v>
      </c>
      <c r="D1497" s="211" t="s">
        <v>111</v>
      </c>
      <c r="E1497" s="211" t="s">
        <v>107</v>
      </c>
      <c r="F1497" s="241" t="s">
        <v>103</v>
      </c>
      <c r="G1497" s="357">
        <v>0.5</v>
      </c>
      <c r="H1497" s="360">
        <v>1020.0960860226985</v>
      </c>
      <c r="I1497" s="365">
        <v>111.62041035606889</v>
      </c>
      <c r="J1497" s="332">
        <f>Table1[[#This Row],[Embellishment Area (m2)]]*Table1[[#This Row],[Construction Unit Rate ($/m)]]*Table1[[#This Row],[Embellishment Area Factor]]</f>
        <v>56931.771862236674</v>
      </c>
      <c r="K1497" s="246">
        <v>0</v>
      </c>
      <c r="L1497" s="337">
        <v>66.125722619436161</v>
      </c>
      <c r="M1497" s="88">
        <f>Table1[[#This Row],[Size of land (m2)]]*Table1[[#This Row],[Land Unit Rate ($/m2)]]</f>
        <v>0</v>
      </c>
      <c r="N1497" s="244">
        <v>2021</v>
      </c>
      <c r="O1497" s="202">
        <f>ROUND(IF(Table1[[#This Row],[Valuation Year]]=2016,(Table1[[#This Row],[Total Construction Cost ($)]]+Table1[[#This Row],[Land Value]])*('General Input Sheet'!$G$38/'General Input Sheet'!$G$43),Table1[[#This Row],[Total Construction Cost ($)]]+Table1[[#This Row],[Land Value]]),0)</f>
        <v>56932</v>
      </c>
      <c r="P1497" s="123" t="str" cm="1">
        <f t="array" ref="P1497">_xlfn.IFS(Table1[[#This Row],[Asset Class]]&lt;&gt;"Local","y",P$11=$E1497,"y",Table1[[#This Row],[Asset Class]]="Local","")</f>
        <v>y</v>
      </c>
      <c r="Q1497" s="86" t="str" cm="1">
        <f t="array" ref="Q1497">_xlfn.IFS(Table1[[#This Row],[Asset Class]]&lt;&gt;"Local","y",Q$11=$E1497,"y",Table1[[#This Row],[Asset Class]]="Local","")</f>
        <v/>
      </c>
      <c r="R1497" s="86" t="str" cm="1">
        <f t="array" ref="R1497">_xlfn.IFS(Table1[[#This Row],[Asset Class]]&lt;&gt;"Local","y",R$11=$E1497,"y",Table1[[#This Row],[Asset Class]]="Local","")</f>
        <v/>
      </c>
      <c r="S1497" s="341" t="str" cm="1">
        <f t="array" ref="S1497">_xlfn.IFS(Table1[[#This Row],[Asset Class]]&lt;&gt;"Local","y",S$11=$E1497,"y",Table1[[#This Row],[Asset Class]]="Local","")</f>
        <v/>
      </c>
      <c r="T1497" s="50"/>
      <c r="U1497" s="95">
        <f>IF(Table1[[#This Row],[Asset Class]]&lt;&gt;"Local",0.25,IF(P1497="y",1,""))</f>
        <v>1</v>
      </c>
      <c r="V1497" s="415" t="str">
        <f>IF(Table1[[#This Row],[Asset Class]]&lt;&gt;"Local",0.25,IF(Q1497="y",1,""))</f>
        <v/>
      </c>
      <c r="W1497" s="415" t="str">
        <f>IF(Table1[[#This Row],[Asset Class]]&lt;&gt;"Local",0.25,IF(R1497="y",1,""))</f>
        <v/>
      </c>
      <c r="X1497" s="415" t="str">
        <f>IF(Table1[[#This Row],[Asset Class]]&lt;&gt;"Local",0.25,IF(S1497="y",1,""))</f>
        <v/>
      </c>
      <c r="Y1497" s="95">
        <f t="shared" si="138"/>
        <v>1</v>
      </c>
      <c r="Z1497" s="50"/>
      <c r="AA1497" s="257">
        <f t="shared" si="139"/>
        <v>56932</v>
      </c>
      <c r="AB1497" s="258" t="str">
        <f t="shared" si="140"/>
        <v/>
      </c>
      <c r="AC1497" s="258" t="str">
        <f t="shared" si="141"/>
        <v/>
      </c>
      <c r="AD1497" s="258" t="str">
        <f t="shared" si="142"/>
        <v/>
      </c>
      <c r="AE1497" s="259">
        <f t="shared" si="143"/>
        <v>56932</v>
      </c>
    </row>
    <row r="1498" spans="1:31">
      <c r="A1498" s="26"/>
      <c r="B1498" s="210" t="s">
        <v>2572</v>
      </c>
      <c r="C1498" s="211" t="s">
        <v>2573</v>
      </c>
      <c r="D1498" s="211" t="s">
        <v>111</v>
      </c>
      <c r="E1498" s="211" t="s">
        <v>102</v>
      </c>
      <c r="F1498" s="241" t="s">
        <v>108</v>
      </c>
      <c r="G1498" s="357">
        <v>0.5</v>
      </c>
      <c r="H1498" s="360">
        <v>6038.6897140338051</v>
      </c>
      <c r="I1498" s="365">
        <v>143.96305955739601</v>
      </c>
      <c r="J1498" s="332">
        <f>Table1[[#This Row],[Embellishment Area (m2)]]*Table1[[#This Row],[Construction Unit Rate ($/m)]]*Table1[[#This Row],[Embellishment Area Factor]]</f>
        <v>434674.12347504165</v>
      </c>
      <c r="K1498" s="246">
        <v>0</v>
      </c>
      <c r="L1498" s="337">
        <v>39.027494808321961</v>
      </c>
      <c r="M1498" s="88">
        <f>Table1[[#This Row],[Size of land (m2)]]*Table1[[#This Row],[Land Unit Rate ($/m2)]]</f>
        <v>0</v>
      </c>
      <c r="N1498" s="244">
        <v>2021</v>
      </c>
      <c r="O1498" s="202">
        <f>ROUND(IF(Table1[[#This Row],[Valuation Year]]=2016,(Table1[[#This Row],[Total Construction Cost ($)]]+Table1[[#This Row],[Land Value]])*('General Input Sheet'!$G$38/'General Input Sheet'!$G$43),Table1[[#This Row],[Total Construction Cost ($)]]+Table1[[#This Row],[Land Value]]),0)</f>
        <v>434674</v>
      </c>
      <c r="P1498" s="123" t="str" cm="1">
        <f t="array" ref="P1498">_xlfn.IFS(Table1[[#This Row],[Asset Class]]&lt;&gt;"Local","y",P$11=$E1498,"y",Table1[[#This Row],[Asset Class]]="Local","")</f>
        <v/>
      </c>
      <c r="Q1498" s="86" t="str" cm="1">
        <f t="array" ref="Q1498">_xlfn.IFS(Table1[[#This Row],[Asset Class]]&lt;&gt;"Local","y",Q$11=$E1498,"y",Table1[[#This Row],[Asset Class]]="Local","")</f>
        <v/>
      </c>
      <c r="R1498" s="86" t="str" cm="1">
        <f t="array" ref="R1498">_xlfn.IFS(Table1[[#This Row],[Asset Class]]&lt;&gt;"Local","y",R$11=$E1498,"y",Table1[[#This Row],[Asset Class]]="Local","")</f>
        <v>y</v>
      </c>
      <c r="S1498" s="341" t="str" cm="1">
        <f t="array" ref="S1498">_xlfn.IFS(Table1[[#This Row],[Asset Class]]&lt;&gt;"Local","y",S$11=$E1498,"y",Table1[[#This Row],[Asset Class]]="Local","")</f>
        <v/>
      </c>
      <c r="T1498" s="50"/>
      <c r="U1498" s="95" t="str">
        <f>IF(Table1[[#This Row],[Asset Class]]&lt;&gt;"Local",0.25,IF(P1498="y",1,""))</f>
        <v/>
      </c>
      <c r="V1498" s="415" t="str">
        <f>IF(Table1[[#This Row],[Asset Class]]&lt;&gt;"Local",0.25,IF(Q1498="y",1,""))</f>
        <v/>
      </c>
      <c r="W1498" s="415">
        <f>IF(Table1[[#This Row],[Asset Class]]&lt;&gt;"Local",0.25,IF(R1498="y",1,""))</f>
        <v>1</v>
      </c>
      <c r="X1498" s="415" t="str">
        <f>IF(Table1[[#This Row],[Asset Class]]&lt;&gt;"Local",0.25,IF(S1498="y",1,""))</f>
        <v/>
      </c>
      <c r="Y1498" s="95">
        <f t="shared" si="138"/>
        <v>1</v>
      </c>
      <c r="Z1498" s="50"/>
      <c r="AA1498" s="257" t="str">
        <f t="shared" si="139"/>
        <v/>
      </c>
      <c r="AB1498" s="258" t="str">
        <f t="shared" si="140"/>
        <v/>
      </c>
      <c r="AC1498" s="258">
        <f t="shared" si="141"/>
        <v>434674</v>
      </c>
      <c r="AD1498" s="258" t="str">
        <f t="shared" si="142"/>
        <v/>
      </c>
      <c r="AE1498" s="259">
        <f t="shared" si="143"/>
        <v>434674</v>
      </c>
    </row>
    <row r="1499" spans="1:31">
      <c r="A1499" s="26"/>
      <c r="B1499" s="210" t="s">
        <v>2574</v>
      </c>
      <c r="C1499" s="211" t="s">
        <v>2575</v>
      </c>
      <c r="D1499" s="211" t="s">
        <v>111</v>
      </c>
      <c r="E1499" s="211" t="s">
        <v>102</v>
      </c>
      <c r="F1499" s="241" t="s">
        <v>108</v>
      </c>
      <c r="G1499" s="357">
        <v>0.5</v>
      </c>
      <c r="H1499" s="360">
        <v>11435.855375900384</v>
      </c>
      <c r="I1499" s="365">
        <v>143.96305955739601</v>
      </c>
      <c r="J1499" s="332">
        <f>Table1[[#This Row],[Embellishment Area (m2)]]*Table1[[#This Row],[Construction Unit Rate ($/m)]]*Table1[[#This Row],[Embellishment Area Factor]]</f>
        <v>823170.36428525718</v>
      </c>
      <c r="K1499" s="246">
        <v>0</v>
      </c>
      <c r="L1499" s="337">
        <v>39.027494808321961</v>
      </c>
      <c r="M1499" s="88">
        <f>Table1[[#This Row],[Size of land (m2)]]*Table1[[#This Row],[Land Unit Rate ($/m2)]]</f>
        <v>0</v>
      </c>
      <c r="N1499" s="244">
        <v>2021</v>
      </c>
      <c r="O1499" s="202">
        <f>ROUND(IF(Table1[[#This Row],[Valuation Year]]=2016,(Table1[[#This Row],[Total Construction Cost ($)]]+Table1[[#This Row],[Land Value]])*('General Input Sheet'!$G$38/'General Input Sheet'!$G$43),Table1[[#This Row],[Total Construction Cost ($)]]+Table1[[#This Row],[Land Value]]),0)</f>
        <v>823170</v>
      </c>
      <c r="P1499" s="123" t="str" cm="1">
        <f t="array" ref="P1499">_xlfn.IFS(Table1[[#This Row],[Asset Class]]&lt;&gt;"Local","y",P$11=$E1499,"y",Table1[[#This Row],[Asset Class]]="Local","")</f>
        <v/>
      </c>
      <c r="Q1499" s="86" t="str" cm="1">
        <f t="array" ref="Q1499">_xlfn.IFS(Table1[[#This Row],[Asset Class]]&lt;&gt;"Local","y",Q$11=$E1499,"y",Table1[[#This Row],[Asset Class]]="Local","")</f>
        <v/>
      </c>
      <c r="R1499" s="86" t="str" cm="1">
        <f t="array" ref="R1499">_xlfn.IFS(Table1[[#This Row],[Asset Class]]&lt;&gt;"Local","y",R$11=$E1499,"y",Table1[[#This Row],[Asset Class]]="Local","")</f>
        <v>y</v>
      </c>
      <c r="S1499" s="341" t="str" cm="1">
        <f t="array" ref="S1499">_xlfn.IFS(Table1[[#This Row],[Asset Class]]&lt;&gt;"Local","y",S$11=$E1499,"y",Table1[[#This Row],[Asset Class]]="Local","")</f>
        <v/>
      </c>
      <c r="T1499" s="50"/>
      <c r="U1499" s="95" t="str">
        <f>IF(Table1[[#This Row],[Asset Class]]&lt;&gt;"Local",0.25,IF(P1499="y",1,""))</f>
        <v/>
      </c>
      <c r="V1499" s="415" t="str">
        <f>IF(Table1[[#This Row],[Asset Class]]&lt;&gt;"Local",0.25,IF(Q1499="y",1,""))</f>
        <v/>
      </c>
      <c r="W1499" s="415">
        <f>IF(Table1[[#This Row],[Asset Class]]&lt;&gt;"Local",0.25,IF(R1499="y",1,""))</f>
        <v>1</v>
      </c>
      <c r="X1499" s="415" t="str">
        <f>IF(Table1[[#This Row],[Asset Class]]&lt;&gt;"Local",0.25,IF(S1499="y",1,""))</f>
        <v/>
      </c>
      <c r="Y1499" s="95">
        <f t="shared" si="138"/>
        <v>1</v>
      </c>
      <c r="Z1499" s="50"/>
      <c r="AA1499" s="257" t="str">
        <f t="shared" si="139"/>
        <v/>
      </c>
      <c r="AB1499" s="258" t="str">
        <f t="shared" si="140"/>
        <v/>
      </c>
      <c r="AC1499" s="258">
        <f t="shared" si="141"/>
        <v>823170</v>
      </c>
      <c r="AD1499" s="258" t="str">
        <f t="shared" si="142"/>
        <v/>
      </c>
      <c r="AE1499" s="259">
        <f t="shared" si="143"/>
        <v>823170</v>
      </c>
    </row>
    <row r="1500" spans="1:31">
      <c r="A1500" s="26"/>
      <c r="B1500" s="210" t="s">
        <v>2576</v>
      </c>
      <c r="C1500" s="211" t="s">
        <v>2577</v>
      </c>
      <c r="D1500" s="211" t="s">
        <v>111</v>
      </c>
      <c r="E1500" s="211" t="s">
        <v>102</v>
      </c>
      <c r="F1500" s="241" t="s">
        <v>103</v>
      </c>
      <c r="G1500" s="357">
        <v>0.5</v>
      </c>
      <c r="H1500" s="360">
        <v>5501.2931808264148</v>
      </c>
      <c r="I1500" s="365">
        <v>143.96305955739601</v>
      </c>
      <c r="J1500" s="332">
        <f>Table1[[#This Row],[Embellishment Area (m2)]]*Table1[[#This Row],[Construction Unit Rate ($/m)]]*Table1[[#This Row],[Embellishment Area Factor]]</f>
        <v>395991.49891700485</v>
      </c>
      <c r="K1500" s="246">
        <v>0</v>
      </c>
      <c r="L1500" s="337">
        <v>39.027494808321961</v>
      </c>
      <c r="M1500" s="88">
        <f>Table1[[#This Row],[Size of land (m2)]]*Table1[[#This Row],[Land Unit Rate ($/m2)]]</f>
        <v>0</v>
      </c>
      <c r="N1500" s="244">
        <v>2021</v>
      </c>
      <c r="O1500" s="202">
        <f>ROUND(IF(Table1[[#This Row],[Valuation Year]]=2016,(Table1[[#This Row],[Total Construction Cost ($)]]+Table1[[#This Row],[Land Value]])*('General Input Sheet'!$G$38/'General Input Sheet'!$G$43),Table1[[#This Row],[Total Construction Cost ($)]]+Table1[[#This Row],[Land Value]]),0)</f>
        <v>395991</v>
      </c>
      <c r="P1500" s="123" t="str" cm="1">
        <f t="array" ref="P1500">_xlfn.IFS(Table1[[#This Row],[Asset Class]]&lt;&gt;"Local","y",P$11=$E1500,"y",Table1[[#This Row],[Asset Class]]="Local","")</f>
        <v/>
      </c>
      <c r="Q1500" s="86" t="str" cm="1">
        <f t="array" ref="Q1500">_xlfn.IFS(Table1[[#This Row],[Asset Class]]&lt;&gt;"Local","y",Q$11=$E1500,"y",Table1[[#This Row],[Asset Class]]="Local","")</f>
        <v/>
      </c>
      <c r="R1500" s="86" t="str" cm="1">
        <f t="array" ref="R1500">_xlfn.IFS(Table1[[#This Row],[Asset Class]]&lt;&gt;"Local","y",R$11=$E1500,"y",Table1[[#This Row],[Asset Class]]="Local","")</f>
        <v>y</v>
      </c>
      <c r="S1500" s="341" t="str" cm="1">
        <f t="array" ref="S1500">_xlfn.IFS(Table1[[#This Row],[Asset Class]]&lt;&gt;"Local","y",S$11=$E1500,"y",Table1[[#This Row],[Asset Class]]="Local","")</f>
        <v/>
      </c>
      <c r="T1500" s="50"/>
      <c r="U1500" s="95" t="str">
        <f>IF(Table1[[#This Row],[Asset Class]]&lt;&gt;"Local",0.25,IF(P1500="y",1,""))</f>
        <v/>
      </c>
      <c r="V1500" s="415" t="str">
        <f>IF(Table1[[#This Row],[Asset Class]]&lt;&gt;"Local",0.25,IF(Q1500="y",1,""))</f>
        <v/>
      </c>
      <c r="W1500" s="415">
        <f>IF(Table1[[#This Row],[Asset Class]]&lt;&gt;"Local",0.25,IF(R1500="y",1,""))</f>
        <v>1</v>
      </c>
      <c r="X1500" s="415" t="str">
        <f>IF(Table1[[#This Row],[Asset Class]]&lt;&gt;"Local",0.25,IF(S1500="y",1,""))</f>
        <v/>
      </c>
      <c r="Y1500" s="95">
        <f t="shared" si="138"/>
        <v>1</v>
      </c>
      <c r="Z1500" s="50"/>
      <c r="AA1500" s="257" t="str">
        <f t="shared" si="139"/>
        <v/>
      </c>
      <c r="AB1500" s="258" t="str">
        <f t="shared" si="140"/>
        <v/>
      </c>
      <c r="AC1500" s="258">
        <f t="shared" si="141"/>
        <v>395991</v>
      </c>
      <c r="AD1500" s="258" t="str">
        <f t="shared" si="142"/>
        <v/>
      </c>
      <c r="AE1500" s="259">
        <f t="shared" si="143"/>
        <v>395991</v>
      </c>
    </row>
    <row r="1501" spans="1:31">
      <c r="A1501" s="26"/>
      <c r="B1501" s="210" t="s">
        <v>2578</v>
      </c>
      <c r="C1501" s="211" t="s">
        <v>2579</v>
      </c>
      <c r="D1501" s="211" t="s">
        <v>111</v>
      </c>
      <c r="E1501" s="211" t="s">
        <v>107</v>
      </c>
      <c r="F1501" s="241" t="s">
        <v>103</v>
      </c>
      <c r="G1501" s="357">
        <v>0.5</v>
      </c>
      <c r="H1501" s="360">
        <v>13432.914037660705</v>
      </c>
      <c r="I1501" s="365">
        <v>111.62041035606889</v>
      </c>
      <c r="J1501" s="332">
        <f>Table1[[#This Row],[Embellishment Area (m2)]]*Table1[[#This Row],[Construction Unit Rate ($/m)]]*Table1[[#This Row],[Embellishment Area Factor]]</f>
        <v>749693.68858074304</v>
      </c>
      <c r="K1501" s="246">
        <v>0</v>
      </c>
      <c r="L1501" s="337">
        <v>66.125722619436161</v>
      </c>
      <c r="M1501" s="88">
        <f>Table1[[#This Row],[Size of land (m2)]]*Table1[[#This Row],[Land Unit Rate ($/m2)]]</f>
        <v>0</v>
      </c>
      <c r="N1501" s="244">
        <v>2021</v>
      </c>
      <c r="O1501" s="202">
        <f>ROUND(IF(Table1[[#This Row],[Valuation Year]]=2016,(Table1[[#This Row],[Total Construction Cost ($)]]+Table1[[#This Row],[Land Value]])*('General Input Sheet'!$G$38/'General Input Sheet'!$G$43),Table1[[#This Row],[Total Construction Cost ($)]]+Table1[[#This Row],[Land Value]]),0)</f>
        <v>749694</v>
      </c>
      <c r="P1501" s="123" t="str" cm="1">
        <f t="array" ref="P1501">_xlfn.IFS(Table1[[#This Row],[Asset Class]]&lt;&gt;"Local","y",P$11=$E1501,"y",Table1[[#This Row],[Asset Class]]="Local","")</f>
        <v>y</v>
      </c>
      <c r="Q1501" s="86" t="str" cm="1">
        <f t="array" ref="Q1501">_xlfn.IFS(Table1[[#This Row],[Asset Class]]&lt;&gt;"Local","y",Q$11=$E1501,"y",Table1[[#This Row],[Asset Class]]="Local","")</f>
        <v/>
      </c>
      <c r="R1501" s="86" t="str" cm="1">
        <f t="array" ref="R1501">_xlfn.IFS(Table1[[#This Row],[Asset Class]]&lt;&gt;"Local","y",R$11=$E1501,"y",Table1[[#This Row],[Asset Class]]="Local","")</f>
        <v/>
      </c>
      <c r="S1501" s="341" t="str" cm="1">
        <f t="array" ref="S1501">_xlfn.IFS(Table1[[#This Row],[Asset Class]]&lt;&gt;"Local","y",S$11=$E1501,"y",Table1[[#This Row],[Asset Class]]="Local","")</f>
        <v/>
      </c>
      <c r="T1501" s="50"/>
      <c r="U1501" s="95">
        <f>IF(Table1[[#This Row],[Asset Class]]&lt;&gt;"Local",0.25,IF(P1501="y",1,""))</f>
        <v>1</v>
      </c>
      <c r="V1501" s="415" t="str">
        <f>IF(Table1[[#This Row],[Asset Class]]&lt;&gt;"Local",0.25,IF(Q1501="y",1,""))</f>
        <v/>
      </c>
      <c r="W1501" s="415" t="str">
        <f>IF(Table1[[#This Row],[Asset Class]]&lt;&gt;"Local",0.25,IF(R1501="y",1,""))</f>
        <v/>
      </c>
      <c r="X1501" s="415" t="str">
        <f>IF(Table1[[#This Row],[Asset Class]]&lt;&gt;"Local",0.25,IF(S1501="y",1,""))</f>
        <v/>
      </c>
      <c r="Y1501" s="95">
        <f t="shared" si="138"/>
        <v>1</v>
      </c>
      <c r="Z1501" s="50"/>
      <c r="AA1501" s="257">
        <f t="shared" si="139"/>
        <v>749694</v>
      </c>
      <c r="AB1501" s="258" t="str">
        <f t="shared" si="140"/>
        <v/>
      </c>
      <c r="AC1501" s="258" t="str">
        <f t="shared" si="141"/>
        <v/>
      </c>
      <c r="AD1501" s="258" t="str">
        <f t="shared" si="142"/>
        <v/>
      </c>
      <c r="AE1501" s="259">
        <f t="shared" si="143"/>
        <v>749694</v>
      </c>
    </row>
    <row r="1502" spans="1:31">
      <c r="A1502" s="26"/>
      <c r="B1502" s="210" t="s">
        <v>2580</v>
      </c>
      <c r="C1502" s="211" t="s">
        <v>2581</v>
      </c>
      <c r="D1502" s="211" t="s">
        <v>111</v>
      </c>
      <c r="E1502" s="211" t="s">
        <v>102</v>
      </c>
      <c r="F1502" s="241" t="s">
        <v>103</v>
      </c>
      <c r="G1502" s="357">
        <v>0.5</v>
      </c>
      <c r="H1502" s="360">
        <v>15217.416814140695</v>
      </c>
      <c r="I1502" s="365">
        <v>143.96305955739601</v>
      </c>
      <c r="J1502" s="332">
        <f>Table1[[#This Row],[Embellishment Area (m2)]]*Table1[[#This Row],[Construction Unit Rate ($/m)]]*Table1[[#This Row],[Embellishment Area Factor]]</f>
        <v>1095372.9415619283</v>
      </c>
      <c r="K1502" s="246">
        <v>0</v>
      </c>
      <c r="L1502" s="337">
        <v>39.027494808321961</v>
      </c>
      <c r="M1502" s="88">
        <f>Table1[[#This Row],[Size of land (m2)]]*Table1[[#This Row],[Land Unit Rate ($/m2)]]</f>
        <v>0</v>
      </c>
      <c r="N1502" s="244">
        <v>2021</v>
      </c>
      <c r="O1502" s="202">
        <f>ROUND(IF(Table1[[#This Row],[Valuation Year]]=2016,(Table1[[#This Row],[Total Construction Cost ($)]]+Table1[[#This Row],[Land Value]])*('General Input Sheet'!$G$38/'General Input Sheet'!$G$43),Table1[[#This Row],[Total Construction Cost ($)]]+Table1[[#This Row],[Land Value]]),0)</f>
        <v>1095373</v>
      </c>
      <c r="P1502" s="123" t="str" cm="1">
        <f t="array" ref="P1502">_xlfn.IFS(Table1[[#This Row],[Asset Class]]&lt;&gt;"Local","y",P$11=$E1502,"y",Table1[[#This Row],[Asset Class]]="Local","")</f>
        <v/>
      </c>
      <c r="Q1502" s="86" t="str" cm="1">
        <f t="array" ref="Q1502">_xlfn.IFS(Table1[[#This Row],[Asset Class]]&lt;&gt;"Local","y",Q$11=$E1502,"y",Table1[[#This Row],[Asset Class]]="Local","")</f>
        <v/>
      </c>
      <c r="R1502" s="86" t="str" cm="1">
        <f t="array" ref="R1502">_xlfn.IFS(Table1[[#This Row],[Asset Class]]&lt;&gt;"Local","y",R$11=$E1502,"y",Table1[[#This Row],[Asset Class]]="Local","")</f>
        <v>y</v>
      </c>
      <c r="S1502" s="341" t="str" cm="1">
        <f t="array" ref="S1502">_xlfn.IFS(Table1[[#This Row],[Asset Class]]&lt;&gt;"Local","y",S$11=$E1502,"y",Table1[[#This Row],[Asset Class]]="Local","")</f>
        <v/>
      </c>
      <c r="T1502" s="50"/>
      <c r="U1502" s="95" t="str">
        <f>IF(Table1[[#This Row],[Asset Class]]&lt;&gt;"Local",0.25,IF(P1502="y",1,""))</f>
        <v/>
      </c>
      <c r="V1502" s="415" t="str">
        <f>IF(Table1[[#This Row],[Asset Class]]&lt;&gt;"Local",0.25,IF(Q1502="y",1,""))</f>
        <v/>
      </c>
      <c r="W1502" s="415">
        <f>IF(Table1[[#This Row],[Asset Class]]&lt;&gt;"Local",0.25,IF(R1502="y",1,""))</f>
        <v>1</v>
      </c>
      <c r="X1502" s="415" t="str">
        <f>IF(Table1[[#This Row],[Asset Class]]&lt;&gt;"Local",0.25,IF(S1502="y",1,""))</f>
        <v/>
      </c>
      <c r="Y1502" s="95">
        <f t="shared" si="138"/>
        <v>1</v>
      </c>
      <c r="Z1502" s="50"/>
      <c r="AA1502" s="257" t="str">
        <f t="shared" si="139"/>
        <v/>
      </c>
      <c r="AB1502" s="258" t="str">
        <f t="shared" si="140"/>
        <v/>
      </c>
      <c r="AC1502" s="258">
        <f t="shared" si="141"/>
        <v>1095373</v>
      </c>
      <c r="AD1502" s="258" t="str">
        <f t="shared" si="142"/>
        <v/>
      </c>
      <c r="AE1502" s="259">
        <f t="shared" si="143"/>
        <v>1095373</v>
      </c>
    </row>
    <row r="1503" spans="1:31">
      <c r="A1503" s="26"/>
      <c r="B1503" s="210" t="s">
        <v>2582</v>
      </c>
      <c r="C1503" s="211" t="s">
        <v>2583</v>
      </c>
      <c r="D1503" s="211" t="s">
        <v>111</v>
      </c>
      <c r="E1503" s="211" t="s">
        <v>143</v>
      </c>
      <c r="F1503" s="241" t="s">
        <v>103</v>
      </c>
      <c r="G1503" s="357">
        <v>0.5</v>
      </c>
      <c r="H1503" s="360">
        <v>15720.16214970974</v>
      </c>
      <c r="I1503" s="365">
        <v>115.6419902144599</v>
      </c>
      <c r="J1503" s="332">
        <f>Table1[[#This Row],[Embellishment Area (m2)]]*Table1[[#This Row],[Construction Unit Rate ($/m)]]*Table1[[#This Row],[Embellishment Area Factor]]</f>
        <v>908955.41874322831</v>
      </c>
      <c r="K1503" s="246">
        <v>0</v>
      </c>
      <c r="L1503" s="337">
        <v>85.331826959272703</v>
      </c>
      <c r="M1503" s="88">
        <f>Table1[[#This Row],[Size of land (m2)]]*Table1[[#This Row],[Land Unit Rate ($/m2)]]</f>
        <v>0</v>
      </c>
      <c r="N1503" s="244">
        <v>2021</v>
      </c>
      <c r="O1503" s="202">
        <f>ROUND(IF(Table1[[#This Row],[Valuation Year]]=2016,(Table1[[#This Row],[Total Construction Cost ($)]]+Table1[[#This Row],[Land Value]])*('General Input Sheet'!$G$38/'General Input Sheet'!$G$43),Table1[[#This Row],[Total Construction Cost ($)]]+Table1[[#This Row],[Land Value]]),0)</f>
        <v>908955</v>
      </c>
      <c r="P1503" s="123" t="str" cm="1">
        <f t="array" ref="P1503">_xlfn.IFS(Table1[[#This Row],[Asset Class]]&lt;&gt;"Local","y",P$11=$E1503,"y",Table1[[#This Row],[Asset Class]]="Local","")</f>
        <v/>
      </c>
      <c r="Q1503" s="86" t="str" cm="1">
        <f t="array" ref="Q1503">_xlfn.IFS(Table1[[#This Row],[Asset Class]]&lt;&gt;"Local","y",Q$11=$E1503,"y",Table1[[#This Row],[Asset Class]]="Local","")</f>
        <v>y</v>
      </c>
      <c r="R1503" s="86" t="str" cm="1">
        <f t="array" ref="R1503">_xlfn.IFS(Table1[[#This Row],[Asset Class]]&lt;&gt;"Local","y",R$11=$E1503,"y",Table1[[#This Row],[Asset Class]]="Local","")</f>
        <v/>
      </c>
      <c r="S1503" s="341" t="str" cm="1">
        <f t="array" ref="S1503">_xlfn.IFS(Table1[[#This Row],[Asset Class]]&lt;&gt;"Local","y",S$11=$E1503,"y",Table1[[#This Row],[Asset Class]]="Local","")</f>
        <v/>
      </c>
      <c r="T1503" s="50"/>
      <c r="U1503" s="95" t="str">
        <f>IF(Table1[[#This Row],[Asset Class]]&lt;&gt;"Local",0.25,IF(P1503="y",1,""))</f>
        <v/>
      </c>
      <c r="V1503" s="415">
        <f>IF(Table1[[#This Row],[Asset Class]]&lt;&gt;"Local",0.25,IF(Q1503="y",1,""))</f>
        <v>1</v>
      </c>
      <c r="W1503" s="415" t="str">
        <f>IF(Table1[[#This Row],[Asset Class]]&lt;&gt;"Local",0.25,IF(R1503="y",1,""))</f>
        <v/>
      </c>
      <c r="X1503" s="415" t="str">
        <f>IF(Table1[[#This Row],[Asset Class]]&lt;&gt;"Local",0.25,IF(S1503="y",1,""))</f>
        <v/>
      </c>
      <c r="Y1503" s="95">
        <f t="shared" si="138"/>
        <v>1</v>
      </c>
      <c r="Z1503" s="50"/>
      <c r="AA1503" s="257" t="str">
        <f t="shared" si="139"/>
        <v/>
      </c>
      <c r="AB1503" s="258">
        <f t="shared" si="140"/>
        <v>908955</v>
      </c>
      <c r="AC1503" s="258" t="str">
        <f t="shared" si="141"/>
        <v/>
      </c>
      <c r="AD1503" s="258" t="str">
        <f t="shared" si="142"/>
        <v/>
      </c>
      <c r="AE1503" s="259">
        <f t="shared" si="143"/>
        <v>908955</v>
      </c>
    </row>
    <row r="1504" spans="1:31">
      <c r="A1504" s="26"/>
      <c r="B1504" s="210" t="s">
        <v>2584</v>
      </c>
      <c r="C1504" s="211" t="s">
        <v>2585</v>
      </c>
      <c r="D1504" s="211" t="s">
        <v>111</v>
      </c>
      <c r="E1504" s="211" t="s">
        <v>143</v>
      </c>
      <c r="F1504" s="241" t="s">
        <v>103</v>
      </c>
      <c r="G1504" s="357">
        <v>0.5</v>
      </c>
      <c r="H1504" s="360">
        <v>1790.8756557325235</v>
      </c>
      <c r="I1504" s="365">
        <v>115.6419902144599</v>
      </c>
      <c r="J1504" s="332">
        <f>Table1[[#This Row],[Embellishment Area (m2)]]*Table1[[#This Row],[Construction Unit Rate ($/m)]]*Table1[[#This Row],[Embellishment Area Factor]]</f>
        <v>103550.21252776746</v>
      </c>
      <c r="K1504" s="246">
        <v>0</v>
      </c>
      <c r="L1504" s="337">
        <v>85.331826959272703</v>
      </c>
      <c r="M1504" s="88">
        <f>Table1[[#This Row],[Size of land (m2)]]*Table1[[#This Row],[Land Unit Rate ($/m2)]]</f>
        <v>0</v>
      </c>
      <c r="N1504" s="244">
        <v>2021</v>
      </c>
      <c r="O1504" s="202">
        <f>ROUND(IF(Table1[[#This Row],[Valuation Year]]=2016,(Table1[[#This Row],[Total Construction Cost ($)]]+Table1[[#This Row],[Land Value]])*('General Input Sheet'!$G$38/'General Input Sheet'!$G$43),Table1[[#This Row],[Total Construction Cost ($)]]+Table1[[#This Row],[Land Value]]),0)</f>
        <v>103550</v>
      </c>
      <c r="P1504" s="123" t="str" cm="1">
        <f t="array" ref="P1504">_xlfn.IFS(Table1[[#This Row],[Asset Class]]&lt;&gt;"Local","y",P$11=$E1504,"y",Table1[[#This Row],[Asset Class]]="Local","")</f>
        <v/>
      </c>
      <c r="Q1504" s="86" t="str" cm="1">
        <f t="array" ref="Q1504">_xlfn.IFS(Table1[[#This Row],[Asset Class]]&lt;&gt;"Local","y",Q$11=$E1504,"y",Table1[[#This Row],[Asset Class]]="Local","")</f>
        <v>y</v>
      </c>
      <c r="R1504" s="86" t="str" cm="1">
        <f t="array" ref="R1504">_xlfn.IFS(Table1[[#This Row],[Asset Class]]&lt;&gt;"Local","y",R$11=$E1504,"y",Table1[[#This Row],[Asset Class]]="Local","")</f>
        <v/>
      </c>
      <c r="S1504" s="341" t="str" cm="1">
        <f t="array" ref="S1504">_xlfn.IFS(Table1[[#This Row],[Asset Class]]&lt;&gt;"Local","y",S$11=$E1504,"y",Table1[[#This Row],[Asset Class]]="Local","")</f>
        <v/>
      </c>
      <c r="T1504" s="50"/>
      <c r="U1504" s="95" t="str">
        <f>IF(Table1[[#This Row],[Asset Class]]&lt;&gt;"Local",0.25,IF(P1504="y",1,""))</f>
        <v/>
      </c>
      <c r="V1504" s="415">
        <f>IF(Table1[[#This Row],[Asset Class]]&lt;&gt;"Local",0.25,IF(Q1504="y",1,""))</f>
        <v>1</v>
      </c>
      <c r="W1504" s="415" t="str">
        <f>IF(Table1[[#This Row],[Asset Class]]&lt;&gt;"Local",0.25,IF(R1504="y",1,""))</f>
        <v/>
      </c>
      <c r="X1504" s="415" t="str">
        <f>IF(Table1[[#This Row],[Asset Class]]&lt;&gt;"Local",0.25,IF(S1504="y",1,""))</f>
        <v/>
      </c>
      <c r="Y1504" s="95">
        <f t="shared" si="138"/>
        <v>1</v>
      </c>
      <c r="Z1504" s="50"/>
      <c r="AA1504" s="257" t="str">
        <f t="shared" si="139"/>
        <v/>
      </c>
      <c r="AB1504" s="258">
        <f t="shared" si="140"/>
        <v>103550</v>
      </c>
      <c r="AC1504" s="258" t="str">
        <f t="shared" si="141"/>
        <v/>
      </c>
      <c r="AD1504" s="258" t="str">
        <f t="shared" si="142"/>
        <v/>
      </c>
      <c r="AE1504" s="259">
        <f t="shared" si="143"/>
        <v>103550</v>
      </c>
    </row>
    <row r="1505" spans="1:31">
      <c r="A1505" s="26"/>
      <c r="B1505" s="210" t="s">
        <v>2586</v>
      </c>
      <c r="C1505" s="211" t="s">
        <v>2587</v>
      </c>
      <c r="D1505" s="211" t="s">
        <v>111</v>
      </c>
      <c r="E1505" s="211" t="s">
        <v>102</v>
      </c>
      <c r="F1505" s="241" t="s">
        <v>103</v>
      </c>
      <c r="G1505" s="357">
        <v>0.5</v>
      </c>
      <c r="H1505" s="360">
        <v>2522.6193226979922</v>
      </c>
      <c r="I1505" s="365">
        <v>143.96305955739601</v>
      </c>
      <c r="J1505" s="332">
        <f>Table1[[#This Row],[Embellishment Area (m2)]]*Table1[[#This Row],[Construction Unit Rate ($/m)]]*Table1[[#This Row],[Embellishment Area Factor]]</f>
        <v>181581.99789710451</v>
      </c>
      <c r="K1505" s="246">
        <v>0</v>
      </c>
      <c r="L1505" s="337">
        <v>39.027494808321961</v>
      </c>
      <c r="M1505" s="88">
        <f>Table1[[#This Row],[Size of land (m2)]]*Table1[[#This Row],[Land Unit Rate ($/m2)]]</f>
        <v>0</v>
      </c>
      <c r="N1505" s="244">
        <v>2021</v>
      </c>
      <c r="O1505" s="202">
        <f>ROUND(IF(Table1[[#This Row],[Valuation Year]]=2016,(Table1[[#This Row],[Total Construction Cost ($)]]+Table1[[#This Row],[Land Value]])*('General Input Sheet'!$G$38/'General Input Sheet'!$G$43),Table1[[#This Row],[Total Construction Cost ($)]]+Table1[[#This Row],[Land Value]]),0)</f>
        <v>181582</v>
      </c>
      <c r="P1505" s="123" t="str" cm="1">
        <f t="array" ref="P1505">_xlfn.IFS(Table1[[#This Row],[Asset Class]]&lt;&gt;"Local","y",P$11=$E1505,"y",Table1[[#This Row],[Asset Class]]="Local","")</f>
        <v/>
      </c>
      <c r="Q1505" s="86" t="str" cm="1">
        <f t="array" ref="Q1505">_xlfn.IFS(Table1[[#This Row],[Asset Class]]&lt;&gt;"Local","y",Q$11=$E1505,"y",Table1[[#This Row],[Asset Class]]="Local","")</f>
        <v/>
      </c>
      <c r="R1505" s="86" t="str" cm="1">
        <f t="array" ref="R1505">_xlfn.IFS(Table1[[#This Row],[Asset Class]]&lt;&gt;"Local","y",R$11=$E1505,"y",Table1[[#This Row],[Asset Class]]="Local","")</f>
        <v>y</v>
      </c>
      <c r="S1505" s="341" t="str" cm="1">
        <f t="array" ref="S1505">_xlfn.IFS(Table1[[#This Row],[Asset Class]]&lt;&gt;"Local","y",S$11=$E1505,"y",Table1[[#This Row],[Asset Class]]="Local","")</f>
        <v/>
      </c>
      <c r="T1505" s="50"/>
      <c r="U1505" s="95" t="str">
        <f>IF(Table1[[#This Row],[Asset Class]]&lt;&gt;"Local",0.25,IF(P1505="y",1,""))</f>
        <v/>
      </c>
      <c r="V1505" s="415" t="str">
        <f>IF(Table1[[#This Row],[Asset Class]]&lt;&gt;"Local",0.25,IF(Q1505="y",1,""))</f>
        <v/>
      </c>
      <c r="W1505" s="415">
        <f>IF(Table1[[#This Row],[Asset Class]]&lt;&gt;"Local",0.25,IF(R1505="y",1,""))</f>
        <v>1</v>
      </c>
      <c r="X1505" s="415" t="str">
        <f>IF(Table1[[#This Row],[Asset Class]]&lt;&gt;"Local",0.25,IF(S1505="y",1,""))</f>
        <v/>
      </c>
      <c r="Y1505" s="95">
        <f t="shared" si="138"/>
        <v>1</v>
      </c>
      <c r="Z1505" s="50"/>
      <c r="AA1505" s="257" t="str">
        <f t="shared" si="139"/>
        <v/>
      </c>
      <c r="AB1505" s="258" t="str">
        <f t="shared" si="140"/>
        <v/>
      </c>
      <c r="AC1505" s="258">
        <f t="shared" si="141"/>
        <v>181582</v>
      </c>
      <c r="AD1505" s="258" t="str">
        <f t="shared" si="142"/>
        <v/>
      </c>
      <c r="AE1505" s="259">
        <f t="shared" si="143"/>
        <v>181582</v>
      </c>
    </row>
    <row r="1506" spans="1:31">
      <c r="A1506" s="26"/>
      <c r="B1506" s="210" t="s">
        <v>2586</v>
      </c>
      <c r="C1506" s="211" t="s">
        <v>2588</v>
      </c>
      <c r="D1506" s="211" t="s">
        <v>111</v>
      </c>
      <c r="E1506" s="211" t="s">
        <v>102</v>
      </c>
      <c r="F1506" s="241" t="s">
        <v>103</v>
      </c>
      <c r="G1506" s="357">
        <v>0.5</v>
      </c>
      <c r="H1506" s="360">
        <v>7339.3792691700401</v>
      </c>
      <c r="I1506" s="365">
        <v>143.96305955739601</v>
      </c>
      <c r="J1506" s="332">
        <f>Table1[[#This Row],[Embellishment Area (m2)]]*Table1[[#This Row],[Construction Unit Rate ($/m)]]*Table1[[#This Row],[Embellishment Area Factor]]</f>
        <v>528299.74742092204</v>
      </c>
      <c r="K1506" s="246">
        <v>0</v>
      </c>
      <c r="L1506" s="337">
        <v>39.027494808321961</v>
      </c>
      <c r="M1506" s="88">
        <f>Table1[[#This Row],[Size of land (m2)]]*Table1[[#This Row],[Land Unit Rate ($/m2)]]</f>
        <v>0</v>
      </c>
      <c r="N1506" s="244">
        <v>2021</v>
      </c>
      <c r="O1506" s="202">
        <f>ROUND(IF(Table1[[#This Row],[Valuation Year]]=2016,(Table1[[#This Row],[Total Construction Cost ($)]]+Table1[[#This Row],[Land Value]])*('General Input Sheet'!$G$38/'General Input Sheet'!$G$43),Table1[[#This Row],[Total Construction Cost ($)]]+Table1[[#This Row],[Land Value]]),0)</f>
        <v>528300</v>
      </c>
      <c r="P1506" s="123" t="str" cm="1">
        <f t="array" ref="P1506">_xlfn.IFS(Table1[[#This Row],[Asset Class]]&lt;&gt;"Local","y",P$11=$E1506,"y",Table1[[#This Row],[Asset Class]]="Local","")</f>
        <v/>
      </c>
      <c r="Q1506" s="86" t="str" cm="1">
        <f t="array" ref="Q1506">_xlfn.IFS(Table1[[#This Row],[Asset Class]]&lt;&gt;"Local","y",Q$11=$E1506,"y",Table1[[#This Row],[Asset Class]]="Local","")</f>
        <v/>
      </c>
      <c r="R1506" s="86" t="str" cm="1">
        <f t="array" ref="R1506">_xlfn.IFS(Table1[[#This Row],[Asset Class]]&lt;&gt;"Local","y",R$11=$E1506,"y",Table1[[#This Row],[Asset Class]]="Local","")</f>
        <v>y</v>
      </c>
      <c r="S1506" s="341" t="str" cm="1">
        <f t="array" ref="S1506">_xlfn.IFS(Table1[[#This Row],[Asset Class]]&lt;&gt;"Local","y",S$11=$E1506,"y",Table1[[#This Row],[Asset Class]]="Local","")</f>
        <v/>
      </c>
      <c r="T1506" s="50"/>
      <c r="U1506" s="95" t="str">
        <f>IF(Table1[[#This Row],[Asset Class]]&lt;&gt;"Local",0.25,IF(P1506="y",1,""))</f>
        <v/>
      </c>
      <c r="V1506" s="415" t="str">
        <f>IF(Table1[[#This Row],[Asset Class]]&lt;&gt;"Local",0.25,IF(Q1506="y",1,""))</f>
        <v/>
      </c>
      <c r="W1506" s="415">
        <f>IF(Table1[[#This Row],[Asset Class]]&lt;&gt;"Local",0.25,IF(R1506="y",1,""))</f>
        <v>1</v>
      </c>
      <c r="X1506" s="415" t="str">
        <f>IF(Table1[[#This Row],[Asset Class]]&lt;&gt;"Local",0.25,IF(S1506="y",1,""))</f>
        <v/>
      </c>
      <c r="Y1506" s="95">
        <f t="shared" si="138"/>
        <v>1</v>
      </c>
      <c r="Z1506" s="50"/>
      <c r="AA1506" s="257" t="str">
        <f t="shared" si="139"/>
        <v/>
      </c>
      <c r="AB1506" s="258" t="str">
        <f t="shared" si="140"/>
        <v/>
      </c>
      <c r="AC1506" s="258">
        <f t="shared" si="141"/>
        <v>528300</v>
      </c>
      <c r="AD1506" s="258" t="str">
        <f t="shared" si="142"/>
        <v/>
      </c>
      <c r="AE1506" s="259">
        <f t="shared" si="143"/>
        <v>528300</v>
      </c>
    </row>
    <row r="1507" spans="1:31">
      <c r="A1507" s="26"/>
      <c r="B1507" s="210" t="s">
        <v>2589</v>
      </c>
      <c r="C1507" s="211" t="s">
        <v>2590</v>
      </c>
      <c r="D1507" s="211" t="s">
        <v>111</v>
      </c>
      <c r="E1507" s="211" t="s">
        <v>114</v>
      </c>
      <c r="F1507" s="241" t="s">
        <v>108</v>
      </c>
      <c r="G1507" s="357">
        <v>0.5</v>
      </c>
      <c r="H1507" s="360">
        <v>18688.944111763401</v>
      </c>
      <c r="I1507" s="365">
        <v>77.371645491830151</v>
      </c>
      <c r="J1507" s="332">
        <f>Table1[[#This Row],[Embellishment Area (m2)]]*Table1[[#This Row],[Construction Unit Rate ($/m)]]*Table1[[#This Row],[Embellishment Area Factor]]</f>
        <v>722997.17921599222</v>
      </c>
      <c r="K1507" s="246">
        <v>0</v>
      </c>
      <c r="L1507" s="337">
        <v>51.919695325664051</v>
      </c>
      <c r="M1507" s="88">
        <f>Table1[[#This Row],[Size of land (m2)]]*Table1[[#This Row],[Land Unit Rate ($/m2)]]</f>
        <v>0</v>
      </c>
      <c r="N1507" s="244">
        <v>2021</v>
      </c>
      <c r="O1507" s="202">
        <f>ROUND(IF(Table1[[#This Row],[Valuation Year]]=2016,(Table1[[#This Row],[Total Construction Cost ($)]]+Table1[[#This Row],[Land Value]])*('General Input Sheet'!$G$38/'General Input Sheet'!$G$43),Table1[[#This Row],[Total Construction Cost ($)]]+Table1[[#This Row],[Land Value]]),0)</f>
        <v>722997</v>
      </c>
      <c r="P1507" s="123" t="str" cm="1">
        <f t="array" ref="P1507">_xlfn.IFS(Table1[[#This Row],[Asset Class]]&lt;&gt;"Local","y",P$11=$E1507,"y",Table1[[#This Row],[Asset Class]]="Local","")</f>
        <v/>
      </c>
      <c r="Q1507" s="86" t="str" cm="1">
        <f t="array" ref="Q1507">_xlfn.IFS(Table1[[#This Row],[Asset Class]]&lt;&gt;"Local","y",Q$11=$E1507,"y",Table1[[#This Row],[Asset Class]]="Local","")</f>
        <v/>
      </c>
      <c r="R1507" s="86" t="str" cm="1">
        <f t="array" ref="R1507">_xlfn.IFS(Table1[[#This Row],[Asset Class]]&lt;&gt;"Local","y",R$11=$E1507,"y",Table1[[#This Row],[Asset Class]]="Local","")</f>
        <v/>
      </c>
      <c r="S1507" s="341" t="str" cm="1">
        <f t="array" ref="S1507">_xlfn.IFS(Table1[[#This Row],[Asset Class]]&lt;&gt;"Local","y",S$11=$E1507,"y",Table1[[#This Row],[Asset Class]]="Local","")</f>
        <v>y</v>
      </c>
      <c r="T1507" s="50"/>
      <c r="U1507" s="95" t="str">
        <f>IF(Table1[[#This Row],[Asset Class]]&lt;&gt;"Local",0.25,IF(P1507="y",1,""))</f>
        <v/>
      </c>
      <c r="V1507" s="415" t="str">
        <f>IF(Table1[[#This Row],[Asset Class]]&lt;&gt;"Local",0.25,IF(Q1507="y",1,""))</f>
        <v/>
      </c>
      <c r="W1507" s="415" t="str">
        <f>IF(Table1[[#This Row],[Asset Class]]&lt;&gt;"Local",0.25,IF(R1507="y",1,""))</f>
        <v/>
      </c>
      <c r="X1507" s="415">
        <f>IF(Table1[[#This Row],[Asset Class]]&lt;&gt;"Local",0.25,IF(S1507="y",1,""))</f>
        <v>1</v>
      </c>
      <c r="Y1507" s="95">
        <f t="shared" si="138"/>
        <v>1</v>
      </c>
      <c r="Z1507" s="50"/>
      <c r="AA1507" s="257" t="str">
        <f t="shared" si="139"/>
        <v/>
      </c>
      <c r="AB1507" s="258" t="str">
        <f t="shared" si="140"/>
        <v/>
      </c>
      <c r="AC1507" s="258" t="str">
        <f t="shared" si="141"/>
        <v/>
      </c>
      <c r="AD1507" s="258">
        <f t="shared" si="142"/>
        <v>722997</v>
      </c>
      <c r="AE1507" s="259">
        <f t="shared" si="143"/>
        <v>722997</v>
      </c>
    </row>
    <row r="1508" spans="1:31">
      <c r="A1508" s="26"/>
      <c r="B1508" s="210" t="s">
        <v>2589</v>
      </c>
      <c r="C1508" s="211" t="s">
        <v>2591</v>
      </c>
      <c r="D1508" s="211" t="s">
        <v>111</v>
      </c>
      <c r="E1508" s="211" t="s">
        <v>114</v>
      </c>
      <c r="F1508" s="241" t="s">
        <v>103</v>
      </c>
      <c r="G1508" s="357">
        <v>0.5</v>
      </c>
      <c r="H1508" s="360">
        <v>1849.235588956491</v>
      </c>
      <c r="I1508" s="365">
        <v>77.371645491830151</v>
      </c>
      <c r="J1508" s="332">
        <f>Table1[[#This Row],[Embellishment Area (m2)]]*Table1[[#This Row],[Construction Unit Rate ($/m)]]*Table1[[#This Row],[Embellishment Area Factor]]</f>
        <v>71539.200209808681</v>
      </c>
      <c r="K1508" s="246">
        <v>0</v>
      </c>
      <c r="L1508" s="337">
        <v>51.919695325664051</v>
      </c>
      <c r="M1508" s="88">
        <f>Table1[[#This Row],[Size of land (m2)]]*Table1[[#This Row],[Land Unit Rate ($/m2)]]</f>
        <v>0</v>
      </c>
      <c r="N1508" s="244">
        <v>2021</v>
      </c>
      <c r="O1508" s="202">
        <f>ROUND(IF(Table1[[#This Row],[Valuation Year]]=2016,(Table1[[#This Row],[Total Construction Cost ($)]]+Table1[[#This Row],[Land Value]])*('General Input Sheet'!$G$38/'General Input Sheet'!$G$43),Table1[[#This Row],[Total Construction Cost ($)]]+Table1[[#This Row],[Land Value]]),0)</f>
        <v>71539</v>
      </c>
      <c r="P1508" s="123" t="str" cm="1">
        <f t="array" ref="P1508">_xlfn.IFS(Table1[[#This Row],[Asset Class]]&lt;&gt;"Local","y",P$11=$E1508,"y",Table1[[#This Row],[Asset Class]]="Local","")</f>
        <v/>
      </c>
      <c r="Q1508" s="86" t="str" cm="1">
        <f t="array" ref="Q1508">_xlfn.IFS(Table1[[#This Row],[Asset Class]]&lt;&gt;"Local","y",Q$11=$E1508,"y",Table1[[#This Row],[Asset Class]]="Local","")</f>
        <v/>
      </c>
      <c r="R1508" s="86" t="str" cm="1">
        <f t="array" ref="R1508">_xlfn.IFS(Table1[[#This Row],[Asset Class]]&lt;&gt;"Local","y",R$11=$E1508,"y",Table1[[#This Row],[Asset Class]]="Local","")</f>
        <v/>
      </c>
      <c r="S1508" s="341" t="str" cm="1">
        <f t="array" ref="S1508">_xlfn.IFS(Table1[[#This Row],[Asset Class]]&lt;&gt;"Local","y",S$11=$E1508,"y",Table1[[#This Row],[Asset Class]]="Local","")</f>
        <v>y</v>
      </c>
      <c r="T1508" s="50"/>
      <c r="U1508" s="95" t="str">
        <f>IF(Table1[[#This Row],[Asset Class]]&lt;&gt;"Local",0.25,IF(P1508="y",1,""))</f>
        <v/>
      </c>
      <c r="V1508" s="415" t="str">
        <f>IF(Table1[[#This Row],[Asset Class]]&lt;&gt;"Local",0.25,IF(Q1508="y",1,""))</f>
        <v/>
      </c>
      <c r="W1508" s="415" t="str">
        <f>IF(Table1[[#This Row],[Asset Class]]&lt;&gt;"Local",0.25,IF(R1508="y",1,""))</f>
        <v/>
      </c>
      <c r="X1508" s="415">
        <f>IF(Table1[[#This Row],[Asset Class]]&lt;&gt;"Local",0.25,IF(S1508="y",1,""))</f>
        <v>1</v>
      </c>
      <c r="Y1508" s="95">
        <f t="shared" si="138"/>
        <v>1</v>
      </c>
      <c r="Z1508" s="50"/>
      <c r="AA1508" s="257" t="str">
        <f t="shared" si="139"/>
        <v/>
      </c>
      <c r="AB1508" s="258" t="str">
        <f t="shared" si="140"/>
        <v/>
      </c>
      <c r="AC1508" s="258" t="str">
        <f t="shared" si="141"/>
        <v/>
      </c>
      <c r="AD1508" s="258">
        <f t="shared" si="142"/>
        <v>71539</v>
      </c>
      <c r="AE1508" s="259">
        <f t="shared" si="143"/>
        <v>71539</v>
      </c>
    </row>
    <row r="1509" spans="1:31">
      <c r="A1509" s="26"/>
      <c r="B1509" s="210" t="s">
        <v>2592</v>
      </c>
      <c r="C1509" s="211" t="s">
        <v>2593</v>
      </c>
      <c r="D1509" s="211" t="s">
        <v>111</v>
      </c>
      <c r="E1509" s="211" t="s">
        <v>114</v>
      </c>
      <c r="F1509" s="241" t="s">
        <v>103</v>
      </c>
      <c r="G1509" s="357">
        <v>0.5</v>
      </c>
      <c r="H1509" s="360">
        <v>2429.0904016610157</v>
      </c>
      <c r="I1509" s="365">
        <v>77.371645491830151</v>
      </c>
      <c r="J1509" s="332">
        <f>Table1[[#This Row],[Embellishment Area (m2)]]*Table1[[#This Row],[Construction Unit Rate ($/m)]]*Table1[[#This Row],[Embellishment Area Factor]]</f>
        <v>93971.360712461712</v>
      </c>
      <c r="K1509" s="246">
        <v>4858.1808033220314</v>
      </c>
      <c r="L1509" s="337">
        <v>51.919695325664051</v>
      </c>
      <c r="M1509" s="88">
        <f>Table1[[#This Row],[Size of land (m2)]]*Table1[[#This Row],[Land Unit Rate ($/m2)]]</f>
        <v>252235.2671454697</v>
      </c>
      <c r="N1509" s="244">
        <v>2021</v>
      </c>
      <c r="O1509" s="202">
        <f>ROUND(IF(Table1[[#This Row],[Valuation Year]]=2016,(Table1[[#This Row],[Total Construction Cost ($)]]+Table1[[#This Row],[Land Value]])*('General Input Sheet'!$G$38/'General Input Sheet'!$G$43),Table1[[#This Row],[Total Construction Cost ($)]]+Table1[[#This Row],[Land Value]]),0)</f>
        <v>346207</v>
      </c>
      <c r="P1509" s="123" t="str" cm="1">
        <f t="array" ref="P1509">_xlfn.IFS(Table1[[#This Row],[Asset Class]]&lt;&gt;"Local","y",P$11=$E1509,"y",Table1[[#This Row],[Asset Class]]="Local","")</f>
        <v/>
      </c>
      <c r="Q1509" s="86" t="str" cm="1">
        <f t="array" ref="Q1509">_xlfn.IFS(Table1[[#This Row],[Asset Class]]&lt;&gt;"Local","y",Q$11=$E1509,"y",Table1[[#This Row],[Asset Class]]="Local","")</f>
        <v/>
      </c>
      <c r="R1509" s="86" t="str" cm="1">
        <f t="array" ref="R1509">_xlfn.IFS(Table1[[#This Row],[Asset Class]]&lt;&gt;"Local","y",R$11=$E1509,"y",Table1[[#This Row],[Asset Class]]="Local","")</f>
        <v/>
      </c>
      <c r="S1509" s="341" t="str" cm="1">
        <f t="array" ref="S1509">_xlfn.IFS(Table1[[#This Row],[Asset Class]]&lt;&gt;"Local","y",S$11=$E1509,"y",Table1[[#This Row],[Asset Class]]="Local","")</f>
        <v>y</v>
      </c>
      <c r="T1509" s="50"/>
      <c r="U1509" s="95" t="str">
        <f>IF(Table1[[#This Row],[Asset Class]]&lt;&gt;"Local",0.25,IF(P1509="y",1,""))</f>
        <v/>
      </c>
      <c r="V1509" s="415" t="str">
        <f>IF(Table1[[#This Row],[Asset Class]]&lt;&gt;"Local",0.25,IF(Q1509="y",1,""))</f>
        <v/>
      </c>
      <c r="W1509" s="415" t="str">
        <f>IF(Table1[[#This Row],[Asset Class]]&lt;&gt;"Local",0.25,IF(R1509="y",1,""))</f>
        <v/>
      </c>
      <c r="X1509" s="415">
        <f>IF(Table1[[#This Row],[Asset Class]]&lt;&gt;"Local",0.25,IF(S1509="y",1,""))</f>
        <v>1</v>
      </c>
      <c r="Y1509" s="95">
        <f t="shared" si="138"/>
        <v>1</v>
      </c>
      <c r="Z1509" s="50"/>
      <c r="AA1509" s="257" t="str">
        <f t="shared" si="139"/>
        <v/>
      </c>
      <c r="AB1509" s="258" t="str">
        <f t="shared" si="140"/>
        <v/>
      </c>
      <c r="AC1509" s="258" t="str">
        <f t="shared" si="141"/>
        <v/>
      </c>
      <c r="AD1509" s="258">
        <f t="shared" si="142"/>
        <v>346207</v>
      </c>
      <c r="AE1509" s="259">
        <f t="shared" si="143"/>
        <v>346207</v>
      </c>
    </row>
    <row r="1510" spans="1:31">
      <c r="A1510" s="26"/>
      <c r="B1510" s="210" t="s">
        <v>2592</v>
      </c>
      <c r="C1510" s="211" t="s">
        <v>2594</v>
      </c>
      <c r="D1510" s="211" t="s">
        <v>111</v>
      </c>
      <c r="E1510" s="211" t="s">
        <v>114</v>
      </c>
      <c r="F1510" s="241" t="s">
        <v>108</v>
      </c>
      <c r="G1510" s="357">
        <v>0.5</v>
      </c>
      <c r="H1510" s="360">
        <v>37520.412425003327</v>
      </c>
      <c r="I1510" s="365">
        <v>77.371645491830151</v>
      </c>
      <c r="J1510" s="332">
        <f>Table1[[#This Row],[Embellishment Area (m2)]]*Table1[[#This Row],[Construction Unit Rate ($/m)]]*Table1[[#This Row],[Embellishment Area Factor]]</f>
        <v>1451508.0244273082</v>
      </c>
      <c r="K1510" s="246">
        <v>75040.824850006655</v>
      </c>
      <c r="L1510" s="337">
        <v>51.919695325664051</v>
      </c>
      <c r="M1510" s="88">
        <f>Table1[[#This Row],[Size of land (m2)]]*Table1[[#This Row],[Land Unit Rate ($/m2)]]</f>
        <v>3896096.7631988651</v>
      </c>
      <c r="N1510" s="244">
        <v>2021</v>
      </c>
      <c r="O1510" s="202">
        <f>ROUND(IF(Table1[[#This Row],[Valuation Year]]=2016,(Table1[[#This Row],[Total Construction Cost ($)]]+Table1[[#This Row],[Land Value]])*('General Input Sheet'!$G$38/'General Input Sheet'!$G$43),Table1[[#This Row],[Total Construction Cost ($)]]+Table1[[#This Row],[Land Value]]),0)</f>
        <v>5347605</v>
      </c>
      <c r="P1510" s="123" t="str" cm="1">
        <f t="array" ref="P1510">_xlfn.IFS(Table1[[#This Row],[Asset Class]]&lt;&gt;"Local","y",P$11=$E1510,"y",Table1[[#This Row],[Asset Class]]="Local","")</f>
        <v/>
      </c>
      <c r="Q1510" s="86" t="str" cm="1">
        <f t="array" ref="Q1510">_xlfn.IFS(Table1[[#This Row],[Asset Class]]&lt;&gt;"Local","y",Q$11=$E1510,"y",Table1[[#This Row],[Asset Class]]="Local","")</f>
        <v/>
      </c>
      <c r="R1510" s="86" t="str" cm="1">
        <f t="array" ref="R1510">_xlfn.IFS(Table1[[#This Row],[Asset Class]]&lt;&gt;"Local","y",R$11=$E1510,"y",Table1[[#This Row],[Asset Class]]="Local","")</f>
        <v/>
      </c>
      <c r="S1510" s="341" t="str" cm="1">
        <f t="array" ref="S1510">_xlfn.IFS(Table1[[#This Row],[Asset Class]]&lt;&gt;"Local","y",S$11=$E1510,"y",Table1[[#This Row],[Asset Class]]="Local","")</f>
        <v>y</v>
      </c>
      <c r="T1510" s="50"/>
      <c r="U1510" s="95" t="str">
        <f>IF(Table1[[#This Row],[Asset Class]]&lt;&gt;"Local",0.25,IF(P1510="y",1,""))</f>
        <v/>
      </c>
      <c r="V1510" s="415" t="str">
        <f>IF(Table1[[#This Row],[Asset Class]]&lt;&gt;"Local",0.25,IF(Q1510="y",1,""))</f>
        <v/>
      </c>
      <c r="W1510" s="415" t="str">
        <f>IF(Table1[[#This Row],[Asset Class]]&lt;&gt;"Local",0.25,IF(R1510="y",1,""))</f>
        <v/>
      </c>
      <c r="X1510" s="415">
        <f>IF(Table1[[#This Row],[Asset Class]]&lt;&gt;"Local",0.25,IF(S1510="y",1,""))</f>
        <v>1</v>
      </c>
      <c r="Y1510" s="95">
        <f t="shared" si="138"/>
        <v>1</v>
      </c>
      <c r="Z1510" s="50"/>
      <c r="AA1510" s="257" t="str">
        <f t="shared" si="139"/>
        <v/>
      </c>
      <c r="AB1510" s="258" t="str">
        <f t="shared" si="140"/>
        <v/>
      </c>
      <c r="AC1510" s="258" t="str">
        <f t="shared" si="141"/>
        <v/>
      </c>
      <c r="AD1510" s="258">
        <f t="shared" si="142"/>
        <v>5347605</v>
      </c>
      <c r="AE1510" s="259">
        <f t="shared" si="143"/>
        <v>5347605</v>
      </c>
    </row>
    <row r="1511" spans="1:31">
      <c r="A1511" s="26"/>
      <c r="B1511" s="210" t="s">
        <v>2595</v>
      </c>
      <c r="C1511" s="211" t="s">
        <v>2596</v>
      </c>
      <c r="D1511" s="211" t="s">
        <v>111</v>
      </c>
      <c r="E1511" s="211" t="s">
        <v>107</v>
      </c>
      <c r="F1511" s="241" t="s">
        <v>103</v>
      </c>
      <c r="G1511" s="357">
        <v>0.5</v>
      </c>
      <c r="H1511" s="360">
        <v>1586.9085983067205</v>
      </c>
      <c r="I1511" s="365">
        <v>111.62041035606889</v>
      </c>
      <c r="J1511" s="332">
        <f>Table1[[#This Row],[Embellishment Area (m2)]]*Table1[[#This Row],[Construction Unit Rate ($/m)]]*Table1[[#This Row],[Embellishment Area Factor]]</f>
        <v>88565.694470285118</v>
      </c>
      <c r="K1511" s="246">
        <v>0</v>
      </c>
      <c r="L1511" s="337">
        <v>66.125722619436161</v>
      </c>
      <c r="M1511" s="88">
        <f>Table1[[#This Row],[Size of land (m2)]]*Table1[[#This Row],[Land Unit Rate ($/m2)]]</f>
        <v>0</v>
      </c>
      <c r="N1511" s="244">
        <v>2021</v>
      </c>
      <c r="O1511" s="202">
        <f>ROUND(IF(Table1[[#This Row],[Valuation Year]]=2016,(Table1[[#This Row],[Total Construction Cost ($)]]+Table1[[#This Row],[Land Value]])*('General Input Sheet'!$G$38/'General Input Sheet'!$G$43),Table1[[#This Row],[Total Construction Cost ($)]]+Table1[[#This Row],[Land Value]]),0)</f>
        <v>88566</v>
      </c>
      <c r="P1511" s="123" t="str" cm="1">
        <f t="array" ref="P1511">_xlfn.IFS(Table1[[#This Row],[Asset Class]]&lt;&gt;"Local","y",P$11=$E1511,"y",Table1[[#This Row],[Asset Class]]="Local","")</f>
        <v>y</v>
      </c>
      <c r="Q1511" s="86" t="str" cm="1">
        <f t="array" ref="Q1511">_xlfn.IFS(Table1[[#This Row],[Asset Class]]&lt;&gt;"Local","y",Q$11=$E1511,"y",Table1[[#This Row],[Asset Class]]="Local","")</f>
        <v/>
      </c>
      <c r="R1511" s="86" t="str" cm="1">
        <f t="array" ref="R1511">_xlfn.IFS(Table1[[#This Row],[Asset Class]]&lt;&gt;"Local","y",R$11=$E1511,"y",Table1[[#This Row],[Asset Class]]="Local","")</f>
        <v/>
      </c>
      <c r="S1511" s="341" t="str" cm="1">
        <f t="array" ref="S1511">_xlfn.IFS(Table1[[#This Row],[Asset Class]]&lt;&gt;"Local","y",S$11=$E1511,"y",Table1[[#This Row],[Asset Class]]="Local","")</f>
        <v/>
      </c>
      <c r="T1511" s="50"/>
      <c r="U1511" s="95">
        <f>IF(Table1[[#This Row],[Asset Class]]&lt;&gt;"Local",0.25,IF(P1511="y",1,""))</f>
        <v>1</v>
      </c>
      <c r="V1511" s="415" t="str">
        <f>IF(Table1[[#This Row],[Asset Class]]&lt;&gt;"Local",0.25,IF(Q1511="y",1,""))</f>
        <v/>
      </c>
      <c r="W1511" s="415" t="str">
        <f>IF(Table1[[#This Row],[Asset Class]]&lt;&gt;"Local",0.25,IF(R1511="y",1,""))</f>
        <v/>
      </c>
      <c r="X1511" s="415" t="str">
        <f>IF(Table1[[#This Row],[Asset Class]]&lt;&gt;"Local",0.25,IF(S1511="y",1,""))</f>
        <v/>
      </c>
      <c r="Y1511" s="95">
        <f t="shared" si="138"/>
        <v>1</v>
      </c>
      <c r="Z1511" s="50"/>
      <c r="AA1511" s="257">
        <f t="shared" si="139"/>
        <v>88566</v>
      </c>
      <c r="AB1511" s="258" t="str">
        <f t="shared" si="140"/>
        <v/>
      </c>
      <c r="AC1511" s="258" t="str">
        <f t="shared" si="141"/>
        <v/>
      </c>
      <c r="AD1511" s="258" t="str">
        <f t="shared" si="142"/>
        <v/>
      </c>
      <c r="AE1511" s="259">
        <f t="shared" si="143"/>
        <v>88566</v>
      </c>
    </row>
    <row r="1512" spans="1:31">
      <c r="A1512" s="26"/>
      <c r="B1512" s="210" t="s">
        <v>2597</v>
      </c>
      <c r="C1512" s="211" t="s">
        <v>2598</v>
      </c>
      <c r="D1512" s="211" t="s">
        <v>111</v>
      </c>
      <c r="E1512" s="211" t="s">
        <v>107</v>
      </c>
      <c r="F1512" s="241" t="s">
        <v>108</v>
      </c>
      <c r="G1512" s="357">
        <v>0.5</v>
      </c>
      <c r="H1512" s="360">
        <v>7297.8561351112903</v>
      </c>
      <c r="I1512" s="365">
        <v>111.62041035606889</v>
      </c>
      <c r="J1512" s="332">
        <f>Table1[[#This Row],[Embellishment Area (m2)]]*Table1[[#This Row],[Construction Unit Rate ($/m)]]*Table1[[#This Row],[Embellishment Area Factor]]</f>
        <v>407294.84826033859</v>
      </c>
      <c r="K1512" s="246">
        <v>0</v>
      </c>
      <c r="L1512" s="337">
        <v>66.125722619436161</v>
      </c>
      <c r="M1512" s="88">
        <f>Table1[[#This Row],[Size of land (m2)]]*Table1[[#This Row],[Land Unit Rate ($/m2)]]</f>
        <v>0</v>
      </c>
      <c r="N1512" s="244">
        <v>2021</v>
      </c>
      <c r="O1512" s="202">
        <f>ROUND(IF(Table1[[#This Row],[Valuation Year]]=2016,(Table1[[#This Row],[Total Construction Cost ($)]]+Table1[[#This Row],[Land Value]])*('General Input Sheet'!$G$38/'General Input Sheet'!$G$43),Table1[[#This Row],[Total Construction Cost ($)]]+Table1[[#This Row],[Land Value]]),0)</f>
        <v>407295</v>
      </c>
      <c r="P1512" s="123" t="str" cm="1">
        <f t="array" ref="P1512">_xlfn.IFS(Table1[[#This Row],[Asset Class]]&lt;&gt;"Local","y",P$11=$E1512,"y",Table1[[#This Row],[Asset Class]]="Local","")</f>
        <v>y</v>
      </c>
      <c r="Q1512" s="86" t="str" cm="1">
        <f t="array" ref="Q1512">_xlfn.IFS(Table1[[#This Row],[Asset Class]]&lt;&gt;"Local","y",Q$11=$E1512,"y",Table1[[#This Row],[Asset Class]]="Local","")</f>
        <v/>
      </c>
      <c r="R1512" s="86" t="str" cm="1">
        <f t="array" ref="R1512">_xlfn.IFS(Table1[[#This Row],[Asset Class]]&lt;&gt;"Local","y",R$11=$E1512,"y",Table1[[#This Row],[Asset Class]]="Local","")</f>
        <v/>
      </c>
      <c r="S1512" s="341" t="str" cm="1">
        <f t="array" ref="S1512">_xlfn.IFS(Table1[[#This Row],[Asset Class]]&lt;&gt;"Local","y",S$11=$E1512,"y",Table1[[#This Row],[Asset Class]]="Local","")</f>
        <v/>
      </c>
      <c r="T1512" s="50"/>
      <c r="U1512" s="95">
        <f>IF(Table1[[#This Row],[Asset Class]]&lt;&gt;"Local",0.25,IF(P1512="y",1,""))</f>
        <v>1</v>
      </c>
      <c r="V1512" s="415" t="str">
        <f>IF(Table1[[#This Row],[Asset Class]]&lt;&gt;"Local",0.25,IF(Q1512="y",1,""))</f>
        <v/>
      </c>
      <c r="W1512" s="415" t="str">
        <f>IF(Table1[[#This Row],[Asset Class]]&lt;&gt;"Local",0.25,IF(R1512="y",1,""))</f>
        <v/>
      </c>
      <c r="X1512" s="415" t="str">
        <f>IF(Table1[[#This Row],[Asset Class]]&lt;&gt;"Local",0.25,IF(S1512="y",1,""))</f>
        <v/>
      </c>
      <c r="Y1512" s="95">
        <f t="shared" si="138"/>
        <v>1</v>
      </c>
      <c r="Z1512" s="50"/>
      <c r="AA1512" s="257">
        <f t="shared" si="139"/>
        <v>407295</v>
      </c>
      <c r="AB1512" s="258" t="str">
        <f t="shared" si="140"/>
        <v/>
      </c>
      <c r="AC1512" s="258" t="str">
        <f t="shared" si="141"/>
        <v/>
      </c>
      <c r="AD1512" s="258" t="str">
        <f t="shared" si="142"/>
        <v/>
      </c>
      <c r="AE1512" s="259">
        <f t="shared" si="143"/>
        <v>407295</v>
      </c>
    </row>
    <row r="1513" spans="1:31">
      <c r="A1513" s="26"/>
      <c r="B1513" s="210" t="s">
        <v>2599</v>
      </c>
      <c r="C1513" s="211" t="s">
        <v>2600</v>
      </c>
      <c r="D1513" s="211" t="s">
        <v>111</v>
      </c>
      <c r="E1513" s="211" t="s">
        <v>143</v>
      </c>
      <c r="F1513" s="241" t="s">
        <v>103</v>
      </c>
      <c r="G1513" s="357">
        <v>0.5</v>
      </c>
      <c r="H1513" s="360">
        <v>2165.4148198817757</v>
      </c>
      <c r="I1513" s="365">
        <v>115.6419902144599</v>
      </c>
      <c r="J1513" s="332">
        <f>Table1[[#This Row],[Embellishment Area (m2)]]*Table1[[#This Row],[Construction Unit Rate ($/m)]]*Table1[[#This Row],[Embellishment Area Factor]]</f>
        <v>125206.43970550736</v>
      </c>
      <c r="K1513" s="246">
        <v>4330.8296397635513</v>
      </c>
      <c r="L1513" s="337">
        <v>85.331826959272703</v>
      </c>
      <c r="M1513" s="88">
        <f>Table1[[#This Row],[Size of land (m2)]]*Table1[[#This Row],[Land Unit Rate ($/m2)]]</f>
        <v>369557.60541039269</v>
      </c>
      <c r="N1513" s="244">
        <v>2021</v>
      </c>
      <c r="O1513" s="202">
        <f>ROUND(IF(Table1[[#This Row],[Valuation Year]]=2016,(Table1[[#This Row],[Total Construction Cost ($)]]+Table1[[#This Row],[Land Value]])*('General Input Sheet'!$G$38/'General Input Sheet'!$G$43),Table1[[#This Row],[Total Construction Cost ($)]]+Table1[[#This Row],[Land Value]]),0)</f>
        <v>494764</v>
      </c>
      <c r="P1513" s="123" t="str" cm="1">
        <f t="array" ref="P1513">_xlfn.IFS(Table1[[#This Row],[Asset Class]]&lt;&gt;"Local","y",P$11=$E1513,"y",Table1[[#This Row],[Asset Class]]="Local","")</f>
        <v/>
      </c>
      <c r="Q1513" s="86" t="str" cm="1">
        <f t="array" ref="Q1513">_xlfn.IFS(Table1[[#This Row],[Asset Class]]&lt;&gt;"Local","y",Q$11=$E1513,"y",Table1[[#This Row],[Asset Class]]="Local","")</f>
        <v>y</v>
      </c>
      <c r="R1513" s="86" t="str" cm="1">
        <f t="array" ref="R1513">_xlfn.IFS(Table1[[#This Row],[Asset Class]]&lt;&gt;"Local","y",R$11=$E1513,"y",Table1[[#This Row],[Asset Class]]="Local","")</f>
        <v/>
      </c>
      <c r="S1513" s="341" t="str" cm="1">
        <f t="array" ref="S1513">_xlfn.IFS(Table1[[#This Row],[Asset Class]]&lt;&gt;"Local","y",S$11=$E1513,"y",Table1[[#This Row],[Asset Class]]="Local","")</f>
        <v/>
      </c>
      <c r="T1513" s="50"/>
      <c r="U1513" s="95" t="str">
        <f>IF(Table1[[#This Row],[Asset Class]]&lt;&gt;"Local",0.25,IF(P1513="y",1,""))</f>
        <v/>
      </c>
      <c r="V1513" s="415">
        <f>IF(Table1[[#This Row],[Asset Class]]&lt;&gt;"Local",0.25,IF(Q1513="y",1,""))</f>
        <v>1</v>
      </c>
      <c r="W1513" s="415" t="str">
        <f>IF(Table1[[#This Row],[Asset Class]]&lt;&gt;"Local",0.25,IF(R1513="y",1,""))</f>
        <v/>
      </c>
      <c r="X1513" s="415" t="str">
        <f>IF(Table1[[#This Row],[Asset Class]]&lt;&gt;"Local",0.25,IF(S1513="y",1,""))</f>
        <v/>
      </c>
      <c r="Y1513" s="95">
        <f t="shared" si="138"/>
        <v>1</v>
      </c>
      <c r="Z1513" s="50"/>
      <c r="AA1513" s="257" t="str">
        <f t="shared" si="139"/>
        <v/>
      </c>
      <c r="AB1513" s="258">
        <f t="shared" si="140"/>
        <v>494764</v>
      </c>
      <c r="AC1513" s="258" t="str">
        <f t="shared" si="141"/>
        <v/>
      </c>
      <c r="AD1513" s="258" t="str">
        <f t="shared" si="142"/>
        <v/>
      </c>
      <c r="AE1513" s="259">
        <f t="shared" si="143"/>
        <v>494764</v>
      </c>
    </row>
    <row r="1514" spans="1:31">
      <c r="A1514" s="26"/>
      <c r="B1514" s="210" t="s">
        <v>2601</v>
      </c>
      <c r="C1514" s="211" t="s">
        <v>2602</v>
      </c>
      <c r="D1514" s="211" t="s">
        <v>111</v>
      </c>
      <c r="E1514" s="211" t="s">
        <v>107</v>
      </c>
      <c r="F1514" s="241" t="s">
        <v>103</v>
      </c>
      <c r="G1514" s="357">
        <v>0.5</v>
      </c>
      <c r="H1514" s="360">
        <v>3760.8171764704398</v>
      </c>
      <c r="I1514" s="365">
        <v>111.62041035606889</v>
      </c>
      <c r="J1514" s="332">
        <f>Table1[[#This Row],[Embellishment Area (m2)]]*Table1[[#This Row],[Construction Unit Rate ($/m)]]*Table1[[#This Row],[Embellishment Area Factor]]</f>
        <v>209891.97825589142</v>
      </c>
      <c r="K1514" s="246">
        <v>0</v>
      </c>
      <c r="L1514" s="337">
        <v>66.125722619436161</v>
      </c>
      <c r="M1514" s="88">
        <f>Table1[[#This Row],[Size of land (m2)]]*Table1[[#This Row],[Land Unit Rate ($/m2)]]</f>
        <v>0</v>
      </c>
      <c r="N1514" s="244">
        <v>2021</v>
      </c>
      <c r="O1514" s="202">
        <f>ROUND(IF(Table1[[#This Row],[Valuation Year]]=2016,(Table1[[#This Row],[Total Construction Cost ($)]]+Table1[[#This Row],[Land Value]])*('General Input Sheet'!$G$38/'General Input Sheet'!$G$43),Table1[[#This Row],[Total Construction Cost ($)]]+Table1[[#This Row],[Land Value]]),0)</f>
        <v>209892</v>
      </c>
      <c r="P1514" s="123" t="str" cm="1">
        <f t="array" ref="P1514">_xlfn.IFS(Table1[[#This Row],[Asset Class]]&lt;&gt;"Local","y",P$11=$E1514,"y",Table1[[#This Row],[Asset Class]]="Local","")</f>
        <v>y</v>
      </c>
      <c r="Q1514" s="86" t="str" cm="1">
        <f t="array" ref="Q1514">_xlfn.IFS(Table1[[#This Row],[Asset Class]]&lt;&gt;"Local","y",Q$11=$E1514,"y",Table1[[#This Row],[Asset Class]]="Local","")</f>
        <v/>
      </c>
      <c r="R1514" s="86" t="str" cm="1">
        <f t="array" ref="R1514">_xlfn.IFS(Table1[[#This Row],[Asset Class]]&lt;&gt;"Local","y",R$11=$E1514,"y",Table1[[#This Row],[Asset Class]]="Local","")</f>
        <v/>
      </c>
      <c r="S1514" s="341" t="str" cm="1">
        <f t="array" ref="S1514">_xlfn.IFS(Table1[[#This Row],[Asset Class]]&lt;&gt;"Local","y",S$11=$E1514,"y",Table1[[#This Row],[Asset Class]]="Local","")</f>
        <v/>
      </c>
      <c r="T1514" s="50"/>
      <c r="U1514" s="95">
        <f>IF(Table1[[#This Row],[Asset Class]]&lt;&gt;"Local",0.25,IF(P1514="y",1,""))</f>
        <v>1</v>
      </c>
      <c r="V1514" s="415" t="str">
        <f>IF(Table1[[#This Row],[Asset Class]]&lt;&gt;"Local",0.25,IF(Q1514="y",1,""))</f>
        <v/>
      </c>
      <c r="W1514" s="415" t="str">
        <f>IF(Table1[[#This Row],[Asset Class]]&lt;&gt;"Local",0.25,IF(R1514="y",1,""))</f>
        <v/>
      </c>
      <c r="X1514" s="415" t="str">
        <f>IF(Table1[[#This Row],[Asset Class]]&lt;&gt;"Local",0.25,IF(S1514="y",1,""))</f>
        <v/>
      </c>
      <c r="Y1514" s="95">
        <f t="shared" si="138"/>
        <v>1</v>
      </c>
      <c r="Z1514" s="50"/>
      <c r="AA1514" s="257">
        <f t="shared" si="139"/>
        <v>209892</v>
      </c>
      <c r="AB1514" s="258" t="str">
        <f t="shared" si="140"/>
        <v/>
      </c>
      <c r="AC1514" s="258" t="str">
        <f t="shared" si="141"/>
        <v/>
      </c>
      <c r="AD1514" s="258" t="str">
        <f t="shared" si="142"/>
        <v/>
      </c>
      <c r="AE1514" s="259">
        <f t="shared" si="143"/>
        <v>209892</v>
      </c>
    </row>
    <row r="1515" spans="1:31">
      <c r="A1515" s="26"/>
      <c r="B1515" s="210" t="s">
        <v>2603</v>
      </c>
      <c r="C1515" s="211" t="s">
        <v>2604</v>
      </c>
      <c r="D1515" s="211" t="s">
        <v>111</v>
      </c>
      <c r="E1515" s="211" t="s">
        <v>143</v>
      </c>
      <c r="F1515" s="241" t="s">
        <v>103</v>
      </c>
      <c r="G1515" s="357">
        <v>0.5</v>
      </c>
      <c r="H1515" s="360">
        <v>7833.2114930621547</v>
      </c>
      <c r="I1515" s="365">
        <v>115.6419902144599</v>
      </c>
      <c r="J1515" s="332">
        <f>Table1[[#This Row],[Embellishment Area (m2)]]*Table1[[#This Row],[Construction Unit Rate ($/m)]]*Table1[[#This Row],[Embellishment Area Factor]]</f>
        <v>452924.08341424423</v>
      </c>
      <c r="K1515" s="246">
        <v>0</v>
      </c>
      <c r="L1515" s="337">
        <v>85.331826959272703</v>
      </c>
      <c r="M1515" s="88">
        <f>Table1[[#This Row],[Size of land (m2)]]*Table1[[#This Row],[Land Unit Rate ($/m2)]]</f>
        <v>0</v>
      </c>
      <c r="N1515" s="244">
        <v>2021</v>
      </c>
      <c r="O1515" s="202">
        <f>ROUND(IF(Table1[[#This Row],[Valuation Year]]=2016,(Table1[[#This Row],[Total Construction Cost ($)]]+Table1[[#This Row],[Land Value]])*('General Input Sheet'!$G$38/'General Input Sheet'!$G$43),Table1[[#This Row],[Total Construction Cost ($)]]+Table1[[#This Row],[Land Value]]),0)</f>
        <v>452924</v>
      </c>
      <c r="P1515" s="123" t="str" cm="1">
        <f t="array" ref="P1515">_xlfn.IFS(Table1[[#This Row],[Asset Class]]&lt;&gt;"Local","y",P$11=$E1515,"y",Table1[[#This Row],[Asset Class]]="Local","")</f>
        <v/>
      </c>
      <c r="Q1515" s="86" t="str" cm="1">
        <f t="array" ref="Q1515">_xlfn.IFS(Table1[[#This Row],[Asset Class]]&lt;&gt;"Local","y",Q$11=$E1515,"y",Table1[[#This Row],[Asset Class]]="Local","")</f>
        <v>y</v>
      </c>
      <c r="R1515" s="86" t="str" cm="1">
        <f t="array" ref="R1515">_xlfn.IFS(Table1[[#This Row],[Asset Class]]&lt;&gt;"Local","y",R$11=$E1515,"y",Table1[[#This Row],[Asset Class]]="Local","")</f>
        <v/>
      </c>
      <c r="S1515" s="341" t="str" cm="1">
        <f t="array" ref="S1515">_xlfn.IFS(Table1[[#This Row],[Asset Class]]&lt;&gt;"Local","y",S$11=$E1515,"y",Table1[[#This Row],[Asset Class]]="Local","")</f>
        <v/>
      </c>
      <c r="T1515" s="50"/>
      <c r="U1515" s="95" t="str">
        <f>IF(Table1[[#This Row],[Asset Class]]&lt;&gt;"Local",0.25,IF(P1515="y",1,""))</f>
        <v/>
      </c>
      <c r="V1515" s="415">
        <f>IF(Table1[[#This Row],[Asset Class]]&lt;&gt;"Local",0.25,IF(Q1515="y",1,""))</f>
        <v>1</v>
      </c>
      <c r="W1515" s="415" t="str">
        <f>IF(Table1[[#This Row],[Asset Class]]&lt;&gt;"Local",0.25,IF(R1515="y",1,""))</f>
        <v/>
      </c>
      <c r="X1515" s="415" t="str">
        <f>IF(Table1[[#This Row],[Asset Class]]&lt;&gt;"Local",0.25,IF(S1515="y",1,""))</f>
        <v/>
      </c>
      <c r="Y1515" s="95">
        <f t="shared" si="138"/>
        <v>1</v>
      </c>
      <c r="Z1515" s="50"/>
      <c r="AA1515" s="257" t="str">
        <f t="shared" si="139"/>
        <v/>
      </c>
      <c r="AB1515" s="258">
        <f t="shared" si="140"/>
        <v>452924</v>
      </c>
      <c r="AC1515" s="258" t="str">
        <f t="shared" si="141"/>
        <v/>
      </c>
      <c r="AD1515" s="258" t="str">
        <f t="shared" si="142"/>
        <v/>
      </c>
      <c r="AE1515" s="259">
        <f t="shared" si="143"/>
        <v>452924</v>
      </c>
    </row>
    <row r="1516" spans="1:31">
      <c r="A1516" s="26"/>
      <c r="B1516" s="210" t="s">
        <v>2605</v>
      </c>
      <c r="C1516" s="211" t="s">
        <v>2606</v>
      </c>
      <c r="D1516" s="211" t="s">
        <v>111</v>
      </c>
      <c r="E1516" s="211" t="s">
        <v>102</v>
      </c>
      <c r="F1516" s="241" t="s">
        <v>103</v>
      </c>
      <c r="G1516" s="357">
        <v>0.5</v>
      </c>
      <c r="H1516" s="360">
        <v>9362.4466293199548</v>
      </c>
      <c r="I1516" s="365">
        <v>143.96305955739601</v>
      </c>
      <c r="J1516" s="332">
        <f>Table1[[#This Row],[Embellishment Area (m2)]]*Table1[[#This Row],[Construction Unit Rate ($/m)]]*Table1[[#This Row],[Embellishment Area Factor]]</f>
        <v>673923.23084986513</v>
      </c>
      <c r="K1516" s="246">
        <v>0</v>
      </c>
      <c r="L1516" s="337">
        <v>39.027494808321961</v>
      </c>
      <c r="M1516" s="88">
        <f>Table1[[#This Row],[Size of land (m2)]]*Table1[[#This Row],[Land Unit Rate ($/m2)]]</f>
        <v>0</v>
      </c>
      <c r="N1516" s="244">
        <v>2021</v>
      </c>
      <c r="O1516" s="202">
        <f>ROUND(IF(Table1[[#This Row],[Valuation Year]]=2016,(Table1[[#This Row],[Total Construction Cost ($)]]+Table1[[#This Row],[Land Value]])*('General Input Sheet'!$G$38/'General Input Sheet'!$G$43),Table1[[#This Row],[Total Construction Cost ($)]]+Table1[[#This Row],[Land Value]]),0)</f>
        <v>673923</v>
      </c>
      <c r="P1516" s="123" t="str" cm="1">
        <f t="array" ref="P1516">_xlfn.IFS(Table1[[#This Row],[Asset Class]]&lt;&gt;"Local","y",P$11=$E1516,"y",Table1[[#This Row],[Asset Class]]="Local","")</f>
        <v/>
      </c>
      <c r="Q1516" s="86" t="str" cm="1">
        <f t="array" ref="Q1516">_xlfn.IFS(Table1[[#This Row],[Asset Class]]&lt;&gt;"Local","y",Q$11=$E1516,"y",Table1[[#This Row],[Asset Class]]="Local","")</f>
        <v/>
      </c>
      <c r="R1516" s="86" t="str" cm="1">
        <f t="array" ref="R1516">_xlfn.IFS(Table1[[#This Row],[Asset Class]]&lt;&gt;"Local","y",R$11=$E1516,"y",Table1[[#This Row],[Asset Class]]="Local","")</f>
        <v>y</v>
      </c>
      <c r="S1516" s="341" t="str" cm="1">
        <f t="array" ref="S1516">_xlfn.IFS(Table1[[#This Row],[Asset Class]]&lt;&gt;"Local","y",S$11=$E1516,"y",Table1[[#This Row],[Asset Class]]="Local","")</f>
        <v/>
      </c>
      <c r="T1516" s="50"/>
      <c r="U1516" s="95" t="str">
        <f>IF(Table1[[#This Row],[Asset Class]]&lt;&gt;"Local",0.25,IF(P1516="y",1,""))</f>
        <v/>
      </c>
      <c r="V1516" s="415" t="str">
        <f>IF(Table1[[#This Row],[Asset Class]]&lt;&gt;"Local",0.25,IF(Q1516="y",1,""))</f>
        <v/>
      </c>
      <c r="W1516" s="415">
        <f>IF(Table1[[#This Row],[Asset Class]]&lt;&gt;"Local",0.25,IF(R1516="y",1,""))</f>
        <v>1</v>
      </c>
      <c r="X1516" s="415" t="str">
        <f>IF(Table1[[#This Row],[Asset Class]]&lt;&gt;"Local",0.25,IF(S1516="y",1,""))</f>
        <v/>
      </c>
      <c r="Y1516" s="95">
        <f t="shared" si="138"/>
        <v>1</v>
      </c>
      <c r="Z1516" s="50"/>
      <c r="AA1516" s="257" t="str">
        <f t="shared" si="139"/>
        <v/>
      </c>
      <c r="AB1516" s="258" t="str">
        <f t="shared" si="140"/>
        <v/>
      </c>
      <c r="AC1516" s="258">
        <f t="shared" si="141"/>
        <v>673923</v>
      </c>
      <c r="AD1516" s="258" t="str">
        <f t="shared" si="142"/>
        <v/>
      </c>
      <c r="AE1516" s="259">
        <f t="shared" si="143"/>
        <v>673923</v>
      </c>
    </row>
    <row r="1517" spans="1:31">
      <c r="A1517" s="26"/>
      <c r="B1517" s="210" t="s">
        <v>2607</v>
      </c>
      <c r="C1517" s="211" t="s">
        <v>2608</v>
      </c>
      <c r="D1517" s="211" t="s">
        <v>111</v>
      </c>
      <c r="E1517" s="211" t="s">
        <v>107</v>
      </c>
      <c r="F1517" s="241" t="s">
        <v>103</v>
      </c>
      <c r="G1517" s="357">
        <v>0.5</v>
      </c>
      <c r="H1517" s="360">
        <v>1113.6169315846389</v>
      </c>
      <c r="I1517" s="365">
        <v>111.62041035606889</v>
      </c>
      <c r="J1517" s="332">
        <f>Table1[[#This Row],[Embellishment Area (m2)]]*Table1[[#This Row],[Construction Unit Rate ($/m)]]*Table1[[#This Row],[Embellishment Area Factor]]</f>
        <v>62151.189441471841</v>
      </c>
      <c r="K1517" s="246">
        <v>0</v>
      </c>
      <c r="L1517" s="337">
        <v>66.125722619436161</v>
      </c>
      <c r="M1517" s="88">
        <f>Table1[[#This Row],[Size of land (m2)]]*Table1[[#This Row],[Land Unit Rate ($/m2)]]</f>
        <v>0</v>
      </c>
      <c r="N1517" s="244">
        <v>2021</v>
      </c>
      <c r="O1517" s="202">
        <f>ROUND(IF(Table1[[#This Row],[Valuation Year]]=2016,(Table1[[#This Row],[Total Construction Cost ($)]]+Table1[[#This Row],[Land Value]])*('General Input Sheet'!$G$38/'General Input Sheet'!$G$43),Table1[[#This Row],[Total Construction Cost ($)]]+Table1[[#This Row],[Land Value]]),0)</f>
        <v>62151</v>
      </c>
      <c r="P1517" s="123" t="str" cm="1">
        <f t="array" ref="P1517">_xlfn.IFS(Table1[[#This Row],[Asset Class]]&lt;&gt;"Local","y",P$11=$E1517,"y",Table1[[#This Row],[Asset Class]]="Local","")</f>
        <v>y</v>
      </c>
      <c r="Q1517" s="86" t="str" cm="1">
        <f t="array" ref="Q1517">_xlfn.IFS(Table1[[#This Row],[Asset Class]]&lt;&gt;"Local","y",Q$11=$E1517,"y",Table1[[#This Row],[Asset Class]]="Local","")</f>
        <v/>
      </c>
      <c r="R1517" s="86" t="str" cm="1">
        <f t="array" ref="R1517">_xlfn.IFS(Table1[[#This Row],[Asset Class]]&lt;&gt;"Local","y",R$11=$E1517,"y",Table1[[#This Row],[Asset Class]]="Local","")</f>
        <v/>
      </c>
      <c r="S1517" s="341" t="str" cm="1">
        <f t="array" ref="S1517">_xlfn.IFS(Table1[[#This Row],[Asset Class]]&lt;&gt;"Local","y",S$11=$E1517,"y",Table1[[#This Row],[Asset Class]]="Local","")</f>
        <v/>
      </c>
      <c r="T1517" s="50"/>
      <c r="U1517" s="95">
        <f>IF(Table1[[#This Row],[Asset Class]]&lt;&gt;"Local",0.25,IF(P1517="y",1,""))</f>
        <v>1</v>
      </c>
      <c r="V1517" s="415" t="str">
        <f>IF(Table1[[#This Row],[Asset Class]]&lt;&gt;"Local",0.25,IF(Q1517="y",1,""))</f>
        <v/>
      </c>
      <c r="W1517" s="415" t="str">
        <f>IF(Table1[[#This Row],[Asset Class]]&lt;&gt;"Local",0.25,IF(R1517="y",1,""))</f>
        <v/>
      </c>
      <c r="X1517" s="415" t="str">
        <f>IF(Table1[[#This Row],[Asset Class]]&lt;&gt;"Local",0.25,IF(S1517="y",1,""))</f>
        <v/>
      </c>
      <c r="Y1517" s="95">
        <f t="shared" si="138"/>
        <v>1</v>
      </c>
      <c r="Z1517" s="50"/>
      <c r="AA1517" s="257">
        <f t="shared" si="139"/>
        <v>62151</v>
      </c>
      <c r="AB1517" s="258" t="str">
        <f t="shared" si="140"/>
        <v/>
      </c>
      <c r="AC1517" s="258" t="str">
        <f t="shared" si="141"/>
        <v/>
      </c>
      <c r="AD1517" s="258" t="str">
        <f t="shared" si="142"/>
        <v/>
      </c>
      <c r="AE1517" s="259">
        <f t="shared" si="143"/>
        <v>62151</v>
      </c>
    </row>
    <row r="1518" spans="1:31">
      <c r="A1518" s="26"/>
      <c r="B1518" s="210" t="s">
        <v>2609</v>
      </c>
      <c r="C1518" s="211" t="s">
        <v>2610</v>
      </c>
      <c r="D1518" s="211" t="s">
        <v>111</v>
      </c>
      <c r="E1518" s="211" t="s">
        <v>102</v>
      </c>
      <c r="F1518" s="241" t="s">
        <v>103</v>
      </c>
      <c r="G1518" s="357">
        <v>0.5</v>
      </c>
      <c r="H1518" s="360">
        <v>4340.6494497184121</v>
      </c>
      <c r="I1518" s="365">
        <v>143.96305955739601</v>
      </c>
      <c r="J1518" s="332">
        <f>Table1[[#This Row],[Embellishment Area (m2)]]*Table1[[#This Row],[Construction Unit Rate ($/m)]]*Table1[[#This Row],[Embellishment Area Factor]]</f>
        <v>312446.58762379497</v>
      </c>
      <c r="K1518" s="246">
        <v>0</v>
      </c>
      <c r="L1518" s="337">
        <v>39.027494808321961</v>
      </c>
      <c r="M1518" s="88">
        <f>Table1[[#This Row],[Size of land (m2)]]*Table1[[#This Row],[Land Unit Rate ($/m2)]]</f>
        <v>0</v>
      </c>
      <c r="N1518" s="244">
        <v>2021</v>
      </c>
      <c r="O1518" s="202">
        <f>ROUND(IF(Table1[[#This Row],[Valuation Year]]=2016,(Table1[[#This Row],[Total Construction Cost ($)]]+Table1[[#This Row],[Land Value]])*('General Input Sheet'!$G$38/'General Input Sheet'!$G$43),Table1[[#This Row],[Total Construction Cost ($)]]+Table1[[#This Row],[Land Value]]),0)</f>
        <v>312447</v>
      </c>
      <c r="P1518" s="123" t="str" cm="1">
        <f t="array" ref="P1518">_xlfn.IFS(Table1[[#This Row],[Asset Class]]&lt;&gt;"Local","y",P$11=$E1518,"y",Table1[[#This Row],[Asset Class]]="Local","")</f>
        <v/>
      </c>
      <c r="Q1518" s="86" t="str" cm="1">
        <f t="array" ref="Q1518">_xlfn.IFS(Table1[[#This Row],[Asset Class]]&lt;&gt;"Local","y",Q$11=$E1518,"y",Table1[[#This Row],[Asset Class]]="Local","")</f>
        <v/>
      </c>
      <c r="R1518" s="86" t="str" cm="1">
        <f t="array" ref="R1518">_xlfn.IFS(Table1[[#This Row],[Asset Class]]&lt;&gt;"Local","y",R$11=$E1518,"y",Table1[[#This Row],[Asset Class]]="Local","")</f>
        <v>y</v>
      </c>
      <c r="S1518" s="341" t="str" cm="1">
        <f t="array" ref="S1518">_xlfn.IFS(Table1[[#This Row],[Asset Class]]&lt;&gt;"Local","y",S$11=$E1518,"y",Table1[[#This Row],[Asset Class]]="Local","")</f>
        <v/>
      </c>
      <c r="T1518" s="50"/>
      <c r="U1518" s="95" t="str">
        <f>IF(Table1[[#This Row],[Asset Class]]&lt;&gt;"Local",0.25,IF(P1518="y",1,""))</f>
        <v/>
      </c>
      <c r="V1518" s="415" t="str">
        <f>IF(Table1[[#This Row],[Asset Class]]&lt;&gt;"Local",0.25,IF(Q1518="y",1,""))</f>
        <v/>
      </c>
      <c r="W1518" s="415">
        <f>IF(Table1[[#This Row],[Asset Class]]&lt;&gt;"Local",0.25,IF(R1518="y",1,""))</f>
        <v>1</v>
      </c>
      <c r="X1518" s="415" t="str">
        <f>IF(Table1[[#This Row],[Asset Class]]&lt;&gt;"Local",0.25,IF(S1518="y",1,""))</f>
        <v/>
      </c>
      <c r="Y1518" s="95">
        <f t="shared" si="138"/>
        <v>1</v>
      </c>
      <c r="Z1518" s="50"/>
      <c r="AA1518" s="257" t="str">
        <f t="shared" si="139"/>
        <v/>
      </c>
      <c r="AB1518" s="258" t="str">
        <f t="shared" si="140"/>
        <v/>
      </c>
      <c r="AC1518" s="258">
        <f t="shared" si="141"/>
        <v>312447</v>
      </c>
      <c r="AD1518" s="258" t="str">
        <f t="shared" si="142"/>
        <v/>
      </c>
      <c r="AE1518" s="259">
        <f t="shared" si="143"/>
        <v>312447</v>
      </c>
    </row>
    <row r="1519" spans="1:31">
      <c r="A1519" s="26"/>
      <c r="B1519" s="210" t="s">
        <v>2611</v>
      </c>
      <c r="C1519" s="211" t="s">
        <v>2612</v>
      </c>
      <c r="D1519" s="211" t="s">
        <v>106</v>
      </c>
      <c r="E1519" s="211" t="s">
        <v>114</v>
      </c>
      <c r="F1519" s="241" t="s">
        <v>103</v>
      </c>
      <c r="G1519" s="357">
        <v>0.5</v>
      </c>
      <c r="H1519" s="360">
        <v>21317.411290057596</v>
      </c>
      <c r="I1519" s="365">
        <v>566.28724924743767</v>
      </c>
      <c r="J1519" s="332">
        <f>Table1[[#This Row],[Embellishment Area (m2)]]*Table1[[#This Row],[Construction Unit Rate ($/m)]]*Table1[[#This Row],[Embellishment Area Factor]]</f>
        <v>6035889.1002614936</v>
      </c>
      <c r="K1519" s="246">
        <v>42634.822580115193</v>
      </c>
      <c r="L1519" s="337">
        <v>75.676903388107434</v>
      </c>
      <c r="M1519" s="88">
        <f>Table1[[#This Row],[Size of land (m2)]]*Table1[[#This Row],[Land Unit Rate ($/m2)]]</f>
        <v>3226471.3493644786</v>
      </c>
      <c r="N1519" s="244">
        <v>2021</v>
      </c>
      <c r="O1519" s="202">
        <f>ROUND(IF(Table1[[#This Row],[Valuation Year]]=2016,(Table1[[#This Row],[Total Construction Cost ($)]]+Table1[[#This Row],[Land Value]])*('General Input Sheet'!$G$38/'General Input Sheet'!$G$43),Table1[[#This Row],[Total Construction Cost ($)]]+Table1[[#This Row],[Land Value]]),0)</f>
        <v>9262360</v>
      </c>
      <c r="P1519" s="123" t="str" cm="1">
        <f t="array" ref="P1519">_xlfn.IFS(Table1[[#This Row],[Asset Class]]&lt;&gt;"Local","y",P$11=$E1519,"y",Table1[[#This Row],[Asset Class]]="Local","")</f>
        <v>y</v>
      </c>
      <c r="Q1519" s="86" t="str" cm="1">
        <f t="array" ref="Q1519">_xlfn.IFS(Table1[[#This Row],[Asset Class]]&lt;&gt;"Local","y",Q$11=$E1519,"y",Table1[[#This Row],[Asset Class]]="Local","")</f>
        <v>y</v>
      </c>
      <c r="R1519" s="86" t="str" cm="1">
        <f t="array" ref="R1519">_xlfn.IFS(Table1[[#This Row],[Asset Class]]&lt;&gt;"Local","y",R$11=$E1519,"y",Table1[[#This Row],[Asset Class]]="Local","")</f>
        <v>y</v>
      </c>
      <c r="S1519" s="341" t="str" cm="1">
        <f t="array" ref="S1519">_xlfn.IFS(Table1[[#This Row],[Asset Class]]&lt;&gt;"Local","y",S$11=$E1519,"y",Table1[[#This Row],[Asset Class]]="Local","")</f>
        <v>y</v>
      </c>
      <c r="T1519" s="50"/>
      <c r="U1519" s="95">
        <f>IF(Table1[[#This Row],[Asset Class]]&lt;&gt;"Local",0.25,IF(P1519="y",1,""))</f>
        <v>0.25</v>
      </c>
      <c r="V1519" s="415">
        <f>IF(Table1[[#This Row],[Asset Class]]&lt;&gt;"Local",0.25,IF(Q1519="y",1,""))</f>
        <v>0.25</v>
      </c>
      <c r="W1519" s="415">
        <f>IF(Table1[[#This Row],[Asset Class]]&lt;&gt;"Local",0.25,IF(R1519="y",1,""))</f>
        <v>0.25</v>
      </c>
      <c r="X1519" s="415">
        <f>IF(Table1[[#This Row],[Asset Class]]&lt;&gt;"Local",0.25,IF(S1519="y",1,""))</f>
        <v>0.25</v>
      </c>
      <c r="Y1519" s="95">
        <f t="shared" si="138"/>
        <v>1</v>
      </c>
      <c r="Z1519" s="50"/>
      <c r="AA1519" s="257">
        <f t="shared" si="139"/>
        <v>2315590</v>
      </c>
      <c r="AB1519" s="258">
        <f t="shared" si="140"/>
        <v>2315590</v>
      </c>
      <c r="AC1519" s="258">
        <f t="shared" si="141"/>
        <v>2315590</v>
      </c>
      <c r="AD1519" s="258">
        <f t="shared" si="142"/>
        <v>2315590</v>
      </c>
      <c r="AE1519" s="259">
        <f t="shared" si="143"/>
        <v>9262360</v>
      </c>
    </row>
    <row r="1520" spans="1:31">
      <c r="A1520" s="26"/>
      <c r="B1520" s="210" t="s">
        <v>2611</v>
      </c>
      <c r="C1520" s="211" t="s">
        <v>2613</v>
      </c>
      <c r="D1520" s="211" t="s">
        <v>106</v>
      </c>
      <c r="E1520" s="211" t="s">
        <v>114</v>
      </c>
      <c r="F1520" s="241" t="s">
        <v>108</v>
      </c>
      <c r="G1520" s="357">
        <v>0.5</v>
      </c>
      <c r="H1520" s="360">
        <v>28621.156695128211</v>
      </c>
      <c r="I1520" s="365">
        <v>566.28724924743767</v>
      </c>
      <c r="J1520" s="332">
        <f>Table1[[#This Row],[Embellishment Area (m2)]]*Table1[[#This Row],[Construction Unit Rate ($/m)]]*Table1[[#This Row],[Embellishment Area Factor]]</f>
        <v>8103898.0475820191</v>
      </c>
      <c r="K1520" s="246">
        <v>57242.313390256422</v>
      </c>
      <c r="L1520" s="337">
        <v>75.676903388107434</v>
      </c>
      <c r="M1520" s="88">
        <f>Table1[[#This Row],[Size of land (m2)]]*Table1[[#This Row],[Land Unit Rate ($/m2)]]</f>
        <v>4331921.0201462042</v>
      </c>
      <c r="N1520" s="244">
        <v>2021</v>
      </c>
      <c r="O1520" s="202">
        <f>ROUND(IF(Table1[[#This Row],[Valuation Year]]=2016,(Table1[[#This Row],[Total Construction Cost ($)]]+Table1[[#This Row],[Land Value]])*('General Input Sheet'!$G$38/'General Input Sheet'!$G$43),Table1[[#This Row],[Total Construction Cost ($)]]+Table1[[#This Row],[Land Value]]),0)</f>
        <v>12435819</v>
      </c>
      <c r="P1520" s="123" t="str" cm="1">
        <f t="array" ref="P1520">_xlfn.IFS(Table1[[#This Row],[Asset Class]]&lt;&gt;"Local","y",P$11=$E1520,"y",Table1[[#This Row],[Asset Class]]="Local","")</f>
        <v>y</v>
      </c>
      <c r="Q1520" s="86" t="str" cm="1">
        <f t="array" ref="Q1520">_xlfn.IFS(Table1[[#This Row],[Asset Class]]&lt;&gt;"Local","y",Q$11=$E1520,"y",Table1[[#This Row],[Asset Class]]="Local","")</f>
        <v>y</v>
      </c>
      <c r="R1520" s="86" t="str" cm="1">
        <f t="array" ref="R1520">_xlfn.IFS(Table1[[#This Row],[Asset Class]]&lt;&gt;"Local","y",R$11=$E1520,"y",Table1[[#This Row],[Asset Class]]="Local","")</f>
        <v>y</v>
      </c>
      <c r="S1520" s="341" t="str" cm="1">
        <f t="array" ref="S1520">_xlfn.IFS(Table1[[#This Row],[Asset Class]]&lt;&gt;"Local","y",S$11=$E1520,"y",Table1[[#This Row],[Asset Class]]="Local","")</f>
        <v>y</v>
      </c>
      <c r="T1520" s="50"/>
      <c r="U1520" s="95">
        <f>IF(Table1[[#This Row],[Asset Class]]&lt;&gt;"Local",0.25,IF(P1520="y",1,""))</f>
        <v>0.25</v>
      </c>
      <c r="V1520" s="415">
        <f>IF(Table1[[#This Row],[Asset Class]]&lt;&gt;"Local",0.25,IF(Q1520="y",1,""))</f>
        <v>0.25</v>
      </c>
      <c r="W1520" s="415">
        <f>IF(Table1[[#This Row],[Asset Class]]&lt;&gt;"Local",0.25,IF(R1520="y",1,""))</f>
        <v>0.25</v>
      </c>
      <c r="X1520" s="415">
        <f>IF(Table1[[#This Row],[Asset Class]]&lt;&gt;"Local",0.25,IF(S1520="y",1,""))</f>
        <v>0.25</v>
      </c>
      <c r="Y1520" s="95">
        <f t="shared" si="138"/>
        <v>1</v>
      </c>
      <c r="Z1520" s="50"/>
      <c r="AA1520" s="257">
        <f t="shared" si="139"/>
        <v>3108954.75</v>
      </c>
      <c r="AB1520" s="258">
        <f t="shared" si="140"/>
        <v>3108954.75</v>
      </c>
      <c r="AC1520" s="258">
        <f t="shared" si="141"/>
        <v>3108954.75</v>
      </c>
      <c r="AD1520" s="258">
        <f t="shared" si="142"/>
        <v>3108954.75</v>
      </c>
      <c r="AE1520" s="259">
        <f t="shared" si="143"/>
        <v>12435819</v>
      </c>
    </row>
    <row r="1521" spans="1:31">
      <c r="A1521" s="26"/>
      <c r="B1521" s="210" t="s">
        <v>2614</v>
      </c>
      <c r="C1521" s="211" t="s">
        <v>2615</v>
      </c>
      <c r="D1521" s="211" t="s">
        <v>111</v>
      </c>
      <c r="E1521" s="211" t="s">
        <v>114</v>
      </c>
      <c r="F1521" s="241" t="s">
        <v>103</v>
      </c>
      <c r="G1521" s="357">
        <v>0.5</v>
      </c>
      <c r="H1521" s="360">
        <v>4839.6775207151713</v>
      </c>
      <c r="I1521" s="365">
        <v>77.371645491830151</v>
      </c>
      <c r="J1521" s="332">
        <f>Table1[[#This Row],[Embellishment Area (m2)]]*Table1[[#This Row],[Construction Unit Rate ($/m)]]*Table1[[#This Row],[Embellishment Area Factor]]</f>
        <v>187226.90671377684</v>
      </c>
      <c r="K1521" s="246">
        <v>0</v>
      </c>
      <c r="L1521" s="337">
        <v>51.919695325664051</v>
      </c>
      <c r="M1521" s="88">
        <f>Table1[[#This Row],[Size of land (m2)]]*Table1[[#This Row],[Land Unit Rate ($/m2)]]</f>
        <v>0</v>
      </c>
      <c r="N1521" s="244">
        <v>2021</v>
      </c>
      <c r="O1521" s="202">
        <f>ROUND(IF(Table1[[#This Row],[Valuation Year]]=2016,(Table1[[#This Row],[Total Construction Cost ($)]]+Table1[[#This Row],[Land Value]])*('General Input Sheet'!$G$38/'General Input Sheet'!$G$43),Table1[[#This Row],[Total Construction Cost ($)]]+Table1[[#This Row],[Land Value]]),0)</f>
        <v>187227</v>
      </c>
      <c r="P1521" s="123" t="str" cm="1">
        <f t="array" ref="P1521">_xlfn.IFS(Table1[[#This Row],[Asset Class]]&lt;&gt;"Local","y",P$11=$E1521,"y",Table1[[#This Row],[Asset Class]]="Local","")</f>
        <v/>
      </c>
      <c r="Q1521" s="86" t="str" cm="1">
        <f t="array" ref="Q1521">_xlfn.IFS(Table1[[#This Row],[Asset Class]]&lt;&gt;"Local","y",Q$11=$E1521,"y",Table1[[#This Row],[Asset Class]]="Local","")</f>
        <v/>
      </c>
      <c r="R1521" s="86" t="str" cm="1">
        <f t="array" ref="R1521">_xlfn.IFS(Table1[[#This Row],[Asset Class]]&lt;&gt;"Local","y",R$11=$E1521,"y",Table1[[#This Row],[Asset Class]]="Local","")</f>
        <v/>
      </c>
      <c r="S1521" s="341" t="str" cm="1">
        <f t="array" ref="S1521">_xlfn.IFS(Table1[[#This Row],[Asset Class]]&lt;&gt;"Local","y",S$11=$E1521,"y",Table1[[#This Row],[Asset Class]]="Local","")</f>
        <v>y</v>
      </c>
      <c r="T1521" s="50"/>
      <c r="U1521" s="95" t="str">
        <f>IF(Table1[[#This Row],[Asset Class]]&lt;&gt;"Local",0.25,IF(P1521="y",1,""))</f>
        <v/>
      </c>
      <c r="V1521" s="415" t="str">
        <f>IF(Table1[[#This Row],[Asset Class]]&lt;&gt;"Local",0.25,IF(Q1521="y",1,""))</f>
        <v/>
      </c>
      <c r="W1521" s="415" t="str">
        <f>IF(Table1[[#This Row],[Asset Class]]&lt;&gt;"Local",0.25,IF(R1521="y",1,""))</f>
        <v/>
      </c>
      <c r="X1521" s="415">
        <f>IF(Table1[[#This Row],[Asset Class]]&lt;&gt;"Local",0.25,IF(S1521="y",1,""))</f>
        <v>1</v>
      </c>
      <c r="Y1521" s="95">
        <f t="shared" si="138"/>
        <v>1</v>
      </c>
      <c r="Z1521" s="50"/>
      <c r="AA1521" s="257" t="str">
        <f t="shared" si="139"/>
        <v/>
      </c>
      <c r="AB1521" s="258" t="str">
        <f t="shared" si="140"/>
        <v/>
      </c>
      <c r="AC1521" s="258" t="str">
        <f t="shared" si="141"/>
        <v/>
      </c>
      <c r="AD1521" s="258">
        <f t="shared" si="142"/>
        <v>187227</v>
      </c>
      <c r="AE1521" s="259">
        <f t="shared" si="143"/>
        <v>187227</v>
      </c>
    </row>
    <row r="1522" spans="1:31">
      <c r="A1522" s="26"/>
      <c r="B1522" s="210" t="s">
        <v>2616</v>
      </c>
      <c r="C1522" s="211" t="s">
        <v>2617</v>
      </c>
      <c r="D1522" s="211" t="s">
        <v>111</v>
      </c>
      <c r="E1522" s="211" t="s">
        <v>102</v>
      </c>
      <c r="F1522" s="241" t="s">
        <v>103</v>
      </c>
      <c r="G1522" s="357">
        <v>0.5</v>
      </c>
      <c r="H1522" s="360">
        <v>5283.6058580576846</v>
      </c>
      <c r="I1522" s="365">
        <v>143.96305955739601</v>
      </c>
      <c r="J1522" s="332">
        <f>Table1[[#This Row],[Embellishment Area (m2)]]*Table1[[#This Row],[Construction Unit Rate ($/m)]]*Table1[[#This Row],[Embellishment Area Factor]]</f>
        <v>380322.03241068247</v>
      </c>
      <c r="K1522" s="246">
        <v>0</v>
      </c>
      <c r="L1522" s="337">
        <v>39.027494808321961</v>
      </c>
      <c r="M1522" s="88">
        <f>Table1[[#This Row],[Size of land (m2)]]*Table1[[#This Row],[Land Unit Rate ($/m2)]]</f>
        <v>0</v>
      </c>
      <c r="N1522" s="244">
        <v>2021</v>
      </c>
      <c r="O1522" s="202">
        <f>ROUND(IF(Table1[[#This Row],[Valuation Year]]=2016,(Table1[[#This Row],[Total Construction Cost ($)]]+Table1[[#This Row],[Land Value]])*('General Input Sheet'!$G$38/'General Input Sheet'!$G$43),Table1[[#This Row],[Total Construction Cost ($)]]+Table1[[#This Row],[Land Value]]),0)</f>
        <v>380322</v>
      </c>
      <c r="P1522" s="123" t="str" cm="1">
        <f t="array" ref="P1522">_xlfn.IFS(Table1[[#This Row],[Asset Class]]&lt;&gt;"Local","y",P$11=$E1522,"y",Table1[[#This Row],[Asset Class]]="Local","")</f>
        <v/>
      </c>
      <c r="Q1522" s="86" t="str" cm="1">
        <f t="array" ref="Q1522">_xlfn.IFS(Table1[[#This Row],[Asset Class]]&lt;&gt;"Local","y",Q$11=$E1522,"y",Table1[[#This Row],[Asset Class]]="Local","")</f>
        <v/>
      </c>
      <c r="R1522" s="86" t="str" cm="1">
        <f t="array" ref="R1522">_xlfn.IFS(Table1[[#This Row],[Asset Class]]&lt;&gt;"Local","y",R$11=$E1522,"y",Table1[[#This Row],[Asset Class]]="Local","")</f>
        <v>y</v>
      </c>
      <c r="S1522" s="341" t="str" cm="1">
        <f t="array" ref="S1522">_xlfn.IFS(Table1[[#This Row],[Asset Class]]&lt;&gt;"Local","y",S$11=$E1522,"y",Table1[[#This Row],[Asset Class]]="Local","")</f>
        <v/>
      </c>
      <c r="T1522" s="50"/>
      <c r="U1522" s="95" t="str">
        <f>IF(Table1[[#This Row],[Asset Class]]&lt;&gt;"Local",0.25,IF(P1522="y",1,""))</f>
        <v/>
      </c>
      <c r="V1522" s="415" t="str">
        <f>IF(Table1[[#This Row],[Asset Class]]&lt;&gt;"Local",0.25,IF(Q1522="y",1,""))</f>
        <v/>
      </c>
      <c r="W1522" s="415">
        <f>IF(Table1[[#This Row],[Asset Class]]&lt;&gt;"Local",0.25,IF(R1522="y",1,""))</f>
        <v>1</v>
      </c>
      <c r="X1522" s="415" t="str">
        <f>IF(Table1[[#This Row],[Asset Class]]&lt;&gt;"Local",0.25,IF(S1522="y",1,""))</f>
        <v/>
      </c>
      <c r="Y1522" s="95">
        <f t="shared" si="138"/>
        <v>1</v>
      </c>
      <c r="Z1522" s="50"/>
      <c r="AA1522" s="257" t="str">
        <f t="shared" si="139"/>
        <v/>
      </c>
      <c r="AB1522" s="258" t="str">
        <f t="shared" si="140"/>
        <v/>
      </c>
      <c r="AC1522" s="258">
        <f t="shared" si="141"/>
        <v>380322</v>
      </c>
      <c r="AD1522" s="258" t="str">
        <f t="shared" si="142"/>
        <v/>
      </c>
      <c r="AE1522" s="259">
        <f t="shared" si="143"/>
        <v>380322</v>
      </c>
    </row>
    <row r="1523" spans="1:31">
      <c r="A1523" s="26"/>
      <c r="B1523" s="210" t="s">
        <v>2618</v>
      </c>
      <c r="C1523" s="211" t="s">
        <v>2619</v>
      </c>
      <c r="D1523" s="211" t="s">
        <v>111</v>
      </c>
      <c r="E1523" s="211" t="s">
        <v>143</v>
      </c>
      <c r="F1523" s="241" t="s">
        <v>103</v>
      </c>
      <c r="G1523" s="357">
        <v>0.5</v>
      </c>
      <c r="H1523" s="360">
        <v>988.79144660989903</v>
      </c>
      <c r="I1523" s="365">
        <v>115.6419902144599</v>
      </c>
      <c r="J1523" s="332">
        <f>Table1[[#This Row],[Embellishment Area (m2)]]*Table1[[#This Row],[Construction Unit Rate ($/m)]]*Table1[[#This Row],[Embellishment Area Factor]]</f>
        <v>57172.905396501796</v>
      </c>
      <c r="K1523" s="246">
        <v>0</v>
      </c>
      <c r="L1523" s="337">
        <v>85.331826959272703</v>
      </c>
      <c r="M1523" s="88">
        <f>Table1[[#This Row],[Size of land (m2)]]*Table1[[#This Row],[Land Unit Rate ($/m2)]]</f>
        <v>0</v>
      </c>
      <c r="N1523" s="244">
        <v>2021</v>
      </c>
      <c r="O1523" s="202">
        <f>ROUND(IF(Table1[[#This Row],[Valuation Year]]=2016,(Table1[[#This Row],[Total Construction Cost ($)]]+Table1[[#This Row],[Land Value]])*('General Input Sheet'!$G$38/'General Input Sheet'!$G$43),Table1[[#This Row],[Total Construction Cost ($)]]+Table1[[#This Row],[Land Value]]),0)</f>
        <v>57173</v>
      </c>
      <c r="P1523" s="123" t="str" cm="1">
        <f t="array" ref="P1523">_xlfn.IFS(Table1[[#This Row],[Asset Class]]&lt;&gt;"Local","y",P$11=$E1523,"y",Table1[[#This Row],[Asset Class]]="Local","")</f>
        <v/>
      </c>
      <c r="Q1523" s="86" t="str" cm="1">
        <f t="array" ref="Q1523">_xlfn.IFS(Table1[[#This Row],[Asset Class]]&lt;&gt;"Local","y",Q$11=$E1523,"y",Table1[[#This Row],[Asset Class]]="Local","")</f>
        <v>y</v>
      </c>
      <c r="R1523" s="86" t="str" cm="1">
        <f t="array" ref="R1523">_xlfn.IFS(Table1[[#This Row],[Asset Class]]&lt;&gt;"Local","y",R$11=$E1523,"y",Table1[[#This Row],[Asset Class]]="Local","")</f>
        <v/>
      </c>
      <c r="S1523" s="341" t="str" cm="1">
        <f t="array" ref="S1523">_xlfn.IFS(Table1[[#This Row],[Asset Class]]&lt;&gt;"Local","y",S$11=$E1523,"y",Table1[[#This Row],[Asset Class]]="Local","")</f>
        <v/>
      </c>
      <c r="T1523" s="50"/>
      <c r="U1523" s="95" t="str">
        <f>IF(Table1[[#This Row],[Asset Class]]&lt;&gt;"Local",0.25,IF(P1523="y",1,""))</f>
        <v/>
      </c>
      <c r="V1523" s="415">
        <f>IF(Table1[[#This Row],[Asset Class]]&lt;&gt;"Local",0.25,IF(Q1523="y",1,""))</f>
        <v>1</v>
      </c>
      <c r="W1523" s="415" t="str">
        <f>IF(Table1[[#This Row],[Asset Class]]&lt;&gt;"Local",0.25,IF(R1523="y",1,""))</f>
        <v/>
      </c>
      <c r="X1523" s="415" t="str">
        <f>IF(Table1[[#This Row],[Asset Class]]&lt;&gt;"Local",0.25,IF(S1523="y",1,""))</f>
        <v/>
      </c>
      <c r="Y1523" s="95">
        <f t="shared" si="138"/>
        <v>1</v>
      </c>
      <c r="Z1523" s="50"/>
      <c r="AA1523" s="257" t="str">
        <f t="shared" si="139"/>
        <v/>
      </c>
      <c r="AB1523" s="258">
        <f t="shared" si="140"/>
        <v>57173</v>
      </c>
      <c r="AC1523" s="258" t="str">
        <f t="shared" si="141"/>
        <v/>
      </c>
      <c r="AD1523" s="258" t="str">
        <f t="shared" si="142"/>
        <v/>
      </c>
      <c r="AE1523" s="259">
        <f t="shared" si="143"/>
        <v>57173</v>
      </c>
    </row>
    <row r="1524" spans="1:31">
      <c r="A1524" s="26"/>
      <c r="B1524" s="210" t="s">
        <v>2620</v>
      </c>
      <c r="C1524" s="211" t="s">
        <v>2621</v>
      </c>
      <c r="D1524" s="211" t="s">
        <v>111</v>
      </c>
      <c r="E1524" s="211" t="s">
        <v>143</v>
      </c>
      <c r="F1524" s="241" t="s">
        <v>103</v>
      </c>
      <c r="G1524" s="357">
        <v>0.5</v>
      </c>
      <c r="H1524" s="360">
        <v>2124.1085471006782</v>
      </c>
      <c r="I1524" s="365">
        <v>115.6419902144599</v>
      </c>
      <c r="J1524" s="332">
        <f>Table1[[#This Row],[Embellishment Area (m2)]]*Table1[[#This Row],[Construction Unit Rate ($/m)]]*Table1[[#This Row],[Embellishment Area Factor]]</f>
        <v>122818.06990913363</v>
      </c>
      <c r="K1524" s="246">
        <v>0</v>
      </c>
      <c r="L1524" s="337">
        <v>85.331826959272703</v>
      </c>
      <c r="M1524" s="88">
        <f>Table1[[#This Row],[Size of land (m2)]]*Table1[[#This Row],[Land Unit Rate ($/m2)]]</f>
        <v>0</v>
      </c>
      <c r="N1524" s="244">
        <v>2021</v>
      </c>
      <c r="O1524" s="202">
        <f>ROUND(IF(Table1[[#This Row],[Valuation Year]]=2016,(Table1[[#This Row],[Total Construction Cost ($)]]+Table1[[#This Row],[Land Value]])*('General Input Sheet'!$G$38/'General Input Sheet'!$G$43),Table1[[#This Row],[Total Construction Cost ($)]]+Table1[[#This Row],[Land Value]]),0)</f>
        <v>122818</v>
      </c>
      <c r="P1524" s="123" t="str" cm="1">
        <f t="array" ref="P1524">_xlfn.IFS(Table1[[#This Row],[Asset Class]]&lt;&gt;"Local","y",P$11=$E1524,"y",Table1[[#This Row],[Asset Class]]="Local","")</f>
        <v/>
      </c>
      <c r="Q1524" s="86" t="str" cm="1">
        <f t="array" ref="Q1524">_xlfn.IFS(Table1[[#This Row],[Asset Class]]&lt;&gt;"Local","y",Q$11=$E1524,"y",Table1[[#This Row],[Asset Class]]="Local","")</f>
        <v>y</v>
      </c>
      <c r="R1524" s="86" t="str" cm="1">
        <f t="array" ref="R1524">_xlfn.IFS(Table1[[#This Row],[Asset Class]]&lt;&gt;"Local","y",R$11=$E1524,"y",Table1[[#This Row],[Asset Class]]="Local","")</f>
        <v/>
      </c>
      <c r="S1524" s="341" t="str" cm="1">
        <f t="array" ref="S1524">_xlfn.IFS(Table1[[#This Row],[Asset Class]]&lt;&gt;"Local","y",S$11=$E1524,"y",Table1[[#This Row],[Asset Class]]="Local","")</f>
        <v/>
      </c>
      <c r="T1524" s="50"/>
      <c r="U1524" s="95" t="str">
        <f>IF(Table1[[#This Row],[Asset Class]]&lt;&gt;"Local",0.25,IF(P1524="y",1,""))</f>
        <v/>
      </c>
      <c r="V1524" s="415">
        <f>IF(Table1[[#This Row],[Asset Class]]&lt;&gt;"Local",0.25,IF(Q1524="y",1,""))</f>
        <v>1</v>
      </c>
      <c r="W1524" s="415" t="str">
        <f>IF(Table1[[#This Row],[Asset Class]]&lt;&gt;"Local",0.25,IF(R1524="y",1,""))</f>
        <v/>
      </c>
      <c r="X1524" s="415" t="str">
        <f>IF(Table1[[#This Row],[Asset Class]]&lt;&gt;"Local",0.25,IF(S1524="y",1,""))</f>
        <v/>
      </c>
      <c r="Y1524" s="95">
        <f t="shared" si="138"/>
        <v>1</v>
      </c>
      <c r="Z1524" s="50"/>
      <c r="AA1524" s="257" t="str">
        <f t="shared" si="139"/>
        <v/>
      </c>
      <c r="AB1524" s="258">
        <f t="shared" si="140"/>
        <v>122818</v>
      </c>
      <c r="AC1524" s="258" t="str">
        <f t="shared" si="141"/>
        <v/>
      </c>
      <c r="AD1524" s="258" t="str">
        <f t="shared" si="142"/>
        <v/>
      </c>
      <c r="AE1524" s="259">
        <f t="shared" si="143"/>
        <v>122818</v>
      </c>
    </row>
    <row r="1525" spans="1:31">
      <c r="A1525" s="26"/>
      <c r="B1525" s="210" t="s">
        <v>2622</v>
      </c>
      <c r="C1525" s="211" t="s">
        <v>2623</v>
      </c>
      <c r="D1525" s="211" t="s">
        <v>111</v>
      </c>
      <c r="E1525" s="211" t="s">
        <v>114</v>
      </c>
      <c r="F1525" s="241" t="s">
        <v>103</v>
      </c>
      <c r="G1525" s="357">
        <v>0.5</v>
      </c>
      <c r="H1525" s="360">
        <v>1582.6987704686071</v>
      </c>
      <c r="I1525" s="365">
        <v>77.371645491830151</v>
      </c>
      <c r="J1525" s="332">
        <f>Table1[[#This Row],[Embellishment Area (m2)]]*Table1[[#This Row],[Construction Unit Rate ($/m)]]*Table1[[#This Row],[Embellishment Area Factor]]</f>
        <v>61228.004094526266</v>
      </c>
      <c r="K1525" s="246">
        <v>0</v>
      </c>
      <c r="L1525" s="337">
        <v>51.919695325664051</v>
      </c>
      <c r="M1525" s="88">
        <f>Table1[[#This Row],[Size of land (m2)]]*Table1[[#This Row],[Land Unit Rate ($/m2)]]</f>
        <v>0</v>
      </c>
      <c r="N1525" s="244">
        <v>2021</v>
      </c>
      <c r="O1525" s="202">
        <f>ROUND(IF(Table1[[#This Row],[Valuation Year]]=2016,(Table1[[#This Row],[Total Construction Cost ($)]]+Table1[[#This Row],[Land Value]])*('General Input Sheet'!$G$38/'General Input Sheet'!$G$43),Table1[[#This Row],[Total Construction Cost ($)]]+Table1[[#This Row],[Land Value]]),0)</f>
        <v>61228</v>
      </c>
      <c r="P1525" s="123" t="str" cm="1">
        <f t="array" ref="P1525">_xlfn.IFS(Table1[[#This Row],[Asset Class]]&lt;&gt;"Local","y",P$11=$E1525,"y",Table1[[#This Row],[Asset Class]]="Local","")</f>
        <v/>
      </c>
      <c r="Q1525" s="86" t="str" cm="1">
        <f t="array" ref="Q1525">_xlfn.IFS(Table1[[#This Row],[Asset Class]]&lt;&gt;"Local","y",Q$11=$E1525,"y",Table1[[#This Row],[Asset Class]]="Local","")</f>
        <v/>
      </c>
      <c r="R1525" s="86" t="str" cm="1">
        <f t="array" ref="R1525">_xlfn.IFS(Table1[[#This Row],[Asset Class]]&lt;&gt;"Local","y",R$11=$E1525,"y",Table1[[#This Row],[Asset Class]]="Local","")</f>
        <v/>
      </c>
      <c r="S1525" s="341" t="str" cm="1">
        <f t="array" ref="S1525">_xlfn.IFS(Table1[[#This Row],[Asset Class]]&lt;&gt;"Local","y",S$11=$E1525,"y",Table1[[#This Row],[Asset Class]]="Local","")</f>
        <v>y</v>
      </c>
      <c r="T1525" s="50"/>
      <c r="U1525" s="95" t="str">
        <f>IF(Table1[[#This Row],[Asset Class]]&lt;&gt;"Local",0.25,IF(P1525="y",1,""))</f>
        <v/>
      </c>
      <c r="V1525" s="415" t="str">
        <f>IF(Table1[[#This Row],[Asset Class]]&lt;&gt;"Local",0.25,IF(Q1525="y",1,""))</f>
        <v/>
      </c>
      <c r="W1525" s="415" t="str">
        <f>IF(Table1[[#This Row],[Asset Class]]&lt;&gt;"Local",0.25,IF(R1525="y",1,""))</f>
        <v/>
      </c>
      <c r="X1525" s="415">
        <f>IF(Table1[[#This Row],[Asset Class]]&lt;&gt;"Local",0.25,IF(S1525="y",1,""))</f>
        <v>1</v>
      </c>
      <c r="Y1525" s="95">
        <f t="shared" si="138"/>
        <v>1</v>
      </c>
      <c r="Z1525" s="50"/>
      <c r="AA1525" s="257" t="str">
        <f t="shared" si="139"/>
        <v/>
      </c>
      <c r="AB1525" s="258" t="str">
        <f t="shared" si="140"/>
        <v/>
      </c>
      <c r="AC1525" s="258" t="str">
        <f t="shared" si="141"/>
        <v/>
      </c>
      <c r="AD1525" s="258">
        <f t="shared" si="142"/>
        <v>61228</v>
      </c>
      <c r="AE1525" s="259">
        <f t="shared" si="143"/>
        <v>61228</v>
      </c>
    </row>
    <row r="1526" spans="1:31">
      <c r="A1526" s="26"/>
      <c r="B1526" s="210" t="s">
        <v>2624</v>
      </c>
      <c r="C1526" s="211" t="s">
        <v>2625</v>
      </c>
      <c r="D1526" s="211" t="s">
        <v>111</v>
      </c>
      <c r="E1526" s="211" t="s">
        <v>143</v>
      </c>
      <c r="F1526" s="241" t="s">
        <v>103</v>
      </c>
      <c r="G1526" s="357">
        <v>0.5</v>
      </c>
      <c r="H1526" s="360">
        <v>2104.3695878034118</v>
      </c>
      <c r="I1526" s="365">
        <v>115.6419902144599</v>
      </c>
      <c r="J1526" s="332">
        <f>Table1[[#This Row],[Embellishment Area (m2)]]*Table1[[#This Row],[Construction Unit Rate ($/m)]]*Table1[[#This Row],[Embellishment Area Factor]]</f>
        <v>121676.74364018458</v>
      </c>
      <c r="K1526" s="246">
        <v>4208.7391756068237</v>
      </c>
      <c r="L1526" s="337">
        <v>85.331826959272703</v>
      </c>
      <c r="M1526" s="88">
        <f>Table1[[#This Row],[Size of land (m2)]]*Table1[[#This Row],[Land Unit Rate ($/m2)]]</f>
        <v>359139.4030495935</v>
      </c>
      <c r="N1526" s="244">
        <v>2021</v>
      </c>
      <c r="O1526" s="202">
        <f>ROUND(IF(Table1[[#This Row],[Valuation Year]]=2016,(Table1[[#This Row],[Total Construction Cost ($)]]+Table1[[#This Row],[Land Value]])*('General Input Sheet'!$G$38/'General Input Sheet'!$G$43),Table1[[#This Row],[Total Construction Cost ($)]]+Table1[[#This Row],[Land Value]]),0)</f>
        <v>480816</v>
      </c>
      <c r="P1526" s="123" t="str" cm="1">
        <f t="array" ref="P1526">_xlfn.IFS(Table1[[#This Row],[Asset Class]]&lt;&gt;"Local","y",P$11=$E1526,"y",Table1[[#This Row],[Asset Class]]="Local","")</f>
        <v/>
      </c>
      <c r="Q1526" s="86" t="str" cm="1">
        <f t="array" ref="Q1526">_xlfn.IFS(Table1[[#This Row],[Asset Class]]&lt;&gt;"Local","y",Q$11=$E1526,"y",Table1[[#This Row],[Asset Class]]="Local","")</f>
        <v>y</v>
      </c>
      <c r="R1526" s="86" t="str" cm="1">
        <f t="array" ref="R1526">_xlfn.IFS(Table1[[#This Row],[Asset Class]]&lt;&gt;"Local","y",R$11=$E1526,"y",Table1[[#This Row],[Asset Class]]="Local","")</f>
        <v/>
      </c>
      <c r="S1526" s="341" t="str" cm="1">
        <f t="array" ref="S1526">_xlfn.IFS(Table1[[#This Row],[Asset Class]]&lt;&gt;"Local","y",S$11=$E1526,"y",Table1[[#This Row],[Asset Class]]="Local","")</f>
        <v/>
      </c>
      <c r="T1526" s="50"/>
      <c r="U1526" s="95" t="str">
        <f>IF(Table1[[#This Row],[Asset Class]]&lt;&gt;"Local",0.25,IF(P1526="y",1,""))</f>
        <v/>
      </c>
      <c r="V1526" s="415">
        <f>IF(Table1[[#This Row],[Asset Class]]&lt;&gt;"Local",0.25,IF(Q1526="y",1,""))</f>
        <v>1</v>
      </c>
      <c r="W1526" s="415" t="str">
        <f>IF(Table1[[#This Row],[Asset Class]]&lt;&gt;"Local",0.25,IF(R1526="y",1,""))</f>
        <v/>
      </c>
      <c r="X1526" s="415" t="str">
        <f>IF(Table1[[#This Row],[Asset Class]]&lt;&gt;"Local",0.25,IF(S1526="y",1,""))</f>
        <v/>
      </c>
      <c r="Y1526" s="95">
        <f t="shared" si="138"/>
        <v>1</v>
      </c>
      <c r="Z1526" s="50"/>
      <c r="AA1526" s="257" t="str">
        <f t="shared" si="139"/>
        <v/>
      </c>
      <c r="AB1526" s="258">
        <f t="shared" si="140"/>
        <v>480816</v>
      </c>
      <c r="AC1526" s="258" t="str">
        <f t="shared" si="141"/>
        <v/>
      </c>
      <c r="AD1526" s="258" t="str">
        <f t="shared" si="142"/>
        <v/>
      </c>
      <c r="AE1526" s="259">
        <f t="shared" si="143"/>
        <v>480816</v>
      </c>
    </row>
    <row r="1527" spans="1:31" ht="14" thickBot="1">
      <c r="A1527" s="26"/>
      <c r="B1527" s="210" t="s">
        <v>2626</v>
      </c>
      <c r="C1527" s="211" t="s">
        <v>2627</v>
      </c>
      <c r="D1527" s="211" t="s">
        <v>111</v>
      </c>
      <c r="E1527" s="211" t="s">
        <v>102</v>
      </c>
      <c r="F1527" s="241" t="s">
        <v>103</v>
      </c>
      <c r="G1527" s="357">
        <v>0.5</v>
      </c>
      <c r="H1527" s="360">
        <v>899.17695961437403</v>
      </c>
      <c r="I1527" s="365">
        <v>143.96305955739601</v>
      </c>
      <c r="J1527" s="332">
        <f>Table1[[#This Row],[Embellishment Area (m2)]]*Table1[[#This Row],[Construction Unit Rate ($/m)]]*Table1[[#This Row],[Embellishment Area Factor]]</f>
        <v>64724.133094801196</v>
      </c>
      <c r="K1527" s="246">
        <v>0</v>
      </c>
      <c r="L1527" s="337">
        <v>39.027494808321961</v>
      </c>
      <c r="M1527" s="88">
        <f>Table1[[#This Row],[Size of land (m2)]]*Table1[[#This Row],[Land Unit Rate ($/m2)]]</f>
        <v>0</v>
      </c>
      <c r="N1527" s="244">
        <v>2021</v>
      </c>
      <c r="O1527" s="202">
        <f>ROUND(IF(Table1[[#This Row],[Valuation Year]]=2016,(Table1[[#This Row],[Total Construction Cost ($)]]+Table1[[#This Row],[Land Value]])*('General Input Sheet'!$G$38/'General Input Sheet'!$G$43),Table1[[#This Row],[Total Construction Cost ($)]]+Table1[[#This Row],[Land Value]]),0)</f>
        <v>64724</v>
      </c>
      <c r="P1527" s="123" t="str" cm="1">
        <f t="array" ref="P1527">_xlfn.IFS(Table1[[#This Row],[Asset Class]]&lt;&gt;"Local","y",P$11=$E1527,"y",Table1[[#This Row],[Asset Class]]="Local","")</f>
        <v/>
      </c>
      <c r="Q1527" s="86" t="str" cm="1">
        <f t="array" ref="Q1527">_xlfn.IFS(Table1[[#This Row],[Asset Class]]&lt;&gt;"Local","y",Q$11=$E1527,"y",Table1[[#This Row],[Asset Class]]="Local","")</f>
        <v/>
      </c>
      <c r="R1527" s="86" t="str" cm="1">
        <f t="array" ref="R1527">_xlfn.IFS(Table1[[#This Row],[Asset Class]]&lt;&gt;"Local","y",R$11=$E1527,"y",Table1[[#This Row],[Asset Class]]="Local","")</f>
        <v>y</v>
      </c>
      <c r="S1527" s="341" t="str" cm="1">
        <f t="array" ref="S1527">_xlfn.IFS(Table1[[#This Row],[Asset Class]]&lt;&gt;"Local","y",S$11=$E1527,"y",Table1[[#This Row],[Asset Class]]="Local","")</f>
        <v/>
      </c>
      <c r="T1527" s="50"/>
      <c r="U1527" s="95" t="str">
        <f>IF(Table1[[#This Row],[Asset Class]]&lt;&gt;"Local",0.25,IF(P1527="y",1,""))</f>
        <v/>
      </c>
      <c r="V1527" s="415" t="str">
        <f>IF(Table1[[#This Row],[Asset Class]]&lt;&gt;"Local",0.25,IF(Q1527="y",1,""))</f>
        <v/>
      </c>
      <c r="W1527" s="415">
        <f>IF(Table1[[#This Row],[Asset Class]]&lt;&gt;"Local",0.25,IF(R1527="y",1,""))</f>
        <v>1</v>
      </c>
      <c r="X1527" s="415" t="str">
        <f>IF(Table1[[#This Row],[Asset Class]]&lt;&gt;"Local",0.25,IF(S1527="y",1,""))</f>
        <v/>
      </c>
      <c r="Y1527" s="95">
        <f t="shared" si="138"/>
        <v>1</v>
      </c>
      <c r="Z1527" s="50"/>
      <c r="AA1527" s="257" t="str">
        <f t="shared" si="139"/>
        <v/>
      </c>
      <c r="AB1527" s="258" t="str">
        <f t="shared" si="140"/>
        <v/>
      </c>
      <c r="AC1527" s="258">
        <f t="shared" si="141"/>
        <v>64724</v>
      </c>
      <c r="AD1527" s="258" t="str">
        <f t="shared" si="142"/>
        <v/>
      </c>
      <c r="AE1527" s="259">
        <f t="shared" si="143"/>
        <v>64724</v>
      </c>
    </row>
    <row r="1528" spans="1:31">
      <c r="A1528" s="26"/>
      <c r="B1528" s="210" t="s">
        <v>2628</v>
      </c>
      <c r="C1528" s="211" t="s">
        <v>2629</v>
      </c>
      <c r="D1528" s="211" t="s">
        <v>111</v>
      </c>
      <c r="E1528" s="211" t="s">
        <v>102</v>
      </c>
      <c r="F1528" s="241" t="s">
        <v>103</v>
      </c>
      <c r="G1528" s="357">
        <v>0.5</v>
      </c>
      <c r="H1528" s="360">
        <v>10032.988799113866</v>
      </c>
      <c r="I1528" s="365">
        <v>143.96305955739601</v>
      </c>
      <c r="J1528" s="331">
        <f>Table1[[#This Row],[Embellishment Area (m2)]]*Table1[[#This Row],[Construction Unit Rate ($/m)]]*Table1[[#This Row],[Embellishment Area Factor]]</f>
        <v>722189.88201275829</v>
      </c>
      <c r="K1528" s="247">
        <v>0</v>
      </c>
      <c r="L1528" s="337">
        <v>39.027494808321961</v>
      </c>
      <c r="M1528" s="88">
        <f>Table1[[#This Row],[Size of land (m2)]]*Table1[[#This Row],[Land Unit Rate ($/m2)]]</f>
        <v>0</v>
      </c>
      <c r="N1528" s="244">
        <v>2021</v>
      </c>
      <c r="O1528" s="202">
        <f>ROUND(IF(Table1[[#This Row],[Valuation Year]]=2016,(Table1[[#This Row],[Total Construction Cost ($)]]+Table1[[#This Row],[Land Value]])*('General Input Sheet'!$G$38/'General Input Sheet'!$G$43),Table1[[#This Row],[Total Construction Cost ($)]]+Table1[[#This Row],[Land Value]]),0)</f>
        <v>722190</v>
      </c>
      <c r="P1528" s="123" t="str" cm="1">
        <f t="array" ref="P1528">_xlfn.IFS(Table1[[#This Row],[Asset Class]]&lt;&gt;"Local","y",P$11=$E1528,"y",Table1[[#This Row],[Asset Class]]="Local","")</f>
        <v/>
      </c>
      <c r="Q1528" s="86" t="str" cm="1">
        <f t="array" ref="Q1528">_xlfn.IFS(Table1[[#This Row],[Asset Class]]&lt;&gt;"Local","y",Q$11=$E1528,"y",Table1[[#This Row],[Asset Class]]="Local","")</f>
        <v/>
      </c>
      <c r="R1528" s="86" t="str" cm="1">
        <f t="array" ref="R1528">_xlfn.IFS(Table1[[#This Row],[Asset Class]]&lt;&gt;"Local","y",R$11=$E1528,"y",Table1[[#This Row],[Asset Class]]="Local","")</f>
        <v>y</v>
      </c>
      <c r="S1528" s="341" t="str" cm="1">
        <f t="array" ref="S1528">_xlfn.IFS(Table1[[#This Row],[Asset Class]]&lt;&gt;"Local","y",S$11=$E1528,"y",Table1[[#This Row],[Asset Class]]="Local","")</f>
        <v/>
      </c>
      <c r="T1528" s="50"/>
      <c r="U1528" s="95" t="str">
        <f>IF(Table1[[#This Row],[Asset Class]]&lt;&gt;"Local",0.25,IF(P1528="y",1,""))</f>
        <v/>
      </c>
      <c r="V1528" s="415" t="str">
        <f>IF(Table1[[#This Row],[Asset Class]]&lt;&gt;"Local",0.25,IF(Q1528="y",1,""))</f>
        <v/>
      </c>
      <c r="W1528" s="415">
        <f>IF(Table1[[#This Row],[Asset Class]]&lt;&gt;"Local",0.25,IF(R1528="y",1,""))</f>
        <v>1</v>
      </c>
      <c r="X1528" s="415" t="str">
        <f>IF(Table1[[#This Row],[Asset Class]]&lt;&gt;"Local",0.25,IF(S1528="y",1,""))</f>
        <v/>
      </c>
      <c r="Y1528" s="95">
        <f t="shared" si="138"/>
        <v>1</v>
      </c>
      <c r="Z1528" s="50"/>
      <c r="AA1528" s="257" t="str">
        <f t="shared" si="139"/>
        <v/>
      </c>
      <c r="AB1528" s="258" t="str">
        <f t="shared" si="140"/>
        <v/>
      </c>
      <c r="AC1528" s="258">
        <f t="shared" si="141"/>
        <v>722190</v>
      </c>
      <c r="AD1528" s="258" t="str">
        <f t="shared" si="142"/>
        <v/>
      </c>
      <c r="AE1528" s="259">
        <f t="shared" si="143"/>
        <v>722190</v>
      </c>
    </row>
    <row r="1529" spans="1:31">
      <c r="A1529" s="26"/>
      <c r="B1529" s="210" t="s">
        <v>2630</v>
      </c>
      <c r="C1529" s="211" t="s">
        <v>2631</v>
      </c>
      <c r="D1529" s="211" t="s">
        <v>106</v>
      </c>
      <c r="E1529" s="211" t="s">
        <v>102</v>
      </c>
      <c r="F1529" s="241" t="s">
        <v>108</v>
      </c>
      <c r="G1529" s="357">
        <v>0.5</v>
      </c>
      <c r="H1529" s="360">
        <v>29525.997820279739</v>
      </c>
      <c r="I1529" s="365">
        <v>452.87898632773505</v>
      </c>
      <c r="J1529" s="332">
        <f>Table1[[#This Row],[Embellishment Area (m2)]]*Table1[[#This Row],[Construction Unit Rate ($/m)]]*Table1[[#This Row],[Embellishment Area Factor]]</f>
        <v>6685851.9815816013</v>
      </c>
      <c r="K1529" s="246">
        <v>0</v>
      </c>
      <c r="L1529" s="337">
        <v>140.14546069071523</v>
      </c>
      <c r="M1529" s="88">
        <f>Table1[[#This Row],[Size of land (m2)]]*Table1[[#This Row],[Land Unit Rate ($/m2)]]</f>
        <v>0</v>
      </c>
      <c r="N1529" s="244">
        <v>2021</v>
      </c>
      <c r="O1529" s="202">
        <f>ROUND(IF(Table1[[#This Row],[Valuation Year]]=2016,(Table1[[#This Row],[Total Construction Cost ($)]]+Table1[[#This Row],[Land Value]])*('General Input Sheet'!$G$38/'General Input Sheet'!$G$43),Table1[[#This Row],[Total Construction Cost ($)]]+Table1[[#This Row],[Land Value]]),0)</f>
        <v>6685852</v>
      </c>
      <c r="P1529" s="123" t="str" cm="1">
        <f t="array" ref="P1529">_xlfn.IFS(Table1[[#This Row],[Asset Class]]&lt;&gt;"Local","y",P$11=$E1529,"y",Table1[[#This Row],[Asset Class]]="Local","")</f>
        <v>y</v>
      </c>
      <c r="Q1529" s="86" t="str" cm="1">
        <f t="array" ref="Q1529">_xlfn.IFS(Table1[[#This Row],[Asset Class]]&lt;&gt;"Local","y",Q$11=$E1529,"y",Table1[[#This Row],[Asset Class]]="Local","")</f>
        <v>y</v>
      </c>
      <c r="R1529" s="86" t="str" cm="1">
        <f t="array" ref="R1529">_xlfn.IFS(Table1[[#This Row],[Asset Class]]&lt;&gt;"Local","y",R$11=$E1529,"y",Table1[[#This Row],[Asset Class]]="Local","")</f>
        <v>y</v>
      </c>
      <c r="S1529" s="341" t="str" cm="1">
        <f t="array" ref="S1529">_xlfn.IFS(Table1[[#This Row],[Asset Class]]&lt;&gt;"Local","y",S$11=$E1529,"y",Table1[[#This Row],[Asset Class]]="Local","")</f>
        <v>y</v>
      </c>
      <c r="T1529" s="50"/>
      <c r="U1529" s="95">
        <f>IF(Table1[[#This Row],[Asset Class]]&lt;&gt;"Local",0.25,IF(P1529="y",1,""))</f>
        <v>0.25</v>
      </c>
      <c r="V1529" s="415">
        <f>IF(Table1[[#This Row],[Asset Class]]&lt;&gt;"Local",0.25,IF(Q1529="y",1,""))</f>
        <v>0.25</v>
      </c>
      <c r="W1529" s="415">
        <f>IF(Table1[[#This Row],[Asset Class]]&lt;&gt;"Local",0.25,IF(R1529="y",1,""))</f>
        <v>0.25</v>
      </c>
      <c r="X1529" s="415">
        <f>IF(Table1[[#This Row],[Asset Class]]&lt;&gt;"Local",0.25,IF(S1529="y",1,""))</f>
        <v>0.25</v>
      </c>
      <c r="Y1529" s="95">
        <f t="shared" si="138"/>
        <v>1</v>
      </c>
      <c r="Z1529" s="50"/>
      <c r="AA1529" s="257">
        <f t="shared" si="139"/>
        <v>1671463</v>
      </c>
      <c r="AB1529" s="258">
        <f t="shared" si="140"/>
        <v>1671463</v>
      </c>
      <c r="AC1529" s="258">
        <f t="shared" si="141"/>
        <v>1671463</v>
      </c>
      <c r="AD1529" s="258">
        <f t="shared" si="142"/>
        <v>1671463</v>
      </c>
      <c r="AE1529" s="259">
        <f t="shared" si="143"/>
        <v>6685852</v>
      </c>
    </row>
    <row r="1530" spans="1:31">
      <c r="A1530" s="26"/>
      <c r="B1530" s="210" t="s">
        <v>2632</v>
      </c>
      <c r="C1530" s="211" t="s">
        <v>2633</v>
      </c>
      <c r="D1530" s="211" t="s">
        <v>111</v>
      </c>
      <c r="E1530" s="211" t="s">
        <v>102</v>
      </c>
      <c r="F1530" s="241" t="s">
        <v>103</v>
      </c>
      <c r="G1530" s="357">
        <v>0.5</v>
      </c>
      <c r="H1530" s="360">
        <v>21432.41740665894</v>
      </c>
      <c r="I1530" s="365">
        <v>143.96305955739601</v>
      </c>
      <c r="J1530" s="332">
        <f>Table1[[#This Row],[Embellishment Area (m2)]]*Table1[[#This Row],[Construction Unit Rate ($/m)]]*Table1[[#This Row],[Embellishment Area Factor]]</f>
        <v>1542738.191786906</v>
      </c>
      <c r="K1530" s="246">
        <v>0</v>
      </c>
      <c r="L1530" s="337">
        <v>39.027494808321961</v>
      </c>
      <c r="M1530" s="88">
        <f>Table1[[#This Row],[Size of land (m2)]]*Table1[[#This Row],[Land Unit Rate ($/m2)]]</f>
        <v>0</v>
      </c>
      <c r="N1530" s="244">
        <v>2021</v>
      </c>
      <c r="O1530" s="202">
        <f>ROUND(IF(Table1[[#This Row],[Valuation Year]]=2016,(Table1[[#This Row],[Total Construction Cost ($)]]+Table1[[#This Row],[Land Value]])*('General Input Sheet'!$G$38/'General Input Sheet'!$G$43),Table1[[#This Row],[Total Construction Cost ($)]]+Table1[[#This Row],[Land Value]]),0)</f>
        <v>1542738</v>
      </c>
      <c r="P1530" s="123" t="str" cm="1">
        <f t="array" ref="P1530">_xlfn.IFS(Table1[[#This Row],[Asset Class]]&lt;&gt;"Local","y",P$11=$E1530,"y",Table1[[#This Row],[Asset Class]]="Local","")</f>
        <v/>
      </c>
      <c r="Q1530" s="86" t="str" cm="1">
        <f t="array" ref="Q1530">_xlfn.IFS(Table1[[#This Row],[Asset Class]]&lt;&gt;"Local","y",Q$11=$E1530,"y",Table1[[#This Row],[Asset Class]]="Local","")</f>
        <v/>
      </c>
      <c r="R1530" s="86" t="str" cm="1">
        <f t="array" ref="R1530">_xlfn.IFS(Table1[[#This Row],[Asset Class]]&lt;&gt;"Local","y",R$11=$E1530,"y",Table1[[#This Row],[Asset Class]]="Local","")</f>
        <v>y</v>
      </c>
      <c r="S1530" s="341" t="str" cm="1">
        <f t="array" ref="S1530">_xlfn.IFS(Table1[[#This Row],[Asset Class]]&lt;&gt;"Local","y",S$11=$E1530,"y",Table1[[#This Row],[Asset Class]]="Local","")</f>
        <v/>
      </c>
      <c r="T1530" s="50"/>
      <c r="U1530" s="95" t="str">
        <f>IF(Table1[[#This Row],[Asset Class]]&lt;&gt;"Local",0.25,IF(P1530="y",1,""))</f>
        <v/>
      </c>
      <c r="V1530" s="415" t="str">
        <f>IF(Table1[[#This Row],[Asset Class]]&lt;&gt;"Local",0.25,IF(Q1530="y",1,""))</f>
        <v/>
      </c>
      <c r="W1530" s="415">
        <f>IF(Table1[[#This Row],[Asset Class]]&lt;&gt;"Local",0.25,IF(R1530="y",1,""))</f>
        <v>1</v>
      </c>
      <c r="X1530" s="415" t="str">
        <f>IF(Table1[[#This Row],[Asset Class]]&lt;&gt;"Local",0.25,IF(S1530="y",1,""))</f>
        <v/>
      </c>
      <c r="Y1530" s="95">
        <f t="shared" si="138"/>
        <v>1</v>
      </c>
      <c r="Z1530" s="50"/>
      <c r="AA1530" s="257" t="str">
        <f t="shared" si="139"/>
        <v/>
      </c>
      <c r="AB1530" s="258" t="str">
        <f t="shared" si="140"/>
        <v/>
      </c>
      <c r="AC1530" s="258">
        <f t="shared" si="141"/>
        <v>1542738</v>
      </c>
      <c r="AD1530" s="258" t="str">
        <f t="shared" si="142"/>
        <v/>
      </c>
      <c r="AE1530" s="259">
        <f t="shared" si="143"/>
        <v>1542738</v>
      </c>
    </row>
    <row r="1531" spans="1:31">
      <c r="A1531" s="26"/>
      <c r="B1531" s="210" t="s">
        <v>2634</v>
      </c>
      <c r="C1531" s="211" t="s">
        <v>2635</v>
      </c>
      <c r="D1531" s="211" t="s">
        <v>106</v>
      </c>
      <c r="E1531" s="211" t="s">
        <v>107</v>
      </c>
      <c r="F1531" s="241" t="s">
        <v>108</v>
      </c>
      <c r="G1531" s="357">
        <v>0.5</v>
      </c>
      <c r="H1531" s="360">
        <v>24241.221863599731</v>
      </c>
      <c r="I1531" s="365">
        <v>295.91815694928124</v>
      </c>
      <c r="J1531" s="332">
        <f>Table1[[#This Row],[Embellishment Area (m2)]]*Table1[[#This Row],[Construction Unit Rate ($/m)]]*Table1[[#This Row],[Embellishment Area Factor]]</f>
        <v>3586708.8480375265</v>
      </c>
      <c r="K1531" s="246">
        <v>48482.443727199461</v>
      </c>
      <c r="L1531" s="337">
        <v>157.26221918381682</v>
      </c>
      <c r="M1531" s="88">
        <f>Table1[[#This Row],[Size of land (m2)]]*Table1[[#This Row],[Land Unit Rate ($/m2)]]</f>
        <v>7624456.6919939071</v>
      </c>
      <c r="N1531" s="244">
        <v>2021</v>
      </c>
      <c r="O1531" s="202">
        <f>ROUND(IF(Table1[[#This Row],[Valuation Year]]=2016,(Table1[[#This Row],[Total Construction Cost ($)]]+Table1[[#This Row],[Land Value]])*('General Input Sheet'!$G$38/'General Input Sheet'!$G$43),Table1[[#This Row],[Total Construction Cost ($)]]+Table1[[#This Row],[Land Value]]),0)</f>
        <v>11211166</v>
      </c>
      <c r="P1531" s="123" t="str" cm="1">
        <f t="array" ref="P1531">_xlfn.IFS(Table1[[#This Row],[Asset Class]]&lt;&gt;"Local","y",P$11=$E1531,"y",Table1[[#This Row],[Asset Class]]="Local","")</f>
        <v>y</v>
      </c>
      <c r="Q1531" s="86" t="str" cm="1">
        <f t="array" ref="Q1531">_xlfn.IFS(Table1[[#This Row],[Asset Class]]&lt;&gt;"Local","y",Q$11=$E1531,"y",Table1[[#This Row],[Asset Class]]="Local","")</f>
        <v>y</v>
      </c>
      <c r="R1531" s="86" t="str" cm="1">
        <f t="array" ref="R1531">_xlfn.IFS(Table1[[#This Row],[Asset Class]]&lt;&gt;"Local","y",R$11=$E1531,"y",Table1[[#This Row],[Asset Class]]="Local","")</f>
        <v>y</v>
      </c>
      <c r="S1531" s="341" t="str" cm="1">
        <f t="array" ref="S1531">_xlfn.IFS(Table1[[#This Row],[Asset Class]]&lt;&gt;"Local","y",S$11=$E1531,"y",Table1[[#This Row],[Asset Class]]="Local","")</f>
        <v>y</v>
      </c>
      <c r="T1531" s="50"/>
      <c r="U1531" s="95">
        <f>IF(Table1[[#This Row],[Asset Class]]&lt;&gt;"Local",0.25,IF(P1531="y",1,""))</f>
        <v>0.25</v>
      </c>
      <c r="V1531" s="415">
        <f>IF(Table1[[#This Row],[Asset Class]]&lt;&gt;"Local",0.25,IF(Q1531="y",1,""))</f>
        <v>0.25</v>
      </c>
      <c r="W1531" s="415">
        <f>IF(Table1[[#This Row],[Asset Class]]&lt;&gt;"Local",0.25,IF(R1531="y",1,""))</f>
        <v>0.25</v>
      </c>
      <c r="X1531" s="415">
        <f>IF(Table1[[#This Row],[Asset Class]]&lt;&gt;"Local",0.25,IF(S1531="y",1,""))</f>
        <v>0.25</v>
      </c>
      <c r="Y1531" s="95">
        <f t="shared" si="138"/>
        <v>1</v>
      </c>
      <c r="Z1531" s="50"/>
      <c r="AA1531" s="257">
        <f t="shared" si="139"/>
        <v>2802791.5</v>
      </c>
      <c r="AB1531" s="258">
        <f t="shared" si="140"/>
        <v>2802791.5</v>
      </c>
      <c r="AC1531" s="258">
        <f t="shared" si="141"/>
        <v>2802791.5</v>
      </c>
      <c r="AD1531" s="258">
        <f t="shared" si="142"/>
        <v>2802791.5</v>
      </c>
      <c r="AE1531" s="259">
        <f t="shared" si="143"/>
        <v>11211166</v>
      </c>
    </row>
    <row r="1532" spans="1:31">
      <c r="A1532" s="26"/>
      <c r="B1532" s="210" t="s">
        <v>2634</v>
      </c>
      <c r="C1532" s="211" t="s">
        <v>2636</v>
      </c>
      <c r="D1532" s="211" t="s">
        <v>106</v>
      </c>
      <c r="E1532" s="211" t="s">
        <v>107</v>
      </c>
      <c r="F1532" s="241" t="s">
        <v>108</v>
      </c>
      <c r="G1532" s="357">
        <v>0.5</v>
      </c>
      <c r="H1532" s="360">
        <v>26522.034421186236</v>
      </c>
      <c r="I1532" s="365">
        <v>295.91815694928124</v>
      </c>
      <c r="J1532" s="332">
        <f>Table1[[#This Row],[Embellishment Area (m2)]]*Table1[[#This Row],[Construction Unit Rate ($/m)]]*Table1[[#This Row],[Embellishment Area Factor]]</f>
        <v>3924175.772231414</v>
      </c>
      <c r="K1532" s="246">
        <v>53044.068842372471</v>
      </c>
      <c r="L1532" s="337">
        <v>157.26221918381682</v>
      </c>
      <c r="M1532" s="88">
        <f>Table1[[#This Row],[Size of land (m2)]]*Table1[[#This Row],[Land Unit Rate ($/m2)]]</f>
        <v>8341827.9806906488</v>
      </c>
      <c r="N1532" s="244">
        <v>2021</v>
      </c>
      <c r="O1532" s="202">
        <f>ROUND(IF(Table1[[#This Row],[Valuation Year]]=2016,(Table1[[#This Row],[Total Construction Cost ($)]]+Table1[[#This Row],[Land Value]])*('General Input Sheet'!$G$38/'General Input Sheet'!$G$43),Table1[[#This Row],[Total Construction Cost ($)]]+Table1[[#This Row],[Land Value]]),0)</f>
        <v>12266004</v>
      </c>
      <c r="P1532" s="123" t="str" cm="1">
        <f t="array" ref="P1532">_xlfn.IFS(Table1[[#This Row],[Asset Class]]&lt;&gt;"Local","y",P$11=$E1532,"y",Table1[[#This Row],[Asset Class]]="Local","")</f>
        <v>y</v>
      </c>
      <c r="Q1532" s="86" t="str" cm="1">
        <f t="array" ref="Q1532">_xlfn.IFS(Table1[[#This Row],[Asset Class]]&lt;&gt;"Local","y",Q$11=$E1532,"y",Table1[[#This Row],[Asset Class]]="Local","")</f>
        <v>y</v>
      </c>
      <c r="R1532" s="86" t="str" cm="1">
        <f t="array" ref="R1532">_xlfn.IFS(Table1[[#This Row],[Asset Class]]&lt;&gt;"Local","y",R$11=$E1532,"y",Table1[[#This Row],[Asset Class]]="Local","")</f>
        <v>y</v>
      </c>
      <c r="S1532" s="341" t="str" cm="1">
        <f t="array" ref="S1532">_xlfn.IFS(Table1[[#This Row],[Asset Class]]&lt;&gt;"Local","y",S$11=$E1532,"y",Table1[[#This Row],[Asset Class]]="Local","")</f>
        <v>y</v>
      </c>
      <c r="T1532" s="50"/>
      <c r="U1532" s="95">
        <f>IF(Table1[[#This Row],[Asset Class]]&lt;&gt;"Local",0.25,IF(P1532="y",1,""))</f>
        <v>0.25</v>
      </c>
      <c r="V1532" s="415">
        <f>IF(Table1[[#This Row],[Asset Class]]&lt;&gt;"Local",0.25,IF(Q1532="y",1,""))</f>
        <v>0.25</v>
      </c>
      <c r="W1532" s="415">
        <f>IF(Table1[[#This Row],[Asset Class]]&lt;&gt;"Local",0.25,IF(R1532="y",1,""))</f>
        <v>0.25</v>
      </c>
      <c r="X1532" s="415">
        <f>IF(Table1[[#This Row],[Asset Class]]&lt;&gt;"Local",0.25,IF(S1532="y",1,""))</f>
        <v>0.25</v>
      </c>
      <c r="Y1532" s="95">
        <f t="shared" si="138"/>
        <v>1</v>
      </c>
      <c r="Z1532" s="50"/>
      <c r="AA1532" s="257">
        <f t="shared" si="139"/>
        <v>3066501</v>
      </c>
      <c r="AB1532" s="258">
        <f t="shared" si="140"/>
        <v>3066501</v>
      </c>
      <c r="AC1532" s="258">
        <f t="shared" si="141"/>
        <v>3066501</v>
      </c>
      <c r="AD1532" s="258">
        <f t="shared" si="142"/>
        <v>3066501</v>
      </c>
      <c r="AE1532" s="259">
        <f t="shared" si="143"/>
        <v>12266004</v>
      </c>
    </row>
    <row r="1533" spans="1:31">
      <c r="A1533" s="26"/>
      <c r="B1533" s="210" t="s">
        <v>2637</v>
      </c>
      <c r="C1533" s="211" t="s">
        <v>2638</v>
      </c>
      <c r="D1533" s="211" t="s">
        <v>106</v>
      </c>
      <c r="E1533" s="211" t="s">
        <v>107</v>
      </c>
      <c r="F1533" s="241" t="s">
        <v>692</v>
      </c>
      <c r="G1533" s="357">
        <v>0.5</v>
      </c>
      <c r="H1533" s="360">
        <v>5972.9486760735299</v>
      </c>
      <c r="I1533" s="365">
        <v>295.91815694928124</v>
      </c>
      <c r="J1533" s="332">
        <f>Table1[[#This Row],[Embellishment Area (m2)]]*Table1[[#This Row],[Construction Unit Rate ($/m)]]*Table1[[#This Row],[Embellishment Area Factor]]</f>
        <v>883751.98188816418</v>
      </c>
      <c r="K1533" s="246">
        <v>0</v>
      </c>
      <c r="L1533" s="337">
        <v>157.26221918381682</v>
      </c>
      <c r="M1533" s="88">
        <f>Table1[[#This Row],[Size of land (m2)]]*Table1[[#This Row],[Land Unit Rate ($/m2)]]</f>
        <v>0</v>
      </c>
      <c r="N1533" s="244">
        <v>2021</v>
      </c>
      <c r="O1533" s="202">
        <f>ROUND(IF(Table1[[#This Row],[Valuation Year]]=2016,(Table1[[#This Row],[Total Construction Cost ($)]]+Table1[[#This Row],[Land Value]])*('General Input Sheet'!$G$38/'General Input Sheet'!$G$43),Table1[[#This Row],[Total Construction Cost ($)]]+Table1[[#This Row],[Land Value]]),0)</f>
        <v>883752</v>
      </c>
      <c r="P1533" s="123" t="str" cm="1">
        <f t="array" ref="P1533">_xlfn.IFS(Table1[[#This Row],[Asset Class]]&lt;&gt;"Local","y",P$11=$E1533,"y",Table1[[#This Row],[Asset Class]]="Local","")</f>
        <v>y</v>
      </c>
      <c r="Q1533" s="86" t="str" cm="1">
        <f t="array" ref="Q1533">_xlfn.IFS(Table1[[#This Row],[Asset Class]]&lt;&gt;"Local","y",Q$11=$E1533,"y",Table1[[#This Row],[Asset Class]]="Local","")</f>
        <v>y</v>
      </c>
      <c r="R1533" s="86" t="str" cm="1">
        <f t="array" ref="R1533">_xlfn.IFS(Table1[[#This Row],[Asset Class]]&lt;&gt;"Local","y",R$11=$E1533,"y",Table1[[#This Row],[Asset Class]]="Local","")</f>
        <v>y</v>
      </c>
      <c r="S1533" s="341" t="str" cm="1">
        <f t="array" ref="S1533">_xlfn.IFS(Table1[[#This Row],[Asset Class]]&lt;&gt;"Local","y",S$11=$E1533,"y",Table1[[#This Row],[Asset Class]]="Local","")</f>
        <v>y</v>
      </c>
      <c r="T1533" s="50"/>
      <c r="U1533" s="95">
        <f>IF(Table1[[#This Row],[Asset Class]]&lt;&gt;"Local",0.25,IF(P1533="y",1,""))</f>
        <v>0.25</v>
      </c>
      <c r="V1533" s="415">
        <f>IF(Table1[[#This Row],[Asset Class]]&lt;&gt;"Local",0.25,IF(Q1533="y",1,""))</f>
        <v>0.25</v>
      </c>
      <c r="W1533" s="415">
        <f>IF(Table1[[#This Row],[Asset Class]]&lt;&gt;"Local",0.25,IF(R1533="y",1,""))</f>
        <v>0.25</v>
      </c>
      <c r="X1533" s="415">
        <f>IF(Table1[[#This Row],[Asset Class]]&lt;&gt;"Local",0.25,IF(S1533="y",1,""))</f>
        <v>0.25</v>
      </c>
      <c r="Y1533" s="95">
        <f t="shared" si="138"/>
        <v>1</v>
      </c>
      <c r="Z1533" s="50"/>
      <c r="AA1533" s="257">
        <f t="shared" si="139"/>
        <v>220938</v>
      </c>
      <c r="AB1533" s="258">
        <f t="shared" si="140"/>
        <v>220938</v>
      </c>
      <c r="AC1533" s="258">
        <f t="shared" si="141"/>
        <v>220938</v>
      </c>
      <c r="AD1533" s="258">
        <f t="shared" si="142"/>
        <v>220938</v>
      </c>
      <c r="AE1533" s="259">
        <f t="shared" si="143"/>
        <v>883752</v>
      </c>
    </row>
    <row r="1534" spans="1:31">
      <c r="A1534" s="26"/>
      <c r="B1534" s="210" t="s">
        <v>2639</v>
      </c>
      <c r="C1534" s="211" t="s">
        <v>2640</v>
      </c>
      <c r="D1534" s="211" t="s">
        <v>101</v>
      </c>
      <c r="E1534" s="211" t="s">
        <v>107</v>
      </c>
      <c r="F1534" s="241" t="s">
        <v>108</v>
      </c>
      <c r="G1534" s="357">
        <v>0.5</v>
      </c>
      <c r="H1534" s="360">
        <v>3587.6789894828453</v>
      </c>
      <c r="I1534" s="365">
        <v>407.064610062648</v>
      </c>
      <c r="J1534" s="332">
        <f>Table1[[#This Row],[Embellishment Area (m2)]]*Table1[[#This Row],[Construction Unit Rate ($/m)]]*Table1[[#This Row],[Embellishment Area Factor]]</f>
        <v>730208.57444189477</v>
      </c>
      <c r="K1534" s="246">
        <v>0</v>
      </c>
      <c r="L1534" s="337">
        <v>112.7890879358248</v>
      </c>
      <c r="M1534" s="88">
        <f>Table1[[#This Row],[Size of land (m2)]]*Table1[[#This Row],[Land Unit Rate ($/m2)]]</f>
        <v>0</v>
      </c>
      <c r="N1534" s="244">
        <v>2021</v>
      </c>
      <c r="O1534" s="202">
        <f>ROUND(IF(Table1[[#This Row],[Valuation Year]]=2016,(Table1[[#This Row],[Total Construction Cost ($)]]+Table1[[#This Row],[Land Value]])*('General Input Sheet'!$G$38/'General Input Sheet'!$G$43),Table1[[#This Row],[Total Construction Cost ($)]]+Table1[[#This Row],[Land Value]]),0)</f>
        <v>730209</v>
      </c>
      <c r="P1534" s="123" t="str" cm="1">
        <f t="array" ref="P1534">_xlfn.IFS(Table1[[#This Row],[Asset Class]]&lt;&gt;"Local","y",P$11=$E1534,"y",Table1[[#This Row],[Asset Class]]="Local","")</f>
        <v>y</v>
      </c>
      <c r="Q1534" s="86" t="str" cm="1">
        <f t="array" ref="Q1534">_xlfn.IFS(Table1[[#This Row],[Asset Class]]&lt;&gt;"Local","y",Q$11=$E1534,"y",Table1[[#This Row],[Asset Class]]="Local","")</f>
        <v>y</v>
      </c>
      <c r="R1534" s="86" t="str" cm="1">
        <f t="array" ref="R1534">_xlfn.IFS(Table1[[#This Row],[Asset Class]]&lt;&gt;"Local","y",R$11=$E1534,"y",Table1[[#This Row],[Asset Class]]="Local","")</f>
        <v>y</v>
      </c>
      <c r="S1534" s="341" t="str" cm="1">
        <f t="array" ref="S1534">_xlfn.IFS(Table1[[#This Row],[Asset Class]]&lt;&gt;"Local","y",S$11=$E1534,"y",Table1[[#This Row],[Asset Class]]="Local","")</f>
        <v>y</v>
      </c>
      <c r="T1534" s="50"/>
      <c r="U1534" s="95">
        <f>IF(Table1[[#This Row],[Asset Class]]&lt;&gt;"Local",0.25,IF(P1534="y",1,""))</f>
        <v>0.25</v>
      </c>
      <c r="V1534" s="415">
        <f>IF(Table1[[#This Row],[Asset Class]]&lt;&gt;"Local",0.25,IF(Q1534="y",1,""))</f>
        <v>0.25</v>
      </c>
      <c r="W1534" s="415">
        <f>IF(Table1[[#This Row],[Asset Class]]&lt;&gt;"Local",0.25,IF(R1534="y",1,""))</f>
        <v>0.25</v>
      </c>
      <c r="X1534" s="415">
        <f>IF(Table1[[#This Row],[Asset Class]]&lt;&gt;"Local",0.25,IF(S1534="y",1,""))</f>
        <v>0.25</v>
      </c>
      <c r="Y1534" s="95">
        <f t="shared" si="138"/>
        <v>1</v>
      </c>
      <c r="Z1534" s="50"/>
      <c r="AA1534" s="257">
        <f t="shared" si="139"/>
        <v>182552.25</v>
      </c>
      <c r="AB1534" s="258">
        <f t="shared" si="140"/>
        <v>182552.25</v>
      </c>
      <c r="AC1534" s="258">
        <f t="shared" si="141"/>
        <v>182552.25</v>
      </c>
      <c r="AD1534" s="258">
        <f t="shared" si="142"/>
        <v>182552.25</v>
      </c>
      <c r="AE1534" s="259">
        <f t="shared" si="143"/>
        <v>730209</v>
      </c>
    </row>
    <row r="1535" spans="1:31">
      <c r="A1535" s="26"/>
      <c r="B1535" s="210" t="s">
        <v>2637</v>
      </c>
      <c r="C1535" s="211" t="s">
        <v>2641</v>
      </c>
      <c r="D1535" s="211" t="s">
        <v>106</v>
      </c>
      <c r="E1535" s="211" t="s">
        <v>107</v>
      </c>
      <c r="F1535" s="241" t="s">
        <v>103</v>
      </c>
      <c r="G1535" s="357">
        <v>0.5</v>
      </c>
      <c r="H1535" s="360">
        <v>886.70107904424447</v>
      </c>
      <c r="I1535" s="365">
        <v>295.91815694928124</v>
      </c>
      <c r="J1535" s="332">
        <f>Table1[[#This Row],[Embellishment Area (m2)]]*Table1[[#This Row],[Construction Unit Rate ($/m)]]*Table1[[#This Row],[Embellishment Area Factor]]</f>
        <v>131195.47453785589</v>
      </c>
      <c r="K1535" s="246">
        <v>0</v>
      </c>
      <c r="L1535" s="337">
        <v>157.26221918381682</v>
      </c>
      <c r="M1535" s="88">
        <f>Table1[[#This Row],[Size of land (m2)]]*Table1[[#This Row],[Land Unit Rate ($/m2)]]</f>
        <v>0</v>
      </c>
      <c r="N1535" s="244">
        <v>2021</v>
      </c>
      <c r="O1535" s="202">
        <f>ROUND(IF(Table1[[#This Row],[Valuation Year]]=2016,(Table1[[#This Row],[Total Construction Cost ($)]]+Table1[[#This Row],[Land Value]])*('General Input Sheet'!$G$38/'General Input Sheet'!$G$43),Table1[[#This Row],[Total Construction Cost ($)]]+Table1[[#This Row],[Land Value]]),0)</f>
        <v>131195</v>
      </c>
      <c r="P1535" s="123" t="str" cm="1">
        <f t="array" ref="P1535">_xlfn.IFS(Table1[[#This Row],[Asset Class]]&lt;&gt;"Local","y",P$11=$E1535,"y",Table1[[#This Row],[Asset Class]]="Local","")</f>
        <v>y</v>
      </c>
      <c r="Q1535" s="86" t="str" cm="1">
        <f t="array" ref="Q1535">_xlfn.IFS(Table1[[#This Row],[Asset Class]]&lt;&gt;"Local","y",Q$11=$E1535,"y",Table1[[#This Row],[Asset Class]]="Local","")</f>
        <v>y</v>
      </c>
      <c r="R1535" s="86" t="str" cm="1">
        <f t="array" ref="R1535">_xlfn.IFS(Table1[[#This Row],[Asset Class]]&lt;&gt;"Local","y",R$11=$E1535,"y",Table1[[#This Row],[Asset Class]]="Local","")</f>
        <v>y</v>
      </c>
      <c r="S1535" s="341" t="str" cm="1">
        <f t="array" ref="S1535">_xlfn.IFS(Table1[[#This Row],[Asset Class]]&lt;&gt;"Local","y",S$11=$E1535,"y",Table1[[#This Row],[Asset Class]]="Local","")</f>
        <v>y</v>
      </c>
      <c r="T1535" s="50"/>
      <c r="U1535" s="95">
        <f>IF(Table1[[#This Row],[Asset Class]]&lt;&gt;"Local",0.25,IF(P1535="y",1,""))</f>
        <v>0.25</v>
      </c>
      <c r="V1535" s="415">
        <f>IF(Table1[[#This Row],[Asset Class]]&lt;&gt;"Local",0.25,IF(Q1535="y",1,""))</f>
        <v>0.25</v>
      </c>
      <c r="W1535" s="415">
        <f>IF(Table1[[#This Row],[Asset Class]]&lt;&gt;"Local",0.25,IF(R1535="y",1,""))</f>
        <v>0.25</v>
      </c>
      <c r="X1535" s="415">
        <f>IF(Table1[[#This Row],[Asset Class]]&lt;&gt;"Local",0.25,IF(S1535="y",1,""))</f>
        <v>0.25</v>
      </c>
      <c r="Y1535" s="95">
        <f t="shared" si="138"/>
        <v>1</v>
      </c>
      <c r="Z1535" s="50"/>
      <c r="AA1535" s="257">
        <f t="shared" si="139"/>
        <v>32798.75</v>
      </c>
      <c r="AB1535" s="258">
        <f t="shared" si="140"/>
        <v>32798.75</v>
      </c>
      <c r="AC1535" s="258">
        <f t="shared" si="141"/>
        <v>32798.75</v>
      </c>
      <c r="AD1535" s="258">
        <f t="shared" si="142"/>
        <v>32798.75</v>
      </c>
      <c r="AE1535" s="259">
        <f t="shared" si="143"/>
        <v>131195</v>
      </c>
    </row>
    <row r="1536" spans="1:31">
      <c r="A1536" s="26"/>
      <c r="B1536" s="210" t="s">
        <v>2642</v>
      </c>
      <c r="C1536" s="211" t="s">
        <v>2643</v>
      </c>
      <c r="D1536" s="211" t="s">
        <v>101</v>
      </c>
      <c r="E1536" s="211" t="s">
        <v>143</v>
      </c>
      <c r="F1536" s="241" t="s">
        <v>108</v>
      </c>
      <c r="G1536" s="357">
        <v>0.5</v>
      </c>
      <c r="H1536" s="360">
        <v>44038.548743621788</v>
      </c>
      <c r="I1536" s="365">
        <v>236.89696198394208</v>
      </c>
      <c r="J1536" s="332">
        <f>Table1[[#This Row],[Embellishment Area (m2)]]*Table1[[#This Row],[Construction Unit Rate ($/m)]]*Table1[[#This Row],[Embellishment Area Factor]]</f>
        <v>5216299.2037728755</v>
      </c>
      <c r="K1536" s="246">
        <v>88077.097487243576</v>
      </c>
      <c r="L1536" s="337">
        <v>76.269268802397988</v>
      </c>
      <c r="M1536" s="88">
        <f>Table1[[#This Row],[Size of land (m2)]]*Table1[[#This Row],[Land Unit Rate ($/m2)]]</f>
        <v>6717575.8235895932</v>
      </c>
      <c r="N1536" s="244">
        <v>2021</v>
      </c>
      <c r="O1536" s="202">
        <f>ROUND(IF(Table1[[#This Row],[Valuation Year]]=2016,(Table1[[#This Row],[Total Construction Cost ($)]]+Table1[[#This Row],[Land Value]])*('General Input Sheet'!$G$38/'General Input Sheet'!$G$43),Table1[[#This Row],[Total Construction Cost ($)]]+Table1[[#This Row],[Land Value]]),0)</f>
        <v>11933875</v>
      </c>
      <c r="P1536" s="123" t="str" cm="1">
        <f t="array" ref="P1536">_xlfn.IFS(Table1[[#This Row],[Asset Class]]&lt;&gt;"Local","y",P$11=$E1536,"y",Table1[[#This Row],[Asset Class]]="Local","")</f>
        <v>y</v>
      </c>
      <c r="Q1536" s="86" t="str" cm="1">
        <f t="array" ref="Q1536">_xlfn.IFS(Table1[[#This Row],[Asset Class]]&lt;&gt;"Local","y",Q$11=$E1536,"y",Table1[[#This Row],[Asset Class]]="Local","")</f>
        <v>y</v>
      </c>
      <c r="R1536" s="86" t="str" cm="1">
        <f t="array" ref="R1536">_xlfn.IFS(Table1[[#This Row],[Asset Class]]&lt;&gt;"Local","y",R$11=$E1536,"y",Table1[[#This Row],[Asset Class]]="Local","")</f>
        <v>y</v>
      </c>
      <c r="S1536" s="341" t="str" cm="1">
        <f t="array" ref="S1536">_xlfn.IFS(Table1[[#This Row],[Asset Class]]&lt;&gt;"Local","y",S$11=$E1536,"y",Table1[[#This Row],[Asset Class]]="Local","")</f>
        <v>y</v>
      </c>
      <c r="T1536" s="50"/>
      <c r="U1536" s="95">
        <f>IF(Table1[[#This Row],[Asset Class]]&lt;&gt;"Local",0.25,IF(P1536="y",1,""))</f>
        <v>0.25</v>
      </c>
      <c r="V1536" s="415">
        <f>IF(Table1[[#This Row],[Asset Class]]&lt;&gt;"Local",0.25,IF(Q1536="y",1,""))</f>
        <v>0.25</v>
      </c>
      <c r="W1536" s="415">
        <f>IF(Table1[[#This Row],[Asset Class]]&lt;&gt;"Local",0.25,IF(R1536="y",1,""))</f>
        <v>0.25</v>
      </c>
      <c r="X1536" s="415">
        <f>IF(Table1[[#This Row],[Asset Class]]&lt;&gt;"Local",0.25,IF(S1536="y",1,""))</f>
        <v>0.25</v>
      </c>
      <c r="Y1536" s="95">
        <f t="shared" si="138"/>
        <v>1</v>
      </c>
      <c r="Z1536" s="50"/>
      <c r="AA1536" s="257">
        <f t="shared" si="139"/>
        <v>2983468.75</v>
      </c>
      <c r="AB1536" s="258">
        <f t="shared" si="140"/>
        <v>2983468.75</v>
      </c>
      <c r="AC1536" s="258">
        <f t="shared" si="141"/>
        <v>2983468.75</v>
      </c>
      <c r="AD1536" s="258">
        <f t="shared" si="142"/>
        <v>2983468.75</v>
      </c>
      <c r="AE1536" s="259">
        <f t="shared" si="143"/>
        <v>11933875</v>
      </c>
    </row>
    <row r="1537" spans="1:31">
      <c r="A1537" s="26"/>
      <c r="B1537" s="210" t="s">
        <v>2642</v>
      </c>
      <c r="C1537" s="211" t="s">
        <v>2644</v>
      </c>
      <c r="D1537" s="211" t="s">
        <v>101</v>
      </c>
      <c r="E1537" s="211" t="s">
        <v>143</v>
      </c>
      <c r="F1537" s="241" t="s">
        <v>692</v>
      </c>
      <c r="G1537" s="357">
        <v>0.5</v>
      </c>
      <c r="H1537" s="360">
        <v>18232.405087849966</v>
      </c>
      <c r="I1537" s="365">
        <v>236.89696198394208</v>
      </c>
      <c r="J1537" s="332">
        <f>Table1[[#This Row],[Embellishment Area (m2)]]*Table1[[#This Row],[Construction Unit Rate ($/m)]]*Table1[[#This Row],[Embellishment Area Factor]]</f>
        <v>2159600.6874861126</v>
      </c>
      <c r="K1537" s="246">
        <v>36464.810175699931</v>
      </c>
      <c r="L1537" s="337">
        <v>76.269268802397988</v>
      </c>
      <c r="M1537" s="88">
        <f>Table1[[#This Row],[Size of land (m2)]]*Table1[[#This Row],[Land Unit Rate ($/m2)]]</f>
        <v>2781144.4091188754</v>
      </c>
      <c r="N1537" s="244">
        <v>2021</v>
      </c>
      <c r="O1537" s="202">
        <f>ROUND(IF(Table1[[#This Row],[Valuation Year]]=2016,(Table1[[#This Row],[Total Construction Cost ($)]]+Table1[[#This Row],[Land Value]])*('General Input Sheet'!$G$38/'General Input Sheet'!$G$43),Table1[[#This Row],[Total Construction Cost ($)]]+Table1[[#This Row],[Land Value]]),0)</f>
        <v>4940745</v>
      </c>
      <c r="P1537" s="123" t="str" cm="1">
        <f t="array" ref="P1537">_xlfn.IFS(Table1[[#This Row],[Asset Class]]&lt;&gt;"Local","y",P$11=$E1537,"y",Table1[[#This Row],[Asset Class]]="Local","")</f>
        <v>y</v>
      </c>
      <c r="Q1537" s="86" t="str" cm="1">
        <f t="array" ref="Q1537">_xlfn.IFS(Table1[[#This Row],[Asset Class]]&lt;&gt;"Local","y",Q$11=$E1537,"y",Table1[[#This Row],[Asset Class]]="Local","")</f>
        <v>y</v>
      </c>
      <c r="R1537" s="86" t="str" cm="1">
        <f t="array" ref="R1537">_xlfn.IFS(Table1[[#This Row],[Asset Class]]&lt;&gt;"Local","y",R$11=$E1537,"y",Table1[[#This Row],[Asset Class]]="Local","")</f>
        <v>y</v>
      </c>
      <c r="S1537" s="341" t="str" cm="1">
        <f t="array" ref="S1537">_xlfn.IFS(Table1[[#This Row],[Asset Class]]&lt;&gt;"Local","y",S$11=$E1537,"y",Table1[[#This Row],[Asset Class]]="Local","")</f>
        <v>y</v>
      </c>
      <c r="T1537" s="50"/>
      <c r="U1537" s="95">
        <f>IF(Table1[[#This Row],[Asset Class]]&lt;&gt;"Local",0.25,IF(P1537="y",1,""))</f>
        <v>0.25</v>
      </c>
      <c r="V1537" s="415">
        <f>IF(Table1[[#This Row],[Asset Class]]&lt;&gt;"Local",0.25,IF(Q1537="y",1,""))</f>
        <v>0.25</v>
      </c>
      <c r="W1537" s="415">
        <f>IF(Table1[[#This Row],[Asset Class]]&lt;&gt;"Local",0.25,IF(R1537="y",1,""))</f>
        <v>0.25</v>
      </c>
      <c r="X1537" s="415">
        <f>IF(Table1[[#This Row],[Asset Class]]&lt;&gt;"Local",0.25,IF(S1537="y",1,""))</f>
        <v>0.25</v>
      </c>
      <c r="Y1537" s="95">
        <f t="shared" si="138"/>
        <v>1</v>
      </c>
      <c r="Z1537" s="50"/>
      <c r="AA1537" s="257">
        <f t="shared" si="139"/>
        <v>1235186.25</v>
      </c>
      <c r="AB1537" s="258">
        <f t="shared" si="140"/>
        <v>1235186.25</v>
      </c>
      <c r="AC1537" s="258">
        <f t="shared" si="141"/>
        <v>1235186.25</v>
      </c>
      <c r="AD1537" s="258">
        <f t="shared" si="142"/>
        <v>1235186.25</v>
      </c>
      <c r="AE1537" s="259">
        <f t="shared" si="143"/>
        <v>4940745</v>
      </c>
    </row>
    <row r="1538" spans="1:31">
      <c r="A1538" s="26"/>
      <c r="B1538" s="210" t="s">
        <v>2642</v>
      </c>
      <c r="C1538" s="211" t="s">
        <v>2645</v>
      </c>
      <c r="D1538" s="211" t="s">
        <v>101</v>
      </c>
      <c r="E1538" s="211" t="s">
        <v>143</v>
      </c>
      <c r="F1538" s="241" t="s">
        <v>108</v>
      </c>
      <c r="G1538" s="357">
        <v>0.5</v>
      </c>
      <c r="H1538" s="360">
        <v>47819.881027501098</v>
      </c>
      <c r="I1538" s="365">
        <v>236.89696198394208</v>
      </c>
      <c r="J1538" s="332">
        <f>Table1[[#This Row],[Embellishment Area (m2)]]*Table1[[#This Row],[Construction Unit Rate ($/m)]]*Table1[[#This Row],[Embellishment Area Factor]]</f>
        <v>5664192.2689242801</v>
      </c>
      <c r="K1538" s="246">
        <v>95639.762055002197</v>
      </c>
      <c r="L1538" s="337">
        <v>76.269268802397988</v>
      </c>
      <c r="M1538" s="88">
        <f>Table1[[#This Row],[Size of land (m2)]]*Table1[[#This Row],[Land Unit Rate ($/m2)]]</f>
        <v>7294374.7203703457</v>
      </c>
      <c r="N1538" s="244">
        <v>2021</v>
      </c>
      <c r="O1538" s="202">
        <f>ROUND(IF(Table1[[#This Row],[Valuation Year]]=2016,(Table1[[#This Row],[Total Construction Cost ($)]]+Table1[[#This Row],[Land Value]])*('General Input Sheet'!$G$38/'General Input Sheet'!$G$43),Table1[[#This Row],[Total Construction Cost ($)]]+Table1[[#This Row],[Land Value]]),0)</f>
        <v>12958567</v>
      </c>
      <c r="P1538" s="123" t="str" cm="1">
        <f t="array" ref="P1538">_xlfn.IFS(Table1[[#This Row],[Asset Class]]&lt;&gt;"Local","y",P$11=$E1538,"y",Table1[[#This Row],[Asset Class]]="Local","")</f>
        <v>y</v>
      </c>
      <c r="Q1538" s="86" t="str" cm="1">
        <f t="array" ref="Q1538">_xlfn.IFS(Table1[[#This Row],[Asset Class]]&lt;&gt;"Local","y",Q$11=$E1538,"y",Table1[[#This Row],[Asset Class]]="Local","")</f>
        <v>y</v>
      </c>
      <c r="R1538" s="86" t="str" cm="1">
        <f t="array" ref="R1538">_xlfn.IFS(Table1[[#This Row],[Asset Class]]&lt;&gt;"Local","y",R$11=$E1538,"y",Table1[[#This Row],[Asset Class]]="Local","")</f>
        <v>y</v>
      </c>
      <c r="S1538" s="341" t="str" cm="1">
        <f t="array" ref="S1538">_xlfn.IFS(Table1[[#This Row],[Asset Class]]&lt;&gt;"Local","y",S$11=$E1538,"y",Table1[[#This Row],[Asset Class]]="Local","")</f>
        <v>y</v>
      </c>
      <c r="T1538" s="50"/>
      <c r="U1538" s="95">
        <f>IF(Table1[[#This Row],[Asset Class]]&lt;&gt;"Local",0.25,IF(P1538="y",1,""))</f>
        <v>0.25</v>
      </c>
      <c r="V1538" s="415">
        <f>IF(Table1[[#This Row],[Asset Class]]&lt;&gt;"Local",0.25,IF(Q1538="y",1,""))</f>
        <v>0.25</v>
      </c>
      <c r="W1538" s="415">
        <f>IF(Table1[[#This Row],[Asset Class]]&lt;&gt;"Local",0.25,IF(R1538="y",1,""))</f>
        <v>0.25</v>
      </c>
      <c r="X1538" s="415">
        <f>IF(Table1[[#This Row],[Asset Class]]&lt;&gt;"Local",0.25,IF(S1538="y",1,""))</f>
        <v>0.25</v>
      </c>
      <c r="Y1538" s="95">
        <f t="shared" si="138"/>
        <v>1</v>
      </c>
      <c r="Z1538" s="50"/>
      <c r="AA1538" s="257">
        <f t="shared" si="139"/>
        <v>3239641.75</v>
      </c>
      <c r="AB1538" s="258">
        <f t="shared" si="140"/>
        <v>3239641.75</v>
      </c>
      <c r="AC1538" s="258">
        <f t="shared" si="141"/>
        <v>3239641.75</v>
      </c>
      <c r="AD1538" s="258">
        <f t="shared" si="142"/>
        <v>3239641.75</v>
      </c>
      <c r="AE1538" s="259">
        <f t="shared" si="143"/>
        <v>12958567</v>
      </c>
    </row>
    <row r="1539" spans="1:31">
      <c r="A1539" s="26"/>
      <c r="B1539" s="210" t="s">
        <v>2646</v>
      </c>
      <c r="C1539" s="211" t="s">
        <v>2647</v>
      </c>
      <c r="D1539" s="211" t="s">
        <v>111</v>
      </c>
      <c r="E1539" s="211" t="s">
        <v>114</v>
      </c>
      <c r="F1539" s="241" t="s">
        <v>103</v>
      </c>
      <c r="G1539" s="357">
        <v>0.5</v>
      </c>
      <c r="H1539" s="361">
        <v>1235.4248897548375</v>
      </c>
      <c r="I1539" s="365">
        <v>77.371645491830151</v>
      </c>
      <c r="J1539" s="332">
        <f>Table1[[#This Row],[Embellishment Area (m2)]]*Table1[[#This Row],[Construction Unit Rate ($/m)]]*Table1[[#This Row],[Embellishment Area Factor]]</f>
        <v>47793.428300947315</v>
      </c>
      <c r="K1539" s="248">
        <v>0</v>
      </c>
      <c r="L1539" s="337">
        <v>51.919695325664051</v>
      </c>
      <c r="M1539" s="88">
        <f>Table1[[#This Row],[Size of land (m2)]]*Table1[[#This Row],[Land Unit Rate ($/m2)]]</f>
        <v>0</v>
      </c>
      <c r="N1539" s="244">
        <v>2021</v>
      </c>
      <c r="O1539" s="88">
        <f>ROUND(IF(Table1[[#This Row],[Valuation Year]]=2016,(Table1[[#This Row],[Total Construction Cost ($)]]+Table1[[#This Row],[Land Value]])*('General Input Sheet'!$G$38/'General Input Sheet'!$G$43),Table1[[#This Row],[Total Construction Cost ($)]]+Table1[[#This Row],[Land Value]]),0)</f>
        <v>47793</v>
      </c>
      <c r="P1539" s="123" t="str" cm="1">
        <f t="array" ref="P1539">_xlfn.IFS(Table1[[#This Row],[Asset Class]]&lt;&gt;"Local","y",P$11=$E1539,"y",Table1[[#This Row],[Asset Class]]="Local","")</f>
        <v/>
      </c>
      <c r="Q1539" s="86" t="str" cm="1">
        <f t="array" ref="Q1539">_xlfn.IFS(Table1[[#This Row],[Asset Class]]&lt;&gt;"Local","y",Q$11=$E1539,"y",Table1[[#This Row],[Asset Class]]="Local","")</f>
        <v/>
      </c>
      <c r="R1539" s="86" t="str" cm="1">
        <f t="array" ref="R1539">_xlfn.IFS(Table1[[#This Row],[Asset Class]]&lt;&gt;"Local","y",R$11=$E1539,"y",Table1[[#This Row],[Asset Class]]="Local","")</f>
        <v/>
      </c>
      <c r="S1539" s="341" t="str" cm="1">
        <f t="array" ref="S1539">_xlfn.IFS(Table1[[#This Row],[Asset Class]]&lt;&gt;"Local","y",S$11=$E1539,"y",Table1[[#This Row],[Asset Class]]="Local","")</f>
        <v>y</v>
      </c>
      <c r="T1539" s="50"/>
      <c r="U1539" s="95" t="str">
        <f>IF(Table1[[#This Row],[Asset Class]]&lt;&gt;"Local",0.25,IF(P1539="y",1,""))</f>
        <v/>
      </c>
      <c r="V1539" s="415" t="str">
        <f>IF(Table1[[#This Row],[Asset Class]]&lt;&gt;"Local",0.25,IF(Q1539="y",1,""))</f>
        <v/>
      </c>
      <c r="W1539" s="415" t="str">
        <f>IF(Table1[[#This Row],[Asset Class]]&lt;&gt;"Local",0.25,IF(R1539="y",1,""))</f>
        <v/>
      </c>
      <c r="X1539" s="415">
        <f>IF(Table1[[#This Row],[Asset Class]]&lt;&gt;"Local",0.25,IF(S1539="y",1,""))</f>
        <v>1</v>
      </c>
      <c r="Y1539" s="95">
        <f t="shared" si="138"/>
        <v>1</v>
      </c>
      <c r="Z1539" s="50"/>
      <c r="AA1539" s="257" t="str">
        <f t="shared" si="139"/>
        <v/>
      </c>
      <c r="AB1539" s="258" t="str">
        <f t="shared" si="140"/>
        <v/>
      </c>
      <c r="AC1539" s="258" t="str">
        <f t="shared" si="141"/>
        <v/>
      </c>
      <c r="AD1539" s="258">
        <f t="shared" si="142"/>
        <v>47793</v>
      </c>
      <c r="AE1539" s="259">
        <f t="shared" si="143"/>
        <v>47793</v>
      </c>
    </row>
    <row r="1540" spans="1:31">
      <c r="A1540" s="26"/>
      <c r="B1540" s="210" t="s">
        <v>2646</v>
      </c>
      <c r="C1540" s="211" t="s">
        <v>2648</v>
      </c>
      <c r="D1540" s="211" t="s">
        <v>111</v>
      </c>
      <c r="E1540" s="211" t="s">
        <v>114</v>
      </c>
      <c r="F1540" s="241" t="s">
        <v>108</v>
      </c>
      <c r="G1540" s="357">
        <v>0.5</v>
      </c>
      <c r="H1540" s="361">
        <v>3810.7065070262661</v>
      </c>
      <c r="I1540" s="365">
        <v>77.371645491830151</v>
      </c>
      <c r="J1540" s="332">
        <f>Table1[[#This Row],[Embellishment Area (m2)]]*Table1[[#This Row],[Construction Unit Rate ($/m)]]*Table1[[#This Row],[Embellishment Area Factor]]</f>
        <v>147420.31646752331</v>
      </c>
      <c r="K1540" s="248">
        <v>0</v>
      </c>
      <c r="L1540" s="337">
        <v>51.919695325664051</v>
      </c>
      <c r="M1540" s="88">
        <f>Table1[[#This Row],[Size of land (m2)]]*Table1[[#This Row],[Land Unit Rate ($/m2)]]</f>
        <v>0</v>
      </c>
      <c r="N1540" s="244">
        <v>2021</v>
      </c>
      <c r="O1540" s="88">
        <f>ROUND(IF(Table1[[#This Row],[Valuation Year]]=2016,(Table1[[#This Row],[Total Construction Cost ($)]]+Table1[[#This Row],[Land Value]])*('General Input Sheet'!$G$38/'General Input Sheet'!$G$43),Table1[[#This Row],[Total Construction Cost ($)]]+Table1[[#This Row],[Land Value]]),0)</f>
        <v>147420</v>
      </c>
      <c r="P1540" s="123" t="str" cm="1">
        <f t="array" ref="P1540">_xlfn.IFS(Table1[[#This Row],[Asset Class]]&lt;&gt;"Local","y",P$11=$E1540,"y",Table1[[#This Row],[Asset Class]]="Local","")</f>
        <v/>
      </c>
      <c r="Q1540" s="86" t="str" cm="1">
        <f t="array" ref="Q1540">_xlfn.IFS(Table1[[#This Row],[Asset Class]]&lt;&gt;"Local","y",Q$11=$E1540,"y",Table1[[#This Row],[Asset Class]]="Local","")</f>
        <v/>
      </c>
      <c r="R1540" s="86" t="str" cm="1">
        <f t="array" ref="R1540">_xlfn.IFS(Table1[[#This Row],[Asset Class]]&lt;&gt;"Local","y",R$11=$E1540,"y",Table1[[#This Row],[Asset Class]]="Local","")</f>
        <v/>
      </c>
      <c r="S1540" s="341" t="str" cm="1">
        <f t="array" ref="S1540">_xlfn.IFS(Table1[[#This Row],[Asset Class]]&lt;&gt;"Local","y",S$11=$E1540,"y",Table1[[#This Row],[Asset Class]]="Local","")</f>
        <v>y</v>
      </c>
      <c r="T1540" s="50"/>
      <c r="U1540" s="95" t="str">
        <f>IF(Table1[[#This Row],[Asset Class]]&lt;&gt;"Local",0.25,IF(P1540="y",1,""))</f>
        <v/>
      </c>
      <c r="V1540" s="415" t="str">
        <f>IF(Table1[[#This Row],[Asset Class]]&lt;&gt;"Local",0.25,IF(Q1540="y",1,""))</f>
        <v/>
      </c>
      <c r="W1540" s="415" t="str">
        <f>IF(Table1[[#This Row],[Asset Class]]&lt;&gt;"Local",0.25,IF(R1540="y",1,""))</f>
        <v/>
      </c>
      <c r="X1540" s="415">
        <f>IF(Table1[[#This Row],[Asset Class]]&lt;&gt;"Local",0.25,IF(S1540="y",1,""))</f>
        <v>1</v>
      </c>
      <c r="Y1540" s="95">
        <f t="shared" si="138"/>
        <v>1</v>
      </c>
      <c r="Z1540" s="50"/>
      <c r="AA1540" s="257" t="str">
        <f t="shared" si="139"/>
        <v/>
      </c>
      <c r="AB1540" s="258" t="str">
        <f t="shared" si="140"/>
        <v/>
      </c>
      <c r="AC1540" s="258" t="str">
        <f t="shared" si="141"/>
        <v/>
      </c>
      <c r="AD1540" s="258">
        <f t="shared" si="142"/>
        <v>147420</v>
      </c>
      <c r="AE1540" s="259">
        <f t="shared" si="143"/>
        <v>147420</v>
      </c>
    </row>
    <row r="1541" spans="1:31">
      <c r="A1541" s="26"/>
      <c r="B1541" s="210" t="s">
        <v>2649</v>
      </c>
      <c r="C1541" s="211" t="s">
        <v>2650</v>
      </c>
      <c r="D1541" s="211" t="s">
        <v>111</v>
      </c>
      <c r="E1541" s="211" t="s">
        <v>143</v>
      </c>
      <c r="F1541" s="241" t="s">
        <v>103</v>
      </c>
      <c r="G1541" s="357">
        <v>0.5</v>
      </c>
      <c r="H1541" s="360">
        <v>2420.0994432850903</v>
      </c>
      <c r="I1541" s="365">
        <v>115.6419902144599</v>
      </c>
      <c r="J1541" s="332">
        <f>Table1[[#This Row],[Embellishment Area (m2)]]*Table1[[#This Row],[Construction Unit Rate ($/m)]]*Table1[[#This Row],[Embellishment Area Factor]]</f>
        <v>139932.55806919711</v>
      </c>
      <c r="K1541" s="246">
        <v>4840.1988865701805</v>
      </c>
      <c r="L1541" s="337">
        <v>85.331826959272703</v>
      </c>
      <c r="M1541" s="88">
        <f>Table1[[#This Row],[Size of land (m2)]]*Table1[[#This Row],[Land Unit Rate ($/m2)]]</f>
        <v>413023.01383727108</v>
      </c>
      <c r="N1541" s="244">
        <v>2021</v>
      </c>
      <c r="O1541" s="202">
        <f>ROUND(IF(Table1[[#This Row],[Valuation Year]]=2016,(Table1[[#This Row],[Total Construction Cost ($)]]+Table1[[#This Row],[Land Value]])*('General Input Sheet'!$G$38/'General Input Sheet'!$G$43),Table1[[#This Row],[Total Construction Cost ($)]]+Table1[[#This Row],[Land Value]]),0)</f>
        <v>552956</v>
      </c>
      <c r="P1541" s="123" t="str" cm="1">
        <f t="array" ref="P1541">_xlfn.IFS(Table1[[#This Row],[Asset Class]]&lt;&gt;"Local","y",P$11=$E1541,"y",Table1[[#This Row],[Asset Class]]="Local","")</f>
        <v/>
      </c>
      <c r="Q1541" s="86" t="str" cm="1">
        <f t="array" ref="Q1541">_xlfn.IFS(Table1[[#This Row],[Asset Class]]&lt;&gt;"Local","y",Q$11=$E1541,"y",Table1[[#This Row],[Asset Class]]="Local","")</f>
        <v>y</v>
      </c>
      <c r="R1541" s="86" t="str" cm="1">
        <f t="array" ref="R1541">_xlfn.IFS(Table1[[#This Row],[Asset Class]]&lt;&gt;"Local","y",R$11=$E1541,"y",Table1[[#This Row],[Asset Class]]="Local","")</f>
        <v/>
      </c>
      <c r="S1541" s="341" t="str" cm="1">
        <f t="array" ref="S1541">_xlfn.IFS(Table1[[#This Row],[Asset Class]]&lt;&gt;"Local","y",S$11=$E1541,"y",Table1[[#This Row],[Asset Class]]="Local","")</f>
        <v/>
      </c>
      <c r="T1541" s="50"/>
      <c r="U1541" s="95" t="str">
        <f>IF(Table1[[#This Row],[Asset Class]]&lt;&gt;"Local",0.25,IF(P1541="y",1,""))</f>
        <v/>
      </c>
      <c r="V1541" s="415">
        <f>IF(Table1[[#This Row],[Asset Class]]&lt;&gt;"Local",0.25,IF(Q1541="y",1,""))</f>
        <v>1</v>
      </c>
      <c r="W1541" s="415" t="str">
        <f>IF(Table1[[#This Row],[Asset Class]]&lt;&gt;"Local",0.25,IF(R1541="y",1,""))</f>
        <v/>
      </c>
      <c r="X1541" s="415" t="str">
        <f>IF(Table1[[#This Row],[Asset Class]]&lt;&gt;"Local",0.25,IF(S1541="y",1,""))</f>
        <v/>
      </c>
      <c r="Y1541" s="95">
        <f t="shared" si="138"/>
        <v>1</v>
      </c>
      <c r="Z1541" s="50"/>
      <c r="AA1541" s="257" t="str">
        <f t="shared" si="139"/>
        <v/>
      </c>
      <c r="AB1541" s="258">
        <f t="shared" si="140"/>
        <v>552956</v>
      </c>
      <c r="AC1541" s="258" t="str">
        <f t="shared" si="141"/>
        <v/>
      </c>
      <c r="AD1541" s="258" t="str">
        <f t="shared" si="142"/>
        <v/>
      </c>
      <c r="AE1541" s="259">
        <f t="shared" si="143"/>
        <v>552956</v>
      </c>
    </row>
    <row r="1542" spans="1:31">
      <c r="A1542" s="26"/>
      <c r="B1542" s="210" t="s">
        <v>2651</v>
      </c>
      <c r="C1542" s="211" t="s">
        <v>2652</v>
      </c>
      <c r="D1542" s="211" t="s">
        <v>111</v>
      </c>
      <c r="E1542" s="211" t="s">
        <v>143</v>
      </c>
      <c r="F1542" s="241" t="s">
        <v>103</v>
      </c>
      <c r="G1542" s="357">
        <v>0.5</v>
      </c>
      <c r="H1542" s="361">
        <v>407.31017457628661</v>
      </c>
      <c r="I1542" s="365">
        <v>115.6419902144599</v>
      </c>
      <c r="J1542" s="332">
        <f>Table1[[#This Row],[Embellishment Area (m2)]]*Table1[[#This Row],[Construction Unit Rate ($/m)]]*Table1[[#This Row],[Embellishment Area Factor]]</f>
        <v>23551.079611300444</v>
      </c>
      <c r="K1542" s="248">
        <v>0</v>
      </c>
      <c r="L1542" s="337">
        <v>85.331826959272703</v>
      </c>
      <c r="M1542" s="88">
        <f>Table1[[#This Row],[Size of land (m2)]]*Table1[[#This Row],[Land Unit Rate ($/m2)]]</f>
        <v>0</v>
      </c>
      <c r="N1542" s="244">
        <v>2021</v>
      </c>
      <c r="O1542" s="88">
        <f>ROUND(IF(Table1[[#This Row],[Valuation Year]]=2016,(Table1[[#This Row],[Total Construction Cost ($)]]+Table1[[#This Row],[Land Value]])*('General Input Sheet'!$G$38/'General Input Sheet'!$G$43),Table1[[#This Row],[Total Construction Cost ($)]]+Table1[[#This Row],[Land Value]]),0)</f>
        <v>23551</v>
      </c>
      <c r="P1542" s="123" t="str" cm="1">
        <f t="array" ref="P1542">_xlfn.IFS(Table1[[#This Row],[Asset Class]]&lt;&gt;"Local","y",P$11=$E1542,"y",Table1[[#This Row],[Asset Class]]="Local","")</f>
        <v/>
      </c>
      <c r="Q1542" s="86" t="str" cm="1">
        <f t="array" ref="Q1542">_xlfn.IFS(Table1[[#This Row],[Asset Class]]&lt;&gt;"Local","y",Q$11=$E1542,"y",Table1[[#This Row],[Asset Class]]="Local","")</f>
        <v>y</v>
      </c>
      <c r="R1542" s="86" t="str" cm="1">
        <f t="array" ref="R1542">_xlfn.IFS(Table1[[#This Row],[Asset Class]]&lt;&gt;"Local","y",R$11=$E1542,"y",Table1[[#This Row],[Asset Class]]="Local","")</f>
        <v/>
      </c>
      <c r="S1542" s="341" t="str" cm="1">
        <f t="array" ref="S1542">_xlfn.IFS(Table1[[#This Row],[Asset Class]]&lt;&gt;"Local","y",S$11=$E1542,"y",Table1[[#This Row],[Asset Class]]="Local","")</f>
        <v/>
      </c>
      <c r="T1542" s="50"/>
      <c r="U1542" s="95" t="str">
        <f>IF(Table1[[#This Row],[Asset Class]]&lt;&gt;"Local",0.25,IF(P1542="y",1,""))</f>
        <v/>
      </c>
      <c r="V1542" s="415">
        <f>IF(Table1[[#This Row],[Asset Class]]&lt;&gt;"Local",0.25,IF(Q1542="y",1,""))</f>
        <v>1</v>
      </c>
      <c r="W1542" s="415" t="str">
        <f>IF(Table1[[#This Row],[Asset Class]]&lt;&gt;"Local",0.25,IF(R1542="y",1,""))</f>
        <v/>
      </c>
      <c r="X1542" s="415" t="str">
        <f>IF(Table1[[#This Row],[Asset Class]]&lt;&gt;"Local",0.25,IF(S1542="y",1,""))</f>
        <v/>
      </c>
      <c r="Y1542" s="95">
        <f t="shared" si="138"/>
        <v>1</v>
      </c>
      <c r="Z1542" s="50"/>
      <c r="AA1542" s="257" t="str">
        <f t="shared" si="139"/>
        <v/>
      </c>
      <c r="AB1542" s="258">
        <f t="shared" si="140"/>
        <v>23551</v>
      </c>
      <c r="AC1542" s="258" t="str">
        <f t="shared" si="141"/>
        <v/>
      </c>
      <c r="AD1542" s="258" t="str">
        <f t="shared" si="142"/>
        <v/>
      </c>
      <c r="AE1542" s="259">
        <f t="shared" si="143"/>
        <v>23551</v>
      </c>
    </row>
    <row r="1543" spans="1:31">
      <c r="A1543" s="26"/>
      <c r="B1543" s="210" t="s">
        <v>2653</v>
      </c>
      <c r="C1543" s="211" t="s">
        <v>2654</v>
      </c>
      <c r="D1543" s="211" t="s">
        <v>106</v>
      </c>
      <c r="E1543" s="211" t="s">
        <v>143</v>
      </c>
      <c r="F1543" s="241" t="s">
        <v>692</v>
      </c>
      <c r="G1543" s="357">
        <v>0.5</v>
      </c>
      <c r="H1543" s="360">
        <v>2614.9165899960608</v>
      </c>
      <c r="I1543" s="365">
        <v>406.79298511948269</v>
      </c>
      <c r="J1543" s="332">
        <f>Table1[[#This Row],[Embellishment Area (m2)]]*Table1[[#This Row],[Construction Unit Rate ($/m)]]*Table1[[#This Row],[Embellishment Area Factor]]</f>
        <v>531864.86274147802</v>
      </c>
      <c r="K1543" s="246">
        <v>5229.8331799921216</v>
      </c>
      <c r="L1543" s="337">
        <v>77.249060510664719</v>
      </c>
      <c r="M1543" s="88">
        <f>Table1[[#This Row],[Size of land (m2)]]*Table1[[#This Row],[Land Unit Rate ($/m2)]]</f>
        <v>403999.69978189352</v>
      </c>
      <c r="N1543" s="244">
        <v>2021</v>
      </c>
      <c r="O1543" s="202">
        <f>ROUND(IF(Table1[[#This Row],[Valuation Year]]=2016,(Table1[[#This Row],[Total Construction Cost ($)]]+Table1[[#This Row],[Land Value]])*('General Input Sheet'!$G$38/'General Input Sheet'!$G$43),Table1[[#This Row],[Total Construction Cost ($)]]+Table1[[#This Row],[Land Value]]),0)</f>
        <v>935865</v>
      </c>
      <c r="P1543" s="123" t="str" cm="1">
        <f t="array" ref="P1543">_xlfn.IFS(Table1[[#This Row],[Asset Class]]&lt;&gt;"Local","y",P$11=$E1543,"y",Table1[[#This Row],[Asset Class]]="Local","")</f>
        <v>y</v>
      </c>
      <c r="Q1543" s="86" t="str" cm="1">
        <f t="array" ref="Q1543">_xlfn.IFS(Table1[[#This Row],[Asset Class]]&lt;&gt;"Local","y",Q$11=$E1543,"y",Table1[[#This Row],[Asset Class]]="Local","")</f>
        <v>y</v>
      </c>
      <c r="R1543" s="86" t="str" cm="1">
        <f t="array" ref="R1543">_xlfn.IFS(Table1[[#This Row],[Asset Class]]&lt;&gt;"Local","y",R$11=$E1543,"y",Table1[[#This Row],[Asset Class]]="Local","")</f>
        <v>y</v>
      </c>
      <c r="S1543" s="341" t="str" cm="1">
        <f t="array" ref="S1543">_xlfn.IFS(Table1[[#This Row],[Asset Class]]&lt;&gt;"Local","y",S$11=$E1543,"y",Table1[[#This Row],[Asset Class]]="Local","")</f>
        <v>y</v>
      </c>
      <c r="T1543" s="50"/>
      <c r="U1543" s="95">
        <f>IF(Table1[[#This Row],[Asset Class]]&lt;&gt;"Local",0.25,IF(P1543="y",1,""))</f>
        <v>0.25</v>
      </c>
      <c r="V1543" s="415">
        <f>IF(Table1[[#This Row],[Asset Class]]&lt;&gt;"Local",0.25,IF(Q1543="y",1,""))</f>
        <v>0.25</v>
      </c>
      <c r="W1543" s="415">
        <f>IF(Table1[[#This Row],[Asset Class]]&lt;&gt;"Local",0.25,IF(R1543="y",1,""))</f>
        <v>0.25</v>
      </c>
      <c r="X1543" s="415">
        <f>IF(Table1[[#This Row],[Asset Class]]&lt;&gt;"Local",0.25,IF(S1543="y",1,""))</f>
        <v>0.25</v>
      </c>
      <c r="Y1543" s="95">
        <f t="shared" si="138"/>
        <v>1</v>
      </c>
      <c r="Z1543" s="50"/>
      <c r="AA1543" s="257">
        <f t="shared" si="139"/>
        <v>233966.25</v>
      </c>
      <c r="AB1543" s="258">
        <f t="shared" si="140"/>
        <v>233966.25</v>
      </c>
      <c r="AC1543" s="258">
        <f t="shared" si="141"/>
        <v>233966.25</v>
      </c>
      <c r="AD1543" s="258">
        <f t="shared" si="142"/>
        <v>233966.25</v>
      </c>
      <c r="AE1543" s="259">
        <f t="shared" si="143"/>
        <v>935865</v>
      </c>
    </row>
    <row r="1544" spans="1:31">
      <c r="A1544" s="26"/>
      <c r="B1544" s="210" t="s">
        <v>2655</v>
      </c>
      <c r="C1544" s="211" t="s">
        <v>2656</v>
      </c>
      <c r="D1544" s="211" t="s">
        <v>111</v>
      </c>
      <c r="E1544" s="211" t="s">
        <v>143</v>
      </c>
      <c r="F1544" s="241" t="s">
        <v>103</v>
      </c>
      <c r="G1544" s="357">
        <v>0.5</v>
      </c>
      <c r="H1544" s="360">
        <v>1592.8030786919139</v>
      </c>
      <c r="I1544" s="365">
        <v>115.6419902144599</v>
      </c>
      <c r="J1544" s="332">
        <f>Table1[[#This Row],[Embellishment Area (m2)]]*Table1[[#This Row],[Construction Unit Rate ($/m)]]*Table1[[#This Row],[Embellishment Area Factor]]</f>
        <v>92097.459019825954</v>
      </c>
      <c r="K1544" s="246">
        <v>3185.6061573838278</v>
      </c>
      <c r="L1544" s="337">
        <v>85.331826959272703</v>
      </c>
      <c r="M1544" s="88">
        <f>Table1[[#This Row],[Size of land (m2)]]*Table1[[#This Row],[Land Unit Rate ($/m2)]]</f>
        <v>271833.59338227042</v>
      </c>
      <c r="N1544" s="244">
        <v>2021</v>
      </c>
      <c r="O1544" s="202">
        <f>ROUND(IF(Table1[[#This Row],[Valuation Year]]=2016,(Table1[[#This Row],[Total Construction Cost ($)]]+Table1[[#This Row],[Land Value]])*('General Input Sheet'!$G$38/'General Input Sheet'!$G$43),Table1[[#This Row],[Total Construction Cost ($)]]+Table1[[#This Row],[Land Value]]),0)</f>
        <v>363931</v>
      </c>
      <c r="P1544" s="123" t="str" cm="1">
        <f t="array" ref="P1544">_xlfn.IFS(Table1[[#This Row],[Asset Class]]&lt;&gt;"Local","y",P$11=$E1544,"y",Table1[[#This Row],[Asset Class]]="Local","")</f>
        <v/>
      </c>
      <c r="Q1544" s="86" t="str" cm="1">
        <f t="array" ref="Q1544">_xlfn.IFS(Table1[[#This Row],[Asset Class]]&lt;&gt;"Local","y",Q$11=$E1544,"y",Table1[[#This Row],[Asset Class]]="Local","")</f>
        <v>y</v>
      </c>
      <c r="R1544" s="86" t="str" cm="1">
        <f t="array" ref="R1544">_xlfn.IFS(Table1[[#This Row],[Asset Class]]&lt;&gt;"Local","y",R$11=$E1544,"y",Table1[[#This Row],[Asset Class]]="Local","")</f>
        <v/>
      </c>
      <c r="S1544" s="341" t="str" cm="1">
        <f t="array" ref="S1544">_xlfn.IFS(Table1[[#This Row],[Asset Class]]&lt;&gt;"Local","y",S$11=$E1544,"y",Table1[[#This Row],[Asset Class]]="Local","")</f>
        <v/>
      </c>
      <c r="T1544" s="50"/>
      <c r="U1544" s="95" t="str">
        <f>IF(Table1[[#This Row],[Asset Class]]&lt;&gt;"Local",0.25,IF(P1544="y",1,""))</f>
        <v/>
      </c>
      <c r="V1544" s="415">
        <f>IF(Table1[[#This Row],[Asset Class]]&lt;&gt;"Local",0.25,IF(Q1544="y",1,""))</f>
        <v>1</v>
      </c>
      <c r="W1544" s="415" t="str">
        <f>IF(Table1[[#This Row],[Asset Class]]&lt;&gt;"Local",0.25,IF(R1544="y",1,""))</f>
        <v/>
      </c>
      <c r="X1544" s="415" t="str">
        <f>IF(Table1[[#This Row],[Asset Class]]&lt;&gt;"Local",0.25,IF(S1544="y",1,""))</f>
        <v/>
      </c>
      <c r="Y1544" s="95">
        <f t="shared" si="138"/>
        <v>1</v>
      </c>
      <c r="Z1544" s="50"/>
      <c r="AA1544" s="257" t="str">
        <f t="shared" si="139"/>
        <v/>
      </c>
      <c r="AB1544" s="258">
        <f t="shared" si="140"/>
        <v>363931</v>
      </c>
      <c r="AC1544" s="258" t="str">
        <f t="shared" si="141"/>
        <v/>
      </c>
      <c r="AD1544" s="258" t="str">
        <f t="shared" si="142"/>
        <v/>
      </c>
      <c r="AE1544" s="259">
        <f t="shared" si="143"/>
        <v>363931</v>
      </c>
    </row>
    <row r="1545" spans="1:31">
      <c r="A1545" s="26"/>
      <c r="B1545" s="210" t="s">
        <v>2657</v>
      </c>
      <c r="C1545" s="211" t="s">
        <v>2658</v>
      </c>
      <c r="D1545" s="211" t="s">
        <v>111</v>
      </c>
      <c r="E1545" s="211" t="s">
        <v>143</v>
      </c>
      <c r="F1545" s="241" t="s">
        <v>103</v>
      </c>
      <c r="G1545" s="357">
        <v>0.5</v>
      </c>
      <c r="H1545" s="360">
        <v>2543.0898694040402</v>
      </c>
      <c r="I1545" s="365">
        <v>115.6419902144599</v>
      </c>
      <c r="J1545" s="332">
        <f>Table1[[#This Row],[Embellishment Area (m2)]]*Table1[[#This Row],[Construction Unit Rate ($/m)]]*Table1[[#This Row],[Embellishment Area Factor]]</f>
        <v>147043.98689605706</v>
      </c>
      <c r="K1545" s="246">
        <v>5086.1797388080804</v>
      </c>
      <c r="L1545" s="337">
        <v>85.331826959272703</v>
      </c>
      <c r="M1545" s="88">
        <f>Table1[[#This Row],[Size of land (m2)]]*Table1[[#This Row],[Land Unit Rate ($/m2)]]</f>
        <v>434013.00935572997</v>
      </c>
      <c r="N1545" s="244">
        <v>2021</v>
      </c>
      <c r="O1545" s="202">
        <f>ROUND(IF(Table1[[#This Row],[Valuation Year]]=2016,(Table1[[#This Row],[Total Construction Cost ($)]]+Table1[[#This Row],[Land Value]])*('General Input Sheet'!$G$38/'General Input Sheet'!$G$43),Table1[[#This Row],[Total Construction Cost ($)]]+Table1[[#This Row],[Land Value]]),0)</f>
        <v>581057</v>
      </c>
      <c r="P1545" s="123" t="str" cm="1">
        <f t="array" ref="P1545">_xlfn.IFS(Table1[[#This Row],[Asset Class]]&lt;&gt;"Local","y",P$11=$E1545,"y",Table1[[#This Row],[Asset Class]]="Local","")</f>
        <v/>
      </c>
      <c r="Q1545" s="86" t="str" cm="1">
        <f t="array" ref="Q1545">_xlfn.IFS(Table1[[#This Row],[Asset Class]]&lt;&gt;"Local","y",Q$11=$E1545,"y",Table1[[#This Row],[Asset Class]]="Local","")</f>
        <v>y</v>
      </c>
      <c r="R1545" s="86" t="str" cm="1">
        <f t="array" ref="R1545">_xlfn.IFS(Table1[[#This Row],[Asset Class]]&lt;&gt;"Local","y",R$11=$E1545,"y",Table1[[#This Row],[Asset Class]]="Local","")</f>
        <v/>
      </c>
      <c r="S1545" s="341" t="str" cm="1">
        <f t="array" ref="S1545">_xlfn.IFS(Table1[[#This Row],[Asset Class]]&lt;&gt;"Local","y",S$11=$E1545,"y",Table1[[#This Row],[Asset Class]]="Local","")</f>
        <v/>
      </c>
      <c r="T1545" s="50"/>
      <c r="U1545" s="95" t="str">
        <f>IF(Table1[[#This Row],[Asset Class]]&lt;&gt;"Local",0.25,IF(P1545="y",1,""))</f>
        <v/>
      </c>
      <c r="V1545" s="415">
        <f>IF(Table1[[#This Row],[Asset Class]]&lt;&gt;"Local",0.25,IF(Q1545="y",1,""))</f>
        <v>1</v>
      </c>
      <c r="W1545" s="415" t="str">
        <f>IF(Table1[[#This Row],[Asset Class]]&lt;&gt;"Local",0.25,IF(R1545="y",1,""))</f>
        <v/>
      </c>
      <c r="X1545" s="415" t="str">
        <f>IF(Table1[[#This Row],[Asset Class]]&lt;&gt;"Local",0.25,IF(S1545="y",1,""))</f>
        <v/>
      </c>
      <c r="Y1545" s="95">
        <f t="shared" si="138"/>
        <v>1</v>
      </c>
      <c r="Z1545" s="50"/>
      <c r="AA1545" s="257" t="str">
        <f t="shared" si="139"/>
        <v/>
      </c>
      <c r="AB1545" s="258">
        <f t="shared" si="140"/>
        <v>581057</v>
      </c>
      <c r="AC1545" s="258" t="str">
        <f t="shared" si="141"/>
        <v/>
      </c>
      <c r="AD1545" s="258" t="str">
        <f t="shared" si="142"/>
        <v/>
      </c>
      <c r="AE1545" s="259">
        <f t="shared" si="143"/>
        <v>581057</v>
      </c>
    </row>
    <row r="1546" spans="1:31">
      <c r="A1546" s="26"/>
      <c r="B1546" s="210" t="s">
        <v>2659</v>
      </c>
      <c r="C1546" s="211" t="s">
        <v>2660</v>
      </c>
      <c r="D1546" s="211" t="s">
        <v>106</v>
      </c>
      <c r="E1546" s="211" t="s">
        <v>102</v>
      </c>
      <c r="F1546" s="241" t="s">
        <v>136</v>
      </c>
      <c r="G1546" s="357">
        <v>0.5</v>
      </c>
      <c r="H1546" s="360">
        <v>32673.718581342218</v>
      </c>
      <c r="I1546" s="365">
        <v>452.87898632773505</v>
      </c>
      <c r="J1546" s="332">
        <f>Table1[[#This Row],[Embellishment Area (m2)]]*Table1[[#This Row],[Construction Unit Rate ($/m)]]*Table1[[#This Row],[Embellishment Area Factor]]</f>
        <v>7398620.2753379727</v>
      </c>
      <c r="K1546" s="246">
        <v>65347.437162684437</v>
      </c>
      <c r="L1546" s="337">
        <v>140.14546069071523</v>
      </c>
      <c r="M1546" s="88">
        <f>Table1[[#This Row],[Size of land (m2)]]*Table1[[#This Row],[Land Unit Rate ($/m2)]]</f>
        <v>9158146.6861219741</v>
      </c>
      <c r="N1546" s="244">
        <v>2021</v>
      </c>
      <c r="O1546" s="202">
        <f>ROUND(IF(Table1[[#This Row],[Valuation Year]]=2016,(Table1[[#This Row],[Total Construction Cost ($)]]+Table1[[#This Row],[Land Value]])*('General Input Sheet'!$G$38/'General Input Sheet'!$G$43),Table1[[#This Row],[Total Construction Cost ($)]]+Table1[[#This Row],[Land Value]]),0)</f>
        <v>16556767</v>
      </c>
      <c r="P1546" s="123" t="str" cm="1">
        <f t="array" ref="P1546">_xlfn.IFS(Table1[[#This Row],[Asset Class]]&lt;&gt;"Local","y",P$11=$E1546,"y",Table1[[#This Row],[Asset Class]]="Local","")</f>
        <v>y</v>
      </c>
      <c r="Q1546" s="86" t="str" cm="1">
        <f t="array" ref="Q1546">_xlfn.IFS(Table1[[#This Row],[Asset Class]]&lt;&gt;"Local","y",Q$11=$E1546,"y",Table1[[#This Row],[Asset Class]]="Local","")</f>
        <v>y</v>
      </c>
      <c r="R1546" s="86" t="str" cm="1">
        <f t="array" ref="R1546">_xlfn.IFS(Table1[[#This Row],[Asset Class]]&lt;&gt;"Local","y",R$11=$E1546,"y",Table1[[#This Row],[Asset Class]]="Local","")</f>
        <v>y</v>
      </c>
      <c r="S1546" s="341" t="str" cm="1">
        <f t="array" ref="S1546">_xlfn.IFS(Table1[[#This Row],[Asset Class]]&lt;&gt;"Local","y",S$11=$E1546,"y",Table1[[#This Row],[Asset Class]]="Local","")</f>
        <v>y</v>
      </c>
      <c r="T1546" s="50"/>
      <c r="U1546" s="95">
        <f>IF(Table1[[#This Row],[Asset Class]]&lt;&gt;"Local",0.25,IF(P1546="y",1,""))</f>
        <v>0.25</v>
      </c>
      <c r="V1546" s="415">
        <f>IF(Table1[[#This Row],[Asset Class]]&lt;&gt;"Local",0.25,IF(Q1546="y",1,""))</f>
        <v>0.25</v>
      </c>
      <c r="W1546" s="415">
        <f>IF(Table1[[#This Row],[Asset Class]]&lt;&gt;"Local",0.25,IF(R1546="y",1,""))</f>
        <v>0.25</v>
      </c>
      <c r="X1546" s="415">
        <f>IF(Table1[[#This Row],[Asset Class]]&lt;&gt;"Local",0.25,IF(S1546="y",1,""))</f>
        <v>0.25</v>
      </c>
      <c r="Y1546" s="95">
        <f t="shared" si="138"/>
        <v>1</v>
      </c>
      <c r="Z1546" s="50"/>
      <c r="AA1546" s="257">
        <f t="shared" si="139"/>
        <v>4139191.75</v>
      </c>
      <c r="AB1546" s="258">
        <f t="shared" si="140"/>
        <v>4139191.75</v>
      </c>
      <c r="AC1546" s="258">
        <f t="shared" si="141"/>
        <v>4139191.75</v>
      </c>
      <c r="AD1546" s="258">
        <f t="shared" si="142"/>
        <v>4139191.75</v>
      </c>
      <c r="AE1546" s="259">
        <f t="shared" si="143"/>
        <v>16556767</v>
      </c>
    </row>
    <row r="1547" spans="1:31">
      <c r="A1547" s="26"/>
      <c r="B1547" s="210" t="s">
        <v>2661</v>
      </c>
      <c r="C1547" s="211" t="s">
        <v>2662</v>
      </c>
      <c r="D1547" s="211" t="s">
        <v>111</v>
      </c>
      <c r="E1547" s="211" t="s">
        <v>102</v>
      </c>
      <c r="F1547" s="241" t="s">
        <v>108</v>
      </c>
      <c r="G1547" s="357">
        <v>0.5</v>
      </c>
      <c r="H1547" s="360">
        <v>2021.8465783750671</v>
      </c>
      <c r="I1547" s="365">
        <v>143.96305955739601</v>
      </c>
      <c r="J1547" s="332">
        <f>Table1[[#This Row],[Embellishment Area (m2)]]*Table1[[#This Row],[Construction Unit Rate ($/m)]]*Table1[[#This Row],[Embellishment Area Factor]]</f>
        <v>145535.60968926357</v>
      </c>
      <c r="K1547" s="246">
        <v>4043.6931567501342</v>
      </c>
      <c r="L1547" s="337">
        <v>39.027494808321961</v>
      </c>
      <c r="M1547" s="88">
        <f>Table1[[#This Row],[Size of land (m2)]]*Table1[[#This Row],[Land Unit Rate ($/m2)]]</f>
        <v>157815.21368151292</v>
      </c>
      <c r="N1547" s="244">
        <v>2021</v>
      </c>
      <c r="O1547" s="202">
        <f>ROUND(IF(Table1[[#This Row],[Valuation Year]]=2016,(Table1[[#This Row],[Total Construction Cost ($)]]+Table1[[#This Row],[Land Value]])*('General Input Sheet'!$G$38/'General Input Sheet'!$G$43),Table1[[#This Row],[Total Construction Cost ($)]]+Table1[[#This Row],[Land Value]]),0)</f>
        <v>303351</v>
      </c>
      <c r="P1547" s="123" t="str" cm="1">
        <f t="array" ref="P1547">_xlfn.IFS(Table1[[#This Row],[Asset Class]]&lt;&gt;"Local","y",P$11=$E1547,"y",Table1[[#This Row],[Asset Class]]="Local","")</f>
        <v/>
      </c>
      <c r="Q1547" s="86" t="str" cm="1">
        <f t="array" ref="Q1547">_xlfn.IFS(Table1[[#This Row],[Asset Class]]&lt;&gt;"Local","y",Q$11=$E1547,"y",Table1[[#This Row],[Asset Class]]="Local","")</f>
        <v/>
      </c>
      <c r="R1547" s="86" t="str" cm="1">
        <f t="array" ref="R1547">_xlfn.IFS(Table1[[#This Row],[Asset Class]]&lt;&gt;"Local","y",R$11=$E1547,"y",Table1[[#This Row],[Asset Class]]="Local","")</f>
        <v>y</v>
      </c>
      <c r="S1547" s="341" t="str" cm="1">
        <f t="array" ref="S1547">_xlfn.IFS(Table1[[#This Row],[Asset Class]]&lt;&gt;"Local","y",S$11=$E1547,"y",Table1[[#This Row],[Asset Class]]="Local","")</f>
        <v/>
      </c>
      <c r="T1547" s="50"/>
      <c r="U1547" s="95" t="str">
        <f>IF(Table1[[#This Row],[Asset Class]]&lt;&gt;"Local",0.25,IF(P1547="y",1,""))</f>
        <v/>
      </c>
      <c r="V1547" s="415" t="str">
        <f>IF(Table1[[#This Row],[Asset Class]]&lt;&gt;"Local",0.25,IF(Q1547="y",1,""))</f>
        <v/>
      </c>
      <c r="W1547" s="415">
        <f>IF(Table1[[#This Row],[Asset Class]]&lt;&gt;"Local",0.25,IF(R1547="y",1,""))</f>
        <v>1</v>
      </c>
      <c r="X1547" s="415" t="str">
        <f>IF(Table1[[#This Row],[Asset Class]]&lt;&gt;"Local",0.25,IF(S1547="y",1,""))</f>
        <v/>
      </c>
      <c r="Y1547" s="95">
        <f t="shared" si="138"/>
        <v>1</v>
      </c>
      <c r="Z1547" s="50"/>
      <c r="AA1547" s="257" t="str">
        <f t="shared" si="139"/>
        <v/>
      </c>
      <c r="AB1547" s="258" t="str">
        <f t="shared" si="140"/>
        <v/>
      </c>
      <c r="AC1547" s="258">
        <f t="shared" si="141"/>
        <v>303351</v>
      </c>
      <c r="AD1547" s="258" t="str">
        <f t="shared" si="142"/>
        <v/>
      </c>
      <c r="AE1547" s="259">
        <f t="shared" si="143"/>
        <v>303351</v>
      </c>
    </row>
    <row r="1548" spans="1:31">
      <c r="A1548" s="26"/>
      <c r="B1548" s="210" t="s">
        <v>2661</v>
      </c>
      <c r="C1548" s="211" t="s">
        <v>2663</v>
      </c>
      <c r="D1548" s="211" t="s">
        <v>111</v>
      </c>
      <c r="E1548" s="211" t="s">
        <v>102</v>
      </c>
      <c r="F1548" s="241" t="s">
        <v>108</v>
      </c>
      <c r="G1548" s="357">
        <v>0.5</v>
      </c>
      <c r="H1548" s="360">
        <v>392.0140154037955</v>
      </c>
      <c r="I1548" s="365">
        <v>143.96305955739601</v>
      </c>
      <c r="J1548" s="332">
        <f>Table1[[#This Row],[Embellishment Area (m2)]]*Table1[[#This Row],[Construction Unit Rate ($/m)]]*Table1[[#This Row],[Embellishment Area Factor]]</f>
        <v>28217.768523455285</v>
      </c>
      <c r="K1548" s="246">
        <v>784.02803080759099</v>
      </c>
      <c r="L1548" s="337">
        <v>39.027494808321961</v>
      </c>
      <c r="M1548" s="88">
        <f>Table1[[#This Row],[Size of land (m2)]]*Table1[[#This Row],[Land Unit Rate ($/m2)]]</f>
        <v>30598.649901922148</v>
      </c>
      <c r="N1548" s="244">
        <v>2021</v>
      </c>
      <c r="O1548" s="202">
        <f>ROUND(IF(Table1[[#This Row],[Valuation Year]]=2016,(Table1[[#This Row],[Total Construction Cost ($)]]+Table1[[#This Row],[Land Value]])*('General Input Sheet'!$G$38/'General Input Sheet'!$G$43),Table1[[#This Row],[Total Construction Cost ($)]]+Table1[[#This Row],[Land Value]]),0)</f>
        <v>58816</v>
      </c>
      <c r="P1548" s="123" t="str" cm="1">
        <f t="array" ref="P1548">_xlfn.IFS(Table1[[#This Row],[Asset Class]]&lt;&gt;"Local","y",P$11=$E1548,"y",Table1[[#This Row],[Asset Class]]="Local","")</f>
        <v/>
      </c>
      <c r="Q1548" s="86" t="str" cm="1">
        <f t="array" ref="Q1548">_xlfn.IFS(Table1[[#This Row],[Asset Class]]&lt;&gt;"Local","y",Q$11=$E1548,"y",Table1[[#This Row],[Asset Class]]="Local","")</f>
        <v/>
      </c>
      <c r="R1548" s="86" t="str" cm="1">
        <f t="array" ref="R1548">_xlfn.IFS(Table1[[#This Row],[Asset Class]]&lt;&gt;"Local","y",R$11=$E1548,"y",Table1[[#This Row],[Asset Class]]="Local","")</f>
        <v>y</v>
      </c>
      <c r="S1548" s="341" t="str" cm="1">
        <f t="array" ref="S1548">_xlfn.IFS(Table1[[#This Row],[Asset Class]]&lt;&gt;"Local","y",S$11=$E1548,"y",Table1[[#This Row],[Asset Class]]="Local","")</f>
        <v/>
      </c>
      <c r="T1548" s="50"/>
      <c r="U1548" s="95" t="str">
        <f>IF(Table1[[#This Row],[Asset Class]]&lt;&gt;"Local",0.25,IF(P1548="y",1,""))</f>
        <v/>
      </c>
      <c r="V1548" s="415" t="str">
        <f>IF(Table1[[#This Row],[Asset Class]]&lt;&gt;"Local",0.25,IF(Q1548="y",1,""))</f>
        <v/>
      </c>
      <c r="W1548" s="415">
        <f>IF(Table1[[#This Row],[Asset Class]]&lt;&gt;"Local",0.25,IF(R1548="y",1,""))</f>
        <v>1</v>
      </c>
      <c r="X1548" s="415" t="str">
        <f>IF(Table1[[#This Row],[Asset Class]]&lt;&gt;"Local",0.25,IF(S1548="y",1,""))</f>
        <v/>
      </c>
      <c r="Y1548" s="95">
        <f t="shared" si="138"/>
        <v>1</v>
      </c>
      <c r="Z1548" s="50"/>
      <c r="AA1548" s="257" t="str">
        <f t="shared" si="139"/>
        <v/>
      </c>
      <c r="AB1548" s="258" t="str">
        <f t="shared" si="140"/>
        <v/>
      </c>
      <c r="AC1548" s="258">
        <f t="shared" si="141"/>
        <v>58816</v>
      </c>
      <c r="AD1548" s="258" t="str">
        <f t="shared" si="142"/>
        <v/>
      </c>
      <c r="AE1548" s="259">
        <f t="shared" si="143"/>
        <v>58816</v>
      </c>
    </row>
    <row r="1549" spans="1:31">
      <c r="A1549" s="26"/>
      <c r="B1549" s="210" t="s">
        <v>2664</v>
      </c>
      <c r="C1549" s="211" t="s">
        <v>2665</v>
      </c>
      <c r="D1549" s="211" t="s">
        <v>111</v>
      </c>
      <c r="E1549" s="211" t="s">
        <v>114</v>
      </c>
      <c r="F1549" s="241" t="s">
        <v>108</v>
      </c>
      <c r="G1549" s="357">
        <v>0.5</v>
      </c>
      <c r="H1549" s="361">
        <v>7362.0198800053849</v>
      </c>
      <c r="I1549" s="365">
        <v>77.371645491830151</v>
      </c>
      <c r="J1549" s="332">
        <f>Table1[[#This Row],[Embellishment Area (m2)]]*Table1[[#This Row],[Construction Unit Rate ($/m)]]*Table1[[#This Row],[Embellishment Area Factor]]</f>
        <v>284805.7961297913</v>
      </c>
      <c r="K1549" s="248">
        <v>0</v>
      </c>
      <c r="L1549" s="337">
        <v>51.919695325664051</v>
      </c>
      <c r="M1549" s="88">
        <f>Table1[[#This Row],[Size of land (m2)]]*Table1[[#This Row],[Land Unit Rate ($/m2)]]</f>
        <v>0</v>
      </c>
      <c r="N1549" s="244">
        <v>2021</v>
      </c>
      <c r="O1549" s="88">
        <f>ROUND(IF(Table1[[#This Row],[Valuation Year]]=2016,(Table1[[#This Row],[Total Construction Cost ($)]]+Table1[[#This Row],[Land Value]])*('General Input Sheet'!$G$38/'General Input Sheet'!$G$43),Table1[[#This Row],[Total Construction Cost ($)]]+Table1[[#This Row],[Land Value]]),0)</f>
        <v>284806</v>
      </c>
      <c r="P1549" s="123" t="str" cm="1">
        <f t="array" ref="P1549">_xlfn.IFS(Table1[[#This Row],[Asset Class]]&lt;&gt;"Local","y",P$11=$E1549,"y",Table1[[#This Row],[Asset Class]]="Local","")</f>
        <v/>
      </c>
      <c r="Q1549" s="86" t="str" cm="1">
        <f t="array" ref="Q1549">_xlfn.IFS(Table1[[#This Row],[Asset Class]]&lt;&gt;"Local","y",Q$11=$E1549,"y",Table1[[#This Row],[Asset Class]]="Local","")</f>
        <v/>
      </c>
      <c r="R1549" s="86" t="str" cm="1">
        <f t="array" ref="R1549">_xlfn.IFS(Table1[[#This Row],[Asset Class]]&lt;&gt;"Local","y",R$11=$E1549,"y",Table1[[#This Row],[Asset Class]]="Local","")</f>
        <v/>
      </c>
      <c r="S1549" s="341" t="str" cm="1">
        <f t="array" ref="S1549">_xlfn.IFS(Table1[[#This Row],[Asset Class]]&lt;&gt;"Local","y",S$11=$E1549,"y",Table1[[#This Row],[Asset Class]]="Local","")</f>
        <v>y</v>
      </c>
      <c r="T1549" s="50"/>
      <c r="U1549" s="95" t="str">
        <f>IF(Table1[[#This Row],[Asset Class]]&lt;&gt;"Local",0.25,IF(P1549="y",1,""))</f>
        <v/>
      </c>
      <c r="V1549" s="415" t="str">
        <f>IF(Table1[[#This Row],[Asset Class]]&lt;&gt;"Local",0.25,IF(Q1549="y",1,""))</f>
        <v/>
      </c>
      <c r="W1549" s="415" t="str">
        <f>IF(Table1[[#This Row],[Asset Class]]&lt;&gt;"Local",0.25,IF(R1549="y",1,""))</f>
        <v/>
      </c>
      <c r="X1549" s="415">
        <f>IF(Table1[[#This Row],[Asset Class]]&lt;&gt;"Local",0.25,IF(S1549="y",1,""))</f>
        <v>1</v>
      </c>
      <c r="Y1549" s="95">
        <f t="shared" si="138"/>
        <v>1</v>
      </c>
      <c r="Z1549" s="50"/>
      <c r="AA1549" s="257" t="str">
        <f t="shared" si="139"/>
        <v/>
      </c>
      <c r="AB1549" s="258" t="str">
        <f t="shared" si="140"/>
        <v/>
      </c>
      <c r="AC1549" s="258" t="str">
        <f t="shared" si="141"/>
        <v/>
      </c>
      <c r="AD1549" s="258">
        <f t="shared" si="142"/>
        <v>284806</v>
      </c>
      <c r="AE1549" s="259">
        <f t="shared" si="143"/>
        <v>284806</v>
      </c>
    </row>
    <row r="1550" spans="1:31">
      <c r="A1550" s="26"/>
      <c r="B1550" s="210" t="s">
        <v>2666</v>
      </c>
      <c r="C1550" s="211" t="s">
        <v>2667</v>
      </c>
      <c r="D1550" s="211" t="s">
        <v>111</v>
      </c>
      <c r="E1550" s="211" t="s">
        <v>114</v>
      </c>
      <c r="F1550" s="241" t="s">
        <v>103</v>
      </c>
      <c r="G1550" s="357">
        <v>0.5</v>
      </c>
      <c r="H1550" s="360">
        <v>29005.225451865816</v>
      </c>
      <c r="I1550" s="365">
        <v>77.371645491830151</v>
      </c>
      <c r="J1550" s="332">
        <f>Table1[[#This Row],[Embellishment Area (m2)]]*Table1[[#This Row],[Construction Unit Rate ($/m)]]*Table1[[#This Row],[Embellishment Area Factor]]</f>
        <v>1122091.0105361855</v>
      </c>
      <c r="K1550" s="246">
        <v>0</v>
      </c>
      <c r="L1550" s="337">
        <v>51.919695325664051</v>
      </c>
      <c r="M1550" s="88">
        <f>Table1[[#This Row],[Size of land (m2)]]*Table1[[#This Row],[Land Unit Rate ($/m2)]]</f>
        <v>0</v>
      </c>
      <c r="N1550" s="244">
        <v>2021</v>
      </c>
      <c r="O1550" s="202">
        <f>ROUND(IF(Table1[[#This Row],[Valuation Year]]=2016,(Table1[[#This Row],[Total Construction Cost ($)]]+Table1[[#This Row],[Land Value]])*('General Input Sheet'!$G$38/'General Input Sheet'!$G$43),Table1[[#This Row],[Total Construction Cost ($)]]+Table1[[#This Row],[Land Value]]),0)</f>
        <v>1122091</v>
      </c>
      <c r="P1550" s="123" t="str" cm="1">
        <f t="array" ref="P1550">_xlfn.IFS(Table1[[#This Row],[Asset Class]]&lt;&gt;"Local","y",P$11=$E1550,"y",Table1[[#This Row],[Asset Class]]="Local","")</f>
        <v/>
      </c>
      <c r="Q1550" s="86" t="str" cm="1">
        <f t="array" ref="Q1550">_xlfn.IFS(Table1[[#This Row],[Asset Class]]&lt;&gt;"Local","y",Q$11=$E1550,"y",Table1[[#This Row],[Asset Class]]="Local","")</f>
        <v/>
      </c>
      <c r="R1550" s="86" t="str" cm="1">
        <f t="array" ref="R1550">_xlfn.IFS(Table1[[#This Row],[Asset Class]]&lt;&gt;"Local","y",R$11=$E1550,"y",Table1[[#This Row],[Asset Class]]="Local","")</f>
        <v/>
      </c>
      <c r="S1550" s="341" t="str" cm="1">
        <f t="array" ref="S1550">_xlfn.IFS(Table1[[#This Row],[Asset Class]]&lt;&gt;"Local","y",S$11=$E1550,"y",Table1[[#This Row],[Asset Class]]="Local","")</f>
        <v>y</v>
      </c>
      <c r="T1550" s="50"/>
      <c r="U1550" s="95" t="str">
        <f>IF(Table1[[#This Row],[Asset Class]]&lt;&gt;"Local",0.25,IF(P1550="y",1,""))</f>
        <v/>
      </c>
      <c r="V1550" s="415" t="str">
        <f>IF(Table1[[#This Row],[Asset Class]]&lt;&gt;"Local",0.25,IF(Q1550="y",1,""))</f>
        <v/>
      </c>
      <c r="W1550" s="415" t="str">
        <f>IF(Table1[[#This Row],[Asset Class]]&lt;&gt;"Local",0.25,IF(R1550="y",1,""))</f>
        <v/>
      </c>
      <c r="X1550" s="415">
        <f>IF(Table1[[#This Row],[Asset Class]]&lt;&gt;"Local",0.25,IF(S1550="y",1,""))</f>
        <v>1</v>
      </c>
      <c r="Y1550" s="95">
        <f t="shared" si="138"/>
        <v>1</v>
      </c>
      <c r="Z1550" s="50"/>
      <c r="AA1550" s="257" t="str">
        <f t="shared" si="139"/>
        <v/>
      </c>
      <c r="AB1550" s="258" t="str">
        <f t="shared" si="140"/>
        <v/>
      </c>
      <c r="AC1550" s="258" t="str">
        <f t="shared" si="141"/>
        <v/>
      </c>
      <c r="AD1550" s="258">
        <f t="shared" si="142"/>
        <v>1122091</v>
      </c>
      <c r="AE1550" s="259">
        <f t="shared" si="143"/>
        <v>1122091</v>
      </c>
    </row>
    <row r="1551" spans="1:31">
      <c r="A1551" s="26"/>
      <c r="B1551" s="210" t="s">
        <v>2668</v>
      </c>
      <c r="C1551" s="211" t="s">
        <v>2669</v>
      </c>
      <c r="D1551" s="211" t="s">
        <v>111</v>
      </c>
      <c r="E1551" s="211" t="s">
        <v>102</v>
      </c>
      <c r="F1551" s="241" t="s">
        <v>103</v>
      </c>
      <c r="G1551" s="357">
        <v>0.5</v>
      </c>
      <c r="H1551" s="360">
        <v>8812.2837309146344</v>
      </c>
      <c r="I1551" s="365">
        <v>143.96305955739601</v>
      </c>
      <c r="J1551" s="332">
        <f>Table1[[#This Row],[Embellishment Area (m2)]]*Table1[[#This Row],[Construction Unit Rate ($/m)]]*Table1[[#This Row],[Embellishment Area Factor]]</f>
        <v>634321.6637951677</v>
      </c>
      <c r="K1551" s="246">
        <v>17624.567461829269</v>
      </c>
      <c r="L1551" s="337">
        <v>39.027494808321961</v>
      </c>
      <c r="M1551" s="88">
        <f>Table1[[#This Row],[Size of land (m2)]]*Table1[[#This Row],[Land Unit Rate ($/m2)]]</f>
        <v>687842.71511546196</v>
      </c>
      <c r="N1551" s="244">
        <v>2021</v>
      </c>
      <c r="O1551" s="202">
        <f>ROUND(IF(Table1[[#This Row],[Valuation Year]]=2016,(Table1[[#This Row],[Total Construction Cost ($)]]+Table1[[#This Row],[Land Value]])*('General Input Sheet'!$G$38/'General Input Sheet'!$G$43),Table1[[#This Row],[Total Construction Cost ($)]]+Table1[[#This Row],[Land Value]]),0)</f>
        <v>1322164</v>
      </c>
      <c r="P1551" s="123" t="str" cm="1">
        <f t="array" ref="P1551">_xlfn.IFS(Table1[[#This Row],[Asset Class]]&lt;&gt;"Local","y",P$11=$E1551,"y",Table1[[#This Row],[Asset Class]]="Local","")</f>
        <v/>
      </c>
      <c r="Q1551" s="86" t="str" cm="1">
        <f t="array" ref="Q1551">_xlfn.IFS(Table1[[#This Row],[Asset Class]]&lt;&gt;"Local","y",Q$11=$E1551,"y",Table1[[#This Row],[Asset Class]]="Local","")</f>
        <v/>
      </c>
      <c r="R1551" s="86" t="str" cm="1">
        <f t="array" ref="R1551">_xlfn.IFS(Table1[[#This Row],[Asset Class]]&lt;&gt;"Local","y",R$11=$E1551,"y",Table1[[#This Row],[Asset Class]]="Local","")</f>
        <v>y</v>
      </c>
      <c r="S1551" s="341" t="str" cm="1">
        <f t="array" ref="S1551">_xlfn.IFS(Table1[[#This Row],[Asset Class]]&lt;&gt;"Local","y",S$11=$E1551,"y",Table1[[#This Row],[Asset Class]]="Local","")</f>
        <v/>
      </c>
      <c r="T1551" s="50"/>
      <c r="U1551" s="95" t="str">
        <f>IF(Table1[[#This Row],[Asset Class]]&lt;&gt;"Local",0.25,IF(P1551="y",1,""))</f>
        <v/>
      </c>
      <c r="V1551" s="415" t="str">
        <f>IF(Table1[[#This Row],[Asset Class]]&lt;&gt;"Local",0.25,IF(Q1551="y",1,""))</f>
        <v/>
      </c>
      <c r="W1551" s="415">
        <f>IF(Table1[[#This Row],[Asset Class]]&lt;&gt;"Local",0.25,IF(R1551="y",1,""))</f>
        <v>1</v>
      </c>
      <c r="X1551" s="415" t="str">
        <f>IF(Table1[[#This Row],[Asset Class]]&lt;&gt;"Local",0.25,IF(S1551="y",1,""))</f>
        <v/>
      </c>
      <c r="Y1551" s="95">
        <f t="shared" ref="Y1551:Y1614" si="144">SUM(U1551:X1551)</f>
        <v>1</v>
      </c>
      <c r="Z1551" s="50"/>
      <c r="AA1551" s="257" t="str">
        <f t="shared" ref="AA1551:AA1614" si="145">IF(U1551="","",(U1551/$Y1551)*$O1551)</f>
        <v/>
      </c>
      <c r="AB1551" s="258" t="str">
        <f t="shared" ref="AB1551:AB1614" si="146">IF(V1551="","",(V1551/$Y1551)*$O1551)</f>
        <v/>
      </c>
      <c r="AC1551" s="258">
        <f t="shared" ref="AC1551:AC1614" si="147">IF(W1551="","",(W1551/$Y1551)*$O1551)</f>
        <v>1322164</v>
      </c>
      <c r="AD1551" s="258" t="str">
        <f t="shared" ref="AD1551:AD1614" si="148">IF(X1551="","",(X1551/$Y1551)*$O1551)</f>
        <v/>
      </c>
      <c r="AE1551" s="259">
        <f t="shared" ref="AE1551:AE1614" si="149">SUM(AA1551:AD1551)</f>
        <v>1322164</v>
      </c>
    </row>
    <row r="1552" spans="1:31">
      <c r="A1552" s="26"/>
      <c r="B1552" s="210" t="s">
        <v>2670</v>
      </c>
      <c r="C1552" s="211" t="s">
        <v>2671</v>
      </c>
      <c r="D1552" s="211" t="s">
        <v>111</v>
      </c>
      <c r="E1552" s="211" t="s">
        <v>107</v>
      </c>
      <c r="F1552" s="241" t="s">
        <v>103</v>
      </c>
      <c r="G1552" s="357">
        <v>0.5</v>
      </c>
      <c r="H1552" s="360">
        <v>2598.9524476271827</v>
      </c>
      <c r="I1552" s="365">
        <v>111.62041035606889</v>
      </c>
      <c r="J1552" s="332">
        <f>Table1[[#This Row],[Embellishment Area (m2)]]*Table1[[#This Row],[Construction Unit Rate ($/m)]]*Table1[[#This Row],[Embellishment Area Factor]]</f>
        <v>145048.06935002789</v>
      </c>
      <c r="K1552" s="246">
        <v>0</v>
      </c>
      <c r="L1552" s="337">
        <v>66.125722619436161</v>
      </c>
      <c r="M1552" s="88">
        <f>Table1[[#This Row],[Size of land (m2)]]*Table1[[#This Row],[Land Unit Rate ($/m2)]]</f>
        <v>0</v>
      </c>
      <c r="N1552" s="244">
        <v>2021</v>
      </c>
      <c r="O1552" s="202">
        <f>ROUND(IF(Table1[[#This Row],[Valuation Year]]=2016,(Table1[[#This Row],[Total Construction Cost ($)]]+Table1[[#This Row],[Land Value]])*('General Input Sheet'!$G$38/'General Input Sheet'!$G$43),Table1[[#This Row],[Total Construction Cost ($)]]+Table1[[#This Row],[Land Value]]),0)</f>
        <v>145048</v>
      </c>
      <c r="P1552" s="123" t="str" cm="1">
        <f t="array" ref="P1552">_xlfn.IFS(Table1[[#This Row],[Asset Class]]&lt;&gt;"Local","y",P$11=$E1552,"y",Table1[[#This Row],[Asset Class]]="Local","")</f>
        <v>y</v>
      </c>
      <c r="Q1552" s="86" t="str" cm="1">
        <f t="array" ref="Q1552">_xlfn.IFS(Table1[[#This Row],[Asset Class]]&lt;&gt;"Local","y",Q$11=$E1552,"y",Table1[[#This Row],[Asset Class]]="Local","")</f>
        <v/>
      </c>
      <c r="R1552" s="86" t="str" cm="1">
        <f t="array" ref="R1552">_xlfn.IFS(Table1[[#This Row],[Asset Class]]&lt;&gt;"Local","y",R$11=$E1552,"y",Table1[[#This Row],[Asset Class]]="Local","")</f>
        <v/>
      </c>
      <c r="S1552" s="341" t="str" cm="1">
        <f t="array" ref="S1552">_xlfn.IFS(Table1[[#This Row],[Asset Class]]&lt;&gt;"Local","y",S$11=$E1552,"y",Table1[[#This Row],[Asset Class]]="Local","")</f>
        <v/>
      </c>
      <c r="T1552" s="50"/>
      <c r="U1552" s="95">
        <f>IF(Table1[[#This Row],[Asset Class]]&lt;&gt;"Local",0.25,IF(P1552="y",1,""))</f>
        <v>1</v>
      </c>
      <c r="V1552" s="415" t="str">
        <f>IF(Table1[[#This Row],[Asset Class]]&lt;&gt;"Local",0.25,IF(Q1552="y",1,""))</f>
        <v/>
      </c>
      <c r="W1552" s="415" t="str">
        <f>IF(Table1[[#This Row],[Asset Class]]&lt;&gt;"Local",0.25,IF(R1552="y",1,""))</f>
        <v/>
      </c>
      <c r="X1552" s="415" t="str">
        <f>IF(Table1[[#This Row],[Asset Class]]&lt;&gt;"Local",0.25,IF(S1552="y",1,""))</f>
        <v/>
      </c>
      <c r="Y1552" s="95">
        <f t="shared" si="144"/>
        <v>1</v>
      </c>
      <c r="Z1552" s="50"/>
      <c r="AA1552" s="257">
        <f t="shared" si="145"/>
        <v>145048</v>
      </c>
      <c r="AB1552" s="258" t="str">
        <f t="shared" si="146"/>
        <v/>
      </c>
      <c r="AC1552" s="258" t="str">
        <f t="shared" si="147"/>
        <v/>
      </c>
      <c r="AD1552" s="258" t="str">
        <f t="shared" si="148"/>
        <v/>
      </c>
      <c r="AE1552" s="259">
        <f t="shared" si="149"/>
        <v>145048</v>
      </c>
    </row>
    <row r="1553" spans="1:31">
      <c r="A1553" s="26"/>
      <c r="B1553" s="210" t="s">
        <v>2672</v>
      </c>
      <c r="C1553" s="211" t="s">
        <v>2673</v>
      </c>
      <c r="D1553" s="211" t="s">
        <v>111</v>
      </c>
      <c r="E1553" s="211" t="s">
        <v>107</v>
      </c>
      <c r="F1553" s="241" t="s">
        <v>108</v>
      </c>
      <c r="G1553" s="357">
        <v>0.5</v>
      </c>
      <c r="H1553" s="360">
        <v>28320.034806102525</v>
      </c>
      <c r="I1553" s="365">
        <v>111.62041035606889</v>
      </c>
      <c r="J1553" s="332">
        <f>Table1[[#This Row],[Embellishment Area (m2)]]*Table1[[#This Row],[Construction Unit Rate ($/m)]]*Table1[[#This Row],[Embellishment Area Factor]]</f>
        <v>1580546.9531776588</v>
      </c>
      <c r="K1553" s="246">
        <v>0</v>
      </c>
      <c r="L1553" s="337">
        <v>66.125722619436161</v>
      </c>
      <c r="M1553" s="88">
        <f>Table1[[#This Row],[Size of land (m2)]]*Table1[[#This Row],[Land Unit Rate ($/m2)]]</f>
        <v>0</v>
      </c>
      <c r="N1553" s="244">
        <v>2021</v>
      </c>
      <c r="O1553" s="202">
        <f>ROUND(IF(Table1[[#This Row],[Valuation Year]]=2016,(Table1[[#This Row],[Total Construction Cost ($)]]+Table1[[#This Row],[Land Value]])*('General Input Sheet'!$G$38/'General Input Sheet'!$G$43),Table1[[#This Row],[Total Construction Cost ($)]]+Table1[[#This Row],[Land Value]]),0)</f>
        <v>1580547</v>
      </c>
      <c r="P1553" s="123" t="str" cm="1">
        <f t="array" ref="P1553">_xlfn.IFS(Table1[[#This Row],[Asset Class]]&lt;&gt;"Local","y",P$11=$E1553,"y",Table1[[#This Row],[Asset Class]]="Local","")</f>
        <v>y</v>
      </c>
      <c r="Q1553" s="86" t="str" cm="1">
        <f t="array" ref="Q1553">_xlfn.IFS(Table1[[#This Row],[Asset Class]]&lt;&gt;"Local","y",Q$11=$E1553,"y",Table1[[#This Row],[Asset Class]]="Local","")</f>
        <v/>
      </c>
      <c r="R1553" s="86" t="str" cm="1">
        <f t="array" ref="R1553">_xlfn.IFS(Table1[[#This Row],[Asset Class]]&lt;&gt;"Local","y",R$11=$E1553,"y",Table1[[#This Row],[Asset Class]]="Local","")</f>
        <v/>
      </c>
      <c r="S1553" s="341" t="str" cm="1">
        <f t="array" ref="S1553">_xlfn.IFS(Table1[[#This Row],[Asset Class]]&lt;&gt;"Local","y",S$11=$E1553,"y",Table1[[#This Row],[Asset Class]]="Local","")</f>
        <v/>
      </c>
      <c r="T1553" s="50"/>
      <c r="U1553" s="95">
        <f>IF(Table1[[#This Row],[Asset Class]]&lt;&gt;"Local",0.25,IF(P1553="y",1,""))</f>
        <v>1</v>
      </c>
      <c r="V1553" s="415" t="str">
        <f>IF(Table1[[#This Row],[Asset Class]]&lt;&gt;"Local",0.25,IF(Q1553="y",1,""))</f>
        <v/>
      </c>
      <c r="W1553" s="415" t="str">
        <f>IF(Table1[[#This Row],[Asset Class]]&lt;&gt;"Local",0.25,IF(R1553="y",1,""))</f>
        <v/>
      </c>
      <c r="X1553" s="415" t="str">
        <f>IF(Table1[[#This Row],[Asset Class]]&lt;&gt;"Local",0.25,IF(S1553="y",1,""))</f>
        <v/>
      </c>
      <c r="Y1553" s="95">
        <f t="shared" si="144"/>
        <v>1</v>
      </c>
      <c r="Z1553" s="50"/>
      <c r="AA1553" s="257">
        <f t="shared" si="145"/>
        <v>1580547</v>
      </c>
      <c r="AB1553" s="258" t="str">
        <f t="shared" si="146"/>
        <v/>
      </c>
      <c r="AC1553" s="258" t="str">
        <f t="shared" si="147"/>
        <v/>
      </c>
      <c r="AD1553" s="258" t="str">
        <f t="shared" si="148"/>
        <v/>
      </c>
      <c r="AE1553" s="259">
        <f t="shared" si="149"/>
        <v>1580547</v>
      </c>
    </row>
    <row r="1554" spans="1:31">
      <c r="A1554" s="26"/>
      <c r="B1554" s="210" t="s">
        <v>2674</v>
      </c>
      <c r="C1554" s="211" t="s">
        <v>2675</v>
      </c>
      <c r="D1554" s="211" t="s">
        <v>111</v>
      </c>
      <c r="E1554" s="211" t="s">
        <v>102</v>
      </c>
      <c r="F1554" s="241" t="s">
        <v>103</v>
      </c>
      <c r="G1554" s="357">
        <v>0.5</v>
      </c>
      <c r="H1554" s="360">
        <v>22696.878044289377</v>
      </c>
      <c r="I1554" s="365">
        <v>143.96305955739601</v>
      </c>
      <c r="J1554" s="332">
        <f>Table1[[#This Row],[Embellishment Area (m2)]]*Table1[[#This Row],[Construction Unit Rate ($/m)]]*Table1[[#This Row],[Embellishment Area Factor]]</f>
        <v>1633756.0028284928</v>
      </c>
      <c r="K1554" s="246">
        <v>0</v>
      </c>
      <c r="L1554" s="337">
        <v>39.027494808321961</v>
      </c>
      <c r="M1554" s="88">
        <f>Table1[[#This Row],[Size of land (m2)]]*Table1[[#This Row],[Land Unit Rate ($/m2)]]</f>
        <v>0</v>
      </c>
      <c r="N1554" s="244">
        <v>2021</v>
      </c>
      <c r="O1554" s="202">
        <f>ROUND(IF(Table1[[#This Row],[Valuation Year]]=2016,(Table1[[#This Row],[Total Construction Cost ($)]]+Table1[[#This Row],[Land Value]])*('General Input Sheet'!$G$38/'General Input Sheet'!$G$43),Table1[[#This Row],[Total Construction Cost ($)]]+Table1[[#This Row],[Land Value]]),0)</f>
        <v>1633756</v>
      </c>
      <c r="P1554" s="123" t="str" cm="1">
        <f t="array" ref="P1554">_xlfn.IFS(Table1[[#This Row],[Asset Class]]&lt;&gt;"Local","y",P$11=$E1554,"y",Table1[[#This Row],[Asset Class]]="Local","")</f>
        <v/>
      </c>
      <c r="Q1554" s="86" t="str" cm="1">
        <f t="array" ref="Q1554">_xlfn.IFS(Table1[[#This Row],[Asset Class]]&lt;&gt;"Local","y",Q$11=$E1554,"y",Table1[[#This Row],[Asset Class]]="Local","")</f>
        <v/>
      </c>
      <c r="R1554" s="86" t="str" cm="1">
        <f t="array" ref="R1554">_xlfn.IFS(Table1[[#This Row],[Asset Class]]&lt;&gt;"Local","y",R$11=$E1554,"y",Table1[[#This Row],[Asset Class]]="Local","")</f>
        <v>y</v>
      </c>
      <c r="S1554" s="341" t="str" cm="1">
        <f t="array" ref="S1554">_xlfn.IFS(Table1[[#This Row],[Asset Class]]&lt;&gt;"Local","y",S$11=$E1554,"y",Table1[[#This Row],[Asset Class]]="Local","")</f>
        <v/>
      </c>
      <c r="T1554" s="50"/>
      <c r="U1554" s="95" t="str">
        <f>IF(Table1[[#This Row],[Asset Class]]&lt;&gt;"Local",0.25,IF(P1554="y",1,""))</f>
        <v/>
      </c>
      <c r="V1554" s="415" t="str">
        <f>IF(Table1[[#This Row],[Asset Class]]&lt;&gt;"Local",0.25,IF(Q1554="y",1,""))</f>
        <v/>
      </c>
      <c r="W1554" s="415">
        <f>IF(Table1[[#This Row],[Asset Class]]&lt;&gt;"Local",0.25,IF(R1554="y",1,""))</f>
        <v>1</v>
      </c>
      <c r="X1554" s="415" t="str">
        <f>IF(Table1[[#This Row],[Asset Class]]&lt;&gt;"Local",0.25,IF(S1554="y",1,""))</f>
        <v/>
      </c>
      <c r="Y1554" s="95">
        <f t="shared" si="144"/>
        <v>1</v>
      </c>
      <c r="Z1554" s="50"/>
      <c r="AA1554" s="257" t="str">
        <f t="shared" si="145"/>
        <v/>
      </c>
      <c r="AB1554" s="258" t="str">
        <f t="shared" si="146"/>
        <v/>
      </c>
      <c r="AC1554" s="258">
        <f t="shared" si="147"/>
        <v>1633756</v>
      </c>
      <c r="AD1554" s="258" t="str">
        <f t="shared" si="148"/>
        <v/>
      </c>
      <c r="AE1554" s="259">
        <f t="shared" si="149"/>
        <v>1633756</v>
      </c>
    </row>
    <row r="1555" spans="1:31">
      <c r="A1555" s="26"/>
      <c r="B1555" s="210" t="s">
        <v>2676</v>
      </c>
      <c r="C1555" s="211" t="s">
        <v>2677</v>
      </c>
      <c r="D1555" s="211" t="s">
        <v>111</v>
      </c>
      <c r="E1555" s="211" t="s">
        <v>107</v>
      </c>
      <c r="F1555" s="241" t="s">
        <v>108</v>
      </c>
      <c r="G1555" s="357">
        <v>0.5</v>
      </c>
      <c r="H1555" s="360">
        <v>5289.0220248361102</v>
      </c>
      <c r="I1555" s="365">
        <v>111.62041035606889</v>
      </c>
      <c r="J1555" s="332">
        <f>Table1[[#This Row],[Embellishment Area (m2)]]*Table1[[#This Row],[Construction Unit Rate ($/m)]]*Table1[[#This Row],[Embellishment Area Factor]]</f>
        <v>295181.40439724649</v>
      </c>
      <c r="K1555" s="246">
        <v>10578.04404967222</v>
      </c>
      <c r="L1555" s="337">
        <v>66.125722619436161</v>
      </c>
      <c r="M1555" s="88">
        <f>Table1[[#This Row],[Size of land (m2)]]*Table1[[#This Row],[Land Unit Rate ($/m2)]]</f>
        <v>699480.8066848024</v>
      </c>
      <c r="N1555" s="244">
        <v>2021</v>
      </c>
      <c r="O1555" s="202">
        <f>ROUND(IF(Table1[[#This Row],[Valuation Year]]=2016,(Table1[[#This Row],[Total Construction Cost ($)]]+Table1[[#This Row],[Land Value]])*('General Input Sheet'!$G$38/'General Input Sheet'!$G$43),Table1[[#This Row],[Total Construction Cost ($)]]+Table1[[#This Row],[Land Value]]),0)</f>
        <v>994662</v>
      </c>
      <c r="P1555" s="123" t="str" cm="1">
        <f t="array" ref="P1555">_xlfn.IFS(Table1[[#This Row],[Asset Class]]&lt;&gt;"Local","y",P$11=$E1555,"y",Table1[[#This Row],[Asset Class]]="Local","")</f>
        <v>y</v>
      </c>
      <c r="Q1555" s="86" t="str" cm="1">
        <f t="array" ref="Q1555">_xlfn.IFS(Table1[[#This Row],[Asset Class]]&lt;&gt;"Local","y",Q$11=$E1555,"y",Table1[[#This Row],[Asset Class]]="Local","")</f>
        <v/>
      </c>
      <c r="R1555" s="86" t="str" cm="1">
        <f t="array" ref="R1555">_xlfn.IFS(Table1[[#This Row],[Asset Class]]&lt;&gt;"Local","y",R$11=$E1555,"y",Table1[[#This Row],[Asset Class]]="Local","")</f>
        <v/>
      </c>
      <c r="S1555" s="341" t="str" cm="1">
        <f t="array" ref="S1555">_xlfn.IFS(Table1[[#This Row],[Asset Class]]&lt;&gt;"Local","y",S$11=$E1555,"y",Table1[[#This Row],[Asset Class]]="Local","")</f>
        <v/>
      </c>
      <c r="T1555" s="50"/>
      <c r="U1555" s="95">
        <f>IF(Table1[[#This Row],[Asset Class]]&lt;&gt;"Local",0.25,IF(P1555="y",1,""))</f>
        <v>1</v>
      </c>
      <c r="V1555" s="415" t="str">
        <f>IF(Table1[[#This Row],[Asset Class]]&lt;&gt;"Local",0.25,IF(Q1555="y",1,""))</f>
        <v/>
      </c>
      <c r="W1555" s="415" t="str">
        <f>IF(Table1[[#This Row],[Asset Class]]&lt;&gt;"Local",0.25,IF(R1555="y",1,""))</f>
        <v/>
      </c>
      <c r="X1555" s="415" t="str">
        <f>IF(Table1[[#This Row],[Asset Class]]&lt;&gt;"Local",0.25,IF(S1555="y",1,""))</f>
        <v/>
      </c>
      <c r="Y1555" s="95">
        <f t="shared" si="144"/>
        <v>1</v>
      </c>
      <c r="Z1555" s="50"/>
      <c r="AA1555" s="257">
        <f t="shared" si="145"/>
        <v>994662</v>
      </c>
      <c r="AB1555" s="258" t="str">
        <f t="shared" si="146"/>
        <v/>
      </c>
      <c r="AC1555" s="258" t="str">
        <f t="shared" si="147"/>
        <v/>
      </c>
      <c r="AD1555" s="258" t="str">
        <f t="shared" si="148"/>
        <v/>
      </c>
      <c r="AE1555" s="259">
        <f t="shared" si="149"/>
        <v>994662</v>
      </c>
    </row>
    <row r="1556" spans="1:31">
      <c r="A1556" s="26"/>
      <c r="B1556" s="210" t="s">
        <v>2676</v>
      </c>
      <c r="C1556" s="211" t="s">
        <v>2678</v>
      </c>
      <c r="D1556" s="211" t="s">
        <v>111</v>
      </c>
      <c r="E1556" s="211" t="s">
        <v>107</v>
      </c>
      <c r="F1556" s="241" t="s">
        <v>103</v>
      </c>
      <c r="G1556" s="357">
        <v>0.5</v>
      </c>
      <c r="H1556" s="360">
        <v>3129.1408129281594</v>
      </c>
      <c r="I1556" s="365">
        <v>111.62041035606889</v>
      </c>
      <c r="J1556" s="332">
        <f>Table1[[#This Row],[Embellishment Area (m2)]]*Table1[[#This Row],[Construction Unit Rate ($/m)]]*Table1[[#This Row],[Embellishment Area Factor]]</f>
        <v>174637.99080048208</v>
      </c>
      <c r="K1556" s="246">
        <v>6258.2816258563189</v>
      </c>
      <c r="L1556" s="337">
        <v>66.125722619436161</v>
      </c>
      <c r="M1556" s="88">
        <f>Table1[[#This Row],[Size of land (m2)]]*Table1[[#This Row],[Land Unit Rate ($/m2)]]</f>
        <v>413833.39486568893</v>
      </c>
      <c r="N1556" s="244">
        <v>2021</v>
      </c>
      <c r="O1556" s="202">
        <f>ROUND(IF(Table1[[#This Row],[Valuation Year]]=2016,(Table1[[#This Row],[Total Construction Cost ($)]]+Table1[[#This Row],[Land Value]])*('General Input Sheet'!$G$38/'General Input Sheet'!$G$43),Table1[[#This Row],[Total Construction Cost ($)]]+Table1[[#This Row],[Land Value]]),0)</f>
        <v>588471</v>
      </c>
      <c r="P1556" s="123" t="str" cm="1">
        <f t="array" ref="P1556">_xlfn.IFS(Table1[[#This Row],[Asset Class]]&lt;&gt;"Local","y",P$11=$E1556,"y",Table1[[#This Row],[Asset Class]]="Local","")</f>
        <v>y</v>
      </c>
      <c r="Q1556" s="86" t="str" cm="1">
        <f t="array" ref="Q1556">_xlfn.IFS(Table1[[#This Row],[Asset Class]]&lt;&gt;"Local","y",Q$11=$E1556,"y",Table1[[#This Row],[Asset Class]]="Local","")</f>
        <v/>
      </c>
      <c r="R1556" s="86" t="str" cm="1">
        <f t="array" ref="R1556">_xlfn.IFS(Table1[[#This Row],[Asset Class]]&lt;&gt;"Local","y",R$11=$E1556,"y",Table1[[#This Row],[Asset Class]]="Local","")</f>
        <v/>
      </c>
      <c r="S1556" s="341" t="str" cm="1">
        <f t="array" ref="S1556">_xlfn.IFS(Table1[[#This Row],[Asset Class]]&lt;&gt;"Local","y",S$11=$E1556,"y",Table1[[#This Row],[Asset Class]]="Local","")</f>
        <v/>
      </c>
      <c r="T1556" s="50"/>
      <c r="U1556" s="95">
        <f>IF(Table1[[#This Row],[Asset Class]]&lt;&gt;"Local",0.25,IF(P1556="y",1,""))</f>
        <v>1</v>
      </c>
      <c r="V1556" s="415" t="str">
        <f>IF(Table1[[#This Row],[Asset Class]]&lt;&gt;"Local",0.25,IF(Q1556="y",1,""))</f>
        <v/>
      </c>
      <c r="W1556" s="415" t="str">
        <f>IF(Table1[[#This Row],[Asset Class]]&lt;&gt;"Local",0.25,IF(R1556="y",1,""))</f>
        <v/>
      </c>
      <c r="X1556" s="415" t="str">
        <f>IF(Table1[[#This Row],[Asset Class]]&lt;&gt;"Local",0.25,IF(S1556="y",1,""))</f>
        <v/>
      </c>
      <c r="Y1556" s="95">
        <f t="shared" si="144"/>
        <v>1</v>
      </c>
      <c r="Z1556" s="50"/>
      <c r="AA1556" s="257">
        <f t="shared" si="145"/>
        <v>588471</v>
      </c>
      <c r="AB1556" s="258" t="str">
        <f t="shared" si="146"/>
        <v/>
      </c>
      <c r="AC1556" s="258" t="str">
        <f t="shared" si="147"/>
        <v/>
      </c>
      <c r="AD1556" s="258" t="str">
        <f t="shared" si="148"/>
        <v/>
      </c>
      <c r="AE1556" s="259">
        <f t="shared" si="149"/>
        <v>588471</v>
      </c>
    </row>
    <row r="1557" spans="1:31">
      <c r="A1557" s="26"/>
      <c r="B1557" s="210" t="s">
        <v>2676</v>
      </c>
      <c r="C1557" s="211" t="s">
        <v>2679</v>
      </c>
      <c r="D1557" s="211" t="s">
        <v>111</v>
      </c>
      <c r="E1557" s="211" t="s">
        <v>107</v>
      </c>
      <c r="F1557" s="241" t="s">
        <v>108</v>
      </c>
      <c r="G1557" s="357">
        <v>0.5</v>
      </c>
      <c r="H1557" s="360">
        <v>3565.714799310505</v>
      </c>
      <c r="I1557" s="365">
        <v>111.62041035606889</v>
      </c>
      <c r="J1557" s="332">
        <f>Table1[[#This Row],[Embellishment Area (m2)]]*Table1[[#This Row],[Construction Unit Rate ($/m)]]*Table1[[#This Row],[Embellishment Area Factor]]</f>
        <v>199003.27455587318</v>
      </c>
      <c r="K1557" s="246">
        <v>7131.42959862101</v>
      </c>
      <c r="L1557" s="337">
        <v>66.125722619436161</v>
      </c>
      <c r="M1557" s="88">
        <f>Table1[[#This Row],[Size of land (m2)]]*Table1[[#This Row],[Land Unit Rate ($/m2)]]</f>
        <v>471570.93551844987</v>
      </c>
      <c r="N1557" s="244">
        <v>2021</v>
      </c>
      <c r="O1557" s="202">
        <f>ROUND(IF(Table1[[#This Row],[Valuation Year]]=2016,(Table1[[#This Row],[Total Construction Cost ($)]]+Table1[[#This Row],[Land Value]])*('General Input Sheet'!$G$38/'General Input Sheet'!$G$43),Table1[[#This Row],[Total Construction Cost ($)]]+Table1[[#This Row],[Land Value]]),0)</f>
        <v>670574</v>
      </c>
      <c r="P1557" s="123" t="str" cm="1">
        <f t="array" ref="P1557">_xlfn.IFS(Table1[[#This Row],[Asset Class]]&lt;&gt;"Local","y",P$11=$E1557,"y",Table1[[#This Row],[Asset Class]]="Local","")</f>
        <v>y</v>
      </c>
      <c r="Q1557" s="86" t="str" cm="1">
        <f t="array" ref="Q1557">_xlfn.IFS(Table1[[#This Row],[Asset Class]]&lt;&gt;"Local","y",Q$11=$E1557,"y",Table1[[#This Row],[Asset Class]]="Local","")</f>
        <v/>
      </c>
      <c r="R1557" s="86" t="str" cm="1">
        <f t="array" ref="R1557">_xlfn.IFS(Table1[[#This Row],[Asset Class]]&lt;&gt;"Local","y",R$11=$E1557,"y",Table1[[#This Row],[Asset Class]]="Local","")</f>
        <v/>
      </c>
      <c r="S1557" s="341" t="str" cm="1">
        <f t="array" ref="S1557">_xlfn.IFS(Table1[[#This Row],[Asset Class]]&lt;&gt;"Local","y",S$11=$E1557,"y",Table1[[#This Row],[Asset Class]]="Local","")</f>
        <v/>
      </c>
      <c r="T1557" s="50"/>
      <c r="U1557" s="95">
        <f>IF(Table1[[#This Row],[Asset Class]]&lt;&gt;"Local",0.25,IF(P1557="y",1,""))</f>
        <v>1</v>
      </c>
      <c r="V1557" s="415" t="str">
        <f>IF(Table1[[#This Row],[Asset Class]]&lt;&gt;"Local",0.25,IF(Q1557="y",1,""))</f>
        <v/>
      </c>
      <c r="W1557" s="415" t="str">
        <f>IF(Table1[[#This Row],[Asset Class]]&lt;&gt;"Local",0.25,IF(R1557="y",1,""))</f>
        <v/>
      </c>
      <c r="X1557" s="415" t="str">
        <f>IF(Table1[[#This Row],[Asset Class]]&lt;&gt;"Local",0.25,IF(S1557="y",1,""))</f>
        <v/>
      </c>
      <c r="Y1557" s="95">
        <f t="shared" si="144"/>
        <v>1</v>
      </c>
      <c r="Z1557" s="50"/>
      <c r="AA1557" s="257">
        <f t="shared" si="145"/>
        <v>670574</v>
      </c>
      <c r="AB1557" s="258" t="str">
        <f t="shared" si="146"/>
        <v/>
      </c>
      <c r="AC1557" s="258" t="str">
        <f t="shared" si="147"/>
        <v/>
      </c>
      <c r="AD1557" s="258" t="str">
        <f t="shared" si="148"/>
        <v/>
      </c>
      <c r="AE1557" s="259">
        <f t="shared" si="149"/>
        <v>670574</v>
      </c>
    </row>
    <row r="1558" spans="1:31">
      <c r="A1558" s="26"/>
      <c r="B1558" s="210" t="s">
        <v>2680</v>
      </c>
      <c r="C1558" s="211" t="s">
        <v>2681</v>
      </c>
      <c r="D1558" s="211" t="s">
        <v>111</v>
      </c>
      <c r="E1558" s="211" t="s">
        <v>143</v>
      </c>
      <c r="F1558" s="241" t="s">
        <v>103</v>
      </c>
      <c r="G1558" s="357">
        <v>0.5</v>
      </c>
      <c r="H1558" s="360">
        <v>1903.0148135069214</v>
      </c>
      <c r="I1558" s="365">
        <v>115.6419902144599</v>
      </c>
      <c r="J1558" s="332">
        <f>Table1[[#This Row],[Embellishment Area (m2)]]*Table1[[#This Row],[Construction Unit Rate ($/m)]]*Table1[[#This Row],[Embellishment Area Factor]]</f>
        <v>110034.21022076982</v>
      </c>
      <c r="K1558" s="246">
        <v>0</v>
      </c>
      <c r="L1558" s="337">
        <v>85.331826959272703</v>
      </c>
      <c r="M1558" s="88">
        <f>Table1[[#This Row],[Size of land (m2)]]*Table1[[#This Row],[Land Unit Rate ($/m2)]]</f>
        <v>0</v>
      </c>
      <c r="N1558" s="244">
        <v>2021</v>
      </c>
      <c r="O1558" s="202">
        <f>ROUND(IF(Table1[[#This Row],[Valuation Year]]=2016,(Table1[[#This Row],[Total Construction Cost ($)]]+Table1[[#This Row],[Land Value]])*('General Input Sheet'!$G$38/'General Input Sheet'!$G$43),Table1[[#This Row],[Total Construction Cost ($)]]+Table1[[#This Row],[Land Value]]),0)</f>
        <v>110034</v>
      </c>
      <c r="P1558" s="123" t="str" cm="1">
        <f t="array" ref="P1558">_xlfn.IFS(Table1[[#This Row],[Asset Class]]&lt;&gt;"Local","y",P$11=$E1558,"y",Table1[[#This Row],[Asset Class]]="Local","")</f>
        <v/>
      </c>
      <c r="Q1558" s="86" t="str" cm="1">
        <f t="array" ref="Q1558">_xlfn.IFS(Table1[[#This Row],[Asset Class]]&lt;&gt;"Local","y",Q$11=$E1558,"y",Table1[[#This Row],[Asset Class]]="Local","")</f>
        <v>y</v>
      </c>
      <c r="R1558" s="86" t="str" cm="1">
        <f t="array" ref="R1558">_xlfn.IFS(Table1[[#This Row],[Asset Class]]&lt;&gt;"Local","y",R$11=$E1558,"y",Table1[[#This Row],[Asset Class]]="Local","")</f>
        <v/>
      </c>
      <c r="S1558" s="341" t="str" cm="1">
        <f t="array" ref="S1558">_xlfn.IFS(Table1[[#This Row],[Asset Class]]&lt;&gt;"Local","y",S$11=$E1558,"y",Table1[[#This Row],[Asset Class]]="Local","")</f>
        <v/>
      </c>
      <c r="T1558" s="50"/>
      <c r="U1558" s="95" t="str">
        <f>IF(Table1[[#This Row],[Asset Class]]&lt;&gt;"Local",0.25,IF(P1558="y",1,""))</f>
        <v/>
      </c>
      <c r="V1558" s="415">
        <f>IF(Table1[[#This Row],[Asset Class]]&lt;&gt;"Local",0.25,IF(Q1558="y",1,""))</f>
        <v>1</v>
      </c>
      <c r="W1558" s="415" t="str">
        <f>IF(Table1[[#This Row],[Asset Class]]&lt;&gt;"Local",0.25,IF(R1558="y",1,""))</f>
        <v/>
      </c>
      <c r="X1558" s="415" t="str">
        <f>IF(Table1[[#This Row],[Asset Class]]&lt;&gt;"Local",0.25,IF(S1558="y",1,""))</f>
        <v/>
      </c>
      <c r="Y1558" s="95">
        <f t="shared" si="144"/>
        <v>1</v>
      </c>
      <c r="Z1558" s="50"/>
      <c r="AA1558" s="257" t="str">
        <f t="shared" si="145"/>
        <v/>
      </c>
      <c r="AB1558" s="258">
        <f t="shared" si="146"/>
        <v>110034</v>
      </c>
      <c r="AC1558" s="258" t="str">
        <f t="shared" si="147"/>
        <v/>
      </c>
      <c r="AD1558" s="258" t="str">
        <f t="shared" si="148"/>
        <v/>
      </c>
      <c r="AE1558" s="259">
        <f t="shared" si="149"/>
        <v>110034</v>
      </c>
    </row>
    <row r="1559" spans="1:31">
      <c r="A1559" s="26"/>
      <c r="B1559" s="210" t="s">
        <v>2682</v>
      </c>
      <c r="C1559" s="211" t="s">
        <v>2683</v>
      </c>
      <c r="D1559" s="211" t="s">
        <v>111</v>
      </c>
      <c r="E1559" s="211" t="s">
        <v>107</v>
      </c>
      <c r="F1559" s="241" t="s">
        <v>103</v>
      </c>
      <c r="G1559" s="357">
        <v>0.5</v>
      </c>
      <c r="H1559" s="360">
        <v>7016.0170919700449</v>
      </c>
      <c r="I1559" s="365">
        <v>111.62041035606889</v>
      </c>
      <c r="J1559" s="332">
        <f>Table1[[#This Row],[Embellishment Area (m2)]]*Table1[[#This Row],[Construction Unit Rate ($/m)]]*Table1[[#This Row],[Embellishment Area Factor]]</f>
        <v>391565.35343544476</v>
      </c>
      <c r="K1559" s="246">
        <v>0</v>
      </c>
      <c r="L1559" s="337">
        <v>66.125722619436161</v>
      </c>
      <c r="M1559" s="88">
        <f>Table1[[#This Row],[Size of land (m2)]]*Table1[[#This Row],[Land Unit Rate ($/m2)]]</f>
        <v>0</v>
      </c>
      <c r="N1559" s="244">
        <v>2021</v>
      </c>
      <c r="O1559" s="202">
        <f>ROUND(IF(Table1[[#This Row],[Valuation Year]]=2016,(Table1[[#This Row],[Total Construction Cost ($)]]+Table1[[#This Row],[Land Value]])*('General Input Sheet'!$G$38/'General Input Sheet'!$G$43),Table1[[#This Row],[Total Construction Cost ($)]]+Table1[[#This Row],[Land Value]]),0)</f>
        <v>391565</v>
      </c>
      <c r="P1559" s="123" t="str" cm="1">
        <f t="array" ref="P1559">_xlfn.IFS(Table1[[#This Row],[Asset Class]]&lt;&gt;"Local","y",P$11=$E1559,"y",Table1[[#This Row],[Asset Class]]="Local","")</f>
        <v>y</v>
      </c>
      <c r="Q1559" s="86" t="str" cm="1">
        <f t="array" ref="Q1559">_xlfn.IFS(Table1[[#This Row],[Asset Class]]&lt;&gt;"Local","y",Q$11=$E1559,"y",Table1[[#This Row],[Asset Class]]="Local","")</f>
        <v/>
      </c>
      <c r="R1559" s="86" t="str" cm="1">
        <f t="array" ref="R1559">_xlfn.IFS(Table1[[#This Row],[Asset Class]]&lt;&gt;"Local","y",R$11=$E1559,"y",Table1[[#This Row],[Asset Class]]="Local","")</f>
        <v/>
      </c>
      <c r="S1559" s="341" t="str" cm="1">
        <f t="array" ref="S1559">_xlfn.IFS(Table1[[#This Row],[Asset Class]]&lt;&gt;"Local","y",S$11=$E1559,"y",Table1[[#This Row],[Asset Class]]="Local","")</f>
        <v/>
      </c>
      <c r="T1559" s="50"/>
      <c r="U1559" s="95">
        <f>IF(Table1[[#This Row],[Asset Class]]&lt;&gt;"Local",0.25,IF(P1559="y",1,""))</f>
        <v>1</v>
      </c>
      <c r="V1559" s="415" t="str">
        <f>IF(Table1[[#This Row],[Asset Class]]&lt;&gt;"Local",0.25,IF(Q1559="y",1,""))</f>
        <v/>
      </c>
      <c r="W1559" s="415" t="str">
        <f>IF(Table1[[#This Row],[Asset Class]]&lt;&gt;"Local",0.25,IF(R1559="y",1,""))</f>
        <v/>
      </c>
      <c r="X1559" s="415" t="str">
        <f>IF(Table1[[#This Row],[Asset Class]]&lt;&gt;"Local",0.25,IF(S1559="y",1,""))</f>
        <v/>
      </c>
      <c r="Y1559" s="95">
        <f t="shared" si="144"/>
        <v>1</v>
      </c>
      <c r="Z1559" s="50"/>
      <c r="AA1559" s="257">
        <f t="shared" si="145"/>
        <v>391565</v>
      </c>
      <c r="AB1559" s="258" t="str">
        <f t="shared" si="146"/>
        <v/>
      </c>
      <c r="AC1559" s="258" t="str">
        <f t="shared" si="147"/>
        <v/>
      </c>
      <c r="AD1559" s="258" t="str">
        <f t="shared" si="148"/>
        <v/>
      </c>
      <c r="AE1559" s="259">
        <f t="shared" si="149"/>
        <v>391565</v>
      </c>
    </row>
    <row r="1560" spans="1:31">
      <c r="A1560" s="26"/>
      <c r="B1560" s="210" t="s">
        <v>2684</v>
      </c>
      <c r="C1560" s="211" t="s">
        <v>2685</v>
      </c>
      <c r="D1560" s="211" t="s">
        <v>111</v>
      </c>
      <c r="E1560" s="211" t="s">
        <v>114</v>
      </c>
      <c r="F1560" s="241" t="s">
        <v>103</v>
      </c>
      <c r="G1560" s="357">
        <v>0.5</v>
      </c>
      <c r="H1560" s="360">
        <v>3462.02369364675</v>
      </c>
      <c r="I1560" s="365">
        <v>77.371645491830151</v>
      </c>
      <c r="J1560" s="332">
        <f>Table1[[#This Row],[Embellishment Area (m2)]]*Table1[[#This Row],[Construction Unit Rate ($/m)]]*Table1[[#This Row],[Embellishment Area Factor]]</f>
        <v>133931.23495457636</v>
      </c>
      <c r="K1560" s="246">
        <v>0</v>
      </c>
      <c r="L1560" s="337">
        <v>51.919695325664051</v>
      </c>
      <c r="M1560" s="88">
        <f>Table1[[#This Row],[Size of land (m2)]]*Table1[[#This Row],[Land Unit Rate ($/m2)]]</f>
        <v>0</v>
      </c>
      <c r="N1560" s="244">
        <v>2021</v>
      </c>
      <c r="O1560" s="202">
        <f>ROUND(IF(Table1[[#This Row],[Valuation Year]]=2016,(Table1[[#This Row],[Total Construction Cost ($)]]+Table1[[#This Row],[Land Value]])*('General Input Sheet'!$G$38/'General Input Sheet'!$G$43),Table1[[#This Row],[Total Construction Cost ($)]]+Table1[[#This Row],[Land Value]]),0)</f>
        <v>133931</v>
      </c>
      <c r="P1560" s="123" t="str" cm="1">
        <f t="array" ref="P1560">_xlfn.IFS(Table1[[#This Row],[Asset Class]]&lt;&gt;"Local","y",P$11=$E1560,"y",Table1[[#This Row],[Asset Class]]="Local","")</f>
        <v/>
      </c>
      <c r="Q1560" s="86" t="str" cm="1">
        <f t="array" ref="Q1560">_xlfn.IFS(Table1[[#This Row],[Asset Class]]&lt;&gt;"Local","y",Q$11=$E1560,"y",Table1[[#This Row],[Asset Class]]="Local","")</f>
        <v/>
      </c>
      <c r="R1560" s="86" t="str" cm="1">
        <f t="array" ref="R1560">_xlfn.IFS(Table1[[#This Row],[Asset Class]]&lt;&gt;"Local","y",R$11=$E1560,"y",Table1[[#This Row],[Asset Class]]="Local","")</f>
        <v/>
      </c>
      <c r="S1560" s="341" t="str" cm="1">
        <f t="array" ref="S1560">_xlfn.IFS(Table1[[#This Row],[Asset Class]]&lt;&gt;"Local","y",S$11=$E1560,"y",Table1[[#This Row],[Asset Class]]="Local","")</f>
        <v>y</v>
      </c>
      <c r="T1560" s="50"/>
      <c r="U1560" s="95" t="str">
        <f>IF(Table1[[#This Row],[Asset Class]]&lt;&gt;"Local",0.25,IF(P1560="y",1,""))</f>
        <v/>
      </c>
      <c r="V1560" s="415" t="str">
        <f>IF(Table1[[#This Row],[Asset Class]]&lt;&gt;"Local",0.25,IF(Q1560="y",1,""))</f>
        <v/>
      </c>
      <c r="W1560" s="415" t="str">
        <f>IF(Table1[[#This Row],[Asset Class]]&lt;&gt;"Local",0.25,IF(R1560="y",1,""))</f>
        <v/>
      </c>
      <c r="X1560" s="415">
        <f>IF(Table1[[#This Row],[Asset Class]]&lt;&gt;"Local",0.25,IF(S1560="y",1,""))</f>
        <v>1</v>
      </c>
      <c r="Y1560" s="95">
        <f t="shared" si="144"/>
        <v>1</v>
      </c>
      <c r="Z1560" s="50"/>
      <c r="AA1560" s="257" t="str">
        <f t="shared" si="145"/>
        <v/>
      </c>
      <c r="AB1560" s="258" t="str">
        <f t="shared" si="146"/>
        <v/>
      </c>
      <c r="AC1560" s="258" t="str">
        <f t="shared" si="147"/>
        <v/>
      </c>
      <c r="AD1560" s="258">
        <f t="shared" si="148"/>
        <v>133931</v>
      </c>
      <c r="AE1560" s="259">
        <f t="shared" si="149"/>
        <v>133931</v>
      </c>
    </row>
    <row r="1561" spans="1:31">
      <c r="A1561" s="26"/>
      <c r="B1561" s="210" t="s">
        <v>2686</v>
      </c>
      <c r="C1561" s="211" t="s">
        <v>2687</v>
      </c>
      <c r="D1561" s="211" t="s">
        <v>106</v>
      </c>
      <c r="E1561" s="211" t="s">
        <v>114</v>
      </c>
      <c r="F1561" s="241" t="s">
        <v>108</v>
      </c>
      <c r="G1561" s="357">
        <v>0.5</v>
      </c>
      <c r="H1561" s="360">
        <v>37735.716368304602</v>
      </c>
      <c r="I1561" s="365">
        <v>566.28724924743767</v>
      </c>
      <c r="J1561" s="332">
        <f>Table1[[#This Row],[Embellishment Area (m2)]]*Table1[[#This Row],[Construction Unit Rate ($/m)]]*Table1[[#This Row],[Embellishment Area Factor]]</f>
        <v>10684627.510294361</v>
      </c>
      <c r="K1561" s="246">
        <v>0</v>
      </c>
      <c r="L1561" s="337">
        <v>75.676903388107434</v>
      </c>
      <c r="M1561" s="88">
        <f>Table1[[#This Row],[Size of land (m2)]]*Table1[[#This Row],[Land Unit Rate ($/m2)]]</f>
        <v>0</v>
      </c>
      <c r="N1561" s="244">
        <v>2021</v>
      </c>
      <c r="O1561" s="202">
        <f>ROUND(IF(Table1[[#This Row],[Valuation Year]]=2016,(Table1[[#This Row],[Total Construction Cost ($)]]+Table1[[#This Row],[Land Value]])*('General Input Sheet'!$G$38/'General Input Sheet'!$G$43),Table1[[#This Row],[Total Construction Cost ($)]]+Table1[[#This Row],[Land Value]]),0)</f>
        <v>10684628</v>
      </c>
      <c r="P1561" s="123" t="str" cm="1">
        <f t="array" ref="P1561">_xlfn.IFS(Table1[[#This Row],[Asset Class]]&lt;&gt;"Local","y",P$11=$E1561,"y",Table1[[#This Row],[Asset Class]]="Local","")</f>
        <v>y</v>
      </c>
      <c r="Q1561" s="86" t="str" cm="1">
        <f t="array" ref="Q1561">_xlfn.IFS(Table1[[#This Row],[Asset Class]]&lt;&gt;"Local","y",Q$11=$E1561,"y",Table1[[#This Row],[Asset Class]]="Local","")</f>
        <v>y</v>
      </c>
      <c r="R1561" s="86" t="str" cm="1">
        <f t="array" ref="R1561">_xlfn.IFS(Table1[[#This Row],[Asset Class]]&lt;&gt;"Local","y",R$11=$E1561,"y",Table1[[#This Row],[Asset Class]]="Local","")</f>
        <v>y</v>
      </c>
      <c r="S1561" s="341" t="str" cm="1">
        <f t="array" ref="S1561">_xlfn.IFS(Table1[[#This Row],[Asset Class]]&lt;&gt;"Local","y",S$11=$E1561,"y",Table1[[#This Row],[Asset Class]]="Local","")</f>
        <v>y</v>
      </c>
      <c r="T1561" s="50"/>
      <c r="U1561" s="95">
        <f>IF(Table1[[#This Row],[Asset Class]]&lt;&gt;"Local",0.25,IF(P1561="y",1,""))</f>
        <v>0.25</v>
      </c>
      <c r="V1561" s="415">
        <f>IF(Table1[[#This Row],[Asset Class]]&lt;&gt;"Local",0.25,IF(Q1561="y",1,""))</f>
        <v>0.25</v>
      </c>
      <c r="W1561" s="415">
        <f>IF(Table1[[#This Row],[Asset Class]]&lt;&gt;"Local",0.25,IF(R1561="y",1,""))</f>
        <v>0.25</v>
      </c>
      <c r="X1561" s="415">
        <f>IF(Table1[[#This Row],[Asset Class]]&lt;&gt;"Local",0.25,IF(S1561="y",1,""))</f>
        <v>0.25</v>
      </c>
      <c r="Y1561" s="95">
        <f t="shared" si="144"/>
        <v>1</v>
      </c>
      <c r="Z1561" s="50"/>
      <c r="AA1561" s="257">
        <f t="shared" si="145"/>
        <v>2671157</v>
      </c>
      <c r="AB1561" s="258">
        <f t="shared" si="146"/>
        <v>2671157</v>
      </c>
      <c r="AC1561" s="258">
        <f t="shared" si="147"/>
        <v>2671157</v>
      </c>
      <c r="AD1561" s="258">
        <f t="shared" si="148"/>
        <v>2671157</v>
      </c>
      <c r="AE1561" s="259">
        <f t="shared" si="149"/>
        <v>10684628</v>
      </c>
    </row>
    <row r="1562" spans="1:31">
      <c r="A1562" s="26"/>
      <c r="B1562" s="210" t="s">
        <v>2688</v>
      </c>
      <c r="C1562" s="211" t="s">
        <v>2689</v>
      </c>
      <c r="D1562" s="211" t="s">
        <v>111</v>
      </c>
      <c r="E1562" s="211" t="s">
        <v>107</v>
      </c>
      <c r="F1562" s="241" t="s">
        <v>108</v>
      </c>
      <c r="G1562" s="357">
        <v>0.5</v>
      </c>
      <c r="H1562" s="361">
        <v>3882.1943902313833</v>
      </c>
      <c r="I1562" s="365">
        <v>111.62041035606889</v>
      </c>
      <c r="J1562" s="332">
        <f>Table1[[#This Row],[Embellishment Area (m2)]]*Table1[[#This Row],[Construction Unit Rate ($/m)]]*Table1[[#This Row],[Embellishment Area Factor]]</f>
        <v>216666.06545982781</v>
      </c>
      <c r="K1562" s="248">
        <v>0</v>
      </c>
      <c r="L1562" s="337">
        <v>66.125722619436161</v>
      </c>
      <c r="M1562" s="88">
        <f>Table1[[#This Row],[Size of land (m2)]]*Table1[[#This Row],[Land Unit Rate ($/m2)]]</f>
        <v>0</v>
      </c>
      <c r="N1562" s="244">
        <v>2021</v>
      </c>
      <c r="O1562" s="88">
        <f>ROUND(IF(Table1[[#This Row],[Valuation Year]]=2016,(Table1[[#This Row],[Total Construction Cost ($)]]+Table1[[#This Row],[Land Value]])*('General Input Sheet'!$G$38/'General Input Sheet'!$G$43),Table1[[#This Row],[Total Construction Cost ($)]]+Table1[[#This Row],[Land Value]]),0)</f>
        <v>216666</v>
      </c>
      <c r="P1562" s="123" t="str" cm="1">
        <f t="array" ref="P1562">_xlfn.IFS(Table1[[#This Row],[Asset Class]]&lt;&gt;"Local","y",P$11=$E1562,"y",Table1[[#This Row],[Asset Class]]="Local","")</f>
        <v>y</v>
      </c>
      <c r="Q1562" s="86" t="str" cm="1">
        <f t="array" ref="Q1562">_xlfn.IFS(Table1[[#This Row],[Asset Class]]&lt;&gt;"Local","y",Q$11=$E1562,"y",Table1[[#This Row],[Asset Class]]="Local","")</f>
        <v/>
      </c>
      <c r="R1562" s="86" t="str" cm="1">
        <f t="array" ref="R1562">_xlfn.IFS(Table1[[#This Row],[Asset Class]]&lt;&gt;"Local","y",R$11=$E1562,"y",Table1[[#This Row],[Asset Class]]="Local","")</f>
        <v/>
      </c>
      <c r="S1562" s="341" t="str" cm="1">
        <f t="array" ref="S1562">_xlfn.IFS(Table1[[#This Row],[Asset Class]]&lt;&gt;"Local","y",S$11=$E1562,"y",Table1[[#This Row],[Asset Class]]="Local","")</f>
        <v/>
      </c>
      <c r="T1562" s="50"/>
      <c r="U1562" s="95">
        <f>IF(Table1[[#This Row],[Asset Class]]&lt;&gt;"Local",0.25,IF(P1562="y",1,""))</f>
        <v>1</v>
      </c>
      <c r="V1562" s="415" t="str">
        <f>IF(Table1[[#This Row],[Asset Class]]&lt;&gt;"Local",0.25,IF(Q1562="y",1,""))</f>
        <v/>
      </c>
      <c r="W1562" s="415" t="str">
        <f>IF(Table1[[#This Row],[Asset Class]]&lt;&gt;"Local",0.25,IF(R1562="y",1,""))</f>
        <v/>
      </c>
      <c r="X1562" s="415" t="str">
        <f>IF(Table1[[#This Row],[Asset Class]]&lt;&gt;"Local",0.25,IF(S1562="y",1,""))</f>
        <v/>
      </c>
      <c r="Y1562" s="95">
        <f t="shared" si="144"/>
        <v>1</v>
      </c>
      <c r="Z1562" s="50"/>
      <c r="AA1562" s="257">
        <f t="shared" si="145"/>
        <v>216666</v>
      </c>
      <c r="AB1562" s="258" t="str">
        <f t="shared" si="146"/>
        <v/>
      </c>
      <c r="AC1562" s="258" t="str">
        <f t="shared" si="147"/>
        <v/>
      </c>
      <c r="AD1562" s="258" t="str">
        <f t="shared" si="148"/>
        <v/>
      </c>
      <c r="AE1562" s="259">
        <f t="shared" si="149"/>
        <v>216666</v>
      </c>
    </row>
    <row r="1563" spans="1:31">
      <c r="A1563" s="26"/>
      <c r="B1563" s="210" t="s">
        <v>2690</v>
      </c>
      <c r="C1563" s="211" t="s">
        <v>2691</v>
      </c>
      <c r="D1563" s="211" t="s">
        <v>111</v>
      </c>
      <c r="E1563" s="211" t="s">
        <v>102</v>
      </c>
      <c r="F1563" s="241" t="s">
        <v>103</v>
      </c>
      <c r="G1563" s="357">
        <v>0.5</v>
      </c>
      <c r="H1563" s="360">
        <v>1734.592423640901</v>
      </c>
      <c r="I1563" s="365">
        <v>143.96305955739601</v>
      </c>
      <c r="J1563" s="332">
        <f>Table1[[#This Row],[Embellishment Area (m2)]]*Table1[[#This Row],[Construction Unit Rate ($/m)]]*Table1[[#This Row],[Embellishment Area Factor]]</f>
        <v>124858.61619621146</v>
      </c>
      <c r="K1563" s="246">
        <v>0</v>
      </c>
      <c r="L1563" s="337">
        <v>39.027494808321961</v>
      </c>
      <c r="M1563" s="88">
        <f>Table1[[#This Row],[Size of land (m2)]]*Table1[[#This Row],[Land Unit Rate ($/m2)]]</f>
        <v>0</v>
      </c>
      <c r="N1563" s="244">
        <v>2021</v>
      </c>
      <c r="O1563" s="202">
        <f>ROUND(IF(Table1[[#This Row],[Valuation Year]]=2016,(Table1[[#This Row],[Total Construction Cost ($)]]+Table1[[#This Row],[Land Value]])*('General Input Sheet'!$G$38/'General Input Sheet'!$G$43),Table1[[#This Row],[Total Construction Cost ($)]]+Table1[[#This Row],[Land Value]]),0)</f>
        <v>124859</v>
      </c>
      <c r="P1563" s="123" t="str" cm="1">
        <f t="array" ref="P1563">_xlfn.IFS(Table1[[#This Row],[Asset Class]]&lt;&gt;"Local","y",P$11=$E1563,"y",Table1[[#This Row],[Asset Class]]="Local","")</f>
        <v/>
      </c>
      <c r="Q1563" s="86" t="str" cm="1">
        <f t="array" ref="Q1563">_xlfn.IFS(Table1[[#This Row],[Asset Class]]&lt;&gt;"Local","y",Q$11=$E1563,"y",Table1[[#This Row],[Asset Class]]="Local","")</f>
        <v/>
      </c>
      <c r="R1563" s="86" t="str" cm="1">
        <f t="array" ref="R1563">_xlfn.IFS(Table1[[#This Row],[Asset Class]]&lt;&gt;"Local","y",R$11=$E1563,"y",Table1[[#This Row],[Asset Class]]="Local","")</f>
        <v>y</v>
      </c>
      <c r="S1563" s="341" t="str" cm="1">
        <f t="array" ref="S1563">_xlfn.IFS(Table1[[#This Row],[Asset Class]]&lt;&gt;"Local","y",S$11=$E1563,"y",Table1[[#This Row],[Asset Class]]="Local","")</f>
        <v/>
      </c>
      <c r="T1563" s="50"/>
      <c r="U1563" s="95" t="str">
        <f>IF(Table1[[#This Row],[Asset Class]]&lt;&gt;"Local",0.25,IF(P1563="y",1,""))</f>
        <v/>
      </c>
      <c r="V1563" s="415" t="str">
        <f>IF(Table1[[#This Row],[Asset Class]]&lt;&gt;"Local",0.25,IF(Q1563="y",1,""))</f>
        <v/>
      </c>
      <c r="W1563" s="415">
        <f>IF(Table1[[#This Row],[Asset Class]]&lt;&gt;"Local",0.25,IF(R1563="y",1,""))</f>
        <v>1</v>
      </c>
      <c r="X1563" s="415" t="str">
        <f>IF(Table1[[#This Row],[Asset Class]]&lt;&gt;"Local",0.25,IF(S1563="y",1,""))</f>
        <v/>
      </c>
      <c r="Y1563" s="95">
        <f t="shared" si="144"/>
        <v>1</v>
      </c>
      <c r="Z1563" s="50"/>
      <c r="AA1563" s="257" t="str">
        <f t="shared" si="145"/>
        <v/>
      </c>
      <c r="AB1563" s="258" t="str">
        <f t="shared" si="146"/>
        <v/>
      </c>
      <c r="AC1563" s="258">
        <f t="shared" si="147"/>
        <v>124859</v>
      </c>
      <c r="AD1563" s="258" t="str">
        <f t="shared" si="148"/>
        <v/>
      </c>
      <c r="AE1563" s="259">
        <f t="shared" si="149"/>
        <v>124859</v>
      </c>
    </row>
    <row r="1564" spans="1:31">
      <c r="A1564" s="26"/>
      <c r="B1564" s="210" t="s">
        <v>2692</v>
      </c>
      <c r="C1564" s="211" t="s">
        <v>2693</v>
      </c>
      <c r="D1564" s="211" t="s">
        <v>111</v>
      </c>
      <c r="E1564" s="211" t="s">
        <v>143</v>
      </c>
      <c r="F1564" s="241" t="s">
        <v>103</v>
      </c>
      <c r="G1564" s="357">
        <v>0.5</v>
      </c>
      <c r="H1564" s="360">
        <v>7385.5019141864204</v>
      </c>
      <c r="I1564" s="365">
        <v>115.6419902144599</v>
      </c>
      <c r="J1564" s="332">
        <f>Table1[[#This Row],[Embellishment Area (m2)]]*Table1[[#This Row],[Construction Unit Rate ($/m)]]*Table1[[#This Row],[Embellishment Area Factor]]</f>
        <v>427037.07004461042</v>
      </c>
      <c r="K1564" s="246">
        <v>0</v>
      </c>
      <c r="L1564" s="337">
        <v>85.331826959272703</v>
      </c>
      <c r="M1564" s="88">
        <f>Table1[[#This Row],[Size of land (m2)]]*Table1[[#This Row],[Land Unit Rate ($/m2)]]</f>
        <v>0</v>
      </c>
      <c r="N1564" s="244">
        <v>2021</v>
      </c>
      <c r="O1564" s="202">
        <f>ROUND(IF(Table1[[#This Row],[Valuation Year]]=2016,(Table1[[#This Row],[Total Construction Cost ($)]]+Table1[[#This Row],[Land Value]])*('General Input Sheet'!$G$38/'General Input Sheet'!$G$43),Table1[[#This Row],[Total Construction Cost ($)]]+Table1[[#This Row],[Land Value]]),0)</f>
        <v>427037</v>
      </c>
      <c r="P1564" s="123" t="str" cm="1">
        <f t="array" ref="P1564">_xlfn.IFS(Table1[[#This Row],[Asset Class]]&lt;&gt;"Local","y",P$11=$E1564,"y",Table1[[#This Row],[Asset Class]]="Local","")</f>
        <v/>
      </c>
      <c r="Q1564" s="86" t="str" cm="1">
        <f t="array" ref="Q1564">_xlfn.IFS(Table1[[#This Row],[Asset Class]]&lt;&gt;"Local","y",Q$11=$E1564,"y",Table1[[#This Row],[Asset Class]]="Local","")</f>
        <v>y</v>
      </c>
      <c r="R1564" s="86" t="str" cm="1">
        <f t="array" ref="R1564">_xlfn.IFS(Table1[[#This Row],[Asset Class]]&lt;&gt;"Local","y",R$11=$E1564,"y",Table1[[#This Row],[Asset Class]]="Local","")</f>
        <v/>
      </c>
      <c r="S1564" s="341" t="str" cm="1">
        <f t="array" ref="S1564">_xlfn.IFS(Table1[[#This Row],[Asset Class]]&lt;&gt;"Local","y",S$11=$E1564,"y",Table1[[#This Row],[Asset Class]]="Local","")</f>
        <v/>
      </c>
      <c r="T1564" s="50"/>
      <c r="U1564" s="95" t="str">
        <f>IF(Table1[[#This Row],[Asset Class]]&lt;&gt;"Local",0.25,IF(P1564="y",1,""))</f>
        <v/>
      </c>
      <c r="V1564" s="415">
        <f>IF(Table1[[#This Row],[Asset Class]]&lt;&gt;"Local",0.25,IF(Q1564="y",1,""))</f>
        <v>1</v>
      </c>
      <c r="W1564" s="415" t="str">
        <f>IF(Table1[[#This Row],[Asset Class]]&lt;&gt;"Local",0.25,IF(R1564="y",1,""))</f>
        <v/>
      </c>
      <c r="X1564" s="415" t="str">
        <f>IF(Table1[[#This Row],[Asset Class]]&lt;&gt;"Local",0.25,IF(S1564="y",1,""))</f>
        <v/>
      </c>
      <c r="Y1564" s="95">
        <f t="shared" si="144"/>
        <v>1</v>
      </c>
      <c r="Z1564" s="50"/>
      <c r="AA1564" s="257" t="str">
        <f t="shared" si="145"/>
        <v/>
      </c>
      <c r="AB1564" s="258">
        <f t="shared" si="146"/>
        <v>427037</v>
      </c>
      <c r="AC1564" s="258" t="str">
        <f t="shared" si="147"/>
        <v/>
      </c>
      <c r="AD1564" s="258" t="str">
        <f t="shared" si="148"/>
        <v/>
      </c>
      <c r="AE1564" s="259">
        <f t="shared" si="149"/>
        <v>427037</v>
      </c>
    </row>
    <row r="1565" spans="1:31">
      <c r="A1565" s="26"/>
      <c r="B1565" s="210" t="s">
        <v>2694</v>
      </c>
      <c r="C1565" s="211" t="s">
        <v>2695</v>
      </c>
      <c r="D1565" s="211" t="s">
        <v>106</v>
      </c>
      <c r="E1565" s="211" t="s">
        <v>114</v>
      </c>
      <c r="F1565" s="241" t="s">
        <v>103</v>
      </c>
      <c r="G1565" s="357">
        <v>0.5</v>
      </c>
      <c r="H1565" s="361">
        <v>1724.8519605035176</v>
      </c>
      <c r="I1565" s="365">
        <v>566.28724924743767</v>
      </c>
      <c r="J1565" s="332">
        <f>Table1[[#This Row],[Embellishment Area (m2)]]*Table1[[#This Row],[Construction Unit Rate ($/m)]]*Table1[[#This Row],[Embellishment Area Factor]]</f>
        <v>488380.83603629348</v>
      </c>
      <c r="K1565" s="248">
        <v>3449.7039210070352</v>
      </c>
      <c r="L1565" s="337">
        <v>75.676903388107434</v>
      </c>
      <c r="M1565" s="88">
        <f>Table1[[#This Row],[Size of land (m2)]]*Table1[[#This Row],[Land Unit Rate ($/m2)]]</f>
        <v>261062.9103476248</v>
      </c>
      <c r="N1565" s="244">
        <v>2021</v>
      </c>
      <c r="O1565" s="88">
        <f>ROUND(IF(Table1[[#This Row],[Valuation Year]]=2016,(Table1[[#This Row],[Total Construction Cost ($)]]+Table1[[#This Row],[Land Value]])*('General Input Sheet'!$G$38/'General Input Sheet'!$G$43),Table1[[#This Row],[Total Construction Cost ($)]]+Table1[[#This Row],[Land Value]]),0)</f>
        <v>749444</v>
      </c>
      <c r="P1565" s="123" t="str" cm="1">
        <f t="array" ref="P1565">_xlfn.IFS(Table1[[#This Row],[Asset Class]]&lt;&gt;"Local","y",P$11=$E1565,"y",Table1[[#This Row],[Asset Class]]="Local","")</f>
        <v>y</v>
      </c>
      <c r="Q1565" s="86" t="str" cm="1">
        <f t="array" ref="Q1565">_xlfn.IFS(Table1[[#This Row],[Asset Class]]&lt;&gt;"Local","y",Q$11=$E1565,"y",Table1[[#This Row],[Asset Class]]="Local","")</f>
        <v>y</v>
      </c>
      <c r="R1565" s="86" t="str" cm="1">
        <f t="array" ref="R1565">_xlfn.IFS(Table1[[#This Row],[Asset Class]]&lt;&gt;"Local","y",R$11=$E1565,"y",Table1[[#This Row],[Asset Class]]="Local","")</f>
        <v>y</v>
      </c>
      <c r="S1565" s="341" t="str" cm="1">
        <f t="array" ref="S1565">_xlfn.IFS(Table1[[#This Row],[Asset Class]]&lt;&gt;"Local","y",S$11=$E1565,"y",Table1[[#This Row],[Asset Class]]="Local","")</f>
        <v>y</v>
      </c>
      <c r="T1565" s="50"/>
      <c r="U1565" s="95">
        <f>IF(Table1[[#This Row],[Asset Class]]&lt;&gt;"Local",0.25,IF(P1565="y",1,""))</f>
        <v>0.25</v>
      </c>
      <c r="V1565" s="415">
        <f>IF(Table1[[#This Row],[Asset Class]]&lt;&gt;"Local",0.25,IF(Q1565="y",1,""))</f>
        <v>0.25</v>
      </c>
      <c r="W1565" s="415">
        <f>IF(Table1[[#This Row],[Asset Class]]&lt;&gt;"Local",0.25,IF(R1565="y",1,""))</f>
        <v>0.25</v>
      </c>
      <c r="X1565" s="415">
        <f>IF(Table1[[#This Row],[Asset Class]]&lt;&gt;"Local",0.25,IF(S1565="y",1,""))</f>
        <v>0.25</v>
      </c>
      <c r="Y1565" s="95">
        <f t="shared" si="144"/>
        <v>1</v>
      </c>
      <c r="Z1565" s="50"/>
      <c r="AA1565" s="257">
        <f t="shared" si="145"/>
        <v>187361</v>
      </c>
      <c r="AB1565" s="258">
        <f t="shared" si="146"/>
        <v>187361</v>
      </c>
      <c r="AC1565" s="258">
        <f t="shared" si="147"/>
        <v>187361</v>
      </c>
      <c r="AD1565" s="258">
        <f t="shared" si="148"/>
        <v>187361</v>
      </c>
      <c r="AE1565" s="259">
        <f t="shared" si="149"/>
        <v>749444</v>
      </c>
    </row>
    <row r="1566" spans="1:31">
      <c r="A1566" s="26"/>
      <c r="B1566" s="210" t="s">
        <v>2694</v>
      </c>
      <c r="C1566" s="211" t="s">
        <v>2696</v>
      </c>
      <c r="D1566" s="211" t="s">
        <v>106</v>
      </c>
      <c r="E1566" s="211" t="s">
        <v>114</v>
      </c>
      <c r="F1566" s="241" t="s">
        <v>103</v>
      </c>
      <c r="G1566" s="357">
        <v>0.5</v>
      </c>
      <c r="H1566" s="360">
        <v>3788.0103927262935</v>
      </c>
      <c r="I1566" s="365">
        <v>566.28724924743767</v>
      </c>
      <c r="J1566" s="332">
        <f>Table1[[#This Row],[Embellishment Area (m2)]]*Table1[[#This Row],[Construction Unit Rate ($/m)]]*Table1[[#This Row],[Embellishment Area Factor]]</f>
        <v>1072550.9927088395</v>
      </c>
      <c r="K1566" s="246">
        <v>7576.020785452587</v>
      </c>
      <c r="L1566" s="337">
        <v>75.676903388107434</v>
      </c>
      <c r="M1566" s="88">
        <f>Table1[[#This Row],[Size of land (m2)]]*Table1[[#This Row],[Land Unit Rate ($/m2)]]</f>
        <v>573329.79304698925</v>
      </c>
      <c r="N1566" s="244">
        <v>2021</v>
      </c>
      <c r="O1566" s="202">
        <f>ROUND(IF(Table1[[#This Row],[Valuation Year]]=2016,(Table1[[#This Row],[Total Construction Cost ($)]]+Table1[[#This Row],[Land Value]])*('General Input Sheet'!$G$38/'General Input Sheet'!$G$43),Table1[[#This Row],[Total Construction Cost ($)]]+Table1[[#This Row],[Land Value]]),0)</f>
        <v>1645881</v>
      </c>
      <c r="P1566" s="123" t="str" cm="1">
        <f t="array" ref="P1566">_xlfn.IFS(Table1[[#This Row],[Asset Class]]&lt;&gt;"Local","y",P$11=$E1566,"y",Table1[[#This Row],[Asset Class]]="Local","")</f>
        <v>y</v>
      </c>
      <c r="Q1566" s="86" t="str" cm="1">
        <f t="array" ref="Q1566">_xlfn.IFS(Table1[[#This Row],[Asset Class]]&lt;&gt;"Local","y",Q$11=$E1566,"y",Table1[[#This Row],[Asset Class]]="Local","")</f>
        <v>y</v>
      </c>
      <c r="R1566" s="86" t="str" cm="1">
        <f t="array" ref="R1566">_xlfn.IFS(Table1[[#This Row],[Asset Class]]&lt;&gt;"Local","y",R$11=$E1566,"y",Table1[[#This Row],[Asset Class]]="Local","")</f>
        <v>y</v>
      </c>
      <c r="S1566" s="341" t="str" cm="1">
        <f t="array" ref="S1566">_xlfn.IFS(Table1[[#This Row],[Asset Class]]&lt;&gt;"Local","y",S$11=$E1566,"y",Table1[[#This Row],[Asset Class]]="Local","")</f>
        <v>y</v>
      </c>
      <c r="T1566" s="50"/>
      <c r="U1566" s="95">
        <f>IF(Table1[[#This Row],[Asset Class]]&lt;&gt;"Local",0.25,IF(P1566="y",1,""))</f>
        <v>0.25</v>
      </c>
      <c r="V1566" s="415">
        <f>IF(Table1[[#This Row],[Asset Class]]&lt;&gt;"Local",0.25,IF(Q1566="y",1,""))</f>
        <v>0.25</v>
      </c>
      <c r="W1566" s="415">
        <f>IF(Table1[[#This Row],[Asset Class]]&lt;&gt;"Local",0.25,IF(R1566="y",1,""))</f>
        <v>0.25</v>
      </c>
      <c r="X1566" s="415">
        <f>IF(Table1[[#This Row],[Asset Class]]&lt;&gt;"Local",0.25,IF(S1566="y",1,""))</f>
        <v>0.25</v>
      </c>
      <c r="Y1566" s="95">
        <f t="shared" si="144"/>
        <v>1</v>
      </c>
      <c r="Z1566" s="50"/>
      <c r="AA1566" s="257">
        <f t="shared" si="145"/>
        <v>411470.25</v>
      </c>
      <c r="AB1566" s="258">
        <f t="shared" si="146"/>
        <v>411470.25</v>
      </c>
      <c r="AC1566" s="258">
        <f t="shared" si="147"/>
        <v>411470.25</v>
      </c>
      <c r="AD1566" s="258">
        <f t="shared" si="148"/>
        <v>411470.25</v>
      </c>
      <c r="AE1566" s="259">
        <f t="shared" si="149"/>
        <v>1645881</v>
      </c>
    </row>
    <row r="1567" spans="1:31">
      <c r="A1567" s="26"/>
      <c r="B1567" s="210" t="s">
        <v>2694</v>
      </c>
      <c r="C1567" s="211" t="s">
        <v>2697</v>
      </c>
      <c r="D1567" s="211" t="s">
        <v>106</v>
      </c>
      <c r="E1567" s="211" t="s">
        <v>114</v>
      </c>
      <c r="F1567" s="241" t="s">
        <v>103</v>
      </c>
      <c r="G1567" s="357">
        <v>0.5</v>
      </c>
      <c r="H1567" s="360">
        <v>2436.495027513281</v>
      </c>
      <c r="I1567" s="365">
        <v>566.28724924743767</v>
      </c>
      <c r="J1567" s="332">
        <f>Table1[[#This Row],[Embellishment Area (m2)]]*Table1[[#This Row],[Construction Unit Rate ($/m)]]*Table1[[#This Row],[Embellishment Area Factor]]</f>
        <v>689878.03346777789</v>
      </c>
      <c r="K1567" s="246">
        <v>4872.990055026562</v>
      </c>
      <c r="L1567" s="337">
        <v>75.676903388107434</v>
      </c>
      <c r="M1567" s="88">
        <f>Table1[[#This Row],[Size of land (m2)]]*Table1[[#This Row],[Land Unit Rate ($/m2)]]</f>
        <v>368772.79760545347</v>
      </c>
      <c r="N1567" s="244">
        <v>2021</v>
      </c>
      <c r="O1567" s="202">
        <f>ROUND(IF(Table1[[#This Row],[Valuation Year]]=2016,(Table1[[#This Row],[Total Construction Cost ($)]]+Table1[[#This Row],[Land Value]])*('General Input Sheet'!$G$38/'General Input Sheet'!$G$43),Table1[[#This Row],[Total Construction Cost ($)]]+Table1[[#This Row],[Land Value]]),0)</f>
        <v>1058651</v>
      </c>
      <c r="P1567" s="123" t="str" cm="1">
        <f t="array" ref="P1567">_xlfn.IFS(Table1[[#This Row],[Asset Class]]&lt;&gt;"Local","y",P$11=$E1567,"y",Table1[[#This Row],[Asset Class]]="Local","")</f>
        <v>y</v>
      </c>
      <c r="Q1567" s="86" t="str" cm="1">
        <f t="array" ref="Q1567">_xlfn.IFS(Table1[[#This Row],[Asset Class]]&lt;&gt;"Local","y",Q$11=$E1567,"y",Table1[[#This Row],[Asset Class]]="Local","")</f>
        <v>y</v>
      </c>
      <c r="R1567" s="86" t="str" cm="1">
        <f t="array" ref="R1567">_xlfn.IFS(Table1[[#This Row],[Asset Class]]&lt;&gt;"Local","y",R$11=$E1567,"y",Table1[[#This Row],[Asset Class]]="Local","")</f>
        <v>y</v>
      </c>
      <c r="S1567" s="341" t="str" cm="1">
        <f t="array" ref="S1567">_xlfn.IFS(Table1[[#This Row],[Asset Class]]&lt;&gt;"Local","y",S$11=$E1567,"y",Table1[[#This Row],[Asset Class]]="Local","")</f>
        <v>y</v>
      </c>
      <c r="T1567" s="50"/>
      <c r="U1567" s="95">
        <f>IF(Table1[[#This Row],[Asset Class]]&lt;&gt;"Local",0.25,IF(P1567="y",1,""))</f>
        <v>0.25</v>
      </c>
      <c r="V1567" s="415">
        <f>IF(Table1[[#This Row],[Asset Class]]&lt;&gt;"Local",0.25,IF(Q1567="y",1,""))</f>
        <v>0.25</v>
      </c>
      <c r="W1567" s="415">
        <f>IF(Table1[[#This Row],[Asset Class]]&lt;&gt;"Local",0.25,IF(R1567="y",1,""))</f>
        <v>0.25</v>
      </c>
      <c r="X1567" s="415">
        <f>IF(Table1[[#This Row],[Asset Class]]&lt;&gt;"Local",0.25,IF(S1567="y",1,""))</f>
        <v>0.25</v>
      </c>
      <c r="Y1567" s="95">
        <f t="shared" si="144"/>
        <v>1</v>
      </c>
      <c r="Z1567" s="50"/>
      <c r="AA1567" s="257">
        <f t="shared" si="145"/>
        <v>264662.75</v>
      </c>
      <c r="AB1567" s="258">
        <f t="shared" si="146"/>
        <v>264662.75</v>
      </c>
      <c r="AC1567" s="258">
        <f t="shared" si="147"/>
        <v>264662.75</v>
      </c>
      <c r="AD1567" s="258">
        <f t="shared" si="148"/>
        <v>264662.75</v>
      </c>
      <c r="AE1567" s="259">
        <f t="shared" si="149"/>
        <v>1058651</v>
      </c>
    </row>
    <row r="1568" spans="1:31">
      <c r="A1568" s="26"/>
      <c r="B1568" s="210" t="s">
        <v>2694</v>
      </c>
      <c r="C1568" s="211" t="s">
        <v>2698</v>
      </c>
      <c r="D1568" s="211" t="s">
        <v>106</v>
      </c>
      <c r="E1568" s="211" t="s">
        <v>114</v>
      </c>
      <c r="F1568" s="241" t="s">
        <v>103</v>
      </c>
      <c r="G1568" s="357">
        <v>0.5</v>
      </c>
      <c r="H1568" s="360">
        <v>4509.9783097234867</v>
      </c>
      <c r="I1568" s="365">
        <v>566.28724924743767</v>
      </c>
      <c r="J1568" s="332">
        <f>Table1[[#This Row],[Embellishment Area (m2)]]*Table1[[#This Row],[Construction Unit Rate ($/m)]]*Table1[[#This Row],[Embellishment Area Factor]]</f>
        <v>1276971.6055894608</v>
      </c>
      <c r="K1568" s="246">
        <v>9019.9566194469735</v>
      </c>
      <c r="L1568" s="337">
        <v>75.676903388107434</v>
      </c>
      <c r="M1568" s="88">
        <f>Table1[[#This Row],[Size of land (m2)]]*Table1[[#This Row],[Land Unit Rate ($/m2)]]</f>
        <v>682602.38565480872</v>
      </c>
      <c r="N1568" s="244">
        <v>2021</v>
      </c>
      <c r="O1568" s="202">
        <f>ROUND(IF(Table1[[#This Row],[Valuation Year]]=2016,(Table1[[#This Row],[Total Construction Cost ($)]]+Table1[[#This Row],[Land Value]])*('General Input Sheet'!$G$38/'General Input Sheet'!$G$43),Table1[[#This Row],[Total Construction Cost ($)]]+Table1[[#This Row],[Land Value]]),0)</f>
        <v>1959574</v>
      </c>
      <c r="P1568" s="123" t="str" cm="1">
        <f t="array" ref="P1568">_xlfn.IFS(Table1[[#This Row],[Asset Class]]&lt;&gt;"Local","y",P$11=$E1568,"y",Table1[[#This Row],[Asset Class]]="Local","")</f>
        <v>y</v>
      </c>
      <c r="Q1568" s="86" t="str" cm="1">
        <f t="array" ref="Q1568">_xlfn.IFS(Table1[[#This Row],[Asset Class]]&lt;&gt;"Local","y",Q$11=$E1568,"y",Table1[[#This Row],[Asset Class]]="Local","")</f>
        <v>y</v>
      </c>
      <c r="R1568" s="86" t="str" cm="1">
        <f t="array" ref="R1568">_xlfn.IFS(Table1[[#This Row],[Asset Class]]&lt;&gt;"Local","y",R$11=$E1568,"y",Table1[[#This Row],[Asset Class]]="Local","")</f>
        <v>y</v>
      </c>
      <c r="S1568" s="341" t="str" cm="1">
        <f t="array" ref="S1568">_xlfn.IFS(Table1[[#This Row],[Asset Class]]&lt;&gt;"Local","y",S$11=$E1568,"y",Table1[[#This Row],[Asset Class]]="Local","")</f>
        <v>y</v>
      </c>
      <c r="T1568" s="50"/>
      <c r="U1568" s="95">
        <f>IF(Table1[[#This Row],[Asset Class]]&lt;&gt;"Local",0.25,IF(P1568="y",1,""))</f>
        <v>0.25</v>
      </c>
      <c r="V1568" s="415">
        <f>IF(Table1[[#This Row],[Asset Class]]&lt;&gt;"Local",0.25,IF(Q1568="y",1,""))</f>
        <v>0.25</v>
      </c>
      <c r="W1568" s="415">
        <f>IF(Table1[[#This Row],[Asset Class]]&lt;&gt;"Local",0.25,IF(R1568="y",1,""))</f>
        <v>0.25</v>
      </c>
      <c r="X1568" s="415">
        <f>IF(Table1[[#This Row],[Asset Class]]&lt;&gt;"Local",0.25,IF(S1568="y",1,""))</f>
        <v>0.25</v>
      </c>
      <c r="Y1568" s="95">
        <f t="shared" si="144"/>
        <v>1</v>
      </c>
      <c r="Z1568" s="50"/>
      <c r="AA1568" s="257">
        <f t="shared" si="145"/>
        <v>489893.5</v>
      </c>
      <c r="AB1568" s="258">
        <f t="shared" si="146"/>
        <v>489893.5</v>
      </c>
      <c r="AC1568" s="258">
        <f t="shared" si="147"/>
        <v>489893.5</v>
      </c>
      <c r="AD1568" s="258">
        <f t="shared" si="148"/>
        <v>489893.5</v>
      </c>
      <c r="AE1568" s="259">
        <f t="shared" si="149"/>
        <v>1959574</v>
      </c>
    </row>
    <row r="1569" spans="1:31">
      <c r="A1569" s="26"/>
      <c r="B1569" s="210" t="s">
        <v>2699</v>
      </c>
      <c r="C1569" s="211" t="s">
        <v>2700</v>
      </c>
      <c r="D1569" s="211" t="s">
        <v>111</v>
      </c>
      <c r="E1569" s="211" t="s">
        <v>114</v>
      </c>
      <c r="F1569" s="241" t="s">
        <v>108</v>
      </c>
      <c r="G1569" s="357">
        <v>0.5</v>
      </c>
      <c r="H1569" s="360">
        <v>346.95746193343001</v>
      </c>
      <c r="I1569" s="365">
        <v>77.371645491830151</v>
      </c>
      <c r="J1569" s="332">
        <f>Table1[[#This Row],[Embellishment Area (m2)]]*Table1[[#This Row],[Construction Unit Rate ($/m)]]*Table1[[#This Row],[Embellishment Area Factor]]</f>
        <v>13422.33487272925</v>
      </c>
      <c r="K1569" s="246">
        <v>693.91492386686002</v>
      </c>
      <c r="L1569" s="337">
        <v>51.919695325664051</v>
      </c>
      <c r="M1569" s="88">
        <f>Table1[[#This Row],[Size of land (m2)]]*Table1[[#This Row],[Land Unit Rate ($/m2)]]</f>
        <v>36027.851429098737</v>
      </c>
      <c r="N1569" s="244">
        <v>2021</v>
      </c>
      <c r="O1569" s="202">
        <f>ROUND(IF(Table1[[#This Row],[Valuation Year]]=2016,(Table1[[#This Row],[Total Construction Cost ($)]]+Table1[[#This Row],[Land Value]])*('General Input Sheet'!$G$38/'General Input Sheet'!$G$43),Table1[[#This Row],[Total Construction Cost ($)]]+Table1[[#This Row],[Land Value]]),0)</f>
        <v>49450</v>
      </c>
      <c r="P1569" s="123" t="str" cm="1">
        <f t="array" ref="P1569">_xlfn.IFS(Table1[[#This Row],[Asset Class]]&lt;&gt;"Local","y",P$11=$E1569,"y",Table1[[#This Row],[Asset Class]]="Local","")</f>
        <v/>
      </c>
      <c r="Q1569" s="86" t="str" cm="1">
        <f t="array" ref="Q1569">_xlfn.IFS(Table1[[#This Row],[Asset Class]]&lt;&gt;"Local","y",Q$11=$E1569,"y",Table1[[#This Row],[Asset Class]]="Local","")</f>
        <v/>
      </c>
      <c r="R1569" s="86" t="str" cm="1">
        <f t="array" ref="R1569">_xlfn.IFS(Table1[[#This Row],[Asset Class]]&lt;&gt;"Local","y",R$11=$E1569,"y",Table1[[#This Row],[Asset Class]]="Local","")</f>
        <v/>
      </c>
      <c r="S1569" s="341" t="str" cm="1">
        <f t="array" ref="S1569">_xlfn.IFS(Table1[[#This Row],[Asset Class]]&lt;&gt;"Local","y",S$11=$E1569,"y",Table1[[#This Row],[Asset Class]]="Local","")</f>
        <v>y</v>
      </c>
      <c r="T1569" s="50"/>
      <c r="U1569" s="95" t="str">
        <f>IF(Table1[[#This Row],[Asset Class]]&lt;&gt;"Local",0.25,IF(P1569="y",1,""))</f>
        <v/>
      </c>
      <c r="V1569" s="415" t="str">
        <f>IF(Table1[[#This Row],[Asset Class]]&lt;&gt;"Local",0.25,IF(Q1569="y",1,""))</f>
        <v/>
      </c>
      <c r="W1569" s="415" t="str">
        <f>IF(Table1[[#This Row],[Asset Class]]&lt;&gt;"Local",0.25,IF(R1569="y",1,""))</f>
        <v/>
      </c>
      <c r="X1569" s="415">
        <f>IF(Table1[[#This Row],[Asset Class]]&lt;&gt;"Local",0.25,IF(S1569="y",1,""))</f>
        <v>1</v>
      </c>
      <c r="Y1569" s="95">
        <f t="shared" si="144"/>
        <v>1</v>
      </c>
      <c r="Z1569" s="50"/>
      <c r="AA1569" s="257" t="str">
        <f t="shared" si="145"/>
        <v/>
      </c>
      <c r="AB1569" s="258" t="str">
        <f t="shared" si="146"/>
        <v/>
      </c>
      <c r="AC1569" s="258" t="str">
        <f t="shared" si="147"/>
        <v/>
      </c>
      <c r="AD1569" s="258">
        <f t="shared" si="148"/>
        <v>49450</v>
      </c>
      <c r="AE1569" s="259">
        <f t="shared" si="149"/>
        <v>49450</v>
      </c>
    </row>
    <row r="1570" spans="1:31">
      <c r="A1570" s="26"/>
      <c r="B1570" s="210" t="s">
        <v>2701</v>
      </c>
      <c r="C1570" s="211" t="s">
        <v>2702</v>
      </c>
      <c r="D1570" s="211" t="s">
        <v>111</v>
      </c>
      <c r="E1570" s="211" t="s">
        <v>114</v>
      </c>
      <c r="F1570" s="241" t="s">
        <v>108</v>
      </c>
      <c r="G1570" s="357">
        <v>0.5</v>
      </c>
      <c r="H1570" s="360">
        <v>840.72758331534499</v>
      </c>
      <c r="I1570" s="365">
        <v>77.371645491830151</v>
      </c>
      <c r="J1570" s="332">
        <f>Table1[[#This Row],[Embellishment Area (m2)]]*Table1[[#This Row],[Construction Unit Rate ($/m)]]*Table1[[#This Row],[Embellishment Area Factor]]</f>
        <v>32524.238265738986</v>
      </c>
      <c r="K1570" s="246">
        <v>1681.45516663069</v>
      </c>
      <c r="L1570" s="337">
        <v>51.919695325664051</v>
      </c>
      <c r="M1570" s="88">
        <f>Table1[[#This Row],[Size of land (m2)]]*Table1[[#This Row],[Land Unit Rate ($/m2)]]</f>
        <v>87300.639955229097</v>
      </c>
      <c r="N1570" s="244">
        <v>2021</v>
      </c>
      <c r="O1570" s="202">
        <f>ROUND(IF(Table1[[#This Row],[Valuation Year]]=2016,(Table1[[#This Row],[Total Construction Cost ($)]]+Table1[[#This Row],[Land Value]])*('General Input Sheet'!$G$38/'General Input Sheet'!$G$43),Table1[[#This Row],[Total Construction Cost ($)]]+Table1[[#This Row],[Land Value]]),0)</f>
        <v>119825</v>
      </c>
      <c r="P1570" s="123" t="str" cm="1">
        <f t="array" ref="P1570">_xlfn.IFS(Table1[[#This Row],[Asset Class]]&lt;&gt;"Local","y",P$11=$E1570,"y",Table1[[#This Row],[Asset Class]]="Local","")</f>
        <v/>
      </c>
      <c r="Q1570" s="86" t="str" cm="1">
        <f t="array" ref="Q1570">_xlfn.IFS(Table1[[#This Row],[Asset Class]]&lt;&gt;"Local","y",Q$11=$E1570,"y",Table1[[#This Row],[Asset Class]]="Local","")</f>
        <v/>
      </c>
      <c r="R1570" s="86" t="str" cm="1">
        <f t="array" ref="R1570">_xlfn.IFS(Table1[[#This Row],[Asset Class]]&lt;&gt;"Local","y",R$11=$E1570,"y",Table1[[#This Row],[Asset Class]]="Local","")</f>
        <v/>
      </c>
      <c r="S1570" s="341" t="str" cm="1">
        <f t="array" ref="S1570">_xlfn.IFS(Table1[[#This Row],[Asset Class]]&lt;&gt;"Local","y",S$11=$E1570,"y",Table1[[#This Row],[Asset Class]]="Local","")</f>
        <v>y</v>
      </c>
      <c r="T1570" s="50"/>
      <c r="U1570" s="95" t="str">
        <f>IF(Table1[[#This Row],[Asset Class]]&lt;&gt;"Local",0.25,IF(P1570="y",1,""))</f>
        <v/>
      </c>
      <c r="V1570" s="415" t="str">
        <f>IF(Table1[[#This Row],[Asset Class]]&lt;&gt;"Local",0.25,IF(Q1570="y",1,""))</f>
        <v/>
      </c>
      <c r="W1570" s="415" t="str">
        <f>IF(Table1[[#This Row],[Asset Class]]&lt;&gt;"Local",0.25,IF(R1570="y",1,""))</f>
        <v/>
      </c>
      <c r="X1570" s="415">
        <f>IF(Table1[[#This Row],[Asset Class]]&lt;&gt;"Local",0.25,IF(S1570="y",1,""))</f>
        <v>1</v>
      </c>
      <c r="Y1570" s="95">
        <f t="shared" si="144"/>
        <v>1</v>
      </c>
      <c r="Z1570" s="50"/>
      <c r="AA1570" s="257" t="str">
        <f t="shared" si="145"/>
        <v/>
      </c>
      <c r="AB1570" s="258" t="str">
        <f t="shared" si="146"/>
        <v/>
      </c>
      <c r="AC1570" s="258" t="str">
        <f t="shared" si="147"/>
        <v/>
      </c>
      <c r="AD1570" s="258">
        <f t="shared" si="148"/>
        <v>119825</v>
      </c>
      <c r="AE1570" s="259">
        <f t="shared" si="149"/>
        <v>119825</v>
      </c>
    </row>
    <row r="1571" spans="1:31">
      <c r="A1571" s="26"/>
      <c r="B1571" s="210" t="s">
        <v>2703</v>
      </c>
      <c r="C1571" s="211" t="s">
        <v>2704</v>
      </c>
      <c r="D1571" s="211" t="s">
        <v>111</v>
      </c>
      <c r="E1571" s="211" t="s">
        <v>114</v>
      </c>
      <c r="F1571" s="241" t="s">
        <v>108</v>
      </c>
      <c r="G1571" s="357">
        <v>0.5</v>
      </c>
      <c r="H1571" s="360">
        <v>4108.0400965832132</v>
      </c>
      <c r="I1571" s="365">
        <v>77.371645491830151</v>
      </c>
      <c r="J1571" s="332">
        <f>Table1[[#This Row],[Embellishment Area (m2)]]*Table1[[#This Row],[Construction Unit Rate ($/m)]]*Table1[[#This Row],[Embellishment Area Factor]]</f>
        <v>158922.91100953004</v>
      </c>
      <c r="K1571" s="246">
        <v>0</v>
      </c>
      <c r="L1571" s="337">
        <v>51.919695325664051</v>
      </c>
      <c r="M1571" s="88">
        <f>Table1[[#This Row],[Size of land (m2)]]*Table1[[#This Row],[Land Unit Rate ($/m2)]]</f>
        <v>0</v>
      </c>
      <c r="N1571" s="244">
        <v>2021</v>
      </c>
      <c r="O1571" s="202">
        <f>ROUND(IF(Table1[[#This Row],[Valuation Year]]=2016,(Table1[[#This Row],[Total Construction Cost ($)]]+Table1[[#This Row],[Land Value]])*('General Input Sheet'!$G$38/'General Input Sheet'!$G$43),Table1[[#This Row],[Total Construction Cost ($)]]+Table1[[#This Row],[Land Value]]),0)</f>
        <v>158923</v>
      </c>
      <c r="P1571" s="123" t="str" cm="1">
        <f t="array" ref="P1571">_xlfn.IFS(Table1[[#This Row],[Asset Class]]&lt;&gt;"Local","y",P$11=$E1571,"y",Table1[[#This Row],[Asset Class]]="Local","")</f>
        <v/>
      </c>
      <c r="Q1571" s="86" t="str" cm="1">
        <f t="array" ref="Q1571">_xlfn.IFS(Table1[[#This Row],[Asset Class]]&lt;&gt;"Local","y",Q$11=$E1571,"y",Table1[[#This Row],[Asset Class]]="Local","")</f>
        <v/>
      </c>
      <c r="R1571" s="86" t="str" cm="1">
        <f t="array" ref="R1571">_xlfn.IFS(Table1[[#This Row],[Asset Class]]&lt;&gt;"Local","y",R$11=$E1571,"y",Table1[[#This Row],[Asset Class]]="Local","")</f>
        <v/>
      </c>
      <c r="S1571" s="341" t="str" cm="1">
        <f t="array" ref="S1571">_xlfn.IFS(Table1[[#This Row],[Asset Class]]&lt;&gt;"Local","y",S$11=$E1571,"y",Table1[[#This Row],[Asset Class]]="Local","")</f>
        <v>y</v>
      </c>
      <c r="T1571" s="50"/>
      <c r="U1571" s="95" t="str">
        <f>IF(Table1[[#This Row],[Asset Class]]&lt;&gt;"Local",0.25,IF(P1571="y",1,""))</f>
        <v/>
      </c>
      <c r="V1571" s="415" t="str">
        <f>IF(Table1[[#This Row],[Asset Class]]&lt;&gt;"Local",0.25,IF(Q1571="y",1,""))</f>
        <v/>
      </c>
      <c r="W1571" s="415" t="str">
        <f>IF(Table1[[#This Row],[Asset Class]]&lt;&gt;"Local",0.25,IF(R1571="y",1,""))</f>
        <v/>
      </c>
      <c r="X1571" s="415">
        <f>IF(Table1[[#This Row],[Asset Class]]&lt;&gt;"Local",0.25,IF(S1571="y",1,""))</f>
        <v>1</v>
      </c>
      <c r="Y1571" s="95">
        <f t="shared" si="144"/>
        <v>1</v>
      </c>
      <c r="Z1571" s="50"/>
      <c r="AA1571" s="257" t="str">
        <f t="shared" si="145"/>
        <v/>
      </c>
      <c r="AB1571" s="258" t="str">
        <f t="shared" si="146"/>
        <v/>
      </c>
      <c r="AC1571" s="258" t="str">
        <f t="shared" si="147"/>
        <v/>
      </c>
      <c r="AD1571" s="258">
        <f t="shared" si="148"/>
        <v>158923</v>
      </c>
      <c r="AE1571" s="259">
        <f t="shared" si="149"/>
        <v>158923</v>
      </c>
    </row>
    <row r="1572" spans="1:31">
      <c r="A1572" s="26"/>
      <c r="B1572" s="210" t="s">
        <v>2705</v>
      </c>
      <c r="C1572" s="211" t="s">
        <v>2706</v>
      </c>
      <c r="D1572" s="211" t="s">
        <v>106</v>
      </c>
      <c r="E1572" s="211" t="s">
        <v>143</v>
      </c>
      <c r="F1572" s="241" t="s">
        <v>108</v>
      </c>
      <c r="G1572" s="357">
        <v>0.5</v>
      </c>
      <c r="H1572" s="360">
        <v>9356.6906110779546</v>
      </c>
      <c r="I1572" s="365">
        <v>406.79298511948269</v>
      </c>
      <c r="J1572" s="332">
        <f>Table1[[#This Row],[Embellishment Area (m2)]]*Table1[[#This Row],[Construction Unit Rate ($/m)]]*Table1[[#This Row],[Embellishment Area Factor]]</f>
        <v>1903118.052259919</v>
      </c>
      <c r="K1572" s="246">
        <v>0</v>
      </c>
      <c r="L1572" s="337">
        <v>77.249060510664719</v>
      </c>
      <c r="M1572" s="88">
        <f>Table1[[#This Row],[Size of land (m2)]]*Table1[[#This Row],[Land Unit Rate ($/m2)]]</f>
        <v>0</v>
      </c>
      <c r="N1572" s="244">
        <v>2021</v>
      </c>
      <c r="O1572" s="202">
        <f>ROUND(IF(Table1[[#This Row],[Valuation Year]]=2016,(Table1[[#This Row],[Total Construction Cost ($)]]+Table1[[#This Row],[Land Value]])*('General Input Sheet'!$G$38/'General Input Sheet'!$G$43),Table1[[#This Row],[Total Construction Cost ($)]]+Table1[[#This Row],[Land Value]]),0)</f>
        <v>1903118</v>
      </c>
      <c r="P1572" s="123" t="str" cm="1">
        <f t="array" ref="P1572">_xlfn.IFS(Table1[[#This Row],[Asset Class]]&lt;&gt;"Local","y",P$11=$E1572,"y",Table1[[#This Row],[Asset Class]]="Local","")</f>
        <v>y</v>
      </c>
      <c r="Q1572" s="86" t="str" cm="1">
        <f t="array" ref="Q1572">_xlfn.IFS(Table1[[#This Row],[Asset Class]]&lt;&gt;"Local","y",Q$11=$E1572,"y",Table1[[#This Row],[Asset Class]]="Local","")</f>
        <v>y</v>
      </c>
      <c r="R1572" s="86" t="str" cm="1">
        <f t="array" ref="R1572">_xlfn.IFS(Table1[[#This Row],[Asset Class]]&lt;&gt;"Local","y",R$11=$E1572,"y",Table1[[#This Row],[Asset Class]]="Local","")</f>
        <v>y</v>
      </c>
      <c r="S1572" s="341" t="str" cm="1">
        <f t="array" ref="S1572">_xlfn.IFS(Table1[[#This Row],[Asset Class]]&lt;&gt;"Local","y",S$11=$E1572,"y",Table1[[#This Row],[Asset Class]]="Local","")</f>
        <v>y</v>
      </c>
      <c r="T1572" s="50"/>
      <c r="U1572" s="95">
        <f>IF(Table1[[#This Row],[Asset Class]]&lt;&gt;"Local",0.25,IF(P1572="y",1,""))</f>
        <v>0.25</v>
      </c>
      <c r="V1572" s="415">
        <f>IF(Table1[[#This Row],[Asset Class]]&lt;&gt;"Local",0.25,IF(Q1572="y",1,""))</f>
        <v>0.25</v>
      </c>
      <c r="W1572" s="415">
        <f>IF(Table1[[#This Row],[Asset Class]]&lt;&gt;"Local",0.25,IF(R1572="y",1,""))</f>
        <v>0.25</v>
      </c>
      <c r="X1572" s="415">
        <f>IF(Table1[[#This Row],[Asset Class]]&lt;&gt;"Local",0.25,IF(S1572="y",1,""))</f>
        <v>0.25</v>
      </c>
      <c r="Y1572" s="95">
        <f t="shared" si="144"/>
        <v>1</v>
      </c>
      <c r="Z1572" s="50"/>
      <c r="AA1572" s="257">
        <f t="shared" si="145"/>
        <v>475779.5</v>
      </c>
      <c r="AB1572" s="258">
        <f t="shared" si="146"/>
        <v>475779.5</v>
      </c>
      <c r="AC1572" s="258">
        <f t="shared" si="147"/>
        <v>475779.5</v>
      </c>
      <c r="AD1572" s="258">
        <f t="shared" si="148"/>
        <v>475779.5</v>
      </c>
      <c r="AE1572" s="259">
        <f t="shared" si="149"/>
        <v>1903118</v>
      </c>
    </row>
    <row r="1573" spans="1:31">
      <c r="A1573" s="26"/>
      <c r="B1573" s="210" t="s">
        <v>2707</v>
      </c>
      <c r="C1573" s="211" t="s">
        <v>2708</v>
      </c>
      <c r="D1573" s="211" t="s">
        <v>111</v>
      </c>
      <c r="E1573" s="211" t="s">
        <v>107</v>
      </c>
      <c r="F1573" s="241" t="s">
        <v>108</v>
      </c>
      <c r="G1573" s="357">
        <v>0.5</v>
      </c>
      <c r="H1573" s="360">
        <v>1349.1799780329375</v>
      </c>
      <c r="I1573" s="365">
        <v>111.62041035606889</v>
      </c>
      <c r="J1573" s="332">
        <f>Table1[[#This Row],[Embellishment Area (m2)]]*Table1[[#This Row],[Construction Unit Rate ($/m)]]*Table1[[#This Row],[Embellishment Area Factor]]</f>
        <v>75298.011396114249</v>
      </c>
      <c r="K1573" s="246">
        <v>0</v>
      </c>
      <c r="L1573" s="337">
        <v>66.125722619436161</v>
      </c>
      <c r="M1573" s="88">
        <f>Table1[[#This Row],[Size of land (m2)]]*Table1[[#This Row],[Land Unit Rate ($/m2)]]</f>
        <v>0</v>
      </c>
      <c r="N1573" s="244">
        <v>2021</v>
      </c>
      <c r="O1573" s="202">
        <f>ROUND(IF(Table1[[#This Row],[Valuation Year]]=2016,(Table1[[#This Row],[Total Construction Cost ($)]]+Table1[[#This Row],[Land Value]])*('General Input Sheet'!$G$38/'General Input Sheet'!$G$43),Table1[[#This Row],[Total Construction Cost ($)]]+Table1[[#This Row],[Land Value]]),0)</f>
        <v>75298</v>
      </c>
      <c r="P1573" s="123" t="str" cm="1">
        <f t="array" ref="P1573">_xlfn.IFS(Table1[[#This Row],[Asset Class]]&lt;&gt;"Local","y",P$11=$E1573,"y",Table1[[#This Row],[Asset Class]]="Local","")</f>
        <v>y</v>
      </c>
      <c r="Q1573" s="86" t="str" cm="1">
        <f t="array" ref="Q1573">_xlfn.IFS(Table1[[#This Row],[Asset Class]]&lt;&gt;"Local","y",Q$11=$E1573,"y",Table1[[#This Row],[Asset Class]]="Local","")</f>
        <v/>
      </c>
      <c r="R1573" s="86" t="str" cm="1">
        <f t="array" ref="R1573">_xlfn.IFS(Table1[[#This Row],[Asset Class]]&lt;&gt;"Local","y",R$11=$E1573,"y",Table1[[#This Row],[Asset Class]]="Local","")</f>
        <v/>
      </c>
      <c r="S1573" s="341" t="str" cm="1">
        <f t="array" ref="S1573">_xlfn.IFS(Table1[[#This Row],[Asset Class]]&lt;&gt;"Local","y",S$11=$E1573,"y",Table1[[#This Row],[Asset Class]]="Local","")</f>
        <v/>
      </c>
      <c r="T1573" s="50"/>
      <c r="U1573" s="95">
        <f>IF(Table1[[#This Row],[Asset Class]]&lt;&gt;"Local",0.25,IF(P1573="y",1,""))</f>
        <v>1</v>
      </c>
      <c r="V1573" s="415" t="str">
        <f>IF(Table1[[#This Row],[Asset Class]]&lt;&gt;"Local",0.25,IF(Q1573="y",1,""))</f>
        <v/>
      </c>
      <c r="W1573" s="415" t="str">
        <f>IF(Table1[[#This Row],[Asset Class]]&lt;&gt;"Local",0.25,IF(R1573="y",1,""))</f>
        <v/>
      </c>
      <c r="X1573" s="415" t="str">
        <f>IF(Table1[[#This Row],[Asset Class]]&lt;&gt;"Local",0.25,IF(S1573="y",1,""))</f>
        <v/>
      </c>
      <c r="Y1573" s="95">
        <f t="shared" si="144"/>
        <v>1</v>
      </c>
      <c r="Z1573" s="50"/>
      <c r="AA1573" s="257">
        <f t="shared" si="145"/>
        <v>75298</v>
      </c>
      <c r="AB1573" s="258" t="str">
        <f t="shared" si="146"/>
        <v/>
      </c>
      <c r="AC1573" s="258" t="str">
        <f t="shared" si="147"/>
        <v/>
      </c>
      <c r="AD1573" s="258" t="str">
        <f t="shared" si="148"/>
        <v/>
      </c>
      <c r="AE1573" s="259">
        <f t="shared" si="149"/>
        <v>75298</v>
      </c>
    </row>
    <row r="1574" spans="1:31">
      <c r="A1574" s="26"/>
      <c r="B1574" s="210" t="s">
        <v>2709</v>
      </c>
      <c r="C1574" s="211" t="s">
        <v>2710</v>
      </c>
      <c r="D1574" s="211" t="s">
        <v>106</v>
      </c>
      <c r="E1574" s="211" t="s">
        <v>107</v>
      </c>
      <c r="F1574" s="241" t="s">
        <v>108</v>
      </c>
      <c r="G1574" s="357">
        <v>0.5</v>
      </c>
      <c r="H1574" s="360">
        <v>121864.96623286796</v>
      </c>
      <c r="I1574" s="365">
        <v>295.91815694928124</v>
      </c>
      <c r="J1574" s="332">
        <f>Table1[[#This Row],[Embellishment Area (m2)]]*Table1[[#This Row],[Construction Unit Rate ($/m)]]*Table1[[#This Row],[Embellishment Area Factor]]</f>
        <v>18031028.102158338</v>
      </c>
      <c r="K1574" s="246">
        <v>0</v>
      </c>
      <c r="L1574" s="337">
        <v>157.26221918381682</v>
      </c>
      <c r="M1574" s="88">
        <f>Table1[[#This Row],[Size of land (m2)]]*Table1[[#This Row],[Land Unit Rate ($/m2)]]</f>
        <v>0</v>
      </c>
      <c r="N1574" s="244">
        <v>2021</v>
      </c>
      <c r="O1574" s="202">
        <f>ROUND(IF(Table1[[#This Row],[Valuation Year]]=2016,(Table1[[#This Row],[Total Construction Cost ($)]]+Table1[[#This Row],[Land Value]])*('General Input Sheet'!$G$38/'General Input Sheet'!$G$43),Table1[[#This Row],[Total Construction Cost ($)]]+Table1[[#This Row],[Land Value]]),0)</f>
        <v>18031028</v>
      </c>
      <c r="P1574" s="123" t="str" cm="1">
        <f t="array" ref="P1574">_xlfn.IFS(Table1[[#This Row],[Asset Class]]&lt;&gt;"Local","y",P$11=$E1574,"y",Table1[[#This Row],[Asset Class]]="Local","")</f>
        <v>y</v>
      </c>
      <c r="Q1574" s="86" t="str" cm="1">
        <f t="array" ref="Q1574">_xlfn.IFS(Table1[[#This Row],[Asset Class]]&lt;&gt;"Local","y",Q$11=$E1574,"y",Table1[[#This Row],[Asset Class]]="Local","")</f>
        <v>y</v>
      </c>
      <c r="R1574" s="86" t="str" cm="1">
        <f t="array" ref="R1574">_xlfn.IFS(Table1[[#This Row],[Asset Class]]&lt;&gt;"Local","y",R$11=$E1574,"y",Table1[[#This Row],[Asset Class]]="Local","")</f>
        <v>y</v>
      </c>
      <c r="S1574" s="341" t="str" cm="1">
        <f t="array" ref="S1574">_xlfn.IFS(Table1[[#This Row],[Asset Class]]&lt;&gt;"Local","y",S$11=$E1574,"y",Table1[[#This Row],[Asset Class]]="Local","")</f>
        <v>y</v>
      </c>
      <c r="T1574" s="50"/>
      <c r="U1574" s="95">
        <f>IF(Table1[[#This Row],[Asset Class]]&lt;&gt;"Local",0.25,IF(P1574="y",1,""))</f>
        <v>0.25</v>
      </c>
      <c r="V1574" s="415">
        <f>IF(Table1[[#This Row],[Asset Class]]&lt;&gt;"Local",0.25,IF(Q1574="y",1,""))</f>
        <v>0.25</v>
      </c>
      <c r="W1574" s="415">
        <f>IF(Table1[[#This Row],[Asset Class]]&lt;&gt;"Local",0.25,IF(R1574="y",1,""))</f>
        <v>0.25</v>
      </c>
      <c r="X1574" s="415">
        <f>IF(Table1[[#This Row],[Asset Class]]&lt;&gt;"Local",0.25,IF(S1574="y",1,""))</f>
        <v>0.25</v>
      </c>
      <c r="Y1574" s="95">
        <f t="shared" si="144"/>
        <v>1</v>
      </c>
      <c r="Z1574" s="50"/>
      <c r="AA1574" s="257">
        <f t="shared" si="145"/>
        <v>4507757</v>
      </c>
      <c r="AB1574" s="258">
        <f t="shared" si="146"/>
        <v>4507757</v>
      </c>
      <c r="AC1574" s="258">
        <f t="shared" si="147"/>
        <v>4507757</v>
      </c>
      <c r="AD1574" s="258">
        <f t="shared" si="148"/>
        <v>4507757</v>
      </c>
      <c r="AE1574" s="259">
        <f t="shared" si="149"/>
        <v>18031028</v>
      </c>
    </row>
    <row r="1575" spans="1:31">
      <c r="A1575" s="26"/>
      <c r="B1575" s="210" t="s">
        <v>2711</v>
      </c>
      <c r="C1575" s="211" t="s">
        <v>2712</v>
      </c>
      <c r="D1575" s="211" t="s">
        <v>111</v>
      </c>
      <c r="E1575" s="211" t="s">
        <v>107</v>
      </c>
      <c r="F1575" s="241" t="s">
        <v>103</v>
      </c>
      <c r="G1575" s="357">
        <v>0.5</v>
      </c>
      <c r="H1575" s="360">
        <v>2660.2781100165394</v>
      </c>
      <c r="I1575" s="365">
        <v>111.62041035606889</v>
      </c>
      <c r="J1575" s="332">
        <f>Table1[[#This Row],[Embellishment Area (m2)]]*Table1[[#This Row],[Construction Unit Rate ($/m)]]*Table1[[#This Row],[Embellishment Area Factor]]</f>
        <v>148470.66715065675</v>
      </c>
      <c r="K1575" s="246">
        <v>0</v>
      </c>
      <c r="L1575" s="337">
        <v>66.125722619436161</v>
      </c>
      <c r="M1575" s="88">
        <f>Table1[[#This Row],[Size of land (m2)]]*Table1[[#This Row],[Land Unit Rate ($/m2)]]</f>
        <v>0</v>
      </c>
      <c r="N1575" s="244">
        <v>2021</v>
      </c>
      <c r="O1575" s="202">
        <f>ROUND(IF(Table1[[#This Row],[Valuation Year]]=2016,(Table1[[#This Row],[Total Construction Cost ($)]]+Table1[[#This Row],[Land Value]])*('General Input Sheet'!$G$38/'General Input Sheet'!$G$43),Table1[[#This Row],[Total Construction Cost ($)]]+Table1[[#This Row],[Land Value]]),0)</f>
        <v>148471</v>
      </c>
      <c r="P1575" s="123" t="str" cm="1">
        <f t="array" ref="P1575">_xlfn.IFS(Table1[[#This Row],[Asset Class]]&lt;&gt;"Local","y",P$11=$E1575,"y",Table1[[#This Row],[Asset Class]]="Local","")</f>
        <v>y</v>
      </c>
      <c r="Q1575" s="86" t="str" cm="1">
        <f t="array" ref="Q1575">_xlfn.IFS(Table1[[#This Row],[Asset Class]]&lt;&gt;"Local","y",Q$11=$E1575,"y",Table1[[#This Row],[Asset Class]]="Local","")</f>
        <v/>
      </c>
      <c r="R1575" s="86" t="str" cm="1">
        <f t="array" ref="R1575">_xlfn.IFS(Table1[[#This Row],[Asset Class]]&lt;&gt;"Local","y",R$11=$E1575,"y",Table1[[#This Row],[Asset Class]]="Local","")</f>
        <v/>
      </c>
      <c r="S1575" s="341" t="str" cm="1">
        <f t="array" ref="S1575">_xlfn.IFS(Table1[[#This Row],[Asset Class]]&lt;&gt;"Local","y",S$11=$E1575,"y",Table1[[#This Row],[Asset Class]]="Local","")</f>
        <v/>
      </c>
      <c r="T1575" s="50"/>
      <c r="U1575" s="95">
        <f>IF(Table1[[#This Row],[Asset Class]]&lt;&gt;"Local",0.25,IF(P1575="y",1,""))</f>
        <v>1</v>
      </c>
      <c r="V1575" s="415" t="str">
        <f>IF(Table1[[#This Row],[Asset Class]]&lt;&gt;"Local",0.25,IF(Q1575="y",1,""))</f>
        <v/>
      </c>
      <c r="W1575" s="415" t="str">
        <f>IF(Table1[[#This Row],[Asset Class]]&lt;&gt;"Local",0.25,IF(R1575="y",1,""))</f>
        <v/>
      </c>
      <c r="X1575" s="415" t="str">
        <f>IF(Table1[[#This Row],[Asset Class]]&lt;&gt;"Local",0.25,IF(S1575="y",1,""))</f>
        <v/>
      </c>
      <c r="Y1575" s="95">
        <f t="shared" si="144"/>
        <v>1</v>
      </c>
      <c r="Z1575" s="50"/>
      <c r="AA1575" s="257">
        <f t="shared" si="145"/>
        <v>148471</v>
      </c>
      <c r="AB1575" s="258" t="str">
        <f t="shared" si="146"/>
        <v/>
      </c>
      <c r="AC1575" s="258" t="str">
        <f t="shared" si="147"/>
        <v/>
      </c>
      <c r="AD1575" s="258" t="str">
        <f t="shared" si="148"/>
        <v/>
      </c>
      <c r="AE1575" s="259">
        <f t="shared" si="149"/>
        <v>148471</v>
      </c>
    </row>
    <row r="1576" spans="1:31">
      <c r="A1576" s="26"/>
      <c r="B1576" s="210" t="s">
        <v>2713</v>
      </c>
      <c r="C1576" s="211" t="s">
        <v>2714</v>
      </c>
      <c r="D1576" s="211" t="s">
        <v>111</v>
      </c>
      <c r="E1576" s="211" t="s">
        <v>102</v>
      </c>
      <c r="F1576" s="241" t="s">
        <v>108</v>
      </c>
      <c r="G1576" s="357">
        <v>0.5</v>
      </c>
      <c r="H1576" s="360">
        <v>1445.6619408568386</v>
      </c>
      <c r="I1576" s="365">
        <v>143.96305955739601</v>
      </c>
      <c r="J1576" s="332">
        <f>Table1[[#This Row],[Embellishment Area (m2)]]*Table1[[#This Row],[Construction Unit Rate ($/m)]]*Table1[[#This Row],[Embellishment Area Factor]]</f>
        <v>104060.95804571688</v>
      </c>
      <c r="K1576" s="246">
        <v>0</v>
      </c>
      <c r="L1576" s="337">
        <v>39.027494808321961</v>
      </c>
      <c r="M1576" s="88">
        <f>Table1[[#This Row],[Size of land (m2)]]*Table1[[#This Row],[Land Unit Rate ($/m2)]]</f>
        <v>0</v>
      </c>
      <c r="N1576" s="244">
        <v>2021</v>
      </c>
      <c r="O1576" s="202">
        <f>ROUND(IF(Table1[[#This Row],[Valuation Year]]=2016,(Table1[[#This Row],[Total Construction Cost ($)]]+Table1[[#This Row],[Land Value]])*('General Input Sheet'!$G$38/'General Input Sheet'!$G$43),Table1[[#This Row],[Total Construction Cost ($)]]+Table1[[#This Row],[Land Value]]),0)</f>
        <v>104061</v>
      </c>
      <c r="P1576" s="123" t="str" cm="1">
        <f t="array" ref="P1576">_xlfn.IFS(Table1[[#This Row],[Asset Class]]&lt;&gt;"Local","y",P$11=$E1576,"y",Table1[[#This Row],[Asset Class]]="Local","")</f>
        <v/>
      </c>
      <c r="Q1576" s="86" t="str" cm="1">
        <f t="array" ref="Q1576">_xlfn.IFS(Table1[[#This Row],[Asset Class]]&lt;&gt;"Local","y",Q$11=$E1576,"y",Table1[[#This Row],[Asset Class]]="Local","")</f>
        <v/>
      </c>
      <c r="R1576" s="86" t="str" cm="1">
        <f t="array" ref="R1576">_xlfn.IFS(Table1[[#This Row],[Asset Class]]&lt;&gt;"Local","y",R$11=$E1576,"y",Table1[[#This Row],[Asset Class]]="Local","")</f>
        <v>y</v>
      </c>
      <c r="S1576" s="341" t="str" cm="1">
        <f t="array" ref="S1576">_xlfn.IFS(Table1[[#This Row],[Asset Class]]&lt;&gt;"Local","y",S$11=$E1576,"y",Table1[[#This Row],[Asset Class]]="Local","")</f>
        <v/>
      </c>
      <c r="T1576" s="50"/>
      <c r="U1576" s="95" t="str">
        <f>IF(Table1[[#This Row],[Asset Class]]&lt;&gt;"Local",0.25,IF(P1576="y",1,""))</f>
        <v/>
      </c>
      <c r="V1576" s="415" t="str">
        <f>IF(Table1[[#This Row],[Asset Class]]&lt;&gt;"Local",0.25,IF(Q1576="y",1,""))</f>
        <v/>
      </c>
      <c r="W1576" s="415">
        <f>IF(Table1[[#This Row],[Asset Class]]&lt;&gt;"Local",0.25,IF(R1576="y",1,""))</f>
        <v>1</v>
      </c>
      <c r="X1576" s="415" t="str">
        <f>IF(Table1[[#This Row],[Asset Class]]&lt;&gt;"Local",0.25,IF(S1576="y",1,""))</f>
        <v/>
      </c>
      <c r="Y1576" s="95">
        <f t="shared" si="144"/>
        <v>1</v>
      </c>
      <c r="Z1576" s="50"/>
      <c r="AA1576" s="257" t="str">
        <f t="shared" si="145"/>
        <v/>
      </c>
      <c r="AB1576" s="258" t="str">
        <f t="shared" si="146"/>
        <v/>
      </c>
      <c r="AC1576" s="258">
        <f t="shared" si="147"/>
        <v>104061</v>
      </c>
      <c r="AD1576" s="258" t="str">
        <f t="shared" si="148"/>
        <v/>
      </c>
      <c r="AE1576" s="259">
        <f t="shared" si="149"/>
        <v>104061</v>
      </c>
    </row>
    <row r="1577" spans="1:31">
      <c r="A1577" s="26"/>
      <c r="B1577" s="210" t="s">
        <v>2713</v>
      </c>
      <c r="C1577" s="211" t="s">
        <v>2715</v>
      </c>
      <c r="D1577" s="211" t="s">
        <v>111</v>
      </c>
      <c r="E1577" s="211" t="s">
        <v>102</v>
      </c>
      <c r="F1577" s="241" t="s">
        <v>108</v>
      </c>
      <c r="G1577" s="357">
        <v>0.5</v>
      </c>
      <c r="H1577" s="360">
        <v>1914.5732479921351</v>
      </c>
      <c r="I1577" s="365">
        <v>143.96305955739601</v>
      </c>
      <c r="J1577" s="332">
        <f>Table1[[#This Row],[Embellishment Area (m2)]]*Table1[[#This Row],[Construction Unit Rate ($/m)]]*Table1[[#This Row],[Embellishment Area Factor]]</f>
        <v>137813.91126384443</v>
      </c>
      <c r="K1577" s="246">
        <v>0</v>
      </c>
      <c r="L1577" s="337">
        <v>39.027494808321961</v>
      </c>
      <c r="M1577" s="88">
        <f>Table1[[#This Row],[Size of land (m2)]]*Table1[[#This Row],[Land Unit Rate ($/m2)]]</f>
        <v>0</v>
      </c>
      <c r="N1577" s="244">
        <v>2021</v>
      </c>
      <c r="O1577" s="202">
        <f>ROUND(IF(Table1[[#This Row],[Valuation Year]]=2016,(Table1[[#This Row],[Total Construction Cost ($)]]+Table1[[#This Row],[Land Value]])*('General Input Sheet'!$G$38/'General Input Sheet'!$G$43),Table1[[#This Row],[Total Construction Cost ($)]]+Table1[[#This Row],[Land Value]]),0)</f>
        <v>137814</v>
      </c>
      <c r="P1577" s="123" t="str" cm="1">
        <f t="array" ref="P1577">_xlfn.IFS(Table1[[#This Row],[Asset Class]]&lt;&gt;"Local","y",P$11=$E1577,"y",Table1[[#This Row],[Asset Class]]="Local","")</f>
        <v/>
      </c>
      <c r="Q1577" s="86" t="str" cm="1">
        <f t="array" ref="Q1577">_xlfn.IFS(Table1[[#This Row],[Asset Class]]&lt;&gt;"Local","y",Q$11=$E1577,"y",Table1[[#This Row],[Asset Class]]="Local","")</f>
        <v/>
      </c>
      <c r="R1577" s="86" t="str" cm="1">
        <f t="array" ref="R1577">_xlfn.IFS(Table1[[#This Row],[Asset Class]]&lt;&gt;"Local","y",R$11=$E1577,"y",Table1[[#This Row],[Asset Class]]="Local","")</f>
        <v>y</v>
      </c>
      <c r="S1577" s="341" t="str" cm="1">
        <f t="array" ref="S1577">_xlfn.IFS(Table1[[#This Row],[Asset Class]]&lt;&gt;"Local","y",S$11=$E1577,"y",Table1[[#This Row],[Asset Class]]="Local","")</f>
        <v/>
      </c>
      <c r="T1577" s="50"/>
      <c r="U1577" s="95" t="str">
        <f>IF(Table1[[#This Row],[Asset Class]]&lt;&gt;"Local",0.25,IF(P1577="y",1,""))</f>
        <v/>
      </c>
      <c r="V1577" s="415" t="str">
        <f>IF(Table1[[#This Row],[Asset Class]]&lt;&gt;"Local",0.25,IF(Q1577="y",1,""))</f>
        <v/>
      </c>
      <c r="W1577" s="415">
        <f>IF(Table1[[#This Row],[Asset Class]]&lt;&gt;"Local",0.25,IF(R1577="y",1,""))</f>
        <v>1</v>
      </c>
      <c r="X1577" s="415" t="str">
        <f>IF(Table1[[#This Row],[Asset Class]]&lt;&gt;"Local",0.25,IF(S1577="y",1,""))</f>
        <v/>
      </c>
      <c r="Y1577" s="95">
        <f t="shared" si="144"/>
        <v>1</v>
      </c>
      <c r="Z1577" s="50"/>
      <c r="AA1577" s="257" t="str">
        <f t="shared" si="145"/>
        <v/>
      </c>
      <c r="AB1577" s="258" t="str">
        <f t="shared" si="146"/>
        <v/>
      </c>
      <c r="AC1577" s="258">
        <f t="shared" si="147"/>
        <v>137814</v>
      </c>
      <c r="AD1577" s="258" t="str">
        <f t="shared" si="148"/>
        <v/>
      </c>
      <c r="AE1577" s="259">
        <f t="shared" si="149"/>
        <v>137814</v>
      </c>
    </row>
    <row r="1578" spans="1:31">
      <c r="A1578" s="26"/>
      <c r="B1578" s="210" t="s">
        <v>2713</v>
      </c>
      <c r="C1578" s="211" t="s">
        <v>2716</v>
      </c>
      <c r="D1578" s="211" t="s">
        <v>111</v>
      </c>
      <c r="E1578" s="211" t="s">
        <v>102</v>
      </c>
      <c r="F1578" s="241" t="s">
        <v>103</v>
      </c>
      <c r="G1578" s="357">
        <v>0.5</v>
      </c>
      <c r="H1578" s="360">
        <v>4280.7859148003308</v>
      </c>
      <c r="I1578" s="365">
        <v>143.96305955739601</v>
      </c>
      <c r="J1578" s="332">
        <f>Table1[[#This Row],[Embellishment Area (m2)]]*Table1[[#This Row],[Construction Unit Rate ($/m)]]*Table1[[#This Row],[Embellishment Area Factor]]</f>
        <v>308137.518802431</v>
      </c>
      <c r="K1578" s="246">
        <v>0</v>
      </c>
      <c r="L1578" s="337">
        <v>39.027494808321961</v>
      </c>
      <c r="M1578" s="88">
        <f>Table1[[#This Row],[Size of land (m2)]]*Table1[[#This Row],[Land Unit Rate ($/m2)]]</f>
        <v>0</v>
      </c>
      <c r="N1578" s="244">
        <v>2021</v>
      </c>
      <c r="O1578" s="202">
        <f>ROUND(IF(Table1[[#This Row],[Valuation Year]]=2016,(Table1[[#This Row],[Total Construction Cost ($)]]+Table1[[#This Row],[Land Value]])*('General Input Sheet'!$G$38/'General Input Sheet'!$G$43),Table1[[#This Row],[Total Construction Cost ($)]]+Table1[[#This Row],[Land Value]]),0)</f>
        <v>308138</v>
      </c>
      <c r="P1578" s="123" t="str" cm="1">
        <f t="array" ref="P1578">_xlfn.IFS(Table1[[#This Row],[Asset Class]]&lt;&gt;"Local","y",P$11=$E1578,"y",Table1[[#This Row],[Asset Class]]="Local","")</f>
        <v/>
      </c>
      <c r="Q1578" s="86" t="str" cm="1">
        <f t="array" ref="Q1578">_xlfn.IFS(Table1[[#This Row],[Asset Class]]&lt;&gt;"Local","y",Q$11=$E1578,"y",Table1[[#This Row],[Asset Class]]="Local","")</f>
        <v/>
      </c>
      <c r="R1578" s="86" t="str" cm="1">
        <f t="array" ref="R1578">_xlfn.IFS(Table1[[#This Row],[Asset Class]]&lt;&gt;"Local","y",R$11=$E1578,"y",Table1[[#This Row],[Asset Class]]="Local","")</f>
        <v>y</v>
      </c>
      <c r="S1578" s="341" t="str" cm="1">
        <f t="array" ref="S1578">_xlfn.IFS(Table1[[#This Row],[Asset Class]]&lt;&gt;"Local","y",S$11=$E1578,"y",Table1[[#This Row],[Asset Class]]="Local","")</f>
        <v/>
      </c>
      <c r="T1578" s="50"/>
      <c r="U1578" s="95" t="str">
        <f>IF(Table1[[#This Row],[Asset Class]]&lt;&gt;"Local",0.25,IF(P1578="y",1,""))</f>
        <v/>
      </c>
      <c r="V1578" s="415" t="str">
        <f>IF(Table1[[#This Row],[Asset Class]]&lt;&gt;"Local",0.25,IF(Q1578="y",1,""))</f>
        <v/>
      </c>
      <c r="W1578" s="415">
        <f>IF(Table1[[#This Row],[Asset Class]]&lt;&gt;"Local",0.25,IF(R1578="y",1,""))</f>
        <v>1</v>
      </c>
      <c r="X1578" s="415" t="str">
        <f>IF(Table1[[#This Row],[Asset Class]]&lt;&gt;"Local",0.25,IF(S1578="y",1,""))</f>
        <v/>
      </c>
      <c r="Y1578" s="95">
        <f t="shared" si="144"/>
        <v>1</v>
      </c>
      <c r="Z1578" s="50"/>
      <c r="AA1578" s="257" t="str">
        <f t="shared" si="145"/>
        <v/>
      </c>
      <c r="AB1578" s="258" t="str">
        <f t="shared" si="146"/>
        <v/>
      </c>
      <c r="AC1578" s="258">
        <f t="shared" si="147"/>
        <v>308138</v>
      </c>
      <c r="AD1578" s="258" t="str">
        <f t="shared" si="148"/>
        <v/>
      </c>
      <c r="AE1578" s="259">
        <f t="shared" si="149"/>
        <v>308138</v>
      </c>
    </row>
    <row r="1579" spans="1:31">
      <c r="A1579" s="26"/>
      <c r="B1579" s="210" t="s">
        <v>2717</v>
      </c>
      <c r="C1579" s="211" t="s">
        <v>2718</v>
      </c>
      <c r="D1579" s="211" t="s">
        <v>111</v>
      </c>
      <c r="E1579" s="211" t="s">
        <v>107</v>
      </c>
      <c r="F1579" s="241" t="s">
        <v>103</v>
      </c>
      <c r="G1579" s="357">
        <v>0.5</v>
      </c>
      <c r="H1579" s="360">
        <v>2685.5819824159476</v>
      </c>
      <c r="I1579" s="365">
        <v>111.62041035606889</v>
      </c>
      <c r="J1579" s="332">
        <f>Table1[[#This Row],[Embellishment Area (m2)]]*Table1[[#This Row],[Construction Unit Rate ($/m)]]*Table1[[#This Row],[Embellishment Area Factor]]</f>
        <v>149882.88146106651</v>
      </c>
      <c r="K1579" s="246">
        <v>0</v>
      </c>
      <c r="L1579" s="337">
        <v>66.125722619436161</v>
      </c>
      <c r="M1579" s="88">
        <f>Table1[[#This Row],[Size of land (m2)]]*Table1[[#This Row],[Land Unit Rate ($/m2)]]</f>
        <v>0</v>
      </c>
      <c r="N1579" s="244">
        <v>2021</v>
      </c>
      <c r="O1579" s="202">
        <f>ROUND(IF(Table1[[#This Row],[Valuation Year]]=2016,(Table1[[#This Row],[Total Construction Cost ($)]]+Table1[[#This Row],[Land Value]])*('General Input Sheet'!$G$38/'General Input Sheet'!$G$43),Table1[[#This Row],[Total Construction Cost ($)]]+Table1[[#This Row],[Land Value]]),0)</f>
        <v>149883</v>
      </c>
      <c r="P1579" s="123" t="str" cm="1">
        <f t="array" ref="P1579">_xlfn.IFS(Table1[[#This Row],[Asset Class]]&lt;&gt;"Local","y",P$11=$E1579,"y",Table1[[#This Row],[Asset Class]]="Local","")</f>
        <v>y</v>
      </c>
      <c r="Q1579" s="86" t="str" cm="1">
        <f t="array" ref="Q1579">_xlfn.IFS(Table1[[#This Row],[Asset Class]]&lt;&gt;"Local","y",Q$11=$E1579,"y",Table1[[#This Row],[Asset Class]]="Local","")</f>
        <v/>
      </c>
      <c r="R1579" s="86" t="str" cm="1">
        <f t="array" ref="R1579">_xlfn.IFS(Table1[[#This Row],[Asset Class]]&lt;&gt;"Local","y",R$11=$E1579,"y",Table1[[#This Row],[Asset Class]]="Local","")</f>
        <v/>
      </c>
      <c r="S1579" s="341" t="str" cm="1">
        <f t="array" ref="S1579">_xlfn.IFS(Table1[[#This Row],[Asset Class]]&lt;&gt;"Local","y",S$11=$E1579,"y",Table1[[#This Row],[Asset Class]]="Local","")</f>
        <v/>
      </c>
      <c r="T1579" s="50"/>
      <c r="U1579" s="95">
        <f>IF(Table1[[#This Row],[Asset Class]]&lt;&gt;"Local",0.25,IF(P1579="y",1,""))</f>
        <v>1</v>
      </c>
      <c r="V1579" s="415" t="str">
        <f>IF(Table1[[#This Row],[Asset Class]]&lt;&gt;"Local",0.25,IF(Q1579="y",1,""))</f>
        <v/>
      </c>
      <c r="W1579" s="415" t="str">
        <f>IF(Table1[[#This Row],[Asset Class]]&lt;&gt;"Local",0.25,IF(R1579="y",1,""))</f>
        <v/>
      </c>
      <c r="X1579" s="415" t="str">
        <f>IF(Table1[[#This Row],[Asset Class]]&lt;&gt;"Local",0.25,IF(S1579="y",1,""))</f>
        <v/>
      </c>
      <c r="Y1579" s="95">
        <f t="shared" si="144"/>
        <v>1</v>
      </c>
      <c r="Z1579" s="50"/>
      <c r="AA1579" s="257">
        <f t="shared" si="145"/>
        <v>149883</v>
      </c>
      <c r="AB1579" s="258" t="str">
        <f t="shared" si="146"/>
        <v/>
      </c>
      <c r="AC1579" s="258" t="str">
        <f t="shared" si="147"/>
        <v/>
      </c>
      <c r="AD1579" s="258" t="str">
        <f t="shared" si="148"/>
        <v/>
      </c>
      <c r="AE1579" s="259">
        <f t="shared" si="149"/>
        <v>149883</v>
      </c>
    </row>
    <row r="1580" spans="1:31">
      <c r="A1580" s="26"/>
      <c r="B1580" s="210" t="s">
        <v>2719</v>
      </c>
      <c r="C1580" s="211" t="s">
        <v>2720</v>
      </c>
      <c r="D1580" s="211" t="s">
        <v>111</v>
      </c>
      <c r="E1580" s="211" t="s">
        <v>102</v>
      </c>
      <c r="F1580" s="241" t="s">
        <v>108</v>
      </c>
      <c r="G1580" s="357">
        <v>0.5</v>
      </c>
      <c r="H1580" s="360">
        <v>4163.1995094905342</v>
      </c>
      <c r="I1580" s="365">
        <v>143.96305955739601</v>
      </c>
      <c r="J1580" s="332">
        <f>Table1[[#This Row],[Embellishment Area (m2)]]*Table1[[#This Row],[Construction Unit Rate ($/m)]]*Table1[[#This Row],[Embellishment Area Factor]]</f>
        <v>299673.46946705383</v>
      </c>
      <c r="K1580" s="246">
        <v>0</v>
      </c>
      <c r="L1580" s="337">
        <v>39.027494808321961</v>
      </c>
      <c r="M1580" s="88">
        <f>Table1[[#This Row],[Size of land (m2)]]*Table1[[#This Row],[Land Unit Rate ($/m2)]]</f>
        <v>0</v>
      </c>
      <c r="N1580" s="244">
        <v>2021</v>
      </c>
      <c r="O1580" s="202">
        <f>ROUND(IF(Table1[[#This Row],[Valuation Year]]=2016,(Table1[[#This Row],[Total Construction Cost ($)]]+Table1[[#This Row],[Land Value]])*('General Input Sheet'!$G$38/'General Input Sheet'!$G$43),Table1[[#This Row],[Total Construction Cost ($)]]+Table1[[#This Row],[Land Value]]),0)</f>
        <v>299673</v>
      </c>
      <c r="P1580" s="123" t="str" cm="1">
        <f t="array" ref="P1580">_xlfn.IFS(Table1[[#This Row],[Asset Class]]&lt;&gt;"Local","y",P$11=$E1580,"y",Table1[[#This Row],[Asset Class]]="Local","")</f>
        <v/>
      </c>
      <c r="Q1580" s="86" t="str" cm="1">
        <f t="array" ref="Q1580">_xlfn.IFS(Table1[[#This Row],[Asset Class]]&lt;&gt;"Local","y",Q$11=$E1580,"y",Table1[[#This Row],[Asset Class]]="Local","")</f>
        <v/>
      </c>
      <c r="R1580" s="86" t="str" cm="1">
        <f t="array" ref="R1580">_xlfn.IFS(Table1[[#This Row],[Asset Class]]&lt;&gt;"Local","y",R$11=$E1580,"y",Table1[[#This Row],[Asset Class]]="Local","")</f>
        <v>y</v>
      </c>
      <c r="S1580" s="341" t="str" cm="1">
        <f t="array" ref="S1580">_xlfn.IFS(Table1[[#This Row],[Asset Class]]&lt;&gt;"Local","y",S$11=$E1580,"y",Table1[[#This Row],[Asset Class]]="Local","")</f>
        <v/>
      </c>
      <c r="T1580" s="50"/>
      <c r="U1580" s="95" t="str">
        <f>IF(Table1[[#This Row],[Asset Class]]&lt;&gt;"Local",0.25,IF(P1580="y",1,""))</f>
        <v/>
      </c>
      <c r="V1580" s="415" t="str">
        <f>IF(Table1[[#This Row],[Asset Class]]&lt;&gt;"Local",0.25,IF(Q1580="y",1,""))</f>
        <v/>
      </c>
      <c r="W1580" s="415">
        <f>IF(Table1[[#This Row],[Asset Class]]&lt;&gt;"Local",0.25,IF(R1580="y",1,""))</f>
        <v>1</v>
      </c>
      <c r="X1580" s="415" t="str">
        <f>IF(Table1[[#This Row],[Asset Class]]&lt;&gt;"Local",0.25,IF(S1580="y",1,""))</f>
        <v/>
      </c>
      <c r="Y1580" s="95">
        <f t="shared" si="144"/>
        <v>1</v>
      </c>
      <c r="Z1580" s="50"/>
      <c r="AA1580" s="257" t="str">
        <f t="shared" si="145"/>
        <v/>
      </c>
      <c r="AB1580" s="258" t="str">
        <f t="shared" si="146"/>
        <v/>
      </c>
      <c r="AC1580" s="258">
        <f t="shared" si="147"/>
        <v>299673</v>
      </c>
      <c r="AD1580" s="258" t="str">
        <f t="shared" si="148"/>
        <v/>
      </c>
      <c r="AE1580" s="259">
        <f t="shared" si="149"/>
        <v>299673</v>
      </c>
    </row>
    <row r="1581" spans="1:31">
      <c r="A1581" s="26"/>
      <c r="B1581" s="210" t="s">
        <v>2721</v>
      </c>
      <c r="C1581" s="211" t="s">
        <v>2722</v>
      </c>
      <c r="D1581" s="211" t="s">
        <v>111</v>
      </c>
      <c r="E1581" s="211" t="s">
        <v>102</v>
      </c>
      <c r="F1581" s="241" t="s">
        <v>108</v>
      </c>
      <c r="G1581" s="357">
        <v>0.5</v>
      </c>
      <c r="H1581" s="360">
        <v>4390.6630904704989</v>
      </c>
      <c r="I1581" s="365">
        <v>143.96305955739601</v>
      </c>
      <c r="J1581" s="332">
        <f>Table1[[#This Row],[Embellishment Area (m2)]]*Table1[[#This Row],[Construction Unit Rate ($/m)]]*Table1[[#This Row],[Embellishment Area Factor]]</f>
        <v>316046.64599493245</v>
      </c>
      <c r="K1581" s="246">
        <v>0</v>
      </c>
      <c r="L1581" s="337">
        <v>39.027494808321961</v>
      </c>
      <c r="M1581" s="88">
        <f>Table1[[#This Row],[Size of land (m2)]]*Table1[[#This Row],[Land Unit Rate ($/m2)]]</f>
        <v>0</v>
      </c>
      <c r="N1581" s="244">
        <v>2021</v>
      </c>
      <c r="O1581" s="202">
        <f>ROUND(IF(Table1[[#This Row],[Valuation Year]]=2016,(Table1[[#This Row],[Total Construction Cost ($)]]+Table1[[#This Row],[Land Value]])*('General Input Sheet'!$G$38/'General Input Sheet'!$G$43),Table1[[#This Row],[Total Construction Cost ($)]]+Table1[[#This Row],[Land Value]]),0)</f>
        <v>316047</v>
      </c>
      <c r="P1581" s="123" t="str" cm="1">
        <f t="array" ref="P1581">_xlfn.IFS(Table1[[#This Row],[Asset Class]]&lt;&gt;"Local","y",P$11=$E1581,"y",Table1[[#This Row],[Asset Class]]="Local","")</f>
        <v/>
      </c>
      <c r="Q1581" s="86" t="str" cm="1">
        <f t="array" ref="Q1581">_xlfn.IFS(Table1[[#This Row],[Asset Class]]&lt;&gt;"Local","y",Q$11=$E1581,"y",Table1[[#This Row],[Asset Class]]="Local","")</f>
        <v/>
      </c>
      <c r="R1581" s="86" t="str" cm="1">
        <f t="array" ref="R1581">_xlfn.IFS(Table1[[#This Row],[Asset Class]]&lt;&gt;"Local","y",R$11=$E1581,"y",Table1[[#This Row],[Asset Class]]="Local","")</f>
        <v>y</v>
      </c>
      <c r="S1581" s="341" t="str" cm="1">
        <f t="array" ref="S1581">_xlfn.IFS(Table1[[#This Row],[Asset Class]]&lt;&gt;"Local","y",S$11=$E1581,"y",Table1[[#This Row],[Asset Class]]="Local","")</f>
        <v/>
      </c>
      <c r="T1581" s="50"/>
      <c r="U1581" s="95" t="str">
        <f>IF(Table1[[#This Row],[Asset Class]]&lt;&gt;"Local",0.25,IF(P1581="y",1,""))</f>
        <v/>
      </c>
      <c r="V1581" s="415" t="str">
        <f>IF(Table1[[#This Row],[Asset Class]]&lt;&gt;"Local",0.25,IF(Q1581="y",1,""))</f>
        <v/>
      </c>
      <c r="W1581" s="415">
        <f>IF(Table1[[#This Row],[Asset Class]]&lt;&gt;"Local",0.25,IF(R1581="y",1,""))</f>
        <v>1</v>
      </c>
      <c r="X1581" s="415" t="str">
        <f>IF(Table1[[#This Row],[Asset Class]]&lt;&gt;"Local",0.25,IF(S1581="y",1,""))</f>
        <v/>
      </c>
      <c r="Y1581" s="95">
        <f t="shared" si="144"/>
        <v>1</v>
      </c>
      <c r="Z1581" s="50"/>
      <c r="AA1581" s="257" t="str">
        <f t="shared" si="145"/>
        <v/>
      </c>
      <c r="AB1581" s="258" t="str">
        <f t="shared" si="146"/>
        <v/>
      </c>
      <c r="AC1581" s="258">
        <f t="shared" si="147"/>
        <v>316047</v>
      </c>
      <c r="AD1581" s="258" t="str">
        <f t="shared" si="148"/>
        <v/>
      </c>
      <c r="AE1581" s="259">
        <f t="shared" si="149"/>
        <v>316047</v>
      </c>
    </row>
    <row r="1582" spans="1:31">
      <c r="A1582" s="26"/>
      <c r="B1582" s="210" t="s">
        <v>2721</v>
      </c>
      <c r="C1582" s="211" t="s">
        <v>2723</v>
      </c>
      <c r="D1582" s="211" t="s">
        <v>111</v>
      </c>
      <c r="E1582" s="211" t="s">
        <v>102</v>
      </c>
      <c r="F1582" s="241" t="s">
        <v>103</v>
      </c>
      <c r="G1582" s="357">
        <v>0.5</v>
      </c>
      <c r="H1582" s="360">
        <v>1357.2973785839749</v>
      </c>
      <c r="I1582" s="365">
        <v>143.96305955739601</v>
      </c>
      <c r="J1582" s="332">
        <f>Table1[[#This Row],[Embellishment Area (m2)]]*Table1[[#This Row],[Construction Unit Rate ($/m)]]*Table1[[#This Row],[Embellishment Area Factor]]</f>
        <v>97700.341675091127</v>
      </c>
      <c r="K1582" s="246">
        <v>0</v>
      </c>
      <c r="L1582" s="337">
        <v>39.027494808321961</v>
      </c>
      <c r="M1582" s="88">
        <f>Table1[[#This Row],[Size of land (m2)]]*Table1[[#This Row],[Land Unit Rate ($/m2)]]</f>
        <v>0</v>
      </c>
      <c r="N1582" s="244">
        <v>2021</v>
      </c>
      <c r="O1582" s="202">
        <f>ROUND(IF(Table1[[#This Row],[Valuation Year]]=2016,(Table1[[#This Row],[Total Construction Cost ($)]]+Table1[[#This Row],[Land Value]])*('General Input Sheet'!$G$38/'General Input Sheet'!$G$43),Table1[[#This Row],[Total Construction Cost ($)]]+Table1[[#This Row],[Land Value]]),0)</f>
        <v>97700</v>
      </c>
      <c r="P1582" s="123" t="str" cm="1">
        <f t="array" ref="P1582">_xlfn.IFS(Table1[[#This Row],[Asset Class]]&lt;&gt;"Local","y",P$11=$E1582,"y",Table1[[#This Row],[Asset Class]]="Local","")</f>
        <v/>
      </c>
      <c r="Q1582" s="86" t="str" cm="1">
        <f t="array" ref="Q1582">_xlfn.IFS(Table1[[#This Row],[Asset Class]]&lt;&gt;"Local","y",Q$11=$E1582,"y",Table1[[#This Row],[Asset Class]]="Local","")</f>
        <v/>
      </c>
      <c r="R1582" s="86" t="str" cm="1">
        <f t="array" ref="R1582">_xlfn.IFS(Table1[[#This Row],[Asset Class]]&lt;&gt;"Local","y",R$11=$E1582,"y",Table1[[#This Row],[Asset Class]]="Local","")</f>
        <v>y</v>
      </c>
      <c r="S1582" s="341" t="str" cm="1">
        <f t="array" ref="S1582">_xlfn.IFS(Table1[[#This Row],[Asset Class]]&lt;&gt;"Local","y",S$11=$E1582,"y",Table1[[#This Row],[Asset Class]]="Local","")</f>
        <v/>
      </c>
      <c r="T1582" s="50"/>
      <c r="U1582" s="95" t="str">
        <f>IF(Table1[[#This Row],[Asset Class]]&lt;&gt;"Local",0.25,IF(P1582="y",1,""))</f>
        <v/>
      </c>
      <c r="V1582" s="415" t="str">
        <f>IF(Table1[[#This Row],[Asset Class]]&lt;&gt;"Local",0.25,IF(Q1582="y",1,""))</f>
        <v/>
      </c>
      <c r="W1582" s="415">
        <f>IF(Table1[[#This Row],[Asset Class]]&lt;&gt;"Local",0.25,IF(R1582="y",1,""))</f>
        <v>1</v>
      </c>
      <c r="X1582" s="415" t="str">
        <f>IF(Table1[[#This Row],[Asset Class]]&lt;&gt;"Local",0.25,IF(S1582="y",1,""))</f>
        <v/>
      </c>
      <c r="Y1582" s="95">
        <f t="shared" si="144"/>
        <v>1</v>
      </c>
      <c r="Z1582" s="50"/>
      <c r="AA1582" s="257" t="str">
        <f t="shared" si="145"/>
        <v/>
      </c>
      <c r="AB1582" s="258" t="str">
        <f t="shared" si="146"/>
        <v/>
      </c>
      <c r="AC1582" s="258">
        <f t="shared" si="147"/>
        <v>97700</v>
      </c>
      <c r="AD1582" s="258" t="str">
        <f t="shared" si="148"/>
        <v/>
      </c>
      <c r="AE1582" s="259">
        <f t="shared" si="149"/>
        <v>97700</v>
      </c>
    </row>
    <row r="1583" spans="1:31">
      <c r="A1583" s="26"/>
      <c r="B1583" s="210" t="s">
        <v>2721</v>
      </c>
      <c r="C1583" s="211" t="s">
        <v>2724</v>
      </c>
      <c r="D1583" s="211" t="s">
        <v>111</v>
      </c>
      <c r="E1583" s="211" t="s">
        <v>102</v>
      </c>
      <c r="F1583" s="241" t="s">
        <v>103</v>
      </c>
      <c r="G1583" s="357">
        <v>0.5</v>
      </c>
      <c r="H1583" s="360">
        <v>4880.5013317205039</v>
      </c>
      <c r="I1583" s="365">
        <v>143.96305955739601</v>
      </c>
      <c r="J1583" s="332">
        <f>Table1[[#This Row],[Embellishment Area (m2)]]*Table1[[#This Row],[Construction Unit Rate ($/m)]]*Table1[[#This Row],[Embellishment Area Factor]]</f>
        <v>351305.9519442147</v>
      </c>
      <c r="K1583" s="246">
        <v>0</v>
      </c>
      <c r="L1583" s="337">
        <v>39.027494808321961</v>
      </c>
      <c r="M1583" s="88">
        <f>Table1[[#This Row],[Size of land (m2)]]*Table1[[#This Row],[Land Unit Rate ($/m2)]]</f>
        <v>0</v>
      </c>
      <c r="N1583" s="244">
        <v>2021</v>
      </c>
      <c r="O1583" s="202">
        <f>ROUND(IF(Table1[[#This Row],[Valuation Year]]=2016,(Table1[[#This Row],[Total Construction Cost ($)]]+Table1[[#This Row],[Land Value]])*('General Input Sheet'!$G$38/'General Input Sheet'!$G$43),Table1[[#This Row],[Total Construction Cost ($)]]+Table1[[#This Row],[Land Value]]),0)</f>
        <v>351306</v>
      </c>
      <c r="P1583" s="123" t="str" cm="1">
        <f t="array" ref="P1583">_xlfn.IFS(Table1[[#This Row],[Asset Class]]&lt;&gt;"Local","y",P$11=$E1583,"y",Table1[[#This Row],[Asset Class]]="Local","")</f>
        <v/>
      </c>
      <c r="Q1583" s="86" t="str" cm="1">
        <f t="array" ref="Q1583">_xlfn.IFS(Table1[[#This Row],[Asset Class]]&lt;&gt;"Local","y",Q$11=$E1583,"y",Table1[[#This Row],[Asset Class]]="Local","")</f>
        <v/>
      </c>
      <c r="R1583" s="86" t="str" cm="1">
        <f t="array" ref="R1583">_xlfn.IFS(Table1[[#This Row],[Asset Class]]&lt;&gt;"Local","y",R$11=$E1583,"y",Table1[[#This Row],[Asset Class]]="Local","")</f>
        <v>y</v>
      </c>
      <c r="S1583" s="341" t="str" cm="1">
        <f t="array" ref="S1583">_xlfn.IFS(Table1[[#This Row],[Asset Class]]&lt;&gt;"Local","y",S$11=$E1583,"y",Table1[[#This Row],[Asset Class]]="Local","")</f>
        <v/>
      </c>
      <c r="T1583" s="50"/>
      <c r="U1583" s="95" t="str">
        <f>IF(Table1[[#This Row],[Asset Class]]&lt;&gt;"Local",0.25,IF(P1583="y",1,""))</f>
        <v/>
      </c>
      <c r="V1583" s="415" t="str">
        <f>IF(Table1[[#This Row],[Asset Class]]&lt;&gt;"Local",0.25,IF(Q1583="y",1,""))</f>
        <v/>
      </c>
      <c r="W1583" s="415">
        <f>IF(Table1[[#This Row],[Asset Class]]&lt;&gt;"Local",0.25,IF(R1583="y",1,""))</f>
        <v>1</v>
      </c>
      <c r="X1583" s="415" t="str">
        <f>IF(Table1[[#This Row],[Asset Class]]&lt;&gt;"Local",0.25,IF(S1583="y",1,""))</f>
        <v/>
      </c>
      <c r="Y1583" s="95">
        <f t="shared" si="144"/>
        <v>1</v>
      </c>
      <c r="Z1583" s="50"/>
      <c r="AA1583" s="257" t="str">
        <f t="shared" si="145"/>
        <v/>
      </c>
      <c r="AB1583" s="258" t="str">
        <f t="shared" si="146"/>
        <v/>
      </c>
      <c r="AC1583" s="258">
        <f t="shared" si="147"/>
        <v>351306</v>
      </c>
      <c r="AD1583" s="258" t="str">
        <f t="shared" si="148"/>
        <v/>
      </c>
      <c r="AE1583" s="259">
        <f t="shared" si="149"/>
        <v>351306</v>
      </c>
    </row>
    <row r="1584" spans="1:31">
      <c r="A1584" s="26"/>
      <c r="B1584" s="210" t="s">
        <v>2725</v>
      </c>
      <c r="C1584" s="211" t="s">
        <v>2726</v>
      </c>
      <c r="D1584" s="211" t="s">
        <v>111</v>
      </c>
      <c r="E1584" s="211" t="s">
        <v>107</v>
      </c>
      <c r="F1584" s="241" t="s">
        <v>103</v>
      </c>
      <c r="G1584" s="357">
        <v>0.5</v>
      </c>
      <c r="H1584" s="360">
        <v>894.92157303897</v>
      </c>
      <c r="I1584" s="365">
        <v>111.62041035606889</v>
      </c>
      <c r="J1584" s="332">
        <f>Table1[[#This Row],[Embellishment Area (m2)]]*Table1[[#This Row],[Construction Unit Rate ($/m)]]*Table1[[#This Row],[Embellishment Area Factor]]</f>
        <v>49945.75660955425</v>
      </c>
      <c r="K1584" s="246">
        <v>1789.84314607794</v>
      </c>
      <c r="L1584" s="337">
        <v>66.125722619436161</v>
      </c>
      <c r="M1584" s="88">
        <f>Table1[[#This Row],[Size of land (m2)]]*Table1[[#This Row],[Land Unit Rate ($/m2)]]</f>
        <v>118354.67140984882</v>
      </c>
      <c r="N1584" s="244">
        <v>2021</v>
      </c>
      <c r="O1584" s="202">
        <f>ROUND(IF(Table1[[#This Row],[Valuation Year]]=2016,(Table1[[#This Row],[Total Construction Cost ($)]]+Table1[[#This Row],[Land Value]])*('General Input Sheet'!$G$38/'General Input Sheet'!$G$43),Table1[[#This Row],[Total Construction Cost ($)]]+Table1[[#This Row],[Land Value]]),0)</f>
        <v>168300</v>
      </c>
      <c r="P1584" s="123" t="str" cm="1">
        <f t="array" ref="P1584">_xlfn.IFS(Table1[[#This Row],[Asset Class]]&lt;&gt;"Local","y",P$11=$E1584,"y",Table1[[#This Row],[Asset Class]]="Local","")</f>
        <v>y</v>
      </c>
      <c r="Q1584" s="86" t="str" cm="1">
        <f t="array" ref="Q1584">_xlfn.IFS(Table1[[#This Row],[Asset Class]]&lt;&gt;"Local","y",Q$11=$E1584,"y",Table1[[#This Row],[Asset Class]]="Local","")</f>
        <v/>
      </c>
      <c r="R1584" s="86" t="str" cm="1">
        <f t="array" ref="R1584">_xlfn.IFS(Table1[[#This Row],[Asset Class]]&lt;&gt;"Local","y",R$11=$E1584,"y",Table1[[#This Row],[Asset Class]]="Local","")</f>
        <v/>
      </c>
      <c r="S1584" s="341" t="str" cm="1">
        <f t="array" ref="S1584">_xlfn.IFS(Table1[[#This Row],[Asset Class]]&lt;&gt;"Local","y",S$11=$E1584,"y",Table1[[#This Row],[Asset Class]]="Local","")</f>
        <v/>
      </c>
      <c r="T1584" s="50"/>
      <c r="U1584" s="95">
        <f>IF(Table1[[#This Row],[Asset Class]]&lt;&gt;"Local",0.25,IF(P1584="y",1,""))</f>
        <v>1</v>
      </c>
      <c r="V1584" s="415" t="str">
        <f>IF(Table1[[#This Row],[Asset Class]]&lt;&gt;"Local",0.25,IF(Q1584="y",1,""))</f>
        <v/>
      </c>
      <c r="W1584" s="415" t="str">
        <f>IF(Table1[[#This Row],[Asset Class]]&lt;&gt;"Local",0.25,IF(R1584="y",1,""))</f>
        <v/>
      </c>
      <c r="X1584" s="415" t="str">
        <f>IF(Table1[[#This Row],[Asset Class]]&lt;&gt;"Local",0.25,IF(S1584="y",1,""))</f>
        <v/>
      </c>
      <c r="Y1584" s="95">
        <f t="shared" si="144"/>
        <v>1</v>
      </c>
      <c r="Z1584" s="50"/>
      <c r="AA1584" s="257">
        <f t="shared" si="145"/>
        <v>168300</v>
      </c>
      <c r="AB1584" s="258" t="str">
        <f t="shared" si="146"/>
        <v/>
      </c>
      <c r="AC1584" s="258" t="str">
        <f t="shared" si="147"/>
        <v/>
      </c>
      <c r="AD1584" s="258" t="str">
        <f t="shared" si="148"/>
        <v/>
      </c>
      <c r="AE1584" s="259">
        <f t="shared" si="149"/>
        <v>168300</v>
      </c>
    </row>
    <row r="1585" spans="1:31">
      <c r="A1585" s="26"/>
      <c r="B1585" s="210" t="s">
        <v>2727</v>
      </c>
      <c r="C1585" s="211" t="s">
        <v>2728</v>
      </c>
      <c r="D1585" s="211" t="s">
        <v>111</v>
      </c>
      <c r="E1585" s="211" t="s">
        <v>107</v>
      </c>
      <c r="F1585" s="241" t="s">
        <v>103</v>
      </c>
      <c r="G1585" s="357">
        <v>0.5</v>
      </c>
      <c r="H1585" s="360">
        <v>1041.0231777204965</v>
      </c>
      <c r="I1585" s="365">
        <v>111.62041035606889</v>
      </c>
      <c r="J1585" s="332">
        <f>Table1[[#This Row],[Embellishment Area (m2)]]*Table1[[#This Row],[Construction Unit Rate ($/m)]]*Table1[[#This Row],[Embellishment Area Factor]]</f>
        <v>58099.717143670328</v>
      </c>
      <c r="K1585" s="246">
        <v>2082.046355440993</v>
      </c>
      <c r="L1585" s="337">
        <v>66.125722619436161</v>
      </c>
      <c r="M1585" s="88">
        <f>Table1[[#This Row],[Size of land (m2)]]*Table1[[#This Row],[Land Unit Rate ($/m2)]]</f>
        <v>137676.81978069909</v>
      </c>
      <c r="N1585" s="244">
        <v>2021</v>
      </c>
      <c r="O1585" s="202">
        <f>ROUND(IF(Table1[[#This Row],[Valuation Year]]=2016,(Table1[[#This Row],[Total Construction Cost ($)]]+Table1[[#This Row],[Land Value]])*('General Input Sheet'!$G$38/'General Input Sheet'!$G$43),Table1[[#This Row],[Total Construction Cost ($)]]+Table1[[#This Row],[Land Value]]),0)</f>
        <v>195777</v>
      </c>
      <c r="P1585" s="123" t="str" cm="1">
        <f t="array" ref="P1585">_xlfn.IFS(Table1[[#This Row],[Asset Class]]&lt;&gt;"Local","y",P$11=$E1585,"y",Table1[[#This Row],[Asset Class]]="Local","")</f>
        <v>y</v>
      </c>
      <c r="Q1585" s="86" t="str" cm="1">
        <f t="array" ref="Q1585">_xlfn.IFS(Table1[[#This Row],[Asset Class]]&lt;&gt;"Local","y",Q$11=$E1585,"y",Table1[[#This Row],[Asset Class]]="Local","")</f>
        <v/>
      </c>
      <c r="R1585" s="86" t="str" cm="1">
        <f t="array" ref="R1585">_xlfn.IFS(Table1[[#This Row],[Asset Class]]&lt;&gt;"Local","y",R$11=$E1585,"y",Table1[[#This Row],[Asset Class]]="Local","")</f>
        <v/>
      </c>
      <c r="S1585" s="341" t="str" cm="1">
        <f t="array" ref="S1585">_xlfn.IFS(Table1[[#This Row],[Asset Class]]&lt;&gt;"Local","y",S$11=$E1585,"y",Table1[[#This Row],[Asset Class]]="Local","")</f>
        <v/>
      </c>
      <c r="T1585" s="50"/>
      <c r="U1585" s="95">
        <f>IF(Table1[[#This Row],[Asset Class]]&lt;&gt;"Local",0.25,IF(P1585="y",1,""))</f>
        <v>1</v>
      </c>
      <c r="V1585" s="415" t="str">
        <f>IF(Table1[[#This Row],[Asset Class]]&lt;&gt;"Local",0.25,IF(Q1585="y",1,""))</f>
        <v/>
      </c>
      <c r="W1585" s="415" t="str">
        <f>IF(Table1[[#This Row],[Asset Class]]&lt;&gt;"Local",0.25,IF(R1585="y",1,""))</f>
        <v/>
      </c>
      <c r="X1585" s="415" t="str">
        <f>IF(Table1[[#This Row],[Asset Class]]&lt;&gt;"Local",0.25,IF(S1585="y",1,""))</f>
        <v/>
      </c>
      <c r="Y1585" s="95">
        <f t="shared" si="144"/>
        <v>1</v>
      </c>
      <c r="Z1585" s="50"/>
      <c r="AA1585" s="257">
        <f t="shared" si="145"/>
        <v>195777</v>
      </c>
      <c r="AB1585" s="258" t="str">
        <f t="shared" si="146"/>
        <v/>
      </c>
      <c r="AC1585" s="258" t="str">
        <f t="shared" si="147"/>
        <v/>
      </c>
      <c r="AD1585" s="258" t="str">
        <f t="shared" si="148"/>
        <v/>
      </c>
      <c r="AE1585" s="259">
        <f t="shared" si="149"/>
        <v>195777</v>
      </c>
    </row>
    <row r="1586" spans="1:31">
      <c r="A1586" s="26"/>
      <c r="B1586" s="210" t="s">
        <v>2729</v>
      </c>
      <c r="C1586" s="211" t="s">
        <v>2730</v>
      </c>
      <c r="D1586" s="211" t="s">
        <v>111</v>
      </c>
      <c r="E1586" s="211" t="s">
        <v>102</v>
      </c>
      <c r="F1586" s="241" t="s">
        <v>103</v>
      </c>
      <c r="G1586" s="357">
        <v>0.5</v>
      </c>
      <c r="H1586" s="360">
        <v>3985.0574162506032</v>
      </c>
      <c r="I1586" s="365">
        <v>143.96305955739601</v>
      </c>
      <c r="J1586" s="332">
        <f>Table1[[#This Row],[Embellishment Area (m2)]]*Table1[[#This Row],[Construction Unit Rate ($/m)]]*Table1[[#This Row],[Embellishment Area Factor]]</f>
        <v>286850.52907766413</v>
      </c>
      <c r="K1586" s="246">
        <v>0</v>
      </c>
      <c r="L1586" s="337">
        <v>39.027494808321961</v>
      </c>
      <c r="M1586" s="88">
        <f>Table1[[#This Row],[Size of land (m2)]]*Table1[[#This Row],[Land Unit Rate ($/m2)]]</f>
        <v>0</v>
      </c>
      <c r="N1586" s="244">
        <v>2021</v>
      </c>
      <c r="O1586" s="202">
        <f>ROUND(IF(Table1[[#This Row],[Valuation Year]]=2016,(Table1[[#This Row],[Total Construction Cost ($)]]+Table1[[#This Row],[Land Value]])*('General Input Sheet'!$G$38/'General Input Sheet'!$G$43),Table1[[#This Row],[Total Construction Cost ($)]]+Table1[[#This Row],[Land Value]]),0)</f>
        <v>286851</v>
      </c>
      <c r="P1586" s="123" t="str" cm="1">
        <f t="array" ref="P1586">_xlfn.IFS(Table1[[#This Row],[Asset Class]]&lt;&gt;"Local","y",P$11=$E1586,"y",Table1[[#This Row],[Asset Class]]="Local","")</f>
        <v/>
      </c>
      <c r="Q1586" s="86" t="str" cm="1">
        <f t="array" ref="Q1586">_xlfn.IFS(Table1[[#This Row],[Asset Class]]&lt;&gt;"Local","y",Q$11=$E1586,"y",Table1[[#This Row],[Asset Class]]="Local","")</f>
        <v/>
      </c>
      <c r="R1586" s="86" t="str" cm="1">
        <f t="array" ref="R1586">_xlfn.IFS(Table1[[#This Row],[Asset Class]]&lt;&gt;"Local","y",R$11=$E1586,"y",Table1[[#This Row],[Asset Class]]="Local","")</f>
        <v>y</v>
      </c>
      <c r="S1586" s="341" t="str" cm="1">
        <f t="array" ref="S1586">_xlfn.IFS(Table1[[#This Row],[Asset Class]]&lt;&gt;"Local","y",S$11=$E1586,"y",Table1[[#This Row],[Asset Class]]="Local","")</f>
        <v/>
      </c>
      <c r="T1586" s="50"/>
      <c r="U1586" s="95" t="str">
        <f>IF(Table1[[#This Row],[Asset Class]]&lt;&gt;"Local",0.25,IF(P1586="y",1,""))</f>
        <v/>
      </c>
      <c r="V1586" s="415" t="str">
        <f>IF(Table1[[#This Row],[Asset Class]]&lt;&gt;"Local",0.25,IF(Q1586="y",1,""))</f>
        <v/>
      </c>
      <c r="W1586" s="415">
        <f>IF(Table1[[#This Row],[Asset Class]]&lt;&gt;"Local",0.25,IF(R1586="y",1,""))</f>
        <v>1</v>
      </c>
      <c r="X1586" s="415" t="str">
        <f>IF(Table1[[#This Row],[Asset Class]]&lt;&gt;"Local",0.25,IF(S1586="y",1,""))</f>
        <v/>
      </c>
      <c r="Y1586" s="95">
        <f t="shared" si="144"/>
        <v>1</v>
      </c>
      <c r="Z1586" s="50"/>
      <c r="AA1586" s="257" t="str">
        <f t="shared" si="145"/>
        <v/>
      </c>
      <c r="AB1586" s="258" t="str">
        <f t="shared" si="146"/>
        <v/>
      </c>
      <c r="AC1586" s="258">
        <f t="shared" si="147"/>
        <v>286851</v>
      </c>
      <c r="AD1586" s="258" t="str">
        <f t="shared" si="148"/>
        <v/>
      </c>
      <c r="AE1586" s="259">
        <f t="shared" si="149"/>
        <v>286851</v>
      </c>
    </row>
    <row r="1587" spans="1:31">
      <c r="A1587" s="26"/>
      <c r="B1587" s="210" t="s">
        <v>2731</v>
      </c>
      <c r="C1587" s="211" t="s">
        <v>2732</v>
      </c>
      <c r="D1587" s="211" t="s">
        <v>111</v>
      </c>
      <c r="E1587" s="211" t="s">
        <v>107</v>
      </c>
      <c r="F1587" s="241" t="s">
        <v>103</v>
      </c>
      <c r="G1587" s="357">
        <v>0.5</v>
      </c>
      <c r="H1587" s="360">
        <v>4004.0649369900343</v>
      </c>
      <c r="I1587" s="365">
        <v>111.62041035606889</v>
      </c>
      <c r="J1587" s="332">
        <f>Table1[[#This Row],[Embellishment Area (m2)]]*Table1[[#This Row],[Construction Unit Rate ($/m)]]*Table1[[#This Row],[Embellishment Area Factor]]</f>
        <v>223467.68567958736</v>
      </c>
      <c r="K1587" s="246">
        <v>8008.1298739800686</v>
      </c>
      <c r="L1587" s="337">
        <v>66.125722619436161</v>
      </c>
      <c r="M1587" s="88">
        <f>Table1[[#This Row],[Size of land (m2)]]*Table1[[#This Row],[Land Unit Rate ($/m2)]]</f>
        <v>529543.37474722625</v>
      </c>
      <c r="N1587" s="244">
        <v>2021</v>
      </c>
      <c r="O1587" s="202">
        <f>ROUND(IF(Table1[[#This Row],[Valuation Year]]=2016,(Table1[[#This Row],[Total Construction Cost ($)]]+Table1[[#This Row],[Land Value]])*('General Input Sheet'!$G$38/'General Input Sheet'!$G$43),Table1[[#This Row],[Total Construction Cost ($)]]+Table1[[#This Row],[Land Value]]),0)</f>
        <v>753011</v>
      </c>
      <c r="P1587" s="123" t="str" cm="1">
        <f t="array" ref="P1587">_xlfn.IFS(Table1[[#This Row],[Asset Class]]&lt;&gt;"Local","y",P$11=$E1587,"y",Table1[[#This Row],[Asset Class]]="Local","")</f>
        <v>y</v>
      </c>
      <c r="Q1587" s="86" t="str" cm="1">
        <f t="array" ref="Q1587">_xlfn.IFS(Table1[[#This Row],[Asset Class]]&lt;&gt;"Local","y",Q$11=$E1587,"y",Table1[[#This Row],[Asset Class]]="Local","")</f>
        <v/>
      </c>
      <c r="R1587" s="86" t="str" cm="1">
        <f t="array" ref="R1587">_xlfn.IFS(Table1[[#This Row],[Asset Class]]&lt;&gt;"Local","y",R$11=$E1587,"y",Table1[[#This Row],[Asset Class]]="Local","")</f>
        <v/>
      </c>
      <c r="S1587" s="341" t="str" cm="1">
        <f t="array" ref="S1587">_xlfn.IFS(Table1[[#This Row],[Asset Class]]&lt;&gt;"Local","y",S$11=$E1587,"y",Table1[[#This Row],[Asset Class]]="Local","")</f>
        <v/>
      </c>
      <c r="T1587" s="50"/>
      <c r="U1587" s="95">
        <f>IF(Table1[[#This Row],[Asset Class]]&lt;&gt;"Local",0.25,IF(P1587="y",1,""))</f>
        <v>1</v>
      </c>
      <c r="V1587" s="415" t="str">
        <f>IF(Table1[[#This Row],[Asset Class]]&lt;&gt;"Local",0.25,IF(Q1587="y",1,""))</f>
        <v/>
      </c>
      <c r="W1587" s="415" t="str">
        <f>IF(Table1[[#This Row],[Asset Class]]&lt;&gt;"Local",0.25,IF(R1587="y",1,""))</f>
        <v/>
      </c>
      <c r="X1587" s="415" t="str">
        <f>IF(Table1[[#This Row],[Asset Class]]&lt;&gt;"Local",0.25,IF(S1587="y",1,""))</f>
        <v/>
      </c>
      <c r="Y1587" s="95">
        <f t="shared" si="144"/>
        <v>1</v>
      </c>
      <c r="Z1587" s="50"/>
      <c r="AA1587" s="257">
        <f t="shared" si="145"/>
        <v>753011</v>
      </c>
      <c r="AB1587" s="258" t="str">
        <f t="shared" si="146"/>
        <v/>
      </c>
      <c r="AC1587" s="258" t="str">
        <f t="shared" si="147"/>
        <v/>
      </c>
      <c r="AD1587" s="258" t="str">
        <f t="shared" si="148"/>
        <v/>
      </c>
      <c r="AE1587" s="259">
        <f t="shared" si="149"/>
        <v>753011</v>
      </c>
    </row>
    <row r="1588" spans="1:31">
      <c r="A1588" s="26"/>
      <c r="B1588" s="210" t="s">
        <v>2733</v>
      </c>
      <c r="C1588" s="211" t="s">
        <v>2734</v>
      </c>
      <c r="D1588" s="211" t="s">
        <v>111</v>
      </c>
      <c r="E1588" s="211" t="s">
        <v>114</v>
      </c>
      <c r="F1588" s="241" t="s">
        <v>103</v>
      </c>
      <c r="G1588" s="357">
        <v>0.5</v>
      </c>
      <c r="H1588" s="360">
        <v>862.61967216652101</v>
      </c>
      <c r="I1588" s="365">
        <v>77.371645491830151</v>
      </c>
      <c r="J1588" s="332">
        <f>Table1[[#This Row],[Embellishment Area (m2)]]*Table1[[#This Row],[Construction Unit Rate ($/m)]]*Table1[[#This Row],[Embellishment Area Factor]]</f>
        <v>33371.151734573403</v>
      </c>
      <c r="K1588" s="246">
        <v>1725.239344333042</v>
      </c>
      <c r="L1588" s="337">
        <v>51.919695325664051</v>
      </c>
      <c r="M1588" s="88">
        <f>Table1[[#This Row],[Size of land (m2)]]*Table1[[#This Row],[Land Unit Rate ($/m2)]]</f>
        <v>89573.901121619958</v>
      </c>
      <c r="N1588" s="244">
        <v>2021</v>
      </c>
      <c r="O1588" s="202">
        <f>ROUND(IF(Table1[[#This Row],[Valuation Year]]=2016,(Table1[[#This Row],[Total Construction Cost ($)]]+Table1[[#This Row],[Land Value]])*('General Input Sheet'!$G$38/'General Input Sheet'!$G$43),Table1[[#This Row],[Total Construction Cost ($)]]+Table1[[#This Row],[Land Value]]),0)</f>
        <v>122945</v>
      </c>
      <c r="P1588" s="123" t="str" cm="1">
        <f t="array" ref="P1588">_xlfn.IFS(Table1[[#This Row],[Asset Class]]&lt;&gt;"Local","y",P$11=$E1588,"y",Table1[[#This Row],[Asset Class]]="Local","")</f>
        <v/>
      </c>
      <c r="Q1588" s="86" t="str" cm="1">
        <f t="array" ref="Q1588">_xlfn.IFS(Table1[[#This Row],[Asset Class]]&lt;&gt;"Local","y",Q$11=$E1588,"y",Table1[[#This Row],[Asset Class]]="Local","")</f>
        <v/>
      </c>
      <c r="R1588" s="86" t="str" cm="1">
        <f t="array" ref="R1588">_xlfn.IFS(Table1[[#This Row],[Asset Class]]&lt;&gt;"Local","y",R$11=$E1588,"y",Table1[[#This Row],[Asset Class]]="Local","")</f>
        <v/>
      </c>
      <c r="S1588" s="341" t="str" cm="1">
        <f t="array" ref="S1588">_xlfn.IFS(Table1[[#This Row],[Asset Class]]&lt;&gt;"Local","y",S$11=$E1588,"y",Table1[[#This Row],[Asset Class]]="Local","")</f>
        <v>y</v>
      </c>
      <c r="T1588" s="50"/>
      <c r="U1588" s="95" t="str">
        <f>IF(Table1[[#This Row],[Asset Class]]&lt;&gt;"Local",0.25,IF(P1588="y",1,""))</f>
        <v/>
      </c>
      <c r="V1588" s="415" t="str">
        <f>IF(Table1[[#This Row],[Asset Class]]&lt;&gt;"Local",0.25,IF(Q1588="y",1,""))</f>
        <v/>
      </c>
      <c r="W1588" s="415" t="str">
        <f>IF(Table1[[#This Row],[Asset Class]]&lt;&gt;"Local",0.25,IF(R1588="y",1,""))</f>
        <v/>
      </c>
      <c r="X1588" s="415">
        <f>IF(Table1[[#This Row],[Asset Class]]&lt;&gt;"Local",0.25,IF(S1588="y",1,""))</f>
        <v>1</v>
      </c>
      <c r="Y1588" s="95">
        <f t="shared" si="144"/>
        <v>1</v>
      </c>
      <c r="Z1588" s="50"/>
      <c r="AA1588" s="257" t="str">
        <f t="shared" si="145"/>
        <v/>
      </c>
      <c r="AB1588" s="258" t="str">
        <f t="shared" si="146"/>
        <v/>
      </c>
      <c r="AC1588" s="258" t="str">
        <f t="shared" si="147"/>
        <v/>
      </c>
      <c r="AD1588" s="258">
        <f t="shared" si="148"/>
        <v>122945</v>
      </c>
      <c r="AE1588" s="259">
        <f t="shared" si="149"/>
        <v>122945</v>
      </c>
    </row>
    <row r="1589" spans="1:31">
      <c r="A1589" s="26"/>
      <c r="B1589" s="210" t="s">
        <v>2735</v>
      </c>
      <c r="C1589" s="211" t="s">
        <v>2736</v>
      </c>
      <c r="D1589" s="211" t="s">
        <v>111</v>
      </c>
      <c r="E1589" s="211" t="s">
        <v>114</v>
      </c>
      <c r="F1589" s="241" t="s">
        <v>108</v>
      </c>
      <c r="G1589" s="357">
        <v>0.5</v>
      </c>
      <c r="H1589" s="360">
        <v>1691.6115426942069</v>
      </c>
      <c r="I1589" s="365">
        <v>77.371645491830151</v>
      </c>
      <c r="J1589" s="332">
        <f>Table1[[#This Row],[Embellishment Area (m2)]]*Table1[[#This Row],[Construction Unit Rate ($/m)]]*Table1[[#This Row],[Embellishment Area Factor]]</f>
        <v>65441.384295612042</v>
      </c>
      <c r="K1589" s="246">
        <v>0</v>
      </c>
      <c r="L1589" s="337">
        <v>51.919695325664051</v>
      </c>
      <c r="M1589" s="88">
        <f>Table1[[#This Row],[Size of land (m2)]]*Table1[[#This Row],[Land Unit Rate ($/m2)]]</f>
        <v>0</v>
      </c>
      <c r="N1589" s="244">
        <v>2021</v>
      </c>
      <c r="O1589" s="202">
        <f>ROUND(IF(Table1[[#This Row],[Valuation Year]]=2016,(Table1[[#This Row],[Total Construction Cost ($)]]+Table1[[#This Row],[Land Value]])*('General Input Sheet'!$G$38/'General Input Sheet'!$G$43),Table1[[#This Row],[Total Construction Cost ($)]]+Table1[[#This Row],[Land Value]]),0)</f>
        <v>65441</v>
      </c>
      <c r="P1589" s="123" t="str" cm="1">
        <f t="array" ref="P1589">_xlfn.IFS(Table1[[#This Row],[Asset Class]]&lt;&gt;"Local","y",P$11=$E1589,"y",Table1[[#This Row],[Asset Class]]="Local","")</f>
        <v/>
      </c>
      <c r="Q1589" s="86" t="str" cm="1">
        <f t="array" ref="Q1589">_xlfn.IFS(Table1[[#This Row],[Asset Class]]&lt;&gt;"Local","y",Q$11=$E1589,"y",Table1[[#This Row],[Asset Class]]="Local","")</f>
        <v/>
      </c>
      <c r="R1589" s="86" t="str" cm="1">
        <f t="array" ref="R1589">_xlfn.IFS(Table1[[#This Row],[Asset Class]]&lt;&gt;"Local","y",R$11=$E1589,"y",Table1[[#This Row],[Asset Class]]="Local","")</f>
        <v/>
      </c>
      <c r="S1589" s="341" t="str" cm="1">
        <f t="array" ref="S1589">_xlfn.IFS(Table1[[#This Row],[Asset Class]]&lt;&gt;"Local","y",S$11=$E1589,"y",Table1[[#This Row],[Asset Class]]="Local","")</f>
        <v>y</v>
      </c>
      <c r="T1589" s="50"/>
      <c r="U1589" s="95" t="str">
        <f>IF(Table1[[#This Row],[Asset Class]]&lt;&gt;"Local",0.25,IF(P1589="y",1,""))</f>
        <v/>
      </c>
      <c r="V1589" s="415" t="str">
        <f>IF(Table1[[#This Row],[Asset Class]]&lt;&gt;"Local",0.25,IF(Q1589="y",1,""))</f>
        <v/>
      </c>
      <c r="W1589" s="415" t="str">
        <f>IF(Table1[[#This Row],[Asset Class]]&lt;&gt;"Local",0.25,IF(R1589="y",1,""))</f>
        <v/>
      </c>
      <c r="X1589" s="415">
        <f>IF(Table1[[#This Row],[Asset Class]]&lt;&gt;"Local",0.25,IF(S1589="y",1,""))</f>
        <v>1</v>
      </c>
      <c r="Y1589" s="95">
        <f t="shared" si="144"/>
        <v>1</v>
      </c>
      <c r="Z1589" s="50"/>
      <c r="AA1589" s="257" t="str">
        <f t="shared" si="145"/>
        <v/>
      </c>
      <c r="AB1589" s="258" t="str">
        <f t="shared" si="146"/>
        <v/>
      </c>
      <c r="AC1589" s="258" t="str">
        <f t="shared" si="147"/>
        <v/>
      </c>
      <c r="AD1589" s="258">
        <f t="shared" si="148"/>
        <v>65441</v>
      </c>
      <c r="AE1589" s="259">
        <f t="shared" si="149"/>
        <v>65441</v>
      </c>
    </row>
    <row r="1590" spans="1:31">
      <c r="A1590" s="26"/>
      <c r="B1590" s="210" t="s">
        <v>2735</v>
      </c>
      <c r="C1590" s="211" t="s">
        <v>2737</v>
      </c>
      <c r="D1590" s="211" t="s">
        <v>111</v>
      </c>
      <c r="E1590" s="211" t="s">
        <v>114</v>
      </c>
      <c r="F1590" s="241" t="s">
        <v>103</v>
      </c>
      <c r="G1590" s="357">
        <v>0.5</v>
      </c>
      <c r="H1590" s="360">
        <v>1796.8025650629286</v>
      </c>
      <c r="I1590" s="365">
        <v>77.371645491830151</v>
      </c>
      <c r="J1590" s="332">
        <f>Table1[[#This Row],[Embellishment Area (m2)]]*Table1[[#This Row],[Construction Unit Rate ($/m)]]*Table1[[#This Row],[Embellishment Area Factor]]</f>
        <v>69510.785541429999</v>
      </c>
      <c r="K1590" s="246">
        <v>0</v>
      </c>
      <c r="L1590" s="337">
        <v>51.919695325664051</v>
      </c>
      <c r="M1590" s="88">
        <f>Table1[[#This Row],[Size of land (m2)]]*Table1[[#This Row],[Land Unit Rate ($/m2)]]</f>
        <v>0</v>
      </c>
      <c r="N1590" s="244">
        <v>2021</v>
      </c>
      <c r="O1590" s="202">
        <f>ROUND(IF(Table1[[#This Row],[Valuation Year]]=2016,(Table1[[#This Row],[Total Construction Cost ($)]]+Table1[[#This Row],[Land Value]])*('General Input Sheet'!$G$38/'General Input Sheet'!$G$43),Table1[[#This Row],[Total Construction Cost ($)]]+Table1[[#This Row],[Land Value]]),0)</f>
        <v>69511</v>
      </c>
      <c r="P1590" s="123" t="str" cm="1">
        <f t="array" ref="P1590">_xlfn.IFS(Table1[[#This Row],[Asset Class]]&lt;&gt;"Local","y",P$11=$E1590,"y",Table1[[#This Row],[Asset Class]]="Local","")</f>
        <v/>
      </c>
      <c r="Q1590" s="86" t="str" cm="1">
        <f t="array" ref="Q1590">_xlfn.IFS(Table1[[#This Row],[Asset Class]]&lt;&gt;"Local","y",Q$11=$E1590,"y",Table1[[#This Row],[Asset Class]]="Local","")</f>
        <v/>
      </c>
      <c r="R1590" s="86" t="str" cm="1">
        <f t="array" ref="R1590">_xlfn.IFS(Table1[[#This Row],[Asset Class]]&lt;&gt;"Local","y",R$11=$E1590,"y",Table1[[#This Row],[Asset Class]]="Local","")</f>
        <v/>
      </c>
      <c r="S1590" s="341" t="str" cm="1">
        <f t="array" ref="S1590">_xlfn.IFS(Table1[[#This Row],[Asset Class]]&lt;&gt;"Local","y",S$11=$E1590,"y",Table1[[#This Row],[Asset Class]]="Local","")</f>
        <v>y</v>
      </c>
      <c r="T1590" s="50"/>
      <c r="U1590" s="95" t="str">
        <f>IF(Table1[[#This Row],[Asset Class]]&lt;&gt;"Local",0.25,IF(P1590="y",1,""))</f>
        <v/>
      </c>
      <c r="V1590" s="415" t="str">
        <f>IF(Table1[[#This Row],[Asset Class]]&lt;&gt;"Local",0.25,IF(Q1590="y",1,""))</f>
        <v/>
      </c>
      <c r="W1590" s="415" t="str">
        <f>IF(Table1[[#This Row],[Asset Class]]&lt;&gt;"Local",0.25,IF(R1590="y",1,""))</f>
        <v/>
      </c>
      <c r="X1590" s="415">
        <f>IF(Table1[[#This Row],[Asset Class]]&lt;&gt;"Local",0.25,IF(S1590="y",1,""))</f>
        <v>1</v>
      </c>
      <c r="Y1590" s="95">
        <f t="shared" si="144"/>
        <v>1</v>
      </c>
      <c r="Z1590" s="50"/>
      <c r="AA1590" s="257" t="str">
        <f t="shared" si="145"/>
        <v/>
      </c>
      <c r="AB1590" s="258" t="str">
        <f t="shared" si="146"/>
        <v/>
      </c>
      <c r="AC1590" s="258" t="str">
        <f t="shared" si="147"/>
        <v/>
      </c>
      <c r="AD1590" s="258">
        <f t="shared" si="148"/>
        <v>69511</v>
      </c>
      <c r="AE1590" s="259">
        <f t="shared" si="149"/>
        <v>69511</v>
      </c>
    </row>
    <row r="1591" spans="1:31">
      <c r="A1591" s="26"/>
      <c r="B1591" s="210" t="s">
        <v>2735</v>
      </c>
      <c r="C1591" s="211" t="s">
        <v>2738</v>
      </c>
      <c r="D1591" s="211" t="s">
        <v>111</v>
      </c>
      <c r="E1591" s="211" t="s">
        <v>114</v>
      </c>
      <c r="F1591" s="241" t="s">
        <v>108</v>
      </c>
      <c r="G1591" s="357">
        <v>0.5</v>
      </c>
      <c r="H1591" s="360">
        <v>6454.9887711951296</v>
      </c>
      <c r="I1591" s="365">
        <v>77.371645491830151</v>
      </c>
      <c r="J1591" s="332">
        <f>Table1[[#This Row],[Embellishment Area (m2)]]*Table1[[#This Row],[Construction Unit Rate ($/m)]]*Table1[[#This Row],[Embellishment Area Factor]]</f>
        <v>249716.55142932694</v>
      </c>
      <c r="K1591" s="246">
        <v>0</v>
      </c>
      <c r="L1591" s="337">
        <v>51.919695325664051</v>
      </c>
      <c r="M1591" s="88">
        <f>Table1[[#This Row],[Size of land (m2)]]*Table1[[#This Row],[Land Unit Rate ($/m2)]]</f>
        <v>0</v>
      </c>
      <c r="N1591" s="244">
        <v>2021</v>
      </c>
      <c r="O1591" s="202">
        <f>ROUND(IF(Table1[[#This Row],[Valuation Year]]=2016,(Table1[[#This Row],[Total Construction Cost ($)]]+Table1[[#This Row],[Land Value]])*('General Input Sheet'!$G$38/'General Input Sheet'!$G$43),Table1[[#This Row],[Total Construction Cost ($)]]+Table1[[#This Row],[Land Value]]),0)</f>
        <v>249717</v>
      </c>
      <c r="P1591" s="123" t="str" cm="1">
        <f t="array" ref="P1591">_xlfn.IFS(Table1[[#This Row],[Asset Class]]&lt;&gt;"Local","y",P$11=$E1591,"y",Table1[[#This Row],[Asset Class]]="Local","")</f>
        <v/>
      </c>
      <c r="Q1591" s="86" t="str" cm="1">
        <f t="array" ref="Q1591">_xlfn.IFS(Table1[[#This Row],[Asset Class]]&lt;&gt;"Local","y",Q$11=$E1591,"y",Table1[[#This Row],[Asset Class]]="Local","")</f>
        <v/>
      </c>
      <c r="R1591" s="86" t="str" cm="1">
        <f t="array" ref="R1591">_xlfn.IFS(Table1[[#This Row],[Asset Class]]&lt;&gt;"Local","y",R$11=$E1591,"y",Table1[[#This Row],[Asset Class]]="Local","")</f>
        <v/>
      </c>
      <c r="S1591" s="341" t="str" cm="1">
        <f t="array" ref="S1591">_xlfn.IFS(Table1[[#This Row],[Asset Class]]&lt;&gt;"Local","y",S$11=$E1591,"y",Table1[[#This Row],[Asset Class]]="Local","")</f>
        <v>y</v>
      </c>
      <c r="T1591" s="50"/>
      <c r="U1591" s="95" t="str">
        <f>IF(Table1[[#This Row],[Asset Class]]&lt;&gt;"Local",0.25,IF(P1591="y",1,""))</f>
        <v/>
      </c>
      <c r="V1591" s="415" t="str">
        <f>IF(Table1[[#This Row],[Asset Class]]&lt;&gt;"Local",0.25,IF(Q1591="y",1,""))</f>
        <v/>
      </c>
      <c r="W1591" s="415" t="str">
        <f>IF(Table1[[#This Row],[Asset Class]]&lt;&gt;"Local",0.25,IF(R1591="y",1,""))</f>
        <v/>
      </c>
      <c r="X1591" s="415">
        <f>IF(Table1[[#This Row],[Asset Class]]&lt;&gt;"Local",0.25,IF(S1591="y",1,""))</f>
        <v>1</v>
      </c>
      <c r="Y1591" s="95">
        <f t="shared" si="144"/>
        <v>1</v>
      </c>
      <c r="Z1591" s="50"/>
      <c r="AA1591" s="257" t="str">
        <f t="shared" si="145"/>
        <v/>
      </c>
      <c r="AB1591" s="258" t="str">
        <f t="shared" si="146"/>
        <v/>
      </c>
      <c r="AC1591" s="258" t="str">
        <f t="shared" si="147"/>
        <v/>
      </c>
      <c r="AD1591" s="258">
        <f t="shared" si="148"/>
        <v>249717</v>
      </c>
      <c r="AE1591" s="259">
        <f t="shared" si="149"/>
        <v>249717</v>
      </c>
    </row>
    <row r="1592" spans="1:31">
      <c r="A1592" s="26"/>
      <c r="B1592" s="210" t="s">
        <v>2739</v>
      </c>
      <c r="C1592" s="211" t="s">
        <v>2740</v>
      </c>
      <c r="D1592" s="211" t="s">
        <v>111</v>
      </c>
      <c r="E1592" s="211" t="s">
        <v>102</v>
      </c>
      <c r="F1592" s="241" t="s">
        <v>103</v>
      </c>
      <c r="G1592" s="357">
        <v>0.5</v>
      </c>
      <c r="H1592" s="360">
        <v>8461.1670790780954</v>
      </c>
      <c r="I1592" s="365">
        <v>143.96305955739601</v>
      </c>
      <c r="J1592" s="332">
        <f>Table1[[#This Row],[Embellishment Area (m2)]]*Table1[[#This Row],[Construction Unit Rate ($/m)]]*Table1[[#This Row],[Embellishment Area Factor]]</f>
        <v>609047.7500651991</v>
      </c>
      <c r="K1592" s="246">
        <v>0</v>
      </c>
      <c r="L1592" s="337">
        <v>39.027494808321961</v>
      </c>
      <c r="M1592" s="88">
        <f>Table1[[#This Row],[Size of land (m2)]]*Table1[[#This Row],[Land Unit Rate ($/m2)]]</f>
        <v>0</v>
      </c>
      <c r="N1592" s="244">
        <v>2021</v>
      </c>
      <c r="O1592" s="202">
        <f>ROUND(IF(Table1[[#This Row],[Valuation Year]]=2016,(Table1[[#This Row],[Total Construction Cost ($)]]+Table1[[#This Row],[Land Value]])*('General Input Sheet'!$G$38/'General Input Sheet'!$G$43),Table1[[#This Row],[Total Construction Cost ($)]]+Table1[[#This Row],[Land Value]]),0)</f>
        <v>609048</v>
      </c>
      <c r="P1592" s="123" t="str" cm="1">
        <f t="array" ref="P1592">_xlfn.IFS(Table1[[#This Row],[Asset Class]]&lt;&gt;"Local","y",P$11=$E1592,"y",Table1[[#This Row],[Asset Class]]="Local","")</f>
        <v/>
      </c>
      <c r="Q1592" s="86" t="str" cm="1">
        <f t="array" ref="Q1592">_xlfn.IFS(Table1[[#This Row],[Asset Class]]&lt;&gt;"Local","y",Q$11=$E1592,"y",Table1[[#This Row],[Asset Class]]="Local","")</f>
        <v/>
      </c>
      <c r="R1592" s="86" t="str" cm="1">
        <f t="array" ref="R1592">_xlfn.IFS(Table1[[#This Row],[Asset Class]]&lt;&gt;"Local","y",R$11=$E1592,"y",Table1[[#This Row],[Asset Class]]="Local","")</f>
        <v>y</v>
      </c>
      <c r="S1592" s="341" t="str" cm="1">
        <f t="array" ref="S1592">_xlfn.IFS(Table1[[#This Row],[Asset Class]]&lt;&gt;"Local","y",S$11=$E1592,"y",Table1[[#This Row],[Asset Class]]="Local","")</f>
        <v/>
      </c>
      <c r="T1592" s="50"/>
      <c r="U1592" s="95" t="str">
        <f>IF(Table1[[#This Row],[Asset Class]]&lt;&gt;"Local",0.25,IF(P1592="y",1,""))</f>
        <v/>
      </c>
      <c r="V1592" s="415" t="str">
        <f>IF(Table1[[#This Row],[Asset Class]]&lt;&gt;"Local",0.25,IF(Q1592="y",1,""))</f>
        <v/>
      </c>
      <c r="W1592" s="415">
        <f>IF(Table1[[#This Row],[Asset Class]]&lt;&gt;"Local",0.25,IF(R1592="y",1,""))</f>
        <v>1</v>
      </c>
      <c r="X1592" s="415" t="str">
        <f>IF(Table1[[#This Row],[Asset Class]]&lt;&gt;"Local",0.25,IF(S1592="y",1,""))</f>
        <v/>
      </c>
      <c r="Y1592" s="95">
        <f t="shared" si="144"/>
        <v>1</v>
      </c>
      <c r="Z1592" s="50"/>
      <c r="AA1592" s="257" t="str">
        <f t="shared" si="145"/>
        <v/>
      </c>
      <c r="AB1592" s="258" t="str">
        <f t="shared" si="146"/>
        <v/>
      </c>
      <c r="AC1592" s="258">
        <f t="shared" si="147"/>
        <v>609048</v>
      </c>
      <c r="AD1592" s="258" t="str">
        <f t="shared" si="148"/>
        <v/>
      </c>
      <c r="AE1592" s="259">
        <f t="shared" si="149"/>
        <v>609048</v>
      </c>
    </row>
    <row r="1593" spans="1:31">
      <c r="A1593" s="26"/>
      <c r="B1593" s="210" t="s">
        <v>2741</v>
      </c>
      <c r="C1593" s="211" t="s">
        <v>2742</v>
      </c>
      <c r="D1593" s="211" t="s">
        <v>111</v>
      </c>
      <c r="E1593" s="211" t="s">
        <v>107</v>
      </c>
      <c r="F1593" s="241" t="s">
        <v>103</v>
      </c>
      <c r="G1593" s="357">
        <v>0.5</v>
      </c>
      <c r="H1593" s="360">
        <v>2193.8596309672248</v>
      </c>
      <c r="I1593" s="365">
        <v>111.62041035606889</v>
      </c>
      <c r="J1593" s="332">
        <f>Table1[[#This Row],[Embellishment Area (m2)]]*Table1[[#This Row],[Construction Unit Rate ($/m)]]*Table1[[#This Row],[Embellishment Area Factor]]</f>
        <v>122439.75613608774</v>
      </c>
      <c r="K1593" s="246">
        <v>4387.7192619344496</v>
      </c>
      <c r="L1593" s="337">
        <v>66.125722619436161</v>
      </c>
      <c r="M1593" s="88">
        <f>Table1[[#This Row],[Size of land (m2)]]*Table1[[#This Row],[Land Unit Rate ($/m2)]]</f>
        <v>290141.10684663459</v>
      </c>
      <c r="N1593" s="244">
        <v>2021</v>
      </c>
      <c r="O1593" s="202">
        <f>ROUND(IF(Table1[[#This Row],[Valuation Year]]=2016,(Table1[[#This Row],[Total Construction Cost ($)]]+Table1[[#This Row],[Land Value]])*('General Input Sheet'!$G$38/'General Input Sheet'!$G$43),Table1[[#This Row],[Total Construction Cost ($)]]+Table1[[#This Row],[Land Value]]),0)</f>
        <v>412581</v>
      </c>
      <c r="P1593" s="123" t="str" cm="1">
        <f t="array" ref="P1593">_xlfn.IFS(Table1[[#This Row],[Asset Class]]&lt;&gt;"Local","y",P$11=$E1593,"y",Table1[[#This Row],[Asset Class]]="Local","")</f>
        <v>y</v>
      </c>
      <c r="Q1593" s="86" t="str" cm="1">
        <f t="array" ref="Q1593">_xlfn.IFS(Table1[[#This Row],[Asset Class]]&lt;&gt;"Local","y",Q$11=$E1593,"y",Table1[[#This Row],[Asset Class]]="Local","")</f>
        <v/>
      </c>
      <c r="R1593" s="86" t="str" cm="1">
        <f t="array" ref="R1593">_xlfn.IFS(Table1[[#This Row],[Asset Class]]&lt;&gt;"Local","y",R$11=$E1593,"y",Table1[[#This Row],[Asset Class]]="Local","")</f>
        <v/>
      </c>
      <c r="S1593" s="341" t="str" cm="1">
        <f t="array" ref="S1593">_xlfn.IFS(Table1[[#This Row],[Asset Class]]&lt;&gt;"Local","y",S$11=$E1593,"y",Table1[[#This Row],[Asset Class]]="Local","")</f>
        <v/>
      </c>
      <c r="T1593" s="50"/>
      <c r="U1593" s="95">
        <f>IF(Table1[[#This Row],[Asset Class]]&lt;&gt;"Local",0.25,IF(P1593="y",1,""))</f>
        <v>1</v>
      </c>
      <c r="V1593" s="415" t="str">
        <f>IF(Table1[[#This Row],[Asset Class]]&lt;&gt;"Local",0.25,IF(Q1593="y",1,""))</f>
        <v/>
      </c>
      <c r="W1593" s="415" t="str">
        <f>IF(Table1[[#This Row],[Asset Class]]&lt;&gt;"Local",0.25,IF(R1593="y",1,""))</f>
        <v/>
      </c>
      <c r="X1593" s="415" t="str">
        <f>IF(Table1[[#This Row],[Asset Class]]&lt;&gt;"Local",0.25,IF(S1593="y",1,""))</f>
        <v/>
      </c>
      <c r="Y1593" s="95">
        <f t="shared" si="144"/>
        <v>1</v>
      </c>
      <c r="Z1593" s="50"/>
      <c r="AA1593" s="257">
        <f t="shared" si="145"/>
        <v>412581</v>
      </c>
      <c r="AB1593" s="258" t="str">
        <f t="shared" si="146"/>
        <v/>
      </c>
      <c r="AC1593" s="258" t="str">
        <f t="shared" si="147"/>
        <v/>
      </c>
      <c r="AD1593" s="258" t="str">
        <f t="shared" si="148"/>
        <v/>
      </c>
      <c r="AE1593" s="259">
        <f t="shared" si="149"/>
        <v>412581</v>
      </c>
    </row>
    <row r="1594" spans="1:31">
      <c r="A1594" s="26"/>
      <c r="B1594" s="210" t="s">
        <v>2741</v>
      </c>
      <c r="C1594" s="211" t="s">
        <v>2743</v>
      </c>
      <c r="D1594" s="211" t="s">
        <v>111</v>
      </c>
      <c r="E1594" s="211" t="s">
        <v>107</v>
      </c>
      <c r="F1594" s="241" t="s">
        <v>103</v>
      </c>
      <c r="G1594" s="357">
        <v>0.5</v>
      </c>
      <c r="H1594" s="360">
        <v>947.18089771878351</v>
      </c>
      <c r="I1594" s="365">
        <v>111.62041035606889</v>
      </c>
      <c r="J1594" s="332">
        <f>Table1[[#This Row],[Embellishment Area (m2)]]*Table1[[#This Row],[Construction Unit Rate ($/m)]]*Table1[[#This Row],[Embellishment Area Factor]]</f>
        <v>52862.360242400166</v>
      </c>
      <c r="K1594" s="246">
        <v>1894.361795437567</v>
      </c>
      <c r="L1594" s="337">
        <v>66.125722619436161</v>
      </c>
      <c r="M1594" s="88">
        <f>Table1[[#This Row],[Size of land (m2)]]*Table1[[#This Row],[Land Unit Rate ($/m2)]]</f>
        <v>125266.04262596162</v>
      </c>
      <c r="N1594" s="244">
        <v>2021</v>
      </c>
      <c r="O1594" s="202">
        <f>ROUND(IF(Table1[[#This Row],[Valuation Year]]=2016,(Table1[[#This Row],[Total Construction Cost ($)]]+Table1[[#This Row],[Land Value]])*('General Input Sheet'!$G$38/'General Input Sheet'!$G$43),Table1[[#This Row],[Total Construction Cost ($)]]+Table1[[#This Row],[Land Value]]),0)</f>
        <v>178128</v>
      </c>
      <c r="P1594" s="123" t="str" cm="1">
        <f t="array" ref="P1594">_xlfn.IFS(Table1[[#This Row],[Asset Class]]&lt;&gt;"Local","y",P$11=$E1594,"y",Table1[[#This Row],[Asset Class]]="Local","")</f>
        <v>y</v>
      </c>
      <c r="Q1594" s="86" t="str" cm="1">
        <f t="array" ref="Q1594">_xlfn.IFS(Table1[[#This Row],[Asset Class]]&lt;&gt;"Local","y",Q$11=$E1594,"y",Table1[[#This Row],[Asset Class]]="Local","")</f>
        <v/>
      </c>
      <c r="R1594" s="86" t="str" cm="1">
        <f t="array" ref="R1594">_xlfn.IFS(Table1[[#This Row],[Asset Class]]&lt;&gt;"Local","y",R$11=$E1594,"y",Table1[[#This Row],[Asset Class]]="Local","")</f>
        <v/>
      </c>
      <c r="S1594" s="341" t="str" cm="1">
        <f t="array" ref="S1594">_xlfn.IFS(Table1[[#This Row],[Asset Class]]&lt;&gt;"Local","y",S$11=$E1594,"y",Table1[[#This Row],[Asset Class]]="Local","")</f>
        <v/>
      </c>
      <c r="T1594" s="50"/>
      <c r="U1594" s="95">
        <f>IF(Table1[[#This Row],[Asset Class]]&lt;&gt;"Local",0.25,IF(P1594="y",1,""))</f>
        <v>1</v>
      </c>
      <c r="V1594" s="415" t="str">
        <f>IF(Table1[[#This Row],[Asset Class]]&lt;&gt;"Local",0.25,IF(Q1594="y",1,""))</f>
        <v/>
      </c>
      <c r="W1594" s="415" t="str">
        <f>IF(Table1[[#This Row],[Asset Class]]&lt;&gt;"Local",0.25,IF(R1594="y",1,""))</f>
        <v/>
      </c>
      <c r="X1594" s="415" t="str">
        <f>IF(Table1[[#This Row],[Asset Class]]&lt;&gt;"Local",0.25,IF(S1594="y",1,""))</f>
        <v/>
      </c>
      <c r="Y1594" s="95">
        <f t="shared" si="144"/>
        <v>1</v>
      </c>
      <c r="Z1594" s="50"/>
      <c r="AA1594" s="257">
        <f t="shared" si="145"/>
        <v>178128</v>
      </c>
      <c r="AB1594" s="258" t="str">
        <f t="shared" si="146"/>
        <v/>
      </c>
      <c r="AC1594" s="258" t="str">
        <f t="shared" si="147"/>
        <v/>
      </c>
      <c r="AD1594" s="258" t="str">
        <f t="shared" si="148"/>
        <v/>
      </c>
      <c r="AE1594" s="259">
        <f t="shared" si="149"/>
        <v>178128</v>
      </c>
    </row>
    <row r="1595" spans="1:31">
      <c r="A1595" s="26"/>
      <c r="B1595" s="210" t="s">
        <v>2744</v>
      </c>
      <c r="C1595" s="211" t="s">
        <v>2745</v>
      </c>
      <c r="D1595" s="211" t="s">
        <v>106</v>
      </c>
      <c r="E1595" s="211" t="s">
        <v>143</v>
      </c>
      <c r="F1595" s="241" t="s">
        <v>103</v>
      </c>
      <c r="G1595" s="357">
        <v>0.5</v>
      </c>
      <c r="H1595" s="360">
        <v>18188.114923693229</v>
      </c>
      <c r="I1595" s="365">
        <v>406.79298511948269</v>
      </c>
      <c r="J1595" s="332">
        <f>Table1[[#This Row],[Embellishment Area (m2)]]*Table1[[#This Row],[Construction Unit Rate ($/m)]]*Table1[[#This Row],[Embellishment Area Factor]]</f>
        <v>3699398.7817526902</v>
      </c>
      <c r="K1595" s="246">
        <v>0</v>
      </c>
      <c r="L1595" s="337">
        <v>77.249060510664719</v>
      </c>
      <c r="M1595" s="88">
        <f>Table1[[#This Row],[Size of land (m2)]]*Table1[[#This Row],[Land Unit Rate ($/m2)]]</f>
        <v>0</v>
      </c>
      <c r="N1595" s="244">
        <v>2021</v>
      </c>
      <c r="O1595" s="202">
        <f>ROUND(IF(Table1[[#This Row],[Valuation Year]]=2016,(Table1[[#This Row],[Total Construction Cost ($)]]+Table1[[#This Row],[Land Value]])*('General Input Sheet'!$G$38/'General Input Sheet'!$G$43),Table1[[#This Row],[Total Construction Cost ($)]]+Table1[[#This Row],[Land Value]]),0)</f>
        <v>3699399</v>
      </c>
      <c r="P1595" s="123" t="str" cm="1">
        <f t="array" ref="P1595">_xlfn.IFS(Table1[[#This Row],[Asset Class]]&lt;&gt;"Local","y",P$11=$E1595,"y",Table1[[#This Row],[Asset Class]]="Local","")</f>
        <v>y</v>
      </c>
      <c r="Q1595" s="86" t="str" cm="1">
        <f t="array" ref="Q1595">_xlfn.IFS(Table1[[#This Row],[Asset Class]]&lt;&gt;"Local","y",Q$11=$E1595,"y",Table1[[#This Row],[Asset Class]]="Local","")</f>
        <v>y</v>
      </c>
      <c r="R1595" s="86" t="str" cm="1">
        <f t="array" ref="R1595">_xlfn.IFS(Table1[[#This Row],[Asset Class]]&lt;&gt;"Local","y",R$11=$E1595,"y",Table1[[#This Row],[Asset Class]]="Local","")</f>
        <v>y</v>
      </c>
      <c r="S1595" s="341" t="str" cm="1">
        <f t="array" ref="S1595">_xlfn.IFS(Table1[[#This Row],[Asset Class]]&lt;&gt;"Local","y",S$11=$E1595,"y",Table1[[#This Row],[Asset Class]]="Local","")</f>
        <v>y</v>
      </c>
      <c r="T1595" s="50"/>
      <c r="U1595" s="95">
        <f>IF(Table1[[#This Row],[Asset Class]]&lt;&gt;"Local",0.25,IF(P1595="y",1,""))</f>
        <v>0.25</v>
      </c>
      <c r="V1595" s="415">
        <f>IF(Table1[[#This Row],[Asset Class]]&lt;&gt;"Local",0.25,IF(Q1595="y",1,""))</f>
        <v>0.25</v>
      </c>
      <c r="W1595" s="415">
        <f>IF(Table1[[#This Row],[Asset Class]]&lt;&gt;"Local",0.25,IF(R1595="y",1,""))</f>
        <v>0.25</v>
      </c>
      <c r="X1595" s="415">
        <f>IF(Table1[[#This Row],[Asset Class]]&lt;&gt;"Local",0.25,IF(S1595="y",1,""))</f>
        <v>0.25</v>
      </c>
      <c r="Y1595" s="95">
        <f t="shared" si="144"/>
        <v>1</v>
      </c>
      <c r="Z1595" s="50"/>
      <c r="AA1595" s="257">
        <f t="shared" si="145"/>
        <v>924849.75</v>
      </c>
      <c r="AB1595" s="258">
        <f t="shared" si="146"/>
        <v>924849.75</v>
      </c>
      <c r="AC1595" s="258">
        <f t="shared" si="147"/>
        <v>924849.75</v>
      </c>
      <c r="AD1595" s="258">
        <f t="shared" si="148"/>
        <v>924849.75</v>
      </c>
      <c r="AE1595" s="259">
        <f t="shared" si="149"/>
        <v>3699399</v>
      </c>
    </row>
    <row r="1596" spans="1:31">
      <c r="A1596" s="26"/>
      <c r="B1596" s="210" t="s">
        <v>2746</v>
      </c>
      <c r="C1596" s="211" t="s">
        <v>2747</v>
      </c>
      <c r="D1596" s="211" t="s">
        <v>111</v>
      </c>
      <c r="E1596" s="211" t="s">
        <v>114</v>
      </c>
      <c r="F1596" s="241" t="s">
        <v>108</v>
      </c>
      <c r="G1596" s="357">
        <v>0.5</v>
      </c>
      <c r="H1596" s="360">
        <v>4278.6211865817277</v>
      </c>
      <c r="I1596" s="365">
        <v>77.371645491830151</v>
      </c>
      <c r="J1596" s="332">
        <f>Table1[[#This Row],[Embellishment Area (m2)]]*Table1[[#This Row],[Construction Unit Rate ($/m)]]*Table1[[#This Row],[Embellishment Area Factor]]</f>
        <v>165521.98082101755</v>
      </c>
      <c r="K1596" s="246">
        <v>0</v>
      </c>
      <c r="L1596" s="337">
        <v>51.919695325664051</v>
      </c>
      <c r="M1596" s="88">
        <f>Table1[[#This Row],[Size of land (m2)]]*Table1[[#This Row],[Land Unit Rate ($/m2)]]</f>
        <v>0</v>
      </c>
      <c r="N1596" s="244">
        <v>2021</v>
      </c>
      <c r="O1596" s="202">
        <f>ROUND(IF(Table1[[#This Row],[Valuation Year]]=2016,(Table1[[#This Row],[Total Construction Cost ($)]]+Table1[[#This Row],[Land Value]])*('General Input Sheet'!$G$38/'General Input Sheet'!$G$43),Table1[[#This Row],[Total Construction Cost ($)]]+Table1[[#This Row],[Land Value]]),0)</f>
        <v>165522</v>
      </c>
      <c r="P1596" s="123" t="str" cm="1">
        <f t="array" ref="P1596">_xlfn.IFS(Table1[[#This Row],[Asset Class]]&lt;&gt;"Local","y",P$11=$E1596,"y",Table1[[#This Row],[Asset Class]]="Local","")</f>
        <v/>
      </c>
      <c r="Q1596" s="86" t="str" cm="1">
        <f t="array" ref="Q1596">_xlfn.IFS(Table1[[#This Row],[Asset Class]]&lt;&gt;"Local","y",Q$11=$E1596,"y",Table1[[#This Row],[Asset Class]]="Local","")</f>
        <v/>
      </c>
      <c r="R1596" s="86" t="str" cm="1">
        <f t="array" ref="R1596">_xlfn.IFS(Table1[[#This Row],[Asset Class]]&lt;&gt;"Local","y",R$11=$E1596,"y",Table1[[#This Row],[Asset Class]]="Local","")</f>
        <v/>
      </c>
      <c r="S1596" s="341" t="str" cm="1">
        <f t="array" ref="S1596">_xlfn.IFS(Table1[[#This Row],[Asset Class]]&lt;&gt;"Local","y",S$11=$E1596,"y",Table1[[#This Row],[Asset Class]]="Local","")</f>
        <v>y</v>
      </c>
      <c r="T1596" s="50"/>
      <c r="U1596" s="95" t="str">
        <f>IF(Table1[[#This Row],[Asset Class]]&lt;&gt;"Local",0.25,IF(P1596="y",1,""))</f>
        <v/>
      </c>
      <c r="V1596" s="415" t="str">
        <f>IF(Table1[[#This Row],[Asset Class]]&lt;&gt;"Local",0.25,IF(Q1596="y",1,""))</f>
        <v/>
      </c>
      <c r="W1596" s="415" t="str">
        <f>IF(Table1[[#This Row],[Asset Class]]&lt;&gt;"Local",0.25,IF(R1596="y",1,""))</f>
        <v/>
      </c>
      <c r="X1596" s="415">
        <f>IF(Table1[[#This Row],[Asset Class]]&lt;&gt;"Local",0.25,IF(S1596="y",1,""))</f>
        <v>1</v>
      </c>
      <c r="Y1596" s="95">
        <f t="shared" si="144"/>
        <v>1</v>
      </c>
      <c r="Z1596" s="50"/>
      <c r="AA1596" s="257" t="str">
        <f t="shared" si="145"/>
        <v/>
      </c>
      <c r="AB1596" s="258" t="str">
        <f t="shared" si="146"/>
        <v/>
      </c>
      <c r="AC1596" s="258" t="str">
        <f t="shared" si="147"/>
        <v/>
      </c>
      <c r="AD1596" s="258">
        <f t="shared" si="148"/>
        <v>165522</v>
      </c>
      <c r="AE1596" s="259">
        <f t="shared" si="149"/>
        <v>165522</v>
      </c>
    </row>
    <row r="1597" spans="1:31">
      <c r="A1597" s="26"/>
      <c r="B1597" s="210" t="s">
        <v>2746</v>
      </c>
      <c r="C1597" s="211" t="s">
        <v>2748</v>
      </c>
      <c r="D1597" s="211" t="s">
        <v>111</v>
      </c>
      <c r="E1597" s="211" t="s">
        <v>114</v>
      </c>
      <c r="F1597" s="241" t="s">
        <v>103</v>
      </c>
      <c r="G1597" s="357">
        <v>0.5</v>
      </c>
      <c r="H1597" s="360">
        <v>2061.9898912750496</v>
      </c>
      <c r="I1597" s="365">
        <v>77.371645491830151</v>
      </c>
      <c r="J1597" s="332">
        <f>Table1[[#This Row],[Embellishment Area (m2)]]*Table1[[#This Row],[Construction Unit Rate ($/m)]]*Table1[[#This Row],[Embellishment Area Factor]]</f>
        <v>79769.775437735268</v>
      </c>
      <c r="K1597" s="246">
        <v>0</v>
      </c>
      <c r="L1597" s="337">
        <v>51.919695325664051</v>
      </c>
      <c r="M1597" s="88">
        <f>Table1[[#This Row],[Size of land (m2)]]*Table1[[#This Row],[Land Unit Rate ($/m2)]]</f>
        <v>0</v>
      </c>
      <c r="N1597" s="244">
        <v>2021</v>
      </c>
      <c r="O1597" s="202">
        <f>ROUND(IF(Table1[[#This Row],[Valuation Year]]=2016,(Table1[[#This Row],[Total Construction Cost ($)]]+Table1[[#This Row],[Land Value]])*('General Input Sheet'!$G$38/'General Input Sheet'!$G$43),Table1[[#This Row],[Total Construction Cost ($)]]+Table1[[#This Row],[Land Value]]),0)</f>
        <v>79770</v>
      </c>
      <c r="P1597" s="123" t="str" cm="1">
        <f t="array" ref="P1597">_xlfn.IFS(Table1[[#This Row],[Asset Class]]&lt;&gt;"Local","y",P$11=$E1597,"y",Table1[[#This Row],[Asset Class]]="Local","")</f>
        <v/>
      </c>
      <c r="Q1597" s="86" t="str" cm="1">
        <f t="array" ref="Q1597">_xlfn.IFS(Table1[[#This Row],[Asset Class]]&lt;&gt;"Local","y",Q$11=$E1597,"y",Table1[[#This Row],[Asset Class]]="Local","")</f>
        <v/>
      </c>
      <c r="R1597" s="86" t="str" cm="1">
        <f t="array" ref="R1597">_xlfn.IFS(Table1[[#This Row],[Asset Class]]&lt;&gt;"Local","y",R$11=$E1597,"y",Table1[[#This Row],[Asset Class]]="Local","")</f>
        <v/>
      </c>
      <c r="S1597" s="341" t="str" cm="1">
        <f t="array" ref="S1597">_xlfn.IFS(Table1[[#This Row],[Asset Class]]&lt;&gt;"Local","y",S$11=$E1597,"y",Table1[[#This Row],[Asset Class]]="Local","")</f>
        <v>y</v>
      </c>
      <c r="T1597" s="50"/>
      <c r="U1597" s="95" t="str">
        <f>IF(Table1[[#This Row],[Asset Class]]&lt;&gt;"Local",0.25,IF(P1597="y",1,""))</f>
        <v/>
      </c>
      <c r="V1597" s="415" t="str">
        <f>IF(Table1[[#This Row],[Asset Class]]&lt;&gt;"Local",0.25,IF(Q1597="y",1,""))</f>
        <v/>
      </c>
      <c r="W1597" s="415" t="str">
        <f>IF(Table1[[#This Row],[Asset Class]]&lt;&gt;"Local",0.25,IF(R1597="y",1,""))</f>
        <v/>
      </c>
      <c r="X1597" s="415">
        <f>IF(Table1[[#This Row],[Asset Class]]&lt;&gt;"Local",0.25,IF(S1597="y",1,""))</f>
        <v>1</v>
      </c>
      <c r="Y1597" s="95">
        <f t="shared" si="144"/>
        <v>1</v>
      </c>
      <c r="Z1597" s="50"/>
      <c r="AA1597" s="257" t="str">
        <f t="shared" si="145"/>
        <v/>
      </c>
      <c r="AB1597" s="258" t="str">
        <f t="shared" si="146"/>
        <v/>
      </c>
      <c r="AC1597" s="258" t="str">
        <f t="shared" si="147"/>
        <v/>
      </c>
      <c r="AD1597" s="258">
        <f t="shared" si="148"/>
        <v>79770</v>
      </c>
      <c r="AE1597" s="259">
        <f t="shared" si="149"/>
        <v>79770</v>
      </c>
    </row>
    <row r="1598" spans="1:31">
      <c r="A1598" s="26"/>
      <c r="B1598" s="210" t="s">
        <v>2749</v>
      </c>
      <c r="C1598" s="211" t="s">
        <v>2750</v>
      </c>
      <c r="D1598" s="211" t="s">
        <v>111</v>
      </c>
      <c r="E1598" s="211" t="s">
        <v>102</v>
      </c>
      <c r="F1598" s="241" t="s">
        <v>103</v>
      </c>
      <c r="G1598" s="357">
        <v>0.5</v>
      </c>
      <c r="H1598" s="360">
        <v>5684.7782113492103</v>
      </c>
      <c r="I1598" s="365">
        <v>143.96305955739601</v>
      </c>
      <c r="J1598" s="332">
        <f>Table1[[#This Row],[Embellishment Area (m2)]]*Table1[[#This Row],[Construction Unit Rate ($/m)]]*Table1[[#This Row],[Embellishment Area Factor]]</f>
        <v>409199.03210552677</v>
      </c>
      <c r="K1598" s="246">
        <v>0</v>
      </c>
      <c r="L1598" s="337">
        <v>39.027494808321961</v>
      </c>
      <c r="M1598" s="88">
        <f>Table1[[#This Row],[Size of land (m2)]]*Table1[[#This Row],[Land Unit Rate ($/m2)]]</f>
        <v>0</v>
      </c>
      <c r="N1598" s="244">
        <v>2021</v>
      </c>
      <c r="O1598" s="202">
        <f>ROUND(IF(Table1[[#This Row],[Valuation Year]]=2016,(Table1[[#This Row],[Total Construction Cost ($)]]+Table1[[#This Row],[Land Value]])*('General Input Sheet'!$G$38/'General Input Sheet'!$G$43),Table1[[#This Row],[Total Construction Cost ($)]]+Table1[[#This Row],[Land Value]]),0)</f>
        <v>409199</v>
      </c>
      <c r="P1598" s="123" t="str" cm="1">
        <f t="array" ref="P1598">_xlfn.IFS(Table1[[#This Row],[Asset Class]]&lt;&gt;"Local","y",P$11=$E1598,"y",Table1[[#This Row],[Asset Class]]="Local","")</f>
        <v/>
      </c>
      <c r="Q1598" s="86" t="str" cm="1">
        <f t="array" ref="Q1598">_xlfn.IFS(Table1[[#This Row],[Asset Class]]&lt;&gt;"Local","y",Q$11=$E1598,"y",Table1[[#This Row],[Asset Class]]="Local","")</f>
        <v/>
      </c>
      <c r="R1598" s="86" t="str" cm="1">
        <f t="array" ref="R1598">_xlfn.IFS(Table1[[#This Row],[Asset Class]]&lt;&gt;"Local","y",R$11=$E1598,"y",Table1[[#This Row],[Asset Class]]="Local","")</f>
        <v>y</v>
      </c>
      <c r="S1598" s="341" t="str" cm="1">
        <f t="array" ref="S1598">_xlfn.IFS(Table1[[#This Row],[Asset Class]]&lt;&gt;"Local","y",S$11=$E1598,"y",Table1[[#This Row],[Asset Class]]="Local","")</f>
        <v/>
      </c>
      <c r="T1598" s="50"/>
      <c r="U1598" s="95" t="str">
        <f>IF(Table1[[#This Row],[Asset Class]]&lt;&gt;"Local",0.25,IF(P1598="y",1,""))</f>
        <v/>
      </c>
      <c r="V1598" s="415" t="str">
        <f>IF(Table1[[#This Row],[Asset Class]]&lt;&gt;"Local",0.25,IF(Q1598="y",1,""))</f>
        <v/>
      </c>
      <c r="W1598" s="415">
        <f>IF(Table1[[#This Row],[Asset Class]]&lt;&gt;"Local",0.25,IF(R1598="y",1,""))</f>
        <v>1</v>
      </c>
      <c r="X1598" s="415" t="str">
        <f>IF(Table1[[#This Row],[Asset Class]]&lt;&gt;"Local",0.25,IF(S1598="y",1,""))</f>
        <v/>
      </c>
      <c r="Y1598" s="95">
        <f t="shared" si="144"/>
        <v>1</v>
      </c>
      <c r="Z1598" s="50"/>
      <c r="AA1598" s="257" t="str">
        <f t="shared" si="145"/>
        <v/>
      </c>
      <c r="AB1598" s="258" t="str">
        <f t="shared" si="146"/>
        <v/>
      </c>
      <c r="AC1598" s="258">
        <f t="shared" si="147"/>
        <v>409199</v>
      </c>
      <c r="AD1598" s="258" t="str">
        <f t="shared" si="148"/>
        <v/>
      </c>
      <c r="AE1598" s="259">
        <f t="shared" si="149"/>
        <v>409199</v>
      </c>
    </row>
    <row r="1599" spans="1:31">
      <c r="A1599" s="26"/>
      <c r="B1599" s="210" t="s">
        <v>2751</v>
      </c>
      <c r="C1599" s="211" t="s">
        <v>2752</v>
      </c>
      <c r="D1599" s="211" t="s">
        <v>111</v>
      </c>
      <c r="E1599" s="211" t="s">
        <v>114</v>
      </c>
      <c r="F1599" s="241" t="s">
        <v>108</v>
      </c>
      <c r="G1599" s="357">
        <v>0.5</v>
      </c>
      <c r="H1599" s="360">
        <v>1144.0015637862184</v>
      </c>
      <c r="I1599" s="365">
        <v>77.371645491830151</v>
      </c>
      <c r="J1599" s="332">
        <f>Table1[[#This Row],[Embellishment Area (m2)]]*Table1[[#This Row],[Construction Unit Rate ($/m)]]*Table1[[#This Row],[Embellishment Area Factor]]</f>
        <v>44256.641717683306</v>
      </c>
      <c r="K1599" s="246">
        <v>0</v>
      </c>
      <c r="L1599" s="337">
        <v>51.919695325664051</v>
      </c>
      <c r="M1599" s="88">
        <f>Table1[[#This Row],[Size of land (m2)]]*Table1[[#This Row],[Land Unit Rate ($/m2)]]</f>
        <v>0</v>
      </c>
      <c r="N1599" s="244">
        <v>2021</v>
      </c>
      <c r="O1599" s="202">
        <f>ROUND(IF(Table1[[#This Row],[Valuation Year]]=2016,(Table1[[#This Row],[Total Construction Cost ($)]]+Table1[[#This Row],[Land Value]])*('General Input Sheet'!$G$38/'General Input Sheet'!$G$43),Table1[[#This Row],[Total Construction Cost ($)]]+Table1[[#This Row],[Land Value]]),0)</f>
        <v>44257</v>
      </c>
      <c r="P1599" s="123" t="str" cm="1">
        <f t="array" ref="P1599">_xlfn.IFS(Table1[[#This Row],[Asset Class]]&lt;&gt;"Local","y",P$11=$E1599,"y",Table1[[#This Row],[Asset Class]]="Local","")</f>
        <v/>
      </c>
      <c r="Q1599" s="86" t="str" cm="1">
        <f t="array" ref="Q1599">_xlfn.IFS(Table1[[#This Row],[Asset Class]]&lt;&gt;"Local","y",Q$11=$E1599,"y",Table1[[#This Row],[Asset Class]]="Local","")</f>
        <v/>
      </c>
      <c r="R1599" s="86" t="str" cm="1">
        <f t="array" ref="R1599">_xlfn.IFS(Table1[[#This Row],[Asset Class]]&lt;&gt;"Local","y",R$11=$E1599,"y",Table1[[#This Row],[Asset Class]]="Local","")</f>
        <v/>
      </c>
      <c r="S1599" s="341" t="str" cm="1">
        <f t="array" ref="S1599">_xlfn.IFS(Table1[[#This Row],[Asset Class]]&lt;&gt;"Local","y",S$11=$E1599,"y",Table1[[#This Row],[Asset Class]]="Local","")</f>
        <v>y</v>
      </c>
      <c r="T1599" s="50"/>
      <c r="U1599" s="95" t="str">
        <f>IF(Table1[[#This Row],[Asset Class]]&lt;&gt;"Local",0.25,IF(P1599="y",1,""))</f>
        <v/>
      </c>
      <c r="V1599" s="415" t="str">
        <f>IF(Table1[[#This Row],[Asset Class]]&lt;&gt;"Local",0.25,IF(Q1599="y",1,""))</f>
        <v/>
      </c>
      <c r="W1599" s="415" t="str">
        <f>IF(Table1[[#This Row],[Asset Class]]&lt;&gt;"Local",0.25,IF(R1599="y",1,""))</f>
        <v/>
      </c>
      <c r="X1599" s="415">
        <f>IF(Table1[[#This Row],[Asset Class]]&lt;&gt;"Local",0.25,IF(S1599="y",1,""))</f>
        <v>1</v>
      </c>
      <c r="Y1599" s="95">
        <f t="shared" si="144"/>
        <v>1</v>
      </c>
      <c r="Z1599" s="50"/>
      <c r="AA1599" s="257" t="str">
        <f t="shared" si="145"/>
        <v/>
      </c>
      <c r="AB1599" s="258" t="str">
        <f t="shared" si="146"/>
        <v/>
      </c>
      <c r="AC1599" s="258" t="str">
        <f t="shared" si="147"/>
        <v/>
      </c>
      <c r="AD1599" s="258">
        <f t="shared" si="148"/>
        <v>44257</v>
      </c>
      <c r="AE1599" s="259">
        <f t="shared" si="149"/>
        <v>44257</v>
      </c>
    </row>
    <row r="1600" spans="1:31">
      <c r="A1600" s="26"/>
      <c r="B1600" s="210" t="s">
        <v>2753</v>
      </c>
      <c r="C1600" s="211" t="s">
        <v>2754</v>
      </c>
      <c r="D1600" s="211" t="s">
        <v>111</v>
      </c>
      <c r="E1600" s="211" t="s">
        <v>102</v>
      </c>
      <c r="F1600" s="241" t="s">
        <v>103</v>
      </c>
      <c r="G1600" s="357">
        <v>0.5</v>
      </c>
      <c r="H1600" s="360">
        <v>7621.21481467376</v>
      </c>
      <c r="I1600" s="365">
        <v>143.96305955739601</v>
      </c>
      <c r="J1600" s="332">
        <f>Table1[[#This Row],[Embellishment Area (m2)]]*Table1[[#This Row],[Construction Unit Rate ($/m)]]*Table1[[#This Row],[Embellishment Area Factor]]</f>
        <v>548586.70113229367</v>
      </c>
      <c r="K1600" s="246">
        <v>15242.42962934752</v>
      </c>
      <c r="L1600" s="337">
        <v>39.027494808321961</v>
      </c>
      <c r="M1600" s="88">
        <f>Table1[[#This Row],[Size of land (m2)]]*Table1[[#This Row],[Land Unit Rate ($/m2)]]</f>
        <v>594873.84322557319</v>
      </c>
      <c r="N1600" s="244">
        <v>2021</v>
      </c>
      <c r="O1600" s="202">
        <f>ROUND(IF(Table1[[#This Row],[Valuation Year]]=2016,(Table1[[#This Row],[Total Construction Cost ($)]]+Table1[[#This Row],[Land Value]])*('General Input Sheet'!$G$38/'General Input Sheet'!$G$43),Table1[[#This Row],[Total Construction Cost ($)]]+Table1[[#This Row],[Land Value]]),0)</f>
        <v>1143461</v>
      </c>
      <c r="P1600" s="123" t="str" cm="1">
        <f t="array" ref="P1600">_xlfn.IFS(Table1[[#This Row],[Asset Class]]&lt;&gt;"Local","y",P$11=$E1600,"y",Table1[[#This Row],[Asset Class]]="Local","")</f>
        <v/>
      </c>
      <c r="Q1600" s="86" t="str" cm="1">
        <f t="array" ref="Q1600">_xlfn.IFS(Table1[[#This Row],[Asset Class]]&lt;&gt;"Local","y",Q$11=$E1600,"y",Table1[[#This Row],[Asset Class]]="Local","")</f>
        <v/>
      </c>
      <c r="R1600" s="86" t="str" cm="1">
        <f t="array" ref="R1600">_xlfn.IFS(Table1[[#This Row],[Asset Class]]&lt;&gt;"Local","y",R$11=$E1600,"y",Table1[[#This Row],[Asset Class]]="Local","")</f>
        <v>y</v>
      </c>
      <c r="S1600" s="341" t="str" cm="1">
        <f t="array" ref="S1600">_xlfn.IFS(Table1[[#This Row],[Asset Class]]&lt;&gt;"Local","y",S$11=$E1600,"y",Table1[[#This Row],[Asset Class]]="Local","")</f>
        <v/>
      </c>
      <c r="T1600" s="50"/>
      <c r="U1600" s="95" t="str">
        <f>IF(Table1[[#This Row],[Asset Class]]&lt;&gt;"Local",0.25,IF(P1600="y",1,""))</f>
        <v/>
      </c>
      <c r="V1600" s="415" t="str">
        <f>IF(Table1[[#This Row],[Asset Class]]&lt;&gt;"Local",0.25,IF(Q1600="y",1,""))</f>
        <v/>
      </c>
      <c r="W1600" s="415">
        <f>IF(Table1[[#This Row],[Asset Class]]&lt;&gt;"Local",0.25,IF(R1600="y",1,""))</f>
        <v>1</v>
      </c>
      <c r="X1600" s="415" t="str">
        <f>IF(Table1[[#This Row],[Asset Class]]&lt;&gt;"Local",0.25,IF(S1600="y",1,""))</f>
        <v/>
      </c>
      <c r="Y1600" s="95">
        <f t="shared" si="144"/>
        <v>1</v>
      </c>
      <c r="Z1600" s="50"/>
      <c r="AA1600" s="257" t="str">
        <f t="shared" si="145"/>
        <v/>
      </c>
      <c r="AB1600" s="258" t="str">
        <f t="shared" si="146"/>
        <v/>
      </c>
      <c r="AC1600" s="258">
        <f t="shared" si="147"/>
        <v>1143461</v>
      </c>
      <c r="AD1600" s="258" t="str">
        <f t="shared" si="148"/>
        <v/>
      </c>
      <c r="AE1600" s="259">
        <f t="shared" si="149"/>
        <v>1143461</v>
      </c>
    </row>
    <row r="1601" spans="1:31">
      <c r="A1601" s="26"/>
      <c r="B1601" s="210" t="s">
        <v>2753</v>
      </c>
      <c r="C1601" s="211" t="s">
        <v>2755</v>
      </c>
      <c r="D1601" s="211" t="s">
        <v>111</v>
      </c>
      <c r="E1601" s="211" t="s">
        <v>102</v>
      </c>
      <c r="F1601" s="241" t="s">
        <v>108</v>
      </c>
      <c r="G1601" s="357">
        <v>0.5</v>
      </c>
      <c r="H1601" s="360">
        <v>11949.114036969795</v>
      </c>
      <c r="I1601" s="365">
        <v>143.96305955739601</v>
      </c>
      <c r="J1601" s="332">
        <f>Table1[[#This Row],[Embellishment Area (m2)]]*Table1[[#This Row],[Construction Unit Rate ($/m)]]*Table1[[#This Row],[Embellishment Area Factor]]</f>
        <v>860115.50788119959</v>
      </c>
      <c r="K1601" s="246">
        <v>23898.22807393959</v>
      </c>
      <c r="L1601" s="337">
        <v>39.027494808321961</v>
      </c>
      <c r="M1601" s="88">
        <f>Table1[[#This Row],[Size of land (m2)]]*Table1[[#This Row],[Land Unit Rate ($/m2)]]</f>
        <v>932687.97208377148</v>
      </c>
      <c r="N1601" s="244">
        <v>2021</v>
      </c>
      <c r="O1601" s="202">
        <f>ROUND(IF(Table1[[#This Row],[Valuation Year]]=2016,(Table1[[#This Row],[Total Construction Cost ($)]]+Table1[[#This Row],[Land Value]])*('General Input Sheet'!$G$38/'General Input Sheet'!$G$43),Table1[[#This Row],[Total Construction Cost ($)]]+Table1[[#This Row],[Land Value]]),0)</f>
        <v>1792803</v>
      </c>
      <c r="P1601" s="123" t="str" cm="1">
        <f t="array" ref="P1601">_xlfn.IFS(Table1[[#This Row],[Asset Class]]&lt;&gt;"Local","y",P$11=$E1601,"y",Table1[[#This Row],[Asset Class]]="Local","")</f>
        <v/>
      </c>
      <c r="Q1601" s="86" t="str" cm="1">
        <f t="array" ref="Q1601">_xlfn.IFS(Table1[[#This Row],[Asset Class]]&lt;&gt;"Local","y",Q$11=$E1601,"y",Table1[[#This Row],[Asset Class]]="Local","")</f>
        <v/>
      </c>
      <c r="R1601" s="86" t="str" cm="1">
        <f t="array" ref="R1601">_xlfn.IFS(Table1[[#This Row],[Asset Class]]&lt;&gt;"Local","y",R$11=$E1601,"y",Table1[[#This Row],[Asset Class]]="Local","")</f>
        <v>y</v>
      </c>
      <c r="S1601" s="341" t="str" cm="1">
        <f t="array" ref="S1601">_xlfn.IFS(Table1[[#This Row],[Asset Class]]&lt;&gt;"Local","y",S$11=$E1601,"y",Table1[[#This Row],[Asset Class]]="Local","")</f>
        <v/>
      </c>
      <c r="T1601" s="50"/>
      <c r="U1601" s="95" t="str">
        <f>IF(Table1[[#This Row],[Asset Class]]&lt;&gt;"Local",0.25,IF(P1601="y",1,""))</f>
        <v/>
      </c>
      <c r="V1601" s="415" t="str">
        <f>IF(Table1[[#This Row],[Asset Class]]&lt;&gt;"Local",0.25,IF(Q1601="y",1,""))</f>
        <v/>
      </c>
      <c r="W1601" s="415">
        <f>IF(Table1[[#This Row],[Asset Class]]&lt;&gt;"Local",0.25,IF(R1601="y",1,""))</f>
        <v>1</v>
      </c>
      <c r="X1601" s="415" t="str">
        <f>IF(Table1[[#This Row],[Asset Class]]&lt;&gt;"Local",0.25,IF(S1601="y",1,""))</f>
        <v/>
      </c>
      <c r="Y1601" s="95">
        <f t="shared" si="144"/>
        <v>1</v>
      </c>
      <c r="Z1601" s="50"/>
      <c r="AA1601" s="257" t="str">
        <f t="shared" si="145"/>
        <v/>
      </c>
      <c r="AB1601" s="258" t="str">
        <f t="shared" si="146"/>
        <v/>
      </c>
      <c r="AC1601" s="258">
        <f t="shared" si="147"/>
        <v>1792803</v>
      </c>
      <c r="AD1601" s="258" t="str">
        <f t="shared" si="148"/>
        <v/>
      </c>
      <c r="AE1601" s="259">
        <f t="shared" si="149"/>
        <v>1792803</v>
      </c>
    </row>
    <row r="1602" spans="1:31">
      <c r="A1602" s="26"/>
      <c r="B1602" s="210" t="s">
        <v>2756</v>
      </c>
      <c r="C1602" s="211" t="s">
        <v>2757</v>
      </c>
      <c r="D1602" s="211" t="s">
        <v>111</v>
      </c>
      <c r="E1602" s="211" t="s">
        <v>102</v>
      </c>
      <c r="F1602" s="241" t="s">
        <v>108</v>
      </c>
      <c r="G1602" s="357">
        <v>0.5</v>
      </c>
      <c r="H1602" s="360">
        <v>574.48183128432299</v>
      </c>
      <c r="I1602" s="365">
        <v>143.96305955739601</v>
      </c>
      <c r="J1602" s="332">
        <f>Table1[[#This Row],[Embellishment Area (m2)]]*Table1[[#This Row],[Construction Unit Rate ($/m)]]*Table1[[#This Row],[Embellishment Area Factor]]</f>
        <v>41352.081045913459</v>
      </c>
      <c r="K1602" s="246">
        <v>1148.963662568646</v>
      </c>
      <c r="L1602" s="337">
        <v>39.027494808321961</v>
      </c>
      <c r="M1602" s="88">
        <f>Table1[[#This Row],[Size of land (m2)]]*Table1[[#This Row],[Land Unit Rate ($/m2)]]</f>
        <v>44841.173375848419</v>
      </c>
      <c r="N1602" s="244">
        <v>2021</v>
      </c>
      <c r="O1602" s="202">
        <f>ROUND(IF(Table1[[#This Row],[Valuation Year]]=2016,(Table1[[#This Row],[Total Construction Cost ($)]]+Table1[[#This Row],[Land Value]])*('General Input Sheet'!$G$38/'General Input Sheet'!$G$43),Table1[[#This Row],[Total Construction Cost ($)]]+Table1[[#This Row],[Land Value]]),0)</f>
        <v>86193</v>
      </c>
      <c r="P1602" s="123" t="str" cm="1">
        <f t="array" ref="P1602">_xlfn.IFS(Table1[[#This Row],[Asset Class]]&lt;&gt;"Local","y",P$11=$E1602,"y",Table1[[#This Row],[Asset Class]]="Local","")</f>
        <v/>
      </c>
      <c r="Q1602" s="86" t="str" cm="1">
        <f t="array" ref="Q1602">_xlfn.IFS(Table1[[#This Row],[Asset Class]]&lt;&gt;"Local","y",Q$11=$E1602,"y",Table1[[#This Row],[Asset Class]]="Local","")</f>
        <v/>
      </c>
      <c r="R1602" s="86" t="str" cm="1">
        <f t="array" ref="R1602">_xlfn.IFS(Table1[[#This Row],[Asset Class]]&lt;&gt;"Local","y",R$11=$E1602,"y",Table1[[#This Row],[Asset Class]]="Local","")</f>
        <v>y</v>
      </c>
      <c r="S1602" s="341" t="str" cm="1">
        <f t="array" ref="S1602">_xlfn.IFS(Table1[[#This Row],[Asset Class]]&lt;&gt;"Local","y",S$11=$E1602,"y",Table1[[#This Row],[Asset Class]]="Local","")</f>
        <v/>
      </c>
      <c r="T1602" s="50"/>
      <c r="U1602" s="95" t="str">
        <f>IF(Table1[[#This Row],[Asset Class]]&lt;&gt;"Local",0.25,IF(P1602="y",1,""))</f>
        <v/>
      </c>
      <c r="V1602" s="415" t="str">
        <f>IF(Table1[[#This Row],[Asset Class]]&lt;&gt;"Local",0.25,IF(Q1602="y",1,""))</f>
        <v/>
      </c>
      <c r="W1602" s="415">
        <f>IF(Table1[[#This Row],[Asset Class]]&lt;&gt;"Local",0.25,IF(R1602="y",1,""))</f>
        <v>1</v>
      </c>
      <c r="X1602" s="415" t="str">
        <f>IF(Table1[[#This Row],[Asset Class]]&lt;&gt;"Local",0.25,IF(S1602="y",1,""))</f>
        <v/>
      </c>
      <c r="Y1602" s="95">
        <f t="shared" si="144"/>
        <v>1</v>
      </c>
      <c r="Z1602" s="50"/>
      <c r="AA1602" s="257" t="str">
        <f t="shared" si="145"/>
        <v/>
      </c>
      <c r="AB1602" s="258" t="str">
        <f t="shared" si="146"/>
        <v/>
      </c>
      <c r="AC1602" s="258">
        <f t="shared" si="147"/>
        <v>86193</v>
      </c>
      <c r="AD1602" s="258" t="str">
        <f t="shared" si="148"/>
        <v/>
      </c>
      <c r="AE1602" s="259">
        <f t="shared" si="149"/>
        <v>86193</v>
      </c>
    </row>
    <row r="1603" spans="1:31">
      <c r="A1603" s="26"/>
      <c r="B1603" s="210" t="s">
        <v>2758</v>
      </c>
      <c r="C1603" s="211" t="s">
        <v>2759</v>
      </c>
      <c r="D1603" s="211" t="s">
        <v>111</v>
      </c>
      <c r="E1603" s="211" t="s">
        <v>102</v>
      </c>
      <c r="F1603" s="241" t="s">
        <v>108</v>
      </c>
      <c r="G1603" s="357">
        <v>0.5</v>
      </c>
      <c r="H1603" s="360">
        <v>516.59241898347545</v>
      </c>
      <c r="I1603" s="365">
        <v>143.96305955739601</v>
      </c>
      <c r="J1603" s="332">
        <f>Table1[[#This Row],[Embellishment Area (m2)]]*Table1[[#This Row],[Construction Unit Rate ($/m)]]*Table1[[#This Row],[Embellishment Area Factor]]</f>
        <v>37185.112590508674</v>
      </c>
      <c r="K1603" s="246">
        <v>1033.1848379669509</v>
      </c>
      <c r="L1603" s="337">
        <v>39.027494808321961</v>
      </c>
      <c r="M1603" s="88">
        <f>Table1[[#This Row],[Size of land (m2)]]*Table1[[#This Row],[Land Unit Rate ($/m2)]]</f>
        <v>40322.615899792145</v>
      </c>
      <c r="N1603" s="244">
        <v>2021</v>
      </c>
      <c r="O1603" s="202">
        <f>ROUND(IF(Table1[[#This Row],[Valuation Year]]=2016,(Table1[[#This Row],[Total Construction Cost ($)]]+Table1[[#This Row],[Land Value]])*('General Input Sheet'!$G$38/'General Input Sheet'!$G$43),Table1[[#This Row],[Total Construction Cost ($)]]+Table1[[#This Row],[Land Value]]),0)</f>
        <v>77508</v>
      </c>
      <c r="P1603" s="123" t="str" cm="1">
        <f t="array" ref="P1603">_xlfn.IFS(Table1[[#This Row],[Asset Class]]&lt;&gt;"Local","y",P$11=$E1603,"y",Table1[[#This Row],[Asset Class]]="Local","")</f>
        <v/>
      </c>
      <c r="Q1603" s="86" t="str" cm="1">
        <f t="array" ref="Q1603">_xlfn.IFS(Table1[[#This Row],[Asset Class]]&lt;&gt;"Local","y",Q$11=$E1603,"y",Table1[[#This Row],[Asset Class]]="Local","")</f>
        <v/>
      </c>
      <c r="R1603" s="86" t="str" cm="1">
        <f t="array" ref="R1603">_xlfn.IFS(Table1[[#This Row],[Asset Class]]&lt;&gt;"Local","y",R$11=$E1603,"y",Table1[[#This Row],[Asset Class]]="Local","")</f>
        <v>y</v>
      </c>
      <c r="S1603" s="341" t="str" cm="1">
        <f t="array" ref="S1603">_xlfn.IFS(Table1[[#This Row],[Asset Class]]&lt;&gt;"Local","y",S$11=$E1603,"y",Table1[[#This Row],[Asset Class]]="Local","")</f>
        <v/>
      </c>
      <c r="T1603" s="50"/>
      <c r="U1603" s="95" t="str">
        <f>IF(Table1[[#This Row],[Asset Class]]&lt;&gt;"Local",0.25,IF(P1603="y",1,""))</f>
        <v/>
      </c>
      <c r="V1603" s="415" t="str">
        <f>IF(Table1[[#This Row],[Asset Class]]&lt;&gt;"Local",0.25,IF(Q1603="y",1,""))</f>
        <v/>
      </c>
      <c r="W1603" s="415">
        <f>IF(Table1[[#This Row],[Asset Class]]&lt;&gt;"Local",0.25,IF(R1603="y",1,""))</f>
        <v>1</v>
      </c>
      <c r="X1603" s="415" t="str">
        <f>IF(Table1[[#This Row],[Asset Class]]&lt;&gt;"Local",0.25,IF(S1603="y",1,""))</f>
        <v/>
      </c>
      <c r="Y1603" s="95">
        <f t="shared" si="144"/>
        <v>1</v>
      </c>
      <c r="Z1603" s="50"/>
      <c r="AA1603" s="257" t="str">
        <f t="shared" si="145"/>
        <v/>
      </c>
      <c r="AB1603" s="258" t="str">
        <f t="shared" si="146"/>
        <v/>
      </c>
      <c r="AC1603" s="258">
        <f t="shared" si="147"/>
        <v>77508</v>
      </c>
      <c r="AD1603" s="258" t="str">
        <f t="shared" si="148"/>
        <v/>
      </c>
      <c r="AE1603" s="259">
        <f t="shared" si="149"/>
        <v>77508</v>
      </c>
    </row>
    <row r="1604" spans="1:31">
      <c r="A1604" s="26"/>
      <c r="B1604" s="210" t="s">
        <v>2760</v>
      </c>
      <c r="C1604" s="211" t="s">
        <v>2761</v>
      </c>
      <c r="D1604" s="211" t="s">
        <v>111</v>
      </c>
      <c r="E1604" s="211" t="s">
        <v>102</v>
      </c>
      <c r="F1604" s="241" t="s">
        <v>108</v>
      </c>
      <c r="G1604" s="357">
        <v>0.5</v>
      </c>
      <c r="H1604" s="360">
        <v>517.51801265447352</v>
      </c>
      <c r="I1604" s="365">
        <v>143.96305955739601</v>
      </c>
      <c r="J1604" s="332">
        <f>Table1[[#This Row],[Embellishment Area (m2)]]*Table1[[#This Row],[Construction Unit Rate ($/m)]]*Table1[[#This Row],[Embellishment Area Factor]]</f>
        <v>37251.738238900594</v>
      </c>
      <c r="K1604" s="246">
        <v>1035.036025308947</v>
      </c>
      <c r="L1604" s="337">
        <v>39.027494808321961</v>
      </c>
      <c r="M1604" s="88">
        <f>Table1[[#This Row],[Size of land (m2)]]*Table1[[#This Row],[Land Unit Rate ($/m2)]]</f>
        <v>40394.863104171127</v>
      </c>
      <c r="N1604" s="244">
        <v>2021</v>
      </c>
      <c r="O1604" s="202">
        <f>ROUND(IF(Table1[[#This Row],[Valuation Year]]=2016,(Table1[[#This Row],[Total Construction Cost ($)]]+Table1[[#This Row],[Land Value]])*('General Input Sheet'!$G$38/'General Input Sheet'!$G$43),Table1[[#This Row],[Total Construction Cost ($)]]+Table1[[#This Row],[Land Value]]),0)</f>
        <v>77647</v>
      </c>
      <c r="P1604" s="123" t="str" cm="1">
        <f t="array" ref="P1604">_xlfn.IFS(Table1[[#This Row],[Asset Class]]&lt;&gt;"Local","y",P$11=$E1604,"y",Table1[[#This Row],[Asset Class]]="Local","")</f>
        <v/>
      </c>
      <c r="Q1604" s="86" t="str" cm="1">
        <f t="array" ref="Q1604">_xlfn.IFS(Table1[[#This Row],[Asset Class]]&lt;&gt;"Local","y",Q$11=$E1604,"y",Table1[[#This Row],[Asset Class]]="Local","")</f>
        <v/>
      </c>
      <c r="R1604" s="86" t="str" cm="1">
        <f t="array" ref="R1604">_xlfn.IFS(Table1[[#This Row],[Asset Class]]&lt;&gt;"Local","y",R$11=$E1604,"y",Table1[[#This Row],[Asset Class]]="Local","")</f>
        <v>y</v>
      </c>
      <c r="S1604" s="341" t="str" cm="1">
        <f t="array" ref="S1604">_xlfn.IFS(Table1[[#This Row],[Asset Class]]&lt;&gt;"Local","y",S$11=$E1604,"y",Table1[[#This Row],[Asset Class]]="Local","")</f>
        <v/>
      </c>
      <c r="T1604" s="50"/>
      <c r="U1604" s="95" t="str">
        <f>IF(Table1[[#This Row],[Asset Class]]&lt;&gt;"Local",0.25,IF(P1604="y",1,""))</f>
        <v/>
      </c>
      <c r="V1604" s="415" t="str">
        <f>IF(Table1[[#This Row],[Asset Class]]&lt;&gt;"Local",0.25,IF(Q1604="y",1,""))</f>
        <v/>
      </c>
      <c r="W1604" s="415">
        <f>IF(Table1[[#This Row],[Asset Class]]&lt;&gt;"Local",0.25,IF(R1604="y",1,""))</f>
        <v>1</v>
      </c>
      <c r="X1604" s="415" t="str">
        <f>IF(Table1[[#This Row],[Asset Class]]&lt;&gt;"Local",0.25,IF(S1604="y",1,""))</f>
        <v/>
      </c>
      <c r="Y1604" s="95">
        <f t="shared" si="144"/>
        <v>1</v>
      </c>
      <c r="Z1604" s="50"/>
      <c r="AA1604" s="257" t="str">
        <f t="shared" si="145"/>
        <v/>
      </c>
      <c r="AB1604" s="258" t="str">
        <f t="shared" si="146"/>
        <v/>
      </c>
      <c r="AC1604" s="258">
        <f t="shared" si="147"/>
        <v>77647</v>
      </c>
      <c r="AD1604" s="258" t="str">
        <f t="shared" si="148"/>
        <v/>
      </c>
      <c r="AE1604" s="259">
        <f t="shared" si="149"/>
        <v>77647</v>
      </c>
    </row>
    <row r="1605" spans="1:31">
      <c r="A1605" s="26"/>
      <c r="B1605" s="210" t="s">
        <v>2762</v>
      </c>
      <c r="C1605" s="211" t="s">
        <v>2763</v>
      </c>
      <c r="D1605" s="211" t="s">
        <v>111</v>
      </c>
      <c r="E1605" s="211" t="s">
        <v>102</v>
      </c>
      <c r="F1605" s="241" t="s">
        <v>103</v>
      </c>
      <c r="G1605" s="357">
        <v>0.5</v>
      </c>
      <c r="H1605" s="360">
        <v>517.50396127704801</v>
      </c>
      <c r="I1605" s="365">
        <v>143.96305955739601</v>
      </c>
      <c r="J1605" s="332">
        <f>Table1[[#This Row],[Embellishment Area (m2)]]*Table1[[#This Row],[Construction Unit Rate ($/m)]]*Table1[[#This Row],[Embellishment Area Factor]]</f>
        <v>37250.726799258009</v>
      </c>
      <c r="K1605" s="246">
        <v>1035.007922554096</v>
      </c>
      <c r="L1605" s="337">
        <v>39.027494808321961</v>
      </c>
      <c r="M1605" s="88">
        <f>Table1[[#This Row],[Size of land (m2)]]*Table1[[#This Row],[Land Unit Rate ($/m2)]]</f>
        <v>40393.766324052078</v>
      </c>
      <c r="N1605" s="244">
        <v>2021</v>
      </c>
      <c r="O1605" s="202">
        <f>ROUND(IF(Table1[[#This Row],[Valuation Year]]=2016,(Table1[[#This Row],[Total Construction Cost ($)]]+Table1[[#This Row],[Land Value]])*('General Input Sheet'!$G$38/'General Input Sheet'!$G$43),Table1[[#This Row],[Total Construction Cost ($)]]+Table1[[#This Row],[Land Value]]),0)</f>
        <v>77644</v>
      </c>
      <c r="P1605" s="123" t="str" cm="1">
        <f t="array" ref="P1605">_xlfn.IFS(Table1[[#This Row],[Asset Class]]&lt;&gt;"Local","y",P$11=$E1605,"y",Table1[[#This Row],[Asset Class]]="Local","")</f>
        <v/>
      </c>
      <c r="Q1605" s="86" t="str" cm="1">
        <f t="array" ref="Q1605">_xlfn.IFS(Table1[[#This Row],[Asset Class]]&lt;&gt;"Local","y",Q$11=$E1605,"y",Table1[[#This Row],[Asset Class]]="Local","")</f>
        <v/>
      </c>
      <c r="R1605" s="86" t="str" cm="1">
        <f t="array" ref="R1605">_xlfn.IFS(Table1[[#This Row],[Asset Class]]&lt;&gt;"Local","y",R$11=$E1605,"y",Table1[[#This Row],[Asset Class]]="Local","")</f>
        <v>y</v>
      </c>
      <c r="S1605" s="341" t="str" cm="1">
        <f t="array" ref="S1605">_xlfn.IFS(Table1[[#This Row],[Asset Class]]&lt;&gt;"Local","y",S$11=$E1605,"y",Table1[[#This Row],[Asset Class]]="Local","")</f>
        <v/>
      </c>
      <c r="T1605" s="50"/>
      <c r="U1605" s="95" t="str">
        <f>IF(Table1[[#This Row],[Asset Class]]&lt;&gt;"Local",0.25,IF(P1605="y",1,""))</f>
        <v/>
      </c>
      <c r="V1605" s="415" t="str">
        <f>IF(Table1[[#This Row],[Asset Class]]&lt;&gt;"Local",0.25,IF(Q1605="y",1,""))</f>
        <v/>
      </c>
      <c r="W1605" s="415">
        <f>IF(Table1[[#This Row],[Asset Class]]&lt;&gt;"Local",0.25,IF(R1605="y",1,""))</f>
        <v>1</v>
      </c>
      <c r="X1605" s="415" t="str">
        <f>IF(Table1[[#This Row],[Asset Class]]&lt;&gt;"Local",0.25,IF(S1605="y",1,""))</f>
        <v/>
      </c>
      <c r="Y1605" s="95">
        <f t="shared" si="144"/>
        <v>1</v>
      </c>
      <c r="Z1605" s="50"/>
      <c r="AA1605" s="257" t="str">
        <f t="shared" si="145"/>
        <v/>
      </c>
      <c r="AB1605" s="258" t="str">
        <f t="shared" si="146"/>
        <v/>
      </c>
      <c r="AC1605" s="258">
        <f t="shared" si="147"/>
        <v>77644</v>
      </c>
      <c r="AD1605" s="258" t="str">
        <f t="shared" si="148"/>
        <v/>
      </c>
      <c r="AE1605" s="259">
        <f t="shared" si="149"/>
        <v>77644</v>
      </c>
    </row>
    <row r="1606" spans="1:31">
      <c r="A1606" s="26"/>
      <c r="B1606" s="210" t="s">
        <v>2764</v>
      </c>
      <c r="C1606" s="211" t="s">
        <v>2765</v>
      </c>
      <c r="D1606" s="211" t="s">
        <v>111</v>
      </c>
      <c r="E1606" s="211" t="s">
        <v>107</v>
      </c>
      <c r="F1606" s="241" t="s">
        <v>103</v>
      </c>
      <c r="G1606" s="357">
        <v>0.5</v>
      </c>
      <c r="H1606" s="360">
        <v>948.12527894701952</v>
      </c>
      <c r="I1606" s="365">
        <v>111.62041035606889</v>
      </c>
      <c r="J1606" s="332">
        <f>Table1[[#This Row],[Embellishment Area (m2)]]*Table1[[#This Row],[Construction Unit Rate ($/m)]]*Table1[[#This Row],[Embellishment Area Factor]]</f>
        <v>52915.066352514303</v>
      </c>
      <c r="K1606" s="246">
        <v>1896.250557894039</v>
      </c>
      <c r="L1606" s="337">
        <v>66.125722619436161</v>
      </c>
      <c r="M1606" s="88">
        <f>Table1[[#This Row],[Size of land (m2)]]*Table1[[#This Row],[Land Unit Rate ($/m2)]]</f>
        <v>125390.9384082523</v>
      </c>
      <c r="N1606" s="244">
        <v>2021</v>
      </c>
      <c r="O1606" s="202">
        <f>ROUND(IF(Table1[[#This Row],[Valuation Year]]=2016,(Table1[[#This Row],[Total Construction Cost ($)]]+Table1[[#This Row],[Land Value]])*('General Input Sheet'!$G$38/'General Input Sheet'!$G$43),Table1[[#This Row],[Total Construction Cost ($)]]+Table1[[#This Row],[Land Value]]),0)</f>
        <v>178306</v>
      </c>
      <c r="P1606" s="123" t="str" cm="1">
        <f t="array" ref="P1606">_xlfn.IFS(Table1[[#This Row],[Asset Class]]&lt;&gt;"Local","y",P$11=$E1606,"y",Table1[[#This Row],[Asset Class]]="Local","")</f>
        <v>y</v>
      </c>
      <c r="Q1606" s="86" t="str" cm="1">
        <f t="array" ref="Q1606">_xlfn.IFS(Table1[[#This Row],[Asset Class]]&lt;&gt;"Local","y",Q$11=$E1606,"y",Table1[[#This Row],[Asset Class]]="Local","")</f>
        <v/>
      </c>
      <c r="R1606" s="86" t="str" cm="1">
        <f t="array" ref="R1606">_xlfn.IFS(Table1[[#This Row],[Asset Class]]&lt;&gt;"Local","y",R$11=$E1606,"y",Table1[[#This Row],[Asset Class]]="Local","")</f>
        <v/>
      </c>
      <c r="S1606" s="341" t="str" cm="1">
        <f t="array" ref="S1606">_xlfn.IFS(Table1[[#This Row],[Asset Class]]&lt;&gt;"Local","y",S$11=$E1606,"y",Table1[[#This Row],[Asset Class]]="Local","")</f>
        <v/>
      </c>
      <c r="T1606" s="50"/>
      <c r="U1606" s="95">
        <f>IF(Table1[[#This Row],[Asset Class]]&lt;&gt;"Local",0.25,IF(P1606="y",1,""))</f>
        <v>1</v>
      </c>
      <c r="V1606" s="415" t="str">
        <f>IF(Table1[[#This Row],[Asset Class]]&lt;&gt;"Local",0.25,IF(Q1606="y",1,""))</f>
        <v/>
      </c>
      <c r="W1606" s="415" t="str">
        <f>IF(Table1[[#This Row],[Asset Class]]&lt;&gt;"Local",0.25,IF(R1606="y",1,""))</f>
        <v/>
      </c>
      <c r="X1606" s="415" t="str">
        <f>IF(Table1[[#This Row],[Asset Class]]&lt;&gt;"Local",0.25,IF(S1606="y",1,""))</f>
        <v/>
      </c>
      <c r="Y1606" s="95">
        <f t="shared" si="144"/>
        <v>1</v>
      </c>
      <c r="Z1606" s="50"/>
      <c r="AA1606" s="257">
        <f t="shared" si="145"/>
        <v>178306</v>
      </c>
      <c r="AB1606" s="258" t="str">
        <f t="shared" si="146"/>
        <v/>
      </c>
      <c r="AC1606" s="258" t="str">
        <f t="shared" si="147"/>
        <v/>
      </c>
      <c r="AD1606" s="258" t="str">
        <f t="shared" si="148"/>
        <v/>
      </c>
      <c r="AE1606" s="259">
        <f t="shared" si="149"/>
        <v>178306</v>
      </c>
    </row>
    <row r="1607" spans="1:31">
      <c r="A1607" s="26"/>
      <c r="B1607" s="210" t="s">
        <v>2766</v>
      </c>
      <c r="C1607" s="211" t="s">
        <v>2767</v>
      </c>
      <c r="D1607" s="211" t="s">
        <v>111</v>
      </c>
      <c r="E1607" s="211" t="s">
        <v>143</v>
      </c>
      <c r="F1607" s="241" t="s">
        <v>103</v>
      </c>
      <c r="G1607" s="357">
        <v>0.5</v>
      </c>
      <c r="H1607" s="360">
        <v>4830.3893505295955</v>
      </c>
      <c r="I1607" s="365">
        <v>115.6419902144599</v>
      </c>
      <c r="J1607" s="332">
        <f>Table1[[#This Row],[Embellishment Area (m2)]]*Table1[[#This Row],[Construction Unit Rate ($/m)]]*Table1[[#This Row],[Embellishment Area Factor]]</f>
        <v>279297.91900298739</v>
      </c>
      <c r="K1607" s="246">
        <v>0</v>
      </c>
      <c r="L1607" s="337">
        <v>85.331826959272703</v>
      </c>
      <c r="M1607" s="88">
        <f>Table1[[#This Row],[Size of land (m2)]]*Table1[[#This Row],[Land Unit Rate ($/m2)]]</f>
        <v>0</v>
      </c>
      <c r="N1607" s="244">
        <v>2021</v>
      </c>
      <c r="O1607" s="202">
        <f>ROUND(IF(Table1[[#This Row],[Valuation Year]]=2016,(Table1[[#This Row],[Total Construction Cost ($)]]+Table1[[#This Row],[Land Value]])*('General Input Sheet'!$G$38/'General Input Sheet'!$G$43),Table1[[#This Row],[Total Construction Cost ($)]]+Table1[[#This Row],[Land Value]]),0)</f>
        <v>279298</v>
      </c>
      <c r="P1607" s="123" t="str" cm="1">
        <f t="array" ref="P1607">_xlfn.IFS(Table1[[#This Row],[Asset Class]]&lt;&gt;"Local","y",P$11=$E1607,"y",Table1[[#This Row],[Asset Class]]="Local","")</f>
        <v/>
      </c>
      <c r="Q1607" s="86" t="str" cm="1">
        <f t="array" ref="Q1607">_xlfn.IFS(Table1[[#This Row],[Asset Class]]&lt;&gt;"Local","y",Q$11=$E1607,"y",Table1[[#This Row],[Asset Class]]="Local","")</f>
        <v>y</v>
      </c>
      <c r="R1607" s="86" t="str" cm="1">
        <f t="array" ref="R1607">_xlfn.IFS(Table1[[#This Row],[Asset Class]]&lt;&gt;"Local","y",R$11=$E1607,"y",Table1[[#This Row],[Asset Class]]="Local","")</f>
        <v/>
      </c>
      <c r="S1607" s="341" t="str" cm="1">
        <f t="array" ref="S1607">_xlfn.IFS(Table1[[#This Row],[Asset Class]]&lt;&gt;"Local","y",S$11=$E1607,"y",Table1[[#This Row],[Asset Class]]="Local","")</f>
        <v/>
      </c>
      <c r="T1607" s="50"/>
      <c r="U1607" s="95" t="str">
        <f>IF(Table1[[#This Row],[Asset Class]]&lt;&gt;"Local",0.25,IF(P1607="y",1,""))</f>
        <v/>
      </c>
      <c r="V1607" s="415">
        <f>IF(Table1[[#This Row],[Asset Class]]&lt;&gt;"Local",0.25,IF(Q1607="y",1,""))</f>
        <v>1</v>
      </c>
      <c r="W1607" s="415" t="str">
        <f>IF(Table1[[#This Row],[Asset Class]]&lt;&gt;"Local",0.25,IF(R1607="y",1,""))</f>
        <v/>
      </c>
      <c r="X1607" s="415" t="str">
        <f>IF(Table1[[#This Row],[Asset Class]]&lt;&gt;"Local",0.25,IF(S1607="y",1,""))</f>
        <v/>
      </c>
      <c r="Y1607" s="95">
        <f t="shared" si="144"/>
        <v>1</v>
      </c>
      <c r="Z1607" s="50"/>
      <c r="AA1607" s="257" t="str">
        <f t="shared" si="145"/>
        <v/>
      </c>
      <c r="AB1607" s="258">
        <f t="shared" si="146"/>
        <v>279298</v>
      </c>
      <c r="AC1607" s="258" t="str">
        <f t="shared" si="147"/>
        <v/>
      </c>
      <c r="AD1607" s="258" t="str">
        <f t="shared" si="148"/>
        <v/>
      </c>
      <c r="AE1607" s="259">
        <f t="shared" si="149"/>
        <v>279298</v>
      </c>
    </row>
    <row r="1608" spans="1:31">
      <c r="A1608" s="26"/>
      <c r="B1608" s="210" t="s">
        <v>2768</v>
      </c>
      <c r="C1608" s="211" t="s">
        <v>2769</v>
      </c>
      <c r="D1608" s="211" t="s">
        <v>111</v>
      </c>
      <c r="E1608" s="211" t="s">
        <v>107</v>
      </c>
      <c r="F1608" s="241" t="s">
        <v>108</v>
      </c>
      <c r="G1608" s="357">
        <v>0.5</v>
      </c>
      <c r="H1608" s="360">
        <v>3460.1909334496422</v>
      </c>
      <c r="I1608" s="365">
        <v>111.62041035606889</v>
      </c>
      <c r="J1608" s="332">
        <f>Table1[[#This Row],[Embellishment Area (m2)]]*Table1[[#This Row],[Construction Unit Rate ($/m)]]*Table1[[#This Row],[Embellishment Area Factor]]</f>
        <v>193113.96595099906</v>
      </c>
      <c r="K1608" s="246">
        <v>6920.3818668992844</v>
      </c>
      <c r="L1608" s="337">
        <v>66.125722619436161</v>
      </c>
      <c r="M1608" s="88">
        <f>Table1[[#This Row],[Size of land (m2)]]*Table1[[#This Row],[Land Unit Rate ($/m2)]]</f>
        <v>457615.25175115786</v>
      </c>
      <c r="N1608" s="244">
        <v>2021</v>
      </c>
      <c r="O1608" s="202">
        <f>ROUND(IF(Table1[[#This Row],[Valuation Year]]=2016,(Table1[[#This Row],[Total Construction Cost ($)]]+Table1[[#This Row],[Land Value]])*('General Input Sheet'!$G$38/'General Input Sheet'!$G$43),Table1[[#This Row],[Total Construction Cost ($)]]+Table1[[#This Row],[Land Value]]),0)</f>
        <v>650729</v>
      </c>
      <c r="P1608" s="123" t="str" cm="1">
        <f t="array" ref="P1608">_xlfn.IFS(Table1[[#This Row],[Asset Class]]&lt;&gt;"Local","y",P$11=$E1608,"y",Table1[[#This Row],[Asset Class]]="Local","")</f>
        <v>y</v>
      </c>
      <c r="Q1608" s="86" t="str" cm="1">
        <f t="array" ref="Q1608">_xlfn.IFS(Table1[[#This Row],[Asset Class]]&lt;&gt;"Local","y",Q$11=$E1608,"y",Table1[[#This Row],[Asset Class]]="Local","")</f>
        <v/>
      </c>
      <c r="R1608" s="86" t="str" cm="1">
        <f t="array" ref="R1608">_xlfn.IFS(Table1[[#This Row],[Asset Class]]&lt;&gt;"Local","y",R$11=$E1608,"y",Table1[[#This Row],[Asset Class]]="Local","")</f>
        <v/>
      </c>
      <c r="S1608" s="341" t="str" cm="1">
        <f t="array" ref="S1608">_xlfn.IFS(Table1[[#This Row],[Asset Class]]&lt;&gt;"Local","y",S$11=$E1608,"y",Table1[[#This Row],[Asset Class]]="Local","")</f>
        <v/>
      </c>
      <c r="T1608" s="50"/>
      <c r="U1608" s="95">
        <f>IF(Table1[[#This Row],[Asset Class]]&lt;&gt;"Local",0.25,IF(P1608="y",1,""))</f>
        <v>1</v>
      </c>
      <c r="V1608" s="415" t="str">
        <f>IF(Table1[[#This Row],[Asset Class]]&lt;&gt;"Local",0.25,IF(Q1608="y",1,""))</f>
        <v/>
      </c>
      <c r="W1608" s="415" t="str">
        <f>IF(Table1[[#This Row],[Asset Class]]&lt;&gt;"Local",0.25,IF(R1608="y",1,""))</f>
        <v/>
      </c>
      <c r="X1608" s="415" t="str">
        <f>IF(Table1[[#This Row],[Asset Class]]&lt;&gt;"Local",0.25,IF(S1608="y",1,""))</f>
        <v/>
      </c>
      <c r="Y1608" s="95">
        <f t="shared" si="144"/>
        <v>1</v>
      </c>
      <c r="Z1608" s="50"/>
      <c r="AA1608" s="257">
        <f t="shared" si="145"/>
        <v>650729</v>
      </c>
      <c r="AB1608" s="258" t="str">
        <f t="shared" si="146"/>
        <v/>
      </c>
      <c r="AC1608" s="258" t="str">
        <f t="shared" si="147"/>
        <v/>
      </c>
      <c r="AD1608" s="258" t="str">
        <f t="shared" si="148"/>
        <v/>
      </c>
      <c r="AE1608" s="259">
        <f t="shared" si="149"/>
        <v>650729</v>
      </c>
    </row>
    <row r="1609" spans="1:31">
      <c r="A1609" s="26"/>
      <c r="B1609" s="210" t="s">
        <v>2770</v>
      </c>
      <c r="C1609" s="211" t="s">
        <v>2771</v>
      </c>
      <c r="D1609" s="211" t="s">
        <v>111</v>
      </c>
      <c r="E1609" s="211" t="s">
        <v>114</v>
      </c>
      <c r="F1609" s="241" t="s">
        <v>108</v>
      </c>
      <c r="G1609" s="357">
        <v>0.5</v>
      </c>
      <c r="H1609" s="360">
        <v>19611.848907064126</v>
      </c>
      <c r="I1609" s="365">
        <v>77.371645491830151</v>
      </c>
      <c r="J1609" s="332">
        <f>Table1[[#This Row],[Embellishment Area (m2)]]*Table1[[#This Row],[Construction Unit Rate ($/m)]]*Table1[[#This Row],[Embellishment Area Factor]]</f>
        <v>758700.51053835114</v>
      </c>
      <c r="K1609" s="246">
        <v>0</v>
      </c>
      <c r="L1609" s="337">
        <v>51.919695325664051</v>
      </c>
      <c r="M1609" s="88">
        <f>Table1[[#This Row],[Size of land (m2)]]*Table1[[#This Row],[Land Unit Rate ($/m2)]]</f>
        <v>0</v>
      </c>
      <c r="N1609" s="244">
        <v>2021</v>
      </c>
      <c r="O1609" s="202">
        <f>ROUND(IF(Table1[[#This Row],[Valuation Year]]=2016,(Table1[[#This Row],[Total Construction Cost ($)]]+Table1[[#This Row],[Land Value]])*('General Input Sheet'!$G$38/'General Input Sheet'!$G$43),Table1[[#This Row],[Total Construction Cost ($)]]+Table1[[#This Row],[Land Value]]),0)</f>
        <v>758701</v>
      </c>
      <c r="P1609" s="123" t="str" cm="1">
        <f t="array" ref="P1609">_xlfn.IFS(Table1[[#This Row],[Asset Class]]&lt;&gt;"Local","y",P$11=$E1609,"y",Table1[[#This Row],[Asset Class]]="Local","")</f>
        <v/>
      </c>
      <c r="Q1609" s="86" t="str" cm="1">
        <f t="array" ref="Q1609">_xlfn.IFS(Table1[[#This Row],[Asset Class]]&lt;&gt;"Local","y",Q$11=$E1609,"y",Table1[[#This Row],[Asset Class]]="Local","")</f>
        <v/>
      </c>
      <c r="R1609" s="86" t="str" cm="1">
        <f t="array" ref="R1609">_xlfn.IFS(Table1[[#This Row],[Asset Class]]&lt;&gt;"Local","y",R$11=$E1609,"y",Table1[[#This Row],[Asset Class]]="Local","")</f>
        <v/>
      </c>
      <c r="S1609" s="341" t="str" cm="1">
        <f t="array" ref="S1609">_xlfn.IFS(Table1[[#This Row],[Asset Class]]&lt;&gt;"Local","y",S$11=$E1609,"y",Table1[[#This Row],[Asset Class]]="Local","")</f>
        <v>y</v>
      </c>
      <c r="T1609" s="50"/>
      <c r="U1609" s="95" t="str">
        <f>IF(Table1[[#This Row],[Asset Class]]&lt;&gt;"Local",0.25,IF(P1609="y",1,""))</f>
        <v/>
      </c>
      <c r="V1609" s="415" t="str">
        <f>IF(Table1[[#This Row],[Asset Class]]&lt;&gt;"Local",0.25,IF(Q1609="y",1,""))</f>
        <v/>
      </c>
      <c r="W1609" s="415" t="str">
        <f>IF(Table1[[#This Row],[Asset Class]]&lt;&gt;"Local",0.25,IF(R1609="y",1,""))</f>
        <v/>
      </c>
      <c r="X1609" s="415">
        <f>IF(Table1[[#This Row],[Asset Class]]&lt;&gt;"Local",0.25,IF(S1609="y",1,""))</f>
        <v>1</v>
      </c>
      <c r="Y1609" s="95">
        <f t="shared" si="144"/>
        <v>1</v>
      </c>
      <c r="Z1609" s="50"/>
      <c r="AA1609" s="257" t="str">
        <f t="shared" si="145"/>
        <v/>
      </c>
      <c r="AB1609" s="258" t="str">
        <f t="shared" si="146"/>
        <v/>
      </c>
      <c r="AC1609" s="258" t="str">
        <f t="shared" si="147"/>
        <v/>
      </c>
      <c r="AD1609" s="258">
        <f t="shared" si="148"/>
        <v>758701</v>
      </c>
      <c r="AE1609" s="259">
        <f t="shared" si="149"/>
        <v>758701</v>
      </c>
    </row>
    <row r="1610" spans="1:31">
      <c r="A1610" s="26"/>
      <c r="B1610" s="210" t="s">
        <v>2772</v>
      </c>
      <c r="C1610" s="211" t="s">
        <v>2773</v>
      </c>
      <c r="D1610" s="211" t="s">
        <v>111</v>
      </c>
      <c r="E1610" s="211" t="s">
        <v>114</v>
      </c>
      <c r="F1610" s="241" t="s">
        <v>103</v>
      </c>
      <c r="G1610" s="357">
        <v>0.5</v>
      </c>
      <c r="H1610" s="360">
        <v>3808.060005801648</v>
      </c>
      <c r="I1610" s="365">
        <v>77.371645491830151</v>
      </c>
      <c r="J1610" s="332">
        <f>Table1[[#This Row],[Embellishment Area (m2)]]*Table1[[#This Row],[Construction Unit Rate ($/m)]]*Table1[[#This Row],[Embellishment Area Factor]]</f>
        <v>147317.93439025088</v>
      </c>
      <c r="K1610" s="246">
        <v>0</v>
      </c>
      <c r="L1610" s="337">
        <v>51.919695325664051</v>
      </c>
      <c r="M1610" s="88">
        <f>Table1[[#This Row],[Size of land (m2)]]*Table1[[#This Row],[Land Unit Rate ($/m2)]]</f>
        <v>0</v>
      </c>
      <c r="N1610" s="244">
        <v>2021</v>
      </c>
      <c r="O1610" s="202">
        <f>ROUND(IF(Table1[[#This Row],[Valuation Year]]=2016,(Table1[[#This Row],[Total Construction Cost ($)]]+Table1[[#This Row],[Land Value]])*('General Input Sheet'!$G$38/'General Input Sheet'!$G$43),Table1[[#This Row],[Total Construction Cost ($)]]+Table1[[#This Row],[Land Value]]),0)</f>
        <v>147318</v>
      </c>
      <c r="P1610" s="123" t="str" cm="1">
        <f t="array" ref="P1610">_xlfn.IFS(Table1[[#This Row],[Asset Class]]&lt;&gt;"Local","y",P$11=$E1610,"y",Table1[[#This Row],[Asset Class]]="Local","")</f>
        <v/>
      </c>
      <c r="Q1610" s="86" t="str" cm="1">
        <f t="array" ref="Q1610">_xlfn.IFS(Table1[[#This Row],[Asset Class]]&lt;&gt;"Local","y",Q$11=$E1610,"y",Table1[[#This Row],[Asset Class]]="Local","")</f>
        <v/>
      </c>
      <c r="R1610" s="86" t="str" cm="1">
        <f t="array" ref="R1610">_xlfn.IFS(Table1[[#This Row],[Asset Class]]&lt;&gt;"Local","y",R$11=$E1610,"y",Table1[[#This Row],[Asset Class]]="Local","")</f>
        <v/>
      </c>
      <c r="S1610" s="341" t="str" cm="1">
        <f t="array" ref="S1610">_xlfn.IFS(Table1[[#This Row],[Asset Class]]&lt;&gt;"Local","y",S$11=$E1610,"y",Table1[[#This Row],[Asset Class]]="Local","")</f>
        <v>y</v>
      </c>
      <c r="T1610" s="50"/>
      <c r="U1610" s="95" t="str">
        <f>IF(Table1[[#This Row],[Asset Class]]&lt;&gt;"Local",0.25,IF(P1610="y",1,""))</f>
        <v/>
      </c>
      <c r="V1610" s="415" t="str">
        <f>IF(Table1[[#This Row],[Asset Class]]&lt;&gt;"Local",0.25,IF(Q1610="y",1,""))</f>
        <v/>
      </c>
      <c r="W1610" s="415" t="str">
        <f>IF(Table1[[#This Row],[Asset Class]]&lt;&gt;"Local",0.25,IF(R1610="y",1,""))</f>
        <v/>
      </c>
      <c r="X1610" s="415">
        <f>IF(Table1[[#This Row],[Asset Class]]&lt;&gt;"Local",0.25,IF(S1610="y",1,""))</f>
        <v>1</v>
      </c>
      <c r="Y1610" s="95">
        <f t="shared" si="144"/>
        <v>1</v>
      </c>
      <c r="Z1610" s="50"/>
      <c r="AA1610" s="257" t="str">
        <f t="shared" si="145"/>
        <v/>
      </c>
      <c r="AB1610" s="258" t="str">
        <f t="shared" si="146"/>
        <v/>
      </c>
      <c r="AC1610" s="258" t="str">
        <f t="shared" si="147"/>
        <v/>
      </c>
      <c r="AD1610" s="258">
        <f t="shared" si="148"/>
        <v>147318</v>
      </c>
      <c r="AE1610" s="259">
        <f t="shared" si="149"/>
        <v>147318</v>
      </c>
    </row>
    <row r="1611" spans="1:31">
      <c r="A1611" s="26"/>
      <c r="B1611" s="210" t="s">
        <v>2774</v>
      </c>
      <c r="C1611" s="211" t="s">
        <v>2775</v>
      </c>
      <c r="D1611" s="211" t="s">
        <v>111</v>
      </c>
      <c r="E1611" s="211" t="s">
        <v>143</v>
      </c>
      <c r="F1611" s="241" t="s">
        <v>103</v>
      </c>
      <c r="G1611" s="357">
        <v>0.5</v>
      </c>
      <c r="H1611" s="360">
        <v>3225.2534833225786</v>
      </c>
      <c r="I1611" s="365">
        <v>115.6419902144599</v>
      </c>
      <c r="J1611" s="332">
        <f>Table1[[#This Row],[Embellishment Area (m2)]]*Table1[[#This Row],[Construction Unit Rate ($/m)]]*Table1[[#This Row],[Embellishment Area Factor]]</f>
        <v>186487.36587877118</v>
      </c>
      <c r="K1611" s="246">
        <v>0</v>
      </c>
      <c r="L1611" s="337">
        <v>85.331826959272703</v>
      </c>
      <c r="M1611" s="88">
        <f>Table1[[#This Row],[Size of land (m2)]]*Table1[[#This Row],[Land Unit Rate ($/m2)]]</f>
        <v>0</v>
      </c>
      <c r="N1611" s="244">
        <v>2021</v>
      </c>
      <c r="O1611" s="202">
        <f>ROUND(IF(Table1[[#This Row],[Valuation Year]]=2016,(Table1[[#This Row],[Total Construction Cost ($)]]+Table1[[#This Row],[Land Value]])*('General Input Sheet'!$G$38/'General Input Sheet'!$G$43),Table1[[#This Row],[Total Construction Cost ($)]]+Table1[[#This Row],[Land Value]]),0)</f>
        <v>186487</v>
      </c>
      <c r="P1611" s="123" t="str" cm="1">
        <f t="array" ref="P1611">_xlfn.IFS(Table1[[#This Row],[Asset Class]]&lt;&gt;"Local","y",P$11=$E1611,"y",Table1[[#This Row],[Asset Class]]="Local","")</f>
        <v/>
      </c>
      <c r="Q1611" s="86" t="str" cm="1">
        <f t="array" ref="Q1611">_xlfn.IFS(Table1[[#This Row],[Asset Class]]&lt;&gt;"Local","y",Q$11=$E1611,"y",Table1[[#This Row],[Asset Class]]="Local","")</f>
        <v>y</v>
      </c>
      <c r="R1611" s="86" t="str" cm="1">
        <f t="array" ref="R1611">_xlfn.IFS(Table1[[#This Row],[Asset Class]]&lt;&gt;"Local","y",R$11=$E1611,"y",Table1[[#This Row],[Asset Class]]="Local","")</f>
        <v/>
      </c>
      <c r="S1611" s="341" t="str" cm="1">
        <f t="array" ref="S1611">_xlfn.IFS(Table1[[#This Row],[Asset Class]]&lt;&gt;"Local","y",S$11=$E1611,"y",Table1[[#This Row],[Asset Class]]="Local","")</f>
        <v/>
      </c>
      <c r="T1611" s="50"/>
      <c r="U1611" s="95" t="str">
        <f>IF(Table1[[#This Row],[Asset Class]]&lt;&gt;"Local",0.25,IF(P1611="y",1,""))</f>
        <v/>
      </c>
      <c r="V1611" s="415">
        <f>IF(Table1[[#This Row],[Asset Class]]&lt;&gt;"Local",0.25,IF(Q1611="y",1,""))</f>
        <v>1</v>
      </c>
      <c r="W1611" s="415" t="str">
        <f>IF(Table1[[#This Row],[Asset Class]]&lt;&gt;"Local",0.25,IF(R1611="y",1,""))</f>
        <v/>
      </c>
      <c r="X1611" s="415" t="str">
        <f>IF(Table1[[#This Row],[Asset Class]]&lt;&gt;"Local",0.25,IF(S1611="y",1,""))</f>
        <v/>
      </c>
      <c r="Y1611" s="95">
        <f t="shared" si="144"/>
        <v>1</v>
      </c>
      <c r="Z1611" s="50"/>
      <c r="AA1611" s="257" t="str">
        <f t="shared" si="145"/>
        <v/>
      </c>
      <c r="AB1611" s="258">
        <f t="shared" si="146"/>
        <v>186487</v>
      </c>
      <c r="AC1611" s="258" t="str">
        <f t="shared" si="147"/>
        <v/>
      </c>
      <c r="AD1611" s="258" t="str">
        <f t="shared" si="148"/>
        <v/>
      </c>
      <c r="AE1611" s="259">
        <f t="shared" si="149"/>
        <v>186487</v>
      </c>
    </row>
    <row r="1612" spans="1:31">
      <c r="A1612" s="26"/>
      <c r="B1612" s="210" t="s">
        <v>2776</v>
      </c>
      <c r="C1612" s="211" t="s">
        <v>2777</v>
      </c>
      <c r="D1612" s="211" t="s">
        <v>111</v>
      </c>
      <c r="E1612" s="211" t="s">
        <v>102</v>
      </c>
      <c r="F1612" s="241" t="s">
        <v>103</v>
      </c>
      <c r="G1612" s="357">
        <v>0.5</v>
      </c>
      <c r="H1612" s="360">
        <v>5206.90411482935</v>
      </c>
      <c r="I1612" s="365">
        <v>143.96305955739601</v>
      </c>
      <c r="J1612" s="332">
        <f>Table1[[#This Row],[Embellishment Area (m2)]]*Table1[[#This Row],[Construction Unit Rate ($/m)]]*Table1[[#This Row],[Embellishment Area Factor]]</f>
        <v>374800.92359641404</v>
      </c>
      <c r="K1612" s="246">
        <v>10413.8082296587</v>
      </c>
      <c r="L1612" s="337">
        <v>39.027494808321961</v>
      </c>
      <c r="M1612" s="88">
        <f>Table1[[#This Row],[Size of land (m2)]]*Table1[[#This Row],[Land Unit Rate ($/m2)]]</f>
        <v>406424.84661786543</v>
      </c>
      <c r="N1612" s="244">
        <v>2021</v>
      </c>
      <c r="O1612" s="202">
        <f>ROUND(IF(Table1[[#This Row],[Valuation Year]]=2016,(Table1[[#This Row],[Total Construction Cost ($)]]+Table1[[#This Row],[Land Value]])*('General Input Sheet'!$G$38/'General Input Sheet'!$G$43),Table1[[#This Row],[Total Construction Cost ($)]]+Table1[[#This Row],[Land Value]]),0)</f>
        <v>781226</v>
      </c>
      <c r="P1612" s="123" t="str" cm="1">
        <f t="array" ref="P1612">_xlfn.IFS(Table1[[#This Row],[Asset Class]]&lt;&gt;"Local","y",P$11=$E1612,"y",Table1[[#This Row],[Asset Class]]="Local","")</f>
        <v/>
      </c>
      <c r="Q1612" s="86" t="str" cm="1">
        <f t="array" ref="Q1612">_xlfn.IFS(Table1[[#This Row],[Asset Class]]&lt;&gt;"Local","y",Q$11=$E1612,"y",Table1[[#This Row],[Asset Class]]="Local","")</f>
        <v/>
      </c>
      <c r="R1612" s="86" t="str" cm="1">
        <f t="array" ref="R1612">_xlfn.IFS(Table1[[#This Row],[Asset Class]]&lt;&gt;"Local","y",R$11=$E1612,"y",Table1[[#This Row],[Asset Class]]="Local","")</f>
        <v>y</v>
      </c>
      <c r="S1612" s="341" t="str" cm="1">
        <f t="array" ref="S1612">_xlfn.IFS(Table1[[#This Row],[Asset Class]]&lt;&gt;"Local","y",S$11=$E1612,"y",Table1[[#This Row],[Asset Class]]="Local","")</f>
        <v/>
      </c>
      <c r="T1612" s="50"/>
      <c r="U1612" s="95" t="str">
        <f>IF(Table1[[#This Row],[Asset Class]]&lt;&gt;"Local",0.25,IF(P1612="y",1,""))</f>
        <v/>
      </c>
      <c r="V1612" s="415" t="str">
        <f>IF(Table1[[#This Row],[Asset Class]]&lt;&gt;"Local",0.25,IF(Q1612="y",1,""))</f>
        <v/>
      </c>
      <c r="W1612" s="415">
        <f>IF(Table1[[#This Row],[Asset Class]]&lt;&gt;"Local",0.25,IF(R1612="y",1,""))</f>
        <v>1</v>
      </c>
      <c r="X1612" s="415" t="str">
        <f>IF(Table1[[#This Row],[Asset Class]]&lt;&gt;"Local",0.25,IF(S1612="y",1,""))</f>
        <v/>
      </c>
      <c r="Y1612" s="95">
        <f t="shared" si="144"/>
        <v>1</v>
      </c>
      <c r="Z1612" s="50"/>
      <c r="AA1612" s="257" t="str">
        <f t="shared" si="145"/>
        <v/>
      </c>
      <c r="AB1612" s="258" t="str">
        <f t="shared" si="146"/>
        <v/>
      </c>
      <c r="AC1612" s="258">
        <f t="shared" si="147"/>
        <v>781226</v>
      </c>
      <c r="AD1612" s="258" t="str">
        <f t="shared" si="148"/>
        <v/>
      </c>
      <c r="AE1612" s="259">
        <f t="shared" si="149"/>
        <v>781226</v>
      </c>
    </row>
    <row r="1613" spans="1:31">
      <c r="A1613" s="26"/>
      <c r="B1613" s="210" t="s">
        <v>2778</v>
      </c>
      <c r="C1613" s="211" t="s">
        <v>2779</v>
      </c>
      <c r="D1613" s="211" t="s">
        <v>111</v>
      </c>
      <c r="E1613" s="211" t="s">
        <v>114</v>
      </c>
      <c r="F1613" s="241" t="s">
        <v>108</v>
      </c>
      <c r="G1613" s="357">
        <v>0.5</v>
      </c>
      <c r="H1613" s="360">
        <v>2015.1880885343205</v>
      </c>
      <c r="I1613" s="365">
        <v>77.371645491830151</v>
      </c>
      <c r="J1613" s="332">
        <f>Table1[[#This Row],[Embellishment Area (m2)]]*Table1[[#This Row],[Construction Unit Rate ($/m)]]*Table1[[#This Row],[Embellishment Area Factor]]</f>
        <v>77959.209192718146</v>
      </c>
      <c r="K1613" s="246">
        <v>4030.376177068641</v>
      </c>
      <c r="L1613" s="337">
        <v>51.919695325664051</v>
      </c>
      <c r="M1613" s="88">
        <f>Table1[[#This Row],[Size of land (m2)]]*Table1[[#This Row],[Land Unit Rate ($/m2)]]</f>
        <v>209255.90316121848</v>
      </c>
      <c r="N1613" s="244">
        <v>2021</v>
      </c>
      <c r="O1613" s="202">
        <f>ROUND(IF(Table1[[#This Row],[Valuation Year]]=2016,(Table1[[#This Row],[Total Construction Cost ($)]]+Table1[[#This Row],[Land Value]])*('General Input Sheet'!$G$38/'General Input Sheet'!$G$43),Table1[[#This Row],[Total Construction Cost ($)]]+Table1[[#This Row],[Land Value]]),0)</f>
        <v>287215</v>
      </c>
      <c r="P1613" s="123" t="str" cm="1">
        <f t="array" ref="P1613">_xlfn.IFS(Table1[[#This Row],[Asset Class]]&lt;&gt;"Local","y",P$11=$E1613,"y",Table1[[#This Row],[Asset Class]]="Local","")</f>
        <v/>
      </c>
      <c r="Q1613" s="86" t="str" cm="1">
        <f t="array" ref="Q1613">_xlfn.IFS(Table1[[#This Row],[Asset Class]]&lt;&gt;"Local","y",Q$11=$E1613,"y",Table1[[#This Row],[Asset Class]]="Local","")</f>
        <v/>
      </c>
      <c r="R1613" s="86" t="str" cm="1">
        <f t="array" ref="R1613">_xlfn.IFS(Table1[[#This Row],[Asset Class]]&lt;&gt;"Local","y",R$11=$E1613,"y",Table1[[#This Row],[Asset Class]]="Local","")</f>
        <v/>
      </c>
      <c r="S1613" s="341" t="str" cm="1">
        <f t="array" ref="S1613">_xlfn.IFS(Table1[[#This Row],[Asset Class]]&lt;&gt;"Local","y",S$11=$E1613,"y",Table1[[#This Row],[Asset Class]]="Local","")</f>
        <v>y</v>
      </c>
      <c r="T1613" s="50"/>
      <c r="U1613" s="95" t="str">
        <f>IF(Table1[[#This Row],[Asset Class]]&lt;&gt;"Local",0.25,IF(P1613="y",1,""))</f>
        <v/>
      </c>
      <c r="V1613" s="415" t="str">
        <f>IF(Table1[[#This Row],[Asset Class]]&lt;&gt;"Local",0.25,IF(Q1613="y",1,""))</f>
        <v/>
      </c>
      <c r="W1613" s="415" t="str">
        <f>IF(Table1[[#This Row],[Asset Class]]&lt;&gt;"Local",0.25,IF(R1613="y",1,""))</f>
        <v/>
      </c>
      <c r="X1613" s="415">
        <f>IF(Table1[[#This Row],[Asset Class]]&lt;&gt;"Local",0.25,IF(S1613="y",1,""))</f>
        <v>1</v>
      </c>
      <c r="Y1613" s="95">
        <f t="shared" si="144"/>
        <v>1</v>
      </c>
      <c r="Z1613" s="50"/>
      <c r="AA1613" s="257" t="str">
        <f t="shared" si="145"/>
        <v/>
      </c>
      <c r="AB1613" s="258" t="str">
        <f t="shared" si="146"/>
        <v/>
      </c>
      <c r="AC1613" s="258" t="str">
        <f t="shared" si="147"/>
        <v/>
      </c>
      <c r="AD1613" s="258">
        <f t="shared" si="148"/>
        <v>287215</v>
      </c>
      <c r="AE1613" s="259">
        <f t="shared" si="149"/>
        <v>287215</v>
      </c>
    </row>
    <row r="1614" spans="1:31">
      <c r="A1614" s="26"/>
      <c r="B1614" s="210" t="s">
        <v>2780</v>
      </c>
      <c r="C1614" s="211" t="s">
        <v>2781</v>
      </c>
      <c r="D1614" s="211" t="s">
        <v>111</v>
      </c>
      <c r="E1614" s="211" t="s">
        <v>102</v>
      </c>
      <c r="F1614" s="241" t="s">
        <v>103</v>
      </c>
      <c r="G1614" s="357">
        <v>0.5</v>
      </c>
      <c r="H1614" s="360">
        <v>1789.1218382349855</v>
      </c>
      <c r="I1614" s="365">
        <v>143.96305955739601</v>
      </c>
      <c r="J1614" s="332">
        <f>Table1[[#This Row],[Embellishment Area (m2)]]*Table1[[#This Row],[Construction Unit Rate ($/m)]]*Table1[[#This Row],[Embellishment Area Factor]]</f>
        <v>128783.72687663052</v>
      </c>
      <c r="K1614" s="246">
        <v>0</v>
      </c>
      <c r="L1614" s="337">
        <v>39.027494808321961</v>
      </c>
      <c r="M1614" s="88">
        <f>Table1[[#This Row],[Size of land (m2)]]*Table1[[#This Row],[Land Unit Rate ($/m2)]]</f>
        <v>0</v>
      </c>
      <c r="N1614" s="244">
        <v>2021</v>
      </c>
      <c r="O1614" s="202">
        <f>ROUND(IF(Table1[[#This Row],[Valuation Year]]=2016,(Table1[[#This Row],[Total Construction Cost ($)]]+Table1[[#This Row],[Land Value]])*('General Input Sheet'!$G$38/'General Input Sheet'!$G$43),Table1[[#This Row],[Total Construction Cost ($)]]+Table1[[#This Row],[Land Value]]),0)</f>
        <v>128784</v>
      </c>
      <c r="P1614" s="123" t="str" cm="1">
        <f t="array" ref="P1614">_xlfn.IFS(Table1[[#This Row],[Asset Class]]&lt;&gt;"Local","y",P$11=$E1614,"y",Table1[[#This Row],[Asset Class]]="Local","")</f>
        <v/>
      </c>
      <c r="Q1614" s="86" t="str" cm="1">
        <f t="array" ref="Q1614">_xlfn.IFS(Table1[[#This Row],[Asset Class]]&lt;&gt;"Local","y",Q$11=$E1614,"y",Table1[[#This Row],[Asset Class]]="Local","")</f>
        <v/>
      </c>
      <c r="R1614" s="86" t="str" cm="1">
        <f t="array" ref="R1614">_xlfn.IFS(Table1[[#This Row],[Asset Class]]&lt;&gt;"Local","y",R$11=$E1614,"y",Table1[[#This Row],[Asset Class]]="Local","")</f>
        <v>y</v>
      </c>
      <c r="S1614" s="341" t="str" cm="1">
        <f t="array" ref="S1614">_xlfn.IFS(Table1[[#This Row],[Asset Class]]&lt;&gt;"Local","y",S$11=$E1614,"y",Table1[[#This Row],[Asset Class]]="Local","")</f>
        <v/>
      </c>
      <c r="T1614" s="50"/>
      <c r="U1614" s="95" t="str">
        <f>IF(Table1[[#This Row],[Asset Class]]&lt;&gt;"Local",0.25,IF(P1614="y",1,""))</f>
        <v/>
      </c>
      <c r="V1614" s="415" t="str">
        <f>IF(Table1[[#This Row],[Asset Class]]&lt;&gt;"Local",0.25,IF(Q1614="y",1,""))</f>
        <v/>
      </c>
      <c r="W1614" s="415">
        <f>IF(Table1[[#This Row],[Asset Class]]&lt;&gt;"Local",0.25,IF(R1614="y",1,""))</f>
        <v>1</v>
      </c>
      <c r="X1614" s="415" t="str">
        <f>IF(Table1[[#This Row],[Asset Class]]&lt;&gt;"Local",0.25,IF(S1614="y",1,""))</f>
        <v/>
      </c>
      <c r="Y1614" s="95">
        <f t="shared" si="144"/>
        <v>1</v>
      </c>
      <c r="Z1614" s="50"/>
      <c r="AA1614" s="257" t="str">
        <f t="shared" si="145"/>
        <v/>
      </c>
      <c r="AB1614" s="258" t="str">
        <f t="shared" si="146"/>
        <v/>
      </c>
      <c r="AC1614" s="258">
        <f t="shared" si="147"/>
        <v>128784</v>
      </c>
      <c r="AD1614" s="258" t="str">
        <f t="shared" si="148"/>
        <v/>
      </c>
      <c r="AE1614" s="259">
        <f t="shared" si="149"/>
        <v>128784</v>
      </c>
    </row>
    <row r="1615" spans="1:31">
      <c r="A1615" s="26"/>
      <c r="B1615" s="210" t="s">
        <v>2782</v>
      </c>
      <c r="C1615" s="211" t="s">
        <v>2783</v>
      </c>
      <c r="D1615" s="211" t="s">
        <v>111</v>
      </c>
      <c r="E1615" s="211" t="s">
        <v>102</v>
      </c>
      <c r="F1615" s="241" t="s">
        <v>103</v>
      </c>
      <c r="G1615" s="357">
        <v>0.5</v>
      </c>
      <c r="H1615" s="360">
        <v>732.62868845750302</v>
      </c>
      <c r="I1615" s="365">
        <v>143.96305955739601</v>
      </c>
      <c r="J1615" s="332">
        <f>Table1[[#This Row],[Embellishment Area (m2)]]*Table1[[#This Row],[Construction Unit Rate ($/m)]]*Table1[[#This Row],[Embellishment Area Factor]]</f>
        <v>52735.733754932218</v>
      </c>
      <c r="K1615" s="246">
        <v>0</v>
      </c>
      <c r="L1615" s="337">
        <v>39.027494808321961</v>
      </c>
      <c r="M1615" s="88">
        <f>Table1[[#This Row],[Size of land (m2)]]*Table1[[#This Row],[Land Unit Rate ($/m2)]]</f>
        <v>0</v>
      </c>
      <c r="N1615" s="244">
        <v>2021</v>
      </c>
      <c r="O1615" s="202">
        <f>ROUND(IF(Table1[[#This Row],[Valuation Year]]=2016,(Table1[[#This Row],[Total Construction Cost ($)]]+Table1[[#This Row],[Land Value]])*('General Input Sheet'!$G$38/'General Input Sheet'!$G$43),Table1[[#This Row],[Total Construction Cost ($)]]+Table1[[#This Row],[Land Value]]),0)</f>
        <v>52736</v>
      </c>
      <c r="P1615" s="123" t="str" cm="1">
        <f t="array" ref="P1615">_xlfn.IFS(Table1[[#This Row],[Asset Class]]&lt;&gt;"Local","y",P$11=$E1615,"y",Table1[[#This Row],[Asset Class]]="Local","")</f>
        <v/>
      </c>
      <c r="Q1615" s="86" t="str" cm="1">
        <f t="array" ref="Q1615">_xlfn.IFS(Table1[[#This Row],[Asset Class]]&lt;&gt;"Local","y",Q$11=$E1615,"y",Table1[[#This Row],[Asset Class]]="Local","")</f>
        <v/>
      </c>
      <c r="R1615" s="86" t="str" cm="1">
        <f t="array" ref="R1615">_xlfn.IFS(Table1[[#This Row],[Asset Class]]&lt;&gt;"Local","y",R$11=$E1615,"y",Table1[[#This Row],[Asset Class]]="Local","")</f>
        <v>y</v>
      </c>
      <c r="S1615" s="341" t="str" cm="1">
        <f t="array" ref="S1615">_xlfn.IFS(Table1[[#This Row],[Asset Class]]&lt;&gt;"Local","y",S$11=$E1615,"y",Table1[[#This Row],[Asset Class]]="Local","")</f>
        <v/>
      </c>
      <c r="T1615" s="50"/>
      <c r="U1615" s="95" t="str">
        <f>IF(Table1[[#This Row],[Asset Class]]&lt;&gt;"Local",0.25,IF(P1615="y",1,""))</f>
        <v/>
      </c>
      <c r="V1615" s="415" t="str">
        <f>IF(Table1[[#This Row],[Asset Class]]&lt;&gt;"Local",0.25,IF(Q1615="y",1,""))</f>
        <v/>
      </c>
      <c r="W1615" s="415">
        <f>IF(Table1[[#This Row],[Asset Class]]&lt;&gt;"Local",0.25,IF(R1615="y",1,""))</f>
        <v>1</v>
      </c>
      <c r="X1615" s="415" t="str">
        <f>IF(Table1[[#This Row],[Asset Class]]&lt;&gt;"Local",0.25,IF(S1615="y",1,""))</f>
        <v/>
      </c>
      <c r="Y1615" s="95">
        <f t="shared" ref="Y1615:Y1678" si="150">SUM(U1615:X1615)</f>
        <v>1</v>
      </c>
      <c r="Z1615" s="50"/>
      <c r="AA1615" s="257" t="str">
        <f t="shared" ref="AA1615:AA1678" si="151">IF(U1615="","",(U1615/$Y1615)*$O1615)</f>
        <v/>
      </c>
      <c r="AB1615" s="258" t="str">
        <f t="shared" ref="AB1615:AB1678" si="152">IF(V1615="","",(V1615/$Y1615)*$O1615)</f>
        <v/>
      </c>
      <c r="AC1615" s="258">
        <f t="shared" ref="AC1615:AC1678" si="153">IF(W1615="","",(W1615/$Y1615)*$O1615)</f>
        <v>52736</v>
      </c>
      <c r="AD1615" s="258" t="str">
        <f t="shared" ref="AD1615:AD1678" si="154">IF(X1615="","",(X1615/$Y1615)*$O1615)</f>
        <v/>
      </c>
      <c r="AE1615" s="259">
        <f t="shared" ref="AE1615:AE1678" si="155">SUM(AA1615:AD1615)</f>
        <v>52736</v>
      </c>
    </row>
    <row r="1616" spans="1:31">
      <c r="A1616" s="26"/>
      <c r="B1616" s="210" t="s">
        <v>2782</v>
      </c>
      <c r="C1616" s="211" t="s">
        <v>2784</v>
      </c>
      <c r="D1616" s="211" t="s">
        <v>111</v>
      </c>
      <c r="E1616" s="211" t="s">
        <v>102</v>
      </c>
      <c r="F1616" s="241" t="s">
        <v>103</v>
      </c>
      <c r="G1616" s="357">
        <v>0.5</v>
      </c>
      <c r="H1616" s="360">
        <v>3923.5583341203956</v>
      </c>
      <c r="I1616" s="365">
        <v>143.96305955739601</v>
      </c>
      <c r="J1616" s="332">
        <f>Table1[[#This Row],[Embellishment Area (m2)]]*Table1[[#This Row],[Construction Unit Rate ($/m)]]*Table1[[#This Row],[Embellishment Area Factor]]</f>
        <v>282423.73106594599</v>
      </c>
      <c r="K1616" s="246">
        <v>0</v>
      </c>
      <c r="L1616" s="337">
        <v>39.027494808321961</v>
      </c>
      <c r="M1616" s="88">
        <f>Table1[[#This Row],[Size of land (m2)]]*Table1[[#This Row],[Land Unit Rate ($/m2)]]</f>
        <v>0</v>
      </c>
      <c r="N1616" s="244">
        <v>2021</v>
      </c>
      <c r="O1616" s="202">
        <f>ROUND(IF(Table1[[#This Row],[Valuation Year]]=2016,(Table1[[#This Row],[Total Construction Cost ($)]]+Table1[[#This Row],[Land Value]])*('General Input Sheet'!$G$38/'General Input Sheet'!$G$43),Table1[[#This Row],[Total Construction Cost ($)]]+Table1[[#This Row],[Land Value]]),0)</f>
        <v>282424</v>
      </c>
      <c r="P1616" s="123" t="str" cm="1">
        <f t="array" ref="P1616">_xlfn.IFS(Table1[[#This Row],[Asset Class]]&lt;&gt;"Local","y",P$11=$E1616,"y",Table1[[#This Row],[Asset Class]]="Local","")</f>
        <v/>
      </c>
      <c r="Q1616" s="86" t="str" cm="1">
        <f t="array" ref="Q1616">_xlfn.IFS(Table1[[#This Row],[Asset Class]]&lt;&gt;"Local","y",Q$11=$E1616,"y",Table1[[#This Row],[Asset Class]]="Local","")</f>
        <v/>
      </c>
      <c r="R1616" s="86" t="str" cm="1">
        <f t="array" ref="R1616">_xlfn.IFS(Table1[[#This Row],[Asset Class]]&lt;&gt;"Local","y",R$11=$E1616,"y",Table1[[#This Row],[Asset Class]]="Local","")</f>
        <v>y</v>
      </c>
      <c r="S1616" s="341" t="str" cm="1">
        <f t="array" ref="S1616">_xlfn.IFS(Table1[[#This Row],[Asset Class]]&lt;&gt;"Local","y",S$11=$E1616,"y",Table1[[#This Row],[Asset Class]]="Local","")</f>
        <v/>
      </c>
      <c r="T1616" s="50"/>
      <c r="U1616" s="95" t="str">
        <f>IF(Table1[[#This Row],[Asset Class]]&lt;&gt;"Local",0.25,IF(P1616="y",1,""))</f>
        <v/>
      </c>
      <c r="V1616" s="415" t="str">
        <f>IF(Table1[[#This Row],[Asset Class]]&lt;&gt;"Local",0.25,IF(Q1616="y",1,""))</f>
        <v/>
      </c>
      <c r="W1616" s="415">
        <f>IF(Table1[[#This Row],[Asset Class]]&lt;&gt;"Local",0.25,IF(R1616="y",1,""))</f>
        <v>1</v>
      </c>
      <c r="X1616" s="415" t="str">
        <f>IF(Table1[[#This Row],[Asset Class]]&lt;&gt;"Local",0.25,IF(S1616="y",1,""))</f>
        <v/>
      </c>
      <c r="Y1616" s="95">
        <f t="shared" si="150"/>
        <v>1</v>
      </c>
      <c r="Z1616" s="50"/>
      <c r="AA1616" s="257" t="str">
        <f t="shared" si="151"/>
        <v/>
      </c>
      <c r="AB1616" s="258" t="str">
        <f t="shared" si="152"/>
        <v/>
      </c>
      <c r="AC1616" s="258">
        <f t="shared" si="153"/>
        <v>282424</v>
      </c>
      <c r="AD1616" s="258" t="str">
        <f t="shared" si="154"/>
        <v/>
      </c>
      <c r="AE1616" s="259">
        <f t="shared" si="155"/>
        <v>282424</v>
      </c>
    </row>
    <row r="1617" spans="1:31">
      <c r="A1617" s="26"/>
      <c r="B1617" s="210" t="s">
        <v>2785</v>
      </c>
      <c r="C1617" s="211" t="s">
        <v>2786</v>
      </c>
      <c r="D1617" s="211" t="s">
        <v>111</v>
      </c>
      <c r="E1617" s="211" t="s">
        <v>114</v>
      </c>
      <c r="F1617" s="241" t="s">
        <v>103</v>
      </c>
      <c r="G1617" s="357">
        <v>0.5</v>
      </c>
      <c r="H1617" s="360">
        <v>1563.59788718501</v>
      </c>
      <c r="I1617" s="365">
        <v>77.371645491830151</v>
      </c>
      <c r="J1617" s="332">
        <f>Table1[[#This Row],[Embellishment Area (m2)]]*Table1[[#This Row],[Construction Unit Rate ($/m)]]*Table1[[#This Row],[Embellishment Area Factor]]</f>
        <v>60489.070709526612</v>
      </c>
      <c r="K1617" s="246">
        <v>0</v>
      </c>
      <c r="L1617" s="337">
        <v>51.919695325664051</v>
      </c>
      <c r="M1617" s="88">
        <f>Table1[[#This Row],[Size of land (m2)]]*Table1[[#This Row],[Land Unit Rate ($/m2)]]</f>
        <v>0</v>
      </c>
      <c r="N1617" s="244">
        <v>2021</v>
      </c>
      <c r="O1617" s="202">
        <f>ROUND(IF(Table1[[#This Row],[Valuation Year]]=2016,(Table1[[#This Row],[Total Construction Cost ($)]]+Table1[[#This Row],[Land Value]])*('General Input Sheet'!$G$38/'General Input Sheet'!$G$43),Table1[[#This Row],[Total Construction Cost ($)]]+Table1[[#This Row],[Land Value]]),0)</f>
        <v>60489</v>
      </c>
      <c r="P1617" s="123" t="str" cm="1">
        <f t="array" ref="P1617">_xlfn.IFS(Table1[[#This Row],[Asset Class]]&lt;&gt;"Local","y",P$11=$E1617,"y",Table1[[#This Row],[Asset Class]]="Local","")</f>
        <v/>
      </c>
      <c r="Q1617" s="86" t="str" cm="1">
        <f t="array" ref="Q1617">_xlfn.IFS(Table1[[#This Row],[Asset Class]]&lt;&gt;"Local","y",Q$11=$E1617,"y",Table1[[#This Row],[Asset Class]]="Local","")</f>
        <v/>
      </c>
      <c r="R1617" s="86" t="str" cm="1">
        <f t="array" ref="R1617">_xlfn.IFS(Table1[[#This Row],[Asset Class]]&lt;&gt;"Local","y",R$11=$E1617,"y",Table1[[#This Row],[Asset Class]]="Local","")</f>
        <v/>
      </c>
      <c r="S1617" s="341" t="str" cm="1">
        <f t="array" ref="S1617">_xlfn.IFS(Table1[[#This Row],[Asset Class]]&lt;&gt;"Local","y",S$11=$E1617,"y",Table1[[#This Row],[Asset Class]]="Local","")</f>
        <v>y</v>
      </c>
      <c r="T1617" s="50"/>
      <c r="U1617" s="95" t="str">
        <f>IF(Table1[[#This Row],[Asset Class]]&lt;&gt;"Local",0.25,IF(P1617="y",1,""))</f>
        <v/>
      </c>
      <c r="V1617" s="415" t="str">
        <f>IF(Table1[[#This Row],[Asset Class]]&lt;&gt;"Local",0.25,IF(Q1617="y",1,""))</f>
        <v/>
      </c>
      <c r="W1617" s="415" t="str">
        <f>IF(Table1[[#This Row],[Asset Class]]&lt;&gt;"Local",0.25,IF(R1617="y",1,""))</f>
        <v/>
      </c>
      <c r="X1617" s="415">
        <f>IF(Table1[[#This Row],[Asset Class]]&lt;&gt;"Local",0.25,IF(S1617="y",1,""))</f>
        <v>1</v>
      </c>
      <c r="Y1617" s="95">
        <f t="shared" si="150"/>
        <v>1</v>
      </c>
      <c r="Z1617" s="50"/>
      <c r="AA1617" s="257" t="str">
        <f t="shared" si="151"/>
        <v/>
      </c>
      <c r="AB1617" s="258" t="str">
        <f t="shared" si="152"/>
        <v/>
      </c>
      <c r="AC1617" s="258" t="str">
        <f t="shared" si="153"/>
        <v/>
      </c>
      <c r="AD1617" s="258">
        <f t="shared" si="154"/>
        <v>60489</v>
      </c>
      <c r="AE1617" s="259">
        <f t="shared" si="155"/>
        <v>60489</v>
      </c>
    </row>
    <row r="1618" spans="1:31">
      <c r="A1618" s="26"/>
      <c r="B1618" s="210" t="s">
        <v>2787</v>
      </c>
      <c r="C1618" s="211" t="s">
        <v>2788</v>
      </c>
      <c r="D1618" s="211" t="s">
        <v>106</v>
      </c>
      <c r="E1618" s="211" t="s">
        <v>114</v>
      </c>
      <c r="F1618" s="241" t="s">
        <v>108</v>
      </c>
      <c r="G1618" s="357">
        <v>0.5</v>
      </c>
      <c r="H1618" s="360">
        <v>16815.015099639419</v>
      </c>
      <c r="I1618" s="365">
        <v>566.28724924743767</v>
      </c>
      <c r="J1618" s="332">
        <f>Table1[[#This Row],[Embellishment Area (m2)]]*Table1[[#This Row],[Construction Unit Rate ($/m)]]*Table1[[#This Row],[Embellishment Area Factor]]</f>
        <v>4761064.3234144673</v>
      </c>
      <c r="K1618" s="246">
        <v>0</v>
      </c>
      <c r="L1618" s="337">
        <v>75.676903388107434</v>
      </c>
      <c r="M1618" s="88">
        <f>Table1[[#This Row],[Size of land (m2)]]*Table1[[#This Row],[Land Unit Rate ($/m2)]]</f>
        <v>0</v>
      </c>
      <c r="N1618" s="244">
        <v>2021</v>
      </c>
      <c r="O1618" s="202">
        <f>ROUND(IF(Table1[[#This Row],[Valuation Year]]=2016,(Table1[[#This Row],[Total Construction Cost ($)]]+Table1[[#This Row],[Land Value]])*('General Input Sheet'!$G$38/'General Input Sheet'!$G$43),Table1[[#This Row],[Total Construction Cost ($)]]+Table1[[#This Row],[Land Value]]),0)</f>
        <v>4761064</v>
      </c>
      <c r="P1618" s="123" t="str" cm="1">
        <f t="array" ref="P1618">_xlfn.IFS(Table1[[#This Row],[Asset Class]]&lt;&gt;"Local","y",P$11=$E1618,"y",Table1[[#This Row],[Asset Class]]="Local","")</f>
        <v>y</v>
      </c>
      <c r="Q1618" s="86" t="str" cm="1">
        <f t="array" ref="Q1618">_xlfn.IFS(Table1[[#This Row],[Asset Class]]&lt;&gt;"Local","y",Q$11=$E1618,"y",Table1[[#This Row],[Asset Class]]="Local","")</f>
        <v>y</v>
      </c>
      <c r="R1618" s="86" t="str" cm="1">
        <f t="array" ref="R1618">_xlfn.IFS(Table1[[#This Row],[Asset Class]]&lt;&gt;"Local","y",R$11=$E1618,"y",Table1[[#This Row],[Asset Class]]="Local","")</f>
        <v>y</v>
      </c>
      <c r="S1618" s="341" t="str" cm="1">
        <f t="array" ref="S1618">_xlfn.IFS(Table1[[#This Row],[Asset Class]]&lt;&gt;"Local","y",S$11=$E1618,"y",Table1[[#This Row],[Asset Class]]="Local","")</f>
        <v>y</v>
      </c>
      <c r="T1618" s="50"/>
      <c r="U1618" s="95">
        <f>IF(Table1[[#This Row],[Asset Class]]&lt;&gt;"Local",0.25,IF(P1618="y",1,""))</f>
        <v>0.25</v>
      </c>
      <c r="V1618" s="415">
        <f>IF(Table1[[#This Row],[Asset Class]]&lt;&gt;"Local",0.25,IF(Q1618="y",1,""))</f>
        <v>0.25</v>
      </c>
      <c r="W1618" s="415">
        <f>IF(Table1[[#This Row],[Asset Class]]&lt;&gt;"Local",0.25,IF(R1618="y",1,""))</f>
        <v>0.25</v>
      </c>
      <c r="X1618" s="415">
        <f>IF(Table1[[#This Row],[Asset Class]]&lt;&gt;"Local",0.25,IF(S1618="y",1,""))</f>
        <v>0.25</v>
      </c>
      <c r="Y1618" s="95">
        <f t="shared" si="150"/>
        <v>1</v>
      </c>
      <c r="Z1618" s="50"/>
      <c r="AA1618" s="257">
        <f t="shared" si="151"/>
        <v>1190266</v>
      </c>
      <c r="AB1618" s="258">
        <f t="shared" si="152"/>
        <v>1190266</v>
      </c>
      <c r="AC1618" s="258">
        <f t="shared" si="153"/>
        <v>1190266</v>
      </c>
      <c r="AD1618" s="258">
        <f t="shared" si="154"/>
        <v>1190266</v>
      </c>
      <c r="AE1618" s="259">
        <f t="shared" si="155"/>
        <v>4761064</v>
      </c>
    </row>
    <row r="1619" spans="1:31">
      <c r="A1619" s="26"/>
      <c r="B1619" s="210" t="s">
        <v>2789</v>
      </c>
      <c r="C1619" s="211" t="s">
        <v>2790</v>
      </c>
      <c r="D1619" s="211" t="s">
        <v>111</v>
      </c>
      <c r="E1619" s="211" t="s">
        <v>102</v>
      </c>
      <c r="F1619" s="241" t="s">
        <v>103</v>
      </c>
      <c r="G1619" s="357">
        <v>0.5</v>
      </c>
      <c r="H1619" s="360">
        <v>2371.9570370060942</v>
      </c>
      <c r="I1619" s="365">
        <v>143.96305955739601</v>
      </c>
      <c r="J1619" s="332">
        <f>Table1[[#This Row],[Embellishment Area (m2)]]*Table1[[#This Row],[Construction Unit Rate ($/m)]]*Table1[[#This Row],[Embellishment Area Factor]]</f>
        <v>170737.09609304645</v>
      </c>
      <c r="K1619" s="246">
        <v>0</v>
      </c>
      <c r="L1619" s="337">
        <v>39.027494808321961</v>
      </c>
      <c r="M1619" s="88">
        <f>Table1[[#This Row],[Size of land (m2)]]*Table1[[#This Row],[Land Unit Rate ($/m2)]]</f>
        <v>0</v>
      </c>
      <c r="N1619" s="244">
        <v>2021</v>
      </c>
      <c r="O1619" s="202">
        <f>ROUND(IF(Table1[[#This Row],[Valuation Year]]=2016,(Table1[[#This Row],[Total Construction Cost ($)]]+Table1[[#This Row],[Land Value]])*('General Input Sheet'!$G$38/'General Input Sheet'!$G$43),Table1[[#This Row],[Total Construction Cost ($)]]+Table1[[#This Row],[Land Value]]),0)</f>
        <v>170737</v>
      </c>
      <c r="P1619" s="123" t="str" cm="1">
        <f t="array" ref="P1619">_xlfn.IFS(Table1[[#This Row],[Asset Class]]&lt;&gt;"Local","y",P$11=$E1619,"y",Table1[[#This Row],[Asset Class]]="Local","")</f>
        <v/>
      </c>
      <c r="Q1619" s="86" t="str" cm="1">
        <f t="array" ref="Q1619">_xlfn.IFS(Table1[[#This Row],[Asset Class]]&lt;&gt;"Local","y",Q$11=$E1619,"y",Table1[[#This Row],[Asset Class]]="Local","")</f>
        <v/>
      </c>
      <c r="R1619" s="86" t="str" cm="1">
        <f t="array" ref="R1619">_xlfn.IFS(Table1[[#This Row],[Asset Class]]&lt;&gt;"Local","y",R$11=$E1619,"y",Table1[[#This Row],[Asset Class]]="Local","")</f>
        <v>y</v>
      </c>
      <c r="S1619" s="341" t="str" cm="1">
        <f t="array" ref="S1619">_xlfn.IFS(Table1[[#This Row],[Asset Class]]&lt;&gt;"Local","y",S$11=$E1619,"y",Table1[[#This Row],[Asset Class]]="Local","")</f>
        <v/>
      </c>
      <c r="T1619" s="50"/>
      <c r="U1619" s="95" t="str">
        <f>IF(Table1[[#This Row],[Asset Class]]&lt;&gt;"Local",0.25,IF(P1619="y",1,""))</f>
        <v/>
      </c>
      <c r="V1619" s="415" t="str">
        <f>IF(Table1[[#This Row],[Asset Class]]&lt;&gt;"Local",0.25,IF(Q1619="y",1,""))</f>
        <v/>
      </c>
      <c r="W1619" s="415">
        <f>IF(Table1[[#This Row],[Asset Class]]&lt;&gt;"Local",0.25,IF(R1619="y",1,""))</f>
        <v>1</v>
      </c>
      <c r="X1619" s="415" t="str">
        <f>IF(Table1[[#This Row],[Asset Class]]&lt;&gt;"Local",0.25,IF(S1619="y",1,""))</f>
        <v/>
      </c>
      <c r="Y1619" s="95">
        <f t="shared" si="150"/>
        <v>1</v>
      </c>
      <c r="Z1619" s="50"/>
      <c r="AA1619" s="257" t="str">
        <f t="shared" si="151"/>
        <v/>
      </c>
      <c r="AB1619" s="258" t="str">
        <f t="shared" si="152"/>
        <v/>
      </c>
      <c r="AC1619" s="258">
        <f t="shared" si="153"/>
        <v>170737</v>
      </c>
      <c r="AD1619" s="258" t="str">
        <f t="shared" si="154"/>
        <v/>
      </c>
      <c r="AE1619" s="259">
        <f t="shared" si="155"/>
        <v>170737</v>
      </c>
    </row>
    <row r="1620" spans="1:31">
      <c r="A1620" s="26"/>
      <c r="B1620" s="210" t="s">
        <v>2789</v>
      </c>
      <c r="C1620" s="211" t="s">
        <v>2791</v>
      </c>
      <c r="D1620" s="211" t="s">
        <v>111</v>
      </c>
      <c r="E1620" s="211" t="s">
        <v>102</v>
      </c>
      <c r="F1620" s="241" t="s">
        <v>108</v>
      </c>
      <c r="G1620" s="357">
        <v>0.5</v>
      </c>
      <c r="H1620" s="360">
        <v>32171.891577246632</v>
      </c>
      <c r="I1620" s="365">
        <v>143.96305955739601</v>
      </c>
      <c r="J1620" s="332">
        <f>Table1[[#This Row],[Embellishment Area (m2)]]*Table1[[#This Row],[Construction Unit Rate ($/m)]]*Table1[[#This Row],[Embellishment Area Factor]]</f>
        <v>2315781.971604622</v>
      </c>
      <c r="K1620" s="246">
        <v>0</v>
      </c>
      <c r="L1620" s="337">
        <v>39.027494808321961</v>
      </c>
      <c r="M1620" s="88">
        <f>Table1[[#This Row],[Size of land (m2)]]*Table1[[#This Row],[Land Unit Rate ($/m2)]]</f>
        <v>0</v>
      </c>
      <c r="N1620" s="244">
        <v>2021</v>
      </c>
      <c r="O1620" s="202">
        <f>ROUND(IF(Table1[[#This Row],[Valuation Year]]=2016,(Table1[[#This Row],[Total Construction Cost ($)]]+Table1[[#This Row],[Land Value]])*('General Input Sheet'!$G$38/'General Input Sheet'!$G$43),Table1[[#This Row],[Total Construction Cost ($)]]+Table1[[#This Row],[Land Value]]),0)</f>
        <v>2315782</v>
      </c>
      <c r="P1620" s="123" t="str" cm="1">
        <f t="array" ref="P1620">_xlfn.IFS(Table1[[#This Row],[Asset Class]]&lt;&gt;"Local","y",P$11=$E1620,"y",Table1[[#This Row],[Asset Class]]="Local","")</f>
        <v/>
      </c>
      <c r="Q1620" s="86" t="str" cm="1">
        <f t="array" ref="Q1620">_xlfn.IFS(Table1[[#This Row],[Asset Class]]&lt;&gt;"Local","y",Q$11=$E1620,"y",Table1[[#This Row],[Asset Class]]="Local","")</f>
        <v/>
      </c>
      <c r="R1620" s="86" t="str" cm="1">
        <f t="array" ref="R1620">_xlfn.IFS(Table1[[#This Row],[Asset Class]]&lt;&gt;"Local","y",R$11=$E1620,"y",Table1[[#This Row],[Asset Class]]="Local","")</f>
        <v>y</v>
      </c>
      <c r="S1620" s="341" t="str" cm="1">
        <f t="array" ref="S1620">_xlfn.IFS(Table1[[#This Row],[Asset Class]]&lt;&gt;"Local","y",S$11=$E1620,"y",Table1[[#This Row],[Asset Class]]="Local","")</f>
        <v/>
      </c>
      <c r="T1620" s="50"/>
      <c r="U1620" s="95" t="str">
        <f>IF(Table1[[#This Row],[Asset Class]]&lt;&gt;"Local",0.25,IF(P1620="y",1,""))</f>
        <v/>
      </c>
      <c r="V1620" s="415" t="str">
        <f>IF(Table1[[#This Row],[Asset Class]]&lt;&gt;"Local",0.25,IF(Q1620="y",1,""))</f>
        <v/>
      </c>
      <c r="W1620" s="415">
        <f>IF(Table1[[#This Row],[Asset Class]]&lt;&gt;"Local",0.25,IF(R1620="y",1,""))</f>
        <v>1</v>
      </c>
      <c r="X1620" s="415" t="str">
        <f>IF(Table1[[#This Row],[Asset Class]]&lt;&gt;"Local",0.25,IF(S1620="y",1,""))</f>
        <v/>
      </c>
      <c r="Y1620" s="95">
        <f t="shared" si="150"/>
        <v>1</v>
      </c>
      <c r="Z1620" s="50"/>
      <c r="AA1620" s="257" t="str">
        <f t="shared" si="151"/>
        <v/>
      </c>
      <c r="AB1620" s="258" t="str">
        <f t="shared" si="152"/>
        <v/>
      </c>
      <c r="AC1620" s="258">
        <f t="shared" si="153"/>
        <v>2315782</v>
      </c>
      <c r="AD1620" s="258" t="str">
        <f t="shared" si="154"/>
        <v/>
      </c>
      <c r="AE1620" s="259">
        <f t="shared" si="155"/>
        <v>2315782</v>
      </c>
    </row>
    <row r="1621" spans="1:31">
      <c r="A1621" s="26"/>
      <c r="B1621" s="210" t="s">
        <v>2792</v>
      </c>
      <c r="C1621" s="211" t="s">
        <v>2793</v>
      </c>
      <c r="D1621" s="211" t="s">
        <v>111</v>
      </c>
      <c r="E1621" s="211" t="s">
        <v>102</v>
      </c>
      <c r="F1621" s="241" t="s">
        <v>103</v>
      </c>
      <c r="G1621" s="357">
        <v>0.5</v>
      </c>
      <c r="H1621" s="360">
        <v>2572.3949932287596</v>
      </c>
      <c r="I1621" s="365">
        <v>143.96305955739601</v>
      </c>
      <c r="J1621" s="332">
        <f>Table1[[#This Row],[Embellishment Area (m2)]]*Table1[[#This Row],[Construction Unit Rate ($/m)]]*Table1[[#This Row],[Embellishment Area Factor]]</f>
        <v>185164.9268076696</v>
      </c>
      <c r="K1621" s="246">
        <v>0</v>
      </c>
      <c r="L1621" s="337">
        <v>39.027494808321961</v>
      </c>
      <c r="M1621" s="88">
        <f>Table1[[#This Row],[Size of land (m2)]]*Table1[[#This Row],[Land Unit Rate ($/m2)]]</f>
        <v>0</v>
      </c>
      <c r="N1621" s="244">
        <v>2021</v>
      </c>
      <c r="O1621" s="202">
        <f>ROUND(IF(Table1[[#This Row],[Valuation Year]]=2016,(Table1[[#This Row],[Total Construction Cost ($)]]+Table1[[#This Row],[Land Value]])*('General Input Sheet'!$G$38/'General Input Sheet'!$G$43),Table1[[#This Row],[Total Construction Cost ($)]]+Table1[[#This Row],[Land Value]]),0)</f>
        <v>185165</v>
      </c>
      <c r="P1621" s="123" t="str" cm="1">
        <f t="array" ref="P1621">_xlfn.IFS(Table1[[#This Row],[Asset Class]]&lt;&gt;"Local","y",P$11=$E1621,"y",Table1[[#This Row],[Asset Class]]="Local","")</f>
        <v/>
      </c>
      <c r="Q1621" s="86" t="str" cm="1">
        <f t="array" ref="Q1621">_xlfn.IFS(Table1[[#This Row],[Asset Class]]&lt;&gt;"Local","y",Q$11=$E1621,"y",Table1[[#This Row],[Asset Class]]="Local","")</f>
        <v/>
      </c>
      <c r="R1621" s="86" t="str" cm="1">
        <f t="array" ref="R1621">_xlfn.IFS(Table1[[#This Row],[Asset Class]]&lt;&gt;"Local","y",R$11=$E1621,"y",Table1[[#This Row],[Asset Class]]="Local","")</f>
        <v>y</v>
      </c>
      <c r="S1621" s="341" t="str" cm="1">
        <f t="array" ref="S1621">_xlfn.IFS(Table1[[#This Row],[Asset Class]]&lt;&gt;"Local","y",S$11=$E1621,"y",Table1[[#This Row],[Asset Class]]="Local","")</f>
        <v/>
      </c>
      <c r="T1621" s="50"/>
      <c r="U1621" s="95" t="str">
        <f>IF(Table1[[#This Row],[Asset Class]]&lt;&gt;"Local",0.25,IF(P1621="y",1,""))</f>
        <v/>
      </c>
      <c r="V1621" s="415" t="str">
        <f>IF(Table1[[#This Row],[Asset Class]]&lt;&gt;"Local",0.25,IF(Q1621="y",1,""))</f>
        <v/>
      </c>
      <c r="W1621" s="415">
        <f>IF(Table1[[#This Row],[Asset Class]]&lt;&gt;"Local",0.25,IF(R1621="y",1,""))</f>
        <v>1</v>
      </c>
      <c r="X1621" s="415" t="str">
        <f>IF(Table1[[#This Row],[Asset Class]]&lt;&gt;"Local",0.25,IF(S1621="y",1,""))</f>
        <v/>
      </c>
      <c r="Y1621" s="95">
        <f t="shared" si="150"/>
        <v>1</v>
      </c>
      <c r="Z1621" s="50"/>
      <c r="AA1621" s="257" t="str">
        <f t="shared" si="151"/>
        <v/>
      </c>
      <c r="AB1621" s="258" t="str">
        <f t="shared" si="152"/>
        <v/>
      </c>
      <c r="AC1621" s="258">
        <f t="shared" si="153"/>
        <v>185165</v>
      </c>
      <c r="AD1621" s="258" t="str">
        <f t="shared" si="154"/>
        <v/>
      </c>
      <c r="AE1621" s="259">
        <f t="shared" si="155"/>
        <v>185165</v>
      </c>
    </row>
    <row r="1622" spans="1:31">
      <c r="A1622" s="26"/>
      <c r="B1622" s="210" t="s">
        <v>2794</v>
      </c>
      <c r="C1622" s="211" t="s">
        <v>2795</v>
      </c>
      <c r="D1622" s="211" t="s">
        <v>111</v>
      </c>
      <c r="E1622" s="211" t="s">
        <v>114</v>
      </c>
      <c r="F1622" s="241" t="s">
        <v>108</v>
      </c>
      <c r="G1622" s="357">
        <v>0.5</v>
      </c>
      <c r="H1622" s="360">
        <v>8308.0415914401601</v>
      </c>
      <c r="I1622" s="365">
        <v>77.371645491830151</v>
      </c>
      <c r="J1622" s="332">
        <f>Table1[[#This Row],[Embellishment Area (m2)]]*Table1[[#This Row],[Construction Unit Rate ($/m)]]*Table1[[#This Row],[Embellishment Area Factor]]</f>
        <v>321403.42437214422</v>
      </c>
      <c r="K1622" s="246">
        <v>16616.08318288032</v>
      </c>
      <c r="L1622" s="337">
        <v>51.919695325664051</v>
      </c>
      <c r="M1622" s="88">
        <f>Table1[[#This Row],[Size of land (m2)]]*Table1[[#This Row],[Land Unit Rate ($/m2)]]</f>
        <v>862701.97636103642</v>
      </c>
      <c r="N1622" s="244">
        <v>2021</v>
      </c>
      <c r="O1622" s="202">
        <f>ROUND(IF(Table1[[#This Row],[Valuation Year]]=2016,(Table1[[#This Row],[Total Construction Cost ($)]]+Table1[[#This Row],[Land Value]])*('General Input Sheet'!$G$38/'General Input Sheet'!$G$43),Table1[[#This Row],[Total Construction Cost ($)]]+Table1[[#This Row],[Land Value]]),0)</f>
        <v>1184105</v>
      </c>
      <c r="P1622" s="123" t="str" cm="1">
        <f t="array" ref="P1622">_xlfn.IFS(Table1[[#This Row],[Asset Class]]&lt;&gt;"Local","y",P$11=$E1622,"y",Table1[[#This Row],[Asset Class]]="Local","")</f>
        <v/>
      </c>
      <c r="Q1622" s="86" t="str" cm="1">
        <f t="array" ref="Q1622">_xlfn.IFS(Table1[[#This Row],[Asset Class]]&lt;&gt;"Local","y",Q$11=$E1622,"y",Table1[[#This Row],[Asset Class]]="Local","")</f>
        <v/>
      </c>
      <c r="R1622" s="86" t="str" cm="1">
        <f t="array" ref="R1622">_xlfn.IFS(Table1[[#This Row],[Asset Class]]&lt;&gt;"Local","y",R$11=$E1622,"y",Table1[[#This Row],[Asset Class]]="Local","")</f>
        <v/>
      </c>
      <c r="S1622" s="341" t="str" cm="1">
        <f t="array" ref="S1622">_xlfn.IFS(Table1[[#This Row],[Asset Class]]&lt;&gt;"Local","y",S$11=$E1622,"y",Table1[[#This Row],[Asset Class]]="Local","")</f>
        <v>y</v>
      </c>
      <c r="T1622" s="50"/>
      <c r="U1622" s="95" t="str">
        <f>IF(Table1[[#This Row],[Asset Class]]&lt;&gt;"Local",0.25,IF(P1622="y",1,""))</f>
        <v/>
      </c>
      <c r="V1622" s="415" t="str">
        <f>IF(Table1[[#This Row],[Asset Class]]&lt;&gt;"Local",0.25,IF(Q1622="y",1,""))</f>
        <v/>
      </c>
      <c r="W1622" s="415" t="str">
        <f>IF(Table1[[#This Row],[Asset Class]]&lt;&gt;"Local",0.25,IF(R1622="y",1,""))</f>
        <v/>
      </c>
      <c r="X1622" s="415">
        <f>IF(Table1[[#This Row],[Asset Class]]&lt;&gt;"Local",0.25,IF(S1622="y",1,""))</f>
        <v>1</v>
      </c>
      <c r="Y1622" s="95">
        <f t="shared" si="150"/>
        <v>1</v>
      </c>
      <c r="Z1622" s="50"/>
      <c r="AA1622" s="257" t="str">
        <f t="shared" si="151"/>
        <v/>
      </c>
      <c r="AB1622" s="258" t="str">
        <f t="shared" si="152"/>
        <v/>
      </c>
      <c r="AC1622" s="258" t="str">
        <f t="shared" si="153"/>
        <v/>
      </c>
      <c r="AD1622" s="258">
        <f t="shared" si="154"/>
        <v>1184105</v>
      </c>
      <c r="AE1622" s="259">
        <f t="shared" si="155"/>
        <v>1184105</v>
      </c>
    </row>
    <row r="1623" spans="1:31">
      <c r="A1623" s="26"/>
      <c r="B1623" s="210" t="s">
        <v>2794</v>
      </c>
      <c r="C1623" s="211" t="s">
        <v>2796</v>
      </c>
      <c r="D1623" s="211" t="s">
        <v>111</v>
      </c>
      <c r="E1623" s="211" t="s">
        <v>114</v>
      </c>
      <c r="F1623" s="241" t="s">
        <v>108</v>
      </c>
      <c r="G1623" s="357">
        <v>0.5</v>
      </c>
      <c r="H1623" s="360">
        <v>1727.0061815073691</v>
      </c>
      <c r="I1623" s="365">
        <v>77.371645491830151</v>
      </c>
      <c r="J1623" s="332">
        <f>Table1[[#This Row],[Embellishment Area (m2)]]*Table1[[#This Row],[Construction Unit Rate ($/m)]]*Table1[[#This Row],[Embellishment Area Factor]]</f>
        <v>66810.655018893725</v>
      </c>
      <c r="K1623" s="246">
        <v>3454.0123630147382</v>
      </c>
      <c r="L1623" s="337">
        <v>51.919695325664051</v>
      </c>
      <c r="M1623" s="88">
        <f>Table1[[#This Row],[Size of land (m2)]]*Table1[[#This Row],[Land Unit Rate ($/m2)]]</f>
        <v>179331.26953880215</v>
      </c>
      <c r="N1623" s="244">
        <v>2021</v>
      </c>
      <c r="O1623" s="202">
        <f>ROUND(IF(Table1[[#This Row],[Valuation Year]]=2016,(Table1[[#This Row],[Total Construction Cost ($)]]+Table1[[#This Row],[Land Value]])*('General Input Sheet'!$G$38/'General Input Sheet'!$G$43),Table1[[#This Row],[Total Construction Cost ($)]]+Table1[[#This Row],[Land Value]]),0)</f>
        <v>246142</v>
      </c>
      <c r="P1623" s="123" t="str" cm="1">
        <f t="array" ref="P1623">_xlfn.IFS(Table1[[#This Row],[Asset Class]]&lt;&gt;"Local","y",P$11=$E1623,"y",Table1[[#This Row],[Asset Class]]="Local","")</f>
        <v/>
      </c>
      <c r="Q1623" s="86" t="str" cm="1">
        <f t="array" ref="Q1623">_xlfn.IFS(Table1[[#This Row],[Asset Class]]&lt;&gt;"Local","y",Q$11=$E1623,"y",Table1[[#This Row],[Asset Class]]="Local","")</f>
        <v/>
      </c>
      <c r="R1623" s="86" t="str" cm="1">
        <f t="array" ref="R1623">_xlfn.IFS(Table1[[#This Row],[Asset Class]]&lt;&gt;"Local","y",R$11=$E1623,"y",Table1[[#This Row],[Asset Class]]="Local","")</f>
        <v/>
      </c>
      <c r="S1623" s="341" t="str" cm="1">
        <f t="array" ref="S1623">_xlfn.IFS(Table1[[#This Row],[Asset Class]]&lt;&gt;"Local","y",S$11=$E1623,"y",Table1[[#This Row],[Asset Class]]="Local","")</f>
        <v>y</v>
      </c>
      <c r="T1623" s="50"/>
      <c r="U1623" s="95" t="str">
        <f>IF(Table1[[#This Row],[Asset Class]]&lt;&gt;"Local",0.25,IF(P1623="y",1,""))</f>
        <v/>
      </c>
      <c r="V1623" s="415" t="str">
        <f>IF(Table1[[#This Row],[Asset Class]]&lt;&gt;"Local",0.25,IF(Q1623="y",1,""))</f>
        <v/>
      </c>
      <c r="W1623" s="415" t="str">
        <f>IF(Table1[[#This Row],[Asset Class]]&lt;&gt;"Local",0.25,IF(R1623="y",1,""))</f>
        <v/>
      </c>
      <c r="X1623" s="415">
        <f>IF(Table1[[#This Row],[Asset Class]]&lt;&gt;"Local",0.25,IF(S1623="y",1,""))</f>
        <v>1</v>
      </c>
      <c r="Y1623" s="95">
        <f t="shared" si="150"/>
        <v>1</v>
      </c>
      <c r="Z1623" s="50"/>
      <c r="AA1623" s="257" t="str">
        <f t="shared" si="151"/>
        <v/>
      </c>
      <c r="AB1623" s="258" t="str">
        <f t="shared" si="152"/>
        <v/>
      </c>
      <c r="AC1623" s="258" t="str">
        <f t="shared" si="153"/>
        <v/>
      </c>
      <c r="AD1623" s="258">
        <f t="shared" si="154"/>
        <v>246142</v>
      </c>
      <c r="AE1623" s="259">
        <f t="shared" si="155"/>
        <v>246142</v>
      </c>
    </row>
    <row r="1624" spans="1:31">
      <c r="A1624" s="26"/>
      <c r="B1624" s="210" t="s">
        <v>2797</v>
      </c>
      <c r="C1624" s="211" t="s">
        <v>2798</v>
      </c>
      <c r="D1624" s="211" t="s">
        <v>111</v>
      </c>
      <c r="E1624" s="211" t="s">
        <v>114</v>
      </c>
      <c r="F1624" s="241" t="s">
        <v>103</v>
      </c>
      <c r="G1624" s="357">
        <v>0.5</v>
      </c>
      <c r="H1624" s="360">
        <v>4865.5736297434269</v>
      </c>
      <c r="I1624" s="365">
        <v>77.371645491830151</v>
      </c>
      <c r="J1624" s="332">
        <f>Table1[[#This Row],[Embellishment Area (m2)]]*Table1[[#This Row],[Construction Unit Rate ($/m)]]*Table1[[#This Row],[Embellishment Area Factor]]</f>
        <v>188228.71899745284</v>
      </c>
      <c r="K1624" s="246">
        <v>0</v>
      </c>
      <c r="L1624" s="337">
        <v>51.919695325664051</v>
      </c>
      <c r="M1624" s="88">
        <f>Table1[[#This Row],[Size of land (m2)]]*Table1[[#This Row],[Land Unit Rate ($/m2)]]</f>
        <v>0</v>
      </c>
      <c r="N1624" s="244">
        <v>2021</v>
      </c>
      <c r="O1624" s="202">
        <f>ROUND(IF(Table1[[#This Row],[Valuation Year]]=2016,(Table1[[#This Row],[Total Construction Cost ($)]]+Table1[[#This Row],[Land Value]])*('General Input Sheet'!$G$38/'General Input Sheet'!$G$43),Table1[[#This Row],[Total Construction Cost ($)]]+Table1[[#This Row],[Land Value]]),0)</f>
        <v>188229</v>
      </c>
      <c r="P1624" s="123" t="str" cm="1">
        <f t="array" ref="P1624">_xlfn.IFS(Table1[[#This Row],[Asset Class]]&lt;&gt;"Local","y",P$11=$E1624,"y",Table1[[#This Row],[Asset Class]]="Local","")</f>
        <v/>
      </c>
      <c r="Q1624" s="86" t="str" cm="1">
        <f t="array" ref="Q1624">_xlfn.IFS(Table1[[#This Row],[Asset Class]]&lt;&gt;"Local","y",Q$11=$E1624,"y",Table1[[#This Row],[Asset Class]]="Local","")</f>
        <v/>
      </c>
      <c r="R1624" s="86" t="str" cm="1">
        <f t="array" ref="R1624">_xlfn.IFS(Table1[[#This Row],[Asset Class]]&lt;&gt;"Local","y",R$11=$E1624,"y",Table1[[#This Row],[Asset Class]]="Local","")</f>
        <v/>
      </c>
      <c r="S1624" s="341" t="str" cm="1">
        <f t="array" ref="S1624">_xlfn.IFS(Table1[[#This Row],[Asset Class]]&lt;&gt;"Local","y",S$11=$E1624,"y",Table1[[#This Row],[Asset Class]]="Local","")</f>
        <v>y</v>
      </c>
      <c r="T1624" s="50"/>
      <c r="U1624" s="95" t="str">
        <f>IF(Table1[[#This Row],[Asset Class]]&lt;&gt;"Local",0.25,IF(P1624="y",1,""))</f>
        <v/>
      </c>
      <c r="V1624" s="415" t="str">
        <f>IF(Table1[[#This Row],[Asset Class]]&lt;&gt;"Local",0.25,IF(Q1624="y",1,""))</f>
        <v/>
      </c>
      <c r="W1624" s="415" t="str">
        <f>IF(Table1[[#This Row],[Asset Class]]&lt;&gt;"Local",0.25,IF(R1624="y",1,""))</f>
        <v/>
      </c>
      <c r="X1624" s="415">
        <f>IF(Table1[[#This Row],[Asset Class]]&lt;&gt;"Local",0.25,IF(S1624="y",1,""))</f>
        <v>1</v>
      </c>
      <c r="Y1624" s="95">
        <f t="shared" si="150"/>
        <v>1</v>
      </c>
      <c r="Z1624" s="50"/>
      <c r="AA1624" s="257" t="str">
        <f t="shared" si="151"/>
        <v/>
      </c>
      <c r="AB1624" s="258" t="str">
        <f t="shared" si="152"/>
        <v/>
      </c>
      <c r="AC1624" s="258" t="str">
        <f t="shared" si="153"/>
        <v/>
      </c>
      <c r="AD1624" s="258">
        <f t="shared" si="154"/>
        <v>188229</v>
      </c>
      <c r="AE1624" s="259">
        <f t="shared" si="155"/>
        <v>188229</v>
      </c>
    </row>
    <row r="1625" spans="1:31">
      <c r="A1625" s="26"/>
      <c r="B1625" s="210" t="s">
        <v>2799</v>
      </c>
      <c r="C1625" s="211" t="s">
        <v>2800</v>
      </c>
      <c r="D1625" s="211" t="s">
        <v>111</v>
      </c>
      <c r="E1625" s="211" t="s">
        <v>114</v>
      </c>
      <c r="F1625" s="241" t="s">
        <v>103</v>
      </c>
      <c r="G1625" s="357">
        <v>0.5</v>
      </c>
      <c r="H1625" s="360">
        <v>809.95277974020746</v>
      </c>
      <c r="I1625" s="365">
        <v>77.371645491830151</v>
      </c>
      <c r="J1625" s="332">
        <f>Table1[[#This Row],[Embellishment Area (m2)]]*Table1[[#This Row],[Construction Unit Rate ($/m)]]*Table1[[#This Row],[Embellishment Area Factor]]</f>
        <v>31333.689669590862</v>
      </c>
      <c r="K1625" s="246">
        <v>0</v>
      </c>
      <c r="L1625" s="337">
        <v>51.919695325664051</v>
      </c>
      <c r="M1625" s="88">
        <f>Table1[[#This Row],[Size of land (m2)]]*Table1[[#This Row],[Land Unit Rate ($/m2)]]</f>
        <v>0</v>
      </c>
      <c r="N1625" s="244">
        <v>2021</v>
      </c>
      <c r="O1625" s="202">
        <f>ROUND(IF(Table1[[#This Row],[Valuation Year]]=2016,(Table1[[#This Row],[Total Construction Cost ($)]]+Table1[[#This Row],[Land Value]])*('General Input Sheet'!$G$38/'General Input Sheet'!$G$43),Table1[[#This Row],[Total Construction Cost ($)]]+Table1[[#This Row],[Land Value]]),0)</f>
        <v>31334</v>
      </c>
      <c r="P1625" s="123" t="str" cm="1">
        <f t="array" ref="P1625">_xlfn.IFS(Table1[[#This Row],[Asset Class]]&lt;&gt;"Local","y",P$11=$E1625,"y",Table1[[#This Row],[Asset Class]]="Local","")</f>
        <v/>
      </c>
      <c r="Q1625" s="86" t="str" cm="1">
        <f t="array" ref="Q1625">_xlfn.IFS(Table1[[#This Row],[Asset Class]]&lt;&gt;"Local","y",Q$11=$E1625,"y",Table1[[#This Row],[Asset Class]]="Local","")</f>
        <v/>
      </c>
      <c r="R1625" s="86" t="str" cm="1">
        <f t="array" ref="R1625">_xlfn.IFS(Table1[[#This Row],[Asset Class]]&lt;&gt;"Local","y",R$11=$E1625,"y",Table1[[#This Row],[Asset Class]]="Local","")</f>
        <v/>
      </c>
      <c r="S1625" s="341" t="str" cm="1">
        <f t="array" ref="S1625">_xlfn.IFS(Table1[[#This Row],[Asset Class]]&lt;&gt;"Local","y",S$11=$E1625,"y",Table1[[#This Row],[Asset Class]]="Local","")</f>
        <v>y</v>
      </c>
      <c r="T1625" s="50"/>
      <c r="U1625" s="95" t="str">
        <f>IF(Table1[[#This Row],[Asset Class]]&lt;&gt;"Local",0.25,IF(P1625="y",1,""))</f>
        <v/>
      </c>
      <c r="V1625" s="415" t="str">
        <f>IF(Table1[[#This Row],[Asset Class]]&lt;&gt;"Local",0.25,IF(Q1625="y",1,""))</f>
        <v/>
      </c>
      <c r="W1625" s="415" t="str">
        <f>IF(Table1[[#This Row],[Asset Class]]&lt;&gt;"Local",0.25,IF(R1625="y",1,""))</f>
        <v/>
      </c>
      <c r="X1625" s="415">
        <f>IF(Table1[[#This Row],[Asset Class]]&lt;&gt;"Local",0.25,IF(S1625="y",1,""))</f>
        <v>1</v>
      </c>
      <c r="Y1625" s="95">
        <f t="shared" si="150"/>
        <v>1</v>
      </c>
      <c r="Z1625" s="50"/>
      <c r="AA1625" s="257" t="str">
        <f t="shared" si="151"/>
        <v/>
      </c>
      <c r="AB1625" s="258" t="str">
        <f t="shared" si="152"/>
        <v/>
      </c>
      <c r="AC1625" s="258" t="str">
        <f t="shared" si="153"/>
        <v/>
      </c>
      <c r="AD1625" s="258">
        <f t="shared" si="154"/>
        <v>31334</v>
      </c>
      <c r="AE1625" s="259">
        <f t="shared" si="155"/>
        <v>31334</v>
      </c>
    </row>
    <row r="1626" spans="1:31">
      <c r="A1626" s="26"/>
      <c r="B1626" s="210" t="s">
        <v>2801</v>
      </c>
      <c r="C1626" s="211" t="s">
        <v>2802</v>
      </c>
      <c r="D1626" s="211" t="s">
        <v>111</v>
      </c>
      <c r="E1626" s="211" t="s">
        <v>107</v>
      </c>
      <c r="F1626" s="241" t="s">
        <v>103</v>
      </c>
      <c r="G1626" s="357">
        <v>0.5</v>
      </c>
      <c r="H1626" s="360">
        <v>2403.9581782066221</v>
      </c>
      <c r="I1626" s="365">
        <v>111.62041035606889</v>
      </c>
      <c r="J1626" s="332">
        <f>Table1[[#This Row],[Embellishment Area (m2)]]*Table1[[#This Row],[Construction Unit Rate ($/m)]]*Table1[[#This Row],[Embellishment Area Factor]]</f>
        <v>134165.39916512548</v>
      </c>
      <c r="K1626" s="246">
        <v>0</v>
      </c>
      <c r="L1626" s="337">
        <v>66.125722619436161</v>
      </c>
      <c r="M1626" s="88">
        <f>Table1[[#This Row],[Size of land (m2)]]*Table1[[#This Row],[Land Unit Rate ($/m2)]]</f>
        <v>0</v>
      </c>
      <c r="N1626" s="244">
        <v>2021</v>
      </c>
      <c r="O1626" s="202">
        <f>ROUND(IF(Table1[[#This Row],[Valuation Year]]=2016,(Table1[[#This Row],[Total Construction Cost ($)]]+Table1[[#This Row],[Land Value]])*('General Input Sheet'!$G$38/'General Input Sheet'!$G$43),Table1[[#This Row],[Total Construction Cost ($)]]+Table1[[#This Row],[Land Value]]),0)</f>
        <v>134165</v>
      </c>
      <c r="P1626" s="123" t="str" cm="1">
        <f t="array" ref="P1626">_xlfn.IFS(Table1[[#This Row],[Asset Class]]&lt;&gt;"Local","y",P$11=$E1626,"y",Table1[[#This Row],[Asset Class]]="Local","")</f>
        <v>y</v>
      </c>
      <c r="Q1626" s="86" t="str" cm="1">
        <f t="array" ref="Q1626">_xlfn.IFS(Table1[[#This Row],[Asset Class]]&lt;&gt;"Local","y",Q$11=$E1626,"y",Table1[[#This Row],[Asset Class]]="Local","")</f>
        <v/>
      </c>
      <c r="R1626" s="86" t="str" cm="1">
        <f t="array" ref="R1626">_xlfn.IFS(Table1[[#This Row],[Asset Class]]&lt;&gt;"Local","y",R$11=$E1626,"y",Table1[[#This Row],[Asset Class]]="Local","")</f>
        <v/>
      </c>
      <c r="S1626" s="341" t="str" cm="1">
        <f t="array" ref="S1626">_xlfn.IFS(Table1[[#This Row],[Asset Class]]&lt;&gt;"Local","y",S$11=$E1626,"y",Table1[[#This Row],[Asset Class]]="Local","")</f>
        <v/>
      </c>
      <c r="T1626" s="50"/>
      <c r="U1626" s="95">
        <f>IF(Table1[[#This Row],[Asset Class]]&lt;&gt;"Local",0.25,IF(P1626="y",1,""))</f>
        <v>1</v>
      </c>
      <c r="V1626" s="415" t="str">
        <f>IF(Table1[[#This Row],[Asset Class]]&lt;&gt;"Local",0.25,IF(Q1626="y",1,""))</f>
        <v/>
      </c>
      <c r="W1626" s="415" t="str">
        <f>IF(Table1[[#This Row],[Asset Class]]&lt;&gt;"Local",0.25,IF(R1626="y",1,""))</f>
        <v/>
      </c>
      <c r="X1626" s="415" t="str">
        <f>IF(Table1[[#This Row],[Asset Class]]&lt;&gt;"Local",0.25,IF(S1626="y",1,""))</f>
        <v/>
      </c>
      <c r="Y1626" s="95">
        <f t="shared" si="150"/>
        <v>1</v>
      </c>
      <c r="Z1626" s="50"/>
      <c r="AA1626" s="257">
        <f t="shared" si="151"/>
        <v>134165</v>
      </c>
      <c r="AB1626" s="258" t="str">
        <f t="shared" si="152"/>
        <v/>
      </c>
      <c r="AC1626" s="258" t="str">
        <f t="shared" si="153"/>
        <v/>
      </c>
      <c r="AD1626" s="258" t="str">
        <f t="shared" si="154"/>
        <v/>
      </c>
      <c r="AE1626" s="259">
        <f t="shared" si="155"/>
        <v>134165</v>
      </c>
    </row>
    <row r="1627" spans="1:31">
      <c r="A1627" s="26"/>
      <c r="B1627" s="210" t="s">
        <v>2803</v>
      </c>
      <c r="C1627" s="211" t="s">
        <v>2804</v>
      </c>
      <c r="D1627" s="211" t="s">
        <v>111</v>
      </c>
      <c r="E1627" s="211" t="s">
        <v>107</v>
      </c>
      <c r="F1627" s="241" t="s">
        <v>103</v>
      </c>
      <c r="G1627" s="357">
        <v>0.5</v>
      </c>
      <c r="H1627" s="360">
        <v>1296.6778821164401</v>
      </c>
      <c r="I1627" s="365">
        <v>111.62041035606889</v>
      </c>
      <c r="J1627" s="332">
        <f>Table1[[#This Row],[Embellishment Area (m2)]]*Table1[[#This Row],[Construction Unit Rate ($/m)]]*Table1[[#This Row],[Embellishment Area Factor]]</f>
        <v>72367.858650737675</v>
      </c>
      <c r="K1627" s="246">
        <v>0</v>
      </c>
      <c r="L1627" s="337">
        <v>66.125722619436161</v>
      </c>
      <c r="M1627" s="88">
        <f>Table1[[#This Row],[Size of land (m2)]]*Table1[[#This Row],[Land Unit Rate ($/m2)]]</f>
        <v>0</v>
      </c>
      <c r="N1627" s="244">
        <v>2021</v>
      </c>
      <c r="O1627" s="202">
        <f>ROUND(IF(Table1[[#This Row],[Valuation Year]]=2016,(Table1[[#This Row],[Total Construction Cost ($)]]+Table1[[#This Row],[Land Value]])*('General Input Sheet'!$G$38/'General Input Sheet'!$G$43),Table1[[#This Row],[Total Construction Cost ($)]]+Table1[[#This Row],[Land Value]]),0)</f>
        <v>72368</v>
      </c>
      <c r="P1627" s="123" t="str" cm="1">
        <f t="array" ref="P1627">_xlfn.IFS(Table1[[#This Row],[Asset Class]]&lt;&gt;"Local","y",P$11=$E1627,"y",Table1[[#This Row],[Asset Class]]="Local","")</f>
        <v>y</v>
      </c>
      <c r="Q1627" s="86" t="str" cm="1">
        <f t="array" ref="Q1627">_xlfn.IFS(Table1[[#This Row],[Asset Class]]&lt;&gt;"Local","y",Q$11=$E1627,"y",Table1[[#This Row],[Asset Class]]="Local","")</f>
        <v/>
      </c>
      <c r="R1627" s="86" t="str" cm="1">
        <f t="array" ref="R1627">_xlfn.IFS(Table1[[#This Row],[Asset Class]]&lt;&gt;"Local","y",R$11=$E1627,"y",Table1[[#This Row],[Asset Class]]="Local","")</f>
        <v/>
      </c>
      <c r="S1627" s="341" t="str" cm="1">
        <f t="array" ref="S1627">_xlfn.IFS(Table1[[#This Row],[Asset Class]]&lt;&gt;"Local","y",S$11=$E1627,"y",Table1[[#This Row],[Asset Class]]="Local","")</f>
        <v/>
      </c>
      <c r="T1627" s="50"/>
      <c r="U1627" s="95">
        <f>IF(Table1[[#This Row],[Asset Class]]&lt;&gt;"Local",0.25,IF(P1627="y",1,""))</f>
        <v>1</v>
      </c>
      <c r="V1627" s="415" t="str">
        <f>IF(Table1[[#This Row],[Asset Class]]&lt;&gt;"Local",0.25,IF(Q1627="y",1,""))</f>
        <v/>
      </c>
      <c r="W1627" s="415" t="str">
        <f>IF(Table1[[#This Row],[Asset Class]]&lt;&gt;"Local",0.25,IF(R1627="y",1,""))</f>
        <v/>
      </c>
      <c r="X1627" s="415" t="str">
        <f>IF(Table1[[#This Row],[Asset Class]]&lt;&gt;"Local",0.25,IF(S1627="y",1,""))</f>
        <v/>
      </c>
      <c r="Y1627" s="95">
        <f t="shared" si="150"/>
        <v>1</v>
      </c>
      <c r="Z1627" s="50"/>
      <c r="AA1627" s="257">
        <f t="shared" si="151"/>
        <v>72368</v>
      </c>
      <c r="AB1627" s="258" t="str">
        <f t="shared" si="152"/>
        <v/>
      </c>
      <c r="AC1627" s="258" t="str">
        <f t="shared" si="153"/>
        <v/>
      </c>
      <c r="AD1627" s="258" t="str">
        <f t="shared" si="154"/>
        <v/>
      </c>
      <c r="AE1627" s="259">
        <f t="shared" si="155"/>
        <v>72368</v>
      </c>
    </row>
    <row r="1628" spans="1:31">
      <c r="A1628" s="26"/>
      <c r="B1628" s="210" t="s">
        <v>2805</v>
      </c>
      <c r="C1628" s="211" t="s">
        <v>2806</v>
      </c>
      <c r="D1628" s="211" t="s">
        <v>111</v>
      </c>
      <c r="E1628" s="211" t="s">
        <v>102</v>
      </c>
      <c r="F1628" s="241" t="s">
        <v>103</v>
      </c>
      <c r="G1628" s="357">
        <v>0.5</v>
      </c>
      <c r="H1628" s="360">
        <v>2314.9917148527425</v>
      </c>
      <c r="I1628" s="365">
        <v>143.96305955739601</v>
      </c>
      <c r="J1628" s="332">
        <f>Table1[[#This Row],[Embellishment Area (m2)]]*Table1[[#This Row],[Construction Unit Rate ($/m)]]*Table1[[#This Row],[Embellishment Area Factor]]</f>
        <v>166636.64506011183</v>
      </c>
      <c r="K1628" s="246">
        <v>0</v>
      </c>
      <c r="L1628" s="337">
        <v>39.027494808321961</v>
      </c>
      <c r="M1628" s="88">
        <f>Table1[[#This Row],[Size of land (m2)]]*Table1[[#This Row],[Land Unit Rate ($/m2)]]</f>
        <v>0</v>
      </c>
      <c r="N1628" s="244">
        <v>2021</v>
      </c>
      <c r="O1628" s="202">
        <f>ROUND(IF(Table1[[#This Row],[Valuation Year]]=2016,(Table1[[#This Row],[Total Construction Cost ($)]]+Table1[[#This Row],[Land Value]])*('General Input Sheet'!$G$38/'General Input Sheet'!$G$43),Table1[[#This Row],[Total Construction Cost ($)]]+Table1[[#This Row],[Land Value]]),0)</f>
        <v>166637</v>
      </c>
      <c r="P1628" s="123" t="str" cm="1">
        <f t="array" ref="P1628">_xlfn.IFS(Table1[[#This Row],[Asset Class]]&lt;&gt;"Local","y",P$11=$E1628,"y",Table1[[#This Row],[Asset Class]]="Local","")</f>
        <v/>
      </c>
      <c r="Q1628" s="86" t="str" cm="1">
        <f t="array" ref="Q1628">_xlfn.IFS(Table1[[#This Row],[Asset Class]]&lt;&gt;"Local","y",Q$11=$E1628,"y",Table1[[#This Row],[Asset Class]]="Local","")</f>
        <v/>
      </c>
      <c r="R1628" s="86" t="str" cm="1">
        <f t="array" ref="R1628">_xlfn.IFS(Table1[[#This Row],[Asset Class]]&lt;&gt;"Local","y",R$11=$E1628,"y",Table1[[#This Row],[Asset Class]]="Local","")</f>
        <v>y</v>
      </c>
      <c r="S1628" s="341" t="str" cm="1">
        <f t="array" ref="S1628">_xlfn.IFS(Table1[[#This Row],[Asset Class]]&lt;&gt;"Local","y",S$11=$E1628,"y",Table1[[#This Row],[Asset Class]]="Local","")</f>
        <v/>
      </c>
      <c r="T1628" s="50"/>
      <c r="U1628" s="95" t="str">
        <f>IF(Table1[[#This Row],[Asset Class]]&lt;&gt;"Local",0.25,IF(P1628="y",1,""))</f>
        <v/>
      </c>
      <c r="V1628" s="415" t="str">
        <f>IF(Table1[[#This Row],[Asset Class]]&lt;&gt;"Local",0.25,IF(Q1628="y",1,""))</f>
        <v/>
      </c>
      <c r="W1628" s="415">
        <f>IF(Table1[[#This Row],[Asset Class]]&lt;&gt;"Local",0.25,IF(R1628="y",1,""))</f>
        <v>1</v>
      </c>
      <c r="X1628" s="415" t="str">
        <f>IF(Table1[[#This Row],[Asset Class]]&lt;&gt;"Local",0.25,IF(S1628="y",1,""))</f>
        <v/>
      </c>
      <c r="Y1628" s="95">
        <f t="shared" si="150"/>
        <v>1</v>
      </c>
      <c r="Z1628" s="50"/>
      <c r="AA1628" s="257" t="str">
        <f t="shared" si="151"/>
        <v/>
      </c>
      <c r="AB1628" s="258" t="str">
        <f t="shared" si="152"/>
        <v/>
      </c>
      <c r="AC1628" s="258">
        <f t="shared" si="153"/>
        <v>166637</v>
      </c>
      <c r="AD1628" s="258" t="str">
        <f t="shared" si="154"/>
        <v/>
      </c>
      <c r="AE1628" s="259">
        <f t="shared" si="155"/>
        <v>166637</v>
      </c>
    </row>
    <row r="1629" spans="1:31">
      <c r="A1629" s="26"/>
      <c r="B1629" s="210" t="s">
        <v>2807</v>
      </c>
      <c r="C1629" s="211" t="s">
        <v>2808</v>
      </c>
      <c r="D1629" s="211" t="s">
        <v>111</v>
      </c>
      <c r="E1629" s="211" t="s">
        <v>102</v>
      </c>
      <c r="F1629" s="241" t="s">
        <v>103</v>
      </c>
      <c r="G1629" s="357">
        <v>0.5</v>
      </c>
      <c r="H1629" s="360">
        <v>2692.5776037906867</v>
      </c>
      <c r="I1629" s="365">
        <v>143.96305955739601</v>
      </c>
      <c r="J1629" s="332">
        <f>Table1[[#This Row],[Embellishment Area (m2)]]*Table1[[#This Row],[Construction Unit Rate ($/m)]]*Table1[[#This Row],[Embellishment Area Factor]]</f>
        <v>193815.85496871462</v>
      </c>
      <c r="K1629" s="246">
        <v>0</v>
      </c>
      <c r="L1629" s="337">
        <v>39.027494808321961</v>
      </c>
      <c r="M1629" s="88">
        <f>Table1[[#This Row],[Size of land (m2)]]*Table1[[#This Row],[Land Unit Rate ($/m2)]]</f>
        <v>0</v>
      </c>
      <c r="N1629" s="244">
        <v>2021</v>
      </c>
      <c r="O1629" s="202">
        <f>ROUND(IF(Table1[[#This Row],[Valuation Year]]=2016,(Table1[[#This Row],[Total Construction Cost ($)]]+Table1[[#This Row],[Land Value]])*('General Input Sheet'!$G$38/'General Input Sheet'!$G$43),Table1[[#This Row],[Total Construction Cost ($)]]+Table1[[#This Row],[Land Value]]),0)</f>
        <v>193816</v>
      </c>
      <c r="P1629" s="123" t="str" cm="1">
        <f t="array" ref="P1629">_xlfn.IFS(Table1[[#This Row],[Asset Class]]&lt;&gt;"Local","y",P$11=$E1629,"y",Table1[[#This Row],[Asset Class]]="Local","")</f>
        <v/>
      </c>
      <c r="Q1629" s="86" t="str" cm="1">
        <f t="array" ref="Q1629">_xlfn.IFS(Table1[[#This Row],[Asset Class]]&lt;&gt;"Local","y",Q$11=$E1629,"y",Table1[[#This Row],[Asset Class]]="Local","")</f>
        <v/>
      </c>
      <c r="R1629" s="86" t="str" cm="1">
        <f t="array" ref="R1629">_xlfn.IFS(Table1[[#This Row],[Asset Class]]&lt;&gt;"Local","y",R$11=$E1629,"y",Table1[[#This Row],[Asset Class]]="Local","")</f>
        <v>y</v>
      </c>
      <c r="S1629" s="341" t="str" cm="1">
        <f t="array" ref="S1629">_xlfn.IFS(Table1[[#This Row],[Asset Class]]&lt;&gt;"Local","y",S$11=$E1629,"y",Table1[[#This Row],[Asset Class]]="Local","")</f>
        <v/>
      </c>
      <c r="T1629" s="50"/>
      <c r="U1629" s="95" t="str">
        <f>IF(Table1[[#This Row],[Asset Class]]&lt;&gt;"Local",0.25,IF(P1629="y",1,""))</f>
        <v/>
      </c>
      <c r="V1629" s="415" t="str">
        <f>IF(Table1[[#This Row],[Asset Class]]&lt;&gt;"Local",0.25,IF(Q1629="y",1,""))</f>
        <v/>
      </c>
      <c r="W1629" s="415">
        <f>IF(Table1[[#This Row],[Asset Class]]&lt;&gt;"Local",0.25,IF(R1629="y",1,""))</f>
        <v>1</v>
      </c>
      <c r="X1629" s="415" t="str">
        <f>IF(Table1[[#This Row],[Asset Class]]&lt;&gt;"Local",0.25,IF(S1629="y",1,""))</f>
        <v/>
      </c>
      <c r="Y1629" s="95">
        <f t="shared" si="150"/>
        <v>1</v>
      </c>
      <c r="Z1629" s="50"/>
      <c r="AA1629" s="257" t="str">
        <f t="shared" si="151"/>
        <v/>
      </c>
      <c r="AB1629" s="258" t="str">
        <f t="shared" si="152"/>
        <v/>
      </c>
      <c r="AC1629" s="258">
        <f t="shared" si="153"/>
        <v>193816</v>
      </c>
      <c r="AD1629" s="258" t="str">
        <f t="shared" si="154"/>
        <v/>
      </c>
      <c r="AE1629" s="259">
        <f t="shared" si="155"/>
        <v>193816</v>
      </c>
    </row>
    <row r="1630" spans="1:31">
      <c r="A1630" s="26"/>
      <c r="B1630" s="210" t="s">
        <v>2809</v>
      </c>
      <c r="C1630" s="211" t="s">
        <v>2810</v>
      </c>
      <c r="D1630" s="211" t="s">
        <v>106</v>
      </c>
      <c r="E1630" s="211" t="s">
        <v>102</v>
      </c>
      <c r="F1630" s="241" t="s">
        <v>108</v>
      </c>
      <c r="G1630" s="357">
        <v>0.5</v>
      </c>
      <c r="H1630" s="360">
        <v>55974.96126004235</v>
      </c>
      <c r="I1630" s="365">
        <v>452.87898632773505</v>
      </c>
      <c r="J1630" s="332">
        <f>Table1[[#This Row],[Embellishment Area (m2)]]*Table1[[#This Row],[Construction Unit Rate ($/m)]]*Table1[[#This Row],[Embellishment Area Factor]]</f>
        <v>12674941.857591109</v>
      </c>
      <c r="K1630" s="246">
        <v>0</v>
      </c>
      <c r="L1630" s="337">
        <v>140.14546069071523</v>
      </c>
      <c r="M1630" s="88">
        <f>Table1[[#This Row],[Size of land (m2)]]*Table1[[#This Row],[Land Unit Rate ($/m2)]]</f>
        <v>0</v>
      </c>
      <c r="N1630" s="244">
        <v>2021</v>
      </c>
      <c r="O1630" s="202">
        <f>ROUND(IF(Table1[[#This Row],[Valuation Year]]=2016,(Table1[[#This Row],[Total Construction Cost ($)]]+Table1[[#This Row],[Land Value]])*('General Input Sheet'!$G$38/'General Input Sheet'!$G$43),Table1[[#This Row],[Total Construction Cost ($)]]+Table1[[#This Row],[Land Value]]),0)</f>
        <v>12674942</v>
      </c>
      <c r="P1630" s="123" t="str" cm="1">
        <f t="array" ref="P1630">_xlfn.IFS(Table1[[#This Row],[Asset Class]]&lt;&gt;"Local","y",P$11=$E1630,"y",Table1[[#This Row],[Asset Class]]="Local","")</f>
        <v>y</v>
      </c>
      <c r="Q1630" s="86" t="str" cm="1">
        <f t="array" ref="Q1630">_xlfn.IFS(Table1[[#This Row],[Asset Class]]&lt;&gt;"Local","y",Q$11=$E1630,"y",Table1[[#This Row],[Asset Class]]="Local","")</f>
        <v>y</v>
      </c>
      <c r="R1630" s="86" t="str" cm="1">
        <f t="array" ref="R1630">_xlfn.IFS(Table1[[#This Row],[Asset Class]]&lt;&gt;"Local","y",R$11=$E1630,"y",Table1[[#This Row],[Asset Class]]="Local","")</f>
        <v>y</v>
      </c>
      <c r="S1630" s="341" t="str" cm="1">
        <f t="array" ref="S1630">_xlfn.IFS(Table1[[#This Row],[Asset Class]]&lt;&gt;"Local","y",S$11=$E1630,"y",Table1[[#This Row],[Asset Class]]="Local","")</f>
        <v>y</v>
      </c>
      <c r="T1630" s="50"/>
      <c r="U1630" s="95">
        <f>IF(Table1[[#This Row],[Asset Class]]&lt;&gt;"Local",0.25,IF(P1630="y",1,""))</f>
        <v>0.25</v>
      </c>
      <c r="V1630" s="415">
        <f>IF(Table1[[#This Row],[Asset Class]]&lt;&gt;"Local",0.25,IF(Q1630="y",1,""))</f>
        <v>0.25</v>
      </c>
      <c r="W1630" s="415">
        <f>IF(Table1[[#This Row],[Asset Class]]&lt;&gt;"Local",0.25,IF(R1630="y",1,""))</f>
        <v>0.25</v>
      </c>
      <c r="X1630" s="415">
        <f>IF(Table1[[#This Row],[Asset Class]]&lt;&gt;"Local",0.25,IF(S1630="y",1,""))</f>
        <v>0.25</v>
      </c>
      <c r="Y1630" s="95">
        <f t="shared" si="150"/>
        <v>1</v>
      </c>
      <c r="Z1630" s="50"/>
      <c r="AA1630" s="257">
        <f t="shared" si="151"/>
        <v>3168735.5</v>
      </c>
      <c r="AB1630" s="258">
        <f t="shared" si="152"/>
        <v>3168735.5</v>
      </c>
      <c r="AC1630" s="258">
        <f t="shared" si="153"/>
        <v>3168735.5</v>
      </c>
      <c r="AD1630" s="258">
        <f t="shared" si="154"/>
        <v>3168735.5</v>
      </c>
      <c r="AE1630" s="259">
        <f t="shared" si="155"/>
        <v>12674942</v>
      </c>
    </row>
    <row r="1631" spans="1:31">
      <c r="A1631" s="26"/>
      <c r="B1631" s="210" t="s">
        <v>2807</v>
      </c>
      <c r="C1631" s="211" t="s">
        <v>2811</v>
      </c>
      <c r="D1631" s="211" t="s">
        <v>111</v>
      </c>
      <c r="E1631" s="211" t="s">
        <v>102</v>
      </c>
      <c r="F1631" s="241" t="s">
        <v>103</v>
      </c>
      <c r="G1631" s="357">
        <v>0.5</v>
      </c>
      <c r="H1631" s="360">
        <v>3618.7519823329649</v>
      </c>
      <c r="I1631" s="365">
        <v>143.96305955739601</v>
      </c>
      <c r="J1631" s="332">
        <f>Table1[[#This Row],[Embellishment Area (m2)]]*Table1[[#This Row],[Construction Unit Rate ($/m)]]*Table1[[#This Row],[Embellishment Area Factor]]</f>
        <v>260483.30357802275</v>
      </c>
      <c r="K1631" s="246">
        <v>0</v>
      </c>
      <c r="L1631" s="337">
        <v>39.027494808321961</v>
      </c>
      <c r="M1631" s="88">
        <f>Table1[[#This Row],[Size of land (m2)]]*Table1[[#This Row],[Land Unit Rate ($/m2)]]</f>
        <v>0</v>
      </c>
      <c r="N1631" s="244">
        <v>2021</v>
      </c>
      <c r="O1631" s="202">
        <f>ROUND(IF(Table1[[#This Row],[Valuation Year]]=2016,(Table1[[#This Row],[Total Construction Cost ($)]]+Table1[[#This Row],[Land Value]])*('General Input Sheet'!$G$38/'General Input Sheet'!$G$43),Table1[[#This Row],[Total Construction Cost ($)]]+Table1[[#This Row],[Land Value]]),0)</f>
        <v>260483</v>
      </c>
      <c r="P1631" s="123" t="str" cm="1">
        <f t="array" ref="P1631">_xlfn.IFS(Table1[[#This Row],[Asset Class]]&lt;&gt;"Local","y",P$11=$E1631,"y",Table1[[#This Row],[Asset Class]]="Local","")</f>
        <v/>
      </c>
      <c r="Q1631" s="86" t="str" cm="1">
        <f t="array" ref="Q1631">_xlfn.IFS(Table1[[#This Row],[Asset Class]]&lt;&gt;"Local","y",Q$11=$E1631,"y",Table1[[#This Row],[Asset Class]]="Local","")</f>
        <v/>
      </c>
      <c r="R1631" s="86" t="str" cm="1">
        <f t="array" ref="R1631">_xlfn.IFS(Table1[[#This Row],[Asset Class]]&lt;&gt;"Local","y",R$11=$E1631,"y",Table1[[#This Row],[Asset Class]]="Local","")</f>
        <v>y</v>
      </c>
      <c r="S1631" s="341" t="str" cm="1">
        <f t="array" ref="S1631">_xlfn.IFS(Table1[[#This Row],[Asset Class]]&lt;&gt;"Local","y",S$11=$E1631,"y",Table1[[#This Row],[Asset Class]]="Local","")</f>
        <v/>
      </c>
      <c r="T1631" s="50"/>
      <c r="U1631" s="95" t="str">
        <f>IF(Table1[[#This Row],[Asset Class]]&lt;&gt;"Local",0.25,IF(P1631="y",1,""))</f>
        <v/>
      </c>
      <c r="V1631" s="415" t="str">
        <f>IF(Table1[[#This Row],[Asset Class]]&lt;&gt;"Local",0.25,IF(Q1631="y",1,""))</f>
        <v/>
      </c>
      <c r="W1631" s="415">
        <f>IF(Table1[[#This Row],[Asset Class]]&lt;&gt;"Local",0.25,IF(R1631="y",1,""))</f>
        <v>1</v>
      </c>
      <c r="X1631" s="415" t="str">
        <f>IF(Table1[[#This Row],[Asset Class]]&lt;&gt;"Local",0.25,IF(S1631="y",1,""))</f>
        <v/>
      </c>
      <c r="Y1631" s="95">
        <f t="shared" si="150"/>
        <v>1</v>
      </c>
      <c r="Z1631" s="50"/>
      <c r="AA1631" s="257" t="str">
        <f t="shared" si="151"/>
        <v/>
      </c>
      <c r="AB1631" s="258" t="str">
        <f t="shared" si="152"/>
        <v/>
      </c>
      <c r="AC1631" s="258">
        <f t="shared" si="153"/>
        <v>260483</v>
      </c>
      <c r="AD1631" s="258" t="str">
        <f t="shared" si="154"/>
        <v/>
      </c>
      <c r="AE1631" s="259">
        <f t="shared" si="155"/>
        <v>260483</v>
      </c>
    </row>
    <row r="1632" spans="1:31">
      <c r="A1632" s="26"/>
      <c r="B1632" s="210" t="s">
        <v>2812</v>
      </c>
      <c r="C1632" s="211" t="s">
        <v>2813</v>
      </c>
      <c r="D1632" s="211" t="s">
        <v>111</v>
      </c>
      <c r="E1632" s="211" t="s">
        <v>143</v>
      </c>
      <c r="F1632" s="241" t="s">
        <v>103</v>
      </c>
      <c r="G1632" s="357">
        <v>0.5</v>
      </c>
      <c r="H1632" s="360">
        <v>1399.0750571728886</v>
      </c>
      <c r="I1632" s="365">
        <v>115.6419902144599</v>
      </c>
      <c r="J1632" s="332">
        <f>Table1[[#This Row],[Embellishment Area (m2)]]*Table1[[#This Row],[Construction Unit Rate ($/m)]]*Table1[[#This Row],[Embellishment Area Factor]]</f>
        <v>80895.912035441055</v>
      </c>
      <c r="K1632" s="246">
        <v>0</v>
      </c>
      <c r="L1632" s="337">
        <v>85.331826959272703</v>
      </c>
      <c r="M1632" s="88">
        <f>Table1[[#This Row],[Size of land (m2)]]*Table1[[#This Row],[Land Unit Rate ($/m2)]]</f>
        <v>0</v>
      </c>
      <c r="N1632" s="244">
        <v>2021</v>
      </c>
      <c r="O1632" s="202">
        <f>ROUND(IF(Table1[[#This Row],[Valuation Year]]=2016,(Table1[[#This Row],[Total Construction Cost ($)]]+Table1[[#This Row],[Land Value]])*('General Input Sheet'!$G$38/'General Input Sheet'!$G$43),Table1[[#This Row],[Total Construction Cost ($)]]+Table1[[#This Row],[Land Value]]),0)</f>
        <v>80896</v>
      </c>
      <c r="P1632" s="123" t="str" cm="1">
        <f t="array" ref="P1632">_xlfn.IFS(Table1[[#This Row],[Asset Class]]&lt;&gt;"Local","y",P$11=$E1632,"y",Table1[[#This Row],[Asset Class]]="Local","")</f>
        <v/>
      </c>
      <c r="Q1632" s="86" t="str" cm="1">
        <f t="array" ref="Q1632">_xlfn.IFS(Table1[[#This Row],[Asset Class]]&lt;&gt;"Local","y",Q$11=$E1632,"y",Table1[[#This Row],[Asset Class]]="Local","")</f>
        <v>y</v>
      </c>
      <c r="R1632" s="86" t="str" cm="1">
        <f t="array" ref="R1632">_xlfn.IFS(Table1[[#This Row],[Asset Class]]&lt;&gt;"Local","y",R$11=$E1632,"y",Table1[[#This Row],[Asset Class]]="Local","")</f>
        <v/>
      </c>
      <c r="S1632" s="341" t="str" cm="1">
        <f t="array" ref="S1632">_xlfn.IFS(Table1[[#This Row],[Asset Class]]&lt;&gt;"Local","y",S$11=$E1632,"y",Table1[[#This Row],[Asset Class]]="Local","")</f>
        <v/>
      </c>
      <c r="T1632" s="50"/>
      <c r="U1632" s="95" t="str">
        <f>IF(Table1[[#This Row],[Asset Class]]&lt;&gt;"Local",0.25,IF(P1632="y",1,""))</f>
        <v/>
      </c>
      <c r="V1632" s="415">
        <f>IF(Table1[[#This Row],[Asset Class]]&lt;&gt;"Local",0.25,IF(Q1632="y",1,""))</f>
        <v>1</v>
      </c>
      <c r="W1632" s="415" t="str">
        <f>IF(Table1[[#This Row],[Asset Class]]&lt;&gt;"Local",0.25,IF(R1632="y",1,""))</f>
        <v/>
      </c>
      <c r="X1632" s="415" t="str">
        <f>IF(Table1[[#This Row],[Asset Class]]&lt;&gt;"Local",0.25,IF(S1632="y",1,""))</f>
        <v/>
      </c>
      <c r="Y1632" s="95">
        <f t="shared" si="150"/>
        <v>1</v>
      </c>
      <c r="Z1632" s="50"/>
      <c r="AA1632" s="257" t="str">
        <f t="shared" si="151"/>
        <v/>
      </c>
      <c r="AB1632" s="258">
        <f t="shared" si="152"/>
        <v>80896</v>
      </c>
      <c r="AC1632" s="258" t="str">
        <f t="shared" si="153"/>
        <v/>
      </c>
      <c r="AD1632" s="258" t="str">
        <f t="shared" si="154"/>
        <v/>
      </c>
      <c r="AE1632" s="259">
        <f t="shared" si="155"/>
        <v>80896</v>
      </c>
    </row>
    <row r="1633" spans="1:31">
      <c r="A1633" s="26"/>
      <c r="B1633" s="210" t="s">
        <v>2814</v>
      </c>
      <c r="C1633" s="211" t="s">
        <v>2815</v>
      </c>
      <c r="D1633" s="211" t="s">
        <v>111</v>
      </c>
      <c r="E1633" s="211" t="s">
        <v>102</v>
      </c>
      <c r="F1633" s="241" t="s">
        <v>103</v>
      </c>
      <c r="G1633" s="357">
        <v>0.5</v>
      </c>
      <c r="H1633" s="360">
        <v>1552.9005023096165</v>
      </c>
      <c r="I1633" s="365">
        <v>143.96305955739601</v>
      </c>
      <c r="J1633" s="332">
        <f>Table1[[#This Row],[Embellishment Area (m2)]]*Table1[[#This Row],[Construction Unit Rate ($/m)]]*Table1[[#This Row],[Embellishment Area Factor]]</f>
        <v>111780.15375035474</v>
      </c>
      <c r="K1633" s="246">
        <v>0</v>
      </c>
      <c r="L1633" s="337">
        <v>39.027494808321961</v>
      </c>
      <c r="M1633" s="88">
        <f>Table1[[#This Row],[Size of land (m2)]]*Table1[[#This Row],[Land Unit Rate ($/m2)]]</f>
        <v>0</v>
      </c>
      <c r="N1633" s="244">
        <v>2021</v>
      </c>
      <c r="O1633" s="202">
        <f>ROUND(IF(Table1[[#This Row],[Valuation Year]]=2016,(Table1[[#This Row],[Total Construction Cost ($)]]+Table1[[#This Row],[Land Value]])*('General Input Sheet'!$G$38/'General Input Sheet'!$G$43),Table1[[#This Row],[Total Construction Cost ($)]]+Table1[[#This Row],[Land Value]]),0)</f>
        <v>111780</v>
      </c>
      <c r="P1633" s="123" t="str" cm="1">
        <f t="array" ref="P1633">_xlfn.IFS(Table1[[#This Row],[Asset Class]]&lt;&gt;"Local","y",P$11=$E1633,"y",Table1[[#This Row],[Asset Class]]="Local","")</f>
        <v/>
      </c>
      <c r="Q1633" s="86" t="str" cm="1">
        <f t="array" ref="Q1633">_xlfn.IFS(Table1[[#This Row],[Asset Class]]&lt;&gt;"Local","y",Q$11=$E1633,"y",Table1[[#This Row],[Asset Class]]="Local","")</f>
        <v/>
      </c>
      <c r="R1633" s="86" t="str" cm="1">
        <f t="array" ref="R1633">_xlfn.IFS(Table1[[#This Row],[Asset Class]]&lt;&gt;"Local","y",R$11=$E1633,"y",Table1[[#This Row],[Asset Class]]="Local","")</f>
        <v>y</v>
      </c>
      <c r="S1633" s="341" t="str" cm="1">
        <f t="array" ref="S1633">_xlfn.IFS(Table1[[#This Row],[Asset Class]]&lt;&gt;"Local","y",S$11=$E1633,"y",Table1[[#This Row],[Asset Class]]="Local","")</f>
        <v/>
      </c>
      <c r="T1633" s="50"/>
      <c r="U1633" s="95" t="str">
        <f>IF(Table1[[#This Row],[Asset Class]]&lt;&gt;"Local",0.25,IF(P1633="y",1,""))</f>
        <v/>
      </c>
      <c r="V1633" s="415" t="str">
        <f>IF(Table1[[#This Row],[Asset Class]]&lt;&gt;"Local",0.25,IF(Q1633="y",1,""))</f>
        <v/>
      </c>
      <c r="W1633" s="415">
        <f>IF(Table1[[#This Row],[Asset Class]]&lt;&gt;"Local",0.25,IF(R1633="y",1,""))</f>
        <v>1</v>
      </c>
      <c r="X1633" s="415" t="str">
        <f>IF(Table1[[#This Row],[Asset Class]]&lt;&gt;"Local",0.25,IF(S1633="y",1,""))</f>
        <v/>
      </c>
      <c r="Y1633" s="95">
        <f t="shared" si="150"/>
        <v>1</v>
      </c>
      <c r="Z1633" s="50"/>
      <c r="AA1633" s="257" t="str">
        <f t="shared" si="151"/>
        <v/>
      </c>
      <c r="AB1633" s="258" t="str">
        <f t="shared" si="152"/>
        <v/>
      </c>
      <c r="AC1633" s="258">
        <f t="shared" si="153"/>
        <v>111780</v>
      </c>
      <c r="AD1633" s="258" t="str">
        <f t="shared" si="154"/>
        <v/>
      </c>
      <c r="AE1633" s="259">
        <f t="shared" si="155"/>
        <v>111780</v>
      </c>
    </row>
    <row r="1634" spans="1:31">
      <c r="A1634" s="26"/>
      <c r="B1634" s="210" t="s">
        <v>2816</v>
      </c>
      <c r="C1634" s="211" t="s">
        <v>2817</v>
      </c>
      <c r="D1634" s="211" t="s">
        <v>111</v>
      </c>
      <c r="E1634" s="211" t="s">
        <v>114</v>
      </c>
      <c r="F1634" s="241" t="s">
        <v>103</v>
      </c>
      <c r="G1634" s="357">
        <v>0.5</v>
      </c>
      <c r="H1634" s="360">
        <v>16477.839938344721</v>
      </c>
      <c r="I1634" s="365">
        <v>77.371645491830151</v>
      </c>
      <c r="J1634" s="332">
        <f>Table1[[#This Row],[Embellishment Area (m2)]]*Table1[[#This Row],[Construction Unit Rate ($/m)]]*Table1[[#This Row],[Embellishment Area Factor]]</f>
        <v>637458.79509036406</v>
      </c>
      <c r="K1634" s="246">
        <v>0</v>
      </c>
      <c r="L1634" s="337">
        <v>51.919695325664051</v>
      </c>
      <c r="M1634" s="88">
        <f>Table1[[#This Row],[Size of land (m2)]]*Table1[[#This Row],[Land Unit Rate ($/m2)]]</f>
        <v>0</v>
      </c>
      <c r="N1634" s="244">
        <v>2021</v>
      </c>
      <c r="O1634" s="202">
        <f>ROUND(IF(Table1[[#This Row],[Valuation Year]]=2016,(Table1[[#This Row],[Total Construction Cost ($)]]+Table1[[#This Row],[Land Value]])*('General Input Sheet'!$G$38/'General Input Sheet'!$G$43),Table1[[#This Row],[Total Construction Cost ($)]]+Table1[[#This Row],[Land Value]]),0)</f>
        <v>637459</v>
      </c>
      <c r="P1634" s="123" t="str" cm="1">
        <f t="array" ref="P1634">_xlfn.IFS(Table1[[#This Row],[Asset Class]]&lt;&gt;"Local","y",P$11=$E1634,"y",Table1[[#This Row],[Asset Class]]="Local","")</f>
        <v/>
      </c>
      <c r="Q1634" s="86" t="str" cm="1">
        <f t="array" ref="Q1634">_xlfn.IFS(Table1[[#This Row],[Asset Class]]&lt;&gt;"Local","y",Q$11=$E1634,"y",Table1[[#This Row],[Asset Class]]="Local","")</f>
        <v/>
      </c>
      <c r="R1634" s="86" t="str" cm="1">
        <f t="array" ref="R1634">_xlfn.IFS(Table1[[#This Row],[Asset Class]]&lt;&gt;"Local","y",R$11=$E1634,"y",Table1[[#This Row],[Asset Class]]="Local","")</f>
        <v/>
      </c>
      <c r="S1634" s="341" t="str" cm="1">
        <f t="array" ref="S1634">_xlfn.IFS(Table1[[#This Row],[Asset Class]]&lt;&gt;"Local","y",S$11=$E1634,"y",Table1[[#This Row],[Asset Class]]="Local","")</f>
        <v>y</v>
      </c>
      <c r="T1634" s="50"/>
      <c r="U1634" s="95" t="str">
        <f>IF(Table1[[#This Row],[Asset Class]]&lt;&gt;"Local",0.25,IF(P1634="y",1,""))</f>
        <v/>
      </c>
      <c r="V1634" s="415" t="str">
        <f>IF(Table1[[#This Row],[Asset Class]]&lt;&gt;"Local",0.25,IF(Q1634="y",1,""))</f>
        <v/>
      </c>
      <c r="W1634" s="415" t="str">
        <f>IF(Table1[[#This Row],[Asset Class]]&lt;&gt;"Local",0.25,IF(R1634="y",1,""))</f>
        <v/>
      </c>
      <c r="X1634" s="415">
        <f>IF(Table1[[#This Row],[Asset Class]]&lt;&gt;"Local",0.25,IF(S1634="y",1,""))</f>
        <v>1</v>
      </c>
      <c r="Y1634" s="95">
        <f t="shared" si="150"/>
        <v>1</v>
      </c>
      <c r="Z1634" s="50"/>
      <c r="AA1634" s="257" t="str">
        <f t="shared" si="151"/>
        <v/>
      </c>
      <c r="AB1634" s="258" t="str">
        <f t="shared" si="152"/>
        <v/>
      </c>
      <c r="AC1634" s="258" t="str">
        <f t="shared" si="153"/>
        <v/>
      </c>
      <c r="AD1634" s="258">
        <f t="shared" si="154"/>
        <v>637459</v>
      </c>
      <c r="AE1634" s="259">
        <f t="shared" si="155"/>
        <v>637459</v>
      </c>
    </row>
    <row r="1635" spans="1:31">
      <c r="A1635" s="26"/>
      <c r="B1635" s="210" t="s">
        <v>2818</v>
      </c>
      <c r="C1635" s="211" t="s">
        <v>2819</v>
      </c>
      <c r="D1635" s="211" t="s">
        <v>111</v>
      </c>
      <c r="E1635" s="211" t="s">
        <v>102</v>
      </c>
      <c r="F1635" s="241" t="s">
        <v>108</v>
      </c>
      <c r="G1635" s="357">
        <v>0.5</v>
      </c>
      <c r="H1635" s="360">
        <v>33433.045497570463</v>
      </c>
      <c r="I1635" s="365">
        <v>143.96305955739601</v>
      </c>
      <c r="J1635" s="332">
        <f>Table1[[#This Row],[Embellishment Area (m2)]]*Table1[[#This Row],[Construction Unit Rate ($/m)]]*Table1[[#This Row],[Embellishment Area Factor]]</f>
        <v>2406561.7600759333</v>
      </c>
      <c r="K1635" s="246">
        <v>0</v>
      </c>
      <c r="L1635" s="337">
        <v>39.027494808321961</v>
      </c>
      <c r="M1635" s="88">
        <f>Table1[[#This Row],[Size of land (m2)]]*Table1[[#This Row],[Land Unit Rate ($/m2)]]</f>
        <v>0</v>
      </c>
      <c r="N1635" s="244">
        <v>2021</v>
      </c>
      <c r="O1635" s="202">
        <f>ROUND(IF(Table1[[#This Row],[Valuation Year]]=2016,(Table1[[#This Row],[Total Construction Cost ($)]]+Table1[[#This Row],[Land Value]])*('General Input Sheet'!$G$38/'General Input Sheet'!$G$43),Table1[[#This Row],[Total Construction Cost ($)]]+Table1[[#This Row],[Land Value]]),0)</f>
        <v>2406562</v>
      </c>
      <c r="P1635" s="123" t="str" cm="1">
        <f t="array" ref="P1635">_xlfn.IFS(Table1[[#This Row],[Asset Class]]&lt;&gt;"Local","y",P$11=$E1635,"y",Table1[[#This Row],[Asset Class]]="Local","")</f>
        <v/>
      </c>
      <c r="Q1635" s="86" t="str" cm="1">
        <f t="array" ref="Q1635">_xlfn.IFS(Table1[[#This Row],[Asset Class]]&lt;&gt;"Local","y",Q$11=$E1635,"y",Table1[[#This Row],[Asset Class]]="Local","")</f>
        <v/>
      </c>
      <c r="R1635" s="86" t="str" cm="1">
        <f t="array" ref="R1635">_xlfn.IFS(Table1[[#This Row],[Asset Class]]&lt;&gt;"Local","y",R$11=$E1635,"y",Table1[[#This Row],[Asset Class]]="Local","")</f>
        <v>y</v>
      </c>
      <c r="S1635" s="341" t="str" cm="1">
        <f t="array" ref="S1635">_xlfn.IFS(Table1[[#This Row],[Asset Class]]&lt;&gt;"Local","y",S$11=$E1635,"y",Table1[[#This Row],[Asset Class]]="Local","")</f>
        <v/>
      </c>
      <c r="T1635" s="50"/>
      <c r="U1635" s="95" t="str">
        <f>IF(Table1[[#This Row],[Asset Class]]&lt;&gt;"Local",0.25,IF(P1635="y",1,""))</f>
        <v/>
      </c>
      <c r="V1635" s="415" t="str">
        <f>IF(Table1[[#This Row],[Asset Class]]&lt;&gt;"Local",0.25,IF(Q1635="y",1,""))</f>
        <v/>
      </c>
      <c r="W1635" s="415">
        <f>IF(Table1[[#This Row],[Asset Class]]&lt;&gt;"Local",0.25,IF(R1635="y",1,""))</f>
        <v>1</v>
      </c>
      <c r="X1635" s="415" t="str">
        <f>IF(Table1[[#This Row],[Asset Class]]&lt;&gt;"Local",0.25,IF(S1635="y",1,""))</f>
        <v/>
      </c>
      <c r="Y1635" s="95">
        <f t="shared" si="150"/>
        <v>1</v>
      </c>
      <c r="Z1635" s="50"/>
      <c r="AA1635" s="257" t="str">
        <f t="shared" si="151"/>
        <v/>
      </c>
      <c r="AB1635" s="258" t="str">
        <f t="shared" si="152"/>
        <v/>
      </c>
      <c r="AC1635" s="258">
        <f t="shared" si="153"/>
        <v>2406562</v>
      </c>
      <c r="AD1635" s="258" t="str">
        <f t="shared" si="154"/>
        <v/>
      </c>
      <c r="AE1635" s="259">
        <f t="shared" si="155"/>
        <v>2406562</v>
      </c>
    </row>
    <row r="1636" spans="1:31">
      <c r="A1636" s="26"/>
      <c r="B1636" s="210" t="s">
        <v>2818</v>
      </c>
      <c r="C1636" s="211" t="s">
        <v>2820</v>
      </c>
      <c r="D1636" s="211" t="s">
        <v>111</v>
      </c>
      <c r="E1636" s="211" t="s">
        <v>102</v>
      </c>
      <c r="F1636" s="241" t="s">
        <v>103</v>
      </c>
      <c r="G1636" s="357">
        <v>0.5</v>
      </c>
      <c r="H1636" s="360">
        <v>1957.42840495936</v>
      </c>
      <c r="I1636" s="365">
        <v>143.96305955739601</v>
      </c>
      <c r="J1636" s="332">
        <f>Table1[[#This Row],[Embellishment Area (m2)]]*Table1[[#This Row],[Construction Unit Rate ($/m)]]*Table1[[#This Row],[Embellishment Area Factor]]</f>
        <v>140898.69102125152</v>
      </c>
      <c r="K1636" s="246">
        <v>0</v>
      </c>
      <c r="L1636" s="337">
        <v>39.027494808321961</v>
      </c>
      <c r="M1636" s="88">
        <f>Table1[[#This Row],[Size of land (m2)]]*Table1[[#This Row],[Land Unit Rate ($/m2)]]</f>
        <v>0</v>
      </c>
      <c r="N1636" s="244">
        <v>2021</v>
      </c>
      <c r="O1636" s="202">
        <f>ROUND(IF(Table1[[#This Row],[Valuation Year]]=2016,(Table1[[#This Row],[Total Construction Cost ($)]]+Table1[[#This Row],[Land Value]])*('General Input Sheet'!$G$38/'General Input Sheet'!$G$43),Table1[[#This Row],[Total Construction Cost ($)]]+Table1[[#This Row],[Land Value]]),0)</f>
        <v>140899</v>
      </c>
      <c r="P1636" s="123" t="str" cm="1">
        <f t="array" ref="P1636">_xlfn.IFS(Table1[[#This Row],[Asset Class]]&lt;&gt;"Local","y",P$11=$E1636,"y",Table1[[#This Row],[Asset Class]]="Local","")</f>
        <v/>
      </c>
      <c r="Q1636" s="86" t="str" cm="1">
        <f t="array" ref="Q1636">_xlfn.IFS(Table1[[#This Row],[Asset Class]]&lt;&gt;"Local","y",Q$11=$E1636,"y",Table1[[#This Row],[Asset Class]]="Local","")</f>
        <v/>
      </c>
      <c r="R1636" s="86" t="str" cm="1">
        <f t="array" ref="R1636">_xlfn.IFS(Table1[[#This Row],[Asset Class]]&lt;&gt;"Local","y",R$11=$E1636,"y",Table1[[#This Row],[Asset Class]]="Local","")</f>
        <v>y</v>
      </c>
      <c r="S1636" s="341" t="str" cm="1">
        <f t="array" ref="S1636">_xlfn.IFS(Table1[[#This Row],[Asset Class]]&lt;&gt;"Local","y",S$11=$E1636,"y",Table1[[#This Row],[Asset Class]]="Local","")</f>
        <v/>
      </c>
      <c r="T1636" s="50"/>
      <c r="U1636" s="95" t="str">
        <f>IF(Table1[[#This Row],[Asset Class]]&lt;&gt;"Local",0.25,IF(P1636="y",1,""))</f>
        <v/>
      </c>
      <c r="V1636" s="415" t="str">
        <f>IF(Table1[[#This Row],[Asset Class]]&lt;&gt;"Local",0.25,IF(Q1636="y",1,""))</f>
        <v/>
      </c>
      <c r="W1636" s="415">
        <f>IF(Table1[[#This Row],[Asset Class]]&lt;&gt;"Local",0.25,IF(R1636="y",1,""))</f>
        <v>1</v>
      </c>
      <c r="X1636" s="415" t="str">
        <f>IF(Table1[[#This Row],[Asset Class]]&lt;&gt;"Local",0.25,IF(S1636="y",1,""))</f>
        <v/>
      </c>
      <c r="Y1636" s="95">
        <f t="shared" si="150"/>
        <v>1</v>
      </c>
      <c r="Z1636" s="50"/>
      <c r="AA1636" s="257" t="str">
        <f t="shared" si="151"/>
        <v/>
      </c>
      <c r="AB1636" s="258" t="str">
        <f t="shared" si="152"/>
        <v/>
      </c>
      <c r="AC1636" s="258">
        <f t="shared" si="153"/>
        <v>140899</v>
      </c>
      <c r="AD1636" s="258" t="str">
        <f t="shared" si="154"/>
        <v/>
      </c>
      <c r="AE1636" s="259">
        <f t="shared" si="155"/>
        <v>140899</v>
      </c>
    </row>
    <row r="1637" spans="1:31">
      <c r="A1637" s="26"/>
      <c r="B1637" s="210" t="s">
        <v>2821</v>
      </c>
      <c r="C1637" s="211" t="s">
        <v>2822</v>
      </c>
      <c r="D1637" s="211" t="s">
        <v>111</v>
      </c>
      <c r="E1637" s="211" t="s">
        <v>114</v>
      </c>
      <c r="F1637" s="241" t="s">
        <v>103</v>
      </c>
      <c r="G1637" s="357">
        <v>0.5</v>
      </c>
      <c r="H1637" s="360">
        <v>4117.7482656593984</v>
      </c>
      <c r="I1637" s="365">
        <v>77.371645491830151</v>
      </c>
      <c r="J1637" s="332">
        <f>Table1[[#This Row],[Embellishment Area (m2)]]*Table1[[#This Row],[Construction Unit Rate ($/m)]]*Table1[[#This Row],[Embellishment Area Factor]]</f>
        <v>159298.47951759869</v>
      </c>
      <c r="K1637" s="246">
        <v>0</v>
      </c>
      <c r="L1637" s="337">
        <v>51.919695325664051</v>
      </c>
      <c r="M1637" s="88">
        <f>Table1[[#This Row],[Size of land (m2)]]*Table1[[#This Row],[Land Unit Rate ($/m2)]]</f>
        <v>0</v>
      </c>
      <c r="N1637" s="244">
        <v>2021</v>
      </c>
      <c r="O1637" s="202">
        <f>ROUND(IF(Table1[[#This Row],[Valuation Year]]=2016,(Table1[[#This Row],[Total Construction Cost ($)]]+Table1[[#This Row],[Land Value]])*('General Input Sheet'!$G$38/'General Input Sheet'!$G$43),Table1[[#This Row],[Total Construction Cost ($)]]+Table1[[#This Row],[Land Value]]),0)</f>
        <v>159298</v>
      </c>
      <c r="P1637" s="123" t="str" cm="1">
        <f t="array" ref="P1637">_xlfn.IFS(Table1[[#This Row],[Asset Class]]&lt;&gt;"Local","y",P$11=$E1637,"y",Table1[[#This Row],[Asset Class]]="Local","")</f>
        <v/>
      </c>
      <c r="Q1637" s="86" t="str" cm="1">
        <f t="array" ref="Q1637">_xlfn.IFS(Table1[[#This Row],[Asset Class]]&lt;&gt;"Local","y",Q$11=$E1637,"y",Table1[[#This Row],[Asset Class]]="Local","")</f>
        <v/>
      </c>
      <c r="R1637" s="86" t="str" cm="1">
        <f t="array" ref="R1637">_xlfn.IFS(Table1[[#This Row],[Asset Class]]&lt;&gt;"Local","y",R$11=$E1637,"y",Table1[[#This Row],[Asset Class]]="Local","")</f>
        <v/>
      </c>
      <c r="S1637" s="341" t="str" cm="1">
        <f t="array" ref="S1637">_xlfn.IFS(Table1[[#This Row],[Asset Class]]&lt;&gt;"Local","y",S$11=$E1637,"y",Table1[[#This Row],[Asset Class]]="Local","")</f>
        <v>y</v>
      </c>
      <c r="T1637" s="50"/>
      <c r="U1637" s="95" t="str">
        <f>IF(Table1[[#This Row],[Asset Class]]&lt;&gt;"Local",0.25,IF(P1637="y",1,""))</f>
        <v/>
      </c>
      <c r="V1637" s="415" t="str">
        <f>IF(Table1[[#This Row],[Asset Class]]&lt;&gt;"Local",0.25,IF(Q1637="y",1,""))</f>
        <v/>
      </c>
      <c r="W1637" s="415" t="str">
        <f>IF(Table1[[#This Row],[Asset Class]]&lt;&gt;"Local",0.25,IF(R1637="y",1,""))</f>
        <v/>
      </c>
      <c r="X1637" s="415">
        <f>IF(Table1[[#This Row],[Asset Class]]&lt;&gt;"Local",0.25,IF(S1637="y",1,""))</f>
        <v>1</v>
      </c>
      <c r="Y1637" s="95">
        <f t="shared" si="150"/>
        <v>1</v>
      </c>
      <c r="Z1637" s="50"/>
      <c r="AA1637" s="257" t="str">
        <f t="shared" si="151"/>
        <v/>
      </c>
      <c r="AB1637" s="258" t="str">
        <f t="shared" si="152"/>
        <v/>
      </c>
      <c r="AC1637" s="258" t="str">
        <f t="shared" si="153"/>
        <v/>
      </c>
      <c r="AD1637" s="258">
        <f t="shared" si="154"/>
        <v>159298</v>
      </c>
      <c r="AE1637" s="259">
        <f t="shared" si="155"/>
        <v>159298</v>
      </c>
    </row>
    <row r="1638" spans="1:31">
      <c r="A1638" s="26"/>
      <c r="B1638" s="210" t="s">
        <v>2823</v>
      </c>
      <c r="C1638" s="211" t="s">
        <v>2824</v>
      </c>
      <c r="D1638" s="211" t="s">
        <v>111</v>
      </c>
      <c r="E1638" s="211" t="s">
        <v>102</v>
      </c>
      <c r="F1638" s="241" t="s">
        <v>103</v>
      </c>
      <c r="G1638" s="357">
        <v>0.5</v>
      </c>
      <c r="H1638" s="360">
        <v>4796.3952258924874</v>
      </c>
      <c r="I1638" s="365">
        <v>143.96305955739601</v>
      </c>
      <c r="J1638" s="332">
        <f>Table1[[#This Row],[Embellishment Area (m2)]]*Table1[[#This Row],[Construction Unit Rate ($/m)]]*Table1[[#This Row],[Embellishment Area Factor]]</f>
        <v>345251.865782985</v>
      </c>
      <c r="K1638" s="246">
        <v>0</v>
      </c>
      <c r="L1638" s="337">
        <v>39.027494808321961</v>
      </c>
      <c r="M1638" s="88">
        <f>Table1[[#This Row],[Size of land (m2)]]*Table1[[#This Row],[Land Unit Rate ($/m2)]]</f>
        <v>0</v>
      </c>
      <c r="N1638" s="244">
        <v>2021</v>
      </c>
      <c r="O1638" s="202">
        <f>ROUND(IF(Table1[[#This Row],[Valuation Year]]=2016,(Table1[[#This Row],[Total Construction Cost ($)]]+Table1[[#This Row],[Land Value]])*('General Input Sheet'!$G$38/'General Input Sheet'!$G$43),Table1[[#This Row],[Total Construction Cost ($)]]+Table1[[#This Row],[Land Value]]),0)</f>
        <v>345252</v>
      </c>
      <c r="P1638" s="123" t="str" cm="1">
        <f t="array" ref="P1638">_xlfn.IFS(Table1[[#This Row],[Asset Class]]&lt;&gt;"Local","y",P$11=$E1638,"y",Table1[[#This Row],[Asset Class]]="Local","")</f>
        <v/>
      </c>
      <c r="Q1638" s="86" t="str" cm="1">
        <f t="array" ref="Q1638">_xlfn.IFS(Table1[[#This Row],[Asset Class]]&lt;&gt;"Local","y",Q$11=$E1638,"y",Table1[[#This Row],[Asset Class]]="Local","")</f>
        <v/>
      </c>
      <c r="R1638" s="86" t="str" cm="1">
        <f t="array" ref="R1638">_xlfn.IFS(Table1[[#This Row],[Asset Class]]&lt;&gt;"Local","y",R$11=$E1638,"y",Table1[[#This Row],[Asset Class]]="Local","")</f>
        <v>y</v>
      </c>
      <c r="S1638" s="341" t="str" cm="1">
        <f t="array" ref="S1638">_xlfn.IFS(Table1[[#This Row],[Asset Class]]&lt;&gt;"Local","y",S$11=$E1638,"y",Table1[[#This Row],[Asset Class]]="Local","")</f>
        <v/>
      </c>
      <c r="T1638" s="50"/>
      <c r="U1638" s="95" t="str">
        <f>IF(Table1[[#This Row],[Asset Class]]&lt;&gt;"Local",0.25,IF(P1638="y",1,""))</f>
        <v/>
      </c>
      <c r="V1638" s="415" t="str">
        <f>IF(Table1[[#This Row],[Asset Class]]&lt;&gt;"Local",0.25,IF(Q1638="y",1,""))</f>
        <v/>
      </c>
      <c r="W1638" s="415">
        <f>IF(Table1[[#This Row],[Asset Class]]&lt;&gt;"Local",0.25,IF(R1638="y",1,""))</f>
        <v>1</v>
      </c>
      <c r="X1638" s="415" t="str">
        <f>IF(Table1[[#This Row],[Asset Class]]&lt;&gt;"Local",0.25,IF(S1638="y",1,""))</f>
        <v/>
      </c>
      <c r="Y1638" s="95">
        <f t="shared" si="150"/>
        <v>1</v>
      </c>
      <c r="Z1638" s="50"/>
      <c r="AA1638" s="257" t="str">
        <f t="shared" si="151"/>
        <v/>
      </c>
      <c r="AB1638" s="258" t="str">
        <f t="shared" si="152"/>
        <v/>
      </c>
      <c r="AC1638" s="258">
        <f t="shared" si="153"/>
        <v>345252</v>
      </c>
      <c r="AD1638" s="258" t="str">
        <f t="shared" si="154"/>
        <v/>
      </c>
      <c r="AE1638" s="259">
        <f t="shared" si="155"/>
        <v>345252</v>
      </c>
    </row>
    <row r="1639" spans="1:31">
      <c r="A1639" s="26"/>
      <c r="B1639" s="210" t="s">
        <v>2825</v>
      </c>
      <c r="C1639" s="211" t="s">
        <v>2826</v>
      </c>
      <c r="D1639" s="211" t="s">
        <v>111</v>
      </c>
      <c r="E1639" s="211" t="s">
        <v>102</v>
      </c>
      <c r="F1639" s="241" t="s">
        <v>103</v>
      </c>
      <c r="G1639" s="357">
        <v>0.5</v>
      </c>
      <c r="H1639" s="360">
        <v>2504.9189846318441</v>
      </c>
      <c r="I1639" s="365">
        <v>143.96305955739601</v>
      </c>
      <c r="J1639" s="332">
        <f>Table1[[#This Row],[Embellishment Area (m2)]]*Table1[[#This Row],[Construction Unit Rate ($/m)]]*Table1[[#This Row],[Embellishment Area Factor]]</f>
        <v>180307.90048550305</v>
      </c>
      <c r="K1639" s="246">
        <v>0</v>
      </c>
      <c r="L1639" s="337">
        <v>39.027494808321961</v>
      </c>
      <c r="M1639" s="88">
        <f>Table1[[#This Row],[Size of land (m2)]]*Table1[[#This Row],[Land Unit Rate ($/m2)]]</f>
        <v>0</v>
      </c>
      <c r="N1639" s="244">
        <v>2021</v>
      </c>
      <c r="O1639" s="202">
        <f>ROUND(IF(Table1[[#This Row],[Valuation Year]]=2016,(Table1[[#This Row],[Total Construction Cost ($)]]+Table1[[#This Row],[Land Value]])*('General Input Sheet'!$G$38/'General Input Sheet'!$G$43),Table1[[#This Row],[Total Construction Cost ($)]]+Table1[[#This Row],[Land Value]]),0)</f>
        <v>180308</v>
      </c>
      <c r="P1639" s="123" t="str" cm="1">
        <f t="array" ref="P1639">_xlfn.IFS(Table1[[#This Row],[Asset Class]]&lt;&gt;"Local","y",P$11=$E1639,"y",Table1[[#This Row],[Asset Class]]="Local","")</f>
        <v/>
      </c>
      <c r="Q1639" s="86" t="str" cm="1">
        <f t="array" ref="Q1639">_xlfn.IFS(Table1[[#This Row],[Asset Class]]&lt;&gt;"Local","y",Q$11=$E1639,"y",Table1[[#This Row],[Asset Class]]="Local","")</f>
        <v/>
      </c>
      <c r="R1639" s="86" t="str" cm="1">
        <f t="array" ref="R1639">_xlfn.IFS(Table1[[#This Row],[Asset Class]]&lt;&gt;"Local","y",R$11=$E1639,"y",Table1[[#This Row],[Asset Class]]="Local","")</f>
        <v>y</v>
      </c>
      <c r="S1639" s="341" t="str" cm="1">
        <f t="array" ref="S1639">_xlfn.IFS(Table1[[#This Row],[Asset Class]]&lt;&gt;"Local","y",S$11=$E1639,"y",Table1[[#This Row],[Asset Class]]="Local","")</f>
        <v/>
      </c>
      <c r="T1639" s="50"/>
      <c r="U1639" s="95" t="str">
        <f>IF(Table1[[#This Row],[Asset Class]]&lt;&gt;"Local",0.25,IF(P1639="y",1,""))</f>
        <v/>
      </c>
      <c r="V1639" s="415" t="str">
        <f>IF(Table1[[#This Row],[Asset Class]]&lt;&gt;"Local",0.25,IF(Q1639="y",1,""))</f>
        <v/>
      </c>
      <c r="W1639" s="415">
        <f>IF(Table1[[#This Row],[Asset Class]]&lt;&gt;"Local",0.25,IF(R1639="y",1,""))</f>
        <v>1</v>
      </c>
      <c r="X1639" s="415" t="str">
        <f>IF(Table1[[#This Row],[Asset Class]]&lt;&gt;"Local",0.25,IF(S1639="y",1,""))</f>
        <v/>
      </c>
      <c r="Y1639" s="95">
        <f t="shared" si="150"/>
        <v>1</v>
      </c>
      <c r="Z1639" s="50"/>
      <c r="AA1639" s="257" t="str">
        <f t="shared" si="151"/>
        <v/>
      </c>
      <c r="AB1639" s="258" t="str">
        <f t="shared" si="152"/>
        <v/>
      </c>
      <c r="AC1639" s="258">
        <f t="shared" si="153"/>
        <v>180308</v>
      </c>
      <c r="AD1639" s="258" t="str">
        <f t="shared" si="154"/>
        <v/>
      </c>
      <c r="AE1639" s="259">
        <f t="shared" si="155"/>
        <v>180308</v>
      </c>
    </row>
    <row r="1640" spans="1:31">
      <c r="A1640" s="26"/>
      <c r="B1640" s="210" t="s">
        <v>2827</v>
      </c>
      <c r="C1640" s="211" t="s">
        <v>2828</v>
      </c>
      <c r="D1640" s="211" t="s">
        <v>111</v>
      </c>
      <c r="E1640" s="211" t="s">
        <v>102</v>
      </c>
      <c r="F1640" s="241" t="s">
        <v>103</v>
      </c>
      <c r="G1640" s="357">
        <v>0.5</v>
      </c>
      <c r="H1640" s="360">
        <v>639.81189644372353</v>
      </c>
      <c r="I1640" s="365">
        <v>143.96305955739601</v>
      </c>
      <c r="J1640" s="332">
        <f>Table1[[#This Row],[Embellishment Area (m2)]]*Table1[[#This Row],[Construction Unit Rate ($/m)]]*Table1[[#This Row],[Embellishment Area Factor]]</f>
        <v>46054.63907662913</v>
      </c>
      <c r="K1640" s="246">
        <v>0</v>
      </c>
      <c r="L1640" s="337">
        <v>39.027494808321961</v>
      </c>
      <c r="M1640" s="88">
        <f>Table1[[#This Row],[Size of land (m2)]]*Table1[[#This Row],[Land Unit Rate ($/m2)]]</f>
        <v>0</v>
      </c>
      <c r="N1640" s="244">
        <v>2021</v>
      </c>
      <c r="O1640" s="202">
        <f>ROUND(IF(Table1[[#This Row],[Valuation Year]]=2016,(Table1[[#This Row],[Total Construction Cost ($)]]+Table1[[#This Row],[Land Value]])*('General Input Sheet'!$G$38/'General Input Sheet'!$G$43),Table1[[#This Row],[Total Construction Cost ($)]]+Table1[[#This Row],[Land Value]]),0)</f>
        <v>46055</v>
      </c>
      <c r="P1640" s="123" t="str" cm="1">
        <f t="array" ref="P1640">_xlfn.IFS(Table1[[#This Row],[Asset Class]]&lt;&gt;"Local","y",P$11=$E1640,"y",Table1[[#This Row],[Asset Class]]="Local","")</f>
        <v/>
      </c>
      <c r="Q1640" s="86" t="str" cm="1">
        <f t="array" ref="Q1640">_xlfn.IFS(Table1[[#This Row],[Asset Class]]&lt;&gt;"Local","y",Q$11=$E1640,"y",Table1[[#This Row],[Asset Class]]="Local","")</f>
        <v/>
      </c>
      <c r="R1640" s="86" t="str" cm="1">
        <f t="array" ref="R1640">_xlfn.IFS(Table1[[#This Row],[Asset Class]]&lt;&gt;"Local","y",R$11=$E1640,"y",Table1[[#This Row],[Asset Class]]="Local","")</f>
        <v>y</v>
      </c>
      <c r="S1640" s="341" t="str" cm="1">
        <f t="array" ref="S1640">_xlfn.IFS(Table1[[#This Row],[Asset Class]]&lt;&gt;"Local","y",S$11=$E1640,"y",Table1[[#This Row],[Asset Class]]="Local","")</f>
        <v/>
      </c>
      <c r="T1640" s="50"/>
      <c r="U1640" s="95" t="str">
        <f>IF(Table1[[#This Row],[Asset Class]]&lt;&gt;"Local",0.25,IF(P1640="y",1,""))</f>
        <v/>
      </c>
      <c r="V1640" s="415" t="str">
        <f>IF(Table1[[#This Row],[Asset Class]]&lt;&gt;"Local",0.25,IF(Q1640="y",1,""))</f>
        <v/>
      </c>
      <c r="W1640" s="415">
        <f>IF(Table1[[#This Row],[Asset Class]]&lt;&gt;"Local",0.25,IF(R1640="y",1,""))</f>
        <v>1</v>
      </c>
      <c r="X1640" s="415" t="str">
        <f>IF(Table1[[#This Row],[Asset Class]]&lt;&gt;"Local",0.25,IF(S1640="y",1,""))</f>
        <v/>
      </c>
      <c r="Y1640" s="95">
        <f t="shared" si="150"/>
        <v>1</v>
      </c>
      <c r="Z1640" s="50"/>
      <c r="AA1640" s="257" t="str">
        <f t="shared" si="151"/>
        <v/>
      </c>
      <c r="AB1640" s="258" t="str">
        <f t="shared" si="152"/>
        <v/>
      </c>
      <c r="AC1640" s="258">
        <f t="shared" si="153"/>
        <v>46055</v>
      </c>
      <c r="AD1640" s="258" t="str">
        <f t="shared" si="154"/>
        <v/>
      </c>
      <c r="AE1640" s="259">
        <f t="shared" si="155"/>
        <v>46055</v>
      </c>
    </row>
    <row r="1641" spans="1:31">
      <c r="A1641" s="26"/>
      <c r="B1641" s="210" t="s">
        <v>2829</v>
      </c>
      <c r="C1641" s="211" t="s">
        <v>2830</v>
      </c>
      <c r="D1641" s="211" t="s">
        <v>111</v>
      </c>
      <c r="E1641" s="211" t="s">
        <v>102</v>
      </c>
      <c r="F1641" s="241" t="s">
        <v>103</v>
      </c>
      <c r="G1641" s="357">
        <v>0.5</v>
      </c>
      <c r="H1641" s="360">
        <v>4612.2254259382744</v>
      </c>
      <c r="I1641" s="365">
        <v>143.96305955739601</v>
      </c>
      <c r="J1641" s="332">
        <f>Table1[[#This Row],[Embellishment Area (m2)]]*Table1[[#This Row],[Construction Unit Rate ($/m)]]*Table1[[#This Row],[Embellishment Area Factor]]</f>
        <v>331995.04184324399</v>
      </c>
      <c r="K1641" s="246">
        <v>0</v>
      </c>
      <c r="L1641" s="337">
        <v>39.027494808321961</v>
      </c>
      <c r="M1641" s="88">
        <f>Table1[[#This Row],[Size of land (m2)]]*Table1[[#This Row],[Land Unit Rate ($/m2)]]</f>
        <v>0</v>
      </c>
      <c r="N1641" s="244">
        <v>2021</v>
      </c>
      <c r="O1641" s="202">
        <f>ROUND(IF(Table1[[#This Row],[Valuation Year]]=2016,(Table1[[#This Row],[Total Construction Cost ($)]]+Table1[[#This Row],[Land Value]])*('General Input Sheet'!$G$38/'General Input Sheet'!$G$43),Table1[[#This Row],[Total Construction Cost ($)]]+Table1[[#This Row],[Land Value]]),0)</f>
        <v>331995</v>
      </c>
      <c r="P1641" s="123" t="str" cm="1">
        <f t="array" ref="P1641">_xlfn.IFS(Table1[[#This Row],[Asset Class]]&lt;&gt;"Local","y",P$11=$E1641,"y",Table1[[#This Row],[Asset Class]]="Local","")</f>
        <v/>
      </c>
      <c r="Q1641" s="86" t="str" cm="1">
        <f t="array" ref="Q1641">_xlfn.IFS(Table1[[#This Row],[Asset Class]]&lt;&gt;"Local","y",Q$11=$E1641,"y",Table1[[#This Row],[Asset Class]]="Local","")</f>
        <v/>
      </c>
      <c r="R1641" s="86" t="str" cm="1">
        <f t="array" ref="R1641">_xlfn.IFS(Table1[[#This Row],[Asset Class]]&lt;&gt;"Local","y",R$11=$E1641,"y",Table1[[#This Row],[Asset Class]]="Local","")</f>
        <v>y</v>
      </c>
      <c r="S1641" s="341" t="str" cm="1">
        <f t="array" ref="S1641">_xlfn.IFS(Table1[[#This Row],[Asset Class]]&lt;&gt;"Local","y",S$11=$E1641,"y",Table1[[#This Row],[Asset Class]]="Local","")</f>
        <v/>
      </c>
      <c r="T1641" s="50"/>
      <c r="U1641" s="95" t="str">
        <f>IF(Table1[[#This Row],[Asset Class]]&lt;&gt;"Local",0.25,IF(P1641="y",1,""))</f>
        <v/>
      </c>
      <c r="V1641" s="415" t="str">
        <f>IF(Table1[[#This Row],[Asset Class]]&lt;&gt;"Local",0.25,IF(Q1641="y",1,""))</f>
        <v/>
      </c>
      <c r="W1641" s="415">
        <f>IF(Table1[[#This Row],[Asset Class]]&lt;&gt;"Local",0.25,IF(R1641="y",1,""))</f>
        <v>1</v>
      </c>
      <c r="X1641" s="415" t="str">
        <f>IF(Table1[[#This Row],[Asset Class]]&lt;&gt;"Local",0.25,IF(S1641="y",1,""))</f>
        <v/>
      </c>
      <c r="Y1641" s="95">
        <f t="shared" si="150"/>
        <v>1</v>
      </c>
      <c r="Z1641" s="50"/>
      <c r="AA1641" s="257" t="str">
        <f t="shared" si="151"/>
        <v/>
      </c>
      <c r="AB1641" s="258" t="str">
        <f t="shared" si="152"/>
        <v/>
      </c>
      <c r="AC1641" s="258">
        <f t="shared" si="153"/>
        <v>331995</v>
      </c>
      <c r="AD1641" s="258" t="str">
        <f t="shared" si="154"/>
        <v/>
      </c>
      <c r="AE1641" s="259">
        <f t="shared" si="155"/>
        <v>331995</v>
      </c>
    </row>
    <row r="1642" spans="1:31">
      <c r="A1642" s="26"/>
      <c r="B1642" s="210" t="s">
        <v>2831</v>
      </c>
      <c r="C1642" s="211" t="s">
        <v>2832</v>
      </c>
      <c r="D1642" s="211" t="s">
        <v>111</v>
      </c>
      <c r="E1642" s="211" t="s">
        <v>114</v>
      </c>
      <c r="F1642" s="241" t="s">
        <v>103</v>
      </c>
      <c r="G1642" s="357">
        <v>0.5</v>
      </c>
      <c r="H1642" s="360">
        <v>1288.6412530544951</v>
      </c>
      <c r="I1642" s="365">
        <v>77.371645491830151</v>
      </c>
      <c r="J1642" s="332">
        <f>Table1[[#This Row],[Embellishment Area (m2)]]*Table1[[#This Row],[Construction Unit Rate ($/m)]]*Table1[[#This Row],[Embellishment Area Factor]]</f>
        <v>49852.14709874009</v>
      </c>
      <c r="K1642" s="246">
        <v>0</v>
      </c>
      <c r="L1642" s="337">
        <v>51.919695325664051</v>
      </c>
      <c r="M1642" s="88">
        <f>Table1[[#This Row],[Size of land (m2)]]*Table1[[#This Row],[Land Unit Rate ($/m2)]]</f>
        <v>0</v>
      </c>
      <c r="N1642" s="244">
        <v>2021</v>
      </c>
      <c r="O1642" s="202">
        <f>ROUND(IF(Table1[[#This Row],[Valuation Year]]=2016,(Table1[[#This Row],[Total Construction Cost ($)]]+Table1[[#This Row],[Land Value]])*('General Input Sheet'!$G$38/'General Input Sheet'!$G$43),Table1[[#This Row],[Total Construction Cost ($)]]+Table1[[#This Row],[Land Value]]),0)</f>
        <v>49852</v>
      </c>
      <c r="P1642" s="123" t="str" cm="1">
        <f t="array" ref="P1642">_xlfn.IFS(Table1[[#This Row],[Asset Class]]&lt;&gt;"Local","y",P$11=$E1642,"y",Table1[[#This Row],[Asset Class]]="Local","")</f>
        <v/>
      </c>
      <c r="Q1642" s="86" t="str" cm="1">
        <f t="array" ref="Q1642">_xlfn.IFS(Table1[[#This Row],[Asset Class]]&lt;&gt;"Local","y",Q$11=$E1642,"y",Table1[[#This Row],[Asset Class]]="Local","")</f>
        <v/>
      </c>
      <c r="R1642" s="86" t="str" cm="1">
        <f t="array" ref="R1642">_xlfn.IFS(Table1[[#This Row],[Asset Class]]&lt;&gt;"Local","y",R$11=$E1642,"y",Table1[[#This Row],[Asset Class]]="Local","")</f>
        <v/>
      </c>
      <c r="S1642" s="341" t="str" cm="1">
        <f t="array" ref="S1642">_xlfn.IFS(Table1[[#This Row],[Asset Class]]&lt;&gt;"Local","y",S$11=$E1642,"y",Table1[[#This Row],[Asset Class]]="Local","")</f>
        <v>y</v>
      </c>
      <c r="T1642" s="50"/>
      <c r="U1642" s="95" t="str">
        <f>IF(Table1[[#This Row],[Asset Class]]&lt;&gt;"Local",0.25,IF(P1642="y",1,""))</f>
        <v/>
      </c>
      <c r="V1642" s="415" t="str">
        <f>IF(Table1[[#This Row],[Asset Class]]&lt;&gt;"Local",0.25,IF(Q1642="y",1,""))</f>
        <v/>
      </c>
      <c r="W1642" s="415" t="str">
        <f>IF(Table1[[#This Row],[Asset Class]]&lt;&gt;"Local",0.25,IF(R1642="y",1,""))</f>
        <v/>
      </c>
      <c r="X1642" s="415">
        <f>IF(Table1[[#This Row],[Asset Class]]&lt;&gt;"Local",0.25,IF(S1642="y",1,""))</f>
        <v>1</v>
      </c>
      <c r="Y1642" s="95">
        <f t="shared" si="150"/>
        <v>1</v>
      </c>
      <c r="Z1642" s="50"/>
      <c r="AA1642" s="257" t="str">
        <f t="shared" si="151"/>
        <v/>
      </c>
      <c r="AB1642" s="258" t="str">
        <f t="shared" si="152"/>
        <v/>
      </c>
      <c r="AC1642" s="258" t="str">
        <f t="shared" si="153"/>
        <v/>
      </c>
      <c r="AD1642" s="258">
        <f t="shared" si="154"/>
        <v>49852</v>
      </c>
      <c r="AE1642" s="259">
        <f t="shared" si="155"/>
        <v>49852</v>
      </c>
    </row>
    <row r="1643" spans="1:31">
      <c r="A1643" s="26"/>
      <c r="B1643" s="210" t="s">
        <v>2833</v>
      </c>
      <c r="C1643" s="211" t="s">
        <v>2834</v>
      </c>
      <c r="D1643" s="211" t="s">
        <v>111</v>
      </c>
      <c r="E1643" s="211" t="s">
        <v>102</v>
      </c>
      <c r="F1643" s="241" t="s">
        <v>103</v>
      </c>
      <c r="G1643" s="357">
        <v>0.5</v>
      </c>
      <c r="H1643" s="360">
        <v>997.47235227229555</v>
      </c>
      <c r="I1643" s="365">
        <v>143.96305955739601</v>
      </c>
      <c r="J1643" s="332">
        <f>Table1[[#This Row],[Embellishment Area (m2)]]*Table1[[#This Row],[Construction Unit Rate ($/m)]]*Table1[[#This Row],[Embellishment Area Factor]]</f>
        <v>71799.585828516181</v>
      </c>
      <c r="K1643" s="246">
        <v>0</v>
      </c>
      <c r="L1643" s="337">
        <v>39.027494808321961</v>
      </c>
      <c r="M1643" s="88">
        <f>Table1[[#This Row],[Size of land (m2)]]*Table1[[#This Row],[Land Unit Rate ($/m2)]]</f>
        <v>0</v>
      </c>
      <c r="N1643" s="244">
        <v>2021</v>
      </c>
      <c r="O1643" s="202">
        <f>ROUND(IF(Table1[[#This Row],[Valuation Year]]=2016,(Table1[[#This Row],[Total Construction Cost ($)]]+Table1[[#This Row],[Land Value]])*('General Input Sheet'!$G$38/'General Input Sheet'!$G$43),Table1[[#This Row],[Total Construction Cost ($)]]+Table1[[#This Row],[Land Value]]),0)</f>
        <v>71800</v>
      </c>
      <c r="P1643" s="123" t="str" cm="1">
        <f t="array" ref="P1643">_xlfn.IFS(Table1[[#This Row],[Asset Class]]&lt;&gt;"Local","y",P$11=$E1643,"y",Table1[[#This Row],[Asset Class]]="Local","")</f>
        <v/>
      </c>
      <c r="Q1643" s="86" t="str" cm="1">
        <f t="array" ref="Q1643">_xlfn.IFS(Table1[[#This Row],[Asset Class]]&lt;&gt;"Local","y",Q$11=$E1643,"y",Table1[[#This Row],[Asset Class]]="Local","")</f>
        <v/>
      </c>
      <c r="R1643" s="86" t="str" cm="1">
        <f t="array" ref="R1643">_xlfn.IFS(Table1[[#This Row],[Asset Class]]&lt;&gt;"Local","y",R$11=$E1643,"y",Table1[[#This Row],[Asset Class]]="Local","")</f>
        <v>y</v>
      </c>
      <c r="S1643" s="341" t="str" cm="1">
        <f t="array" ref="S1643">_xlfn.IFS(Table1[[#This Row],[Asset Class]]&lt;&gt;"Local","y",S$11=$E1643,"y",Table1[[#This Row],[Asset Class]]="Local","")</f>
        <v/>
      </c>
      <c r="T1643" s="50"/>
      <c r="U1643" s="95" t="str">
        <f>IF(Table1[[#This Row],[Asset Class]]&lt;&gt;"Local",0.25,IF(P1643="y",1,""))</f>
        <v/>
      </c>
      <c r="V1643" s="415" t="str">
        <f>IF(Table1[[#This Row],[Asset Class]]&lt;&gt;"Local",0.25,IF(Q1643="y",1,""))</f>
        <v/>
      </c>
      <c r="W1643" s="415">
        <f>IF(Table1[[#This Row],[Asset Class]]&lt;&gt;"Local",0.25,IF(R1643="y",1,""))</f>
        <v>1</v>
      </c>
      <c r="X1643" s="415" t="str">
        <f>IF(Table1[[#This Row],[Asset Class]]&lt;&gt;"Local",0.25,IF(S1643="y",1,""))</f>
        <v/>
      </c>
      <c r="Y1643" s="95">
        <f t="shared" si="150"/>
        <v>1</v>
      </c>
      <c r="Z1643" s="50"/>
      <c r="AA1643" s="257" t="str">
        <f t="shared" si="151"/>
        <v/>
      </c>
      <c r="AB1643" s="258" t="str">
        <f t="shared" si="152"/>
        <v/>
      </c>
      <c r="AC1643" s="258">
        <f t="shared" si="153"/>
        <v>71800</v>
      </c>
      <c r="AD1643" s="258" t="str">
        <f t="shared" si="154"/>
        <v/>
      </c>
      <c r="AE1643" s="259">
        <f t="shared" si="155"/>
        <v>71800</v>
      </c>
    </row>
    <row r="1644" spans="1:31">
      <c r="A1644" s="26"/>
      <c r="B1644" s="210" t="s">
        <v>2835</v>
      </c>
      <c r="C1644" s="211" t="s">
        <v>2836</v>
      </c>
      <c r="D1644" s="211" t="s">
        <v>111</v>
      </c>
      <c r="E1644" s="211" t="s">
        <v>102</v>
      </c>
      <c r="F1644" s="241" t="s">
        <v>108</v>
      </c>
      <c r="G1644" s="357">
        <v>0.5</v>
      </c>
      <c r="H1644" s="360">
        <v>4640.053778607481</v>
      </c>
      <c r="I1644" s="365">
        <v>143.96305955739601</v>
      </c>
      <c r="J1644" s="332">
        <f>Table1[[#This Row],[Embellishment Area (m2)]]*Table1[[#This Row],[Construction Unit Rate ($/m)]]*Table1[[#This Row],[Embellishment Area Factor]]</f>
        <v>333998.1692395946</v>
      </c>
      <c r="K1644" s="246">
        <v>9280.1075572149621</v>
      </c>
      <c r="L1644" s="337">
        <v>39.027494808321961</v>
      </c>
      <c r="M1644" s="88">
        <f>Table1[[#This Row],[Size of land (m2)]]*Table1[[#This Row],[Land Unit Rate ($/m2)]]</f>
        <v>362179.34950987634</v>
      </c>
      <c r="N1644" s="244">
        <v>2021</v>
      </c>
      <c r="O1644" s="202">
        <f>ROUND(IF(Table1[[#This Row],[Valuation Year]]=2016,(Table1[[#This Row],[Total Construction Cost ($)]]+Table1[[#This Row],[Land Value]])*('General Input Sheet'!$G$38/'General Input Sheet'!$G$43),Table1[[#This Row],[Total Construction Cost ($)]]+Table1[[#This Row],[Land Value]]),0)</f>
        <v>696178</v>
      </c>
      <c r="P1644" s="123" t="str" cm="1">
        <f t="array" ref="P1644">_xlfn.IFS(Table1[[#This Row],[Asset Class]]&lt;&gt;"Local","y",P$11=$E1644,"y",Table1[[#This Row],[Asset Class]]="Local","")</f>
        <v/>
      </c>
      <c r="Q1644" s="86" t="str" cm="1">
        <f t="array" ref="Q1644">_xlfn.IFS(Table1[[#This Row],[Asset Class]]&lt;&gt;"Local","y",Q$11=$E1644,"y",Table1[[#This Row],[Asset Class]]="Local","")</f>
        <v/>
      </c>
      <c r="R1644" s="86" t="str" cm="1">
        <f t="array" ref="R1644">_xlfn.IFS(Table1[[#This Row],[Asset Class]]&lt;&gt;"Local","y",R$11=$E1644,"y",Table1[[#This Row],[Asset Class]]="Local","")</f>
        <v>y</v>
      </c>
      <c r="S1644" s="341" t="str" cm="1">
        <f t="array" ref="S1644">_xlfn.IFS(Table1[[#This Row],[Asset Class]]&lt;&gt;"Local","y",S$11=$E1644,"y",Table1[[#This Row],[Asset Class]]="Local","")</f>
        <v/>
      </c>
      <c r="T1644" s="50"/>
      <c r="U1644" s="95" t="str">
        <f>IF(Table1[[#This Row],[Asset Class]]&lt;&gt;"Local",0.25,IF(P1644="y",1,""))</f>
        <v/>
      </c>
      <c r="V1644" s="415" t="str">
        <f>IF(Table1[[#This Row],[Asset Class]]&lt;&gt;"Local",0.25,IF(Q1644="y",1,""))</f>
        <v/>
      </c>
      <c r="W1644" s="415">
        <f>IF(Table1[[#This Row],[Asset Class]]&lt;&gt;"Local",0.25,IF(R1644="y",1,""))</f>
        <v>1</v>
      </c>
      <c r="X1644" s="415" t="str">
        <f>IF(Table1[[#This Row],[Asset Class]]&lt;&gt;"Local",0.25,IF(S1644="y",1,""))</f>
        <v/>
      </c>
      <c r="Y1644" s="95">
        <f t="shared" si="150"/>
        <v>1</v>
      </c>
      <c r="Z1644" s="50"/>
      <c r="AA1644" s="257" t="str">
        <f t="shared" si="151"/>
        <v/>
      </c>
      <c r="AB1644" s="258" t="str">
        <f t="shared" si="152"/>
        <v/>
      </c>
      <c r="AC1644" s="258">
        <f t="shared" si="153"/>
        <v>696178</v>
      </c>
      <c r="AD1644" s="258" t="str">
        <f t="shared" si="154"/>
        <v/>
      </c>
      <c r="AE1644" s="259">
        <f t="shared" si="155"/>
        <v>696178</v>
      </c>
    </row>
    <row r="1645" spans="1:31">
      <c r="A1645" s="26"/>
      <c r="B1645" s="210" t="s">
        <v>2835</v>
      </c>
      <c r="C1645" s="211" t="s">
        <v>2837</v>
      </c>
      <c r="D1645" s="211" t="s">
        <v>111</v>
      </c>
      <c r="E1645" s="211" t="s">
        <v>102</v>
      </c>
      <c r="F1645" s="241" t="s">
        <v>108</v>
      </c>
      <c r="G1645" s="357">
        <v>0.5</v>
      </c>
      <c r="H1645" s="360">
        <v>24925.349786905426</v>
      </c>
      <c r="I1645" s="365">
        <v>143.96305955739601</v>
      </c>
      <c r="J1645" s="332">
        <f>Table1[[#This Row],[Embellishment Area (m2)]]*Table1[[#This Row],[Construction Unit Rate ($/m)]]*Table1[[#This Row],[Embellishment Area Factor]]</f>
        <v>1794164.8079305969</v>
      </c>
      <c r="K1645" s="246">
        <v>49850.699573810853</v>
      </c>
      <c r="L1645" s="337">
        <v>39.027494808321961</v>
      </c>
      <c r="M1645" s="88">
        <f>Table1[[#This Row],[Size of land (m2)]]*Table1[[#This Row],[Land Unit Rate ($/m2)]]</f>
        <v>1945547.9188081208</v>
      </c>
      <c r="N1645" s="244">
        <v>2021</v>
      </c>
      <c r="O1645" s="202">
        <f>ROUND(IF(Table1[[#This Row],[Valuation Year]]=2016,(Table1[[#This Row],[Total Construction Cost ($)]]+Table1[[#This Row],[Land Value]])*('General Input Sheet'!$G$38/'General Input Sheet'!$G$43),Table1[[#This Row],[Total Construction Cost ($)]]+Table1[[#This Row],[Land Value]]),0)</f>
        <v>3739713</v>
      </c>
      <c r="P1645" s="123" t="str" cm="1">
        <f t="array" ref="P1645">_xlfn.IFS(Table1[[#This Row],[Asset Class]]&lt;&gt;"Local","y",P$11=$E1645,"y",Table1[[#This Row],[Asset Class]]="Local","")</f>
        <v/>
      </c>
      <c r="Q1645" s="86" t="str" cm="1">
        <f t="array" ref="Q1645">_xlfn.IFS(Table1[[#This Row],[Asset Class]]&lt;&gt;"Local","y",Q$11=$E1645,"y",Table1[[#This Row],[Asset Class]]="Local","")</f>
        <v/>
      </c>
      <c r="R1645" s="86" t="str" cm="1">
        <f t="array" ref="R1645">_xlfn.IFS(Table1[[#This Row],[Asset Class]]&lt;&gt;"Local","y",R$11=$E1645,"y",Table1[[#This Row],[Asset Class]]="Local","")</f>
        <v>y</v>
      </c>
      <c r="S1645" s="341" t="str" cm="1">
        <f t="array" ref="S1645">_xlfn.IFS(Table1[[#This Row],[Asset Class]]&lt;&gt;"Local","y",S$11=$E1645,"y",Table1[[#This Row],[Asset Class]]="Local","")</f>
        <v/>
      </c>
      <c r="T1645" s="50"/>
      <c r="U1645" s="95" t="str">
        <f>IF(Table1[[#This Row],[Asset Class]]&lt;&gt;"Local",0.25,IF(P1645="y",1,""))</f>
        <v/>
      </c>
      <c r="V1645" s="415" t="str">
        <f>IF(Table1[[#This Row],[Asset Class]]&lt;&gt;"Local",0.25,IF(Q1645="y",1,""))</f>
        <v/>
      </c>
      <c r="W1645" s="415">
        <f>IF(Table1[[#This Row],[Asset Class]]&lt;&gt;"Local",0.25,IF(R1645="y",1,""))</f>
        <v>1</v>
      </c>
      <c r="X1645" s="415" t="str">
        <f>IF(Table1[[#This Row],[Asset Class]]&lt;&gt;"Local",0.25,IF(S1645="y",1,""))</f>
        <v/>
      </c>
      <c r="Y1645" s="95">
        <f t="shared" si="150"/>
        <v>1</v>
      </c>
      <c r="Z1645" s="50"/>
      <c r="AA1645" s="257" t="str">
        <f t="shared" si="151"/>
        <v/>
      </c>
      <c r="AB1645" s="258" t="str">
        <f t="shared" si="152"/>
        <v/>
      </c>
      <c r="AC1645" s="258">
        <f t="shared" si="153"/>
        <v>3739713</v>
      </c>
      <c r="AD1645" s="258" t="str">
        <f t="shared" si="154"/>
        <v/>
      </c>
      <c r="AE1645" s="259">
        <f t="shared" si="155"/>
        <v>3739713</v>
      </c>
    </row>
    <row r="1646" spans="1:31">
      <c r="A1646" s="26"/>
      <c r="B1646" s="210" t="s">
        <v>2835</v>
      </c>
      <c r="C1646" s="211" t="s">
        <v>2838</v>
      </c>
      <c r="D1646" s="211" t="s">
        <v>111</v>
      </c>
      <c r="E1646" s="211" t="s">
        <v>102</v>
      </c>
      <c r="F1646" s="241" t="s">
        <v>103</v>
      </c>
      <c r="G1646" s="357">
        <v>0.5</v>
      </c>
      <c r="H1646" s="360">
        <v>2429.9203621635229</v>
      </c>
      <c r="I1646" s="365">
        <v>143.96305955739601</v>
      </c>
      <c r="J1646" s="332">
        <f>Table1[[#This Row],[Embellishment Area (m2)]]*Table1[[#This Row],[Construction Unit Rate ($/m)]]*Table1[[#This Row],[Embellishment Area Factor]]</f>
        <v>174909.38490893826</v>
      </c>
      <c r="K1646" s="246">
        <v>4859.8407243270458</v>
      </c>
      <c r="L1646" s="337">
        <v>39.027494808321961</v>
      </c>
      <c r="M1646" s="88">
        <f>Table1[[#This Row],[Size of land (m2)]]*Table1[[#This Row],[Land Unit Rate ($/m2)]]</f>
        <v>189667.40863794542</v>
      </c>
      <c r="N1646" s="244">
        <v>2021</v>
      </c>
      <c r="O1646" s="202">
        <f>ROUND(IF(Table1[[#This Row],[Valuation Year]]=2016,(Table1[[#This Row],[Total Construction Cost ($)]]+Table1[[#This Row],[Land Value]])*('General Input Sheet'!$G$38/'General Input Sheet'!$G$43),Table1[[#This Row],[Total Construction Cost ($)]]+Table1[[#This Row],[Land Value]]),0)</f>
        <v>364577</v>
      </c>
      <c r="P1646" s="123" t="str" cm="1">
        <f t="array" ref="P1646">_xlfn.IFS(Table1[[#This Row],[Asset Class]]&lt;&gt;"Local","y",P$11=$E1646,"y",Table1[[#This Row],[Asset Class]]="Local","")</f>
        <v/>
      </c>
      <c r="Q1646" s="86" t="str" cm="1">
        <f t="array" ref="Q1646">_xlfn.IFS(Table1[[#This Row],[Asset Class]]&lt;&gt;"Local","y",Q$11=$E1646,"y",Table1[[#This Row],[Asset Class]]="Local","")</f>
        <v/>
      </c>
      <c r="R1646" s="86" t="str" cm="1">
        <f t="array" ref="R1646">_xlfn.IFS(Table1[[#This Row],[Asset Class]]&lt;&gt;"Local","y",R$11=$E1646,"y",Table1[[#This Row],[Asset Class]]="Local","")</f>
        <v>y</v>
      </c>
      <c r="S1646" s="341" t="str" cm="1">
        <f t="array" ref="S1646">_xlfn.IFS(Table1[[#This Row],[Asset Class]]&lt;&gt;"Local","y",S$11=$E1646,"y",Table1[[#This Row],[Asset Class]]="Local","")</f>
        <v/>
      </c>
      <c r="T1646" s="50"/>
      <c r="U1646" s="95" t="str">
        <f>IF(Table1[[#This Row],[Asset Class]]&lt;&gt;"Local",0.25,IF(P1646="y",1,""))</f>
        <v/>
      </c>
      <c r="V1646" s="415" t="str">
        <f>IF(Table1[[#This Row],[Asset Class]]&lt;&gt;"Local",0.25,IF(Q1646="y",1,""))</f>
        <v/>
      </c>
      <c r="W1646" s="415">
        <f>IF(Table1[[#This Row],[Asset Class]]&lt;&gt;"Local",0.25,IF(R1646="y",1,""))</f>
        <v>1</v>
      </c>
      <c r="X1646" s="415" t="str">
        <f>IF(Table1[[#This Row],[Asset Class]]&lt;&gt;"Local",0.25,IF(S1646="y",1,""))</f>
        <v/>
      </c>
      <c r="Y1646" s="95">
        <f t="shared" si="150"/>
        <v>1</v>
      </c>
      <c r="Z1646" s="50"/>
      <c r="AA1646" s="257" t="str">
        <f t="shared" si="151"/>
        <v/>
      </c>
      <c r="AB1646" s="258" t="str">
        <f t="shared" si="152"/>
        <v/>
      </c>
      <c r="AC1646" s="258">
        <f t="shared" si="153"/>
        <v>364577</v>
      </c>
      <c r="AD1646" s="258" t="str">
        <f t="shared" si="154"/>
        <v/>
      </c>
      <c r="AE1646" s="259">
        <f t="shared" si="155"/>
        <v>364577</v>
      </c>
    </row>
    <row r="1647" spans="1:31">
      <c r="A1647" s="26"/>
      <c r="B1647" s="210" t="s">
        <v>2839</v>
      </c>
      <c r="C1647" s="211" t="s">
        <v>2840</v>
      </c>
      <c r="D1647" s="211" t="s">
        <v>111</v>
      </c>
      <c r="E1647" s="211" t="s">
        <v>114</v>
      </c>
      <c r="F1647" s="241" t="s">
        <v>108</v>
      </c>
      <c r="G1647" s="357">
        <v>0.5</v>
      </c>
      <c r="H1647" s="360">
        <v>12563.243675604681</v>
      </c>
      <c r="I1647" s="365">
        <v>77.371645491830151</v>
      </c>
      <c r="J1647" s="332">
        <f>Table1[[#This Row],[Embellishment Area (m2)]]*Table1[[#This Row],[Construction Unit Rate ($/m)]]*Table1[[#This Row],[Embellishment Area Factor]]</f>
        <v>486019.41794818128</v>
      </c>
      <c r="K1647" s="246">
        <v>0</v>
      </c>
      <c r="L1647" s="337">
        <v>51.919695325664051</v>
      </c>
      <c r="M1647" s="88">
        <f>Table1[[#This Row],[Size of land (m2)]]*Table1[[#This Row],[Land Unit Rate ($/m2)]]</f>
        <v>0</v>
      </c>
      <c r="N1647" s="244">
        <v>2021</v>
      </c>
      <c r="O1647" s="202">
        <f>ROUND(IF(Table1[[#This Row],[Valuation Year]]=2016,(Table1[[#This Row],[Total Construction Cost ($)]]+Table1[[#This Row],[Land Value]])*('General Input Sheet'!$G$38/'General Input Sheet'!$G$43),Table1[[#This Row],[Total Construction Cost ($)]]+Table1[[#This Row],[Land Value]]),0)</f>
        <v>486019</v>
      </c>
      <c r="P1647" s="123" t="str" cm="1">
        <f t="array" ref="P1647">_xlfn.IFS(Table1[[#This Row],[Asset Class]]&lt;&gt;"Local","y",P$11=$E1647,"y",Table1[[#This Row],[Asset Class]]="Local","")</f>
        <v/>
      </c>
      <c r="Q1647" s="86" t="str" cm="1">
        <f t="array" ref="Q1647">_xlfn.IFS(Table1[[#This Row],[Asset Class]]&lt;&gt;"Local","y",Q$11=$E1647,"y",Table1[[#This Row],[Asset Class]]="Local","")</f>
        <v/>
      </c>
      <c r="R1647" s="86" t="str" cm="1">
        <f t="array" ref="R1647">_xlfn.IFS(Table1[[#This Row],[Asset Class]]&lt;&gt;"Local","y",R$11=$E1647,"y",Table1[[#This Row],[Asset Class]]="Local","")</f>
        <v/>
      </c>
      <c r="S1647" s="341" t="str" cm="1">
        <f t="array" ref="S1647">_xlfn.IFS(Table1[[#This Row],[Asset Class]]&lt;&gt;"Local","y",S$11=$E1647,"y",Table1[[#This Row],[Asset Class]]="Local","")</f>
        <v>y</v>
      </c>
      <c r="T1647" s="50"/>
      <c r="U1647" s="95" t="str">
        <f>IF(Table1[[#This Row],[Asset Class]]&lt;&gt;"Local",0.25,IF(P1647="y",1,""))</f>
        <v/>
      </c>
      <c r="V1647" s="415" t="str">
        <f>IF(Table1[[#This Row],[Asset Class]]&lt;&gt;"Local",0.25,IF(Q1647="y",1,""))</f>
        <v/>
      </c>
      <c r="W1647" s="415" t="str">
        <f>IF(Table1[[#This Row],[Asset Class]]&lt;&gt;"Local",0.25,IF(R1647="y",1,""))</f>
        <v/>
      </c>
      <c r="X1647" s="415">
        <f>IF(Table1[[#This Row],[Asset Class]]&lt;&gt;"Local",0.25,IF(S1647="y",1,""))</f>
        <v>1</v>
      </c>
      <c r="Y1647" s="95">
        <f t="shared" si="150"/>
        <v>1</v>
      </c>
      <c r="Z1647" s="50"/>
      <c r="AA1647" s="257" t="str">
        <f t="shared" si="151"/>
        <v/>
      </c>
      <c r="AB1647" s="258" t="str">
        <f t="shared" si="152"/>
        <v/>
      </c>
      <c r="AC1647" s="258" t="str">
        <f t="shared" si="153"/>
        <v/>
      </c>
      <c r="AD1647" s="258">
        <f t="shared" si="154"/>
        <v>486019</v>
      </c>
      <c r="AE1647" s="259">
        <f t="shared" si="155"/>
        <v>486019</v>
      </c>
    </row>
    <row r="1648" spans="1:31">
      <c r="A1648" s="26"/>
      <c r="B1648" s="210" t="s">
        <v>2841</v>
      </c>
      <c r="C1648" s="211" t="s">
        <v>2842</v>
      </c>
      <c r="D1648" s="211" t="s">
        <v>111</v>
      </c>
      <c r="E1648" s="211" t="s">
        <v>102</v>
      </c>
      <c r="F1648" s="241" t="s">
        <v>103</v>
      </c>
      <c r="G1648" s="357">
        <v>0.5</v>
      </c>
      <c r="H1648" s="360">
        <v>1750.87800372372</v>
      </c>
      <c r="I1648" s="365">
        <v>143.96305955739601</v>
      </c>
      <c r="J1648" s="332">
        <f>Table1[[#This Row],[Embellishment Area (m2)]]*Table1[[#This Row],[Construction Unit Rate ($/m)]]*Table1[[#This Row],[Embellishment Area Factor]]</f>
        <v>126030.87716390626</v>
      </c>
      <c r="K1648" s="246">
        <v>0</v>
      </c>
      <c r="L1648" s="337">
        <v>39.027494808321961</v>
      </c>
      <c r="M1648" s="88">
        <f>Table1[[#This Row],[Size of land (m2)]]*Table1[[#This Row],[Land Unit Rate ($/m2)]]</f>
        <v>0</v>
      </c>
      <c r="N1648" s="244">
        <v>2021</v>
      </c>
      <c r="O1648" s="202">
        <f>ROUND(IF(Table1[[#This Row],[Valuation Year]]=2016,(Table1[[#This Row],[Total Construction Cost ($)]]+Table1[[#This Row],[Land Value]])*('General Input Sheet'!$G$38/'General Input Sheet'!$G$43),Table1[[#This Row],[Total Construction Cost ($)]]+Table1[[#This Row],[Land Value]]),0)</f>
        <v>126031</v>
      </c>
      <c r="P1648" s="123" t="str" cm="1">
        <f t="array" ref="P1648">_xlfn.IFS(Table1[[#This Row],[Asset Class]]&lt;&gt;"Local","y",P$11=$E1648,"y",Table1[[#This Row],[Asset Class]]="Local","")</f>
        <v/>
      </c>
      <c r="Q1648" s="86" t="str" cm="1">
        <f t="array" ref="Q1648">_xlfn.IFS(Table1[[#This Row],[Asset Class]]&lt;&gt;"Local","y",Q$11=$E1648,"y",Table1[[#This Row],[Asset Class]]="Local","")</f>
        <v/>
      </c>
      <c r="R1648" s="86" t="str" cm="1">
        <f t="array" ref="R1648">_xlfn.IFS(Table1[[#This Row],[Asset Class]]&lt;&gt;"Local","y",R$11=$E1648,"y",Table1[[#This Row],[Asset Class]]="Local","")</f>
        <v>y</v>
      </c>
      <c r="S1648" s="341" t="str" cm="1">
        <f t="array" ref="S1648">_xlfn.IFS(Table1[[#This Row],[Asset Class]]&lt;&gt;"Local","y",S$11=$E1648,"y",Table1[[#This Row],[Asset Class]]="Local","")</f>
        <v/>
      </c>
      <c r="T1648" s="50"/>
      <c r="U1648" s="95" t="str">
        <f>IF(Table1[[#This Row],[Asset Class]]&lt;&gt;"Local",0.25,IF(P1648="y",1,""))</f>
        <v/>
      </c>
      <c r="V1648" s="415" t="str">
        <f>IF(Table1[[#This Row],[Asset Class]]&lt;&gt;"Local",0.25,IF(Q1648="y",1,""))</f>
        <v/>
      </c>
      <c r="W1648" s="415">
        <f>IF(Table1[[#This Row],[Asset Class]]&lt;&gt;"Local",0.25,IF(R1648="y",1,""))</f>
        <v>1</v>
      </c>
      <c r="X1648" s="415" t="str">
        <f>IF(Table1[[#This Row],[Asset Class]]&lt;&gt;"Local",0.25,IF(S1648="y",1,""))</f>
        <v/>
      </c>
      <c r="Y1648" s="95">
        <f t="shared" si="150"/>
        <v>1</v>
      </c>
      <c r="Z1648" s="50"/>
      <c r="AA1648" s="257" t="str">
        <f t="shared" si="151"/>
        <v/>
      </c>
      <c r="AB1648" s="258" t="str">
        <f t="shared" si="152"/>
        <v/>
      </c>
      <c r="AC1648" s="258">
        <f t="shared" si="153"/>
        <v>126031</v>
      </c>
      <c r="AD1648" s="258" t="str">
        <f t="shared" si="154"/>
        <v/>
      </c>
      <c r="AE1648" s="259">
        <f t="shared" si="155"/>
        <v>126031</v>
      </c>
    </row>
    <row r="1649" spans="1:31">
      <c r="A1649" s="26"/>
      <c r="B1649" s="210" t="s">
        <v>2843</v>
      </c>
      <c r="C1649" s="211" t="s">
        <v>2844</v>
      </c>
      <c r="D1649" s="211" t="s">
        <v>111</v>
      </c>
      <c r="E1649" s="211" t="s">
        <v>114</v>
      </c>
      <c r="F1649" s="241" t="s">
        <v>108</v>
      </c>
      <c r="G1649" s="357">
        <v>0.5</v>
      </c>
      <c r="H1649" s="360">
        <v>11237.85761373499</v>
      </c>
      <c r="I1649" s="365">
        <v>77.371645491830151</v>
      </c>
      <c r="J1649" s="332">
        <f>Table1[[#This Row],[Embellishment Area (m2)]]*Table1[[#This Row],[Construction Unit Rate ($/m)]]*Table1[[#This Row],[Embellishment Area Factor]]</f>
        <v>434745.76768878399</v>
      </c>
      <c r="K1649" s="246">
        <v>0</v>
      </c>
      <c r="L1649" s="337">
        <v>51.919695325664051</v>
      </c>
      <c r="M1649" s="88">
        <f>Table1[[#This Row],[Size of land (m2)]]*Table1[[#This Row],[Land Unit Rate ($/m2)]]</f>
        <v>0</v>
      </c>
      <c r="N1649" s="244">
        <v>2021</v>
      </c>
      <c r="O1649" s="202">
        <f>ROUND(IF(Table1[[#This Row],[Valuation Year]]=2016,(Table1[[#This Row],[Total Construction Cost ($)]]+Table1[[#This Row],[Land Value]])*('General Input Sheet'!$G$38/'General Input Sheet'!$G$43),Table1[[#This Row],[Total Construction Cost ($)]]+Table1[[#This Row],[Land Value]]),0)</f>
        <v>434746</v>
      </c>
      <c r="P1649" s="123" t="str" cm="1">
        <f t="array" ref="P1649">_xlfn.IFS(Table1[[#This Row],[Asset Class]]&lt;&gt;"Local","y",P$11=$E1649,"y",Table1[[#This Row],[Asset Class]]="Local","")</f>
        <v/>
      </c>
      <c r="Q1649" s="86" t="str" cm="1">
        <f t="array" ref="Q1649">_xlfn.IFS(Table1[[#This Row],[Asset Class]]&lt;&gt;"Local","y",Q$11=$E1649,"y",Table1[[#This Row],[Asset Class]]="Local","")</f>
        <v/>
      </c>
      <c r="R1649" s="86" t="str" cm="1">
        <f t="array" ref="R1649">_xlfn.IFS(Table1[[#This Row],[Asset Class]]&lt;&gt;"Local","y",R$11=$E1649,"y",Table1[[#This Row],[Asset Class]]="Local","")</f>
        <v/>
      </c>
      <c r="S1649" s="341" t="str" cm="1">
        <f t="array" ref="S1649">_xlfn.IFS(Table1[[#This Row],[Asset Class]]&lt;&gt;"Local","y",S$11=$E1649,"y",Table1[[#This Row],[Asset Class]]="Local","")</f>
        <v>y</v>
      </c>
      <c r="T1649" s="50"/>
      <c r="U1649" s="95" t="str">
        <f>IF(Table1[[#This Row],[Asset Class]]&lt;&gt;"Local",0.25,IF(P1649="y",1,""))</f>
        <v/>
      </c>
      <c r="V1649" s="415" t="str">
        <f>IF(Table1[[#This Row],[Asset Class]]&lt;&gt;"Local",0.25,IF(Q1649="y",1,""))</f>
        <v/>
      </c>
      <c r="W1649" s="415" t="str">
        <f>IF(Table1[[#This Row],[Asset Class]]&lt;&gt;"Local",0.25,IF(R1649="y",1,""))</f>
        <v/>
      </c>
      <c r="X1649" s="415">
        <f>IF(Table1[[#This Row],[Asset Class]]&lt;&gt;"Local",0.25,IF(S1649="y",1,""))</f>
        <v>1</v>
      </c>
      <c r="Y1649" s="95">
        <f t="shared" si="150"/>
        <v>1</v>
      </c>
      <c r="Z1649" s="50"/>
      <c r="AA1649" s="257" t="str">
        <f t="shared" si="151"/>
        <v/>
      </c>
      <c r="AB1649" s="258" t="str">
        <f t="shared" si="152"/>
        <v/>
      </c>
      <c r="AC1649" s="258" t="str">
        <f t="shared" si="153"/>
        <v/>
      </c>
      <c r="AD1649" s="258">
        <f t="shared" si="154"/>
        <v>434746</v>
      </c>
      <c r="AE1649" s="259">
        <f t="shared" si="155"/>
        <v>434746</v>
      </c>
    </row>
    <row r="1650" spans="1:31">
      <c r="A1650" s="26"/>
      <c r="B1650" s="210" t="s">
        <v>2843</v>
      </c>
      <c r="C1650" s="211" t="s">
        <v>2845</v>
      </c>
      <c r="D1650" s="211" t="s">
        <v>111</v>
      </c>
      <c r="E1650" s="211" t="s">
        <v>114</v>
      </c>
      <c r="F1650" s="241" t="s">
        <v>103</v>
      </c>
      <c r="G1650" s="357">
        <v>0.5</v>
      </c>
      <c r="H1650" s="360">
        <v>608.49386054148295</v>
      </c>
      <c r="I1650" s="365">
        <v>77.371645491830151</v>
      </c>
      <c r="J1650" s="332">
        <f>Table1[[#This Row],[Embellishment Area (m2)]]*Table1[[#This Row],[Construction Unit Rate ($/m)]]*Table1[[#This Row],[Embellishment Area Factor]]</f>
        <v>23540.085630885376</v>
      </c>
      <c r="K1650" s="246">
        <v>0</v>
      </c>
      <c r="L1650" s="337">
        <v>51.919695325664051</v>
      </c>
      <c r="M1650" s="88">
        <f>Table1[[#This Row],[Size of land (m2)]]*Table1[[#This Row],[Land Unit Rate ($/m2)]]</f>
        <v>0</v>
      </c>
      <c r="N1650" s="244">
        <v>2021</v>
      </c>
      <c r="O1650" s="202">
        <f>ROUND(IF(Table1[[#This Row],[Valuation Year]]=2016,(Table1[[#This Row],[Total Construction Cost ($)]]+Table1[[#This Row],[Land Value]])*('General Input Sheet'!$G$38/'General Input Sheet'!$G$43),Table1[[#This Row],[Total Construction Cost ($)]]+Table1[[#This Row],[Land Value]]),0)</f>
        <v>23540</v>
      </c>
      <c r="P1650" s="123" t="str" cm="1">
        <f t="array" ref="P1650">_xlfn.IFS(Table1[[#This Row],[Asset Class]]&lt;&gt;"Local","y",P$11=$E1650,"y",Table1[[#This Row],[Asset Class]]="Local","")</f>
        <v/>
      </c>
      <c r="Q1650" s="86" t="str" cm="1">
        <f t="array" ref="Q1650">_xlfn.IFS(Table1[[#This Row],[Asset Class]]&lt;&gt;"Local","y",Q$11=$E1650,"y",Table1[[#This Row],[Asset Class]]="Local","")</f>
        <v/>
      </c>
      <c r="R1650" s="86" t="str" cm="1">
        <f t="array" ref="R1650">_xlfn.IFS(Table1[[#This Row],[Asset Class]]&lt;&gt;"Local","y",R$11=$E1650,"y",Table1[[#This Row],[Asset Class]]="Local","")</f>
        <v/>
      </c>
      <c r="S1650" s="341" t="str" cm="1">
        <f t="array" ref="S1650">_xlfn.IFS(Table1[[#This Row],[Asset Class]]&lt;&gt;"Local","y",S$11=$E1650,"y",Table1[[#This Row],[Asset Class]]="Local","")</f>
        <v>y</v>
      </c>
      <c r="T1650" s="50"/>
      <c r="U1650" s="95" t="str">
        <f>IF(Table1[[#This Row],[Asset Class]]&lt;&gt;"Local",0.25,IF(P1650="y",1,""))</f>
        <v/>
      </c>
      <c r="V1650" s="415" t="str">
        <f>IF(Table1[[#This Row],[Asset Class]]&lt;&gt;"Local",0.25,IF(Q1650="y",1,""))</f>
        <v/>
      </c>
      <c r="W1650" s="415" t="str">
        <f>IF(Table1[[#This Row],[Asset Class]]&lt;&gt;"Local",0.25,IF(R1650="y",1,""))</f>
        <v/>
      </c>
      <c r="X1650" s="415">
        <f>IF(Table1[[#This Row],[Asset Class]]&lt;&gt;"Local",0.25,IF(S1650="y",1,""))</f>
        <v>1</v>
      </c>
      <c r="Y1650" s="95">
        <f t="shared" si="150"/>
        <v>1</v>
      </c>
      <c r="Z1650" s="50"/>
      <c r="AA1650" s="257" t="str">
        <f t="shared" si="151"/>
        <v/>
      </c>
      <c r="AB1650" s="258" t="str">
        <f t="shared" si="152"/>
        <v/>
      </c>
      <c r="AC1650" s="258" t="str">
        <f t="shared" si="153"/>
        <v/>
      </c>
      <c r="AD1650" s="258">
        <f t="shared" si="154"/>
        <v>23540</v>
      </c>
      <c r="AE1650" s="259">
        <f t="shared" si="155"/>
        <v>23540</v>
      </c>
    </row>
    <row r="1651" spans="1:31">
      <c r="A1651" s="26"/>
      <c r="B1651" s="210" t="s">
        <v>2846</v>
      </c>
      <c r="C1651" s="211" t="s">
        <v>2847</v>
      </c>
      <c r="D1651" s="211" t="s">
        <v>111</v>
      </c>
      <c r="E1651" s="211" t="s">
        <v>102</v>
      </c>
      <c r="F1651" s="241" t="s">
        <v>103</v>
      </c>
      <c r="G1651" s="357">
        <v>0.5</v>
      </c>
      <c r="H1651" s="360">
        <v>734.04401489837005</v>
      </c>
      <c r="I1651" s="365">
        <v>143.96305955739601</v>
      </c>
      <c r="J1651" s="332">
        <f>Table1[[#This Row],[Embellishment Area (m2)]]*Table1[[#This Row],[Construction Unit Rate ($/m)]]*Table1[[#This Row],[Embellishment Area Factor]]</f>
        <v>52837.611117282067</v>
      </c>
      <c r="K1651" s="246">
        <v>0</v>
      </c>
      <c r="L1651" s="337">
        <v>39.027494808321961</v>
      </c>
      <c r="M1651" s="88">
        <f>Table1[[#This Row],[Size of land (m2)]]*Table1[[#This Row],[Land Unit Rate ($/m2)]]</f>
        <v>0</v>
      </c>
      <c r="N1651" s="244">
        <v>2021</v>
      </c>
      <c r="O1651" s="202">
        <f>ROUND(IF(Table1[[#This Row],[Valuation Year]]=2016,(Table1[[#This Row],[Total Construction Cost ($)]]+Table1[[#This Row],[Land Value]])*('General Input Sheet'!$G$38/'General Input Sheet'!$G$43),Table1[[#This Row],[Total Construction Cost ($)]]+Table1[[#This Row],[Land Value]]),0)</f>
        <v>52838</v>
      </c>
      <c r="P1651" s="123" t="str" cm="1">
        <f t="array" ref="P1651">_xlfn.IFS(Table1[[#This Row],[Asset Class]]&lt;&gt;"Local","y",P$11=$E1651,"y",Table1[[#This Row],[Asset Class]]="Local","")</f>
        <v/>
      </c>
      <c r="Q1651" s="86" t="str" cm="1">
        <f t="array" ref="Q1651">_xlfn.IFS(Table1[[#This Row],[Asset Class]]&lt;&gt;"Local","y",Q$11=$E1651,"y",Table1[[#This Row],[Asset Class]]="Local","")</f>
        <v/>
      </c>
      <c r="R1651" s="86" t="str" cm="1">
        <f t="array" ref="R1651">_xlfn.IFS(Table1[[#This Row],[Asset Class]]&lt;&gt;"Local","y",R$11=$E1651,"y",Table1[[#This Row],[Asset Class]]="Local","")</f>
        <v>y</v>
      </c>
      <c r="S1651" s="341" t="str" cm="1">
        <f t="array" ref="S1651">_xlfn.IFS(Table1[[#This Row],[Asset Class]]&lt;&gt;"Local","y",S$11=$E1651,"y",Table1[[#This Row],[Asset Class]]="Local","")</f>
        <v/>
      </c>
      <c r="T1651" s="50"/>
      <c r="U1651" s="95" t="str">
        <f>IF(Table1[[#This Row],[Asset Class]]&lt;&gt;"Local",0.25,IF(P1651="y",1,""))</f>
        <v/>
      </c>
      <c r="V1651" s="415" t="str">
        <f>IF(Table1[[#This Row],[Asset Class]]&lt;&gt;"Local",0.25,IF(Q1651="y",1,""))</f>
        <v/>
      </c>
      <c r="W1651" s="415">
        <f>IF(Table1[[#This Row],[Asset Class]]&lt;&gt;"Local",0.25,IF(R1651="y",1,""))</f>
        <v>1</v>
      </c>
      <c r="X1651" s="415" t="str">
        <f>IF(Table1[[#This Row],[Asset Class]]&lt;&gt;"Local",0.25,IF(S1651="y",1,""))</f>
        <v/>
      </c>
      <c r="Y1651" s="95">
        <f t="shared" si="150"/>
        <v>1</v>
      </c>
      <c r="Z1651" s="50"/>
      <c r="AA1651" s="257" t="str">
        <f t="shared" si="151"/>
        <v/>
      </c>
      <c r="AB1651" s="258" t="str">
        <f t="shared" si="152"/>
        <v/>
      </c>
      <c r="AC1651" s="258">
        <f t="shared" si="153"/>
        <v>52838</v>
      </c>
      <c r="AD1651" s="258" t="str">
        <f t="shared" si="154"/>
        <v/>
      </c>
      <c r="AE1651" s="259">
        <f t="shared" si="155"/>
        <v>52838</v>
      </c>
    </row>
    <row r="1652" spans="1:31">
      <c r="A1652" s="26"/>
      <c r="B1652" s="210" t="s">
        <v>2848</v>
      </c>
      <c r="C1652" s="211" t="s">
        <v>2849</v>
      </c>
      <c r="D1652" s="211" t="s">
        <v>111</v>
      </c>
      <c r="E1652" s="211" t="s">
        <v>102</v>
      </c>
      <c r="F1652" s="241" t="s">
        <v>103</v>
      </c>
      <c r="G1652" s="357">
        <v>0.5</v>
      </c>
      <c r="H1652" s="360">
        <v>15951.154581766739</v>
      </c>
      <c r="I1652" s="365">
        <v>143.96305955739601</v>
      </c>
      <c r="J1652" s="332">
        <f>Table1[[#This Row],[Embellishment Area (m2)]]*Table1[[#This Row],[Construction Unit Rate ($/m)]]*Table1[[#This Row],[Embellishment Area Factor]]</f>
        <v>1148188.5085320577</v>
      </c>
      <c r="K1652" s="246">
        <v>0</v>
      </c>
      <c r="L1652" s="337">
        <v>39.027494808321961</v>
      </c>
      <c r="M1652" s="88">
        <f>Table1[[#This Row],[Size of land (m2)]]*Table1[[#This Row],[Land Unit Rate ($/m2)]]</f>
        <v>0</v>
      </c>
      <c r="N1652" s="244">
        <v>2021</v>
      </c>
      <c r="O1652" s="202">
        <f>ROUND(IF(Table1[[#This Row],[Valuation Year]]=2016,(Table1[[#This Row],[Total Construction Cost ($)]]+Table1[[#This Row],[Land Value]])*('General Input Sheet'!$G$38/'General Input Sheet'!$G$43),Table1[[#This Row],[Total Construction Cost ($)]]+Table1[[#This Row],[Land Value]]),0)</f>
        <v>1148189</v>
      </c>
      <c r="P1652" s="123" t="str" cm="1">
        <f t="array" ref="P1652">_xlfn.IFS(Table1[[#This Row],[Asset Class]]&lt;&gt;"Local","y",P$11=$E1652,"y",Table1[[#This Row],[Asset Class]]="Local","")</f>
        <v/>
      </c>
      <c r="Q1652" s="86" t="str" cm="1">
        <f t="array" ref="Q1652">_xlfn.IFS(Table1[[#This Row],[Asset Class]]&lt;&gt;"Local","y",Q$11=$E1652,"y",Table1[[#This Row],[Asset Class]]="Local","")</f>
        <v/>
      </c>
      <c r="R1652" s="86" t="str" cm="1">
        <f t="array" ref="R1652">_xlfn.IFS(Table1[[#This Row],[Asset Class]]&lt;&gt;"Local","y",R$11=$E1652,"y",Table1[[#This Row],[Asset Class]]="Local","")</f>
        <v>y</v>
      </c>
      <c r="S1652" s="341" t="str" cm="1">
        <f t="array" ref="S1652">_xlfn.IFS(Table1[[#This Row],[Asset Class]]&lt;&gt;"Local","y",S$11=$E1652,"y",Table1[[#This Row],[Asset Class]]="Local","")</f>
        <v/>
      </c>
      <c r="T1652" s="50"/>
      <c r="U1652" s="95" t="str">
        <f>IF(Table1[[#This Row],[Asset Class]]&lt;&gt;"Local",0.25,IF(P1652="y",1,""))</f>
        <v/>
      </c>
      <c r="V1652" s="415" t="str">
        <f>IF(Table1[[#This Row],[Asset Class]]&lt;&gt;"Local",0.25,IF(Q1652="y",1,""))</f>
        <v/>
      </c>
      <c r="W1652" s="415">
        <f>IF(Table1[[#This Row],[Asset Class]]&lt;&gt;"Local",0.25,IF(R1652="y",1,""))</f>
        <v>1</v>
      </c>
      <c r="X1652" s="415" t="str">
        <f>IF(Table1[[#This Row],[Asset Class]]&lt;&gt;"Local",0.25,IF(S1652="y",1,""))</f>
        <v/>
      </c>
      <c r="Y1652" s="95">
        <f t="shared" si="150"/>
        <v>1</v>
      </c>
      <c r="Z1652" s="50"/>
      <c r="AA1652" s="257" t="str">
        <f t="shared" si="151"/>
        <v/>
      </c>
      <c r="AB1652" s="258" t="str">
        <f t="shared" si="152"/>
        <v/>
      </c>
      <c r="AC1652" s="258">
        <f t="shared" si="153"/>
        <v>1148189</v>
      </c>
      <c r="AD1652" s="258" t="str">
        <f t="shared" si="154"/>
        <v/>
      </c>
      <c r="AE1652" s="259">
        <f t="shared" si="155"/>
        <v>1148189</v>
      </c>
    </row>
    <row r="1653" spans="1:31">
      <c r="A1653" s="26"/>
      <c r="B1653" s="210" t="s">
        <v>2850</v>
      </c>
      <c r="C1653" s="211" t="s">
        <v>2851</v>
      </c>
      <c r="D1653" s="211" t="s">
        <v>111</v>
      </c>
      <c r="E1653" s="211" t="s">
        <v>102</v>
      </c>
      <c r="F1653" s="241" t="s">
        <v>103</v>
      </c>
      <c r="G1653" s="357">
        <v>0.5</v>
      </c>
      <c r="H1653" s="360">
        <v>4881.7053847675861</v>
      </c>
      <c r="I1653" s="365">
        <v>143.96305955739601</v>
      </c>
      <c r="J1653" s="332">
        <f>Table1[[#This Row],[Embellishment Area (m2)]]*Table1[[#This Row],[Construction Unit Rate ($/m)]]*Table1[[#This Row],[Embellishment Area Factor]]</f>
        <v>351392.62152447843</v>
      </c>
      <c r="K1653" s="246">
        <v>0</v>
      </c>
      <c r="L1653" s="337">
        <v>39.027494808321961</v>
      </c>
      <c r="M1653" s="88">
        <f>Table1[[#This Row],[Size of land (m2)]]*Table1[[#This Row],[Land Unit Rate ($/m2)]]</f>
        <v>0</v>
      </c>
      <c r="N1653" s="244">
        <v>2021</v>
      </c>
      <c r="O1653" s="202">
        <f>ROUND(IF(Table1[[#This Row],[Valuation Year]]=2016,(Table1[[#This Row],[Total Construction Cost ($)]]+Table1[[#This Row],[Land Value]])*('General Input Sheet'!$G$38/'General Input Sheet'!$G$43),Table1[[#This Row],[Total Construction Cost ($)]]+Table1[[#This Row],[Land Value]]),0)</f>
        <v>351393</v>
      </c>
      <c r="P1653" s="123" t="str" cm="1">
        <f t="array" ref="P1653">_xlfn.IFS(Table1[[#This Row],[Asset Class]]&lt;&gt;"Local","y",P$11=$E1653,"y",Table1[[#This Row],[Asset Class]]="Local","")</f>
        <v/>
      </c>
      <c r="Q1653" s="86" t="str" cm="1">
        <f t="array" ref="Q1653">_xlfn.IFS(Table1[[#This Row],[Asset Class]]&lt;&gt;"Local","y",Q$11=$E1653,"y",Table1[[#This Row],[Asset Class]]="Local","")</f>
        <v/>
      </c>
      <c r="R1653" s="86" t="str" cm="1">
        <f t="array" ref="R1653">_xlfn.IFS(Table1[[#This Row],[Asset Class]]&lt;&gt;"Local","y",R$11=$E1653,"y",Table1[[#This Row],[Asset Class]]="Local","")</f>
        <v>y</v>
      </c>
      <c r="S1653" s="341" t="str" cm="1">
        <f t="array" ref="S1653">_xlfn.IFS(Table1[[#This Row],[Asset Class]]&lt;&gt;"Local","y",S$11=$E1653,"y",Table1[[#This Row],[Asset Class]]="Local","")</f>
        <v/>
      </c>
      <c r="T1653" s="50"/>
      <c r="U1653" s="95" t="str">
        <f>IF(Table1[[#This Row],[Asset Class]]&lt;&gt;"Local",0.25,IF(P1653="y",1,""))</f>
        <v/>
      </c>
      <c r="V1653" s="415" t="str">
        <f>IF(Table1[[#This Row],[Asset Class]]&lt;&gt;"Local",0.25,IF(Q1653="y",1,""))</f>
        <v/>
      </c>
      <c r="W1653" s="415">
        <f>IF(Table1[[#This Row],[Asset Class]]&lt;&gt;"Local",0.25,IF(R1653="y",1,""))</f>
        <v>1</v>
      </c>
      <c r="X1653" s="415" t="str">
        <f>IF(Table1[[#This Row],[Asset Class]]&lt;&gt;"Local",0.25,IF(S1653="y",1,""))</f>
        <v/>
      </c>
      <c r="Y1653" s="95">
        <f t="shared" si="150"/>
        <v>1</v>
      </c>
      <c r="Z1653" s="50"/>
      <c r="AA1653" s="257" t="str">
        <f t="shared" si="151"/>
        <v/>
      </c>
      <c r="AB1653" s="258" t="str">
        <f t="shared" si="152"/>
        <v/>
      </c>
      <c r="AC1653" s="258">
        <f t="shared" si="153"/>
        <v>351393</v>
      </c>
      <c r="AD1653" s="258" t="str">
        <f t="shared" si="154"/>
        <v/>
      </c>
      <c r="AE1653" s="259">
        <f t="shared" si="155"/>
        <v>351393</v>
      </c>
    </row>
    <row r="1654" spans="1:31">
      <c r="A1654" s="26"/>
      <c r="B1654" s="210" t="s">
        <v>2850</v>
      </c>
      <c r="C1654" s="211" t="s">
        <v>2852</v>
      </c>
      <c r="D1654" s="211" t="s">
        <v>111</v>
      </c>
      <c r="E1654" s="211" t="s">
        <v>102</v>
      </c>
      <c r="F1654" s="241" t="s">
        <v>108</v>
      </c>
      <c r="G1654" s="357">
        <v>0.5</v>
      </c>
      <c r="H1654" s="360">
        <v>13043.04060827258</v>
      </c>
      <c r="I1654" s="365">
        <v>143.96305955739601</v>
      </c>
      <c r="J1654" s="332">
        <f>Table1[[#This Row],[Embellishment Area (m2)]]*Table1[[#This Row],[Construction Unit Rate ($/m)]]*Table1[[#This Row],[Embellishment Area Factor]]</f>
        <v>938858.01594914007</v>
      </c>
      <c r="K1654" s="246">
        <v>0</v>
      </c>
      <c r="L1654" s="337">
        <v>39.027494808321961</v>
      </c>
      <c r="M1654" s="88">
        <f>Table1[[#This Row],[Size of land (m2)]]*Table1[[#This Row],[Land Unit Rate ($/m2)]]</f>
        <v>0</v>
      </c>
      <c r="N1654" s="244">
        <v>2021</v>
      </c>
      <c r="O1654" s="202">
        <f>ROUND(IF(Table1[[#This Row],[Valuation Year]]=2016,(Table1[[#This Row],[Total Construction Cost ($)]]+Table1[[#This Row],[Land Value]])*('General Input Sheet'!$G$38/'General Input Sheet'!$G$43),Table1[[#This Row],[Total Construction Cost ($)]]+Table1[[#This Row],[Land Value]]),0)</f>
        <v>938858</v>
      </c>
      <c r="P1654" s="123" t="str" cm="1">
        <f t="array" ref="P1654">_xlfn.IFS(Table1[[#This Row],[Asset Class]]&lt;&gt;"Local","y",P$11=$E1654,"y",Table1[[#This Row],[Asset Class]]="Local","")</f>
        <v/>
      </c>
      <c r="Q1654" s="86" t="str" cm="1">
        <f t="array" ref="Q1654">_xlfn.IFS(Table1[[#This Row],[Asset Class]]&lt;&gt;"Local","y",Q$11=$E1654,"y",Table1[[#This Row],[Asset Class]]="Local","")</f>
        <v/>
      </c>
      <c r="R1654" s="86" t="str" cm="1">
        <f t="array" ref="R1654">_xlfn.IFS(Table1[[#This Row],[Asset Class]]&lt;&gt;"Local","y",R$11=$E1654,"y",Table1[[#This Row],[Asset Class]]="Local","")</f>
        <v>y</v>
      </c>
      <c r="S1654" s="341" t="str" cm="1">
        <f t="array" ref="S1654">_xlfn.IFS(Table1[[#This Row],[Asset Class]]&lt;&gt;"Local","y",S$11=$E1654,"y",Table1[[#This Row],[Asset Class]]="Local","")</f>
        <v/>
      </c>
      <c r="T1654" s="50"/>
      <c r="U1654" s="95" t="str">
        <f>IF(Table1[[#This Row],[Asset Class]]&lt;&gt;"Local",0.25,IF(P1654="y",1,""))</f>
        <v/>
      </c>
      <c r="V1654" s="415" t="str">
        <f>IF(Table1[[#This Row],[Asset Class]]&lt;&gt;"Local",0.25,IF(Q1654="y",1,""))</f>
        <v/>
      </c>
      <c r="W1654" s="415">
        <f>IF(Table1[[#This Row],[Asset Class]]&lt;&gt;"Local",0.25,IF(R1654="y",1,""))</f>
        <v>1</v>
      </c>
      <c r="X1654" s="415" t="str">
        <f>IF(Table1[[#This Row],[Asset Class]]&lt;&gt;"Local",0.25,IF(S1654="y",1,""))</f>
        <v/>
      </c>
      <c r="Y1654" s="95">
        <f t="shared" si="150"/>
        <v>1</v>
      </c>
      <c r="Z1654" s="50"/>
      <c r="AA1654" s="257" t="str">
        <f t="shared" si="151"/>
        <v/>
      </c>
      <c r="AB1654" s="258" t="str">
        <f t="shared" si="152"/>
        <v/>
      </c>
      <c r="AC1654" s="258">
        <f t="shared" si="153"/>
        <v>938858</v>
      </c>
      <c r="AD1654" s="258" t="str">
        <f t="shared" si="154"/>
        <v/>
      </c>
      <c r="AE1654" s="259">
        <f t="shared" si="155"/>
        <v>938858</v>
      </c>
    </row>
    <row r="1655" spans="1:31">
      <c r="A1655" s="26"/>
      <c r="B1655" s="210" t="s">
        <v>2850</v>
      </c>
      <c r="C1655" s="211" t="s">
        <v>2853</v>
      </c>
      <c r="D1655" s="211" t="s">
        <v>111</v>
      </c>
      <c r="E1655" s="211" t="s">
        <v>102</v>
      </c>
      <c r="F1655" s="241" t="s">
        <v>103</v>
      </c>
      <c r="G1655" s="357">
        <v>0.5</v>
      </c>
      <c r="H1655" s="360">
        <v>5394.9799711086298</v>
      </c>
      <c r="I1655" s="365">
        <v>143.96305955739601</v>
      </c>
      <c r="J1655" s="332">
        <f>Table1[[#This Row],[Embellishment Area (m2)]]*Table1[[#This Row],[Construction Unit Rate ($/m)]]*Table1[[#This Row],[Embellishment Area Factor]]</f>
        <v>388338.91144583514</v>
      </c>
      <c r="K1655" s="246">
        <v>0</v>
      </c>
      <c r="L1655" s="337">
        <v>39.027494808321961</v>
      </c>
      <c r="M1655" s="88">
        <f>Table1[[#This Row],[Size of land (m2)]]*Table1[[#This Row],[Land Unit Rate ($/m2)]]</f>
        <v>0</v>
      </c>
      <c r="N1655" s="244">
        <v>2021</v>
      </c>
      <c r="O1655" s="202">
        <f>ROUND(IF(Table1[[#This Row],[Valuation Year]]=2016,(Table1[[#This Row],[Total Construction Cost ($)]]+Table1[[#This Row],[Land Value]])*('General Input Sheet'!$G$38/'General Input Sheet'!$G$43),Table1[[#This Row],[Total Construction Cost ($)]]+Table1[[#This Row],[Land Value]]),0)</f>
        <v>388339</v>
      </c>
      <c r="P1655" s="123" t="str" cm="1">
        <f t="array" ref="P1655">_xlfn.IFS(Table1[[#This Row],[Asset Class]]&lt;&gt;"Local","y",P$11=$E1655,"y",Table1[[#This Row],[Asset Class]]="Local","")</f>
        <v/>
      </c>
      <c r="Q1655" s="86" t="str" cm="1">
        <f t="array" ref="Q1655">_xlfn.IFS(Table1[[#This Row],[Asset Class]]&lt;&gt;"Local","y",Q$11=$E1655,"y",Table1[[#This Row],[Asset Class]]="Local","")</f>
        <v/>
      </c>
      <c r="R1655" s="86" t="str" cm="1">
        <f t="array" ref="R1655">_xlfn.IFS(Table1[[#This Row],[Asset Class]]&lt;&gt;"Local","y",R$11=$E1655,"y",Table1[[#This Row],[Asset Class]]="Local","")</f>
        <v>y</v>
      </c>
      <c r="S1655" s="341" t="str" cm="1">
        <f t="array" ref="S1655">_xlfn.IFS(Table1[[#This Row],[Asset Class]]&lt;&gt;"Local","y",S$11=$E1655,"y",Table1[[#This Row],[Asset Class]]="Local","")</f>
        <v/>
      </c>
      <c r="T1655" s="50"/>
      <c r="U1655" s="95" t="str">
        <f>IF(Table1[[#This Row],[Asset Class]]&lt;&gt;"Local",0.25,IF(P1655="y",1,""))</f>
        <v/>
      </c>
      <c r="V1655" s="415" t="str">
        <f>IF(Table1[[#This Row],[Asset Class]]&lt;&gt;"Local",0.25,IF(Q1655="y",1,""))</f>
        <v/>
      </c>
      <c r="W1655" s="415">
        <f>IF(Table1[[#This Row],[Asset Class]]&lt;&gt;"Local",0.25,IF(R1655="y",1,""))</f>
        <v>1</v>
      </c>
      <c r="X1655" s="415" t="str">
        <f>IF(Table1[[#This Row],[Asset Class]]&lt;&gt;"Local",0.25,IF(S1655="y",1,""))</f>
        <v/>
      </c>
      <c r="Y1655" s="95">
        <f t="shared" si="150"/>
        <v>1</v>
      </c>
      <c r="Z1655" s="50"/>
      <c r="AA1655" s="257" t="str">
        <f t="shared" si="151"/>
        <v/>
      </c>
      <c r="AB1655" s="258" t="str">
        <f t="shared" si="152"/>
        <v/>
      </c>
      <c r="AC1655" s="258">
        <f t="shared" si="153"/>
        <v>388339</v>
      </c>
      <c r="AD1655" s="258" t="str">
        <f t="shared" si="154"/>
        <v/>
      </c>
      <c r="AE1655" s="259">
        <f t="shared" si="155"/>
        <v>388339</v>
      </c>
    </row>
    <row r="1656" spans="1:31">
      <c r="A1656" s="26"/>
      <c r="B1656" s="210" t="s">
        <v>2850</v>
      </c>
      <c r="C1656" s="211" t="s">
        <v>2854</v>
      </c>
      <c r="D1656" s="211" t="s">
        <v>111</v>
      </c>
      <c r="E1656" s="211" t="s">
        <v>102</v>
      </c>
      <c r="F1656" s="241" t="s">
        <v>103</v>
      </c>
      <c r="G1656" s="357">
        <v>0.5</v>
      </c>
      <c r="H1656" s="360">
        <v>2593.1895207825946</v>
      </c>
      <c r="I1656" s="365">
        <v>143.96305955739601</v>
      </c>
      <c r="J1656" s="332">
        <f>Table1[[#This Row],[Embellishment Area (m2)]]*Table1[[#This Row],[Construction Unit Rate ($/m)]]*Table1[[#This Row],[Embellishment Area Factor]]</f>
        <v>186661.74871201994</v>
      </c>
      <c r="K1656" s="246">
        <v>0</v>
      </c>
      <c r="L1656" s="337">
        <v>39.027494808321961</v>
      </c>
      <c r="M1656" s="88">
        <f>Table1[[#This Row],[Size of land (m2)]]*Table1[[#This Row],[Land Unit Rate ($/m2)]]</f>
        <v>0</v>
      </c>
      <c r="N1656" s="244">
        <v>2021</v>
      </c>
      <c r="O1656" s="202">
        <f>ROUND(IF(Table1[[#This Row],[Valuation Year]]=2016,(Table1[[#This Row],[Total Construction Cost ($)]]+Table1[[#This Row],[Land Value]])*('General Input Sheet'!$G$38/'General Input Sheet'!$G$43),Table1[[#This Row],[Total Construction Cost ($)]]+Table1[[#This Row],[Land Value]]),0)</f>
        <v>186662</v>
      </c>
      <c r="P1656" s="123" t="str" cm="1">
        <f t="array" ref="P1656">_xlfn.IFS(Table1[[#This Row],[Asset Class]]&lt;&gt;"Local","y",P$11=$E1656,"y",Table1[[#This Row],[Asset Class]]="Local","")</f>
        <v/>
      </c>
      <c r="Q1656" s="86" t="str" cm="1">
        <f t="array" ref="Q1656">_xlfn.IFS(Table1[[#This Row],[Asset Class]]&lt;&gt;"Local","y",Q$11=$E1656,"y",Table1[[#This Row],[Asset Class]]="Local","")</f>
        <v/>
      </c>
      <c r="R1656" s="86" t="str" cm="1">
        <f t="array" ref="R1656">_xlfn.IFS(Table1[[#This Row],[Asset Class]]&lt;&gt;"Local","y",R$11=$E1656,"y",Table1[[#This Row],[Asset Class]]="Local","")</f>
        <v>y</v>
      </c>
      <c r="S1656" s="341" t="str" cm="1">
        <f t="array" ref="S1656">_xlfn.IFS(Table1[[#This Row],[Asset Class]]&lt;&gt;"Local","y",S$11=$E1656,"y",Table1[[#This Row],[Asset Class]]="Local","")</f>
        <v/>
      </c>
      <c r="T1656" s="50"/>
      <c r="U1656" s="95" t="str">
        <f>IF(Table1[[#This Row],[Asset Class]]&lt;&gt;"Local",0.25,IF(P1656="y",1,""))</f>
        <v/>
      </c>
      <c r="V1656" s="415" t="str">
        <f>IF(Table1[[#This Row],[Asset Class]]&lt;&gt;"Local",0.25,IF(Q1656="y",1,""))</f>
        <v/>
      </c>
      <c r="W1656" s="415">
        <f>IF(Table1[[#This Row],[Asset Class]]&lt;&gt;"Local",0.25,IF(R1656="y",1,""))</f>
        <v>1</v>
      </c>
      <c r="X1656" s="415" t="str">
        <f>IF(Table1[[#This Row],[Asset Class]]&lt;&gt;"Local",0.25,IF(S1656="y",1,""))</f>
        <v/>
      </c>
      <c r="Y1656" s="95">
        <f t="shared" si="150"/>
        <v>1</v>
      </c>
      <c r="Z1656" s="50"/>
      <c r="AA1656" s="257" t="str">
        <f t="shared" si="151"/>
        <v/>
      </c>
      <c r="AB1656" s="258" t="str">
        <f t="shared" si="152"/>
        <v/>
      </c>
      <c r="AC1656" s="258">
        <f t="shared" si="153"/>
        <v>186662</v>
      </c>
      <c r="AD1656" s="258" t="str">
        <f t="shared" si="154"/>
        <v/>
      </c>
      <c r="AE1656" s="259">
        <f t="shared" si="155"/>
        <v>186662</v>
      </c>
    </row>
    <row r="1657" spans="1:31">
      <c r="A1657" s="26"/>
      <c r="B1657" s="210" t="s">
        <v>2855</v>
      </c>
      <c r="C1657" s="211" t="s">
        <v>2856</v>
      </c>
      <c r="D1657" s="211" t="s">
        <v>111</v>
      </c>
      <c r="E1657" s="211" t="s">
        <v>102</v>
      </c>
      <c r="F1657" s="241" t="s">
        <v>108</v>
      </c>
      <c r="G1657" s="357">
        <v>0.5</v>
      </c>
      <c r="H1657" s="360">
        <v>14403.092749737434</v>
      </c>
      <c r="I1657" s="365">
        <v>143.96305955739601</v>
      </c>
      <c r="J1657" s="332">
        <f>Table1[[#This Row],[Embellishment Area (m2)]]*Table1[[#This Row],[Construction Unit Rate ($/m)]]*Table1[[#This Row],[Embellishment Area Factor]]</f>
        <v>1036756.6496705745</v>
      </c>
      <c r="K1657" s="246">
        <v>0</v>
      </c>
      <c r="L1657" s="337">
        <v>39.027494808321961</v>
      </c>
      <c r="M1657" s="88">
        <f>Table1[[#This Row],[Size of land (m2)]]*Table1[[#This Row],[Land Unit Rate ($/m2)]]</f>
        <v>0</v>
      </c>
      <c r="N1657" s="244">
        <v>2021</v>
      </c>
      <c r="O1657" s="202">
        <f>ROUND(IF(Table1[[#This Row],[Valuation Year]]=2016,(Table1[[#This Row],[Total Construction Cost ($)]]+Table1[[#This Row],[Land Value]])*('General Input Sheet'!$G$38/'General Input Sheet'!$G$43),Table1[[#This Row],[Total Construction Cost ($)]]+Table1[[#This Row],[Land Value]]),0)</f>
        <v>1036757</v>
      </c>
      <c r="P1657" s="123" t="str" cm="1">
        <f t="array" ref="P1657">_xlfn.IFS(Table1[[#This Row],[Asset Class]]&lt;&gt;"Local","y",P$11=$E1657,"y",Table1[[#This Row],[Asset Class]]="Local","")</f>
        <v/>
      </c>
      <c r="Q1657" s="86" t="str" cm="1">
        <f t="array" ref="Q1657">_xlfn.IFS(Table1[[#This Row],[Asset Class]]&lt;&gt;"Local","y",Q$11=$E1657,"y",Table1[[#This Row],[Asset Class]]="Local","")</f>
        <v/>
      </c>
      <c r="R1657" s="86" t="str" cm="1">
        <f t="array" ref="R1657">_xlfn.IFS(Table1[[#This Row],[Asset Class]]&lt;&gt;"Local","y",R$11=$E1657,"y",Table1[[#This Row],[Asset Class]]="Local","")</f>
        <v>y</v>
      </c>
      <c r="S1657" s="341" t="str" cm="1">
        <f t="array" ref="S1657">_xlfn.IFS(Table1[[#This Row],[Asset Class]]&lt;&gt;"Local","y",S$11=$E1657,"y",Table1[[#This Row],[Asset Class]]="Local","")</f>
        <v/>
      </c>
      <c r="T1657" s="50"/>
      <c r="U1657" s="95" t="str">
        <f>IF(Table1[[#This Row],[Asset Class]]&lt;&gt;"Local",0.25,IF(P1657="y",1,""))</f>
        <v/>
      </c>
      <c r="V1657" s="415" t="str">
        <f>IF(Table1[[#This Row],[Asset Class]]&lt;&gt;"Local",0.25,IF(Q1657="y",1,""))</f>
        <v/>
      </c>
      <c r="W1657" s="415">
        <f>IF(Table1[[#This Row],[Asset Class]]&lt;&gt;"Local",0.25,IF(R1657="y",1,""))</f>
        <v>1</v>
      </c>
      <c r="X1657" s="415" t="str">
        <f>IF(Table1[[#This Row],[Asset Class]]&lt;&gt;"Local",0.25,IF(S1657="y",1,""))</f>
        <v/>
      </c>
      <c r="Y1657" s="95">
        <f t="shared" si="150"/>
        <v>1</v>
      </c>
      <c r="Z1657" s="50"/>
      <c r="AA1657" s="257" t="str">
        <f t="shared" si="151"/>
        <v/>
      </c>
      <c r="AB1657" s="258" t="str">
        <f t="shared" si="152"/>
        <v/>
      </c>
      <c r="AC1657" s="258">
        <f t="shared" si="153"/>
        <v>1036757</v>
      </c>
      <c r="AD1657" s="258" t="str">
        <f t="shared" si="154"/>
        <v/>
      </c>
      <c r="AE1657" s="259">
        <f t="shared" si="155"/>
        <v>1036757</v>
      </c>
    </row>
    <row r="1658" spans="1:31">
      <c r="A1658" s="26"/>
      <c r="B1658" s="210" t="s">
        <v>2855</v>
      </c>
      <c r="C1658" s="211" t="s">
        <v>2857</v>
      </c>
      <c r="D1658" s="211" t="s">
        <v>111</v>
      </c>
      <c r="E1658" s="211" t="s">
        <v>102</v>
      </c>
      <c r="F1658" s="241" t="s">
        <v>103</v>
      </c>
      <c r="G1658" s="357">
        <v>0.5</v>
      </c>
      <c r="H1658" s="360">
        <v>2690.4056551223284</v>
      </c>
      <c r="I1658" s="365">
        <v>143.96305955739601</v>
      </c>
      <c r="J1658" s="332">
        <f>Table1[[#This Row],[Embellishment Area (m2)]]*Table1[[#This Row],[Construction Unit Rate ($/m)]]*Table1[[#This Row],[Embellishment Area Factor]]</f>
        <v>193659.5147809654</v>
      </c>
      <c r="K1658" s="246">
        <v>0</v>
      </c>
      <c r="L1658" s="337">
        <v>39.027494808321961</v>
      </c>
      <c r="M1658" s="88">
        <f>Table1[[#This Row],[Size of land (m2)]]*Table1[[#This Row],[Land Unit Rate ($/m2)]]</f>
        <v>0</v>
      </c>
      <c r="N1658" s="244">
        <v>2021</v>
      </c>
      <c r="O1658" s="202">
        <f>ROUND(IF(Table1[[#This Row],[Valuation Year]]=2016,(Table1[[#This Row],[Total Construction Cost ($)]]+Table1[[#This Row],[Land Value]])*('General Input Sheet'!$G$38/'General Input Sheet'!$G$43),Table1[[#This Row],[Total Construction Cost ($)]]+Table1[[#This Row],[Land Value]]),0)</f>
        <v>193660</v>
      </c>
      <c r="P1658" s="123" t="str" cm="1">
        <f t="array" ref="P1658">_xlfn.IFS(Table1[[#This Row],[Asset Class]]&lt;&gt;"Local","y",P$11=$E1658,"y",Table1[[#This Row],[Asset Class]]="Local","")</f>
        <v/>
      </c>
      <c r="Q1658" s="86" t="str" cm="1">
        <f t="array" ref="Q1658">_xlfn.IFS(Table1[[#This Row],[Asset Class]]&lt;&gt;"Local","y",Q$11=$E1658,"y",Table1[[#This Row],[Asset Class]]="Local","")</f>
        <v/>
      </c>
      <c r="R1658" s="86" t="str" cm="1">
        <f t="array" ref="R1658">_xlfn.IFS(Table1[[#This Row],[Asset Class]]&lt;&gt;"Local","y",R$11=$E1658,"y",Table1[[#This Row],[Asset Class]]="Local","")</f>
        <v>y</v>
      </c>
      <c r="S1658" s="341" t="str" cm="1">
        <f t="array" ref="S1658">_xlfn.IFS(Table1[[#This Row],[Asset Class]]&lt;&gt;"Local","y",S$11=$E1658,"y",Table1[[#This Row],[Asset Class]]="Local","")</f>
        <v/>
      </c>
      <c r="T1658" s="50"/>
      <c r="U1658" s="95" t="str">
        <f>IF(Table1[[#This Row],[Asset Class]]&lt;&gt;"Local",0.25,IF(P1658="y",1,""))</f>
        <v/>
      </c>
      <c r="V1658" s="415" t="str">
        <f>IF(Table1[[#This Row],[Asset Class]]&lt;&gt;"Local",0.25,IF(Q1658="y",1,""))</f>
        <v/>
      </c>
      <c r="W1658" s="415">
        <f>IF(Table1[[#This Row],[Asset Class]]&lt;&gt;"Local",0.25,IF(R1658="y",1,""))</f>
        <v>1</v>
      </c>
      <c r="X1658" s="415" t="str">
        <f>IF(Table1[[#This Row],[Asset Class]]&lt;&gt;"Local",0.25,IF(S1658="y",1,""))</f>
        <v/>
      </c>
      <c r="Y1658" s="95">
        <f t="shared" si="150"/>
        <v>1</v>
      </c>
      <c r="Z1658" s="50"/>
      <c r="AA1658" s="257" t="str">
        <f t="shared" si="151"/>
        <v/>
      </c>
      <c r="AB1658" s="258" t="str">
        <f t="shared" si="152"/>
        <v/>
      </c>
      <c r="AC1658" s="258">
        <f t="shared" si="153"/>
        <v>193660</v>
      </c>
      <c r="AD1658" s="258" t="str">
        <f t="shared" si="154"/>
        <v/>
      </c>
      <c r="AE1658" s="259">
        <f t="shared" si="155"/>
        <v>193660</v>
      </c>
    </row>
    <row r="1659" spans="1:31">
      <c r="A1659" s="26"/>
      <c r="B1659" s="210" t="s">
        <v>2858</v>
      </c>
      <c r="C1659" s="211" t="s">
        <v>2859</v>
      </c>
      <c r="D1659" s="211" t="s">
        <v>111</v>
      </c>
      <c r="E1659" s="211" t="s">
        <v>102</v>
      </c>
      <c r="F1659" s="241" t="s">
        <v>108</v>
      </c>
      <c r="G1659" s="357">
        <v>0.5</v>
      </c>
      <c r="H1659" s="360">
        <v>859.72351899339549</v>
      </c>
      <c r="I1659" s="365">
        <v>143.96305955739601</v>
      </c>
      <c r="J1659" s="332">
        <f>Table1[[#This Row],[Embellishment Area (m2)]]*Table1[[#This Row],[Construction Unit Rate ($/m)]]*Table1[[#This Row],[Embellishment Area Factor]]</f>
        <v>61884.214083870138</v>
      </c>
      <c r="K1659" s="246">
        <v>0</v>
      </c>
      <c r="L1659" s="337">
        <v>39.027494808321961</v>
      </c>
      <c r="M1659" s="88">
        <f>Table1[[#This Row],[Size of land (m2)]]*Table1[[#This Row],[Land Unit Rate ($/m2)]]</f>
        <v>0</v>
      </c>
      <c r="N1659" s="244">
        <v>2021</v>
      </c>
      <c r="O1659" s="202">
        <f>ROUND(IF(Table1[[#This Row],[Valuation Year]]=2016,(Table1[[#This Row],[Total Construction Cost ($)]]+Table1[[#This Row],[Land Value]])*('General Input Sheet'!$G$38/'General Input Sheet'!$G$43),Table1[[#This Row],[Total Construction Cost ($)]]+Table1[[#This Row],[Land Value]]),0)</f>
        <v>61884</v>
      </c>
      <c r="P1659" s="123" t="str" cm="1">
        <f t="array" ref="P1659">_xlfn.IFS(Table1[[#This Row],[Asset Class]]&lt;&gt;"Local","y",P$11=$E1659,"y",Table1[[#This Row],[Asset Class]]="Local","")</f>
        <v/>
      </c>
      <c r="Q1659" s="86" t="str" cm="1">
        <f t="array" ref="Q1659">_xlfn.IFS(Table1[[#This Row],[Asset Class]]&lt;&gt;"Local","y",Q$11=$E1659,"y",Table1[[#This Row],[Asset Class]]="Local","")</f>
        <v/>
      </c>
      <c r="R1659" s="86" t="str" cm="1">
        <f t="array" ref="R1659">_xlfn.IFS(Table1[[#This Row],[Asset Class]]&lt;&gt;"Local","y",R$11=$E1659,"y",Table1[[#This Row],[Asset Class]]="Local","")</f>
        <v>y</v>
      </c>
      <c r="S1659" s="341" t="str" cm="1">
        <f t="array" ref="S1659">_xlfn.IFS(Table1[[#This Row],[Asset Class]]&lt;&gt;"Local","y",S$11=$E1659,"y",Table1[[#This Row],[Asset Class]]="Local","")</f>
        <v/>
      </c>
      <c r="T1659" s="50"/>
      <c r="U1659" s="95" t="str">
        <f>IF(Table1[[#This Row],[Asset Class]]&lt;&gt;"Local",0.25,IF(P1659="y",1,""))</f>
        <v/>
      </c>
      <c r="V1659" s="415" t="str">
        <f>IF(Table1[[#This Row],[Asset Class]]&lt;&gt;"Local",0.25,IF(Q1659="y",1,""))</f>
        <v/>
      </c>
      <c r="W1659" s="415">
        <f>IF(Table1[[#This Row],[Asset Class]]&lt;&gt;"Local",0.25,IF(R1659="y",1,""))</f>
        <v>1</v>
      </c>
      <c r="X1659" s="415" t="str">
        <f>IF(Table1[[#This Row],[Asset Class]]&lt;&gt;"Local",0.25,IF(S1659="y",1,""))</f>
        <v/>
      </c>
      <c r="Y1659" s="95">
        <f t="shared" si="150"/>
        <v>1</v>
      </c>
      <c r="Z1659" s="50"/>
      <c r="AA1659" s="257" t="str">
        <f t="shared" si="151"/>
        <v/>
      </c>
      <c r="AB1659" s="258" t="str">
        <f t="shared" si="152"/>
        <v/>
      </c>
      <c r="AC1659" s="258">
        <f t="shared" si="153"/>
        <v>61884</v>
      </c>
      <c r="AD1659" s="258" t="str">
        <f t="shared" si="154"/>
        <v/>
      </c>
      <c r="AE1659" s="259">
        <f t="shared" si="155"/>
        <v>61884</v>
      </c>
    </row>
    <row r="1660" spans="1:31">
      <c r="A1660" s="26"/>
      <c r="B1660" s="210" t="s">
        <v>2860</v>
      </c>
      <c r="C1660" s="211" t="s">
        <v>2861</v>
      </c>
      <c r="D1660" s="211" t="s">
        <v>111</v>
      </c>
      <c r="E1660" s="211" t="s">
        <v>102</v>
      </c>
      <c r="F1660" s="241" t="s">
        <v>136</v>
      </c>
      <c r="G1660" s="357">
        <v>0.5</v>
      </c>
      <c r="H1660" s="360">
        <v>570.21505021702751</v>
      </c>
      <c r="I1660" s="365">
        <v>143.96305955739601</v>
      </c>
      <c r="J1660" s="332">
        <f>Table1[[#This Row],[Embellishment Area (m2)]]*Table1[[#This Row],[Construction Unit Rate ($/m)]]*Table1[[#This Row],[Embellishment Area Factor]]</f>
        <v>41044.951617458741</v>
      </c>
      <c r="K1660" s="246">
        <v>0</v>
      </c>
      <c r="L1660" s="337">
        <v>39.027494808321961</v>
      </c>
      <c r="M1660" s="88">
        <f>Table1[[#This Row],[Size of land (m2)]]*Table1[[#This Row],[Land Unit Rate ($/m2)]]</f>
        <v>0</v>
      </c>
      <c r="N1660" s="244">
        <v>2021</v>
      </c>
      <c r="O1660" s="202">
        <f>ROUND(IF(Table1[[#This Row],[Valuation Year]]=2016,(Table1[[#This Row],[Total Construction Cost ($)]]+Table1[[#This Row],[Land Value]])*('General Input Sheet'!$G$38/'General Input Sheet'!$G$43),Table1[[#This Row],[Total Construction Cost ($)]]+Table1[[#This Row],[Land Value]]),0)</f>
        <v>41045</v>
      </c>
      <c r="P1660" s="123" t="str" cm="1">
        <f t="array" ref="P1660">_xlfn.IFS(Table1[[#This Row],[Asset Class]]&lt;&gt;"Local","y",P$11=$E1660,"y",Table1[[#This Row],[Asset Class]]="Local","")</f>
        <v/>
      </c>
      <c r="Q1660" s="86" t="str" cm="1">
        <f t="array" ref="Q1660">_xlfn.IFS(Table1[[#This Row],[Asset Class]]&lt;&gt;"Local","y",Q$11=$E1660,"y",Table1[[#This Row],[Asset Class]]="Local","")</f>
        <v/>
      </c>
      <c r="R1660" s="86" t="str" cm="1">
        <f t="array" ref="R1660">_xlfn.IFS(Table1[[#This Row],[Asset Class]]&lt;&gt;"Local","y",R$11=$E1660,"y",Table1[[#This Row],[Asset Class]]="Local","")</f>
        <v>y</v>
      </c>
      <c r="S1660" s="341" t="str" cm="1">
        <f t="array" ref="S1660">_xlfn.IFS(Table1[[#This Row],[Asset Class]]&lt;&gt;"Local","y",S$11=$E1660,"y",Table1[[#This Row],[Asset Class]]="Local","")</f>
        <v/>
      </c>
      <c r="T1660" s="50"/>
      <c r="U1660" s="95" t="str">
        <f>IF(Table1[[#This Row],[Asset Class]]&lt;&gt;"Local",0.25,IF(P1660="y",1,""))</f>
        <v/>
      </c>
      <c r="V1660" s="415" t="str">
        <f>IF(Table1[[#This Row],[Asset Class]]&lt;&gt;"Local",0.25,IF(Q1660="y",1,""))</f>
        <v/>
      </c>
      <c r="W1660" s="415">
        <f>IF(Table1[[#This Row],[Asset Class]]&lt;&gt;"Local",0.25,IF(R1660="y",1,""))</f>
        <v>1</v>
      </c>
      <c r="X1660" s="415" t="str">
        <f>IF(Table1[[#This Row],[Asset Class]]&lt;&gt;"Local",0.25,IF(S1660="y",1,""))</f>
        <v/>
      </c>
      <c r="Y1660" s="95">
        <f t="shared" si="150"/>
        <v>1</v>
      </c>
      <c r="Z1660" s="50"/>
      <c r="AA1660" s="257" t="str">
        <f t="shared" si="151"/>
        <v/>
      </c>
      <c r="AB1660" s="258" t="str">
        <f t="shared" si="152"/>
        <v/>
      </c>
      <c r="AC1660" s="258">
        <f t="shared" si="153"/>
        <v>41045</v>
      </c>
      <c r="AD1660" s="258" t="str">
        <f t="shared" si="154"/>
        <v/>
      </c>
      <c r="AE1660" s="259">
        <f t="shared" si="155"/>
        <v>41045</v>
      </c>
    </row>
    <row r="1661" spans="1:31">
      <c r="A1661" s="26"/>
      <c r="B1661" s="210" t="s">
        <v>2860</v>
      </c>
      <c r="C1661" s="211" t="s">
        <v>2862</v>
      </c>
      <c r="D1661" s="211" t="s">
        <v>111</v>
      </c>
      <c r="E1661" s="211" t="s">
        <v>102</v>
      </c>
      <c r="F1661" s="241" t="s">
        <v>103</v>
      </c>
      <c r="G1661" s="357">
        <v>0.5</v>
      </c>
      <c r="H1661" s="360">
        <v>7644.9948955817099</v>
      </c>
      <c r="I1661" s="365">
        <v>143.96305955739601</v>
      </c>
      <c r="J1661" s="332">
        <f>Table1[[#This Row],[Embellishment Area (m2)]]*Table1[[#This Row],[Construction Unit Rate ($/m)]]*Table1[[#This Row],[Embellishment Area Factor]]</f>
        <v>550298.42773430911</v>
      </c>
      <c r="K1661" s="246">
        <v>0</v>
      </c>
      <c r="L1661" s="337">
        <v>39.027494808321961</v>
      </c>
      <c r="M1661" s="88">
        <f>Table1[[#This Row],[Size of land (m2)]]*Table1[[#This Row],[Land Unit Rate ($/m2)]]</f>
        <v>0</v>
      </c>
      <c r="N1661" s="244">
        <v>2021</v>
      </c>
      <c r="O1661" s="202">
        <f>ROUND(IF(Table1[[#This Row],[Valuation Year]]=2016,(Table1[[#This Row],[Total Construction Cost ($)]]+Table1[[#This Row],[Land Value]])*('General Input Sheet'!$G$38/'General Input Sheet'!$G$43),Table1[[#This Row],[Total Construction Cost ($)]]+Table1[[#This Row],[Land Value]]),0)</f>
        <v>550298</v>
      </c>
      <c r="P1661" s="123" t="str" cm="1">
        <f t="array" ref="P1661">_xlfn.IFS(Table1[[#This Row],[Asset Class]]&lt;&gt;"Local","y",P$11=$E1661,"y",Table1[[#This Row],[Asset Class]]="Local","")</f>
        <v/>
      </c>
      <c r="Q1661" s="86" t="str" cm="1">
        <f t="array" ref="Q1661">_xlfn.IFS(Table1[[#This Row],[Asset Class]]&lt;&gt;"Local","y",Q$11=$E1661,"y",Table1[[#This Row],[Asset Class]]="Local","")</f>
        <v/>
      </c>
      <c r="R1661" s="86" t="str" cm="1">
        <f t="array" ref="R1661">_xlfn.IFS(Table1[[#This Row],[Asset Class]]&lt;&gt;"Local","y",R$11=$E1661,"y",Table1[[#This Row],[Asset Class]]="Local","")</f>
        <v>y</v>
      </c>
      <c r="S1661" s="341" t="str" cm="1">
        <f t="array" ref="S1661">_xlfn.IFS(Table1[[#This Row],[Asset Class]]&lt;&gt;"Local","y",S$11=$E1661,"y",Table1[[#This Row],[Asset Class]]="Local","")</f>
        <v/>
      </c>
      <c r="T1661" s="50"/>
      <c r="U1661" s="95" t="str">
        <f>IF(Table1[[#This Row],[Asset Class]]&lt;&gt;"Local",0.25,IF(P1661="y",1,""))</f>
        <v/>
      </c>
      <c r="V1661" s="415" t="str">
        <f>IF(Table1[[#This Row],[Asset Class]]&lt;&gt;"Local",0.25,IF(Q1661="y",1,""))</f>
        <v/>
      </c>
      <c r="W1661" s="415">
        <f>IF(Table1[[#This Row],[Asset Class]]&lt;&gt;"Local",0.25,IF(R1661="y",1,""))</f>
        <v>1</v>
      </c>
      <c r="X1661" s="415" t="str">
        <f>IF(Table1[[#This Row],[Asset Class]]&lt;&gt;"Local",0.25,IF(S1661="y",1,""))</f>
        <v/>
      </c>
      <c r="Y1661" s="95">
        <f t="shared" si="150"/>
        <v>1</v>
      </c>
      <c r="Z1661" s="50"/>
      <c r="AA1661" s="257" t="str">
        <f t="shared" si="151"/>
        <v/>
      </c>
      <c r="AB1661" s="258" t="str">
        <f t="shared" si="152"/>
        <v/>
      </c>
      <c r="AC1661" s="258">
        <f t="shared" si="153"/>
        <v>550298</v>
      </c>
      <c r="AD1661" s="258" t="str">
        <f t="shared" si="154"/>
        <v/>
      </c>
      <c r="AE1661" s="259">
        <f t="shared" si="155"/>
        <v>550298</v>
      </c>
    </row>
    <row r="1662" spans="1:31">
      <c r="A1662" s="26"/>
      <c r="B1662" s="210" t="s">
        <v>2863</v>
      </c>
      <c r="C1662" s="211" t="s">
        <v>2864</v>
      </c>
      <c r="D1662" s="211" t="s">
        <v>111</v>
      </c>
      <c r="E1662" s="211" t="s">
        <v>102</v>
      </c>
      <c r="F1662" s="241" t="s">
        <v>103</v>
      </c>
      <c r="G1662" s="357">
        <v>0.5</v>
      </c>
      <c r="H1662" s="360">
        <v>2004.5999103419965</v>
      </c>
      <c r="I1662" s="365">
        <v>143.96305955739601</v>
      </c>
      <c r="J1662" s="332">
        <f>Table1[[#This Row],[Embellishment Area (m2)]]*Table1[[#This Row],[Construction Unit Rate ($/m)]]*Table1[[#This Row],[Embellishment Area Factor]]</f>
        <v>144294.16814065777</v>
      </c>
      <c r="K1662" s="246">
        <v>0</v>
      </c>
      <c r="L1662" s="337">
        <v>39.027494808321961</v>
      </c>
      <c r="M1662" s="88">
        <f>Table1[[#This Row],[Size of land (m2)]]*Table1[[#This Row],[Land Unit Rate ($/m2)]]</f>
        <v>0</v>
      </c>
      <c r="N1662" s="244">
        <v>2021</v>
      </c>
      <c r="O1662" s="202">
        <f>ROUND(IF(Table1[[#This Row],[Valuation Year]]=2016,(Table1[[#This Row],[Total Construction Cost ($)]]+Table1[[#This Row],[Land Value]])*('General Input Sheet'!$G$38/'General Input Sheet'!$G$43),Table1[[#This Row],[Total Construction Cost ($)]]+Table1[[#This Row],[Land Value]]),0)</f>
        <v>144294</v>
      </c>
      <c r="P1662" s="123" t="str" cm="1">
        <f t="array" ref="P1662">_xlfn.IFS(Table1[[#This Row],[Asset Class]]&lt;&gt;"Local","y",P$11=$E1662,"y",Table1[[#This Row],[Asset Class]]="Local","")</f>
        <v/>
      </c>
      <c r="Q1662" s="86" t="str" cm="1">
        <f t="array" ref="Q1662">_xlfn.IFS(Table1[[#This Row],[Asset Class]]&lt;&gt;"Local","y",Q$11=$E1662,"y",Table1[[#This Row],[Asset Class]]="Local","")</f>
        <v/>
      </c>
      <c r="R1662" s="86" t="str" cm="1">
        <f t="array" ref="R1662">_xlfn.IFS(Table1[[#This Row],[Asset Class]]&lt;&gt;"Local","y",R$11=$E1662,"y",Table1[[#This Row],[Asset Class]]="Local","")</f>
        <v>y</v>
      </c>
      <c r="S1662" s="341" t="str" cm="1">
        <f t="array" ref="S1662">_xlfn.IFS(Table1[[#This Row],[Asset Class]]&lt;&gt;"Local","y",S$11=$E1662,"y",Table1[[#This Row],[Asset Class]]="Local","")</f>
        <v/>
      </c>
      <c r="T1662" s="50"/>
      <c r="U1662" s="95" t="str">
        <f>IF(Table1[[#This Row],[Asset Class]]&lt;&gt;"Local",0.25,IF(P1662="y",1,""))</f>
        <v/>
      </c>
      <c r="V1662" s="415" t="str">
        <f>IF(Table1[[#This Row],[Asset Class]]&lt;&gt;"Local",0.25,IF(Q1662="y",1,""))</f>
        <v/>
      </c>
      <c r="W1662" s="415">
        <f>IF(Table1[[#This Row],[Asset Class]]&lt;&gt;"Local",0.25,IF(R1662="y",1,""))</f>
        <v>1</v>
      </c>
      <c r="X1662" s="415" t="str">
        <f>IF(Table1[[#This Row],[Asset Class]]&lt;&gt;"Local",0.25,IF(S1662="y",1,""))</f>
        <v/>
      </c>
      <c r="Y1662" s="95">
        <f t="shared" si="150"/>
        <v>1</v>
      </c>
      <c r="Z1662" s="50"/>
      <c r="AA1662" s="257" t="str">
        <f t="shared" si="151"/>
        <v/>
      </c>
      <c r="AB1662" s="258" t="str">
        <f t="shared" si="152"/>
        <v/>
      </c>
      <c r="AC1662" s="258">
        <f t="shared" si="153"/>
        <v>144294</v>
      </c>
      <c r="AD1662" s="258" t="str">
        <f t="shared" si="154"/>
        <v/>
      </c>
      <c r="AE1662" s="259">
        <f t="shared" si="155"/>
        <v>144294</v>
      </c>
    </row>
    <row r="1663" spans="1:31">
      <c r="A1663" s="26"/>
      <c r="B1663" s="210" t="s">
        <v>2865</v>
      </c>
      <c r="C1663" s="211" t="s">
        <v>2866</v>
      </c>
      <c r="D1663" s="211" t="s">
        <v>111</v>
      </c>
      <c r="E1663" s="211" t="s">
        <v>102</v>
      </c>
      <c r="F1663" s="241" t="s">
        <v>108</v>
      </c>
      <c r="G1663" s="357">
        <v>0.5</v>
      </c>
      <c r="H1663" s="360">
        <v>540.58854924742695</v>
      </c>
      <c r="I1663" s="365">
        <v>143.96305955739601</v>
      </c>
      <c r="J1663" s="332">
        <f>Table1[[#This Row],[Embellishment Area (m2)]]*Table1[[#This Row],[Construction Unit Rate ($/m)]]*Table1[[#This Row],[Embellishment Area Factor]]</f>
        <v>38912.390755676817</v>
      </c>
      <c r="K1663" s="246">
        <v>0</v>
      </c>
      <c r="L1663" s="337">
        <v>39.027494808321961</v>
      </c>
      <c r="M1663" s="88">
        <f>Table1[[#This Row],[Size of land (m2)]]*Table1[[#This Row],[Land Unit Rate ($/m2)]]</f>
        <v>0</v>
      </c>
      <c r="N1663" s="244">
        <v>2021</v>
      </c>
      <c r="O1663" s="202">
        <f>ROUND(IF(Table1[[#This Row],[Valuation Year]]=2016,(Table1[[#This Row],[Total Construction Cost ($)]]+Table1[[#This Row],[Land Value]])*('General Input Sheet'!$G$38/'General Input Sheet'!$G$43),Table1[[#This Row],[Total Construction Cost ($)]]+Table1[[#This Row],[Land Value]]),0)</f>
        <v>38912</v>
      </c>
      <c r="P1663" s="123" t="str" cm="1">
        <f t="array" ref="P1663">_xlfn.IFS(Table1[[#This Row],[Asset Class]]&lt;&gt;"Local","y",P$11=$E1663,"y",Table1[[#This Row],[Asset Class]]="Local","")</f>
        <v/>
      </c>
      <c r="Q1663" s="86" t="str" cm="1">
        <f t="array" ref="Q1663">_xlfn.IFS(Table1[[#This Row],[Asset Class]]&lt;&gt;"Local","y",Q$11=$E1663,"y",Table1[[#This Row],[Asset Class]]="Local","")</f>
        <v/>
      </c>
      <c r="R1663" s="86" t="str" cm="1">
        <f t="array" ref="R1663">_xlfn.IFS(Table1[[#This Row],[Asset Class]]&lt;&gt;"Local","y",R$11=$E1663,"y",Table1[[#This Row],[Asset Class]]="Local","")</f>
        <v>y</v>
      </c>
      <c r="S1663" s="341" t="str" cm="1">
        <f t="array" ref="S1663">_xlfn.IFS(Table1[[#This Row],[Asset Class]]&lt;&gt;"Local","y",S$11=$E1663,"y",Table1[[#This Row],[Asset Class]]="Local","")</f>
        <v/>
      </c>
      <c r="T1663" s="50"/>
      <c r="U1663" s="95" t="str">
        <f>IF(Table1[[#This Row],[Asset Class]]&lt;&gt;"Local",0.25,IF(P1663="y",1,""))</f>
        <v/>
      </c>
      <c r="V1663" s="415" t="str">
        <f>IF(Table1[[#This Row],[Asset Class]]&lt;&gt;"Local",0.25,IF(Q1663="y",1,""))</f>
        <v/>
      </c>
      <c r="W1663" s="415">
        <f>IF(Table1[[#This Row],[Asset Class]]&lt;&gt;"Local",0.25,IF(R1663="y",1,""))</f>
        <v>1</v>
      </c>
      <c r="X1663" s="415" t="str">
        <f>IF(Table1[[#This Row],[Asset Class]]&lt;&gt;"Local",0.25,IF(S1663="y",1,""))</f>
        <v/>
      </c>
      <c r="Y1663" s="95">
        <f t="shared" si="150"/>
        <v>1</v>
      </c>
      <c r="Z1663" s="50"/>
      <c r="AA1663" s="257" t="str">
        <f t="shared" si="151"/>
        <v/>
      </c>
      <c r="AB1663" s="258" t="str">
        <f t="shared" si="152"/>
        <v/>
      </c>
      <c r="AC1663" s="258">
        <f t="shared" si="153"/>
        <v>38912</v>
      </c>
      <c r="AD1663" s="258" t="str">
        <f t="shared" si="154"/>
        <v/>
      </c>
      <c r="AE1663" s="259">
        <f t="shared" si="155"/>
        <v>38912</v>
      </c>
    </row>
    <row r="1664" spans="1:31">
      <c r="A1664" s="26"/>
      <c r="B1664" s="210" t="s">
        <v>2865</v>
      </c>
      <c r="C1664" s="211" t="s">
        <v>2867</v>
      </c>
      <c r="D1664" s="211" t="s">
        <v>111</v>
      </c>
      <c r="E1664" s="211" t="s">
        <v>102</v>
      </c>
      <c r="F1664" s="241" t="s">
        <v>108</v>
      </c>
      <c r="G1664" s="357">
        <v>0.5</v>
      </c>
      <c r="H1664" s="360">
        <v>3692.2295254852038</v>
      </c>
      <c r="I1664" s="365">
        <v>143.96305955739601</v>
      </c>
      <c r="J1664" s="332">
        <f>Table1[[#This Row],[Embellishment Area (m2)]]*Table1[[#This Row],[Construction Unit Rate ($/m)]]*Table1[[#This Row],[Embellishment Area Factor]]</f>
        <v>265772.32953850122</v>
      </c>
      <c r="K1664" s="246">
        <v>0</v>
      </c>
      <c r="L1664" s="337">
        <v>39.027494808321961</v>
      </c>
      <c r="M1664" s="88">
        <f>Table1[[#This Row],[Size of land (m2)]]*Table1[[#This Row],[Land Unit Rate ($/m2)]]</f>
        <v>0</v>
      </c>
      <c r="N1664" s="244">
        <v>2021</v>
      </c>
      <c r="O1664" s="202">
        <f>ROUND(IF(Table1[[#This Row],[Valuation Year]]=2016,(Table1[[#This Row],[Total Construction Cost ($)]]+Table1[[#This Row],[Land Value]])*('General Input Sheet'!$G$38/'General Input Sheet'!$G$43),Table1[[#This Row],[Total Construction Cost ($)]]+Table1[[#This Row],[Land Value]]),0)</f>
        <v>265772</v>
      </c>
      <c r="P1664" s="123" t="str" cm="1">
        <f t="array" ref="P1664">_xlfn.IFS(Table1[[#This Row],[Asset Class]]&lt;&gt;"Local","y",P$11=$E1664,"y",Table1[[#This Row],[Asset Class]]="Local","")</f>
        <v/>
      </c>
      <c r="Q1664" s="86" t="str" cm="1">
        <f t="array" ref="Q1664">_xlfn.IFS(Table1[[#This Row],[Asset Class]]&lt;&gt;"Local","y",Q$11=$E1664,"y",Table1[[#This Row],[Asset Class]]="Local","")</f>
        <v/>
      </c>
      <c r="R1664" s="86" t="str" cm="1">
        <f t="array" ref="R1664">_xlfn.IFS(Table1[[#This Row],[Asset Class]]&lt;&gt;"Local","y",R$11=$E1664,"y",Table1[[#This Row],[Asset Class]]="Local","")</f>
        <v>y</v>
      </c>
      <c r="S1664" s="341" t="str" cm="1">
        <f t="array" ref="S1664">_xlfn.IFS(Table1[[#This Row],[Asset Class]]&lt;&gt;"Local","y",S$11=$E1664,"y",Table1[[#This Row],[Asset Class]]="Local","")</f>
        <v/>
      </c>
      <c r="T1664" s="50"/>
      <c r="U1664" s="95" t="str">
        <f>IF(Table1[[#This Row],[Asset Class]]&lt;&gt;"Local",0.25,IF(P1664="y",1,""))</f>
        <v/>
      </c>
      <c r="V1664" s="415" t="str">
        <f>IF(Table1[[#This Row],[Asset Class]]&lt;&gt;"Local",0.25,IF(Q1664="y",1,""))</f>
        <v/>
      </c>
      <c r="W1664" s="415">
        <f>IF(Table1[[#This Row],[Asset Class]]&lt;&gt;"Local",0.25,IF(R1664="y",1,""))</f>
        <v>1</v>
      </c>
      <c r="X1664" s="415" t="str">
        <f>IF(Table1[[#This Row],[Asset Class]]&lt;&gt;"Local",0.25,IF(S1664="y",1,""))</f>
        <v/>
      </c>
      <c r="Y1664" s="95">
        <f t="shared" si="150"/>
        <v>1</v>
      </c>
      <c r="Z1664" s="50"/>
      <c r="AA1664" s="257" t="str">
        <f t="shared" si="151"/>
        <v/>
      </c>
      <c r="AB1664" s="258" t="str">
        <f t="shared" si="152"/>
        <v/>
      </c>
      <c r="AC1664" s="258">
        <f t="shared" si="153"/>
        <v>265772</v>
      </c>
      <c r="AD1664" s="258" t="str">
        <f t="shared" si="154"/>
        <v/>
      </c>
      <c r="AE1664" s="259">
        <f t="shared" si="155"/>
        <v>265772</v>
      </c>
    </row>
    <row r="1665" spans="1:31">
      <c r="A1665" s="26"/>
      <c r="B1665" s="210" t="s">
        <v>2868</v>
      </c>
      <c r="C1665" s="211" t="s">
        <v>2869</v>
      </c>
      <c r="D1665" s="211" t="s">
        <v>111</v>
      </c>
      <c r="E1665" s="211" t="s">
        <v>102</v>
      </c>
      <c r="F1665" s="241" t="s">
        <v>103</v>
      </c>
      <c r="G1665" s="357">
        <v>0.5</v>
      </c>
      <c r="H1665" s="360">
        <v>1199.9794787303865</v>
      </c>
      <c r="I1665" s="365">
        <v>143.96305955739601</v>
      </c>
      <c r="J1665" s="332">
        <f>Table1[[#This Row],[Embellishment Area (m2)]]*Table1[[#This Row],[Construction Unit Rate ($/m)]]*Table1[[#This Row],[Embellishment Area Factor]]</f>
        <v>86376.35858205783</v>
      </c>
      <c r="K1665" s="246">
        <v>0</v>
      </c>
      <c r="L1665" s="337">
        <v>39.027494808321961</v>
      </c>
      <c r="M1665" s="88">
        <f>Table1[[#This Row],[Size of land (m2)]]*Table1[[#This Row],[Land Unit Rate ($/m2)]]</f>
        <v>0</v>
      </c>
      <c r="N1665" s="244">
        <v>2021</v>
      </c>
      <c r="O1665" s="202">
        <f>ROUND(IF(Table1[[#This Row],[Valuation Year]]=2016,(Table1[[#This Row],[Total Construction Cost ($)]]+Table1[[#This Row],[Land Value]])*('General Input Sheet'!$G$38/'General Input Sheet'!$G$43),Table1[[#This Row],[Total Construction Cost ($)]]+Table1[[#This Row],[Land Value]]),0)</f>
        <v>86376</v>
      </c>
      <c r="P1665" s="123" t="str" cm="1">
        <f t="array" ref="P1665">_xlfn.IFS(Table1[[#This Row],[Asset Class]]&lt;&gt;"Local","y",P$11=$E1665,"y",Table1[[#This Row],[Asset Class]]="Local","")</f>
        <v/>
      </c>
      <c r="Q1665" s="86" t="str" cm="1">
        <f t="array" ref="Q1665">_xlfn.IFS(Table1[[#This Row],[Asset Class]]&lt;&gt;"Local","y",Q$11=$E1665,"y",Table1[[#This Row],[Asset Class]]="Local","")</f>
        <v/>
      </c>
      <c r="R1665" s="86" t="str" cm="1">
        <f t="array" ref="R1665">_xlfn.IFS(Table1[[#This Row],[Asset Class]]&lt;&gt;"Local","y",R$11=$E1665,"y",Table1[[#This Row],[Asset Class]]="Local","")</f>
        <v>y</v>
      </c>
      <c r="S1665" s="341" t="str" cm="1">
        <f t="array" ref="S1665">_xlfn.IFS(Table1[[#This Row],[Asset Class]]&lt;&gt;"Local","y",S$11=$E1665,"y",Table1[[#This Row],[Asset Class]]="Local","")</f>
        <v/>
      </c>
      <c r="T1665" s="50"/>
      <c r="U1665" s="95" t="str">
        <f>IF(Table1[[#This Row],[Asset Class]]&lt;&gt;"Local",0.25,IF(P1665="y",1,""))</f>
        <v/>
      </c>
      <c r="V1665" s="415" t="str">
        <f>IF(Table1[[#This Row],[Asset Class]]&lt;&gt;"Local",0.25,IF(Q1665="y",1,""))</f>
        <v/>
      </c>
      <c r="W1665" s="415">
        <f>IF(Table1[[#This Row],[Asset Class]]&lt;&gt;"Local",0.25,IF(R1665="y",1,""))</f>
        <v>1</v>
      </c>
      <c r="X1665" s="415" t="str">
        <f>IF(Table1[[#This Row],[Asset Class]]&lt;&gt;"Local",0.25,IF(S1665="y",1,""))</f>
        <v/>
      </c>
      <c r="Y1665" s="95">
        <f t="shared" si="150"/>
        <v>1</v>
      </c>
      <c r="Z1665" s="50"/>
      <c r="AA1665" s="257" t="str">
        <f t="shared" si="151"/>
        <v/>
      </c>
      <c r="AB1665" s="258" t="str">
        <f t="shared" si="152"/>
        <v/>
      </c>
      <c r="AC1665" s="258">
        <f t="shared" si="153"/>
        <v>86376</v>
      </c>
      <c r="AD1665" s="258" t="str">
        <f t="shared" si="154"/>
        <v/>
      </c>
      <c r="AE1665" s="259">
        <f t="shared" si="155"/>
        <v>86376</v>
      </c>
    </row>
    <row r="1666" spans="1:31">
      <c r="A1666" s="26"/>
      <c r="B1666" s="210" t="s">
        <v>2870</v>
      </c>
      <c r="C1666" s="211" t="s">
        <v>2871</v>
      </c>
      <c r="D1666" s="211" t="s">
        <v>111</v>
      </c>
      <c r="E1666" s="211" t="s">
        <v>107</v>
      </c>
      <c r="F1666" s="241" t="s">
        <v>103</v>
      </c>
      <c r="G1666" s="357">
        <v>0.5</v>
      </c>
      <c r="H1666" s="360">
        <v>4170.402941842729</v>
      </c>
      <c r="I1666" s="365">
        <v>111.62041035606889</v>
      </c>
      <c r="J1666" s="332">
        <f>Table1[[#This Row],[Embellishment Area (m2)]]*Table1[[#This Row],[Construction Unit Rate ($/m)]]*Table1[[#This Row],[Embellishment Area Factor]]</f>
        <v>232751.04385932116</v>
      </c>
      <c r="K1666" s="246">
        <v>0</v>
      </c>
      <c r="L1666" s="337">
        <v>66.125722619436161</v>
      </c>
      <c r="M1666" s="88">
        <f>Table1[[#This Row],[Size of land (m2)]]*Table1[[#This Row],[Land Unit Rate ($/m2)]]</f>
        <v>0</v>
      </c>
      <c r="N1666" s="244">
        <v>2021</v>
      </c>
      <c r="O1666" s="202">
        <f>ROUND(IF(Table1[[#This Row],[Valuation Year]]=2016,(Table1[[#This Row],[Total Construction Cost ($)]]+Table1[[#This Row],[Land Value]])*('General Input Sheet'!$G$38/'General Input Sheet'!$G$43),Table1[[#This Row],[Total Construction Cost ($)]]+Table1[[#This Row],[Land Value]]),0)</f>
        <v>232751</v>
      </c>
      <c r="P1666" s="123" t="str" cm="1">
        <f t="array" ref="P1666">_xlfn.IFS(Table1[[#This Row],[Asset Class]]&lt;&gt;"Local","y",P$11=$E1666,"y",Table1[[#This Row],[Asset Class]]="Local","")</f>
        <v>y</v>
      </c>
      <c r="Q1666" s="86" t="str" cm="1">
        <f t="array" ref="Q1666">_xlfn.IFS(Table1[[#This Row],[Asset Class]]&lt;&gt;"Local","y",Q$11=$E1666,"y",Table1[[#This Row],[Asset Class]]="Local","")</f>
        <v/>
      </c>
      <c r="R1666" s="86" t="str" cm="1">
        <f t="array" ref="R1666">_xlfn.IFS(Table1[[#This Row],[Asset Class]]&lt;&gt;"Local","y",R$11=$E1666,"y",Table1[[#This Row],[Asset Class]]="Local","")</f>
        <v/>
      </c>
      <c r="S1666" s="341" t="str" cm="1">
        <f t="array" ref="S1666">_xlfn.IFS(Table1[[#This Row],[Asset Class]]&lt;&gt;"Local","y",S$11=$E1666,"y",Table1[[#This Row],[Asset Class]]="Local","")</f>
        <v/>
      </c>
      <c r="T1666" s="50"/>
      <c r="U1666" s="95">
        <f>IF(Table1[[#This Row],[Asset Class]]&lt;&gt;"Local",0.25,IF(P1666="y",1,""))</f>
        <v>1</v>
      </c>
      <c r="V1666" s="415" t="str">
        <f>IF(Table1[[#This Row],[Asset Class]]&lt;&gt;"Local",0.25,IF(Q1666="y",1,""))</f>
        <v/>
      </c>
      <c r="W1666" s="415" t="str">
        <f>IF(Table1[[#This Row],[Asset Class]]&lt;&gt;"Local",0.25,IF(R1666="y",1,""))</f>
        <v/>
      </c>
      <c r="X1666" s="415" t="str">
        <f>IF(Table1[[#This Row],[Asset Class]]&lt;&gt;"Local",0.25,IF(S1666="y",1,""))</f>
        <v/>
      </c>
      <c r="Y1666" s="95">
        <f t="shared" si="150"/>
        <v>1</v>
      </c>
      <c r="Z1666" s="50"/>
      <c r="AA1666" s="257">
        <f t="shared" si="151"/>
        <v>232751</v>
      </c>
      <c r="AB1666" s="258" t="str">
        <f t="shared" si="152"/>
        <v/>
      </c>
      <c r="AC1666" s="258" t="str">
        <f t="shared" si="153"/>
        <v/>
      </c>
      <c r="AD1666" s="258" t="str">
        <f t="shared" si="154"/>
        <v/>
      </c>
      <c r="AE1666" s="259">
        <f t="shared" si="155"/>
        <v>232751</v>
      </c>
    </row>
    <row r="1667" spans="1:31">
      <c r="A1667" s="26"/>
      <c r="B1667" s="210" t="s">
        <v>2872</v>
      </c>
      <c r="C1667" s="211" t="s">
        <v>2873</v>
      </c>
      <c r="D1667" s="211" t="s">
        <v>111</v>
      </c>
      <c r="E1667" s="211" t="s">
        <v>102</v>
      </c>
      <c r="F1667" s="241" t="s">
        <v>108</v>
      </c>
      <c r="G1667" s="357">
        <v>0.5</v>
      </c>
      <c r="H1667" s="360">
        <v>496.49902029906178</v>
      </c>
      <c r="I1667" s="365">
        <v>143.96305955739601</v>
      </c>
      <c r="J1667" s="332">
        <f>Table1[[#This Row],[Embellishment Area (m2)]]*Table1[[#This Row],[Construction Unit Rate ($/m)]]*Table1[[#This Row],[Embellishment Area Factor]]</f>
        <v>35738.759014751304</v>
      </c>
      <c r="K1667" s="246">
        <v>0</v>
      </c>
      <c r="L1667" s="337">
        <v>39.027494808321961</v>
      </c>
      <c r="M1667" s="88">
        <f>Table1[[#This Row],[Size of land (m2)]]*Table1[[#This Row],[Land Unit Rate ($/m2)]]</f>
        <v>0</v>
      </c>
      <c r="N1667" s="244">
        <v>2021</v>
      </c>
      <c r="O1667" s="202">
        <f>ROUND(IF(Table1[[#This Row],[Valuation Year]]=2016,(Table1[[#This Row],[Total Construction Cost ($)]]+Table1[[#This Row],[Land Value]])*('General Input Sheet'!$G$38/'General Input Sheet'!$G$43),Table1[[#This Row],[Total Construction Cost ($)]]+Table1[[#This Row],[Land Value]]),0)</f>
        <v>35739</v>
      </c>
      <c r="P1667" s="123" t="str" cm="1">
        <f t="array" ref="P1667">_xlfn.IFS(Table1[[#This Row],[Asset Class]]&lt;&gt;"Local","y",P$11=$E1667,"y",Table1[[#This Row],[Asset Class]]="Local","")</f>
        <v/>
      </c>
      <c r="Q1667" s="86" t="str" cm="1">
        <f t="array" ref="Q1667">_xlfn.IFS(Table1[[#This Row],[Asset Class]]&lt;&gt;"Local","y",Q$11=$E1667,"y",Table1[[#This Row],[Asset Class]]="Local","")</f>
        <v/>
      </c>
      <c r="R1667" s="86" t="str" cm="1">
        <f t="array" ref="R1667">_xlfn.IFS(Table1[[#This Row],[Asset Class]]&lt;&gt;"Local","y",R$11=$E1667,"y",Table1[[#This Row],[Asset Class]]="Local","")</f>
        <v>y</v>
      </c>
      <c r="S1667" s="341" t="str" cm="1">
        <f t="array" ref="S1667">_xlfn.IFS(Table1[[#This Row],[Asset Class]]&lt;&gt;"Local","y",S$11=$E1667,"y",Table1[[#This Row],[Asset Class]]="Local","")</f>
        <v/>
      </c>
      <c r="T1667" s="50"/>
      <c r="U1667" s="95" t="str">
        <f>IF(Table1[[#This Row],[Asset Class]]&lt;&gt;"Local",0.25,IF(P1667="y",1,""))</f>
        <v/>
      </c>
      <c r="V1667" s="415" t="str">
        <f>IF(Table1[[#This Row],[Asset Class]]&lt;&gt;"Local",0.25,IF(Q1667="y",1,""))</f>
        <v/>
      </c>
      <c r="W1667" s="415">
        <f>IF(Table1[[#This Row],[Asset Class]]&lt;&gt;"Local",0.25,IF(R1667="y",1,""))</f>
        <v>1</v>
      </c>
      <c r="X1667" s="415" t="str">
        <f>IF(Table1[[#This Row],[Asset Class]]&lt;&gt;"Local",0.25,IF(S1667="y",1,""))</f>
        <v/>
      </c>
      <c r="Y1667" s="95">
        <f t="shared" si="150"/>
        <v>1</v>
      </c>
      <c r="Z1667" s="50"/>
      <c r="AA1667" s="257" t="str">
        <f t="shared" si="151"/>
        <v/>
      </c>
      <c r="AB1667" s="258" t="str">
        <f t="shared" si="152"/>
        <v/>
      </c>
      <c r="AC1667" s="258">
        <f t="shared" si="153"/>
        <v>35739</v>
      </c>
      <c r="AD1667" s="258" t="str">
        <f t="shared" si="154"/>
        <v/>
      </c>
      <c r="AE1667" s="259">
        <f t="shared" si="155"/>
        <v>35739</v>
      </c>
    </row>
    <row r="1668" spans="1:31">
      <c r="A1668" s="26"/>
      <c r="B1668" s="210" t="s">
        <v>2874</v>
      </c>
      <c r="C1668" s="211" t="s">
        <v>2875</v>
      </c>
      <c r="D1668" s="211" t="s">
        <v>111</v>
      </c>
      <c r="E1668" s="211" t="s">
        <v>114</v>
      </c>
      <c r="F1668" s="241" t="s">
        <v>108</v>
      </c>
      <c r="G1668" s="357">
        <v>0.5</v>
      </c>
      <c r="H1668" s="360">
        <v>6830.1212879610848</v>
      </c>
      <c r="I1668" s="365">
        <v>77.371645491830151</v>
      </c>
      <c r="J1668" s="332">
        <f>Table1[[#This Row],[Embellishment Area (m2)]]*Table1[[#This Row],[Construction Unit Rate ($/m)]]*Table1[[#This Row],[Embellishment Area Factor]]</f>
        <v>264228.86147916369</v>
      </c>
      <c r="K1668" s="246">
        <v>13660.24257592217</v>
      </c>
      <c r="L1668" s="337">
        <v>51.919695325664051</v>
      </c>
      <c r="M1668" s="88">
        <f>Table1[[#This Row],[Size of land (m2)]]*Table1[[#This Row],[Land Unit Rate ($/m2)]]</f>
        <v>709235.63261654333</v>
      </c>
      <c r="N1668" s="244">
        <v>2021</v>
      </c>
      <c r="O1668" s="202">
        <f>ROUND(IF(Table1[[#This Row],[Valuation Year]]=2016,(Table1[[#This Row],[Total Construction Cost ($)]]+Table1[[#This Row],[Land Value]])*('General Input Sheet'!$G$38/'General Input Sheet'!$G$43),Table1[[#This Row],[Total Construction Cost ($)]]+Table1[[#This Row],[Land Value]]),0)</f>
        <v>973464</v>
      </c>
      <c r="P1668" s="123" t="str" cm="1">
        <f t="array" ref="P1668">_xlfn.IFS(Table1[[#This Row],[Asset Class]]&lt;&gt;"Local","y",P$11=$E1668,"y",Table1[[#This Row],[Asset Class]]="Local","")</f>
        <v/>
      </c>
      <c r="Q1668" s="86" t="str" cm="1">
        <f t="array" ref="Q1668">_xlfn.IFS(Table1[[#This Row],[Asset Class]]&lt;&gt;"Local","y",Q$11=$E1668,"y",Table1[[#This Row],[Asset Class]]="Local","")</f>
        <v/>
      </c>
      <c r="R1668" s="86" t="str" cm="1">
        <f t="array" ref="R1668">_xlfn.IFS(Table1[[#This Row],[Asset Class]]&lt;&gt;"Local","y",R$11=$E1668,"y",Table1[[#This Row],[Asset Class]]="Local","")</f>
        <v/>
      </c>
      <c r="S1668" s="341" t="str" cm="1">
        <f t="array" ref="S1668">_xlfn.IFS(Table1[[#This Row],[Asset Class]]&lt;&gt;"Local","y",S$11=$E1668,"y",Table1[[#This Row],[Asset Class]]="Local","")</f>
        <v>y</v>
      </c>
      <c r="T1668" s="50"/>
      <c r="U1668" s="95" t="str">
        <f>IF(Table1[[#This Row],[Asset Class]]&lt;&gt;"Local",0.25,IF(P1668="y",1,""))</f>
        <v/>
      </c>
      <c r="V1668" s="415" t="str">
        <f>IF(Table1[[#This Row],[Asset Class]]&lt;&gt;"Local",0.25,IF(Q1668="y",1,""))</f>
        <v/>
      </c>
      <c r="W1668" s="415" t="str">
        <f>IF(Table1[[#This Row],[Asset Class]]&lt;&gt;"Local",0.25,IF(R1668="y",1,""))</f>
        <v/>
      </c>
      <c r="X1668" s="415">
        <f>IF(Table1[[#This Row],[Asset Class]]&lt;&gt;"Local",0.25,IF(S1668="y",1,""))</f>
        <v>1</v>
      </c>
      <c r="Y1668" s="95">
        <f t="shared" si="150"/>
        <v>1</v>
      </c>
      <c r="Z1668" s="50"/>
      <c r="AA1668" s="257" t="str">
        <f t="shared" si="151"/>
        <v/>
      </c>
      <c r="AB1668" s="258" t="str">
        <f t="shared" si="152"/>
        <v/>
      </c>
      <c r="AC1668" s="258" t="str">
        <f t="shared" si="153"/>
        <v/>
      </c>
      <c r="AD1668" s="258">
        <f t="shared" si="154"/>
        <v>973464</v>
      </c>
      <c r="AE1668" s="259">
        <f t="shared" si="155"/>
        <v>973464</v>
      </c>
    </row>
    <row r="1669" spans="1:31">
      <c r="A1669" s="26"/>
      <c r="B1669" s="210" t="s">
        <v>2876</v>
      </c>
      <c r="C1669" s="211" t="s">
        <v>2877</v>
      </c>
      <c r="D1669" s="211" t="s">
        <v>111</v>
      </c>
      <c r="E1669" s="211" t="s">
        <v>114</v>
      </c>
      <c r="F1669" s="241" t="s">
        <v>103</v>
      </c>
      <c r="G1669" s="357">
        <v>0.5</v>
      </c>
      <c r="H1669" s="360">
        <v>8546.2304632188007</v>
      </c>
      <c r="I1669" s="365">
        <v>77.371645491830151</v>
      </c>
      <c r="J1669" s="332">
        <f>Table1[[#This Row],[Embellishment Area (m2)]]*Table1[[#This Row],[Construction Unit Rate ($/m)]]*Table1[[#This Row],[Embellishment Area Factor]]</f>
        <v>330617.95684582222</v>
      </c>
      <c r="K1669" s="246">
        <v>0</v>
      </c>
      <c r="L1669" s="337">
        <v>51.919695325664051</v>
      </c>
      <c r="M1669" s="88">
        <f>Table1[[#This Row],[Size of land (m2)]]*Table1[[#This Row],[Land Unit Rate ($/m2)]]</f>
        <v>0</v>
      </c>
      <c r="N1669" s="244">
        <v>2021</v>
      </c>
      <c r="O1669" s="202">
        <f>ROUND(IF(Table1[[#This Row],[Valuation Year]]=2016,(Table1[[#This Row],[Total Construction Cost ($)]]+Table1[[#This Row],[Land Value]])*('General Input Sheet'!$G$38/'General Input Sheet'!$G$43),Table1[[#This Row],[Total Construction Cost ($)]]+Table1[[#This Row],[Land Value]]),0)</f>
        <v>330618</v>
      </c>
      <c r="P1669" s="123" t="str" cm="1">
        <f t="array" ref="P1669">_xlfn.IFS(Table1[[#This Row],[Asset Class]]&lt;&gt;"Local","y",P$11=$E1669,"y",Table1[[#This Row],[Asset Class]]="Local","")</f>
        <v/>
      </c>
      <c r="Q1669" s="86" t="str" cm="1">
        <f t="array" ref="Q1669">_xlfn.IFS(Table1[[#This Row],[Asset Class]]&lt;&gt;"Local","y",Q$11=$E1669,"y",Table1[[#This Row],[Asset Class]]="Local","")</f>
        <v/>
      </c>
      <c r="R1669" s="86" t="str" cm="1">
        <f t="array" ref="R1669">_xlfn.IFS(Table1[[#This Row],[Asset Class]]&lt;&gt;"Local","y",R$11=$E1669,"y",Table1[[#This Row],[Asset Class]]="Local","")</f>
        <v/>
      </c>
      <c r="S1669" s="341" t="str" cm="1">
        <f t="array" ref="S1669">_xlfn.IFS(Table1[[#This Row],[Asset Class]]&lt;&gt;"Local","y",S$11=$E1669,"y",Table1[[#This Row],[Asset Class]]="Local","")</f>
        <v>y</v>
      </c>
      <c r="T1669" s="50"/>
      <c r="U1669" s="95" t="str">
        <f>IF(Table1[[#This Row],[Asset Class]]&lt;&gt;"Local",0.25,IF(P1669="y",1,""))</f>
        <v/>
      </c>
      <c r="V1669" s="415" t="str">
        <f>IF(Table1[[#This Row],[Asset Class]]&lt;&gt;"Local",0.25,IF(Q1669="y",1,""))</f>
        <v/>
      </c>
      <c r="W1669" s="415" t="str">
        <f>IF(Table1[[#This Row],[Asset Class]]&lt;&gt;"Local",0.25,IF(R1669="y",1,""))</f>
        <v/>
      </c>
      <c r="X1669" s="415">
        <f>IF(Table1[[#This Row],[Asset Class]]&lt;&gt;"Local",0.25,IF(S1669="y",1,""))</f>
        <v>1</v>
      </c>
      <c r="Y1669" s="95">
        <f t="shared" si="150"/>
        <v>1</v>
      </c>
      <c r="Z1669" s="50"/>
      <c r="AA1669" s="257" t="str">
        <f t="shared" si="151"/>
        <v/>
      </c>
      <c r="AB1669" s="258" t="str">
        <f t="shared" si="152"/>
        <v/>
      </c>
      <c r="AC1669" s="258" t="str">
        <f t="shared" si="153"/>
        <v/>
      </c>
      <c r="AD1669" s="258">
        <f t="shared" si="154"/>
        <v>330618</v>
      </c>
      <c r="AE1669" s="259">
        <f t="shared" si="155"/>
        <v>330618</v>
      </c>
    </row>
    <row r="1670" spans="1:31">
      <c r="A1670" s="26"/>
      <c r="B1670" s="210" t="s">
        <v>2876</v>
      </c>
      <c r="C1670" s="211" t="s">
        <v>2878</v>
      </c>
      <c r="D1670" s="211" t="s">
        <v>111</v>
      </c>
      <c r="E1670" s="211" t="s">
        <v>114</v>
      </c>
      <c r="F1670" s="241" t="s">
        <v>108</v>
      </c>
      <c r="G1670" s="357">
        <v>0.5</v>
      </c>
      <c r="H1670" s="360">
        <v>32331.338691394809</v>
      </c>
      <c r="I1670" s="365">
        <v>77.371645491830151</v>
      </c>
      <c r="J1670" s="332">
        <f>Table1[[#This Row],[Embellishment Area (m2)]]*Table1[[#This Row],[Construction Unit Rate ($/m)]]*Table1[[#This Row],[Embellishment Area Factor]]</f>
        <v>1250764.4377534455</v>
      </c>
      <c r="K1670" s="246">
        <v>0</v>
      </c>
      <c r="L1670" s="337">
        <v>51.919695325664051</v>
      </c>
      <c r="M1670" s="88">
        <f>Table1[[#This Row],[Size of land (m2)]]*Table1[[#This Row],[Land Unit Rate ($/m2)]]</f>
        <v>0</v>
      </c>
      <c r="N1670" s="244">
        <v>2021</v>
      </c>
      <c r="O1670" s="202">
        <f>ROUND(IF(Table1[[#This Row],[Valuation Year]]=2016,(Table1[[#This Row],[Total Construction Cost ($)]]+Table1[[#This Row],[Land Value]])*('General Input Sheet'!$G$38/'General Input Sheet'!$G$43),Table1[[#This Row],[Total Construction Cost ($)]]+Table1[[#This Row],[Land Value]]),0)</f>
        <v>1250764</v>
      </c>
      <c r="P1670" s="123" t="str" cm="1">
        <f t="array" ref="P1670">_xlfn.IFS(Table1[[#This Row],[Asset Class]]&lt;&gt;"Local","y",P$11=$E1670,"y",Table1[[#This Row],[Asset Class]]="Local","")</f>
        <v/>
      </c>
      <c r="Q1670" s="86" t="str" cm="1">
        <f t="array" ref="Q1670">_xlfn.IFS(Table1[[#This Row],[Asset Class]]&lt;&gt;"Local","y",Q$11=$E1670,"y",Table1[[#This Row],[Asset Class]]="Local","")</f>
        <v/>
      </c>
      <c r="R1670" s="86" t="str" cm="1">
        <f t="array" ref="R1670">_xlfn.IFS(Table1[[#This Row],[Asset Class]]&lt;&gt;"Local","y",R$11=$E1670,"y",Table1[[#This Row],[Asset Class]]="Local","")</f>
        <v/>
      </c>
      <c r="S1670" s="341" t="str" cm="1">
        <f t="array" ref="S1670">_xlfn.IFS(Table1[[#This Row],[Asset Class]]&lt;&gt;"Local","y",S$11=$E1670,"y",Table1[[#This Row],[Asset Class]]="Local","")</f>
        <v>y</v>
      </c>
      <c r="T1670" s="50"/>
      <c r="U1670" s="95" t="str">
        <f>IF(Table1[[#This Row],[Asset Class]]&lt;&gt;"Local",0.25,IF(P1670="y",1,""))</f>
        <v/>
      </c>
      <c r="V1670" s="415" t="str">
        <f>IF(Table1[[#This Row],[Asset Class]]&lt;&gt;"Local",0.25,IF(Q1670="y",1,""))</f>
        <v/>
      </c>
      <c r="W1670" s="415" t="str">
        <f>IF(Table1[[#This Row],[Asset Class]]&lt;&gt;"Local",0.25,IF(R1670="y",1,""))</f>
        <v/>
      </c>
      <c r="X1670" s="415">
        <f>IF(Table1[[#This Row],[Asset Class]]&lt;&gt;"Local",0.25,IF(S1670="y",1,""))</f>
        <v>1</v>
      </c>
      <c r="Y1670" s="95">
        <f t="shared" si="150"/>
        <v>1</v>
      </c>
      <c r="Z1670" s="50"/>
      <c r="AA1670" s="257" t="str">
        <f t="shared" si="151"/>
        <v/>
      </c>
      <c r="AB1670" s="258" t="str">
        <f t="shared" si="152"/>
        <v/>
      </c>
      <c r="AC1670" s="258" t="str">
        <f t="shared" si="153"/>
        <v/>
      </c>
      <c r="AD1670" s="258">
        <f t="shared" si="154"/>
        <v>1250764</v>
      </c>
      <c r="AE1670" s="259">
        <f t="shared" si="155"/>
        <v>1250764</v>
      </c>
    </row>
    <row r="1671" spans="1:31">
      <c r="A1671" s="26"/>
      <c r="B1671" s="210" t="s">
        <v>2879</v>
      </c>
      <c r="C1671" s="211" t="s">
        <v>2880</v>
      </c>
      <c r="D1671" s="211" t="s">
        <v>111</v>
      </c>
      <c r="E1671" s="211" t="s">
        <v>102</v>
      </c>
      <c r="F1671" s="241" t="s">
        <v>103</v>
      </c>
      <c r="G1671" s="357">
        <v>0.5</v>
      </c>
      <c r="H1671" s="360">
        <v>4492.4983214757613</v>
      </c>
      <c r="I1671" s="365">
        <v>143.96305955739601</v>
      </c>
      <c r="J1671" s="332">
        <f>Table1[[#This Row],[Embellishment Area (m2)]]*Table1[[#This Row],[Construction Unit Rate ($/m)]]*Table1[[#This Row],[Embellishment Area Factor]]</f>
        <v>323376.90170805831</v>
      </c>
      <c r="K1671" s="246">
        <v>8984.9966429515225</v>
      </c>
      <c r="L1671" s="337">
        <v>39.027494808321961</v>
      </c>
      <c r="M1671" s="88">
        <f>Table1[[#This Row],[Size of land (m2)]]*Table1[[#This Row],[Land Unit Rate ($/m2)]]</f>
        <v>350661.90983558079</v>
      </c>
      <c r="N1671" s="244">
        <v>2021</v>
      </c>
      <c r="O1671" s="202">
        <f>ROUND(IF(Table1[[#This Row],[Valuation Year]]=2016,(Table1[[#This Row],[Total Construction Cost ($)]]+Table1[[#This Row],[Land Value]])*('General Input Sheet'!$G$38/'General Input Sheet'!$G$43),Table1[[#This Row],[Total Construction Cost ($)]]+Table1[[#This Row],[Land Value]]),0)</f>
        <v>674039</v>
      </c>
      <c r="P1671" s="123" t="str" cm="1">
        <f t="array" ref="P1671">_xlfn.IFS(Table1[[#This Row],[Asset Class]]&lt;&gt;"Local","y",P$11=$E1671,"y",Table1[[#This Row],[Asset Class]]="Local","")</f>
        <v/>
      </c>
      <c r="Q1671" s="86" t="str" cm="1">
        <f t="array" ref="Q1671">_xlfn.IFS(Table1[[#This Row],[Asset Class]]&lt;&gt;"Local","y",Q$11=$E1671,"y",Table1[[#This Row],[Asset Class]]="Local","")</f>
        <v/>
      </c>
      <c r="R1671" s="86" t="str" cm="1">
        <f t="array" ref="R1671">_xlfn.IFS(Table1[[#This Row],[Asset Class]]&lt;&gt;"Local","y",R$11=$E1671,"y",Table1[[#This Row],[Asset Class]]="Local","")</f>
        <v>y</v>
      </c>
      <c r="S1671" s="341" t="str" cm="1">
        <f t="array" ref="S1671">_xlfn.IFS(Table1[[#This Row],[Asset Class]]&lt;&gt;"Local","y",S$11=$E1671,"y",Table1[[#This Row],[Asset Class]]="Local","")</f>
        <v/>
      </c>
      <c r="T1671" s="50"/>
      <c r="U1671" s="95" t="str">
        <f>IF(Table1[[#This Row],[Asset Class]]&lt;&gt;"Local",0.25,IF(P1671="y",1,""))</f>
        <v/>
      </c>
      <c r="V1671" s="415" t="str">
        <f>IF(Table1[[#This Row],[Asset Class]]&lt;&gt;"Local",0.25,IF(Q1671="y",1,""))</f>
        <v/>
      </c>
      <c r="W1671" s="415">
        <f>IF(Table1[[#This Row],[Asset Class]]&lt;&gt;"Local",0.25,IF(R1671="y",1,""))</f>
        <v>1</v>
      </c>
      <c r="X1671" s="415" t="str">
        <f>IF(Table1[[#This Row],[Asset Class]]&lt;&gt;"Local",0.25,IF(S1671="y",1,""))</f>
        <v/>
      </c>
      <c r="Y1671" s="95">
        <f t="shared" si="150"/>
        <v>1</v>
      </c>
      <c r="Z1671" s="50"/>
      <c r="AA1671" s="257" t="str">
        <f t="shared" si="151"/>
        <v/>
      </c>
      <c r="AB1671" s="258" t="str">
        <f t="shared" si="152"/>
        <v/>
      </c>
      <c r="AC1671" s="258">
        <f t="shared" si="153"/>
        <v>674039</v>
      </c>
      <c r="AD1671" s="258" t="str">
        <f t="shared" si="154"/>
        <v/>
      </c>
      <c r="AE1671" s="259">
        <f t="shared" si="155"/>
        <v>674039</v>
      </c>
    </row>
    <row r="1672" spans="1:31">
      <c r="A1672" s="26"/>
      <c r="B1672" s="210" t="s">
        <v>2881</v>
      </c>
      <c r="C1672" s="211" t="s">
        <v>2882</v>
      </c>
      <c r="D1672" s="211" t="s">
        <v>111</v>
      </c>
      <c r="E1672" s="211" t="s">
        <v>102</v>
      </c>
      <c r="F1672" s="241" t="s">
        <v>103</v>
      </c>
      <c r="G1672" s="357">
        <v>0.5</v>
      </c>
      <c r="H1672" s="360">
        <v>2422.7217926852759</v>
      </c>
      <c r="I1672" s="365">
        <v>143.96305955739601</v>
      </c>
      <c r="J1672" s="332">
        <f>Table1[[#This Row],[Embellishment Area (m2)]]*Table1[[#This Row],[Construction Unit Rate ($/m)]]*Table1[[#This Row],[Embellishment Area Factor]]</f>
        <v>174391.2208656758</v>
      </c>
      <c r="K1672" s="246">
        <v>0</v>
      </c>
      <c r="L1672" s="337">
        <v>39.027494808321961</v>
      </c>
      <c r="M1672" s="88">
        <f>Table1[[#This Row],[Size of land (m2)]]*Table1[[#This Row],[Land Unit Rate ($/m2)]]</f>
        <v>0</v>
      </c>
      <c r="N1672" s="244">
        <v>2021</v>
      </c>
      <c r="O1672" s="202">
        <f>ROUND(IF(Table1[[#This Row],[Valuation Year]]=2016,(Table1[[#This Row],[Total Construction Cost ($)]]+Table1[[#This Row],[Land Value]])*('General Input Sheet'!$G$38/'General Input Sheet'!$G$43),Table1[[#This Row],[Total Construction Cost ($)]]+Table1[[#This Row],[Land Value]]),0)</f>
        <v>174391</v>
      </c>
      <c r="P1672" s="123" t="str" cm="1">
        <f t="array" ref="P1672">_xlfn.IFS(Table1[[#This Row],[Asset Class]]&lt;&gt;"Local","y",P$11=$E1672,"y",Table1[[#This Row],[Asset Class]]="Local","")</f>
        <v/>
      </c>
      <c r="Q1672" s="86" t="str" cm="1">
        <f t="array" ref="Q1672">_xlfn.IFS(Table1[[#This Row],[Asset Class]]&lt;&gt;"Local","y",Q$11=$E1672,"y",Table1[[#This Row],[Asset Class]]="Local","")</f>
        <v/>
      </c>
      <c r="R1672" s="86" t="str" cm="1">
        <f t="array" ref="R1672">_xlfn.IFS(Table1[[#This Row],[Asset Class]]&lt;&gt;"Local","y",R$11=$E1672,"y",Table1[[#This Row],[Asset Class]]="Local","")</f>
        <v>y</v>
      </c>
      <c r="S1672" s="341" t="str" cm="1">
        <f t="array" ref="S1672">_xlfn.IFS(Table1[[#This Row],[Asset Class]]&lt;&gt;"Local","y",S$11=$E1672,"y",Table1[[#This Row],[Asset Class]]="Local","")</f>
        <v/>
      </c>
      <c r="T1672" s="50"/>
      <c r="U1672" s="95" t="str">
        <f>IF(Table1[[#This Row],[Asset Class]]&lt;&gt;"Local",0.25,IF(P1672="y",1,""))</f>
        <v/>
      </c>
      <c r="V1672" s="415" t="str">
        <f>IF(Table1[[#This Row],[Asset Class]]&lt;&gt;"Local",0.25,IF(Q1672="y",1,""))</f>
        <v/>
      </c>
      <c r="W1672" s="415">
        <f>IF(Table1[[#This Row],[Asset Class]]&lt;&gt;"Local",0.25,IF(R1672="y",1,""))</f>
        <v>1</v>
      </c>
      <c r="X1672" s="415" t="str">
        <f>IF(Table1[[#This Row],[Asset Class]]&lt;&gt;"Local",0.25,IF(S1672="y",1,""))</f>
        <v/>
      </c>
      <c r="Y1672" s="95">
        <f t="shared" si="150"/>
        <v>1</v>
      </c>
      <c r="Z1672" s="50"/>
      <c r="AA1672" s="257" t="str">
        <f t="shared" si="151"/>
        <v/>
      </c>
      <c r="AB1672" s="258" t="str">
        <f t="shared" si="152"/>
        <v/>
      </c>
      <c r="AC1672" s="258">
        <f t="shared" si="153"/>
        <v>174391</v>
      </c>
      <c r="AD1672" s="258" t="str">
        <f t="shared" si="154"/>
        <v/>
      </c>
      <c r="AE1672" s="259">
        <f t="shared" si="155"/>
        <v>174391</v>
      </c>
    </row>
    <row r="1673" spans="1:31">
      <c r="A1673" s="26"/>
      <c r="B1673" s="210" t="s">
        <v>2883</v>
      </c>
      <c r="C1673" s="211" t="s">
        <v>2884</v>
      </c>
      <c r="D1673" s="211" t="s">
        <v>111</v>
      </c>
      <c r="E1673" s="211" t="s">
        <v>107</v>
      </c>
      <c r="F1673" s="241" t="s">
        <v>108</v>
      </c>
      <c r="G1673" s="357">
        <v>0.5</v>
      </c>
      <c r="H1673" s="360">
        <v>26448.769774084059</v>
      </c>
      <c r="I1673" s="365">
        <v>111.62041035606889</v>
      </c>
      <c r="J1673" s="332">
        <f>Table1[[#This Row],[Embellishment Area (m2)]]*Table1[[#This Row],[Construction Unit Rate ($/m)]]*Table1[[#This Row],[Embellishment Area Factor]]</f>
        <v>1476111.267798227</v>
      </c>
      <c r="K1673" s="246">
        <v>0</v>
      </c>
      <c r="L1673" s="337">
        <v>66.125722619436161</v>
      </c>
      <c r="M1673" s="88">
        <f>Table1[[#This Row],[Size of land (m2)]]*Table1[[#This Row],[Land Unit Rate ($/m2)]]</f>
        <v>0</v>
      </c>
      <c r="N1673" s="244">
        <v>2021</v>
      </c>
      <c r="O1673" s="202">
        <f>ROUND(IF(Table1[[#This Row],[Valuation Year]]=2016,(Table1[[#This Row],[Total Construction Cost ($)]]+Table1[[#This Row],[Land Value]])*('General Input Sheet'!$G$38/'General Input Sheet'!$G$43),Table1[[#This Row],[Total Construction Cost ($)]]+Table1[[#This Row],[Land Value]]),0)</f>
        <v>1476111</v>
      </c>
      <c r="P1673" s="123" t="str" cm="1">
        <f t="array" ref="P1673">_xlfn.IFS(Table1[[#This Row],[Asset Class]]&lt;&gt;"Local","y",P$11=$E1673,"y",Table1[[#This Row],[Asset Class]]="Local","")</f>
        <v>y</v>
      </c>
      <c r="Q1673" s="86" t="str" cm="1">
        <f t="array" ref="Q1673">_xlfn.IFS(Table1[[#This Row],[Asset Class]]&lt;&gt;"Local","y",Q$11=$E1673,"y",Table1[[#This Row],[Asset Class]]="Local","")</f>
        <v/>
      </c>
      <c r="R1673" s="86" t="str" cm="1">
        <f t="array" ref="R1673">_xlfn.IFS(Table1[[#This Row],[Asset Class]]&lt;&gt;"Local","y",R$11=$E1673,"y",Table1[[#This Row],[Asset Class]]="Local","")</f>
        <v/>
      </c>
      <c r="S1673" s="341" t="str" cm="1">
        <f t="array" ref="S1673">_xlfn.IFS(Table1[[#This Row],[Asset Class]]&lt;&gt;"Local","y",S$11=$E1673,"y",Table1[[#This Row],[Asset Class]]="Local","")</f>
        <v/>
      </c>
      <c r="T1673" s="50"/>
      <c r="U1673" s="95">
        <f>IF(Table1[[#This Row],[Asset Class]]&lt;&gt;"Local",0.25,IF(P1673="y",1,""))</f>
        <v>1</v>
      </c>
      <c r="V1673" s="415" t="str">
        <f>IF(Table1[[#This Row],[Asset Class]]&lt;&gt;"Local",0.25,IF(Q1673="y",1,""))</f>
        <v/>
      </c>
      <c r="W1673" s="415" t="str">
        <f>IF(Table1[[#This Row],[Asset Class]]&lt;&gt;"Local",0.25,IF(R1673="y",1,""))</f>
        <v/>
      </c>
      <c r="X1673" s="415" t="str">
        <f>IF(Table1[[#This Row],[Asset Class]]&lt;&gt;"Local",0.25,IF(S1673="y",1,""))</f>
        <v/>
      </c>
      <c r="Y1673" s="95">
        <f t="shared" si="150"/>
        <v>1</v>
      </c>
      <c r="Z1673" s="50"/>
      <c r="AA1673" s="257">
        <f t="shared" si="151"/>
        <v>1476111</v>
      </c>
      <c r="AB1673" s="258" t="str">
        <f t="shared" si="152"/>
        <v/>
      </c>
      <c r="AC1673" s="258" t="str">
        <f t="shared" si="153"/>
        <v/>
      </c>
      <c r="AD1673" s="258" t="str">
        <f t="shared" si="154"/>
        <v/>
      </c>
      <c r="AE1673" s="259">
        <f t="shared" si="155"/>
        <v>1476111</v>
      </c>
    </row>
    <row r="1674" spans="1:31">
      <c r="A1674" s="26"/>
      <c r="B1674" s="210" t="s">
        <v>2883</v>
      </c>
      <c r="C1674" s="211" t="s">
        <v>2885</v>
      </c>
      <c r="D1674" s="211" t="s">
        <v>111</v>
      </c>
      <c r="E1674" s="211" t="s">
        <v>107</v>
      </c>
      <c r="F1674" s="241" t="s">
        <v>103</v>
      </c>
      <c r="G1674" s="357">
        <v>0.5</v>
      </c>
      <c r="H1674" s="360">
        <v>2058.0686157961968</v>
      </c>
      <c r="I1674" s="365">
        <v>111.62041035606889</v>
      </c>
      <c r="J1674" s="332">
        <f>Table1[[#This Row],[Embellishment Area (m2)]]*Table1[[#This Row],[Construction Unit Rate ($/m)]]*Table1[[#This Row],[Embellishment Area Factor]]</f>
        <v>114861.23171805909</v>
      </c>
      <c r="K1674" s="246">
        <v>0</v>
      </c>
      <c r="L1674" s="337">
        <v>66.125722619436161</v>
      </c>
      <c r="M1674" s="88">
        <f>Table1[[#This Row],[Size of land (m2)]]*Table1[[#This Row],[Land Unit Rate ($/m2)]]</f>
        <v>0</v>
      </c>
      <c r="N1674" s="244">
        <v>2021</v>
      </c>
      <c r="O1674" s="202">
        <f>ROUND(IF(Table1[[#This Row],[Valuation Year]]=2016,(Table1[[#This Row],[Total Construction Cost ($)]]+Table1[[#This Row],[Land Value]])*('General Input Sheet'!$G$38/'General Input Sheet'!$G$43),Table1[[#This Row],[Total Construction Cost ($)]]+Table1[[#This Row],[Land Value]]),0)</f>
        <v>114861</v>
      </c>
      <c r="P1674" s="123" t="str" cm="1">
        <f t="array" ref="P1674">_xlfn.IFS(Table1[[#This Row],[Asset Class]]&lt;&gt;"Local","y",P$11=$E1674,"y",Table1[[#This Row],[Asset Class]]="Local","")</f>
        <v>y</v>
      </c>
      <c r="Q1674" s="86" t="str" cm="1">
        <f t="array" ref="Q1674">_xlfn.IFS(Table1[[#This Row],[Asset Class]]&lt;&gt;"Local","y",Q$11=$E1674,"y",Table1[[#This Row],[Asset Class]]="Local","")</f>
        <v/>
      </c>
      <c r="R1674" s="86" t="str" cm="1">
        <f t="array" ref="R1674">_xlfn.IFS(Table1[[#This Row],[Asset Class]]&lt;&gt;"Local","y",R$11=$E1674,"y",Table1[[#This Row],[Asset Class]]="Local","")</f>
        <v/>
      </c>
      <c r="S1674" s="341" t="str" cm="1">
        <f t="array" ref="S1674">_xlfn.IFS(Table1[[#This Row],[Asset Class]]&lt;&gt;"Local","y",S$11=$E1674,"y",Table1[[#This Row],[Asset Class]]="Local","")</f>
        <v/>
      </c>
      <c r="T1674" s="50"/>
      <c r="U1674" s="95">
        <f>IF(Table1[[#This Row],[Asset Class]]&lt;&gt;"Local",0.25,IF(P1674="y",1,""))</f>
        <v>1</v>
      </c>
      <c r="V1674" s="415" t="str">
        <f>IF(Table1[[#This Row],[Asset Class]]&lt;&gt;"Local",0.25,IF(Q1674="y",1,""))</f>
        <v/>
      </c>
      <c r="W1674" s="415" t="str">
        <f>IF(Table1[[#This Row],[Asset Class]]&lt;&gt;"Local",0.25,IF(R1674="y",1,""))</f>
        <v/>
      </c>
      <c r="X1674" s="415" t="str">
        <f>IF(Table1[[#This Row],[Asset Class]]&lt;&gt;"Local",0.25,IF(S1674="y",1,""))</f>
        <v/>
      </c>
      <c r="Y1674" s="95">
        <f t="shared" si="150"/>
        <v>1</v>
      </c>
      <c r="Z1674" s="50"/>
      <c r="AA1674" s="257">
        <f t="shared" si="151"/>
        <v>114861</v>
      </c>
      <c r="AB1674" s="258" t="str">
        <f t="shared" si="152"/>
        <v/>
      </c>
      <c r="AC1674" s="258" t="str">
        <f t="shared" si="153"/>
        <v/>
      </c>
      <c r="AD1674" s="258" t="str">
        <f t="shared" si="154"/>
        <v/>
      </c>
      <c r="AE1674" s="259">
        <f t="shared" si="155"/>
        <v>114861</v>
      </c>
    </row>
    <row r="1675" spans="1:31">
      <c r="A1675" s="26"/>
      <c r="B1675" s="210" t="s">
        <v>2886</v>
      </c>
      <c r="C1675" s="211" t="s">
        <v>2887</v>
      </c>
      <c r="D1675" s="211" t="s">
        <v>111</v>
      </c>
      <c r="E1675" s="211" t="s">
        <v>107</v>
      </c>
      <c r="F1675" s="241" t="s">
        <v>103</v>
      </c>
      <c r="G1675" s="357">
        <v>0.5</v>
      </c>
      <c r="H1675" s="360">
        <v>1286.662517938747</v>
      </c>
      <c r="I1675" s="365">
        <v>111.62041035606889</v>
      </c>
      <c r="J1675" s="332">
        <f>Table1[[#This Row],[Embellishment Area (m2)]]*Table1[[#This Row],[Construction Unit Rate ($/m)]]*Table1[[#This Row],[Embellishment Area Factor]]</f>
        <v>71808.8991210479</v>
      </c>
      <c r="K1675" s="246">
        <v>0</v>
      </c>
      <c r="L1675" s="337">
        <v>66.125722619436161</v>
      </c>
      <c r="M1675" s="88">
        <f>Table1[[#This Row],[Size of land (m2)]]*Table1[[#This Row],[Land Unit Rate ($/m2)]]</f>
        <v>0</v>
      </c>
      <c r="N1675" s="244">
        <v>2021</v>
      </c>
      <c r="O1675" s="202">
        <f>ROUND(IF(Table1[[#This Row],[Valuation Year]]=2016,(Table1[[#This Row],[Total Construction Cost ($)]]+Table1[[#This Row],[Land Value]])*('General Input Sheet'!$G$38/'General Input Sheet'!$G$43),Table1[[#This Row],[Total Construction Cost ($)]]+Table1[[#This Row],[Land Value]]),0)</f>
        <v>71809</v>
      </c>
      <c r="P1675" s="123" t="str" cm="1">
        <f t="array" ref="P1675">_xlfn.IFS(Table1[[#This Row],[Asset Class]]&lt;&gt;"Local","y",P$11=$E1675,"y",Table1[[#This Row],[Asset Class]]="Local","")</f>
        <v>y</v>
      </c>
      <c r="Q1675" s="86" t="str" cm="1">
        <f t="array" ref="Q1675">_xlfn.IFS(Table1[[#This Row],[Asset Class]]&lt;&gt;"Local","y",Q$11=$E1675,"y",Table1[[#This Row],[Asset Class]]="Local","")</f>
        <v/>
      </c>
      <c r="R1675" s="86" t="str" cm="1">
        <f t="array" ref="R1675">_xlfn.IFS(Table1[[#This Row],[Asset Class]]&lt;&gt;"Local","y",R$11=$E1675,"y",Table1[[#This Row],[Asset Class]]="Local","")</f>
        <v/>
      </c>
      <c r="S1675" s="341" t="str" cm="1">
        <f t="array" ref="S1675">_xlfn.IFS(Table1[[#This Row],[Asset Class]]&lt;&gt;"Local","y",S$11=$E1675,"y",Table1[[#This Row],[Asset Class]]="Local","")</f>
        <v/>
      </c>
      <c r="T1675" s="50"/>
      <c r="U1675" s="95">
        <f>IF(Table1[[#This Row],[Asset Class]]&lt;&gt;"Local",0.25,IF(P1675="y",1,""))</f>
        <v>1</v>
      </c>
      <c r="V1675" s="415" t="str">
        <f>IF(Table1[[#This Row],[Asset Class]]&lt;&gt;"Local",0.25,IF(Q1675="y",1,""))</f>
        <v/>
      </c>
      <c r="W1675" s="415" t="str">
        <f>IF(Table1[[#This Row],[Asset Class]]&lt;&gt;"Local",0.25,IF(R1675="y",1,""))</f>
        <v/>
      </c>
      <c r="X1675" s="415" t="str">
        <f>IF(Table1[[#This Row],[Asset Class]]&lt;&gt;"Local",0.25,IF(S1675="y",1,""))</f>
        <v/>
      </c>
      <c r="Y1675" s="95">
        <f t="shared" si="150"/>
        <v>1</v>
      </c>
      <c r="Z1675" s="50"/>
      <c r="AA1675" s="257">
        <f t="shared" si="151"/>
        <v>71809</v>
      </c>
      <c r="AB1675" s="258" t="str">
        <f t="shared" si="152"/>
        <v/>
      </c>
      <c r="AC1675" s="258" t="str">
        <f t="shared" si="153"/>
        <v/>
      </c>
      <c r="AD1675" s="258" t="str">
        <f t="shared" si="154"/>
        <v/>
      </c>
      <c r="AE1675" s="259">
        <f t="shared" si="155"/>
        <v>71809</v>
      </c>
    </row>
    <row r="1676" spans="1:31">
      <c r="A1676" s="26"/>
      <c r="B1676" s="210" t="s">
        <v>2888</v>
      </c>
      <c r="C1676" s="211" t="s">
        <v>2889</v>
      </c>
      <c r="D1676" s="211" t="s">
        <v>106</v>
      </c>
      <c r="E1676" s="211" t="s">
        <v>143</v>
      </c>
      <c r="F1676" s="241" t="s">
        <v>108</v>
      </c>
      <c r="G1676" s="357">
        <v>0.5</v>
      </c>
      <c r="H1676" s="360">
        <v>13055.251272275545</v>
      </c>
      <c r="I1676" s="365">
        <v>406.79298511948269</v>
      </c>
      <c r="J1676" s="332">
        <f>Table1[[#This Row],[Embellishment Area (m2)]]*Table1[[#This Row],[Construction Unit Rate ($/m)]]*Table1[[#This Row],[Embellishment Area Factor]]</f>
        <v>2655392.3182669468</v>
      </c>
      <c r="K1676" s="246">
        <v>26110.502544551091</v>
      </c>
      <c r="L1676" s="337">
        <v>77.249060510664719</v>
      </c>
      <c r="M1676" s="88">
        <f>Table1[[#This Row],[Size of land (m2)]]*Table1[[#This Row],[Land Unit Rate ($/m2)]]</f>
        <v>2017011.7910278924</v>
      </c>
      <c r="N1676" s="244">
        <v>2021</v>
      </c>
      <c r="O1676" s="202">
        <f>ROUND(IF(Table1[[#This Row],[Valuation Year]]=2016,(Table1[[#This Row],[Total Construction Cost ($)]]+Table1[[#This Row],[Land Value]])*('General Input Sheet'!$G$38/'General Input Sheet'!$G$43),Table1[[#This Row],[Total Construction Cost ($)]]+Table1[[#This Row],[Land Value]]),0)</f>
        <v>4672404</v>
      </c>
      <c r="P1676" s="123" t="str" cm="1">
        <f t="array" ref="P1676">_xlfn.IFS(Table1[[#This Row],[Asset Class]]&lt;&gt;"Local","y",P$11=$E1676,"y",Table1[[#This Row],[Asset Class]]="Local","")</f>
        <v>y</v>
      </c>
      <c r="Q1676" s="86" t="str" cm="1">
        <f t="array" ref="Q1676">_xlfn.IFS(Table1[[#This Row],[Asset Class]]&lt;&gt;"Local","y",Q$11=$E1676,"y",Table1[[#This Row],[Asset Class]]="Local","")</f>
        <v>y</v>
      </c>
      <c r="R1676" s="86" t="str" cm="1">
        <f t="array" ref="R1676">_xlfn.IFS(Table1[[#This Row],[Asset Class]]&lt;&gt;"Local","y",R$11=$E1676,"y",Table1[[#This Row],[Asset Class]]="Local","")</f>
        <v>y</v>
      </c>
      <c r="S1676" s="341" t="str" cm="1">
        <f t="array" ref="S1676">_xlfn.IFS(Table1[[#This Row],[Asset Class]]&lt;&gt;"Local","y",S$11=$E1676,"y",Table1[[#This Row],[Asset Class]]="Local","")</f>
        <v>y</v>
      </c>
      <c r="T1676" s="50"/>
      <c r="U1676" s="95">
        <f>IF(Table1[[#This Row],[Asset Class]]&lt;&gt;"Local",0.25,IF(P1676="y",1,""))</f>
        <v>0.25</v>
      </c>
      <c r="V1676" s="415">
        <f>IF(Table1[[#This Row],[Asset Class]]&lt;&gt;"Local",0.25,IF(Q1676="y",1,""))</f>
        <v>0.25</v>
      </c>
      <c r="W1676" s="415">
        <f>IF(Table1[[#This Row],[Asset Class]]&lt;&gt;"Local",0.25,IF(R1676="y",1,""))</f>
        <v>0.25</v>
      </c>
      <c r="X1676" s="415">
        <f>IF(Table1[[#This Row],[Asset Class]]&lt;&gt;"Local",0.25,IF(S1676="y",1,""))</f>
        <v>0.25</v>
      </c>
      <c r="Y1676" s="95">
        <f t="shared" si="150"/>
        <v>1</v>
      </c>
      <c r="Z1676" s="50"/>
      <c r="AA1676" s="257">
        <f t="shared" si="151"/>
        <v>1168101</v>
      </c>
      <c r="AB1676" s="258">
        <f t="shared" si="152"/>
        <v>1168101</v>
      </c>
      <c r="AC1676" s="258">
        <f t="shared" si="153"/>
        <v>1168101</v>
      </c>
      <c r="AD1676" s="258">
        <f t="shared" si="154"/>
        <v>1168101</v>
      </c>
      <c r="AE1676" s="259">
        <f t="shared" si="155"/>
        <v>4672404</v>
      </c>
    </row>
    <row r="1677" spans="1:31">
      <c r="A1677" s="26"/>
      <c r="B1677" s="210" t="s">
        <v>2890</v>
      </c>
      <c r="C1677" s="211" t="s">
        <v>2891</v>
      </c>
      <c r="D1677" s="211" t="s">
        <v>111</v>
      </c>
      <c r="E1677" s="211" t="s">
        <v>114</v>
      </c>
      <c r="F1677" s="241" t="s">
        <v>108</v>
      </c>
      <c r="G1677" s="357">
        <v>0.5</v>
      </c>
      <c r="H1677" s="360">
        <v>6235.6190322564353</v>
      </c>
      <c r="I1677" s="365">
        <v>77.371645491830151</v>
      </c>
      <c r="J1677" s="332">
        <f>Table1[[#This Row],[Embellishment Area (m2)]]*Table1[[#This Row],[Construction Unit Rate ($/m)]]*Table1[[#This Row],[Embellishment Area Factor]]</f>
        <v>241230.05259292695</v>
      </c>
      <c r="K1677" s="246">
        <v>0</v>
      </c>
      <c r="L1677" s="337">
        <v>51.919695325664051</v>
      </c>
      <c r="M1677" s="88">
        <f>Table1[[#This Row],[Size of land (m2)]]*Table1[[#This Row],[Land Unit Rate ($/m2)]]</f>
        <v>0</v>
      </c>
      <c r="N1677" s="244">
        <v>2021</v>
      </c>
      <c r="O1677" s="202">
        <f>ROUND(IF(Table1[[#This Row],[Valuation Year]]=2016,(Table1[[#This Row],[Total Construction Cost ($)]]+Table1[[#This Row],[Land Value]])*('General Input Sheet'!$G$38/'General Input Sheet'!$G$43),Table1[[#This Row],[Total Construction Cost ($)]]+Table1[[#This Row],[Land Value]]),0)</f>
        <v>241230</v>
      </c>
      <c r="P1677" s="123" t="str" cm="1">
        <f t="array" ref="P1677">_xlfn.IFS(Table1[[#This Row],[Asset Class]]&lt;&gt;"Local","y",P$11=$E1677,"y",Table1[[#This Row],[Asset Class]]="Local","")</f>
        <v/>
      </c>
      <c r="Q1677" s="86" t="str" cm="1">
        <f t="array" ref="Q1677">_xlfn.IFS(Table1[[#This Row],[Asset Class]]&lt;&gt;"Local","y",Q$11=$E1677,"y",Table1[[#This Row],[Asset Class]]="Local","")</f>
        <v/>
      </c>
      <c r="R1677" s="86" t="str" cm="1">
        <f t="array" ref="R1677">_xlfn.IFS(Table1[[#This Row],[Asset Class]]&lt;&gt;"Local","y",R$11=$E1677,"y",Table1[[#This Row],[Asset Class]]="Local","")</f>
        <v/>
      </c>
      <c r="S1677" s="341" t="str" cm="1">
        <f t="array" ref="S1677">_xlfn.IFS(Table1[[#This Row],[Asset Class]]&lt;&gt;"Local","y",S$11=$E1677,"y",Table1[[#This Row],[Asset Class]]="Local","")</f>
        <v>y</v>
      </c>
      <c r="T1677" s="50"/>
      <c r="U1677" s="95" t="str">
        <f>IF(Table1[[#This Row],[Asset Class]]&lt;&gt;"Local",0.25,IF(P1677="y",1,""))</f>
        <v/>
      </c>
      <c r="V1677" s="415" t="str">
        <f>IF(Table1[[#This Row],[Asset Class]]&lt;&gt;"Local",0.25,IF(Q1677="y",1,""))</f>
        <v/>
      </c>
      <c r="W1677" s="415" t="str">
        <f>IF(Table1[[#This Row],[Asset Class]]&lt;&gt;"Local",0.25,IF(R1677="y",1,""))</f>
        <v/>
      </c>
      <c r="X1677" s="415">
        <f>IF(Table1[[#This Row],[Asset Class]]&lt;&gt;"Local",0.25,IF(S1677="y",1,""))</f>
        <v>1</v>
      </c>
      <c r="Y1677" s="95">
        <f t="shared" si="150"/>
        <v>1</v>
      </c>
      <c r="Z1677" s="50"/>
      <c r="AA1677" s="257" t="str">
        <f t="shared" si="151"/>
        <v/>
      </c>
      <c r="AB1677" s="258" t="str">
        <f t="shared" si="152"/>
        <v/>
      </c>
      <c r="AC1677" s="258" t="str">
        <f t="shared" si="153"/>
        <v/>
      </c>
      <c r="AD1677" s="258">
        <f t="shared" si="154"/>
        <v>241230</v>
      </c>
      <c r="AE1677" s="259">
        <f t="shared" si="155"/>
        <v>241230</v>
      </c>
    </row>
    <row r="1678" spans="1:31">
      <c r="A1678" s="26"/>
      <c r="B1678" s="210" t="s">
        <v>2890</v>
      </c>
      <c r="C1678" s="211" t="s">
        <v>2892</v>
      </c>
      <c r="D1678" s="211" t="s">
        <v>111</v>
      </c>
      <c r="E1678" s="211" t="s">
        <v>114</v>
      </c>
      <c r="F1678" s="241" t="s">
        <v>108</v>
      </c>
      <c r="G1678" s="357">
        <v>0.5</v>
      </c>
      <c r="H1678" s="360">
        <v>8966.9464992326702</v>
      </c>
      <c r="I1678" s="365">
        <v>77.371645491830151</v>
      </c>
      <c r="J1678" s="332">
        <f>Table1[[#This Row],[Embellishment Area (m2)]]*Table1[[#This Row],[Construction Unit Rate ($/m)]]*Table1[[#This Row],[Embellishment Area Factor]]</f>
        <v>346893.7028414188</v>
      </c>
      <c r="K1678" s="246">
        <v>0</v>
      </c>
      <c r="L1678" s="337">
        <v>51.919695325664051</v>
      </c>
      <c r="M1678" s="88">
        <f>Table1[[#This Row],[Size of land (m2)]]*Table1[[#This Row],[Land Unit Rate ($/m2)]]</f>
        <v>0</v>
      </c>
      <c r="N1678" s="244">
        <v>2021</v>
      </c>
      <c r="O1678" s="202">
        <f>ROUND(IF(Table1[[#This Row],[Valuation Year]]=2016,(Table1[[#This Row],[Total Construction Cost ($)]]+Table1[[#This Row],[Land Value]])*('General Input Sheet'!$G$38/'General Input Sheet'!$G$43),Table1[[#This Row],[Total Construction Cost ($)]]+Table1[[#This Row],[Land Value]]),0)</f>
        <v>346894</v>
      </c>
      <c r="P1678" s="123" t="str" cm="1">
        <f t="array" ref="P1678">_xlfn.IFS(Table1[[#This Row],[Asset Class]]&lt;&gt;"Local","y",P$11=$E1678,"y",Table1[[#This Row],[Asset Class]]="Local","")</f>
        <v/>
      </c>
      <c r="Q1678" s="86" t="str" cm="1">
        <f t="array" ref="Q1678">_xlfn.IFS(Table1[[#This Row],[Asset Class]]&lt;&gt;"Local","y",Q$11=$E1678,"y",Table1[[#This Row],[Asset Class]]="Local","")</f>
        <v/>
      </c>
      <c r="R1678" s="86" t="str" cm="1">
        <f t="array" ref="R1678">_xlfn.IFS(Table1[[#This Row],[Asset Class]]&lt;&gt;"Local","y",R$11=$E1678,"y",Table1[[#This Row],[Asset Class]]="Local","")</f>
        <v/>
      </c>
      <c r="S1678" s="341" t="str" cm="1">
        <f t="array" ref="S1678">_xlfn.IFS(Table1[[#This Row],[Asset Class]]&lt;&gt;"Local","y",S$11=$E1678,"y",Table1[[#This Row],[Asset Class]]="Local","")</f>
        <v>y</v>
      </c>
      <c r="T1678" s="50"/>
      <c r="U1678" s="95" t="str">
        <f>IF(Table1[[#This Row],[Asset Class]]&lt;&gt;"Local",0.25,IF(P1678="y",1,""))</f>
        <v/>
      </c>
      <c r="V1678" s="415" t="str">
        <f>IF(Table1[[#This Row],[Asset Class]]&lt;&gt;"Local",0.25,IF(Q1678="y",1,""))</f>
        <v/>
      </c>
      <c r="W1678" s="415" t="str">
        <f>IF(Table1[[#This Row],[Asset Class]]&lt;&gt;"Local",0.25,IF(R1678="y",1,""))</f>
        <v/>
      </c>
      <c r="X1678" s="415">
        <f>IF(Table1[[#This Row],[Asset Class]]&lt;&gt;"Local",0.25,IF(S1678="y",1,""))</f>
        <v>1</v>
      </c>
      <c r="Y1678" s="95">
        <f t="shared" si="150"/>
        <v>1</v>
      </c>
      <c r="Z1678" s="50"/>
      <c r="AA1678" s="257" t="str">
        <f t="shared" si="151"/>
        <v/>
      </c>
      <c r="AB1678" s="258" t="str">
        <f t="shared" si="152"/>
        <v/>
      </c>
      <c r="AC1678" s="258" t="str">
        <f t="shared" si="153"/>
        <v/>
      </c>
      <c r="AD1678" s="258">
        <f t="shared" si="154"/>
        <v>346894</v>
      </c>
      <c r="AE1678" s="259">
        <f t="shared" si="155"/>
        <v>346894</v>
      </c>
    </row>
    <row r="1679" spans="1:31">
      <c r="A1679" s="26"/>
      <c r="B1679" s="210" t="s">
        <v>2893</v>
      </c>
      <c r="C1679" s="211" t="s">
        <v>2894</v>
      </c>
      <c r="D1679" s="211" t="s">
        <v>111</v>
      </c>
      <c r="E1679" s="211" t="s">
        <v>114</v>
      </c>
      <c r="F1679" s="241" t="s">
        <v>108</v>
      </c>
      <c r="G1679" s="357">
        <v>0.5</v>
      </c>
      <c r="H1679" s="360">
        <v>2570.5307059040874</v>
      </c>
      <c r="I1679" s="365">
        <v>77.371645491830151</v>
      </c>
      <c r="J1679" s="332">
        <f>Table1[[#This Row],[Embellishment Area (m2)]]*Table1[[#This Row],[Construction Unit Rate ($/m)]]*Table1[[#This Row],[Embellishment Area Factor]]</f>
        <v>99443.095251537481</v>
      </c>
      <c r="K1679" s="246">
        <v>5141.0614118081749</v>
      </c>
      <c r="L1679" s="337">
        <v>51.919695325664051</v>
      </c>
      <c r="M1679" s="88">
        <f>Table1[[#This Row],[Size of land (m2)]]*Table1[[#This Row],[Land Unit Rate ($/m2)]]</f>
        <v>266922.34215160873</v>
      </c>
      <c r="N1679" s="244">
        <v>2021</v>
      </c>
      <c r="O1679" s="202">
        <f>ROUND(IF(Table1[[#This Row],[Valuation Year]]=2016,(Table1[[#This Row],[Total Construction Cost ($)]]+Table1[[#This Row],[Land Value]])*('General Input Sheet'!$G$38/'General Input Sheet'!$G$43),Table1[[#This Row],[Total Construction Cost ($)]]+Table1[[#This Row],[Land Value]]),0)</f>
        <v>366365</v>
      </c>
      <c r="P1679" s="123" t="str" cm="1">
        <f t="array" ref="P1679">_xlfn.IFS(Table1[[#This Row],[Asset Class]]&lt;&gt;"Local","y",P$11=$E1679,"y",Table1[[#This Row],[Asset Class]]="Local","")</f>
        <v/>
      </c>
      <c r="Q1679" s="86" t="str" cm="1">
        <f t="array" ref="Q1679">_xlfn.IFS(Table1[[#This Row],[Asset Class]]&lt;&gt;"Local","y",Q$11=$E1679,"y",Table1[[#This Row],[Asset Class]]="Local","")</f>
        <v/>
      </c>
      <c r="R1679" s="86" t="str" cm="1">
        <f t="array" ref="R1679">_xlfn.IFS(Table1[[#This Row],[Asset Class]]&lt;&gt;"Local","y",R$11=$E1679,"y",Table1[[#This Row],[Asset Class]]="Local","")</f>
        <v/>
      </c>
      <c r="S1679" s="341" t="str" cm="1">
        <f t="array" ref="S1679">_xlfn.IFS(Table1[[#This Row],[Asset Class]]&lt;&gt;"Local","y",S$11=$E1679,"y",Table1[[#This Row],[Asset Class]]="Local","")</f>
        <v>y</v>
      </c>
      <c r="T1679" s="50"/>
      <c r="U1679" s="95" t="str">
        <f>IF(Table1[[#This Row],[Asset Class]]&lt;&gt;"Local",0.25,IF(P1679="y",1,""))</f>
        <v/>
      </c>
      <c r="V1679" s="415" t="str">
        <f>IF(Table1[[#This Row],[Asset Class]]&lt;&gt;"Local",0.25,IF(Q1679="y",1,""))</f>
        <v/>
      </c>
      <c r="W1679" s="415" t="str">
        <f>IF(Table1[[#This Row],[Asset Class]]&lt;&gt;"Local",0.25,IF(R1679="y",1,""))</f>
        <v/>
      </c>
      <c r="X1679" s="415">
        <f>IF(Table1[[#This Row],[Asset Class]]&lt;&gt;"Local",0.25,IF(S1679="y",1,""))</f>
        <v>1</v>
      </c>
      <c r="Y1679" s="95">
        <f t="shared" ref="Y1679:Y1742" si="156">SUM(U1679:X1679)</f>
        <v>1</v>
      </c>
      <c r="Z1679" s="50"/>
      <c r="AA1679" s="257" t="str">
        <f t="shared" ref="AA1679:AA1742" si="157">IF(U1679="","",(U1679/$Y1679)*$O1679)</f>
        <v/>
      </c>
      <c r="AB1679" s="258" t="str">
        <f t="shared" ref="AB1679:AB1742" si="158">IF(V1679="","",(V1679/$Y1679)*$O1679)</f>
        <v/>
      </c>
      <c r="AC1679" s="258" t="str">
        <f t="shared" ref="AC1679:AC1742" si="159">IF(W1679="","",(W1679/$Y1679)*$O1679)</f>
        <v/>
      </c>
      <c r="AD1679" s="258">
        <f t="shared" ref="AD1679:AD1742" si="160">IF(X1679="","",(X1679/$Y1679)*$O1679)</f>
        <v>366365</v>
      </c>
      <c r="AE1679" s="259">
        <f t="shared" ref="AE1679:AE1742" si="161">SUM(AA1679:AD1679)</f>
        <v>366365</v>
      </c>
    </row>
    <row r="1680" spans="1:31">
      <c r="A1680" s="26"/>
      <c r="B1680" s="210" t="s">
        <v>2895</v>
      </c>
      <c r="C1680" s="211" t="s">
        <v>2896</v>
      </c>
      <c r="D1680" s="211" t="s">
        <v>111</v>
      </c>
      <c r="E1680" s="211" t="s">
        <v>102</v>
      </c>
      <c r="F1680" s="241" t="s">
        <v>103</v>
      </c>
      <c r="G1680" s="357">
        <v>0.5</v>
      </c>
      <c r="H1680" s="360">
        <v>7878.78348037465</v>
      </c>
      <c r="I1680" s="365">
        <v>143.96305955739601</v>
      </c>
      <c r="J1680" s="332">
        <f>Table1[[#This Row],[Embellishment Area (m2)]]*Table1[[#This Row],[Construction Unit Rate ($/m)]]*Table1[[#This Row],[Embellishment Area Factor]]</f>
        <v>567126.8877125018</v>
      </c>
      <c r="K1680" s="246">
        <v>0</v>
      </c>
      <c r="L1680" s="337">
        <v>39.027494808321961</v>
      </c>
      <c r="M1680" s="88">
        <f>Table1[[#This Row],[Size of land (m2)]]*Table1[[#This Row],[Land Unit Rate ($/m2)]]</f>
        <v>0</v>
      </c>
      <c r="N1680" s="244">
        <v>2021</v>
      </c>
      <c r="O1680" s="202">
        <f>ROUND(IF(Table1[[#This Row],[Valuation Year]]=2016,(Table1[[#This Row],[Total Construction Cost ($)]]+Table1[[#This Row],[Land Value]])*('General Input Sheet'!$G$38/'General Input Sheet'!$G$43),Table1[[#This Row],[Total Construction Cost ($)]]+Table1[[#This Row],[Land Value]]),0)</f>
        <v>567127</v>
      </c>
      <c r="P1680" s="123" t="str" cm="1">
        <f t="array" ref="P1680">_xlfn.IFS(Table1[[#This Row],[Asset Class]]&lt;&gt;"Local","y",P$11=$E1680,"y",Table1[[#This Row],[Asset Class]]="Local","")</f>
        <v/>
      </c>
      <c r="Q1680" s="86" t="str" cm="1">
        <f t="array" ref="Q1680">_xlfn.IFS(Table1[[#This Row],[Asset Class]]&lt;&gt;"Local","y",Q$11=$E1680,"y",Table1[[#This Row],[Asset Class]]="Local","")</f>
        <v/>
      </c>
      <c r="R1680" s="86" t="str" cm="1">
        <f t="array" ref="R1680">_xlfn.IFS(Table1[[#This Row],[Asset Class]]&lt;&gt;"Local","y",R$11=$E1680,"y",Table1[[#This Row],[Asset Class]]="Local","")</f>
        <v>y</v>
      </c>
      <c r="S1680" s="341" t="str" cm="1">
        <f t="array" ref="S1680">_xlfn.IFS(Table1[[#This Row],[Asset Class]]&lt;&gt;"Local","y",S$11=$E1680,"y",Table1[[#This Row],[Asset Class]]="Local","")</f>
        <v/>
      </c>
      <c r="T1680" s="50"/>
      <c r="U1680" s="95" t="str">
        <f>IF(Table1[[#This Row],[Asset Class]]&lt;&gt;"Local",0.25,IF(P1680="y",1,""))</f>
        <v/>
      </c>
      <c r="V1680" s="415" t="str">
        <f>IF(Table1[[#This Row],[Asset Class]]&lt;&gt;"Local",0.25,IF(Q1680="y",1,""))</f>
        <v/>
      </c>
      <c r="W1680" s="415">
        <f>IF(Table1[[#This Row],[Asset Class]]&lt;&gt;"Local",0.25,IF(R1680="y",1,""))</f>
        <v>1</v>
      </c>
      <c r="X1680" s="415" t="str">
        <f>IF(Table1[[#This Row],[Asset Class]]&lt;&gt;"Local",0.25,IF(S1680="y",1,""))</f>
        <v/>
      </c>
      <c r="Y1680" s="95">
        <f t="shared" si="156"/>
        <v>1</v>
      </c>
      <c r="Z1680" s="50"/>
      <c r="AA1680" s="257" t="str">
        <f t="shared" si="157"/>
        <v/>
      </c>
      <c r="AB1680" s="258" t="str">
        <f t="shared" si="158"/>
        <v/>
      </c>
      <c r="AC1680" s="258">
        <f t="shared" si="159"/>
        <v>567127</v>
      </c>
      <c r="AD1680" s="258" t="str">
        <f t="shared" si="160"/>
        <v/>
      </c>
      <c r="AE1680" s="259">
        <f t="shared" si="161"/>
        <v>567127</v>
      </c>
    </row>
    <row r="1681" spans="1:31">
      <c r="A1681" s="26"/>
      <c r="B1681" s="210" t="s">
        <v>2895</v>
      </c>
      <c r="C1681" s="211" t="s">
        <v>2897</v>
      </c>
      <c r="D1681" s="211" t="s">
        <v>111</v>
      </c>
      <c r="E1681" s="211" t="s">
        <v>102</v>
      </c>
      <c r="F1681" s="241" t="s">
        <v>108</v>
      </c>
      <c r="G1681" s="357">
        <v>0.5</v>
      </c>
      <c r="H1681" s="360">
        <v>12814.66865501672</v>
      </c>
      <c r="I1681" s="365">
        <v>143.96305955739601</v>
      </c>
      <c r="J1681" s="332">
        <f>Table1[[#This Row],[Embellishment Area (m2)]]*Table1[[#This Row],[Construction Unit Rate ($/m)]]*Table1[[#This Row],[Embellishment Area Factor]]</f>
        <v>922419.45339523396</v>
      </c>
      <c r="K1681" s="246">
        <v>0</v>
      </c>
      <c r="L1681" s="337">
        <v>39.027494808321961</v>
      </c>
      <c r="M1681" s="88">
        <f>Table1[[#This Row],[Size of land (m2)]]*Table1[[#This Row],[Land Unit Rate ($/m2)]]</f>
        <v>0</v>
      </c>
      <c r="N1681" s="244">
        <v>2021</v>
      </c>
      <c r="O1681" s="202">
        <f>ROUND(IF(Table1[[#This Row],[Valuation Year]]=2016,(Table1[[#This Row],[Total Construction Cost ($)]]+Table1[[#This Row],[Land Value]])*('General Input Sheet'!$G$38/'General Input Sheet'!$G$43),Table1[[#This Row],[Total Construction Cost ($)]]+Table1[[#This Row],[Land Value]]),0)</f>
        <v>922419</v>
      </c>
      <c r="P1681" s="123" t="str" cm="1">
        <f t="array" ref="P1681">_xlfn.IFS(Table1[[#This Row],[Asset Class]]&lt;&gt;"Local","y",P$11=$E1681,"y",Table1[[#This Row],[Asset Class]]="Local","")</f>
        <v/>
      </c>
      <c r="Q1681" s="86" t="str" cm="1">
        <f t="array" ref="Q1681">_xlfn.IFS(Table1[[#This Row],[Asset Class]]&lt;&gt;"Local","y",Q$11=$E1681,"y",Table1[[#This Row],[Asset Class]]="Local","")</f>
        <v/>
      </c>
      <c r="R1681" s="86" t="str" cm="1">
        <f t="array" ref="R1681">_xlfn.IFS(Table1[[#This Row],[Asset Class]]&lt;&gt;"Local","y",R$11=$E1681,"y",Table1[[#This Row],[Asset Class]]="Local","")</f>
        <v>y</v>
      </c>
      <c r="S1681" s="341" t="str" cm="1">
        <f t="array" ref="S1681">_xlfn.IFS(Table1[[#This Row],[Asset Class]]&lt;&gt;"Local","y",S$11=$E1681,"y",Table1[[#This Row],[Asset Class]]="Local","")</f>
        <v/>
      </c>
      <c r="T1681" s="50"/>
      <c r="U1681" s="95" t="str">
        <f>IF(Table1[[#This Row],[Asset Class]]&lt;&gt;"Local",0.25,IF(P1681="y",1,""))</f>
        <v/>
      </c>
      <c r="V1681" s="415" t="str">
        <f>IF(Table1[[#This Row],[Asset Class]]&lt;&gt;"Local",0.25,IF(Q1681="y",1,""))</f>
        <v/>
      </c>
      <c r="W1681" s="415">
        <f>IF(Table1[[#This Row],[Asset Class]]&lt;&gt;"Local",0.25,IF(R1681="y",1,""))</f>
        <v>1</v>
      </c>
      <c r="X1681" s="415" t="str">
        <f>IF(Table1[[#This Row],[Asset Class]]&lt;&gt;"Local",0.25,IF(S1681="y",1,""))</f>
        <v/>
      </c>
      <c r="Y1681" s="95">
        <f t="shared" si="156"/>
        <v>1</v>
      </c>
      <c r="Z1681" s="50"/>
      <c r="AA1681" s="257" t="str">
        <f t="shared" si="157"/>
        <v/>
      </c>
      <c r="AB1681" s="258" t="str">
        <f t="shared" si="158"/>
        <v/>
      </c>
      <c r="AC1681" s="258">
        <f t="shared" si="159"/>
        <v>922419</v>
      </c>
      <c r="AD1681" s="258" t="str">
        <f t="shared" si="160"/>
        <v/>
      </c>
      <c r="AE1681" s="259">
        <f t="shared" si="161"/>
        <v>922419</v>
      </c>
    </row>
    <row r="1682" spans="1:31">
      <c r="A1682" s="26"/>
      <c r="B1682" s="210" t="s">
        <v>2895</v>
      </c>
      <c r="C1682" s="211" t="s">
        <v>2898</v>
      </c>
      <c r="D1682" s="211" t="s">
        <v>111</v>
      </c>
      <c r="E1682" s="211" t="s">
        <v>102</v>
      </c>
      <c r="F1682" s="241" t="s">
        <v>103</v>
      </c>
      <c r="G1682" s="357">
        <v>0.5</v>
      </c>
      <c r="H1682" s="360">
        <v>2275.3524855933074</v>
      </c>
      <c r="I1682" s="365">
        <v>143.96305955739601</v>
      </c>
      <c r="J1682" s="332">
        <f>Table1[[#This Row],[Embellishment Area (m2)]]*Table1[[#This Row],[Construction Unit Rate ($/m)]]*Table1[[#This Row],[Embellishment Area Factor]]</f>
        <v>163783.35269876919</v>
      </c>
      <c r="K1682" s="246">
        <v>0</v>
      </c>
      <c r="L1682" s="337">
        <v>39.027494808321961</v>
      </c>
      <c r="M1682" s="88">
        <f>Table1[[#This Row],[Size of land (m2)]]*Table1[[#This Row],[Land Unit Rate ($/m2)]]</f>
        <v>0</v>
      </c>
      <c r="N1682" s="244">
        <v>2021</v>
      </c>
      <c r="O1682" s="202">
        <f>ROUND(IF(Table1[[#This Row],[Valuation Year]]=2016,(Table1[[#This Row],[Total Construction Cost ($)]]+Table1[[#This Row],[Land Value]])*('General Input Sheet'!$G$38/'General Input Sheet'!$G$43),Table1[[#This Row],[Total Construction Cost ($)]]+Table1[[#This Row],[Land Value]]),0)</f>
        <v>163783</v>
      </c>
      <c r="P1682" s="123" t="str" cm="1">
        <f t="array" ref="P1682">_xlfn.IFS(Table1[[#This Row],[Asset Class]]&lt;&gt;"Local","y",P$11=$E1682,"y",Table1[[#This Row],[Asset Class]]="Local","")</f>
        <v/>
      </c>
      <c r="Q1682" s="86" t="str" cm="1">
        <f t="array" ref="Q1682">_xlfn.IFS(Table1[[#This Row],[Asset Class]]&lt;&gt;"Local","y",Q$11=$E1682,"y",Table1[[#This Row],[Asset Class]]="Local","")</f>
        <v/>
      </c>
      <c r="R1682" s="86" t="str" cm="1">
        <f t="array" ref="R1682">_xlfn.IFS(Table1[[#This Row],[Asset Class]]&lt;&gt;"Local","y",R$11=$E1682,"y",Table1[[#This Row],[Asset Class]]="Local","")</f>
        <v>y</v>
      </c>
      <c r="S1682" s="341" t="str" cm="1">
        <f t="array" ref="S1682">_xlfn.IFS(Table1[[#This Row],[Asset Class]]&lt;&gt;"Local","y",S$11=$E1682,"y",Table1[[#This Row],[Asset Class]]="Local","")</f>
        <v/>
      </c>
      <c r="T1682" s="50"/>
      <c r="U1682" s="95" t="str">
        <f>IF(Table1[[#This Row],[Asset Class]]&lt;&gt;"Local",0.25,IF(P1682="y",1,""))</f>
        <v/>
      </c>
      <c r="V1682" s="415" t="str">
        <f>IF(Table1[[#This Row],[Asset Class]]&lt;&gt;"Local",0.25,IF(Q1682="y",1,""))</f>
        <v/>
      </c>
      <c r="W1682" s="415">
        <f>IF(Table1[[#This Row],[Asset Class]]&lt;&gt;"Local",0.25,IF(R1682="y",1,""))</f>
        <v>1</v>
      </c>
      <c r="X1682" s="415" t="str">
        <f>IF(Table1[[#This Row],[Asset Class]]&lt;&gt;"Local",0.25,IF(S1682="y",1,""))</f>
        <v/>
      </c>
      <c r="Y1682" s="95">
        <f t="shared" si="156"/>
        <v>1</v>
      </c>
      <c r="Z1682" s="50"/>
      <c r="AA1682" s="257" t="str">
        <f t="shared" si="157"/>
        <v/>
      </c>
      <c r="AB1682" s="258" t="str">
        <f t="shared" si="158"/>
        <v/>
      </c>
      <c r="AC1682" s="258">
        <f t="shared" si="159"/>
        <v>163783</v>
      </c>
      <c r="AD1682" s="258" t="str">
        <f t="shared" si="160"/>
        <v/>
      </c>
      <c r="AE1682" s="259">
        <f t="shared" si="161"/>
        <v>163783</v>
      </c>
    </row>
    <row r="1683" spans="1:31">
      <c r="A1683" s="26"/>
      <c r="B1683" s="210" t="s">
        <v>2899</v>
      </c>
      <c r="C1683" s="211" t="s">
        <v>2900</v>
      </c>
      <c r="D1683" s="211" t="s">
        <v>111</v>
      </c>
      <c r="E1683" s="211" t="s">
        <v>143</v>
      </c>
      <c r="F1683" s="241" t="s">
        <v>103</v>
      </c>
      <c r="G1683" s="357">
        <v>0.5</v>
      </c>
      <c r="H1683" s="360">
        <v>358.59620822482742</v>
      </c>
      <c r="I1683" s="365">
        <v>115.6419902144599</v>
      </c>
      <c r="J1683" s="332">
        <f>Table1[[#This Row],[Embellishment Area (m2)]]*Table1[[#This Row],[Construction Unit Rate ($/m)]]*Table1[[#This Row],[Embellishment Area Factor]]</f>
        <v>20734.38960123896</v>
      </c>
      <c r="K1683" s="246">
        <v>0</v>
      </c>
      <c r="L1683" s="337">
        <v>85.331826959272703</v>
      </c>
      <c r="M1683" s="88">
        <f>Table1[[#This Row],[Size of land (m2)]]*Table1[[#This Row],[Land Unit Rate ($/m2)]]</f>
        <v>0</v>
      </c>
      <c r="N1683" s="244">
        <v>2021</v>
      </c>
      <c r="O1683" s="202">
        <f>ROUND(IF(Table1[[#This Row],[Valuation Year]]=2016,(Table1[[#This Row],[Total Construction Cost ($)]]+Table1[[#This Row],[Land Value]])*('General Input Sheet'!$G$38/'General Input Sheet'!$G$43),Table1[[#This Row],[Total Construction Cost ($)]]+Table1[[#This Row],[Land Value]]),0)</f>
        <v>20734</v>
      </c>
      <c r="P1683" s="123" t="str" cm="1">
        <f t="array" ref="P1683">_xlfn.IFS(Table1[[#This Row],[Asset Class]]&lt;&gt;"Local","y",P$11=$E1683,"y",Table1[[#This Row],[Asset Class]]="Local","")</f>
        <v/>
      </c>
      <c r="Q1683" s="86" t="str" cm="1">
        <f t="array" ref="Q1683">_xlfn.IFS(Table1[[#This Row],[Asset Class]]&lt;&gt;"Local","y",Q$11=$E1683,"y",Table1[[#This Row],[Asset Class]]="Local","")</f>
        <v>y</v>
      </c>
      <c r="R1683" s="86" t="str" cm="1">
        <f t="array" ref="R1683">_xlfn.IFS(Table1[[#This Row],[Asset Class]]&lt;&gt;"Local","y",R$11=$E1683,"y",Table1[[#This Row],[Asset Class]]="Local","")</f>
        <v/>
      </c>
      <c r="S1683" s="341" t="str" cm="1">
        <f t="array" ref="S1683">_xlfn.IFS(Table1[[#This Row],[Asset Class]]&lt;&gt;"Local","y",S$11=$E1683,"y",Table1[[#This Row],[Asset Class]]="Local","")</f>
        <v/>
      </c>
      <c r="T1683" s="50"/>
      <c r="U1683" s="95" t="str">
        <f>IF(Table1[[#This Row],[Asset Class]]&lt;&gt;"Local",0.25,IF(P1683="y",1,""))</f>
        <v/>
      </c>
      <c r="V1683" s="415">
        <f>IF(Table1[[#This Row],[Asset Class]]&lt;&gt;"Local",0.25,IF(Q1683="y",1,""))</f>
        <v>1</v>
      </c>
      <c r="W1683" s="415" t="str">
        <f>IF(Table1[[#This Row],[Asset Class]]&lt;&gt;"Local",0.25,IF(R1683="y",1,""))</f>
        <v/>
      </c>
      <c r="X1683" s="415" t="str">
        <f>IF(Table1[[#This Row],[Asset Class]]&lt;&gt;"Local",0.25,IF(S1683="y",1,""))</f>
        <v/>
      </c>
      <c r="Y1683" s="95">
        <f t="shared" si="156"/>
        <v>1</v>
      </c>
      <c r="Z1683" s="50"/>
      <c r="AA1683" s="257" t="str">
        <f t="shared" si="157"/>
        <v/>
      </c>
      <c r="AB1683" s="258">
        <f t="shared" si="158"/>
        <v>20734</v>
      </c>
      <c r="AC1683" s="258" t="str">
        <f t="shared" si="159"/>
        <v/>
      </c>
      <c r="AD1683" s="258" t="str">
        <f t="shared" si="160"/>
        <v/>
      </c>
      <c r="AE1683" s="259">
        <f t="shared" si="161"/>
        <v>20734</v>
      </c>
    </row>
    <row r="1684" spans="1:31">
      <c r="A1684" s="26"/>
      <c r="B1684" s="210" t="s">
        <v>2901</v>
      </c>
      <c r="C1684" s="211" t="s">
        <v>2902</v>
      </c>
      <c r="D1684" s="211" t="s">
        <v>106</v>
      </c>
      <c r="E1684" s="211" t="s">
        <v>143</v>
      </c>
      <c r="F1684" s="241" t="s">
        <v>108</v>
      </c>
      <c r="G1684" s="357">
        <v>0.5</v>
      </c>
      <c r="H1684" s="360">
        <v>11340.463906638355</v>
      </c>
      <c r="I1684" s="365">
        <v>406.79298511948269</v>
      </c>
      <c r="J1684" s="332">
        <f>Table1[[#This Row],[Embellishment Area (m2)]]*Table1[[#This Row],[Construction Unit Rate ($/m)]]*Table1[[#This Row],[Embellishment Area Factor]]</f>
        <v>2306610.5826105834</v>
      </c>
      <c r="K1684" s="246">
        <v>0</v>
      </c>
      <c r="L1684" s="337">
        <v>77.249060510664719</v>
      </c>
      <c r="M1684" s="88">
        <f>Table1[[#This Row],[Size of land (m2)]]*Table1[[#This Row],[Land Unit Rate ($/m2)]]</f>
        <v>0</v>
      </c>
      <c r="N1684" s="244">
        <v>2021</v>
      </c>
      <c r="O1684" s="202">
        <f>ROUND(IF(Table1[[#This Row],[Valuation Year]]=2016,(Table1[[#This Row],[Total Construction Cost ($)]]+Table1[[#This Row],[Land Value]])*('General Input Sheet'!$G$38/'General Input Sheet'!$G$43),Table1[[#This Row],[Total Construction Cost ($)]]+Table1[[#This Row],[Land Value]]),0)</f>
        <v>2306611</v>
      </c>
      <c r="P1684" s="123" t="str" cm="1">
        <f t="array" ref="P1684">_xlfn.IFS(Table1[[#This Row],[Asset Class]]&lt;&gt;"Local","y",P$11=$E1684,"y",Table1[[#This Row],[Asset Class]]="Local","")</f>
        <v>y</v>
      </c>
      <c r="Q1684" s="86" t="str" cm="1">
        <f t="array" ref="Q1684">_xlfn.IFS(Table1[[#This Row],[Asset Class]]&lt;&gt;"Local","y",Q$11=$E1684,"y",Table1[[#This Row],[Asset Class]]="Local","")</f>
        <v>y</v>
      </c>
      <c r="R1684" s="86" t="str" cm="1">
        <f t="array" ref="R1684">_xlfn.IFS(Table1[[#This Row],[Asset Class]]&lt;&gt;"Local","y",R$11=$E1684,"y",Table1[[#This Row],[Asset Class]]="Local","")</f>
        <v>y</v>
      </c>
      <c r="S1684" s="341" t="str" cm="1">
        <f t="array" ref="S1684">_xlfn.IFS(Table1[[#This Row],[Asset Class]]&lt;&gt;"Local","y",S$11=$E1684,"y",Table1[[#This Row],[Asset Class]]="Local","")</f>
        <v>y</v>
      </c>
      <c r="T1684" s="50"/>
      <c r="U1684" s="95">
        <f>IF(Table1[[#This Row],[Asset Class]]&lt;&gt;"Local",0.25,IF(P1684="y",1,""))</f>
        <v>0.25</v>
      </c>
      <c r="V1684" s="415">
        <f>IF(Table1[[#This Row],[Asset Class]]&lt;&gt;"Local",0.25,IF(Q1684="y",1,""))</f>
        <v>0.25</v>
      </c>
      <c r="W1684" s="415">
        <f>IF(Table1[[#This Row],[Asset Class]]&lt;&gt;"Local",0.25,IF(R1684="y",1,""))</f>
        <v>0.25</v>
      </c>
      <c r="X1684" s="415">
        <f>IF(Table1[[#This Row],[Asset Class]]&lt;&gt;"Local",0.25,IF(S1684="y",1,""))</f>
        <v>0.25</v>
      </c>
      <c r="Y1684" s="95">
        <f t="shared" si="156"/>
        <v>1</v>
      </c>
      <c r="Z1684" s="50"/>
      <c r="AA1684" s="257">
        <f t="shared" si="157"/>
        <v>576652.75</v>
      </c>
      <c r="AB1684" s="258">
        <f t="shared" si="158"/>
        <v>576652.75</v>
      </c>
      <c r="AC1684" s="258">
        <f t="shared" si="159"/>
        <v>576652.75</v>
      </c>
      <c r="AD1684" s="258">
        <f t="shared" si="160"/>
        <v>576652.75</v>
      </c>
      <c r="AE1684" s="259">
        <f t="shared" si="161"/>
        <v>2306611</v>
      </c>
    </row>
    <row r="1685" spans="1:31">
      <c r="A1685" s="26"/>
      <c r="B1685" s="210" t="s">
        <v>2903</v>
      </c>
      <c r="C1685" s="211" t="s">
        <v>2904</v>
      </c>
      <c r="D1685" s="211" t="s">
        <v>111</v>
      </c>
      <c r="E1685" s="211" t="s">
        <v>143</v>
      </c>
      <c r="F1685" s="241" t="s">
        <v>103</v>
      </c>
      <c r="G1685" s="357">
        <v>0.5</v>
      </c>
      <c r="H1685" s="360">
        <v>4045.2565740557839</v>
      </c>
      <c r="I1685" s="365">
        <v>115.6419902144599</v>
      </c>
      <c r="J1685" s="332">
        <f>Table1[[#This Row],[Embellishment Area (m2)]]*Table1[[#This Row],[Construction Unit Rate ($/m)]]*Table1[[#This Row],[Embellishment Area Factor]]</f>
        <v>233900.76057596927</v>
      </c>
      <c r="K1685" s="246">
        <v>0</v>
      </c>
      <c r="L1685" s="337">
        <v>85.331826959272703</v>
      </c>
      <c r="M1685" s="88">
        <f>Table1[[#This Row],[Size of land (m2)]]*Table1[[#This Row],[Land Unit Rate ($/m2)]]</f>
        <v>0</v>
      </c>
      <c r="N1685" s="244">
        <v>2021</v>
      </c>
      <c r="O1685" s="202">
        <f>ROUND(IF(Table1[[#This Row],[Valuation Year]]=2016,(Table1[[#This Row],[Total Construction Cost ($)]]+Table1[[#This Row],[Land Value]])*('General Input Sheet'!$G$38/'General Input Sheet'!$G$43),Table1[[#This Row],[Total Construction Cost ($)]]+Table1[[#This Row],[Land Value]]),0)</f>
        <v>233901</v>
      </c>
      <c r="P1685" s="123" t="str" cm="1">
        <f t="array" ref="P1685">_xlfn.IFS(Table1[[#This Row],[Asset Class]]&lt;&gt;"Local","y",P$11=$E1685,"y",Table1[[#This Row],[Asset Class]]="Local","")</f>
        <v/>
      </c>
      <c r="Q1685" s="86" t="str" cm="1">
        <f t="array" ref="Q1685">_xlfn.IFS(Table1[[#This Row],[Asset Class]]&lt;&gt;"Local","y",Q$11=$E1685,"y",Table1[[#This Row],[Asset Class]]="Local","")</f>
        <v>y</v>
      </c>
      <c r="R1685" s="86" t="str" cm="1">
        <f t="array" ref="R1685">_xlfn.IFS(Table1[[#This Row],[Asset Class]]&lt;&gt;"Local","y",R$11=$E1685,"y",Table1[[#This Row],[Asset Class]]="Local","")</f>
        <v/>
      </c>
      <c r="S1685" s="341" t="str" cm="1">
        <f t="array" ref="S1685">_xlfn.IFS(Table1[[#This Row],[Asset Class]]&lt;&gt;"Local","y",S$11=$E1685,"y",Table1[[#This Row],[Asset Class]]="Local","")</f>
        <v/>
      </c>
      <c r="T1685" s="50"/>
      <c r="U1685" s="95" t="str">
        <f>IF(Table1[[#This Row],[Asset Class]]&lt;&gt;"Local",0.25,IF(P1685="y",1,""))</f>
        <v/>
      </c>
      <c r="V1685" s="415">
        <f>IF(Table1[[#This Row],[Asset Class]]&lt;&gt;"Local",0.25,IF(Q1685="y",1,""))</f>
        <v>1</v>
      </c>
      <c r="W1685" s="415" t="str">
        <f>IF(Table1[[#This Row],[Asset Class]]&lt;&gt;"Local",0.25,IF(R1685="y",1,""))</f>
        <v/>
      </c>
      <c r="X1685" s="415" t="str">
        <f>IF(Table1[[#This Row],[Asset Class]]&lt;&gt;"Local",0.25,IF(S1685="y",1,""))</f>
        <v/>
      </c>
      <c r="Y1685" s="95">
        <f t="shared" si="156"/>
        <v>1</v>
      </c>
      <c r="Z1685" s="50"/>
      <c r="AA1685" s="257" t="str">
        <f t="shared" si="157"/>
        <v/>
      </c>
      <c r="AB1685" s="258">
        <f t="shared" si="158"/>
        <v>233901</v>
      </c>
      <c r="AC1685" s="258" t="str">
        <f t="shared" si="159"/>
        <v/>
      </c>
      <c r="AD1685" s="258" t="str">
        <f t="shared" si="160"/>
        <v/>
      </c>
      <c r="AE1685" s="259">
        <f t="shared" si="161"/>
        <v>233901</v>
      </c>
    </row>
    <row r="1686" spans="1:31">
      <c r="A1686" s="26"/>
      <c r="B1686" s="210" t="s">
        <v>2905</v>
      </c>
      <c r="C1686" s="211" t="s">
        <v>2906</v>
      </c>
      <c r="D1686" s="211" t="s">
        <v>101</v>
      </c>
      <c r="E1686" s="211" t="s">
        <v>107</v>
      </c>
      <c r="F1686" s="241" t="s">
        <v>103</v>
      </c>
      <c r="G1686" s="357">
        <v>0.5</v>
      </c>
      <c r="H1686" s="361">
        <v>1144.1204645793885</v>
      </c>
      <c r="I1686" s="365">
        <v>407.064610062648</v>
      </c>
      <c r="J1686" s="332">
        <f>Table1[[#This Row],[Embellishment Area (m2)]]*Table1[[#This Row],[Construction Unit Rate ($/m)]]*Table1[[#This Row],[Embellishment Area Factor]]</f>
        <v>232865.47538935221</v>
      </c>
      <c r="K1686" s="248">
        <v>0</v>
      </c>
      <c r="L1686" s="337">
        <v>112.7890879358248</v>
      </c>
      <c r="M1686" s="88">
        <f>Table1[[#This Row],[Size of land (m2)]]*Table1[[#This Row],[Land Unit Rate ($/m2)]]</f>
        <v>0</v>
      </c>
      <c r="N1686" s="244">
        <v>2021</v>
      </c>
      <c r="O1686" s="88">
        <f>ROUND(IF(Table1[[#This Row],[Valuation Year]]=2016,(Table1[[#This Row],[Total Construction Cost ($)]]+Table1[[#This Row],[Land Value]])*('General Input Sheet'!$G$38/'General Input Sheet'!$G$43),Table1[[#This Row],[Total Construction Cost ($)]]+Table1[[#This Row],[Land Value]]),0)</f>
        <v>232865</v>
      </c>
      <c r="P1686" s="123" t="str" cm="1">
        <f t="array" ref="P1686">_xlfn.IFS(Table1[[#This Row],[Asset Class]]&lt;&gt;"Local","y",P$11=$E1686,"y",Table1[[#This Row],[Asset Class]]="Local","")</f>
        <v>y</v>
      </c>
      <c r="Q1686" s="86" t="str" cm="1">
        <f t="array" ref="Q1686">_xlfn.IFS(Table1[[#This Row],[Asset Class]]&lt;&gt;"Local","y",Q$11=$E1686,"y",Table1[[#This Row],[Asset Class]]="Local","")</f>
        <v>y</v>
      </c>
      <c r="R1686" s="86" t="str" cm="1">
        <f t="array" ref="R1686">_xlfn.IFS(Table1[[#This Row],[Asset Class]]&lt;&gt;"Local","y",R$11=$E1686,"y",Table1[[#This Row],[Asset Class]]="Local","")</f>
        <v>y</v>
      </c>
      <c r="S1686" s="341" t="str" cm="1">
        <f t="array" ref="S1686">_xlfn.IFS(Table1[[#This Row],[Asset Class]]&lt;&gt;"Local","y",S$11=$E1686,"y",Table1[[#This Row],[Asset Class]]="Local","")</f>
        <v>y</v>
      </c>
      <c r="T1686" s="50"/>
      <c r="U1686" s="95">
        <f>IF(Table1[[#This Row],[Asset Class]]&lt;&gt;"Local",0.25,IF(P1686="y",1,""))</f>
        <v>0.25</v>
      </c>
      <c r="V1686" s="415">
        <f>IF(Table1[[#This Row],[Asset Class]]&lt;&gt;"Local",0.25,IF(Q1686="y",1,""))</f>
        <v>0.25</v>
      </c>
      <c r="W1686" s="415">
        <f>IF(Table1[[#This Row],[Asset Class]]&lt;&gt;"Local",0.25,IF(R1686="y",1,""))</f>
        <v>0.25</v>
      </c>
      <c r="X1686" s="415">
        <f>IF(Table1[[#This Row],[Asset Class]]&lt;&gt;"Local",0.25,IF(S1686="y",1,""))</f>
        <v>0.25</v>
      </c>
      <c r="Y1686" s="95">
        <f t="shared" si="156"/>
        <v>1</v>
      </c>
      <c r="Z1686" s="50"/>
      <c r="AA1686" s="257">
        <f t="shared" si="157"/>
        <v>58216.25</v>
      </c>
      <c r="AB1686" s="258">
        <f t="shared" si="158"/>
        <v>58216.25</v>
      </c>
      <c r="AC1686" s="258">
        <f t="shared" si="159"/>
        <v>58216.25</v>
      </c>
      <c r="AD1686" s="258">
        <f t="shared" si="160"/>
        <v>58216.25</v>
      </c>
      <c r="AE1686" s="259">
        <f t="shared" si="161"/>
        <v>232865</v>
      </c>
    </row>
    <row r="1687" spans="1:31">
      <c r="A1687" s="26"/>
      <c r="B1687" s="210" t="s">
        <v>2905</v>
      </c>
      <c r="C1687" s="211" t="s">
        <v>2907</v>
      </c>
      <c r="D1687" s="211" t="s">
        <v>101</v>
      </c>
      <c r="E1687" s="211" t="s">
        <v>107</v>
      </c>
      <c r="F1687" s="241" t="s">
        <v>108</v>
      </c>
      <c r="G1687" s="357">
        <v>0.5</v>
      </c>
      <c r="H1687" s="360">
        <v>687.55847428033906</v>
      </c>
      <c r="I1687" s="365">
        <v>407.064610062648</v>
      </c>
      <c r="J1687" s="332">
        <f>Table1[[#This Row],[Embellishment Area (m2)]]*Table1[[#This Row],[Construction Unit Rate ($/m)]]*Table1[[#This Row],[Embellishment Area Factor]]</f>
        <v>139940.3611140977</v>
      </c>
      <c r="K1687" s="246">
        <v>0</v>
      </c>
      <c r="L1687" s="337">
        <v>112.7890879358248</v>
      </c>
      <c r="M1687" s="88">
        <f>Table1[[#This Row],[Size of land (m2)]]*Table1[[#This Row],[Land Unit Rate ($/m2)]]</f>
        <v>0</v>
      </c>
      <c r="N1687" s="244">
        <v>2021</v>
      </c>
      <c r="O1687" s="202">
        <f>ROUND(IF(Table1[[#This Row],[Valuation Year]]=2016,(Table1[[#This Row],[Total Construction Cost ($)]]+Table1[[#This Row],[Land Value]])*('General Input Sheet'!$G$38/'General Input Sheet'!$G$43),Table1[[#This Row],[Total Construction Cost ($)]]+Table1[[#This Row],[Land Value]]),0)</f>
        <v>139940</v>
      </c>
      <c r="P1687" s="123" t="str" cm="1">
        <f t="array" ref="P1687">_xlfn.IFS(Table1[[#This Row],[Asset Class]]&lt;&gt;"Local","y",P$11=$E1687,"y",Table1[[#This Row],[Asset Class]]="Local","")</f>
        <v>y</v>
      </c>
      <c r="Q1687" s="86" t="str" cm="1">
        <f t="array" ref="Q1687">_xlfn.IFS(Table1[[#This Row],[Asset Class]]&lt;&gt;"Local","y",Q$11=$E1687,"y",Table1[[#This Row],[Asset Class]]="Local","")</f>
        <v>y</v>
      </c>
      <c r="R1687" s="86" t="str" cm="1">
        <f t="array" ref="R1687">_xlfn.IFS(Table1[[#This Row],[Asset Class]]&lt;&gt;"Local","y",R$11=$E1687,"y",Table1[[#This Row],[Asset Class]]="Local","")</f>
        <v>y</v>
      </c>
      <c r="S1687" s="341" t="str" cm="1">
        <f t="array" ref="S1687">_xlfn.IFS(Table1[[#This Row],[Asset Class]]&lt;&gt;"Local","y",S$11=$E1687,"y",Table1[[#This Row],[Asset Class]]="Local","")</f>
        <v>y</v>
      </c>
      <c r="T1687" s="50"/>
      <c r="U1687" s="95">
        <f>IF(Table1[[#This Row],[Asset Class]]&lt;&gt;"Local",0.25,IF(P1687="y",1,""))</f>
        <v>0.25</v>
      </c>
      <c r="V1687" s="415">
        <f>IF(Table1[[#This Row],[Asset Class]]&lt;&gt;"Local",0.25,IF(Q1687="y",1,""))</f>
        <v>0.25</v>
      </c>
      <c r="W1687" s="415">
        <f>IF(Table1[[#This Row],[Asset Class]]&lt;&gt;"Local",0.25,IF(R1687="y",1,""))</f>
        <v>0.25</v>
      </c>
      <c r="X1687" s="415">
        <f>IF(Table1[[#This Row],[Asset Class]]&lt;&gt;"Local",0.25,IF(S1687="y",1,""))</f>
        <v>0.25</v>
      </c>
      <c r="Y1687" s="95">
        <f t="shared" si="156"/>
        <v>1</v>
      </c>
      <c r="Z1687" s="50"/>
      <c r="AA1687" s="257">
        <f t="shared" si="157"/>
        <v>34985</v>
      </c>
      <c r="AB1687" s="258">
        <f t="shared" si="158"/>
        <v>34985</v>
      </c>
      <c r="AC1687" s="258">
        <f t="shared" si="159"/>
        <v>34985</v>
      </c>
      <c r="AD1687" s="258">
        <f t="shared" si="160"/>
        <v>34985</v>
      </c>
      <c r="AE1687" s="259">
        <f t="shared" si="161"/>
        <v>139940</v>
      </c>
    </row>
    <row r="1688" spans="1:31">
      <c r="A1688" s="26"/>
      <c r="B1688" s="210" t="s">
        <v>2905</v>
      </c>
      <c r="C1688" s="211" t="s">
        <v>2908</v>
      </c>
      <c r="D1688" s="211" t="s">
        <v>101</v>
      </c>
      <c r="E1688" s="211" t="s">
        <v>107</v>
      </c>
      <c r="F1688" s="241" t="s">
        <v>108</v>
      </c>
      <c r="G1688" s="357">
        <v>0.5</v>
      </c>
      <c r="H1688" s="360">
        <v>697.15443837194096</v>
      </c>
      <c r="I1688" s="365">
        <v>407.064610062648</v>
      </c>
      <c r="J1688" s="332">
        <f>Table1[[#This Row],[Embellishment Area (m2)]]*Table1[[#This Row],[Construction Unit Rate ($/m)]]*Table1[[#This Row],[Embellishment Area Factor]]</f>
        <v>141893.44980465926</v>
      </c>
      <c r="K1688" s="246">
        <v>0</v>
      </c>
      <c r="L1688" s="337">
        <v>112.7890879358248</v>
      </c>
      <c r="M1688" s="88">
        <f>Table1[[#This Row],[Size of land (m2)]]*Table1[[#This Row],[Land Unit Rate ($/m2)]]</f>
        <v>0</v>
      </c>
      <c r="N1688" s="244">
        <v>2021</v>
      </c>
      <c r="O1688" s="202">
        <f>ROUND(IF(Table1[[#This Row],[Valuation Year]]=2016,(Table1[[#This Row],[Total Construction Cost ($)]]+Table1[[#This Row],[Land Value]])*('General Input Sheet'!$G$38/'General Input Sheet'!$G$43),Table1[[#This Row],[Total Construction Cost ($)]]+Table1[[#This Row],[Land Value]]),0)</f>
        <v>141893</v>
      </c>
      <c r="P1688" s="123" t="str" cm="1">
        <f t="array" ref="P1688">_xlfn.IFS(Table1[[#This Row],[Asset Class]]&lt;&gt;"Local","y",P$11=$E1688,"y",Table1[[#This Row],[Asset Class]]="Local","")</f>
        <v>y</v>
      </c>
      <c r="Q1688" s="86" t="str" cm="1">
        <f t="array" ref="Q1688">_xlfn.IFS(Table1[[#This Row],[Asset Class]]&lt;&gt;"Local","y",Q$11=$E1688,"y",Table1[[#This Row],[Asset Class]]="Local","")</f>
        <v>y</v>
      </c>
      <c r="R1688" s="86" t="str" cm="1">
        <f t="array" ref="R1688">_xlfn.IFS(Table1[[#This Row],[Asset Class]]&lt;&gt;"Local","y",R$11=$E1688,"y",Table1[[#This Row],[Asset Class]]="Local","")</f>
        <v>y</v>
      </c>
      <c r="S1688" s="341" t="str" cm="1">
        <f t="array" ref="S1688">_xlfn.IFS(Table1[[#This Row],[Asset Class]]&lt;&gt;"Local","y",S$11=$E1688,"y",Table1[[#This Row],[Asset Class]]="Local","")</f>
        <v>y</v>
      </c>
      <c r="T1688" s="50"/>
      <c r="U1688" s="95">
        <f>IF(Table1[[#This Row],[Asset Class]]&lt;&gt;"Local",0.25,IF(P1688="y",1,""))</f>
        <v>0.25</v>
      </c>
      <c r="V1688" s="415">
        <f>IF(Table1[[#This Row],[Asset Class]]&lt;&gt;"Local",0.25,IF(Q1688="y",1,""))</f>
        <v>0.25</v>
      </c>
      <c r="W1688" s="415">
        <f>IF(Table1[[#This Row],[Asset Class]]&lt;&gt;"Local",0.25,IF(R1688="y",1,""))</f>
        <v>0.25</v>
      </c>
      <c r="X1688" s="415">
        <f>IF(Table1[[#This Row],[Asset Class]]&lt;&gt;"Local",0.25,IF(S1688="y",1,""))</f>
        <v>0.25</v>
      </c>
      <c r="Y1688" s="95">
        <f t="shared" si="156"/>
        <v>1</v>
      </c>
      <c r="Z1688" s="50"/>
      <c r="AA1688" s="257">
        <f t="shared" si="157"/>
        <v>35473.25</v>
      </c>
      <c r="AB1688" s="258">
        <f t="shared" si="158"/>
        <v>35473.25</v>
      </c>
      <c r="AC1688" s="258">
        <f t="shared" si="159"/>
        <v>35473.25</v>
      </c>
      <c r="AD1688" s="258">
        <f t="shared" si="160"/>
        <v>35473.25</v>
      </c>
      <c r="AE1688" s="259">
        <f t="shared" si="161"/>
        <v>141893</v>
      </c>
    </row>
    <row r="1689" spans="1:31">
      <c r="A1689" s="26"/>
      <c r="B1689" s="210" t="s">
        <v>2909</v>
      </c>
      <c r="C1689" s="211" t="s">
        <v>2910</v>
      </c>
      <c r="D1689" s="211" t="s">
        <v>101</v>
      </c>
      <c r="E1689" s="211" t="s">
        <v>102</v>
      </c>
      <c r="F1689" s="241" t="s">
        <v>692</v>
      </c>
      <c r="G1689" s="357">
        <v>0.5</v>
      </c>
      <c r="H1689" s="360">
        <v>87611.566499876993</v>
      </c>
      <c r="I1689" s="365">
        <v>359.58638055692694</v>
      </c>
      <c r="J1689" s="332">
        <f>Table1[[#This Row],[Embellishment Area (m2)]]*Table1[[#This Row],[Construction Unit Rate ($/m)]]*Table1[[#This Row],[Embellishment Area Factor]]</f>
        <v>15751963.04630664</v>
      </c>
      <c r="K1689" s="246">
        <v>0</v>
      </c>
      <c r="L1689" s="337">
        <v>107.04131349308125</v>
      </c>
      <c r="M1689" s="88">
        <f>Table1[[#This Row],[Size of land (m2)]]*Table1[[#This Row],[Land Unit Rate ($/m2)]]</f>
        <v>0</v>
      </c>
      <c r="N1689" s="244">
        <v>2021</v>
      </c>
      <c r="O1689" s="202">
        <f>ROUND(IF(Table1[[#This Row],[Valuation Year]]=2016,(Table1[[#This Row],[Total Construction Cost ($)]]+Table1[[#This Row],[Land Value]])*('General Input Sheet'!$G$38/'General Input Sheet'!$G$43),Table1[[#This Row],[Total Construction Cost ($)]]+Table1[[#This Row],[Land Value]]),0)</f>
        <v>15751963</v>
      </c>
      <c r="P1689" s="123" t="str" cm="1">
        <f t="array" ref="P1689">_xlfn.IFS(Table1[[#This Row],[Asset Class]]&lt;&gt;"Local","y",P$11=$E1689,"y",Table1[[#This Row],[Asset Class]]="Local","")</f>
        <v>y</v>
      </c>
      <c r="Q1689" s="86" t="str" cm="1">
        <f t="array" ref="Q1689">_xlfn.IFS(Table1[[#This Row],[Asset Class]]&lt;&gt;"Local","y",Q$11=$E1689,"y",Table1[[#This Row],[Asset Class]]="Local","")</f>
        <v>y</v>
      </c>
      <c r="R1689" s="86" t="str" cm="1">
        <f t="array" ref="R1689">_xlfn.IFS(Table1[[#This Row],[Asset Class]]&lt;&gt;"Local","y",R$11=$E1689,"y",Table1[[#This Row],[Asset Class]]="Local","")</f>
        <v>y</v>
      </c>
      <c r="S1689" s="341" t="str" cm="1">
        <f t="array" ref="S1689">_xlfn.IFS(Table1[[#This Row],[Asset Class]]&lt;&gt;"Local","y",S$11=$E1689,"y",Table1[[#This Row],[Asset Class]]="Local","")</f>
        <v>y</v>
      </c>
      <c r="T1689" s="50"/>
      <c r="U1689" s="95">
        <f>IF(Table1[[#This Row],[Asset Class]]&lt;&gt;"Local",0.25,IF(P1689="y",1,""))</f>
        <v>0.25</v>
      </c>
      <c r="V1689" s="415">
        <f>IF(Table1[[#This Row],[Asset Class]]&lt;&gt;"Local",0.25,IF(Q1689="y",1,""))</f>
        <v>0.25</v>
      </c>
      <c r="W1689" s="415">
        <f>IF(Table1[[#This Row],[Asset Class]]&lt;&gt;"Local",0.25,IF(R1689="y",1,""))</f>
        <v>0.25</v>
      </c>
      <c r="X1689" s="415">
        <f>IF(Table1[[#This Row],[Asset Class]]&lt;&gt;"Local",0.25,IF(S1689="y",1,""))</f>
        <v>0.25</v>
      </c>
      <c r="Y1689" s="95">
        <f t="shared" si="156"/>
        <v>1</v>
      </c>
      <c r="Z1689" s="50"/>
      <c r="AA1689" s="257">
        <f t="shared" si="157"/>
        <v>3937990.75</v>
      </c>
      <c r="AB1689" s="258">
        <f t="shared" si="158"/>
        <v>3937990.75</v>
      </c>
      <c r="AC1689" s="258">
        <f t="shared" si="159"/>
        <v>3937990.75</v>
      </c>
      <c r="AD1689" s="258">
        <f t="shared" si="160"/>
        <v>3937990.75</v>
      </c>
      <c r="AE1689" s="259">
        <f t="shared" si="161"/>
        <v>15751963</v>
      </c>
    </row>
    <row r="1690" spans="1:31">
      <c r="A1690" s="26"/>
      <c r="B1690" s="210" t="s">
        <v>2911</v>
      </c>
      <c r="C1690" s="211" t="s">
        <v>2912</v>
      </c>
      <c r="D1690" s="211" t="s">
        <v>106</v>
      </c>
      <c r="E1690" s="211" t="s">
        <v>102</v>
      </c>
      <c r="F1690" s="241" t="s">
        <v>692</v>
      </c>
      <c r="G1690" s="357">
        <v>0.5</v>
      </c>
      <c r="H1690" s="360">
        <v>3500.7165501194295</v>
      </c>
      <c r="I1690" s="365">
        <v>452.87898632773505</v>
      </c>
      <c r="J1690" s="332">
        <f>Table1[[#This Row],[Embellishment Area (m2)]]*Table1[[#This Row],[Construction Unit Rate ($/m)]]*Table1[[#This Row],[Embellishment Area Factor]]</f>
        <v>792700.48131940642</v>
      </c>
      <c r="K1690" s="246">
        <v>0</v>
      </c>
      <c r="L1690" s="337">
        <v>140.14546069071523</v>
      </c>
      <c r="M1690" s="88">
        <f>Table1[[#This Row],[Size of land (m2)]]*Table1[[#This Row],[Land Unit Rate ($/m2)]]</f>
        <v>0</v>
      </c>
      <c r="N1690" s="244">
        <v>2021</v>
      </c>
      <c r="O1690" s="202">
        <f>ROUND(IF(Table1[[#This Row],[Valuation Year]]=2016,(Table1[[#This Row],[Total Construction Cost ($)]]+Table1[[#This Row],[Land Value]])*('General Input Sheet'!$G$38/'General Input Sheet'!$G$43),Table1[[#This Row],[Total Construction Cost ($)]]+Table1[[#This Row],[Land Value]]),0)</f>
        <v>792700</v>
      </c>
      <c r="P1690" s="123" t="str" cm="1">
        <f t="array" ref="P1690">_xlfn.IFS(Table1[[#This Row],[Asset Class]]&lt;&gt;"Local","y",P$11=$E1690,"y",Table1[[#This Row],[Asset Class]]="Local","")</f>
        <v>y</v>
      </c>
      <c r="Q1690" s="86" t="str" cm="1">
        <f t="array" ref="Q1690">_xlfn.IFS(Table1[[#This Row],[Asset Class]]&lt;&gt;"Local","y",Q$11=$E1690,"y",Table1[[#This Row],[Asset Class]]="Local","")</f>
        <v>y</v>
      </c>
      <c r="R1690" s="86" t="str" cm="1">
        <f t="array" ref="R1690">_xlfn.IFS(Table1[[#This Row],[Asset Class]]&lt;&gt;"Local","y",R$11=$E1690,"y",Table1[[#This Row],[Asset Class]]="Local","")</f>
        <v>y</v>
      </c>
      <c r="S1690" s="341" t="str" cm="1">
        <f t="array" ref="S1690">_xlfn.IFS(Table1[[#This Row],[Asset Class]]&lt;&gt;"Local","y",S$11=$E1690,"y",Table1[[#This Row],[Asset Class]]="Local","")</f>
        <v>y</v>
      </c>
      <c r="T1690" s="50"/>
      <c r="U1690" s="95">
        <f>IF(Table1[[#This Row],[Asset Class]]&lt;&gt;"Local",0.25,IF(P1690="y",1,""))</f>
        <v>0.25</v>
      </c>
      <c r="V1690" s="415">
        <f>IF(Table1[[#This Row],[Asset Class]]&lt;&gt;"Local",0.25,IF(Q1690="y",1,""))</f>
        <v>0.25</v>
      </c>
      <c r="W1690" s="415">
        <f>IF(Table1[[#This Row],[Asset Class]]&lt;&gt;"Local",0.25,IF(R1690="y",1,""))</f>
        <v>0.25</v>
      </c>
      <c r="X1690" s="415">
        <f>IF(Table1[[#This Row],[Asset Class]]&lt;&gt;"Local",0.25,IF(S1690="y",1,""))</f>
        <v>0.25</v>
      </c>
      <c r="Y1690" s="95">
        <f t="shared" si="156"/>
        <v>1</v>
      </c>
      <c r="Z1690" s="50"/>
      <c r="AA1690" s="257">
        <f t="shared" si="157"/>
        <v>198175</v>
      </c>
      <c r="AB1690" s="258">
        <f t="shared" si="158"/>
        <v>198175</v>
      </c>
      <c r="AC1690" s="258">
        <f t="shared" si="159"/>
        <v>198175</v>
      </c>
      <c r="AD1690" s="258">
        <f t="shared" si="160"/>
        <v>198175</v>
      </c>
      <c r="AE1690" s="259">
        <f t="shared" si="161"/>
        <v>792700</v>
      </c>
    </row>
    <row r="1691" spans="1:31">
      <c r="A1691" s="26"/>
      <c r="B1691" s="210" t="s">
        <v>2913</v>
      </c>
      <c r="C1691" s="211" t="s">
        <v>2914</v>
      </c>
      <c r="D1691" s="211" t="s">
        <v>106</v>
      </c>
      <c r="E1691" s="211" t="s">
        <v>107</v>
      </c>
      <c r="F1691" s="241" t="s">
        <v>103</v>
      </c>
      <c r="G1691" s="357">
        <v>0.5</v>
      </c>
      <c r="H1691" s="360">
        <v>38074.662527378445</v>
      </c>
      <c r="I1691" s="365">
        <v>295.91815694928124</v>
      </c>
      <c r="J1691" s="332">
        <f>Table1[[#This Row],[Embellishment Area (m2)]]*Table1[[#This Row],[Construction Unit Rate ($/m)]]*Table1[[#This Row],[Embellishment Area Factor]]</f>
        <v>5633491.9807838462</v>
      </c>
      <c r="K1691" s="246">
        <v>76149.32505475689</v>
      </c>
      <c r="L1691" s="337">
        <v>157.26221918381682</v>
      </c>
      <c r="M1691" s="88">
        <f>Table1[[#This Row],[Size of land (m2)]]*Table1[[#This Row],[Land Unit Rate ($/m2)]]</f>
        <v>11975411.847460892</v>
      </c>
      <c r="N1691" s="244">
        <v>2021</v>
      </c>
      <c r="O1691" s="202">
        <f>ROUND(IF(Table1[[#This Row],[Valuation Year]]=2016,(Table1[[#This Row],[Total Construction Cost ($)]]+Table1[[#This Row],[Land Value]])*('General Input Sheet'!$G$38/'General Input Sheet'!$G$43),Table1[[#This Row],[Total Construction Cost ($)]]+Table1[[#This Row],[Land Value]]),0)</f>
        <v>17608904</v>
      </c>
      <c r="P1691" s="123" t="str" cm="1">
        <f t="array" ref="P1691">_xlfn.IFS(Table1[[#This Row],[Asset Class]]&lt;&gt;"Local","y",P$11=$E1691,"y",Table1[[#This Row],[Asset Class]]="Local","")</f>
        <v>y</v>
      </c>
      <c r="Q1691" s="86" t="str" cm="1">
        <f t="array" ref="Q1691">_xlfn.IFS(Table1[[#This Row],[Asset Class]]&lt;&gt;"Local","y",Q$11=$E1691,"y",Table1[[#This Row],[Asset Class]]="Local","")</f>
        <v>y</v>
      </c>
      <c r="R1691" s="86" t="str" cm="1">
        <f t="array" ref="R1691">_xlfn.IFS(Table1[[#This Row],[Asset Class]]&lt;&gt;"Local","y",R$11=$E1691,"y",Table1[[#This Row],[Asset Class]]="Local","")</f>
        <v>y</v>
      </c>
      <c r="S1691" s="341" t="str" cm="1">
        <f t="array" ref="S1691">_xlfn.IFS(Table1[[#This Row],[Asset Class]]&lt;&gt;"Local","y",S$11=$E1691,"y",Table1[[#This Row],[Asset Class]]="Local","")</f>
        <v>y</v>
      </c>
      <c r="T1691" s="50"/>
      <c r="U1691" s="95">
        <f>IF(Table1[[#This Row],[Asset Class]]&lt;&gt;"Local",0.25,IF(P1691="y",1,""))</f>
        <v>0.25</v>
      </c>
      <c r="V1691" s="415">
        <f>IF(Table1[[#This Row],[Asset Class]]&lt;&gt;"Local",0.25,IF(Q1691="y",1,""))</f>
        <v>0.25</v>
      </c>
      <c r="W1691" s="415">
        <f>IF(Table1[[#This Row],[Asset Class]]&lt;&gt;"Local",0.25,IF(R1691="y",1,""))</f>
        <v>0.25</v>
      </c>
      <c r="X1691" s="415">
        <f>IF(Table1[[#This Row],[Asset Class]]&lt;&gt;"Local",0.25,IF(S1691="y",1,""))</f>
        <v>0.25</v>
      </c>
      <c r="Y1691" s="95">
        <f t="shared" si="156"/>
        <v>1</v>
      </c>
      <c r="Z1691" s="50"/>
      <c r="AA1691" s="257">
        <f t="shared" si="157"/>
        <v>4402226</v>
      </c>
      <c r="AB1691" s="258">
        <f t="shared" si="158"/>
        <v>4402226</v>
      </c>
      <c r="AC1691" s="258">
        <f t="shared" si="159"/>
        <v>4402226</v>
      </c>
      <c r="AD1691" s="258">
        <f t="shared" si="160"/>
        <v>4402226</v>
      </c>
      <c r="AE1691" s="259">
        <f t="shared" si="161"/>
        <v>17608904</v>
      </c>
    </row>
    <row r="1692" spans="1:31">
      <c r="A1692" s="26"/>
      <c r="B1692" s="210" t="s">
        <v>2913</v>
      </c>
      <c r="C1692" s="211" t="s">
        <v>2915</v>
      </c>
      <c r="D1692" s="211" t="s">
        <v>106</v>
      </c>
      <c r="E1692" s="211" t="s">
        <v>107</v>
      </c>
      <c r="F1692" s="241" t="s">
        <v>108</v>
      </c>
      <c r="G1692" s="357">
        <v>0.5</v>
      </c>
      <c r="H1692" s="360">
        <v>81397.100978406248</v>
      </c>
      <c r="I1692" s="365">
        <v>295.91815694928124</v>
      </c>
      <c r="J1692" s="332">
        <f>Table1[[#This Row],[Embellishment Area (m2)]]*Table1[[#This Row],[Construction Unit Rate ($/m)]]*Table1[[#This Row],[Embellishment Area Factor]]</f>
        <v>12043440.051272256</v>
      </c>
      <c r="K1692" s="246">
        <v>162794.2019568125</v>
      </c>
      <c r="L1692" s="337">
        <v>157.26221918381682</v>
      </c>
      <c r="M1692" s="88">
        <f>Table1[[#This Row],[Size of land (m2)]]*Table1[[#This Row],[Land Unit Rate ($/m2)]]</f>
        <v>25601377.469986789</v>
      </c>
      <c r="N1692" s="244">
        <v>2021</v>
      </c>
      <c r="O1692" s="202">
        <f>ROUND(IF(Table1[[#This Row],[Valuation Year]]=2016,(Table1[[#This Row],[Total Construction Cost ($)]]+Table1[[#This Row],[Land Value]])*('General Input Sheet'!$G$38/'General Input Sheet'!$G$43),Table1[[#This Row],[Total Construction Cost ($)]]+Table1[[#This Row],[Land Value]]),0)</f>
        <v>37644818</v>
      </c>
      <c r="P1692" s="123" t="str" cm="1">
        <f t="array" ref="P1692">_xlfn.IFS(Table1[[#This Row],[Asset Class]]&lt;&gt;"Local","y",P$11=$E1692,"y",Table1[[#This Row],[Asset Class]]="Local","")</f>
        <v>y</v>
      </c>
      <c r="Q1692" s="86" t="str" cm="1">
        <f t="array" ref="Q1692">_xlfn.IFS(Table1[[#This Row],[Asset Class]]&lt;&gt;"Local","y",Q$11=$E1692,"y",Table1[[#This Row],[Asset Class]]="Local","")</f>
        <v>y</v>
      </c>
      <c r="R1692" s="86" t="str" cm="1">
        <f t="array" ref="R1692">_xlfn.IFS(Table1[[#This Row],[Asset Class]]&lt;&gt;"Local","y",R$11=$E1692,"y",Table1[[#This Row],[Asset Class]]="Local","")</f>
        <v>y</v>
      </c>
      <c r="S1692" s="341" t="str" cm="1">
        <f t="array" ref="S1692">_xlfn.IFS(Table1[[#This Row],[Asset Class]]&lt;&gt;"Local","y",S$11=$E1692,"y",Table1[[#This Row],[Asset Class]]="Local","")</f>
        <v>y</v>
      </c>
      <c r="T1692" s="50"/>
      <c r="U1692" s="95">
        <f>IF(Table1[[#This Row],[Asset Class]]&lt;&gt;"Local",0.25,IF(P1692="y",1,""))</f>
        <v>0.25</v>
      </c>
      <c r="V1692" s="415">
        <f>IF(Table1[[#This Row],[Asset Class]]&lt;&gt;"Local",0.25,IF(Q1692="y",1,""))</f>
        <v>0.25</v>
      </c>
      <c r="W1692" s="415">
        <f>IF(Table1[[#This Row],[Asset Class]]&lt;&gt;"Local",0.25,IF(R1692="y",1,""))</f>
        <v>0.25</v>
      </c>
      <c r="X1692" s="415">
        <f>IF(Table1[[#This Row],[Asset Class]]&lt;&gt;"Local",0.25,IF(S1692="y",1,""))</f>
        <v>0.25</v>
      </c>
      <c r="Y1692" s="95">
        <f t="shared" si="156"/>
        <v>1</v>
      </c>
      <c r="Z1692" s="50"/>
      <c r="AA1692" s="257">
        <f t="shared" si="157"/>
        <v>9411204.5</v>
      </c>
      <c r="AB1692" s="258">
        <f t="shared" si="158"/>
        <v>9411204.5</v>
      </c>
      <c r="AC1692" s="258">
        <f t="shared" si="159"/>
        <v>9411204.5</v>
      </c>
      <c r="AD1692" s="258">
        <f t="shared" si="160"/>
        <v>9411204.5</v>
      </c>
      <c r="AE1692" s="259">
        <f t="shared" si="161"/>
        <v>37644818</v>
      </c>
    </row>
    <row r="1693" spans="1:31">
      <c r="A1693" s="26"/>
      <c r="B1693" s="210" t="s">
        <v>2916</v>
      </c>
      <c r="C1693" s="211" t="s">
        <v>2917</v>
      </c>
      <c r="D1693" s="211" t="s">
        <v>111</v>
      </c>
      <c r="E1693" s="211" t="s">
        <v>107</v>
      </c>
      <c r="F1693" s="241" t="s">
        <v>136</v>
      </c>
      <c r="G1693" s="357">
        <v>0.5</v>
      </c>
      <c r="H1693" s="360">
        <v>5077.8434553752404</v>
      </c>
      <c r="I1693" s="365">
        <v>111.62041035606889</v>
      </c>
      <c r="J1693" s="332">
        <f>Table1[[#This Row],[Embellishment Area (m2)]]*Table1[[#This Row],[Construction Unit Rate ($/m)]]*Table1[[#This Row],[Embellishment Area Factor]]</f>
        <v>283395.48510643153</v>
      </c>
      <c r="K1693" s="246">
        <v>10155.686910750481</v>
      </c>
      <c r="L1693" s="337">
        <v>66.125722619436161</v>
      </c>
      <c r="M1693" s="88">
        <f>Table1[[#This Row],[Size of land (m2)]]*Table1[[#This Row],[Land Unit Rate ($/m2)]]</f>
        <v>671552.13567012479</v>
      </c>
      <c r="N1693" s="244">
        <v>2021</v>
      </c>
      <c r="O1693" s="202">
        <f>ROUND(IF(Table1[[#This Row],[Valuation Year]]=2016,(Table1[[#This Row],[Total Construction Cost ($)]]+Table1[[#This Row],[Land Value]])*('General Input Sheet'!$G$38/'General Input Sheet'!$G$43),Table1[[#This Row],[Total Construction Cost ($)]]+Table1[[#This Row],[Land Value]]),0)</f>
        <v>954948</v>
      </c>
      <c r="P1693" s="123" t="str" cm="1">
        <f t="array" ref="P1693">_xlfn.IFS(Table1[[#This Row],[Asset Class]]&lt;&gt;"Local","y",P$11=$E1693,"y",Table1[[#This Row],[Asset Class]]="Local","")</f>
        <v>y</v>
      </c>
      <c r="Q1693" s="86" t="str" cm="1">
        <f t="array" ref="Q1693">_xlfn.IFS(Table1[[#This Row],[Asset Class]]&lt;&gt;"Local","y",Q$11=$E1693,"y",Table1[[#This Row],[Asset Class]]="Local","")</f>
        <v/>
      </c>
      <c r="R1693" s="86" t="str" cm="1">
        <f t="array" ref="R1693">_xlfn.IFS(Table1[[#This Row],[Asset Class]]&lt;&gt;"Local","y",R$11=$E1693,"y",Table1[[#This Row],[Asset Class]]="Local","")</f>
        <v/>
      </c>
      <c r="S1693" s="341" t="str" cm="1">
        <f t="array" ref="S1693">_xlfn.IFS(Table1[[#This Row],[Asset Class]]&lt;&gt;"Local","y",S$11=$E1693,"y",Table1[[#This Row],[Asset Class]]="Local","")</f>
        <v/>
      </c>
      <c r="T1693" s="50"/>
      <c r="U1693" s="95">
        <f>IF(Table1[[#This Row],[Asset Class]]&lt;&gt;"Local",0.25,IF(P1693="y",1,""))</f>
        <v>1</v>
      </c>
      <c r="V1693" s="415" t="str">
        <f>IF(Table1[[#This Row],[Asset Class]]&lt;&gt;"Local",0.25,IF(Q1693="y",1,""))</f>
        <v/>
      </c>
      <c r="W1693" s="415" t="str">
        <f>IF(Table1[[#This Row],[Asset Class]]&lt;&gt;"Local",0.25,IF(R1693="y",1,""))</f>
        <v/>
      </c>
      <c r="X1693" s="415" t="str">
        <f>IF(Table1[[#This Row],[Asset Class]]&lt;&gt;"Local",0.25,IF(S1693="y",1,""))</f>
        <v/>
      </c>
      <c r="Y1693" s="95">
        <f t="shared" si="156"/>
        <v>1</v>
      </c>
      <c r="Z1693" s="50"/>
      <c r="AA1693" s="257">
        <f t="shared" si="157"/>
        <v>954948</v>
      </c>
      <c r="AB1693" s="258" t="str">
        <f t="shared" si="158"/>
        <v/>
      </c>
      <c r="AC1693" s="258" t="str">
        <f t="shared" si="159"/>
        <v/>
      </c>
      <c r="AD1693" s="258" t="str">
        <f t="shared" si="160"/>
        <v/>
      </c>
      <c r="AE1693" s="259">
        <f t="shared" si="161"/>
        <v>954948</v>
      </c>
    </row>
    <row r="1694" spans="1:31">
      <c r="A1694" s="26"/>
      <c r="B1694" s="210" t="s">
        <v>2918</v>
      </c>
      <c r="C1694" s="211" t="s">
        <v>2919</v>
      </c>
      <c r="D1694" s="211" t="s">
        <v>111</v>
      </c>
      <c r="E1694" s="211" t="s">
        <v>102</v>
      </c>
      <c r="F1694" s="241" t="s">
        <v>103</v>
      </c>
      <c r="G1694" s="357">
        <v>0.5</v>
      </c>
      <c r="H1694" s="360">
        <v>6492.07267286553</v>
      </c>
      <c r="I1694" s="365">
        <v>143.96305955739601</v>
      </c>
      <c r="J1694" s="332">
        <f>Table1[[#This Row],[Embellishment Area (m2)]]*Table1[[#This Row],[Construction Unit Rate ($/m)]]*Table1[[#This Row],[Embellishment Area Factor]]</f>
        <v>467309.32242734171</v>
      </c>
      <c r="K1694" s="246">
        <v>0</v>
      </c>
      <c r="L1694" s="337">
        <v>39.027494808321961</v>
      </c>
      <c r="M1694" s="88">
        <f>Table1[[#This Row],[Size of land (m2)]]*Table1[[#This Row],[Land Unit Rate ($/m2)]]</f>
        <v>0</v>
      </c>
      <c r="N1694" s="244">
        <v>2021</v>
      </c>
      <c r="O1694" s="202">
        <f>ROUND(IF(Table1[[#This Row],[Valuation Year]]=2016,(Table1[[#This Row],[Total Construction Cost ($)]]+Table1[[#This Row],[Land Value]])*('General Input Sheet'!$G$38/'General Input Sheet'!$G$43),Table1[[#This Row],[Total Construction Cost ($)]]+Table1[[#This Row],[Land Value]]),0)</f>
        <v>467309</v>
      </c>
      <c r="P1694" s="123" t="str" cm="1">
        <f t="array" ref="P1694">_xlfn.IFS(Table1[[#This Row],[Asset Class]]&lt;&gt;"Local","y",P$11=$E1694,"y",Table1[[#This Row],[Asset Class]]="Local","")</f>
        <v/>
      </c>
      <c r="Q1694" s="86" t="str" cm="1">
        <f t="array" ref="Q1694">_xlfn.IFS(Table1[[#This Row],[Asset Class]]&lt;&gt;"Local","y",Q$11=$E1694,"y",Table1[[#This Row],[Asset Class]]="Local","")</f>
        <v/>
      </c>
      <c r="R1694" s="86" t="str" cm="1">
        <f t="array" ref="R1694">_xlfn.IFS(Table1[[#This Row],[Asset Class]]&lt;&gt;"Local","y",R$11=$E1694,"y",Table1[[#This Row],[Asset Class]]="Local","")</f>
        <v>y</v>
      </c>
      <c r="S1694" s="341" t="str" cm="1">
        <f t="array" ref="S1694">_xlfn.IFS(Table1[[#This Row],[Asset Class]]&lt;&gt;"Local","y",S$11=$E1694,"y",Table1[[#This Row],[Asset Class]]="Local","")</f>
        <v/>
      </c>
      <c r="T1694" s="50"/>
      <c r="U1694" s="95" t="str">
        <f>IF(Table1[[#This Row],[Asset Class]]&lt;&gt;"Local",0.25,IF(P1694="y",1,""))</f>
        <v/>
      </c>
      <c r="V1694" s="415" t="str">
        <f>IF(Table1[[#This Row],[Asset Class]]&lt;&gt;"Local",0.25,IF(Q1694="y",1,""))</f>
        <v/>
      </c>
      <c r="W1694" s="415">
        <f>IF(Table1[[#This Row],[Asset Class]]&lt;&gt;"Local",0.25,IF(R1694="y",1,""))</f>
        <v>1</v>
      </c>
      <c r="X1694" s="415" t="str">
        <f>IF(Table1[[#This Row],[Asset Class]]&lt;&gt;"Local",0.25,IF(S1694="y",1,""))</f>
        <v/>
      </c>
      <c r="Y1694" s="95">
        <f t="shared" si="156"/>
        <v>1</v>
      </c>
      <c r="Z1694" s="50"/>
      <c r="AA1694" s="257" t="str">
        <f t="shared" si="157"/>
        <v/>
      </c>
      <c r="AB1694" s="258" t="str">
        <f t="shared" si="158"/>
        <v/>
      </c>
      <c r="AC1694" s="258">
        <f t="shared" si="159"/>
        <v>467309</v>
      </c>
      <c r="AD1694" s="258" t="str">
        <f t="shared" si="160"/>
        <v/>
      </c>
      <c r="AE1694" s="259">
        <f t="shared" si="161"/>
        <v>467309</v>
      </c>
    </row>
    <row r="1695" spans="1:31">
      <c r="A1695" s="26"/>
      <c r="B1695" s="210" t="s">
        <v>2920</v>
      </c>
      <c r="C1695" s="211" t="s">
        <v>2921</v>
      </c>
      <c r="D1695" s="211" t="s">
        <v>111</v>
      </c>
      <c r="E1695" s="211" t="s">
        <v>107</v>
      </c>
      <c r="F1695" s="241" t="s">
        <v>103</v>
      </c>
      <c r="G1695" s="357">
        <v>0.5</v>
      </c>
      <c r="H1695" s="360">
        <v>3945.0931165963757</v>
      </c>
      <c r="I1695" s="365">
        <v>111.62041035606889</v>
      </c>
      <c r="J1695" s="332">
        <f>Table1[[#This Row],[Embellishment Area (m2)]]*Table1[[#This Row],[Construction Unit Rate ($/m)]]*Table1[[#This Row],[Embellishment Area Factor]]</f>
        <v>220176.45628369509</v>
      </c>
      <c r="K1695" s="246">
        <v>0</v>
      </c>
      <c r="L1695" s="337">
        <v>66.125722619436161</v>
      </c>
      <c r="M1695" s="88">
        <f>Table1[[#This Row],[Size of land (m2)]]*Table1[[#This Row],[Land Unit Rate ($/m2)]]</f>
        <v>0</v>
      </c>
      <c r="N1695" s="244">
        <v>2021</v>
      </c>
      <c r="O1695" s="202">
        <f>ROUND(IF(Table1[[#This Row],[Valuation Year]]=2016,(Table1[[#This Row],[Total Construction Cost ($)]]+Table1[[#This Row],[Land Value]])*('General Input Sheet'!$G$38/'General Input Sheet'!$G$43),Table1[[#This Row],[Total Construction Cost ($)]]+Table1[[#This Row],[Land Value]]),0)</f>
        <v>220176</v>
      </c>
      <c r="P1695" s="123" t="str" cm="1">
        <f t="array" ref="P1695">_xlfn.IFS(Table1[[#This Row],[Asset Class]]&lt;&gt;"Local","y",P$11=$E1695,"y",Table1[[#This Row],[Asset Class]]="Local","")</f>
        <v>y</v>
      </c>
      <c r="Q1695" s="86" t="str" cm="1">
        <f t="array" ref="Q1695">_xlfn.IFS(Table1[[#This Row],[Asset Class]]&lt;&gt;"Local","y",Q$11=$E1695,"y",Table1[[#This Row],[Asset Class]]="Local","")</f>
        <v/>
      </c>
      <c r="R1695" s="86" t="str" cm="1">
        <f t="array" ref="R1695">_xlfn.IFS(Table1[[#This Row],[Asset Class]]&lt;&gt;"Local","y",R$11=$E1695,"y",Table1[[#This Row],[Asset Class]]="Local","")</f>
        <v/>
      </c>
      <c r="S1695" s="341" t="str" cm="1">
        <f t="array" ref="S1695">_xlfn.IFS(Table1[[#This Row],[Asset Class]]&lt;&gt;"Local","y",S$11=$E1695,"y",Table1[[#This Row],[Asset Class]]="Local","")</f>
        <v/>
      </c>
      <c r="T1695" s="50"/>
      <c r="U1695" s="95">
        <f>IF(Table1[[#This Row],[Asset Class]]&lt;&gt;"Local",0.25,IF(P1695="y",1,""))</f>
        <v>1</v>
      </c>
      <c r="V1695" s="415" t="str">
        <f>IF(Table1[[#This Row],[Asset Class]]&lt;&gt;"Local",0.25,IF(Q1695="y",1,""))</f>
        <v/>
      </c>
      <c r="W1695" s="415" t="str">
        <f>IF(Table1[[#This Row],[Asset Class]]&lt;&gt;"Local",0.25,IF(R1695="y",1,""))</f>
        <v/>
      </c>
      <c r="X1695" s="415" t="str">
        <f>IF(Table1[[#This Row],[Asset Class]]&lt;&gt;"Local",0.25,IF(S1695="y",1,""))</f>
        <v/>
      </c>
      <c r="Y1695" s="95">
        <f t="shared" si="156"/>
        <v>1</v>
      </c>
      <c r="Z1695" s="50"/>
      <c r="AA1695" s="257">
        <f t="shared" si="157"/>
        <v>220176</v>
      </c>
      <c r="AB1695" s="258" t="str">
        <f t="shared" si="158"/>
        <v/>
      </c>
      <c r="AC1695" s="258" t="str">
        <f t="shared" si="159"/>
        <v/>
      </c>
      <c r="AD1695" s="258" t="str">
        <f t="shared" si="160"/>
        <v/>
      </c>
      <c r="AE1695" s="259">
        <f t="shared" si="161"/>
        <v>220176</v>
      </c>
    </row>
    <row r="1696" spans="1:31">
      <c r="A1696" s="26"/>
      <c r="B1696" s="210" t="s">
        <v>2922</v>
      </c>
      <c r="C1696" s="211" t="s">
        <v>2923</v>
      </c>
      <c r="D1696" s="211" t="s">
        <v>106</v>
      </c>
      <c r="E1696" s="211" t="s">
        <v>143</v>
      </c>
      <c r="F1696" s="241" t="s">
        <v>692</v>
      </c>
      <c r="G1696" s="357">
        <v>0.5</v>
      </c>
      <c r="H1696" s="361">
        <v>25758.745576304442</v>
      </c>
      <c r="I1696" s="365">
        <v>406.79298511948269</v>
      </c>
      <c r="J1696" s="332">
        <f>Table1[[#This Row],[Embellishment Area (m2)]]*Table1[[#This Row],[Construction Unit Rate ($/m)]]*Table1[[#This Row],[Embellishment Area Factor]]</f>
        <v>5239238.5029590763</v>
      </c>
      <c r="K1696" s="248">
        <v>0</v>
      </c>
      <c r="L1696" s="337">
        <v>77.249060510664719</v>
      </c>
      <c r="M1696" s="88">
        <f>Table1[[#This Row],[Size of land (m2)]]*Table1[[#This Row],[Land Unit Rate ($/m2)]]</f>
        <v>0</v>
      </c>
      <c r="N1696" s="244">
        <v>2021</v>
      </c>
      <c r="O1696" s="88">
        <f>ROUND(IF(Table1[[#This Row],[Valuation Year]]=2016,(Table1[[#This Row],[Total Construction Cost ($)]]+Table1[[#This Row],[Land Value]])*('General Input Sheet'!$G$38/'General Input Sheet'!$G$43),Table1[[#This Row],[Total Construction Cost ($)]]+Table1[[#This Row],[Land Value]]),0)</f>
        <v>5239239</v>
      </c>
      <c r="P1696" s="123" t="str" cm="1">
        <f t="array" ref="P1696">_xlfn.IFS(Table1[[#This Row],[Asset Class]]&lt;&gt;"Local","y",P$11=$E1696,"y",Table1[[#This Row],[Asset Class]]="Local","")</f>
        <v>y</v>
      </c>
      <c r="Q1696" s="86" t="str" cm="1">
        <f t="array" ref="Q1696">_xlfn.IFS(Table1[[#This Row],[Asset Class]]&lt;&gt;"Local","y",Q$11=$E1696,"y",Table1[[#This Row],[Asset Class]]="Local","")</f>
        <v>y</v>
      </c>
      <c r="R1696" s="86" t="str" cm="1">
        <f t="array" ref="R1696">_xlfn.IFS(Table1[[#This Row],[Asset Class]]&lt;&gt;"Local","y",R$11=$E1696,"y",Table1[[#This Row],[Asset Class]]="Local","")</f>
        <v>y</v>
      </c>
      <c r="S1696" s="341" t="str" cm="1">
        <f t="array" ref="S1696">_xlfn.IFS(Table1[[#This Row],[Asset Class]]&lt;&gt;"Local","y",S$11=$E1696,"y",Table1[[#This Row],[Asset Class]]="Local","")</f>
        <v>y</v>
      </c>
      <c r="T1696" s="50"/>
      <c r="U1696" s="95">
        <f>IF(Table1[[#This Row],[Asset Class]]&lt;&gt;"Local",0.25,IF(P1696="y",1,""))</f>
        <v>0.25</v>
      </c>
      <c r="V1696" s="415">
        <f>IF(Table1[[#This Row],[Asset Class]]&lt;&gt;"Local",0.25,IF(Q1696="y",1,""))</f>
        <v>0.25</v>
      </c>
      <c r="W1696" s="415">
        <f>IF(Table1[[#This Row],[Asset Class]]&lt;&gt;"Local",0.25,IF(R1696="y",1,""))</f>
        <v>0.25</v>
      </c>
      <c r="X1696" s="415">
        <f>IF(Table1[[#This Row],[Asset Class]]&lt;&gt;"Local",0.25,IF(S1696="y",1,""))</f>
        <v>0.25</v>
      </c>
      <c r="Y1696" s="95">
        <f t="shared" si="156"/>
        <v>1</v>
      </c>
      <c r="Z1696" s="50"/>
      <c r="AA1696" s="257">
        <f t="shared" si="157"/>
        <v>1309809.75</v>
      </c>
      <c r="AB1696" s="258">
        <f t="shared" si="158"/>
        <v>1309809.75</v>
      </c>
      <c r="AC1696" s="258">
        <f t="shared" si="159"/>
        <v>1309809.75</v>
      </c>
      <c r="AD1696" s="258">
        <f t="shared" si="160"/>
        <v>1309809.75</v>
      </c>
      <c r="AE1696" s="259">
        <f t="shared" si="161"/>
        <v>5239239</v>
      </c>
    </row>
    <row r="1697" spans="1:31">
      <c r="A1697" s="26"/>
      <c r="B1697" s="210" t="s">
        <v>2924</v>
      </c>
      <c r="C1697" s="211" t="s">
        <v>2925</v>
      </c>
      <c r="D1697" s="211" t="s">
        <v>111</v>
      </c>
      <c r="E1697" s="211" t="s">
        <v>102</v>
      </c>
      <c r="F1697" s="241" t="s">
        <v>108</v>
      </c>
      <c r="G1697" s="357">
        <v>0.5</v>
      </c>
      <c r="H1697" s="361">
        <v>5404.7823549304649</v>
      </c>
      <c r="I1697" s="365">
        <v>143.96305955739601</v>
      </c>
      <c r="J1697" s="332">
        <f>Table1[[#This Row],[Embellishment Area (m2)]]*Table1[[#This Row],[Construction Unit Rate ($/m)]]*Table1[[#This Row],[Embellishment Area Factor]]</f>
        <v>389044.50202880875</v>
      </c>
      <c r="K1697" s="248">
        <v>10809.56470986093</v>
      </c>
      <c r="L1697" s="337">
        <v>39.027494808321961</v>
      </c>
      <c r="M1697" s="88">
        <f>Table1[[#This Row],[Size of land (m2)]]*Table1[[#This Row],[Land Unit Rate ($/m2)]]</f>
        <v>421870.23059431772</v>
      </c>
      <c r="N1697" s="244">
        <v>2021</v>
      </c>
      <c r="O1697" s="88">
        <f>ROUND(IF(Table1[[#This Row],[Valuation Year]]=2016,(Table1[[#This Row],[Total Construction Cost ($)]]+Table1[[#This Row],[Land Value]])*('General Input Sheet'!$G$38/'General Input Sheet'!$G$43),Table1[[#This Row],[Total Construction Cost ($)]]+Table1[[#This Row],[Land Value]]),0)</f>
        <v>810915</v>
      </c>
      <c r="P1697" s="123" t="str" cm="1">
        <f t="array" ref="P1697">_xlfn.IFS(Table1[[#This Row],[Asset Class]]&lt;&gt;"Local","y",P$11=$E1697,"y",Table1[[#This Row],[Asset Class]]="Local","")</f>
        <v/>
      </c>
      <c r="Q1697" s="86" t="str" cm="1">
        <f t="array" ref="Q1697">_xlfn.IFS(Table1[[#This Row],[Asset Class]]&lt;&gt;"Local","y",Q$11=$E1697,"y",Table1[[#This Row],[Asset Class]]="Local","")</f>
        <v/>
      </c>
      <c r="R1697" s="86" t="str" cm="1">
        <f t="array" ref="R1697">_xlfn.IFS(Table1[[#This Row],[Asset Class]]&lt;&gt;"Local","y",R$11=$E1697,"y",Table1[[#This Row],[Asset Class]]="Local","")</f>
        <v>y</v>
      </c>
      <c r="S1697" s="341" t="str" cm="1">
        <f t="array" ref="S1697">_xlfn.IFS(Table1[[#This Row],[Asset Class]]&lt;&gt;"Local","y",S$11=$E1697,"y",Table1[[#This Row],[Asset Class]]="Local","")</f>
        <v/>
      </c>
      <c r="T1697" s="50"/>
      <c r="U1697" s="95" t="str">
        <f>IF(Table1[[#This Row],[Asset Class]]&lt;&gt;"Local",0.25,IF(P1697="y",1,""))</f>
        <v/>
      </c>
      <c r="V1697" s="415" t="str">
        <f>IF(Table1[[#This Row],[Asset Class]]&lt;&gt;"Local",0.25,IF(Q1697="y",1,""))</f>
        <v/>
      </c>
      <c r="W1697" s="415">
        <f>IF(Table1[[#This Row],[Asset Class]]&lt;&gt;"Local",0.25,IF(R1697="y",1,""))</f>
        <v>1</v>
      </c>
      <c r="X1697" s="415" t="str">
        <f>IF(Table1[[#This Row],[Asset Class]]&lt;&gt;"Local",0.25,IF(S1697="y",1,""))</f>
        <v/>
      </c>
      <c r="Y1697" s="95">
        <f t="shared" si="156"/>
        <v>1</v>
      </c>
      <c r="Z1697" s="50"/>
      <c r="AA1697" s="257" t="str">
        <f t="shared" si="157"/>
        <v/>
      </c>
      <c r="AB1697" s="258" t="str">
        <f t="shared" si="158"/>
        <v/>
      </c>
      <c r="AC1697" s="258">
        <f t="shared" si="159"/>
        <v>810915</v>
      </c>
      <c r="AD1697" s="258" t="str">
        <f t="shared" si="160"/>
        <v/>
      </c>
      <c r="AE1697" s="259">
        <f t="shared" si="161"/>
        <v>810915</v>
      </c>
    </row>
    <row r="1698" spans="1:31">
      <c r="A1698" s="26"/>
      <c r="B1698" s="210" t="s">
        <v>2926</v>
      </c>
      <c r="C1698" s="211" t="s">
        <v>2927</v>
      </c>
      <c r="D1698" s="211" t="s">
        <v>111</v>
      </c>
      <c r="E1698" s="211" t="s">
        <v>102</v>
      </c>
      <c r="F1698" s="241" t="s">
        <v>103</v>
      </c>
      <c r="G1698" s="357">
        <v>0.5</v>
      </c>
      <c r="H1698" s="361">
        <v>2522.6293595325778</v>
      </c>
      <c r="I1698" s="365">
        <v>143.96305955739601</v>
      </c>
      <c r="J1698" s="332">
        <f>Table1[[#This Row],[Embellishment Area (m2)]]*Table1[[#This Row],[Construction Unit Rate ($/m)]]*Table1[[#This Row],[Embellishment Area Factor]]</f>
        <v>181582.72036381211</v>
      </c>
      <c r="K1698" s="248">
        <v>0</v>
      </c>
      <c r="L1698" s="337">
        <v>39.027494808321961</v>
      </c>
      <c r="M1698" s="88">
        <f>Table1[[#This Row],[Size of land (m2)]]*Table1[[#This Row],[Land Unit Rate ($/m2)]]</f>
        <v>0</v>
      </c>
      <c r="N1698" s="244">
        <v>2021</v>
      </c>
      <c r="O1698" s="88">
        <f>ROUND(IF(Table1[[#This Row],[Valuation Year]]=2016,(Table1[[#This Row],[Total Construction Cost ($)]]+Table1[[#This Row],[Land Value]])*('General Input Sheet'!$G$38/'General Input Sheet'!$G$43),Table1[[#This Row],[Total Construction Cost ($)]]+Table1[[#This Row],[Land Value]]),0)</f>
        <v>181583</v>
      </c>
      <c r="P1698" s="123" t="str" cm="1">
        <f t="array" ref="P1698">_xlfn.IFS(Table1[[#This Row],[Asset Class]]&lt;&gt;"Local","y",P$11=$E1698,"y",Table1[[#This Row],[Asset Class]]="Local","")</f>
        <v/>
      </c>
      <c r="Q1698" s="86" t="str" cm="1">
        <f t="array" ref="Q1698">_xlfn.IFS(Table1[[#This Row],[Asset Class]]&lt;&gt;"Local","y",Q$11=$E1698,"y",Table1[[#This Row],[Asset Class]]="Local","")</f>
        <v/>
      </c>
      <c r="R1698" s="86" t="str" cm="1">
        <f t="array" ref="R1698">_xlfn.IFS(Table1[[#This Row],[Asset Class]]&lt;&gt;"Local","y",R$11=$E1698,"y",Table1[[#This Row],[Asset Class]]="Local","")</f>
        <v>y</v>
      </c>
      <c r="S1698" s="341" t="str" cm="1">
        <f t="array" ref="S1698">_xlfn.IFS(Table1[[#This Row],[Asset Class]]&lt;&gt;"Local","y",S$11=$E1698,"y",Table1[[#This Row],[Asset Class]]="Local","")</f>
        <v/>
      </c>
      <c r="T1698" s="50"/>
      <c r="U1698" s="95" t="str">
        <f>IF(Table1[[#This Row],[Asset Class]]&lt;&gt;"Local",0.25,IF(P1698="y",1,""))</f>
        <v/>
      </c>
      <c r="V1698" s="415" t="str">
        <f>IF(Table1[[#This Row],[Asset Class]]&lt;&gt;"Local",0.25,IF(Q1698="y",1,""))</f>
        <v/>
      </c>
      <c r="W1698" s="415">
        <f>IF(Table1[[#This Row],[Asset Class]]&lt;&gt;"Local",0.25,IF(R1698="y",1,""))</f>
        <v>1</v>
      </c>
      <c r="X1698" s="415" t="str">
        <f>IF(Table1[[#This Row],[Asset Class]]&lt;&gt;"Local",0.25,IF(S1698="y",1,""))</f>
        <v/>
      </c>
      <c r="Y1698" s="95">
        <f t="shared" si="156"/>
        <v>1</v>
      </c>
      <c r="Z1698" s="50"/>
      <c r="AA1698" s="257" t="str">
        <f t="shared" si="157"/>
        <v/>
      </c>
      <c r="AB1698" s="258" t="str">
        <f t="shared" si="158"/>
        <v/>
      </c>
      <c r="AC1698" s="258">
        <f t="shared" si="159"/>
        <v>181583</v>
      </c>
      <c r="AD1698" s="258" t="str">
        <f t="shared" si="160"/>
        <v/>
      </c>
      <c r="AE1698" s="259">
        <f t="shared" si="161"/>
        <v>181583</v>
      </c>
    </row>
    <row r="1699" spans="1:31">
      <c r="A1699" s="26"/>
      <c r="B1699" s="210" t="s">
        <v>2926</v>
      </c>
      <c r="C1699" s="211" t="s">
        <v>2928</v>
      </c>
      <c r="D1699" s="211" t="s">
        <v>111</v>
      </c>
      <c r="E1699" s="211" t="s">
        <v>102</v>
      </c>
      <c r="F1699" s="241" t="s">
        <v>103</v>
      </c>
      <c r="G1699" s="357">
        <v>0.5</v>
      </c>
      <c r="H1699" s="361">
        <v>2143.158797913864</v>
      </c>
      <c r="I1699" s="365">
        <v>143.96305955739601</v>
      </c>
      <c r="J1699" s="332">
        <f>Table1[[#This Row],[Embellishment Area (m2)]]*Table1[[#This Row],[Construction Unit Rate ($/m)]]*Table1[[#This Row],[Embellishment Area Factor]]</f>
        <v>154267.84883251542</v>
      </c>
      <c r="K1699" s="248">
        <v>0</v>
      </c>
      <c r="L1699" s="337">
        <v>39.027494808321961</v>
      </c>
      <c r="M1699" s="88">
        <f>Table1[[#This Row],[Size of land (m2)]]*Table1[[#This Row],[Land Unit Rate ($/m2)]]</f>
        <v>0</v>
      </c>
      <c r="N1699" s="244">
        <v>2021</v>
      </c>
      <c r="O1699" s="88">
        <f>ROUND(IF(Table1[[#This Row],[Valuation Year]]=2016,(Table1[[#This Row],[Total Construction Cost ($)]]+Table1[[#This Row],[Land Value]])*('General Input Sheet'!$G$38/'General Input Sheet'!$G$43),Table1[[#This Row],[Total Construction Cost ($)]]+Table1[[#This Row],[Land Value]]),0)</f>
        <v>154268</v>
      </c>
      <c r="P1699" s="123" t="str" cm="1">
        <f t="array" ref="P1699">_xlfn.IFS(Table1[[#This Row],[Asset Class]]&lt;&gt;"Local","y",P$11=$E1699,"y",Table1[[#This Row],[Asset Class]]="Local","")</f>
        <v/>
      </c>
      <c r="Q1699" s="86" t="str" cm="1">
        <f t="array" ref="Q1699">_xlfn.IFS(Table1[[#This Row],[Asset Class]]&lt;&gt;"Local","y",Q$11=$E1699,"y",Table1[[#This Row],[Asset Class]]="Local","")</f>
        <v/>
      </c>
      <c r="R1699" s="86" t="str" cm="1">
        <f t="array" ref="R1699">_xlfn.IFS(Table1[[#This Row],[Asset Class]]&lt;&gt;"Local","y",R$11=$E1699,"y",Table1[[#This Row],[Asset Class]]="Local","")</f>
        <v>y</v>
      </c>
      <c r="S1699" s="341" t="str" cm="1">
        <f t="array" ref="S1699">_xlfn.IFS(Table1[[#This Row],[Asset Class]]&lt;&gt;"Local","y",S$11=$E1699,"y",Table1[[#This Row],[Asset Class]]="Local","")</f>
        <v/>
      </c>
      <c r="T1699" s="50"/>
      <c r="U1699" s="95" t="str">
        <f>IF(Table1[[#This Row],[Asset Class]]&lt;&gt;"Local",0.25,IF(P1699="y",1,""))</f>
        <v/>
      </c>
      <c r="V1699" s="415" t="str">
        <f>IF(Table1[[#This Row],[Asset Class]]&lt;&gt;"Local",0.25,IF(Q1699="y",1,""))</f>
        <v/>
      </c>
      <c r="W1699" s="415">
        <f>IF(Table1[[#This Row],[Asset Class]]&lt;&gt;"Local",0.25,IF(R1699="y",1,""))</f>
        <v>1</v>
      </c>
      <c r="X1699" s="415" t="str">
        <f>IF(Table1[[#This Row],[Asset Class]]&lt;&gt;"Local",0.25,IF(S1699="y",1,""))</f>
        <v/>
      </c>
      <c r="Y1699" s="95">
        <f t="shared" si="156"/>
        <v>1</v>
      </c>
      <c r="Z1699" s="50"/>
      <c r="AA1699" s="257" t="str">
        <f t="shared" si="157"/>
        <v/>
      </c>
      <c r="AB1699" s="258" t="str">
        <f t="shared" si="158"/>
        <v/>
      </c>
      <c r="AC1699" s="258">
        <f t="shared" si="159"/>
        <v>154268</v>
      </c>
      <c r="AD1699" s="258" t="str">
        <f t="shared" si="160"/>
        <v/>
      </c>
      <c r="AE1699" s="259">
        <f t="shared" si="161"/>
        <v>154268</v>
      </c>
    </row>
    <row r="1700" spans="1:31">
      <c r="A1700" s="26"/>
      <c r="B1700" s="210" t="s">
        <v>2926</v>
      </c>
      <c r="C1700" s="211" t="s">
        <v>2929</v>
      </c>
      <c r="D1700" s="211" t="s">
        <v>111</v>
      </c>
      <c r="E1700" s="211" t="s">
        <v>102</v>
      </c>
      <c r="F1700" s="241" t="s">
        <v>108</v>
      </c>
      <c r="G1700" s="357">
        <v>0.5</v>
      </c>
      <c r="H1700" s="360">
        <v>8671.7570557270246</v>
      </c>
      <c r="I1700" s="365">
        <v>143.96305955739601</v>
      </c>
      <c r="J1700" s="332">
        <f>Table1[[#This Row],[Embellishment Area (m2)]]*Table1[[#This Row],[Construction Unit Rate ($/m)]]*Table1[[#This Row],[Embellishment Area Factor]]</f>
        <v>624206.3387404494</v>
      </c>
      <c r="K1700" s="246">
        <v>0</v>
      </c>
      <c r="L1700" s="337">
        <v>39.027494808321961</v>
      </c>
      <c r="M1700" s="88">
        <f>Table1[[#This Row],[Size of land (m2)]]*Table1[[#This Row],[Land Unit Rate ($/m2)]]</f>
        <v>0</v>
      </c>
      <c r="N1700" s="244">
        <v>2021</v>
      </c>
      <c r="O1700" s="202">
        <f>ROUND(IF(Table1[[#This Row],[Valuation Year]]=2016,(Table1[[#This Row],[Total Construction Cost ($)]]+Table1[[#This Row],[Land Value]])*('General Input Sheet'!$G$38/'General Input Sheet'!$G$43),Table1[[#This Row],[Total Construction Cost ($)]]+Table1[[#This Row],[Land Value]]),0)</f>
        <v>624206</v>
      </c>
      <c r="P1700" s="123" t="str" cm="1">
        <f t="array" ref="P1700">_xlfn.IFS(Table1[[#This Row],[Asset Class]]&lt;&gt;"Local","y",P$11=$E1700,"y",Table1[[#This Row],[Asset Class]]="Local","")</f>
        <v/>
      </c>
      <c r="Q1700" s="86" t="str" cm="1">
        <f t="array" ref="Q1700">_xlfn.IFS(Table1[[#This Row],[Asset Class]]&lt;&gt;"Local","y",Q$11=$E1700,"y",Table1[[#This Row],[Asset Class]]="Local","")</f>
        <v/>
      </c>
      <c r="R1700" s="86" t="str" cm="1">
        <f t="array" ref="R1700">_xlfn.IFS(Table1[[#This Row],[Asset Class]]&lt;&gt;"Local","y",R$11=$E1700,"y",Table1[[#This Row],[Asset Class]]="Local","")</f>
        <v>y</v>
      </c>
      <c r="S1700" s="341" t="str" cm="1">
        <f t="array" ref="S1700">_xlfn.IFS(Table1[[#This Row],[Asset Class]]&lt;&gt;"Local","y",S$11=$E1700,"y",Table1[[#This Row],[Asset Class]]="Local","")</f>
        <v/>
      </c>
      <c r="T1700" s="50"/>
      <c r="U1700" s="95" t="str">
        <f>IF(Table1[[#This Row],[Asset Class]]&lt;&gt;"Local",0.25,IF(P1700="y",1,""))</f>
        <v/>
      </c>
      <c r="V1700" s="415" t="str">
        <f>IF(Table1[[#This Row],[Asset Class]]&lt;&gt;"Local",0.25,IF(Q1700="y",1,""))</f>
        <v/>
      </c>
      <c r="W1700" s="415">
        <f>IF(Table1[[#This Row],[Asset Class]]&lt;&gt;"Local",0.25,IF(R1700="y",1,""))</f>
        <v>1</v>
      </c>
      <c r="X1700" s="415" t="str">
        <f>IF(Table1[[#This Row],[Asset Class]]&lt;&gt;"Local",0.25,IF(S1700="y",1,""))</f>
        <v/>
      </c>
      <c r="Y1700" s="95">
        <f t="shared" si="156"/>
        <v>1</v>
      </c>
      <c r="Z1700" s="50"/>
      <c r="AA1700" s="257" t="str">
        <f t="shared" si="157"/>
        <v/>
      </c>
      <c r="AB1700" s="258" t="str">
        <f t="shared" si="158"/>
        <v/>
      </c>
      <c r="AC1700" s="258">
        <f t="shared" si="159"/>
        <v>624206</v>
      </c>
      <c r="AD1700" s="258" t="str">
        <f t="shared" si="160"/>
        <v/>
      </c>
      <c r="AE1700" s="259">
        <f t="shared" si="161"/>
        <v>624206</v>
      </c>
    </row>
    <row r="1701" spans="1:31">
      <c r="A1701" s="26"/>
      <c r="B1701" s="210" t="s">
        <v>2930</v>
      </c>
      <c r="C1701" s="211" t="s">
        <v>2931</v>
      </c>
      <c r="D1701" s="211" t="s">
        <v>111</v>
      </c>
      <c r="E1701" s="211" t="s">
        <v>102</v>
      </c>
      <c r="F1701" s="241" t="s">
        <v>103</v>
      </c>
      <c r="G1701" s="357">
        <v>0.5</v>
      </c>
      <c r="H1701" s="360">
        <v>1188.8262003954164</v>
      </c>
      <c r="I1701" s="365">
        <v>143.96305955739601</v>
      </c>
      <c r="J1701" s="332">
        <f>Table1[[#This Row],[Embellishment Area (m2)]]*Table1[[#This Row],[Construction Unit Rate ($/m)]]*Table1[[#This Row],[Embellishment Area Factor]]</f>
        <v>85573.528545459063</v>
      </c>
      <c r="K1701" s="246">
        <v>0</v>
      </c>
      <c r="L1701" s="337">
        <v>39.027494808321961</v>
      </c>
      <c r="M1701" s="88">
        <f>Table1[[#This Row],[Size of land (m2)]]*Table1[[#This Row],[Land Unit Rate ($/m2)]]</f>
        <v>0</v>
      </c>
      <c r="N1701" s="244">
        <v>2021</v>
      </c>
      <c r="O1701" s="202">
        <f>ROUND(IF(Table1[[#This Row],[Valuation Year]]=2016,(Table1[[#This Row],[Total Construction Cost ($)]]+Table1[[#This Row],[Land Value]])*('General Input Sheet'!$G$38/'General Input Sheet'!$G$43),Table1[[#This Row],[Total Construction Cost ($)]]+Table1[[#This Row],[Land Value]]),0)</f>
        <v>85574</v>
      </c>
      <c r="P1701" s="123" t="str" cm="1">
        <f t="array" ref="P1701">_xlfn.IFS(Table1[[#This Row],[Asset Class]]&lt;&gt;"Local","y",P$11=$E1701,"y",Table1[[#This Row],[Asset Class]]="Local","")</f>
        <v/>
      </c>
      <c r="Q1701" s="86" t="str" cm="1">
        <f t="array" ref="Q1701">_xlfn.IFS(Table1[[#This Row],[Asset Class]]&lt;&gt;"Local","y",Q$11=$E1701,"y",Table1[[#This Row],[Asset Class]]="Local","")</f>
        <v/>
      </c>
      <c r="R1701" s="86" t="str" cm="1">
        <f t="array" ref="R1701">_xlfn.IFS(Table1[[#This Row],[Asset Class]]&lt;&gt;"Local","y",R$11=$E1701,"y",Table1[[#This Row],[Asset Class]]="Local","")</f>
        <v>y</v>
      </c>
      <c r="S1701" s="341" t="str" cm="1">
        <f t="array" ref="S1701">_xlfn.IFS(Table1[[#This Row],[Asset Class]]&lt;&gt;"Local","y",S$11=$E1701,"y",Table1[[#This Row],[Asset Class]]="Local","")</f>
        <v/>
      </c>
      <c r="T1701" s="50"/>
      <c r="U1701" s="95" t="str">
        <f>IF(Table1[[#This Row],[Asset Class]]&lt;&gt;"Local",0.25,IF(P1701="y",1,""))</f>
        <v/>
      </c>
      <c r="V1701" s="415" t="str">
        <f>IF(Table1[[#This Row],[Asset Class]]&lt;&gt;"Local",0.25,IF(Q1701="y",1,""))</f>
        <v/>
      </c>
      <c r="W1701" s="415">
        <f>IF(Table1[[#This Row],[Asset Class]]&lt;&gt;"Local",0.25,IF(R1701="y",1,""))</f>
        <v>1</v>
      </c>
      <c r="X1701" s="415" t="str">
        <f>IF(Table1[[#This Row],[Asset Class]]&lt;&gt;"Local",0.25,IF(S1701="y",1,""))</f>
        <v/>
      </c>
      <c r="Y1701" s="95">
        <f t="shared" si="156"/>
        <v>1</v>
      </c>
      <c r="Z1701" s="50"/>
      <c r="AA1701" s="257" t="str">
        <f t="shared" si="157"/>
        <v/>
      </c>
      <c r="AB1701" s="258" t="str">
        <f t="shared" si="158"/>
        <v/>
      </c>
      <c r="AC1701" s="258">
        <f t="shared" si="159"/>
        <v>85574</v>
      </c>
      <c r="AD1701" s="258" t="str">
        <f t="shared" si="160"/>
        <v/>
      </c>
      <c r="AE1701" s="259">
        <f t="shared" si="161"/>
        <v>85574</v>
      </c>
    </row>
    <row r="1702" spans="1:31">
      <c r="A1702" s="26"/>
      <c r="B1702" s="210" t="s">
        <v>2932</v>
      </c>
      <c r="C1702" s="211" t="s">
        <v>2933</v>
      </c>
      <c r="D1702" s="211" t="s">
        <v>111</v>
      </c>
      <c r="E1702" s="211" t="s">
        <v>107</v>
      </c>
      <c r="F1702" s="241" t="s">
        <v>103</v>
      </c>
      <c r="G1702" s="357">
        <v>0.5</v>
      </c>
      <c r="H1702" s="360">
        <v>3489.253897397426</v>
      </c>
      <c r="I1702" s="365">
        <v>111.62041035606889</v>
      </c>
      <c r="J1702" s="332">
        <f>Table1[[#This Row],[Embellishment Area (m2)]]*Table1[[#This Row],[Construction Unit Rate ($/m)]]*Table1[[#This Row],[Embellishment Area Factor]]</f>
        <v>194735.9759320067</v>
      </c>
      <c r="K1702" s="246">
        <v>0</v>
      </c>
      <c r="L1702" s="337">
        <v>66.125722619436161</v>
      </c>
      <c r="M1702" s="88">
        <f>Table1[[#This Row],[Size of land (m2)]]*Table1[[#This Row],[Land Unit Rate ($/m2)]]</f>
        <v>0</v>
      </c>
      <c r="N1702" s="244">
        <v>2021</v>
      </c>
      <c r="O1702" s="202">
        <f>ROUND(IF(Table1[[#This Row],[Valuation Year]]=2016,(Table1[[#This Row],[Total Construction Cost ($)]]+Table1[[#This Row],[Land Value]])*('General Input Sheet'!$G$38/'General Input Sheet'!$G$43),Table1[[#This Row],[Total Construction Cost ($)]]+Table1[[#This Row],[Land Value]]),0)</f>
        <v>194736</v>
      </c>
      <c r="P1702" s="123" t="str" cm="1">
        <f t="array" ref="P1702">_xlfn.IFS(Table1[[#This Row],[Asset Class]]&lt;&gt;"Local","y",P$11=$E1702,"y",Table1[[#This Row],[Asset Class]]="Local","")</f>
        <v>y</v>
      </c>
      <c r="Q1702" s="86" t="str" cm="1">
        <f t="array" ref="Q1702">_xlfn.IFS(Table1[[#This Row],[Asset Class]]&lt;&gt;"Local","y",Q$11=$E1702,"y",Table1[[#This Row],[Asset Class]]="Local","")</f>
        <v/>
      </c>
      <c r="R1702" s="86" t="str" cm="1">
        <f t="array" ref="R1702">_xlfn.IFS(Table1[[#This Row],[Asset Class]]&lt;&gt;"Local","y",R$11=$E1702,"y",Table1[[#This Row],[Asset Class]]="Local","")</f>
        <v/>
      </c>
      <c r="S1702" s="341" t="str" cm="1">
        <f t="array" ref="S1702">_xlfn.IFS(Table1[[#This Row],[Asset Class]]&lt;&gt;"Local","y",S$11=$E1702,"y",Table1[[#This Row],[Asset Class]]="Local","")</f>
        <v/>
      </c>
      <c r="T1702" s="50"/>
      <c r="U1702" s="95">
        <f>IF(Table1[[#This Row],[Asset Class]]&lt;&gt;"Local",0.25,IF(P1702="y",1,""))</f>
        <v>1</v>
      </c>
      <c r="V1702" s="415" t="str">
        <f>IF(Table1[[#This Row],[Asset Class]]&lt;&gt;"Local",0.25,IF(Q1702="y",1,""))</f>
        <v/>
      </c>
      <c r="W1702" s="415" t="str">
        <f>IF(Table1[[#This Row],[Asset Class]]&lt;&gt;"Local",0.25,IF(R1702="y",1,""))</f>
        <v/>
      </c>
      <c r="X1702" s="415" t="str">
        <f>IF(Table1[[#This Row],[Asset Class]]&lt;&gt;"Local",0.25,IF(S1702="y",1,""))</f>
        <v/>
      </c>
      <c r="Y1702" s="95">
        <f t="shared" si="156"/>
        <v>1</v>
      </c>
      <c r="Z1702" s="50"/>
      <c r="AA1702" s="257">
        <f t="shared" si="157"/>
        <v>194736</v>
      </c>
      <c r="AB1702" s="258" t="str">
        <f t="shared" si="158"/>
        <v/>
      </c>
      <c r="AC1702" s="258" t="str">
        <f t="shared" si="159"/>
        <v/>
      </c>
      <c r="AD1702" s="258" t="str">
        <f t="shared" si="160"/>
        <v/>
      </c>
      <c r="AE1702" s="259">
        <f t="shared" si="161"/>
        <v>194736</v>
      </c>
    </row>
    <row r="1703" spans="1:31">
      <c r="A1703" s="26"/>
      <c r="B1703" s="210" t="s">
        <v>2934</v>
      </c>
      <c r="C1703" s="211" t="s">
        <v>2935</v>
      </c>
      <c r="D1703" s="211" t="s">
        <v>111</v>
      </c>
      <c r="E1703" s="211" t="s">
        <v>114</v>
      </c>
      <c r="F1703" s="241" t="s">
        <v>103</v>
      </c>
      <c r="G1703" s="357">
        <v>0.5</v>
      </c>
      <c r="H1703" s="360">
        <v>1218.146216836104</v>
      </c>
      <c r="I1703" s="365">
        <v>77.371645491830151</v>
      </c>
      <c r="J1703" s="332">
        <f>Table1[[#This Row],[Embellishment Area (m2)]]*Table1[[#This Row],[Construction Unit Rate ($/m)]]*Table1[[#This Row],[Embellishment Area Factor]]</f>
        <v>47124.988623128549</v>
      </c>
      <c r="K1703" s="246">
        <v>0</v>
      </c>
      <c r="L1703" s="337">
        <v>51.919695325664051</v>
      </c>
      <c r="M1703" s="88">
        <f>Table1[[#This Row],[Size of land (m2)]]*Table1[[#This Row],[Land Unit Rate ($/m2)]]</f>
        <v>0</v>
      </c>
      <c r="N1703" s="244">
        <v>2021</v>
      </c>
      <c r="O1703" s="202">
        <f>ROUND(IF(Table1[[#This Row],[Valuation Year]]=2016,(Table1[[#This Row],[Total Construction Cost ($)]]+Table1[[#This Row],[Land Value]])*('General Input Sheet'!$G$38/'General Input Sheet'!$G$43),Table1[[#This Row],[Total Construction Cost ($)]]+Table1[[#This Row],[Land Value]]),0)</f>
        <v>47125</v>
      </c>
      <c r="P1703" s="123" t="str" cm="1">
        <f t="array" ref="P1703">_xlfn.IFS(Table1[[#This Row],[Asset Class]]&lt;&gt;"Local","y",P$11=$E1703,"y",Table1[[#This Row],[Asset Class]]="Local","")</f>
        <v/>
      </c>
      <c r="Q1703" s="86" t="str" cm="1">
        <f t="array" ref="Q1703">_xlfn.IFS(Table1[[#This Row],[Asset Class]]&lt;&gt;"Local","y",Q$11=$E1703,"y",Table1[[#This Row],[Asset Class]]="Local","")</f>
        <v/>
      </c>
      <c r="R1703" s="86" t="str" cm="1">
        <f t="array" ref="R1703">_xlfn.IFS(Table1[[#This Row],[Asset Class]]&lt;&gt;"Local","y",R$11=$E1703,"y",Table1[[#This Row],[Asset Class]]="Local","")</f>
        <v/>
      </c>
      <c r="S1703" s="341" t="str" cm="1">
        <f t="array" ref="S1703">_xlfn.IFS(Table1[[#This Row],[Asset Class]]&lt;&gt;"Local","y",S$11=$E1703,"y",Table1[[#This Row],[Asset Class]]="Local","")</f>
        <v>y</v>
      </c>
      <c r="T1703" s="50"/>
      <c r="U1703" s="95" t="str">
        <f>IF(Table1[[#This Row],[Asset Class]]&lt;&gt;"Local",0.25,IF(P1703="y",1,""))</f>
        <v/>
      </c>
      <c r="V1703" s="415" t="str">
        <f>IF(Table1[[#This Row],[Asset Class]]&lt;&gt;"Local",0.25,IF(Q1703="y",1,""))</f>
        <v/>
      </c>
      <c r="W1703" s="415" t="str">
        <f>IF(Table1[[#This Row],[Asset Class]]&lt;&gt;"Local",0.25,IF(R1703="y",1,""))</f>
        <v/>
      </c>
      <c r="X1703" s="415">
        <f>IF(Table1[[#This Row],[Asset Class]]&lt;&gt;"Local",0.25,IF(S1703="y",1,""))</f>
        <v>1</v>
      </c>
      <c r="Y1703" s="95">
        <f t="shared" si="156"/>
        <v>1</v>
      </c>
      <c r="Z1703" s="50"/>
      <c r="AA1703" s="257" t="str">
        <f t="shared" si="157"/>
        <v/>
      </c>
      <c r="AB1703" s="258" t="str">
        <f t="shared" si="158"/>
        <v/>
      </c>
      <c r="AC1703" s="258" t="str">
        <f t="shared" si="159"/>
        <v/>
      </c>
      <c r="AD1703" s="258">
        <f t="shared" si="160"/>
        <v>47125</v>
      </c>
      <c r="AE1703" s="259">
        <f t="shared" si="161"/>
        <v>47125</v>
      </c>
    </row>
    <row r="1704" spans="1:31">
      <c r="A1704" s="26"/>
      <c r="B1704" s="210" t="s">
        <v>2936</v>
      </c>
      <c r="C1704" s="211" t="s">
        <v>2937</v>
      </c>
      <c r="D1704" s="211" t="s">
        <v>111</v>
      </c>
      <c r="E1704" s="211" t="s">
        <v>114</v>
      </c>
      <c r="F1704" s="241" t="s">
        <v>103</v>
      </c>
      <c r="G1704" s="357">
        <v>0.5</v>
      </c>
      <c r="H1704" s="360">
        <v>17412.922101016811</v>
      </c>
      <c r="I1704" s="365">
        <v>77.371645491830151</v>
      </c>
      <c r="J1704" s="332">
        <f>Table1[[#This Row],[Embellishment Area (m2)]]*Table1[[#This Row],[Construction Unit Rate ($/m)]]*Table1[[#This Row],[Embellishment Area Factor]]</f>
        <v>673633.21788836352</v>
      </c>
      <c r="K1704" s="246">
        <v>0</v>
      </c>
      <c r="L1704" s="337">
        <v>51.919695325664051</v>
      </c>
      <c r="M1704" s="88">
        <f>Table1[[#This Row],[Size of land (m2)]]*Table1[[#This Row],[Land Unit Rate ($/m2)]]</f>
        <v>0</v>
      </c>
      <c r="N1704" s="244">
        <v>2021</v>
      </c>
      <c r="O1704" s="202">
        <f>ROUND(IF(Table1[[#This Row],[Valuation Year]]=2016,(Table1[[#This Row],[Total Construction Cost ($)]]+Table1[[#This Row],[Land Value]])*('General Input Sheet'!$G$38/'General Input Sheet'!$G$43),Table1[[#This Row],[Total Construction Cost ($)]]+Table1[[#This Row],[Land Value]]),0)</f>
        <v>673633</v>
      </c>
      <c r="P1704" s="123" t="str" cm="1">
        <f t="array" ref="P1704">_xlfn.IFS(Table1[[#This Row],[Asset Class]]&lt;&gt;"Local","y",P$11=$E1704,"y",Table1[[#This Row],[Asset Class]]="Local","")</f>
        <v/>
      </c>
      <c r="Q1704" s="86" t="str" cm="1">
        <f t="array" ref="Q1704">_xlfn.IFS(Table1[[#This Row],[Asset Class]]&lt;&gt;"Local","y",Q$11=$E1704,"y",Table1[[#This Row],[Asset Class]]="Local","")</f>
        <v/>
      </c>
      <c r="R1704" s="86" t="str" cm="1">
        <f t="array" ref="R1704">_xlfn.IFS(Table1[[#This Row],[Asset Class]]&lt;&gt;"Local","y",R$11=$E1704,"y",Table1[[#This Row],[Asset Class]]="Local","")</f>
        <v/>
      </c>
      <c r="S1704" s="341" t="str" cm="1">
        <f t="array" ref="S1704">_xlfn.IFS(Table1[[#This Row],[Asset Class]]&lt;&gt;"Local","y",S$11=$E1704,"y",Table1[[#This Row],[Asset Class]]="Local","")</f>
        <v>y</v>
      </c>
      <c r="T1704" s="50"/>
      <c r="U1704" s="95" t="str">
        <f>IF(Table1[[#This Row],[Asset Class]]&lt;&gt;"Local",0.25,IF(P1704="y",1,""))</f>
        <v/>
      </c>
      <c r="V1704" s="415" t="str">
        <f>IF(Table1[[#This Row],[Asset Class]]&lt;&gt;"Local",0.25,IF(Q1704="y",1,""))</f>
        <v/>
      </c>
      <c r="W1704" s="415" t="str">
        <f>IF(Table1[[#This Row],[Asset Class]]&lt;&gt;"Local",0.25,IF(R1704="y",1,""))</f>
        <v/>
      </c>
      <c r="X1704" s="415">
        <f>IF(Table1[[#This Row],[Asset Class]]&lt;&gt;"Local",0.25,IF(S1704="y",1,""))</f>
        <v>1</v>
      </c>
      <c r="Y1704" s="95">
        <f t="shared" si="156"/>
        <v>1</v>
      </c>
      <c r="Z1704" s="50"/>
      <c r="AA1704" s="257" t="str">
        <f t="shared" si="157"/>
        <v/>
      </c>
      <c r="AB1704" s="258" t="str">
        <f t="shared" si="158"/>
        <v/>
      </c>
      <c r="AC1704" s="258" t="str">
        <f t="shared" si="159"/>
        <v/>
      </c>
      <c r="AD1704" s="258">
        <f t="shared" si="160"/>
        <v>673633</v>
      </c>
      <c r="AE1704" s="259">
        <f t="shared" si="161"/>
        <v>673633</v>
      </c>
    </row>
    <row r="1705" spans="1:31">
      <c r="A1705" s="26"/>
      <c r="B1705" s="210" t="s">
        <v>2938</v>
      </c>
      <c r="C1705" s="211" t="s">
        <v>2939</v>
      </c>
      <c r="D1705" s="211" t="s">
        <v>106</v>
      </c>
      <c r="E1705" s="211" t="s">
        <v>114</v>
      </c>
      <c r="F1705" s="241" t="s">
        <v>108</v>
      </c>
      <c r="G1705" s="357">
        <v>0.5</v>
      </c>
      <c r="H1705" s="360">
        <v>23611.130195403526</v>
      </c>
      <c r="I1705" s="365">
        <v>566.28724924743767</v>
      </c>
      <c r="J1705" s="332">
        <f>Table1[[#This Row],[Embellishment Area (m2)]]*Table1[[#This Row],[Construction Unit Rate ($/m)]]*Table1[[#This Row],[Embellishment Area Factor]]</f>
        <v>6685340.984989089</v>
      </c>
      <c r="K1705" s="246">
        <v>0</v>
      </c>
      <c r="L1705" s="337">
        <v>75.676903388107434</v>
      </c>
      <c r="M1705" s="88">
        <f>Table1[[#This Row],[Size of land (m2)]]*Table1[[#This Row],[Land Unit Rate ($/m2)]]</f>
        <v>0</v>
      </c>
      <c r="N1705" s="244">
        <v>2021</v>
      </c>
      <c r="O1705" s="202">
        <f>ROUND(IF(Table1[[#This Row],[Valuation Year]]=2016,(Table1[[#This Row],[Total Construction Cost ($)]]+Table1[[#This Row],[Land Value]])*('General Input Sheet'!$G$38/'General Input Sheet'!$G$43),Table1[[#This Row],[Total Construction Cost ($)]]+Table1[[#This Row],[Land Value]]),0)</f>
        <v>6685341</v>
      </c>
      <c r="P1705" s="123" t="str" cm="1">
        <f t="array" ref="P1705">_xlfn.IFS(Table1[[#This Row],[Asset Class]]&lt;&gt;"Local","y",P$11=$E1705,"y",Table1[[#This Row],[Asset Class]]="Local","")</f>
        <v>y</v>
      </c>
      <c r="Q1705" s="86" t="str" cm="1">
        <f t="array" ref="Q1705">_xlfn.IFS(Table1[[#This Row],[Asset Class]]&lt;&gt;"Local","y",Q$11=$E1705,"y",Table1[[#This Row],[Asset Class]]="Local","")</f>
        <v>y</v>
      </c>
      <c r="R1705" s="86" t="str" cm="1">
        <f t="array" ref="R1705">_xlfn.IFS(Table1[[#This Row],[Asset Class]]&lt;&gt;"Local","y",R$11=$E1705,"y",Table1[[#This Row],[Asset Class]]="Local","")</f>
        <v>y</v>
      </c>
      <c r="S1705" s="341" t="str" cm="1">
        <f t="array" ref="S1705">_xlfn.IFS(Table1[[#This Row],[Asset Class]]&lt;&gt;"Local","y",S$11=$E1705,"y",Table1[[#This Row],[Asset Class]]="Local","")</f>
        <v>y</v>
      </c>
      <c r="T1705" s="50"/>
      <c r="U1705" s="95">
        <f>IF(Table1[[#This Row],[Asset Class]]&lt;&gt;"Local",0.25,IF(P1705="y",1,""))</f>
        <v>0.25</v>
      </c>
      <c r="V1705" s="415">
        <f>IF(Table1[[#This Row],[Asset Class]]&lt;&gt;"Local",0.25,IF(Q1705="y",1,""))</f>
        <v>0.25</v>
      </c>
      <c r="W1705" s="415">
        <f>IF(Table1[[#This Row],[Asset Class]]&lt;&gt;"Local",0.25,IF(R1705="y",1,""))</f>
        <v>0.25</v>
      </c>
      <c r="X1705" s="415">
        <f>IF(Table1[[#This Row],[Asset Class]]&lt;&gt;"Local",0.25,IF(S1705="y",1,""))</f>
        <v>0.25</v>
      </c>
      <c r="Y1705" s="95">
        <f t="shared" si="156"/>
        <v>1</v>
      </c>
      <c r="Z1705" s="50"/>
      <c r="AA1705" s="257">
        <f t="shared" si="157"/>
        <v>1671335.25</v>
      </c>
      <c r="AB1705" s="258">
        <f t="shared" si="158"/>
        <v>1671335.25</v>
      </c>
      <c r="AC1705" s="258">
        <f t="shared" si="159"/>
        <v>1671335.25</v>
      </c>
      <c r="AD1705" s="258">
        <f t="shared" si="160"/>
        <v>1671335.25</v>
      </c>
      <c r="AE1705" s="259">
        <f t="shared" si="161"/>
        <v>6685341</v>
      </c>
    </row>
    <row r="1706" spans="1:31">
      <c r="A1706" s="26"/>
      <c r="B1706" s="210" t="s">
        <v>2938</v>
      </c>
      <c r="C1706" s="211" t="s">
        <v>2940</v>
      </c>
      <c r="D1706" s="211" t="s">
        <v>106</v>
      </c>
      <c r="E1706" s="211" t="s">
        <v>114</v>
      </c>
      <c r="F1706" s="241" t="s">
        <v>108</v>
      </c>
      <c r="G1706" s="357">
        <v>0.5</v>
      </c>
      <c r="H1706" s="360">
        <v>10048.647450919871</v>
      </c>
      <c r="I1706" s="365">
        <v>566.28724924743767</v>
      </c>
      <c r="J1706" s="332">
        <f>Table1[[#This Row],[Embellishment Area (m2)]]*Table1[[#This Row],[Construction Unit Rate ($/m)]]*Table1[[#This Row],[Embellishment Area Factor]]</f>
        <v>2845210.4618193451</v>
      </c>
      <c r="K1706" s="246">
        <v>0</v>
      </c>
      <c r="L1706" s="337">
        <v>75.676903388107434</v>
      </c>
      <c r="M1706" s="88">
        <f>Table1[[#This Row],[Size of land (m2)]]*Table1[[#This Row],[Land Unit Rate ($/m2)]]</f>
        <v>0</v>
      </c>
      <c r="N1706" s="244">
        <v>2021</v>
      </c>
      <c r="O1706" s="202">
        <f>ROUND(IF(Table1[[#This Row],[Valuation Year]]=2016,(Table1[[#This Row],[Total Construction Cost ($)]]+Table1[[#This Row],[Land Value]])*('General Input Sheet'!$G$38/'General Input Sheet'!$G$43),Table1[[#This Row],[Total Construction Cost ($)]]+Table1[[#This Row],[Land Value]]),0)</f>
        <v>2845210</v>
      </c>
      <c r="P1706" s="123" t="str" cm="1">
        <f t="array" ref="P1706">_xlfn.IFS(Table1[[#This Row],[Asset Class]]&lt;&gt;"Local","y",P$11=$E1706,"y",Table1[[#This Row],[Asset Class]]="Local","")</f>
        <v>y</v>
      </c>
      <c r="Q1706" s="86" t="str" cm="1">
        <f t="array" ref="Q1706">_xlfn.IFS(Table1[[#This Row],[Asset Class]]&lt;&gt;"Local","y",Q$11=$E1706,"y",Table1[[#This Row],[Asset Class]]="Local","")</f>
        <v>y</v>
      </c>
      <c r="R1706" s="86" t="str" cm="1">
        <f t="array" ref="R1706">_xlfn.IFS(Table1[[#This Row],[Asset Class]]&lt;&gt;"Local","y",R$11=$E1706,"y",Table1[[#This Row],[Asset Class]]="Local","")</f>
        <v>y</v>
      </c>
      <c r="S1706" s="341" t="str" cm="1">
        <f t="array" ref="S1706">_xlfn.IFS(Table1[[#This Row],[Asset Class]]&lt;&gt;"Local","y",S$11=$E1706,"y",Table1[[#This Row],[Asset Class]]="Local","")</f>
        <v>y</v>
      </c>
      <c r="T1706" s="50"/>
      <c r="U1706" s="95">
        <f>IF(Table1[[#This Row],[Asset Class]]&lt;&gt;"Local",0.25,IF(P1706="y",1,""))</f>
        <v>0.25</v>
      </c>
      <c r="V1706" s="415">
        <f>IF(Table1[[#This Row],[Asset Class]]&lt;&gt;"Local",0.25,IF(Q1706="y",1,""))</f>
        <v>0.25</v>
      </c>
      <c r="W1706" s="415">
        <f>IF(Table1[[#This Row],[Asset Class]]&lt;&gt;"Local",0.25,IF(R1706="y",1,""))</f>
        <v>0.25</v>
      </c>
      <c r="X1706" s="415">
        <f>IF(Table1[[#This Row],[Asset Class]]&lt;&gt;"Local",0.25,IF(S1706="y",1,""))</f>
        <v>0.25</v>
      </c>
      <c r="Y1706" s="95">
        <f t="shared" si="156"/>
        <v>1</v>
      </c>
      <c r="Z1706" s="50"/>
      <c r="AA1706" s="257">
        <f t="shared" si="157"/>
        <v>711302.5</v>
      </c>
      <c r="AB1706" s="258">
        <f t="shared" si="158"/>
        <v>711302.5</v>
      </c>
      <c r="AC1706" s="258">
        <f t="shared" si="159"/>
        <v>711302.5</v>
      </c>
      <c r="AD1706" s="258">
        <f t="shared" si="160"/>
        <v>711302.5</v>
      </c>
      <c r="AE1706" s="259">
        <f t="shared" si="161"/>
        <v>2845210</v>
      </c>
    </row>
    <row r="1707" spans="1:31">
      <c r="A1707" s="26"/>
      <c r="B1707" s="210" t="s">
        <v>2941</v>
      </c>
      <c r="C1707" s="211" t="s">
        <v>2942</v>
      </c>
      <c r="D1707" s="211" t="s">
        <v>111</v>
      </c>
      <c r="E1707" s="211" t="s">
        <v>143</v>
      </c>
      <c r="F1707" s="241" t="s">
        <v>103</v>
      </c>
      <c r="G1707" s="357">
        <v>0.5</v>
      </c>
      <c r="H1707" s="360">
        <v>32612.250313670564</v>
      </c>
      <c r="I1707" s="365">
        <v>115.6419902144599</v>
      </c>
      <c r="J1707" s="332">
        <f>Table1[[#This Row],[Embellishment Area (m2)]]*Table1[[#This Row],[Construction Unit Rate ($/m)]]*Table1[[#This Row],[Embellishment Area Factor]]</f>
        <v>1885672.7658225039</v>
      </c>
      <c r="K1707" s="246">
        <v>0</v>
      </c>
      <c r="L1707" s="337">
        <v>85.331826959272703</v>
      </c>
      <c r="M1707" s="88">
        <f>Table1[[#This Row],[Size of land (m2)]]*Table1[[#This Row],[Land Unit Rate ($/m2)]]</f>
        <v>0</v>
      </c>
      <c r="N1707" s="244">
        <v>2021</v>
      </c>
      <c r="O1707" s="202">
        <f>ROUND(IF(Table1[[#This Row],[Valuation Year]]=2016,(Table1[[#This Row],[Total Construction Cost ($)]]+Table1[[#This Row],[Land Value]])*('General Input Sheet'!$G$38/'General Input Sheet'!$G$43),Table1[[#This Row],[Total Construction Cost ($)]]+Table1[[#This Row],[Land Value]]),0)</f>
        <v>1885673</v>
      </c>
      <c r="P1707" s="123" t="str" cm="1">
        <f t="array" ref="P1707">_xlfn.IFS(Table1[[#This Row],[Asset Class]]&lt;&gt;"Local","y",P$11=$E1707,"y",Table1[[#This Row],[Asset Class]]="Local","")</f>
        <v/>
      </c>
      <c r="Q1707" s="86" t="str" cm="1">
        <f t="array" ref="Q1707">_xlfn.IFS(Table1[[#This Row],[Asset Class]]&lt;&gt;"Local","y",Q$11=$E1707,"y",Table1[[#This Row],[Asset Class]]="Local","")</f>
        <v>y</v>
      </c>
      <c r="R1707" s="86" t="str" cm="1">
        <f t="array" ref="R1707">_xlfn.IFS(Table1[[#This Row],[Asset Class]]&lt;&gt;"Local","y",R$11=$E1707,"y",Table1[[#This Row],[Asset Class]]="Local","")</f>
        <v/>
      </c>
      <c r="S1707" s="341" t="str" cm="1">
        <f t="array" ref="S1707">_xlfn.IFS(Table1[[#This Row],[Asset Class]]&lt;&gt;"Local","y",S$11=$E1707,"y",Table1[[#This Row],[Asset Class]]="Local","")</f>
        <v/>
      </c>
      <c r="T1707" s="50"/>
      <c r="U1707" s="95" t="str">
        <f>IF(Table1[[#This Row],[Asset Class]]&lt;&gt;"Local",0.25,IF(P1707="y",1,""))</f>
        <v/>
      </c>
      <c r="V1707" s="415">
        <f>IF(Table1[[#This Row],[Asset Class]]&lt;&gt;"Local",0.25,IF(Q1707="y",1,""))</f>
        <v>1</v>
      </c>
      <c r="W1707" s="415" t="str">
        <f>IF(Table1[[#This Row],[Asset Class]]&lt;&gt;"Local",0.25,IF(R1707="y",1,""))</f>
        <v/>
      </c>
      <c r="X1707" s="415" t="str">
        <f>IF(Table1[[#This Row],[Asset Class]]&lt;&gt;"Local",0.25,IF(S1707="y",1,""))</f>
        <v/>
      </c>
      <c r="Y1707" s="95">
        <f t="shared" si="156"/>
        <v>1</v>
      </c>
      <c r="Z1707" s="50"/>
      <c r="AA1707" s="257" t="str">
        <f t="shared" si="157"/>
        <v/>
      </c>
      <c r="AB1707" s="258">
        <f t="shared" si="158"/>
        <v>1885673</v>
      </c>
      <c r="AC1707" s="258" t="str">
        <f t="shared" si="159"/>
        <v/>
      </c>
      <c r="AD1707" s="258" t="str">
        <f t="shared" si="160"/>
        <v/>
      </c>
      <c r="AE1707" s="259">
        <f t="shared" si="161"/>
        <v>1885673</v>
      </c>
    </row>
    <row r="1708" spans="1:31">
      <c r="A1708" s="26"/>
      <c r="B1708" s="210" t="s">
        <v>2943</v>
      </c>
      <c r="C1708" s="211" t="s">
        <v>2944</v>
      </c>
      <c r="D1708" s="211" t="s">
        <v>106</v>
      </c>
      <c r="E1708" s="211" t="s">
        <v>143</v>
      </c>
      <c r="F1708" s="241" t="s">
        <v>108</v>
      </c>
      <c r="G1708" s="357">
        <v>0.5</v>
      </c>
      <c r="H1708" s="360">
        <v>22883.404267842539</v>
      </c>
      <c r="I1708" s="365">
        <v>406.79298511948269</v>
      </c>
      <c r="J1708" s="332">
        <f>Table1[[#This Row],[Embellishment Area (m2)]]*Table1[[#This Row],[Construction Unit Rate ($/m)]]*Table1[[#This Row],[Embellishment Area Factor]]</f>
        <v>4654404.1659057885</v>
      </c>
      <c r="K1708" s="246">
        <v>45766.808535685079</v>
      </c>
      <c r="L1708" s="337">
        <v>77.249060510664719</v>
      </c>
      <c r="M1708" s="88">
        <f>Table1[[#This Row],[Size of land (m2)]]*Table1[[#This Row],[Land Unit Rate ($/m2)]]</f>
        <v>3535442.9619531431</v>
      </c>
      <c r="N1708" s="244">
        <v>2021</v>
      </c>
      <c r="O1708" s="202">
        <f>ROUND(IF(Table1[[#This Row],[Valuation Year]]=2016,(Table1[[#This Row],[Total Construction Cost ($)]]+Table1[[#This Row],[Land Value]])*('General Input Sheet'!$G$38/'General Input Sheet'!$G$43),Table1[[#This Row],[Total Construction Cost ($)]]+Table1[[#This Row],[Land Value]]),0)</f>
        <v>8189847</v>
      </c>
      <c r="P1708" s="123" t="str" cm="1">
        <f t="array" ref="P1708">_xlfn.IFS(Table1[[#This Row],[Asset Class]]&lt;&gt;"Local","y",P$11=$E1708,"y",Table1[[#This Row],[Asset Class]]="Local","")</f>
        <v>y</v>
      </c>
      <c r="Q1708" s="86" t="str" cm="1">
        <f t="array" ref="Q1708">_xlfn.IFS(Table1[[#This Row],[Asset Class]]&lt;&gt;"Local","y",Q$11=$E1708,"y",Table1[[#This Row],[Asset Class]]="Local","")</f>
        <v>y</v>
      </c>
      <c r="R1708" s="86" t="str" cm="1">
        <f t="array" ref="R1708">_xlfn.IFS(Table1[[#This Row],[Asset Class]]&lt;&gt;"Local","y",R$11=$E1708,"y",Table1[[#This Row],[Asset Class]]="Local","")</f>
        <v>y</v>
      </c>
      <c r="S1708" s="341" t="str" cm="1">
        <f t="array" ref="S1708">_xlfn.IFS(Table1[[#This Row],[Asset Class]]&lt;&gt;"Local","y",S$11=$E1708,"y",Table1[[#This Row],[Asset Class]]="Local","")</f>
        <v>y</v>
      </c>
      <c r="T1708" s="50"/>
      <c r="U1708" s="95">
        <f>IF(Table1[[#This Row],[Asset Class]]&lt;&gt;"Local",0.25,IF(P1708="y",1,""))</f>
        <v>0.25</v>
      </c>
      <c r="V1708" s="415">
        <f>IF(Table1[[#This Row],[Asset Class]]&lt;&gt;"Local",0.25,IF(Q1708="y",1,""))</f>
        <v>0.25</v>
      </c>
      <c r="W1708" s="415">
        <f>IF(Table1[[#This Row],[Asset Class]]&lt;&gt;"Local",0.25,IF(R1708="y",1,""))</f>
        <v>0.25</v>
      </c>
      <c r="X1708" s="415">
        <f>IF(Table1[[#This Row],[Asset Class]]&lt;&gt;"Local",0.25,IF(S1708="y",1,""))</f>
        <v>0.25</v>
      </c>
      <c r="Y1708" s="95">
        <f t="shared" si="156"/>
        <v>1</v>
      </c>
      <c r="Z1708" s="50"/>
      <c r="AA1708" s="257">
        <f t="shared" si="157"/>
        <v>2047461.75</v>
      </c>
      <c r="AB1708" s="258">
        <f t="shared" si="158"/>
        <v>2047461.75</v>
      </c>
      <c r="AC1708" s="258">
        <f t="shared" si="159"/>
        <v>2047461.75</v>
      </c>
      <c r="AD1708" s="258">
        <f t="shared" si="160"/>
        <v>2047461.75</v>
      </c>
      <c r="AE1708" s="259">
        <f t="shared" si="161"/>
        <v>8189847</v>
      </c>
    </row>
    <row r="1709" spans="1:31">
      <c r="A1709" s="26"/>
      <c r="B1709" s="210" t="s">
        <v>2945</v>
      </c>
      <c r="C1709" s="211" t="s">
        <v>2946</v>
      </c>
      <c r="D1709" s="211" t="s">
        <v>101</v>
      </c>
      <c r="E1709" s="211" t="s">
        <v>102</v>
      </c>
      <c r="F1709" s="241" t="s">
        <v>108</v>
      </c>
      <c r="G1709" s="357">
        <v>0.5</v>
      </c>
      <c r="H1709" s="360">
        <v>9512.2491636776849</v>
      </c>
      <c r="I1709" s="365">
        <v>359.58638055692694</v>
      </c>
      <c r="J1709" s="332">
        <f>Table1[[#This Row],[Embellishment Area (m2)]]*Table1[[#This Row],[Construction Unit Rate ($/m)]]*Table1[[#This Row],[Embellishment Area Factor]]</f>
        <v>1710237.623861257</v>
      </c>
      <c r="K1709" s="246">
        <v>19024.49832735537</v>
      </c>
      <c r="L1709" s="337">
        <v>107.04131349308125</v>
      </c>
      <c r="M1709" s="88">
        <f>Table1[[#This Row],[Size of land (m2)]]*Table1[[#This Row],[Land Unit Rate ($/m2)]]</f>
        <v>2036407.2895070459</v>
      </c>
      <c r="N1709" s="244">
        <v>2021</v>
      </c>
      <c r="O1709" s="202">
        <f>ROUND(IF(Table1[[#This Row],[Valuation Year]]=2016,(Table1[[#This Row],[Total Construction Cost ($)]]+Table1[[#This Row],[Land Value]])*('General Input Sheet'!$G$38/'General Input Sheet'!$G$43),Table1[[#This Row],[Total Construction Cost ($)]]+Table1[[#This Row],[Land Value]]),0)</f>
        <v>3746645</v>
      </c>
      <c r="P1709" s="123" t="str" cm="1">
        <f t="array" ref="P1709">_xlfn.IFS(Table1[[#This Row],[Asset Class]]&lt;&gt;"Local","y",P$11=$E1709,"y",Table1[[#This Row],[Asset Class]]="Local","")</f>
        <v>y</v>
      </c>
      <c r="Q1709" s="86" t="str" cm="1">
        <f t="array" ref="Q1709">_xlfn.IFS(Table1[[#This Row],[Asset Class]]&lt;&gt;"Local","y",Q$11=$E1709,"y",Table1[[#This Row],[Asset Class]]="Local","")</f>
        <v>y</v>
      </c>
      <c r="R1709" s="86" t="str" cm="1">
        <f t="array" ref="R1709">_xlfn.IFS(Table1[[#This Row],[Asset Class]]&lt;&gt;"Local","y",R$11=$E1709,"y",Table1[[#This Row],[Asset Class]]="Local","")</f>
        <v>y</v>
      </c>
      <c r="S1709" s="341" t="str" cm="1">
        <f t="array" ref="S1709">_xlfn.IFS(Table1[[#This Row],[Asset Class]]&lt;&gt;"Local","y",S$11=$E1709,"y",Table1[[#This Row],[Asset Class]]="Local","")</f>
        <v>y</v>
      </c>
      <c r="T1709" s="50"/>
      <c r="U1709" s="95">
        <f>IF(Table1[[#This Row],[Asset Class]]&lt;&gt;"Local",0.25,IF(P1709="y",1,""))</f>
        <v>0.25</v>
      </c>
      <c r="V1709" s="415">
        <f>IF(Table1[[#This Row],[Asset Class]]&lt;&gt;"Local",0.25,IF(Q1709="y",1,""))</f>
        <v>0.25</v>
      </c>
      <c r="W1709" s="415">
        <f>IF(Table1[[#This Row],[Asset Class]]&lt;&gt;"Local",0.25,IF(R1709="y",1,""))</f>
        <v>0.25</v>
      </c>
      <c r="X1709" s="415">
        <f>IF(Table1[[#This Row],[Asset Class]]&lt;&gt;"Local",0.25,IF(S1709="y",1,""))</f>
        <v>0.25</v>
      </c>
      <c r="Y1709" s="95">
        <f t="shared" si="156"/>
        <v>1</v>
      </c>
      <c r="Z1709" s="50"/>
      <c r="AA1709" s="257">
        <f t="shared" si="157"/>
        <v>936661.25</v>
      </c>
      <c r="AB1709" s="258">
        <f t="shared" si="158"/>
        <v>936661.25</v>
      </c>
      <c r="AC1709" s="258">
        <f t="shared" si="159"/>
        <v>936661.25</v>
      </c>
      <c r="AD1709" s="258">
        <f t="shared" si="160"/>
        <v>936661.25</v>
      </c>
      <c r="AE1709" s="259">
        <f t="shared" si="161"/>
        <v>3746645</v>
      </c>
    </row>
    <row r="1710" spans="1:31">
      <c r="A1710" s="26"/>
      <c r="B1710" s="210" t="s">
        <v>2947</v>
      </c>
      <c r="C1710" s="211" t="s">
        <v>2948</v>
      </c>
      <c r="D1710" s="211" t="s">
        <v>106</v>
      </c>
      <c r="E1710" s="211" t="s">
        <v>143</v>
      </c>
      <c r="F1710" s="241" t="s">
        <v>103</v>
      </c>
      <c r="G1710" s="357">
        <v>0.5</v>
      </c>
      <c r="H1710" s="360">
        <v>10291.508456676091</v>
      </c>
      <c r="I1710" s="365">
        <v>406.79298511948269</v>
      </c>
      <c r="J1710" s="332">
        <f>Table1[[#This Row],[Embellishment Area (m2)]]*Table1[[#This Row],[Construction Unit Rate ($/m)]]*Table1[[#This Row],[Embellishment Area Factor]]</f>
        <v>2093256.7232368337</v>
      </c>
      <c r="K1710" s="246">
        <v>0</v>
      </c>
      <c r="L1710" s="337">
        <v>77.249060510664719</v>
      </c>
      <c r="M1710" s="88">
        <f>Table1[[#This Row],[Size of land (m2)]]*Table1[[#This Row],[Land Unit Rate ($/m2)]]</f>
        <v>0</v>
      </c>
      <c r="N1710" s="244">
        <v>2021</v>
      </c>
      <c r="O1710" s="202">
        <f>ROUND(IF(Table1[[#This Row],[Valuation Year]]=2016,(Table1[[#This Row],[Total Construction Cost ($)]]+Table1[[#This Row],[Land Value]])*('General Input Sheet'!$G$38/'General Input Sheet'!$G$43),Table1[[#This Row],[Total Construction Cost ($)]]+Table1[[#This Row],[Land Value]]),0)</f>
        <v>2093257</v>
      </c>
      <c r="P1710" s="123" t="str" cm="1">
        <f t="array" ref="P1710">_xlfn.IFS(Table1[[#This Row],[Asset Class]]&lt;&gt;"Local","y",P$11=$E1710,"y",Table1[[#This Row],[Asset Class]]="Local","")</f>
        <v>y</v>
      </c>
      <c r="Q1710" s="86" t="str" cm="1">
        <f t="array" ref="Q1710">_xlfn.IFS(Table1[[#This Row],[Asset Class]]&lt;&gt;"Local","y",Q$11=$E1710,"y",Table1[[#This Row],[Asset Class]]="Local","")</f>
        <v>y</v>
      </c>
      <c r="R1710" s="86" t="str" cm="1">
        <f t="array" ref="R1710">_xlfn.IFS(Table1[[#This Row],[Asset Class]]&lt;&gt;"Local","y",R$11=$E1710,"y",Table1[[#This Row],[Asset Class]]="Local","")</f>
        <v>y</v>
      </c>
      <c r="S1710" s="341" t="str" cm="1">
        <f t="array" ref="S1710">_xlfn.IFS(Table1[[#This Row],[Asset Class]]&lt;&gt;"Local","y",S$11=$E1710,"y",Table1[[#This Row],[Asset Class]]="Local","")</f>
        <v>y</v>
      </c>
      <c r="T1710" s="50"/>
      <c r="U1710" s="95">
        <f>IF(Table1[[#This Row],[Asset Class]]&lt;&gt;"Local",0.25,IF(P1710="y",1,""))</f>
        <v>0.25</v>
      </c>
      <c r="V1710" s="415">
        <f>IF(Table1[[#This Row],[Asset Class]]&lt;&gt;"Local",0.25,IF(Q1710="y",1,""))</f>
        <v>0.25</v>
      </c>
      <c r="W1710" s="415">
        <f>IF(Table1[[#This Row],[Asset Class]]&lt;&gt;"Local",0.25,IF(R1710="y",1,""))</f>
        <v>0.25</v>
      </c>
      <c r="X1710" s="415">
        <f>IF(Table1[[#This Row],[Asset Class]]&lt;&gt;"Local",0.25,IF(S1710="y",1,""))</f>
        <v>0.25</v>
      </c>
      <c r="Y1710" s="95">
        <f t="shared" si="156"/>
        <v>1</v>
      </c>
      <c r="Z1710" s="50"/>
      <c r="AA1710" s="257">
        <f t="shared" si="157"/>
        <v>523314.25</v>
      </c>
      <c r="AB1710" s="258">
        <f t="shared" si="158"/>
        <v>523314.25</v>
      </c>
      <c r="AC1710" s="258">
        <f t="shared" si="159"/>
        <v>523314.25</v>
      </c>
      <c r="AD1710" s="258">
        <f t="shared" si="160"/>
        <v>523314.25</v>
      </c>
      <c r="AE1710" s="259">
        <f t="shared" si="161"/>
        <v>2093257</v>
      </c>
    </row>
    <row r="1711" spans="1:31">
      <c r="A1711" s="26"/>
      <c r="B1711" s="210" t="s">
        <v>2947</v>
      </c>
      <c r="C1711" s="211" t="s">
        <v>2949</v>
      </c>
      <c r="D1711" s="211" t="s">
        <v>106</v>
      </c>
      <c r="E1711" s="211" t="s">
        <v>143</v>
      </c>
      <c r="F1711" s="241" t="s">
        <v>108</v>
      </c>
      <c r="G1711" s="357">
        <v>0.5</v>
      </c>
      <c r="H1711" s="360">
        <v>28343.899862234754</v>
      </c>
      <c r="I1711" s="365">
        <v>406.79298511948269</v>
      </c>
      <c r="J1711" s="332">
        <f>Table1[[#This Row],[Embellishment Area (m2)]]*Table1[[#This Row],[Construction Unit Rate ($/m)]]*Table1[[#This Row],[Embellishment Area Factor]]</f>
        <v>5765049.8174430849</v>
      </c>
      <c r="K1711" s="246">
        <v>0</v>
      </c>
      <c r="L1711" s="337">
        <v>77.249060510664719</v>
      </c>
      <c r="M1711" s="88">
        <f>Table1[[#This Row],[Size of land (m2)]]*Table1[[#This Row],[Land Unit Rate ($/m2)]]</f>
        <v>0</v>
      </c>
      <c r="N1711" s="244">
        <v>2021</v>
      </c>
      <c r="O1711" s="202">
        <f>ROUND(IF(Table1[[#This Row],[Valuation Year]]=2016,(Table1[[#This Row],[Total Construction Cost ($)]]+Table1[[#This Row],[Land Value]])*('General Input Sheet'!$G$38/'General Input Sheet'!$G$43),Table1[[#This Row],[Total Construction Cost ($)]]+Table1[[#This Row],[Land Value]]),0)</f>
        <v>5765050</v>
      </c>
      <c r="P1711" s="123" t="str" cm="1">
        <f t="array" ref="P1711">_xlfn.IFS(Table1[[#This Row],[Asset Class]]&lt;&gt;"Local","y",P$11=$E1711,"y",Table1[[#This Row],[Asset Class]]="Local","")</f>
        <v>y</v>
      </c>
      <c r="Q1711" s="86" t="str" cm="1">
        <f t="array" ref="Q1711">_xlfn.IFS(Table1[[#This Row],[Asset Class]]&lt;&gt;"Local","y",Q$11=$E1711,"y",Table1[[#This Row],[Asset Class]]="Local","")</f>
        <v>y</v>
      </c>
      <c r="R1711" s="86" t="str" cm="1">
        <f t="array" ref="R1711">_xlfn.IFS(Table1[[#This Row],[Asset Class]]&lt;&gt;"Local","y",R$11=$E1711,"y",Table1[[#This Row],[Asset Class]]="Local","")</f>
        <v>y</v>
      </c>
      <c r="S1711" s="341" t="str" cm="1">
        <f t="array" ref="S1711">_xlfn.IFS(Table1[[#This Row],[Asset Class]]&lt;&gt;"Local","y",S$11=$E1711,"y",Table1[[#This Row],[Asset Class]]="Local","")</f>
        <v>y</v>
      </c>
      <c r="T1711" s="50"/>
      <c r="U1711" s="95">
        <f>IF(Table1[[#This Row],[Asset Class]]&lt;&gt;"Local",0.25,IF(P1711="y",1,""))</f>
        <v>0.25</v>
      </c>
      <c r="V1711" s="415">
        <f>IF(Table1[[#This Row],[Asset Class]]&lt;&gt;"Local",0.25,IF(Q1711="y",1,""))</f>
        <v>0.25</v>
      </c>
      <c r="W1711" s="415">
        <f>IF(Table1[[#This Row],[Asset Class]]&lt;&gt;"Local",0.25,IF(R1711="y",1,""))</f>
        <v>0.25</v>
      </c>
      <c r="X1711" s="415">
        <f>IF(Table1[[#This Row],[Asset Class]]&lt;&gt;"Local",0.25,IF(S1711="y",1,""))</f>
        <v>0.25</v>
      </c>
      <c r="Y1711" s="95">
        <f t="shared" si="156"/>
        <v>1</v>
      </c>
      <c r="Z1711" s="50"/>
      <c r="AA1711" s="257">
        <f t="shared" si="157"/>
        <v>1441262.5</v>
      </c>
      <c r="AB1711" s="258">
        <f t="shared" si="158"/>
        <v>1441262.5</v>
      </c>
      <c r="AC1711" s="258">
        <f t="shared" si="159"/>
        <v>1441262.5</v>
      </c>
      <c r="AD1711" s="258">
        <f t="shared" si="160"/>
        <v>1441262.5</v>
      </c>
      <c r="AE1711" s="259">
        <f t="shared" si="161"/>
        <v>5765050</v>
      </c>
    </row>
    <row r="1712" spans="1:31">
      <c r="A1712" s="26"/>
      <c r="B1712" s="210" t="s">
        <v>2947</v>
      </c>
      <c r="C1712" s="211" t="s">
        <v>2950</v>
      </c>
      <c r="D1712" s="211" t="s">
        <v>106</v>
      </c>
      <c r="E1712" s="211" t="s">
        <v>143</v>
      </c>
      <c r="F1712" s="241" t="s">
        <v>103</v>
      </c>
      <c r="G1712" s="357">
        <v>0.5</v>
      </c>
      <c r="H1712" s="360">
        <v>8221.1709841517204</v>
      </c>
      <c r="I1712" s="365">
        <v>406.79298511948269</v>
      </c>
      <c r="J1712" s="332">
        <f>Table1[[#This Row],[Embellishment Area (m2)]]*Table1[[#This Row],[Construction Unit Rate ($/m)]]*Table1[[#This Row],[Embellishment Area Factor]]</f>
        <v>1672157.3429103768</v>
      </c>
      <c r="K1712" s="246">
        <v>0</v>
      </c>
      <c r="L1712" s="337">
        <v>77.249060510664719</v>
      </c>
      <c r="M1712" s="88">
        <f>Table1[[#This Row],[Size of land (m2)]]*Table1[[#This Row],[Land Unit Rate ($/m2)]]</f>
        <v>0</v>
      </c>
      <c r="N1712" s="244">
        <v>2021</v>
      </c>
      <c r="O1712" s="202">
        <f>ROUND(IF(Table1[[#This Row],[Valuation Year]]=2016,(Table1[[#This Row],[Total Construction Cost ($)]]+Table1[[#This Row],[Land Value]])*('General Input Sheet'!$G$38/'General Input Sheet'!$G$43),Table1[[#This Row],[Total Construction Cost ($)]]+Table1[[#This Row],[Land Value]]),0)</f>
        <v>1672157</v>
      </c>
      <c r="P1712" s="123" t="str" cm="1">
        <f t="array" ref="P1712">_xlfn.IFS(Table1[[#This Row],[Asset Class]]&lt;&gt;"Local","y",P$11=$E1712,"y",Table1[[#This Row],[Asset Class]]="Local","")</f>
        <v>y</v>
      </c>
      <c r="Q1712" s="86" t="str" cm="1">
        <f t="array" ref="Q1712">_xlfn.IFS(Table1[[#This Row],[Asset Class]]&lt;&gt;"Local","y",Q$11=$E1712,"y",Table1[[#This Row],[Asset Class]]="Local","")</f>
        <v>y</v>
      </c>
      <c r="R1712" s="86" t="str" cm="1">
        <f t="array" ref="R1712">_xlfn.IFS(Table1[[#This Row],[Asset Class]]&lt;&gt;"Local","y",R$11=$E1712,"y",Table1[[#This Row],[Asset Class]]="Local","")</f>
        <v>y</v>
      </c>
      <c r="S1712" s="341" t="str" cm="1">
        <f t="array" ref="S1712">_xlfn.IFS(Table1[[#This Row],[Asset Class]]&lt;&gt;"Local","y",S$11=$E1712,"y",Table1[[#This Row],[Asset Class]]="Local","")</f>
        <v>y</v>
      </c>
      <c r="T1712" s="50"/>
      <c r="U1712" s="95">
        <f>IF(Table1[[#This Row],[Asset Class]]&lt;&gt;"Local",0.25,IF(P1712="y",1,""))</f>
        <v>0.25</v>
      </c>
      <c r="V1712" s="415">
        <f>IF(Table1[[#This Row],[Asset Class]]&lt;&gt;"Local",0.25,IF(Q1712="y",1,""))</f>
        <v>0.25</v>
      </c>
      <c r="W1712" s="415">
        <f>IF(Table1[[#This Row],[Asset Class]]&lt;&gt;"Local",0.25,IF(R1712="y",1,""))</f>
        <v>0.25</v>
      </c>
      <c r="X1712" s="415">
        <f>IF(Table1[[#This Row],[Asset Class]]&lt;&gt;"Local",0.25,IF(S1712="y",1,""))</f>
        <v>0.25</v>
      </c>
      <c r="Y1712" s="95">
        <f t="shared" si="156"/>
        <v>1</v>
      </c>
      <c r="Z1712" s="50"/>
      <c r="AA1712" s="257">
        <f t="shared" si="157"/>
        <v>418039.25</v>
      </c>
      <c r="AB1712" s="258">
        <f t="shared" si="158"/>
        <v>418039.25</v>
      </c>
      <c r="AC1712" s="258">
        <f t="shared" si="159"/>
        <v>418039.25</v>
      </c>
      <c r="AD1712" s="258">
        <f t="shared" si="160"/>
        <v>418039.25</v>
      </c>
      <c r="AE1712" s="259">
        <f t="shared" si="161"/>
        <v>1672157</v>
      </c>
    </row>
    <row r="1713" spans="1:31">
      <c r="A1713" s="26"/>
      <c r="B1713" s="210" t="s">
        <v>2951</v>
      </c>
      <c r="C1713" s="211" t="s">
        <v>2952</v>
      </c>
      <c r="D1713" s="211" t="s">
        <v>111</v>
      </c>
      <c r="E1713" s="211" t="s">
        <v>102</v>
      </c>
      <c r="F1713" s="241" t="s">
        <v>103</v>
      </c>
      <c r="G1713" s="357">
        <v>0.5</v>
      </c>
      <c r="H1713" s="360">
        <v>1094.090128775975</v>
      </c>
      <c r="I1713" s="365">
        <v>143.96305955739601</v>
      </c>
      <c r="J1713" s="332">
        <f>Table1[[#This Row],[Embellishment Area (m2)]]*Table1[[#This Row],[Construction Unit Rate ($/m)]]*Table1[[#This Row],[Embellishment Area Factor]]</f>
        <v>78754.281185067375</v>
      </c>
      <c r="K1713" s="246">
        <v>2188.18025755195</v>
      </c>
      <c r="L1713" s="337">
        <v>39.027494808321961</v>
      </c>
      <c r="M1713" s="88">
        <f>Table1[[#This Row],[Size of land (m2)]]*Table1[[#This Row],[Land Unit Rate ($/m2)]]</f>
        <v>85399.193641281337</v>
      </c>
      <c r="N1713" s="244">
        <v>2021</v>
      </c>
      <c r="O1713" s="202">
        <f>ROUND(IF(Table1[[#This Row],[Valuation Year]]=2016,(Table1[[#This Row],[Total Construction Cost ($)]]+Table1[[#This Row],[Land Value]])*('General Input Sheet'!$G$38/'General Input Sheet'!$G$43),Table1[[#This Row],[Total Construction Cost ($)]]+Table1[[#This Row],[Land Value]]),0)</f>
        <v>164153</v>
      </c>
      <c r="P1713" s="123" t="str" cm="1">
        <f t="array" ref="P1713">_xlfn.IFS(Table1[[#This Row],[Asset Class]]&lt;&gt;"Local","y",P$11=$E1713,"y",Table1[[#This Row],[Asset Class]]="Local","")</f>
        <v/>
      </c>
      <c r="Q1713" s="86" t="str" cm="1">
        <f t="array" ref="Q1713">_xlfn.IFS(Table1[[#This Row],[Asset Class]]&lt;&gt;"Local","y",Q$11=$E1713,"y",Table1[[#This Row],[Asset Class]]="Local","")</f>
        <v/>
      </c>
      <c r="R1713" s="86" t="str" cm="1">
        <f t="array" ref="R1713">_xlfn.IFS(Table1[[#This Row],[Asset Class]]&lt;&gt;"Local","y",R$11=$E1713,"y",Table1[[#This Row],[Asset Class]]="Local","")</f>
        <v>y</v>
      </c>
      <c r="S1713" s="341" t="str" cm="1">
        <f t="array" ref="S1713">_xlfn.IFS(Table1[[#This Row],[Asset Class]]&lt;&gt;"Local","y",S$11=$E1713,"y",Table1[[#This Row],[Asset Class]]="Local","")</f>
        <v/>
      </c>
      <c r="T1713" s="50"/>
      <c r="U1713" s="95" t="str">
        <f>IF(Table1[[#This Row],[Asset Class]]&lt;&gt;"Local",0.25,IF(P1713="y",1,""))</f>
        <v/>
      </c>
      <c r="V1713" s="415" t="str">
        <f>IF(Table1[[#This Row],[Asset Class]]&lt;&gt;"Local",0.25,IF(Q1713="y",1,""))</f>
        <v/>
      </c>
      <c r="W1713" s="415">
        <f>IF(Table1[[#This Row],[Asset Class]]&lt;&gt;"Local",0.25,IF(R1713="y",1,""))</f>
        <v>1</v>
      </c>
      <c r="X1713" s="415" t="str">
        <f>IF(Table1[[#This Row],[Asset Class]]&lt;&gt;"Local",0.25,IF(S1713="y",1,""))</f>
        <v/>
      </c>
      <c r="Y1713" s="95">
        <f t="shared" si="156"/>
        <v>1</v>
      </c>
      <c r="Z1713" s="50"/>
      <c r="AA1713" s="257" t="str">
        <f t="shared" si="157"/>
        <v/>
      </c>
      <c r="AB1713" s="258" t="str">
        <f t="shared" si="158"/>
        <v/>
      </c>
      <c r="AC1713" s="258">
        <f t="shared" si="159"/>
        <v>164153</v>
      </c>
      <c r="AD1713" s="258" t="str">
        <f t="shared" si="160"/>
        <v/>
      </c>
      <c r="AE1713" s="259">
        <f t="shared" si="161"/>
        <v>164153</v>
      </c>
    </row>
    <row r="1714" spans="1:31">
      <c r="A1714" s="26"/>
      <c r="B1714" s="210" t="s">
        <v>2953</v>
      </c>
      <c r="C1714" s="211" t="s">
        <v>2954</v>
      </c>
      <c r="D1714" s="211" t="s">
        <v>111</v>
      </c>
      <c r="E1714" s="211" t="s">
        <v>107</v>
      </c>
      <c r="F1714" s="241" t="s">
        <v>103</v>
      </c>
      <c r="G1714" s="357">
        <v>0.5</v>
      </c>
      <c r="H1714" s="360">
        <v>19637.706301593818</v>
      </c>
      <c r="I1714" s="365">
        <v>111.62041035606889</v>
      </c>
      <c r="J1714" s="332">
        <f>Table1[[#This Row],[Embellishment Area (m2)]]*Table1[[#This Row],[Construction Unit Rate ($/m)]]*Table1[[#This Row],[Embellishment Area Factor]]</f>
        <v>1095984.417917931</v>
      </c>
      <c r="K1714" s="246">
        <v>0</v>
      </c>
      <c r="L1714" s="337">
        <v>66.125722619436161</v>
      </c>
      <c r="M1714" s="88">
        <f>Table1[[#This Row],[Size of land (m2)]]*Table1[[#This Row],[Land Unit Rate ($/m2)]]</f>
        <v>0</v>
      </c>
      <c r="N1714" s="244">
        <v>2021</v>
      </c>
      <c r="O1714" s="202">
        <f>ROUND(IF(Table1[[#This Row],[Valuation Year]]=2016,(Table1[[#This Row],[Total Construction Cost ($)]]+Table1[[#This Row],[Land Value]])*('General Input Sheet'!$G$38/'General Input Sheet'!$G$43),Table1[[#This Row],[Total Construction Cost ($)]]+Table1[[#This Row],[Land Value]]),0)</f>
        <v>1095984</v>
      </c>
      <c r="P1714" s="123" t="str" cm="1">
        <f t="array" ref="P1714">_xlfn.IFS(Table1[[#This Row],[Asset Class]]&lt;&gt;"Local","y",P$11=$E1714,"y",Table1[[#This Row],[Asset Class]]="Local","")</f>
        <v>y</v>
      </c>
      <c r="Q1714" s="86" t="str" cm="1">
        <f t="array" ref="Q1714">_xlfn.IFS(Table1[[#This Row],[Asset Class]]&lt;&gt;"Local","y",Q$11=$E1714,"y",Table1[[#This Row],[Asset Class]]="Local","")</f>
        <v/>
      </c>
      <c r="R1714" s="86" t="str" cm="1">
        <f t="array" ref="R1714">_xlfn.IFS(Table1[[#This Row],[Asset Class]]&lt;&gt;"Local","y",R$11=$E1714,"y",Table1[[#This Row],[Asset Class]]="Local","")</f>
        <v/>
      </c>
      <c r="S1714" s="341" t="str" cm="1">
        <f t="array" ref="S1714">_xlfn.IFS(Table1[[#This Row],[Asset Class]]&lt;&gt;"Local","y",S$11=$E1714,"y",Table1[[#This Row],[Asset Class]]="Local","")</f>
        <v/>
      </c>
      <c r="T1714" s="50"/>
      <c r="U1714" s="95">
        <f>IF(Table1[[#This Row],[Asset Class]]&lt;&gt;"Local",0.25,IF(P1714="y",1,""))</f>
        <v>1</v>
      </c>
      <c r="V1714" s="415" t="str">
        <f>IF(Table1[[#This Row],[Asset Class]]&lt;&gt;"Local",0.25,IF(Q1714="y",1,""))</f>
        <v/>
      </c>
      <c r="W1714" s="415" t="str">
        <f>IF(Table1[[#This Row],[Asset Class]]&lt;&gt;"Local",0.25,IF(R1714="y",1,""))</f>
        <v/>
      </c>
      <c r="X1714" s="415" t="str">
        <f>IF(Table1[[#This Row],[Asset Class]]&lt;&gt;"Local",0.25,IF(S1714="y",1,""))</f>
        <v/>
      </c>
      <c r="Y1714" s="95">
        <f t="shared" si="156"/>
        <v>1</v>
      </c>
      <c r="Z1714" s="50"/>
      <c r="AA1714" s="257">
        <f t="shared" si="157"/>
        <v>1095984</v>
      </c>
      <c r="AB1714" s="258" t="str">
        <f t="shared" si="158"/>
        <v/>
      </c>
      <c r="AC1714" s="258" t="str">
        <f t="shared" si="159"/>
        <v/>
      </c>
      <c r="AD1714" s="258" t="str">
        <f t="shared" si="160"/>
        <v/>
      </c>
      <c r="AE1714" s="259">
        <f t="shared" si="161"/>
        <v>1095984</v>
      </c>
    </row>
    <row r="1715" spans="1:31">
      <c r="A1715" s="26"/>
      <c r="B1715" s="210" t="s">
        <v>2955</v>
      </c>
      <c r="C1715" s="211" t="s">
        <v>2956</v>
      </c>
      <c r="D1715" s="211" t="s">
        <v>111</v>
      </c>
      <c r="E1715" s="211" t="s">
        <v>107</v>
      </c>
      <c r="F1715" s="241" t="s">
        <v>103</v>
      </c>
      <c r="G1715" s="357">
        <v>0.5</v>
      </c>
      <c r="H1715" s="360">
        <v>2237.4284925611946</v>
      </c>
      <c r="I1715" s="365">
        <v>111.62041035606889</v>
      </c>
      <c r="J1715" s="332">
        <f>Table1[[#This Row],[Embellishment Area (m2)]]*Table1[[#This Row],[Construction Unit Rate ($/m)]]*Table1[[#This Row],[Embellishment Area Factor]]</f>
        <v>124871.34324102059</v>
      </c>
      <c r="K1715" s="246">
        <v>0</v>
      </c>
      <c r="L1715" s="337">
        <v>66.125722619436161</v>
      </c>
      <c r="M1715" s="88">
        <f>Table1[[#This Row],[Size of land (m2)]]*Table1[[#This Row],[Land Unit Rate ($/m2)]]</f>
        <v>0</v>
      </c>
      <c r="N1715" s="244">
        <v>2021</v>
      </c>
      <c r="O1715" s="202">
        <f>ROUND(IF(Table1[[#This Row],[Valuation Year]]=2016,(Table1[[#This Row],[Total Construction Cost ($)]]+Table1[[#This Row],[Land Value]])*('General Input Sheet'!$G$38/'General Input Sheet'!$G$43),Table1[[#This Row],[Total Construction Cost ($)]]+Table1[[#This Row],[Land Value]]),0)</f>
        <v>124871</v>
      </c>
      <c r="P1715" s="123" t="str" cm="1">
        <f t="array" ref="P1715">_xlfn.IFS(Table1[[#This Row],[Asset Class]]&lt;&gt;"Local","y",P$11=$E1715,"y",Table1[[#This Row],[Asset Class]]="Local","")</f>
        <v>y</v>
      </c>
      <c r="Q1715" s="86" t="str" cm="1">
        <f t="array" ref="Q1715">_xlfn.IFS(Table1[[#This Row],[Asset Class]]&lt;&gt;"Local","y",Q$11=$E1715,"y",Table1[[#This Row],[Asset Class]]="Local","")</f>
        <v/>
      </c>
      <c r="R1715" s="86" t="str" cm="1">
        <f t="array" ref="R1715">_xlfn.IFS(Table1[[#This Row],[Asset Class]]&lt;&gt;"Local","y",R$11=$E1715,"y",Table1[[#This Row],[Asset Class]]="Local","")</f>
        <v/>
      </c>
      <c r="S1715" s="341" t="str" cm="1">
        <f t="array" ref="S1715">_xlfn.IFS(Table1[[#This Row],[Asset Class]]&lt;&gt;"Local","y",S$11=$E1715,"y",Table1[[#This Row],[Asset Class]]="Local","")</f>
        <v/>
      </c>
      <c r="T1715" s="50"/>
      <c r="U1715" s="95">
        <f>IF(Table1[[#This Row],[Asset Class]]&lt;&gt;"Local",0.25,IF(P1715="y",1,""))</f>
        <v>1</v>
      </c>
      <c r="V1715" s="415" t="str">
        <f>IF(Table1[[#This Row],[Asset Class]]&lt;&gt;"Local",0.25,IF(Q1715="y",1,""))</f>
        <v/>
      </c>
      <c r="W1715" s="415" t="str">
        <f>IF(Table1[[#This Row],[Asset Class]]&lt;&gt;"Local",0.25,IF(R1715="y",1,""))</f>
        <v/>
      </c>
      <c r="X1715" s="415" t="str">
        <f>IF(Table1[[#This Row],[Asset Class]]&lt;&gt;"Local",0.25,IF(S1715="y",1,""))</f>
        <v/>
      </c>
      <c r="Y1715" s="95">
        <f t="shared" si="156"/>
        <v>1</v>
      </c>
      <c r="Z1715" s="50"/>
      <c r="AA1715" s="257">
        <f t="shared" si="157"/>
        <v>124871</v>
      </c>
      <c r="AB1715" s="258" t="str">
        <f t="shared" si="158"/>
        <v/>
      </c>
      <c r="AC1715" s="258" t="str">
        <f t="shared" si="159"/>
        <v/>
      </c>
      <c r="AD1715" s="258" t="str">
        <f t="shared" si="160"/>
        <v/>
      </c>
      <c r="AE1715" s="259">
        <f t="shared" si="161"/>
        <v>124871</v>
      </c>
    </row>
    <row r="1716" spans="1:31">
      <c r="A1716" s="26"/>
      <c r="B1716" s="210" t="s">
        <v>2957</v>
      </c>
      <c r="C1716" s="211" t="s">
        <v>2958</v>
      </c>
      <c r="D1716" s="211" t="s">
        <v>111</v>
      </c>
      <c r="E1716" s="211" t="s">
        <v>102</v>
      </c>
      <c r="F1716" s="241" t="s">
        <v>103</v>
      </c>
      <c r="G1716" s="357">
        <v>0.5</v>
      </c>
      <c r="H1716" s="360">
        <v>3180.4803389819049</v>
      </c>
      <c r="I1716" s="365">
        <v>143.96305955739601</v>
      </c>
      <c r="J1716" s="332">
        <f>Table1[[#This Row],[Embellishment Area (m2)]]*Table1[[#This Row],[Construction Unit Rate ($/m)]]*Table1[[#This Row],[Embellishment Area Factor]]</f>
        <v>228935.8402309895</v>
      </c>
      <c r="K1716" s="246">
        <v>6360.9606779638098</v>
      </c>
      <c r="L1716" s="337">
        <v>39.027494808321961</v>
      </c>
      <c r="M1716" s="88">
        <f>Table1[[#This Row],[Size of land (m2)]]*Table1[[#This Row],[Land Unit Rate ($/m2)]]</f>
        <v>248252.35983517274</v>
      </c>
      <c r="N1716" s="244">
        <v>2021</v>
      </c>
      <c r="O1716" s="202">
        <f>ROUND(IF(Table1[[#This Row],[Valuation Year]]=2016,(Table1[[#This Row],[Total Construction Cost ($)]]+Table1[[#This Row],[Land Value]])*('General Input Sheet'!$G$38/'General Input Sheet'!$G$43),Table1[[#This Row],[Total Construction Cost ($)]]+Table1[[#This Row],[Land Value]]),0)</f>
        <v>477188</v>
      </c>
      <c r="P1716" s="123" t="str" cm="1">
        <f t="array" ref="P1716">_xlfn.IFS(Table1[[#This Row],[Asset Class]]&lt;&gt;"Local","y",P$11=$E1716,"y",Table1[[#This Row],[Asset Class]]="Local","")</f>
        <v/>
      </c>
      <c r="Q1716" s="86" t="str" cm="1">
        <f t="array" ref="Q1716">_xlfn.IFS(Table1[[#This Row],[Asset Class]]&lt;&gt;"Local","y",Q$11=$E1716,"y",Table1[[#This Row],[Asset Class]]="Local","")</f>
        <v/>
      </c>
      <c r="R1716" s="86" t="str" cm="1">
        <f t="array" ref="R1716">_xlfn.IFS(Table1[[#This Row],[Asset Class]]&lt;&gt;"Local","y",R$11=$E1716,"y",Table1[[#This Row],[Asset Class]]="Local","")</f>
        <v>y</v>
      </c>
      <c r="S1716" s="341" t="str" cm="1">
        <f t="array" ref="S1716">_xlfn.IFS(Table1[[#This Row],[Asset Class]]&lt;&gt;"Local","y",S$11=$E1716,"y",Table1[[#This Row],[Asset Class]]="Local","")</f>
        <v/>
      </c>
      <c r="T1716" s="50"/>
      <c r="U1716" s="95" t="str">
        <f>IF(Table1[[#This Row],[Asset Class]]&lt;&gt;"Local",0.25,IF(P1716="y",1,""))</f>
        <v/>
      </c>
      <c r="V1716" s="415" t="str">
        <f>IF(Table1[[#This Row],[Asset Class]]&lt;&gt;"Local",0.25,IF(Q1716="y",1,""))</f>
        <v/>
      </c>
      <c r="W1716" s="415">
        <f>IF(Table1[[#This Row],[Asset Class]]&lt;&gt;"Local",0.25,IF(R1716="y",1,""))</f>
        <v>1</v>
      </c>
      <c r="X1716" s="415" t="str">
        <f>IF(Table1[[#This Row],[Asset Class]]&lt;&gt;"Local",0.25,IF(S1716="y",1,""))</f>
        <v/>
      </c>
      <c r="Y1716" s="95">
        <f t="shared" si="156"/>
        <v>1</v>
      </c>
      <c r="Z1716" s="50"/>
      <c r="AA1716" s="257" t="str">
        <f t="shared" si="157"/>
        <v/>
      </c>
      <c r="AB1716" s="258" t="str">
        <f t="shared" si="158"/>
        <v/>
      </c>
      <c r="AC1716" s="258">
        <f t="shared" si="159"/>
        <v>477188</v>
      </c>
      <c r="AD1716" s="258" t="str">
        <f t="shared" si="160"/>
        <v/>
      </c>
      <c r="AE1716" s="259">
        <f t="shared" si="161"/>
        <v>477188</v>
      </c>
    </row>
    <row r="1717" spans="1:31">
      <c r="A1717" s="26"/>
      <c r="B1717" s="210" t="s">
        <v>2959</v>
      </c>
      <c r="C1717" s="211" t="s">
        <v>2960</v>
      </c>
      <c r="D1717" s="211" t="s">
        <v>111</v>
      </c>
      <c r="E1717" s="211" t="s">
        <v>143</v>
      </c>
      <c r="F1717" s="241" t="s">
        <v>103</v>
      </c>
      <c r="G1717" s="357">
        <v>0.5</v>
      </c>
      <c r="H1717" s="360">
        <v>1334.7399072120425</v>
      </c>
      <c r="I1717" s="365">
        <v>115.6419902144599</v>
      </c>
      <c r="J1717" s="332">
        <f>Table1[[#This Row],[Embellishment Area (m2)]]*Table1[[#This Row],[Construction Unit Rate ($/m)]]*Table1[[#This Row],[Embellishment Area Factor]]</f>
        <v>77175.989644332061</v>
      </c>
      <c r="K1717" s="246">
        <v>0</v>
      </c>
      <c r="L1717" s="337">
        <v>85.331826959272703</v>
      </c>
      <c r="M1717" s="88">
        <f>Table1[[#This Row],[Size of land (m2)]]*Table1[[#This Row],[Land Unit Rate ($/m2)]]</f>
        <v>0</v>
      </c>
      <c r="N1717" s="244">
        <v>2021</v>
      </c>
      <c r="O1717" s="202">
        <f>ROUND(IF(Table1[[#This Row],[Valuation Year]]=2016,(Table1[[#This Row],[Total Construction Cost ($)]]+Table1[[#This Row],[Land Value]])*('General Input Sheet'!$G$38/'General Input Sheet'!$G$43),Table1[[#This Row],[Total Construction Cost ($)]]+Table1[[#This Row],[Land Value]]),0)</f>
        <v>77176</v>
      </c>
      <c r="P1717" s="123" t="str" cm="1">
        <f t="array" ref="P1717">_xlfn.IFS(Table1[[#This Row],[Asset Class]]&lt;&gt;"Local","y",P$11=$E1717,"y",Table1[[#This Row],[Asset Class]]="Local","")</f>
        <v/>
      </c>
      <c r="Q1717" s="86" t="str" cm="1">
        <f t="array" ref="Q1717">_xlfn.IFS(Table1[[#This Row],[Asset Class]]&lt;&gt;"Local","y",Q$11=$E1717,"y",Table1[[#This Row],[Asset Class]]="Local","")</f>
        <v>y</v>
      </c>
      <c r="R1717" s="86" t="str" cm="1">
        <f t="array" ref="R1717">_xlfn.IFS(Table1[[#This Row],[Asset Class]]&lt;&gt;"Local","y",R$11=$E1717,"y",Table1[[#This Row],[Asset Class]]="Local","")</f>
        <v/>
      </c>
      <c r="S1717" s="341" t="str" cm="1">
        <f t="array" ref="S1717">_xlfn.IFS(Table1[[#This Row],[Asset Class]]&lt;&gt;"Local","y",S$11=$E1717,"y",Table1[[#This Row],[Asset Class]]="Local","")</f>
        <v/>
      </c>
      <c r="T1717" s="50"/>
      <c r="U1717" s="95" t="str">
        <f>IF(Table1[[#This Row],[Asset Class]]&lt;&gt;"Local",0.25,IF(P1717="y",1,""))</f>
        <v/>
      </c>
      <c r="V1717" s="415">
        <f>IF(Table1[[#This Row],[Asset Class]]&lt;&gt;"Local",0.25,IF(Q1717="y",1,""))</f>
        <v>1</v>
      </c>
      <c r="W1717" s="415" t="str">
        <f>IF(Table1[[#This Row],[Asset Class]]&lt;&gt;"Local",0.25,IF(R1717="y",1,""))</f>
        <v/>
      </c>
      <c r="X1717" s="415" t="str">
        <f>IF(Table1[[#This Row],[Asset Class]]&lt;&gt;"Local",0.25,IF(S1717="y",1,""))</f>
        <v/>
      </c>
      <c r="Y1717" s="95">
        <f t="shared" si="156"/>
        <v>1</v>
      </c>
      <c r="Z1717" s="50"/>
      <c r="AA1717" s="257" t="str">
        <f t="shared" si="157"/>
        <v/>
      </c>
      <c r="AB1717" s="258">
        <f t="shared" si="158"/>
        <v>77176</v>
      </c>
      <c r="AC1717" s="258" t="str">
        <f t="shared" si="159"/>
        <v/>
      </c>
      <c r="AD1717" s="258" t="str">
        <f t="shared" si="160"/>
        <v/>
      </c>
      <c r="AE1717" s="259">
        <f t="shared" si="161"/>
        <v>77176</v>
      </c>
    </row>
    <row r="1718" spans="1:31">
      <c r="A1718" s="26"/>
      <c r="B1718" s="210" t="s">
        <v>2961</v>
      </c>
      <c r="C1718" s="211" t="s">
        <v>2962</v>
      </c>
      <c r="D1718" s="211" t="s">
        <v>111</v>
      </c>
      <c r="E1718" s="211" t="s">
        <v>107</v>
      </c>
      <c r="F1718" s="241" t="s">
        <v>103</v>
      </c>
      <c r="G1718" s="357">
        <v>0.5</v>
      </c>
      <c r="H1718" s="360">
        <v>6805.5812888989349</v>
      </c>
      <c r="I1718" s="365">
        <v>111.62041035606889</v>
      </c>
      <c r="J1718" s="332">
        <f>Table1[[#This Row],[Embellishment Area (m2)]]*Table1[[#This Row],[Construction Unit Rate ($/m)]]*Table1[[#This Row],[Embellishment Area Factor]]</f>
        <v>379820.88808924163</v>
      </c>
      <c r="K1718" s="246">
        <v>0</v>
      </c>
      <c r="L1718" s="337">
        <v>66.125722619436161</v>
      </c>
      <c r="M1718" s="88">
        <f>Table1[[#This Row],[Size of land (m2)]]*Table1[[#This Row],[Land Unit Rate ($/m2)]]</f>
        <v>0</v>
      </c>
      <c r="N1718" s="244">
        <v>2021</v>
      </c>
      <c r="O1718" s="202">
        <f>ROUND(IF(Table1[[#This Row],[Valuation Year]]=2016,(Table1[[#This Row],[Total Construction Cost ($)]]+Table1[[#This Row],[Land Value]])*('General Input Sheet'!$G$38/'General Input Sheet'!$G$43),Table1[[#This Row],[Total Construction Cost ($)]]+Table1[[#This Row],[Land Value]]),0)</f>
        <v>379821</v>
      </c>
      <c r="P1718" s="123" t="str" cm="1">
        <f t="array" ref="P1718">_xlfn.IFS(Table1[[#This Row],[Asset Class]]&lt;&gt;"Local","y",P$11=$E1718,"y",Table1[[#This Row],[Asset Class]]="Local","")</f>
        <v>y</v>
      </c>
      <c r="Q1718" s="86" t="str" cm="1">
        <f t="array" ref="Q1718">_xlfn.IFS(Table1[[#This Row],[Asset Class]]&lt;&gt;"Local","y",Q$11=$E1718,"y",Table1[[#This Row],[Asset Class]]="Local","")</f>
        <v/>
      </c>
      <c r="R1718" s="86" t="str" cm="1">
        <f t="array" ref="R1718">_xlfn.IFS(Table1[[#This Row],[Asset Class]]&lt;&gt;"Local","y",R$11=$E1718,"y",Table1[[#This Row],[Asset Class]]="Local","")</f>
        <v/>
      </c>
      <c r="S1718" s="341" t="str" cm="1">
        <f t="array" ref="S1718">_xlfn.IFS(Table1[[#This Row],[Asset Class]]&lt;&gt;"Local","y",S$11=$E1718,"y",Table1[[#This Row],[Asset Class]]="Local","")</f>
        <v/>
      </c>
      <c r="T1718" s="50"/>
      <c r="U1718" s="95">
        <f>IF(Table1[[#This Row],[Asset Class]]&lt;&gt;"Local",0.25,IF(P1718="y",1,""))</f>
        <v>1</v>
      </c>
      <c r="V1718" s="415" t="str">
        <f>IF(Table1[[#This Row],[Asset Class]]&lt;&gt;"Local",0.25,IF(Q1718="y",1,""))</f>
        <v/>
      </c>
      <c r="W1718" s="415" t="str">
        <f>IF(Table1[[#This Row],[Asset Class]]&lt;&gt;"Local",0.25,IF(R1718="y",1,""))</f>
        <v/>
      </c>
      <c r="X1718" s="415" t="str">
        <f>IF(Table1[[#This Row],[Asset Class]]&lt;&gt;"Local",0.25,IF(S1718="y",1,""))</f>
        <v/>
      </c>
      <c r="Y1718" s="95">
        <f t="shared" si="156"/>
        <v>1</v>
      </c>
      <c r="Z1718" s="50"/>
      <c r="AA1718" s="257">
        <f t="shared" si="157"/>
        <v>379821</v>
      </c>
      <c r="AB1718" s="258" t="str">
        <f t="shared" si="158"/>
        <v/>
      </c>
      <c r="AC1718" s="258" t="str">
        <f t="shared" si="159"/>
        <v/>
      </c>
      <c r="AD1718" s="258" t="str">
        <f t="shared" si="160"/>
        <v/>
      </c>
      <c r="AE1718" s="259">
        <f t="shared" si="161"/>
        <v>379821</v>
      </c>
    </row>
    <row r="1719" spans="1:31">
      <c r="A1719" s="26"/>
      <c r="B1719" s="210" t="s">
        <v>2963</v>
      </c>
      <c r="C1719" s="211" t="s">
        <v>2964</v>
      </c>
      <c r="D1719" s="211" t="s">
        <v>111</v>
      </c>
      <c r="E1719" s="211" t="s">
        <v>102</v>
      </c>
      <c r="F1719" s="241" t="s">
        <v>108</v>
      </c>
      <c r="G1719" s="357">
        <v>0.5</v>
      </c>
      <c r="H1719" s="360">
        <v>9645.4792589567842</v>
      </c>
      <c r="I1719" s="365">
        <v>143.96305955739601</v>
      </c>
      <c r="J1719" s="332">
        <f>Table1[[#This Row],[Embellishment Area (m2)]]*Table1[[#This Row],[Construction Unit Rate ($/m)]]*Table1[[#This Row],[Embellishment Area Factor]]</f>
        <v>694296.35250841174</v>
      </c>
      <c r="K1719" s="246">
        <v>0</v>
      </c>
      <c r="L1719" s="337">
        <v>39.027494808321961</v>
      </c>
      <c r="M1719" s="88">
        <f>Table1[[#This Row],[Size of land (m2)]]*Table1[[#This Row],[Land Unit Rate ($/m2)]]</f>
        <v>0</v>
      </c>
      <c r="N1719" s="244">
        <v>2021</v>
      </c>
      <c r="O1719" s="202">
        <f>ROUND(IF(Table1[[#This Row],[Valuation Year]]=2016,(Table1[[#This Row],[Total Construction Cost ($)]]+Table1[[#This Row],[Land Value]])*('General Input Sheet'!$G$38/'General Input Sheet'!$G$43),Table1[[#This Row],[Total Construction Cost ($)]]+Table1[[#This Row],[Land Value]]),0)</f>
        <v>694296</v>
      </c>
      <c r="P1719" s="123" t="str" cm="1">
        <f t="array" ref="P1719">_xlfn.IFS(Table1[[#This Row],[Asset Class]]&lt;&gt;"Local","y",P$11=$E1719,"y",Table1[[#This Row],[Asset Class]]="Local","")</f>
        <v/>
      </c>
      <c r="Q1719" s="86" t="str" cm="1">
        <f t="array" ref="Q1719">_xlfn.IFS(Table1[[#This Row],[Asset Class]]&lt;&gt;"Local","y",Q$11=$E1719,"y",Table1[[#This Row],[Asset Class]]="Local","")</f>
        <v/>
      </c>
      <c r="R1719" s="86" t="str" cm="1">
        <f t="array" ref="R1719">_xlfn.IFS(Table1[[#This Row],[Asset Class]]&lt;&gt;"Local","y",R$11=$E1719,"y",Table1[[#This Row],[Asset Class]]="Local","")</f>
        <v>y</v>
      </c>
      <c r="S1719" s="341" t="str" cm="1">
        <f t="array" ref="S1719">_xlfn.IFS(Table1[[#This Row],[Asset Class]]&lt;&gt;"Local","y",S$11=$E1719,"y",Table1[[#This Row],[Asset Class]]="Local","")</f>
        <v/>
      </c>
      <c r="T1719" s="50"/>
      <c r="U1719" s="95" t="str">
        <f>IF(Table1[[#This Row],[Asset Class]]&lt;&gt;"Local",0.25,IF(P1719="y",1,""))</f>
        <v/>
      </c>
      <c r="V1719" s="415" t="str">
        <f>IF(Table1[[#This Row],[Asset Class]]&lt;&gt;"Local",0.25,IF(Q1719="y",1,""))</f>
        <v/>
      </c>
      <c r="W1719" s="415">
        <f>IF(Table1[[#This Row],[Asset Class]]&lt;&gt;"Local",0.25,IF(R1719="y",1,""))</f>
        <v>1</v>
      </c>
      <c r="X1719" s="415" t="str">
        <f>IF(Table1[[#This Row],[Asset Class]]&lt;&gt;"Local",0.25,IF(S1719="y",1,""))</f>
        <v/>
      </c>
      <c r="Y1719" s="95">
        <f t="shared" si="156"/>
        <v>1</v>
      </c>
      <c r="Z1719" s="50"/>
      <c r="AA1719" s="257" t="str">
        <f t="shared" si="157"/>
        <v/>
      </c>
      <c r="AB1719" s="258" t="str">
        <f t="shared" si="158"/>
        <v/>
      </c>
      <c r="AC1719" s="258">
        <f t="shared" si="159"/>
        <v>694296</v>
      </c>
      <c r="AD1719" s="258" t="str">
        <f t="shared" si="160"/>
        <v/>
      </c>
      <c r="AE1719" s="259">
        <f t="shared" si="161"/>
        <v>694296</v>
      </c>
    </row>
    <row r="1720" spans="1:31">
      <c r="A1720" s="26"/>
      <c r="B1720" s="210" t="s">
        <v>2965</v>
      </c>
      <c r="C1720" s="211" t="s">
        <v>2966</v>
      </c>
      <c r="D1720" s="211" t="s">
        <v>111</v>
      </c>
      <c r="E1720" s="211" t="s">
        <v>107</v>
      </c>
      <c r="F1720" s="241" t="s">
        <v>108</v>
      </c>
      <c r="G1720" s="357">
        <v>0.5</v>
      </c>
      <c r="H1720" s="360">
        <v>26474.355130229826</v>
      </c>
      <c r="I1720" s="365">
        <v>111.62041035606889</v>
      </c>
      <c r="J1720" s="332">
        <f>Table1[[#This Row],[Embellishment Area (m2)]]*Table1[[#This Row],[Construction Unit Rate ($/m)]]*Table1[[#This Row],[Embellishment Area Factor]]</f>
        <v>1477539.1917742754</v>
      </c>
      <c r="K1720" s="246">
        <v>52948.710260459651</v>
      </c>
      <c r="L1720" s="337">
        <v>66.125722619436161</v>
      </c>
      <c r="M1720" s="88">
        <f>Table1[[#This Row],[Size of land (m2)]]*Table1[[#This Row],[Land Unit Rate ($/m2)]]</f>
        <v>3501271.7277400484</v>
      </c>
      <c r="N1720" s="244">
        <v>2021</v>
      </c>
      <c r="O1720" s="202">
        <f>ROUND(IF(Table1[[#This Row],[Valuation Year]]=2016,(Table1[[#This Row],[Total Construction Cost ($)]]+Table1[[#This Row],[Land Value]])*('General Input Sheet'!$G$38/'General Input Sheet'!$G$43),Table1[[#This Row],[Total Construction Cost ($)]]+Table1[[#This Row],[Land Value]]),0)</f>
        <v>4978811</v>
      </c>
      <c r="P1720" s="123" t="str" cm="1">
        <f t="array" ref="P1720">_xlfn.IFS(Table1[[#This Row],[Asset Class]]&lt;&gt;"Local","y",P$11=$E1720,"y",Table1[[#This Row],[Asset Class]]="Local","")</f>
        <v>y</v>
      </c>
      <c r="Q1720" s="86" t="str" cm="1">
        <f t="array" ref="Q1720">_xlfn.IFS(Table1[[#This Row],[Asset Class]]&lt;&gt;"Local","y",Q$11=$E1720,"y",Table1[[#This Row],[Asset Class]]="Local","")</f>
        <v/>
      </c>
      <c r="R1720" s="86" t="str" cm="1">
        <f t="array" ref="R1720">_xlfn.IFS(Table1[[#This Row],[Asset Class]]&lt;&gt;"Local","y",R$11=$E1720,"y",Table1[[#This Row],[Asset Class]]="Local","")</f>
        <v/>
      </c>
      <c r="S1720" s="341" t="str" cm="1">
        <f t="array" ref="S1720">_xlfn.IFS(Table1[[#This Row],[Asset Class]]&lt;&gt;"Local","y",S$11=$E1720,"y",Table1[[#This Row],[Asset Class]]="Local","")</f>
        <v/>
      </c>
      <c r="T1720" s="50"/>
      <c r="U1720" s="95">
        <f>IF(Table1[[#This Row],[Asset Class]]&lt;&gt;"Local",0.25,IF(P1720="y",1,""))</f>
        <v>1</v>
      </c>
      <c r="V1720" s="415" t="str">
        <f>IF(Table1[[#This Row],[Asset Class]]&lt;&gt;"Local",0.25,IF(Q1720="y",1,""))</f>
        <v/>
      </c>
      <c r="W1720" s="415" t="str">
        <f>IF(Table1[[#This Row],[Asset Class]]&lt;&gt;"Local",0.25,IF(R1720="y",1,""))</f>
        <v/>
      </c>
      <c r="X1720" s="415" t="str">
        <f>IF(Table1[[#This Row],[Asset Class]]&lt;&gt;"Local",0.25,IF(S1720="y",1,""))</f>
        <v/>
      </c>
      <c r="Y1720" s="95">
        <f t="shared" si="156"/>
        <v>1</v>
      </c>
      <c r="Z1720" s="50"/>
      <c r="AA1720" s="257">
        <f t="shared" si="157"/>
        <v>4978811</v>
      </c>
      <c r="AB1720" s="258" t="str">
        <f t="shared" si="158"/>
        <v/>
      </c>
      <c r="AC1720" s="258" t="str">
        <f t="shared" si="159"/>
        <v/>
      </c>
      <c r="AD1720" s="258" t="str">
        <f t="shared" si="160"/>
        <v/>
      </c>
      <c r="AE1720" s="259">
        <f t="shared" si="161"/>
        <v>4978811</v>
      </c>
    </row>
    <row r="1721" spans="1:31">
      <c r="A1721" s="26"/>
      <c r="B1721" s="210" t="s">
        <v>2967</v>
      </c>
      <c r="C1721" s="211" t="s">
        <v>2968</v>
      </c>
      <c r="D1721" s="211" t="s">
        <v>111</v>
      </c>
      <c r="E1721" s="211" t="s">
        <v>114</v>
      </c>
      <c r="F1721" s="241" t="s">
        <v>103</v>
      </c>
      <c r="G1721" s="357">
        <v>0.5</v>
      </c>
      <c r="H1721" s="360">
        <v>3240.637972553181</v>
      </c>
      <c r="I1721" s="365">
        <v>77.371645491830151</v>
      </c>
      <c r="J1721" s="332">
        <f>Table1[[#This Row],[Embellishment Area (m2)]]*Table1[[#This Row],[Construction Unit Rate ($/m)]]*Table1[[#This Row],[Embellishment Area Factor]]</f>
        <v>125366.74618987397</v>
      </c>
      <c r="K1721" s="246">
        <v>0</v>
      </c>
      <c r="L1721" s="337">
        <v>51.919695325664051</v>
      </c>
      <c r="M1721" s="88">
        <f>Table1[[#This Row],[Size of land (m2)]]*Table1[[#This Row],[Land Unit Rate ($/m2)]]</f>
        <v>0</v>
      </c>
      <c r="N1721" s="244">
        <v>2021</v>
      </c>
      <c r="O1721" s="202">
        <f>ROUND(IF(Table1[[#This Row],[Valuation Year]]=2016,(Table1[[#This Row],[Total Construction Cost ($)]]+Table1[[#This Row],[Land Value]])*('General Input Sheet'!$G$38/'General Input Sheet'!$G$43),Table1[[#This Row],[Total Construction Cost ($)]]+Table1[[#This Row],[Land Value]]),0)</f>
        <v>125367</v>
      </c>
      <c r="P1721" s="123" t="str" cm="1">
        <f t="array" ref="P1721">_xlfn.IFS(Table1[[#This Row],[Asset Class]]&lt;&gt;"Local","y",P$11=$E1721,"y",Table1[[#This Row],[Asset Class]]="Local","")</f>
        <v/>
      </c>
      <c r="Q1721" s="86" t="str" cm="1">
        <f t="array" ref="Q1721">_xlfn.IFS(Table1[[#This Row],[Asset Class]]&lt;&gt;"Local","y",Q$11=$E1721,"y",Table1[[#This Row],[Asset Class]]="Local","")</f>
        <v/>
      </c>
      <c r="R1721" s="86" t="str" cm="1">
        <f t="array" ref="R1721">_xlfn.IFS(Table1[[#This Row],[Asset Class]]&lt;&gt;"Local","y",R$11=$E1721,"y",Table1[[#This Row],[Asset Class]]="Local","")</f>
        <v/>
      </c>
      <c r="S1721" s="341" t="str" cm="1">
        <f t="array" ref="S1721">_xlfn.IFS(Table1[[#This Row],[Asset Class]]&lt;&gt;"Local","y",S$11=$E1721,"y",Table1[[#This Row],[Asset Class]]="Local","")</f>
        <v>y</v>
      </c>
      <c r="T1721" s="50"/>
      <c r="U1721" s="95" t="str">
        <f>IF(Table1[[#This Row],[Asset Class]]&lt;&gt;"Local",0.25,IF(P1721="y",1,""))</f>
        <v/>
      </c>
      <c r="V1721" s="415" t="str">
        <f>IF(Table1[[#This Row],[Asset Class]]&lt;&gt;"Local",0.25,IF(Q1721="y",1,""))</f>
        <v/>
      </c>
      <c r="W1721" s="415" t="str">
        <f>IF(Table1[[#This Row],[Asset Class]]&lt;&gt;"Local",0.25,IF(R1721="y",1,""))</f>
        <v/>
      </c>
      <c r="X1721" s="415">
        <f>IF(Table1[[#This Row],[Asset Class]]&lt;&gt;"Local",0.25,IF(S1721="y",1,""))</f>
        <v>1</v>
      </c>
      <c r="Y1721" s="95">
        <f t="shared" si="156"/>
        <v>1</v>
      </c>
      <c r="Z1721" s="50"/>
      <c r="AA1721" s="257" t="str">
        <f t="shared" si="157"/>
        <v/>
      </c>
      <c r="AB1721" s="258" t="str">
        <f t="shared" si="158"/>
        <v/>
      </c>
      <c r="AC1721" s="258" t="str">
        <f t="shared" si="159"/>
        <v/>
      </c>
      <c r="AD1721" s="258">
        <f t="shared" si="160"/>
        <v>125367</v>
      </c>
      <c r="AE1721" s="259">
        <f t="shared" si="161"/>
        <v>125367</v>
      </c>
    </row>
    <row r="1722" spans="1:31">
      <c r="A1722" s="26"/>
      <c r="B1722" s="210" t="s">
        <v>2969</v>
      </c>
      <c r="C1722" s="211" t="s">
        <v>2970</v>
      </c>
      <c r="D1722" s="211" t="s">
        <v>106</v>
      </c>
      <c r="E1722" s="211" t="s">
        <v>102</v>
      </c>
      <c r="F1722" s="241" t="s">
        <v>108</v>
      </c>
      <c r="G1722" s="357">
        <v>0.5</v>
      </c>
      <c r="H1722" s="360">
        <v>3518.3776075428555</v>
      </c>
      <c r="I1722" s="365">
        <v>452.87898632773505</v>
      </c>
      <c r="J1722" s="332">
        <f>Table1[[#This Row],[Embellishment Area (m2)]]*Table1[[#This Row],[Construction Unit Rate ($/m)]]*Table1[[#This Row],[Embellishment Area Factor]]</f>
        <v>796699.64221110498</v>
      </c>
      <c r="K1722" s="246">
        <v>0</v>
      </c>
      <c r="L1722" s="337">
        <v>140.14546069071523</v>
      </c>
      <c r="M1722" s="88">
        <f>Table1[[#This Row],[Size of land (m2)]]*Table1[[#This Row],[Land Unit Rate ($/m2)]]</f>
        <v>0</v>
      </c>
      <c r="N1722" s="244">
        <v>2021</v>
      </c>
      <c r="O1722" s="202">
        <f>ROUND(IF(Table1[[#This Row],[Valuation Year]]=2016,(Table1[[#This Row],[Total Construction Cost ($)]]+Table1[[#This Row],[Land Value]])*('General Input Sheet'!$G$38/'General Input Sheet'!$G$43),Table1[[#This Row],[Total Construction Cost ($)]]+Table1[[#This Row],[Land Value]]),0)</f>
        <v>796700</v>
      </c>
      <c r="P1722" s="123" t="str" cm="1">
        <f t="array" ref="P1722">_xlfn.IFS(Table1[[#This Row],[Asset Class]]&lt;&gt;"Local","y",P$11=$E1722,"y",Table1[[#This Row],[Asset Class]]="Local","")</f>
        <v>y</v>
      </c>
      <c r="Q1722" s="86" t="str" cm="1">
        <f t="array" ref="Q1722">_xlfn.IFS(Table1[[#This Row],[Asset Class]]&lt;&gt;"Local","y",Q$11=$E1722,"y",Table1[[#This Row],[Asset Class]]="Local","")</f>
        <v>y</v>
      </c>
      <c r="R1722" s="86" t="str" cm="1">
        <f t="array" ref="R1722">_xlfn.IFS(Table1[[#This Row],[Asset Class]]&lt;&gt;"Local","y",R$11=$E1722,"y",Table1[[#This Row],[Asset Class]]="Local","")</f>
        <v>y</v>
      </c>
      <c r="S1722" s="341" t="str" cm="1">
        <f t="array" ref="S1722">_xlfn.IFS(Table1[[#This Row],[Asset Class]]&lt;&gt;"Local","y",S$11=$E1722,"y",Table1[[#This Row],[Asset Class]]="Local","")</f>
        <v>y</v>
      </c>
      <c r="T1722" s="50"/>
      <c r="U1722" s="95">
        <f>IF(Table1[[#This Row],[Asset Class]]&lt;&gt;"Local",0.25,IF(P1722="y",1,""))</f>
        <v>0.25</v>
      </c>
      <c r="V1722" s="415">
        <f>IF(Table1[[#This Row],[Asset Class]]&lt;&gt;"Local",0.25,IF(Q1722="y",1,""))</f>
        <v>0.25</v>
      </c>
      <c r="W1722" s="415">
        <f>IF(Table1[[#This Row],[Asset Class]]&lt;&gt;"Local",0.25,IF(R1722="y",1,""))</f>
        <v>0.25</v>
      </c>
      <c r="X1722" s="415">
        <f>IF(Table1[[#This Row],[Asset Class]]&lt;&gt;"Local",0.25,IF(S1722="y",1,""))</f>
        <v>0.25</v>
      </c>
      <c r="Y1722" s="95">
        <f t="shared" si="156"/>
        <v>1</v>
      </c>
      <c r="Z1722" s="50"/>
      <c r="AA1722" s="257">
        <f t="shared" si="157"/>
        <v>199175</v>
      </c>
      <c r="AB1722" s="258">
        <f t="shared" si="158"/>
        <v>199175</v>
      </c>
      <c r="AC1722" s="258">
        <f t="shared" si="159"/>
        <v>199175</v>
      </c>
      <c r="AD1722" s="258">
        <f t="shared" si="160"/>
        <v>199175</v>
      </c>
      <c r="AE1722" s="259">
        <f t="shared" si="161"/>
        <v>796700</v>
      </c>
    </row>
    <row r="1723" spans="1:31">
      <c r="A1723" s="26"/>
      <c r="B1723" s="210" t="s">
        <v>2969</v>
      </c>
      <c r="C1723" s="211" t="s">
        <v>2971</v>
      </c>
      <c r="D1723" s="211" t="s">
        <v>106</v>
      </c>
      <c r="E1723" s="211" t="s">
        <v>102</v>
      </c>
      <c r="F1723" s="241" t="s">
        <v>108</v>
      </c>
      <c r="G1723" s="357">
        <v>0.5</v>
      </c>
      <c r="H1723" s="360">
        <v>6730.9697243741502</v>
      </c>
      <c r="I1723" s="365">
        <v>452.87898632773505</v>
      </c>
      <c r="J1723" s="332">
        <f>Table1[[#This Row],[Embellishment Area (m2)]]*Table1[[#This Row],[Construction Unit Rate ($/m)]]*Table1[[#This Row],[Embellishment Area Factor]]</f>
        <v>1524157.3728886198</v>
      </c>
      <c r="K1723" s="246">
        <v>0</v>
      </c>
      <c r="L1723" s="337">
        <v>140.14546069071523</v>
      </c>
      <c r="M1723" s="88">
        <f>Table1[[#This Row],[Size of land (m2)]]*Table1[[#This Row],[Land Unit Rate ($/m2)]]</f>
        <v>0</v>
      </c>
      <c r="N1723" s="244">
        <v>2021</v>
      </c>
      <c r="O1723" s="202">
        <f>ROUND(IF(Table1[[#This Row],[Valuation Year]]=2016,(Table1[[#This Row],[Total Construction Cost ($)]]+Table1[[#This Row],[Land Value]])*('General Input Sheet'!$G$38/'General Input Sheet'!$G$43),Table1[[#This Row],[Total Construction Cost ($)]]+Table1[[#This Row],[Land Value]]),0)</f>
        <v>1524157</v>
      </c>
      <c r="P1723" s="123" t="str" cm="1">
        <f t="array" ref="P1723">_xlfn.IFS(Table1[[#This Row],[Asset Class]]&lt;&gt;"Local","y",P$11=$E1723,"y",Table1[[#This Row],[Asset Class]]="Local","")</f>
        <v>y</v>
      </c>
      <c r="Q1723" s="86" t="str" cm="1">
        <f t="array" ref="Q1723">_xlfn.IFS(Table1[[#This Row],[Asset Class]]&lt;&gt;"Local","y",Q$11=$E1723,"y",Table1[[#This Row],[Asset Class]]="Local","")</f>
        <v>y</v>
      </c>
      <c r="R1723" s="86" t="str" cm="1">
        <f t="array" ref="R1723">_xlfn.IFS(Table1[[#This Row],[Asset Class]]&lt;&gt;"Local","y",R$11=$E1723,"y",Table1[[#This Row],[Asset Class]]="Local","")</f>
        <v>y</v>
      </c>
      <c r="S1723" s="341" t="str" cm="1">
        <f t="array" ref="S1723">_xlfn.IFS(Table1[[#This Row],[Asset Class]]&lt;&gt;"Local","y",S$11=$E1723,"y",Table1[[#This Row],[Asset Class]]="Local","")</f>
        <v>y</v>
      </c>
      <c r="T1723" s="50"/>
      <c r="U1723" s="95">
        <f>IF(Table1[[#This Row],[Asset Class]]&lt;&gt;"Local",0.25,IF(P1723="y",1,""))</f>
        <v>0.25</v>
      </c>
      <c r="V1723" s="415">
        <f>IF(Table1[[#This Row],[Asset Class]]&lt;&gt;"Local",0.25,IF(Q1723="y",1,""))</f>
        <v>0.25</v>
      </c>
      <c r="W1723" s="415">
        <f>IF(Table1[[#This Row],[Asset Class]]&lt;&gt;"Local",0.25,IF(R1723="y",1,""))</f>
        <v>0.25</v>
      </c>
      <c r="X1723" s="415">
        <f>IF(Table1[[#This Row],[Asset Class]]&lt;&gt;"Local",0.25,IF(S1723="y",1,""))</f>
        <v>0.25</v>
      </c>
      <c r="Y1723" s="95">
        <f t="shared" si="156"/>
        <v>1</v>
      </c>
      <c r="Z1723" s="50"/>
      <c r="AA1723" s="257">
        <f t="shared" si="157"/>
        <v>381039.25</v>
      </c>
      <c r="AB1723" s="258">
        <f t="shared" si="158"/>
        <v>381039.25</v>
      </c>
      <c r="AC1723" s="258">
        <f t="shared" si="159"/>
        <v>381039.25</v>
      </c>
      <c r="AD1723" s="258">
        <f t="shared" si="160"/>
        <v>381039.25</v>
      </c>
      <c r="AE1723" s="259">
        <f t="shared" si="161"/>
        <v>1524157</v>
      </c>
    </row>
    <row r="1724" spans="1:31">
      <c r="A1724" s="26"/>
      <c r="B1724" s="210" t="s">
        <v>2969</v>
      </c>
      <c r="C1724" s="211" t="s">
        <v>2972</v>
      </c>
      <c r="D1724" s="211" t="s">
        <v>106</v>
      </c>
      <c r="E1724" s="211" t="s">
        <v>102</v>
      </c>
      <c r="F1724" s="241" t="s">
        <v>108</v>
      </c>
      <c r="G1724" s="357">
        <v>0.5</v>
      </c>
      <c r="H1724" s="360">
        <v>5828.6523459057953</v>
      </c>
      <c r="I1724" s="365">
        <v>452.87898632773505</v>
      </c>
      <c r="J1724" s="332">
        <f>Table1[[#This Row],[Embellishment Area (m2)]]*Table1[[#This Row],[Construction Unit Rate ($/m)]]*Table1[[#This Row],[Embellishment Area Factor]]</f>
        <v>1319837.0830352958</v>
      </c>
      <c r="K1724" s="246">
        <v>0</v>
      </c>
      <c r="L1724" s="337">
        <v>140.14546069071523</v>
      </c>
      <c r="M1724" s="88">
        <f>Table1[[#This Row],[Size of land (m2)]]*Table1[[#This Row],[Land Unit Rate ($/m2)]]</f>
        <v>0</v>
      </c>
      <c r="N1724" s="244">
        <v>2021</v>
      </c>
      <c r="O1724" s="202">
        <f>ROUND(IF(Table1[[#This Row],[Valuation Year]]=2016,(Table1[[#This Row],[Total Construction Cost ($)]]+Table1[[#This Row],[Land Value]])*('General Input Sheet'!$G$38/'General Input Sheet'!$G$43),Table1[[#This Row],[Total Construction Cost ($)]]+Table1[[#This Row],[Land Value]]),0)</f>
        <v>1319837</v>
      </c>
      <c r="P1724" s="123" t="str" cm="1">
        <f t="array" ref="P1724">_xlfn.IFS(Table1[[#This Row],[Asset Class]]&lt;&gt;"Local","y",P$11=$E1724,"y",Table1[[#This Row],[Asset Class]]="Local","")</f>
        <v>y</v>
      </c>
      <c r="Q1724" s="86" t="str" cm="1">
        <f t="array" ref="Q1724">_xlfn.IFS(Table1[[#This Row],[Asset Class]]&lt;&gt;"Local","y",Q$11=$E1724,"y",Table1[[#This Row],[Asset Class]]="Local","")</f>
        <v>y</v>
      </c>
      <c r="R1724" s="86" t="str" cm="1">
        <f t="array" ref="R1724">_xlfn.IFS(Table1[[#This Row],[Asset Class]]&lt;&gt;"Local","y",R$11=$E1724,"y",Table1[[#This Row],[Asset Class]]="Local","")</f>
        <v>y</v>
      </c>
      <c r="S1724" s="341" t="str" cm="1">
        <f t="array" ref="S1724">_xlfn.IFS(Table1[[#This Row],[Asset Class]]&lt;&gt;"Local","y",S$11=$E1724,"y",Table1[[#This Row],[Asset Class]]="Local","")</f>
        <v>y</v>
      </c>
      <c r="T1724" s="50"/>
      <c r="U1724" s="95">
        <f>IF(Table1[[#This Row],[Asset Class]]&lt;&gt;"Local",0.25,IF(P1724="y",1,""))</f>
        <v>0.25</v>
      </c>
      <c r="V1724" s="415">
        <f>IF(Table1[[#This Row],[Asset Class]]&lt;&gt;"Local",0.25,IF(Q1724="y",1,""))</f>
        <v>0.25</v>
      </c>
      <c r="W1724" s="415">
        <f>IF(Table1[[#This Row],[Asset Class]]&lt;&gt;"Local",0.25,IF(R1724="y",1,""))</f>
        <v>0.25</v>
      </c>
      <c r="X1724" s="415">
        <f>IF(Table1[[#This Row],[Asset Class]]&lt;&gt;"Local",0.25,IF(S1724="y",1,""))</f>
        <v>0.25</v>
      </c>
      <c r="Y1724" s="95">
        <f t="shared" si="156"/>
        <v>1</v>
      </c>
      <c r="Z1724" s="50"/>
      <c r="AA1724" s="257">
        <f t="shared" si="157"/>
        <v>329959.25</v>
      </c>
      <c r="AB1724" s="258">
        <f t="shared" si="158"/>
        <v>329959.25</v>
      </c>
      <c r="AC1724" s="258">
        <f t="shared" si="159"/>
        <v>329959.25</v>
      </c>
      <c r="AD1724" s="258">
        <f t="shared" si="160"/>
        <v>329959.25</v>
      </c>
      <c r="AE1724" s="259">
        <f t="shared" si="161"/>
        <v>1319837</v>
      </c>
    </row>
    <row r="1725" spans="1:31">
      <c r="A1725" s="26"/>
      <c r="B1725" s="210" t="s">
        <v>2969</v>
      </c>
      <c r="C1725" s="211" t="s">
        <v>2973</v>
      </c>
      <c r="D1725" s="211" t="s">
        <v>106</v>
      </c>
      <c r="E1725" s="211" t="s">
        <v>102</v>
      </c>
      <c r="F1725" s="241" t="s">
        <v>108</v>
      </c>
      <c r="G1725" s="357">
        <v>0.5</v>
      </c>
      <c r="H1725" s="360">
        <v>20101.147195442642</v>
      </c>
      <c r="I1725" s="365">
        <v>452.87898632773505</v>
      </c>
      <c r="J1725" s="332">
        <f>Table1[[#This Row],[Embellishment Area (m2)]]*Table1[[#This Row],[Construction Unit Rate ($/m)]]*Table1[[#This Row],[Embellishment Area Factor]]</f>
        <v>4551693.5829483289</v>
      </c>
      <c r="K1725" s="246">
        <v>0</v>
      </c>
      <c r="L1725" s="337">
        <v>140.14546069071523</v>
      </c>
      <c r="M1725" s="88">
        <f>Table1[[#This Row],[Size of land (m2)]]*Table1[[#This Row],[Land Unit Rate ($/m2)]]</f>
        <v>0</v>
      </c>
      <c r="N1725" s="244">
        <v>2021</v>
      </c>
      <c r="O1725" s="202">
        <f>ROUND(IF(Table1[[#This Row],[Valuation Year]]=2016,(Table1[[#This Row],[Total Construction Cost ($)]]+Table1[[#This Row],[Land Value]])*('General Input Sheet'!$G$38/'General Input Sheet'!$G$43),Table1[[#This Row],[Total Construction Cost ($)]]+Table1[[#This Row],[Land Value]]),0)</f>
        <v>4551694</v>
      </c>
      <c r="P1725" s="123" t="str" cm="1">
        <f t="array" ref="P1725">_xlfn.IFS(Table1[[#This Row],[Asset Class]]&lt;&gt;"Local","y",P$11=$E1725,"y",Table1[[#This Row],[Asset Class]]="Local","")</f>
        <v>y</v>
      </c>
      <c r="Q1725" s="86" t="str" cm="1">
        <f t="array" ref="Q1725">_xlfn.IFS(Table1[[#This Row],[Asset Class]]&lt;&gt;"Local","y",Q$11=$E1725,"y",Table1[[#This Row],[Asset Class]]="Local","")</f>
        <v>y</v>
      </c>
      <c r="R1725" s="86" t="str" cm="1">
        <f t="array" ref="R1725">_xlfn.IFS(Table1[[#This Row],[Asset Class]]&lt;&gt;"Local","y",R$11=$E1725,"y",Table1[[#This Row],[Asset Class]]="Local","")</f>
        <v>y</v>
      </c>
      <c r="S1725" s="341" t="str" cm="1">
        <f t="array" ref="S1725">_xlfn.IFS(Table1[[#This Row],[Asset Class]]&lt;&gt;"Local","y",S$11=$E1725,"y",Table1[[#This Row],[Asset Class]]="Local","")</f>
        <v>y</v>
      </c>
      <c r="T1725" s="50"/>
      <c r="U1725" s="95">
        <f>IF(Table1[[#This Row],[Asset Class]]&lt;&gt;"Local",0.25,IF(P1725="y",1,""))</f>
        <v>0.25</v>
      </c>
      <c r="V1725" s="415">
        <f>IF(Table1[[#This Row],[Asset Class]]&lt;&gt;"Local",0.25,IF(Q1725="y",1,""))</f>
        <v>0.25</v>
      </c>
      <c r="W1725" s="415">
        <f>IF(Table1[[#This Row],[Asset Class]]&lt;&gt;"Local",0.25,IF(R1725="y",1,""))</f>
        <v>0.25</v>
      </c>
      <c r="X1725" s="415">
        <f>IF(Table1[[#This Row],[Asset Class]]&lt;&gt;"Local",0.25,IF(S1725="y",1,""))</f>
        <v>0.25</v>
      </c>
      <c r="Y1725" s="95">
        <f t="shared" si="156"/>
        <v>1</v>
      </c>
      <c r="Z1725" s="50"/>
      <c r="AA1725" s="257">
        <f t="shared" si="157"/>
        <v>1137923.5</v>
      </c>
      <c r="AB1725" s="258">
        <f t="shared" si="158"/>
        <v>1137923.5</v>
      </c>
      <c r="AC1725" s="258">
        <f t="shared" si="159"/>
        <v>1137923.5</v>
      </c>
      <c r="AD1725" s="258">
        <f t="shared" si="160"/>
        <v>1137923.5</v>
      </c>
      <c r="AE1725" s="259">
        <f t="shared" si="161"/>
        <v>4551694</v>
      </c>
    </row>
    <row r="1726" spans="1:31">
      <c r="A1726" s="26"/>
      <c r="B1726" s="210" t="s">
        <v>2969</v>
      </c>
      <c r="C1726" s="211" t="s">
        <v>2974</v>
      </c>
      <c r="D1726" s="211" t="s">
        <v>106</v>
      </c>
      <c r="E1726" s="211" t="s">
        <v>102</v>
      </c>
      <c r="F1726" s="241" t="s">
        <v>103</v>
      </c>
      <c r="G1726" s="357">
        <v>0.5</v>
      </c>
      <c r="H1726" s="360">
        <v>2080.4413975372772</v>
      </c>
      <c r="I1726" s="365">
        <v>452.87898632773505</v>
      </c>
      <c r="J1726" s="332">
        <f>Table1[[#This Row],[Embellishment Area (m2)]]*Table1[[#This Row],[Construction Unit Rate ($/m)]]*Table1[[#This Row],[Embellishment Area Factor]]</f>
        <v>471094.09561546927</v>
      </c>
      <c r="K1726" s="246">
        <v>0</v>
      </c>
      <c r="L1726" s="337">
        <v>140.14546069071523</v>
      </c>
      <c r="M1726" s="88">
        <f>Table1[[#This Row],[Size of land (m2)]]*Table1[[#This Row],[Land Unit Rate ($/m2)]]</f>
        <v>0</v>
      </c>
      <c r="N1726" s="244">
        <v>2021</v>
      </c>
      <c r="O1726" s="202">
        <f>ROUND(IF(Table1[[#This Row],[Valuation Year]]=2016,(Table1[[#This Row],[Total Construction Cost ($)]]+Table1[[#This Row],[Land Value]])*('General Input Sheet'!$G$38/'General Input Sheet'!$G$43),Table1[[#This Row],[Total Construction Cost ($)]]+Table1[[#This Row],[Land Value]]),0)</f>
        <v>471094</v>
      </c>
      <c r="P1726" s="123" t="str" cm="1">
        <f t="array" ref="P1726">_xlfn.IFS(Table1[[#This Row],[Asset Class]]&lt;&gt;"Local","y",P$11=$E1726,"y",Table1[[#This Row],[Asset Class]]="Local","")</f>
        <v>y</v>
      </c>
      <c r="Q1726" s="86" t="str" cm="1">
        <f t="array" ref="Q1726">_xlfn.IFS(Table1[[#This Row],[Asset Class]]&lt;&gt;"Local","y",Q$11=$E1726,"y",Table1[[#This Row],[Asset Class]]="Local","")</f>
        <v>y</v>
      </c>
      <c r="R1726" s="86" t="str" cm="1">
        <f t="array" ref="R1726">_xlfn.IFS(Table1[[#This Row],[Asset Class]]&lt;&gt;"Local","y",R$11=$E1726,"y",Table1[[#This Row],[Asset Class]]="Local","")</f>
        <v>y</v>
      </c>
      <c r="S1726" s="341" t="str" cm="1">
        <f t="array" ref="S1726">_xlfn.IFS(Table1[[#This Row],[Asset Class]]&lt;&gt;"Local","y",S$11=$E1726,"y",Table1[[#This Row],[Asset Class]]="Local","")</f>
        <v>y</v>
      </c>
      <c r="T1726" s="50"/>
      <c r="U1726" s="95">
        <f>IF(Table1[[#This Row],[Asset Class]]&lt;&gt;"Local",0.25,IF(P1726="y",1,""))</f>
        <v>0.25</v>
      </c>
      <c r="V1726" s="415">
        <f>IF(Table1[[#This Row],[Asset Class]]&lt;&gt;"Local",0.25,IF(Q1726="y",1,""))</f>
        <v>0.25</v>
      </c>
      <c r="W1726" s="415">
        <f>IF(Table1[[#This Row],[Asset Class]]&lt;&gt;"Local",0.25,IF(R1726="y",1,""))</f>
        <v>0.25</v>
      </c>
      <c r="X1726" s="415">
        <f>IF(Table1[[#This Row],[Asset Class]]&lt;&gt;"Local",0.25,IF(S1726="y",1,""))</f>
        <v>0.25</v>
      </c>
      <c r="Y1726" s="95">
        <f t="shared" si="156"/>
        <v>1</v>
      </c>
      <c r="Z1726" s="50"/>
      <c r="AA1726" s="257">
        <f t="shared" si="157"/>
        <v>117773.5</v>
      </c>
      <c r="AB1726" s="258">
        <f t="shared" si="158"/>
        <v>117773.5</v>
      </c>
      <c r="AC1726" s="258">
        <f t="shared" si="159"/>
        <v>117773.5</v>
      </c>
      <c r="AD1726" s="258">
        <f t="shared" si="160"/>
        <v>117773.5</v>
      </c>
      <c r="AE1726" s="259">
        <f t="shared" si="161"/>
        <v>471094</v>
      </c>
    </row>
    <row r="1727" spans="1:31">
      <c r="A1727" s="26"/>
      <c r="B1727" s="210" t="s">
        <v>2969</v>
      </c>
      <c r="C1727" s="211" t="s">
        <v>2975</v>
      </c>
      <c r="D1727" s="211" t="s">
        <v>106</v>
      </c>
      <c r="E1727" s="211" t="s">
        <v>102</v>
      </c>
      <c r="F1727" s="241" t="s">
        <v>103</v>
      </c>
      <c r="G1727" s="357">
        <v>0.5</v>
      </c>
      <c r="H1727" s="360">
        <v>6986.3196004003303</v>
      </c>
      <c r="I1727" s="365">
        <v>452.87898632773505</v>
      </c>
      <c r="J1727" s="332">
        <f>Table1[[#This Row],[Embellishment Area (m2)]]*Table1[[#This Row],[Construction Unit Rate ($/m)]]*Table1[[#This Row],[Embellishment Area Factor]]</f>
        <v>1581978.6693954442</v>
      </c>
      <c r="K1727" s="246">
        <v>0</v>
      </c>
      <c r="L1727" s="337">
        <v>140.14546069071523</v>
      </c>
      <c r="M1727" s="88">
        <f>Table1[[#This Row],[Size of land (m2)]]*Table1[[#This Row],[Land Unit Rate ($/m2)]]</f>
        <v>0</v>
      </c>
      <c r="N1727" s="244">
        <v>2021</v>
      </c>
      <c r="O1727" s="202">
        <f>ROUND(IF(Table1[[#This Row],[Valuation Year]]=2016,(Table1[[#This Row],[Total Construction Cost ($)]]+Table1[[#This Row],[Land Value]])*('General Input Sheet'!$G$38/'General Input Sheet'!$G$43),Table1[[#This Row],[Total Construction Cost ($)]]+Table1[[#This Row],[Land Value]]),0)</f>
        <v>1581979</v>
      </c>
      <c r="P1727" s="123" t="str" cm="1">
        <f t="array" ref="P1727">_xlfn.IFS(Table1[[#This Row],[Asset Class]]&lt;&gt;"Local","y",P$11=$E1727,"y",Table1[[#This Row],[Asset Class]]="Local","")</f>
        <v>y</v>
      </c>
      <c r="Q1727" s="86" t="str" cm="1">
        <f t="array" ref="Q1727">_xlfn.IFS(Table1[[#This Row],[Asset Class]]&lt;&gt;"Local","y",Q$11=$E1727,"y",Table1[[#This Row],[Asset Class]]="Local","")</f>
        <v>y</v>
      </c>
      <c r="R1727" s="86" t="str" cm="1">
        <f t="array" ref="R1727">_xlfn.IFS(Table1[[#This Row],[Asset Class]]&lt;&gt;"Local","y",R$11=$E1727,"y",Table1[[#This Row],[Asset Class]]="Local","")</f>
        <v>y</v>
      </c>
      <c r="S1727" s="341" t="str" cm="1">
        <f t="array" ref="S1727">_xlfn.IFS(Table1[[#This Row],[Asset Class]]&lt;&gt;"Local","y",S$11=$E1727,"y",Table1[[#This Row],[Asset Class]]="Local","")</f>
        <v>y</v>
      </c>
      <c r="T1727" s="50"/>
      <c r="U1727" s="95">
        <f>IF(Table1[[#This Row],[Asset Class]]&lt;&gt;"Local",0.25,IF(P1727="y",1,""))</f>
        <v>0.25</v>
      </c>
      <c r="V1727" s="415">
        <f>IF(Table1[[#This Row],[Asset Class]]&lt;&gt;"Local",0.25,IF(Q1727="y",1,""))</f>
        <v>0.25</v>
      </c>
      <c r="W1727" s="415">
        <f>IF(Table1[[#This Row],[Asset Class]]&lt;&gt;"Local",0.25,IF(R1727="y",1,""))</f>
        <v>0.25</v>
      </c>
      <c r="X1727" s="415">
        <f>IF(Table1[[#This Row],[Asset Class]]&lt;&gt;"Local",0.25,IF(S1727="y",1,""))</f>
        <v>0.25</v>
      </c>
      <c r="Y1727" s="95">
        <f t="shared" si="156"/>
        <v>1</v>
      </c>
      <c r="Z1727" s="50"/>
      <c r="AA1727" s="257">
        <f t="shared" si="157"/>
        <v>395494.75</v>
      </c>
      <c r="AB1727" s="258">
        <f t="shared" si="158"/>
        <v>395494.75</v>
      </c>
      <c r="AC1727" s="258">
        <f t="shared" si="159"/>
        <v>395494.75</v>
      </c>
      <c r="AD1727" s="258">
        <f t="shared" si="160"/>
        <v>395494.75</v>
      </c>
      <c r="AE1727" s="259">
        <f t="shared" si="161"/>
        <v>1581979</v>
      </c>
    </row>
    <row r="1728" spans="1:31">
      <c r="A1728" s="26"/>
      <c r="B1728" s="210" t="s">
        <v>2969</v>
      </c>
      <c r="C1728" s="211" t="s">
        <v>2976</v>
      </c>
      <c r="D1728" s="211" t="s">
        <v>106</v>
      </c>
      <c r="E1728" s="211" t="s">
        <v>102</v>
      </c>
      <c r="F1728" s="241" t="s">
        <v>103</v>
      </c>
      <c r="G1728" s="357">
        <v>0.5</v>
      </c>
      <c r="H1728" s="360">
        <v>11135.133012193104</v>
      </c>
      <c r="I1728" s="365">
        <v>452.87898632773505</v>
      </c>
      <c r="J1728" s="332">
        <f>Table1[[#This Row],[Embellishment Area (m2)]]*Table1[[#This Row],[Construction Unit Rate ($/m)]]*Table1[[#This Row],[Embellishment Area Factor]]</f>
        <v>2521433.8755932562</v>
      </c>
      <c r="K1728" s="246">
        <v>0</v>
      </c>
      <c r="L1728" s="337">
        <v>140.14546069071523</v>
      </c>
      <c r="M1728" s="88">
        <f>Table1[[#This Row],[Size of land (m2)]]*Table1[[#This Row],[Land Unit Rate ($/m2)]]</f>
        <v>0</v>
      </c>
      <c r="N1728" s="244">
        <v>2021</v>
      </c>
      <c r="O1728" s="202">
        <f>ROUND(IF(Table1[[#This Row],[Valuation Year]]=2016,(Table1[[#This Row],[Total Construction Cost ($)]]+Table1[[#This Row],[Land Value]])*('General Input Sheet'!$G$38/'General Input Sheet'!$G$43),Table1[[#This Row],[Total Construction Cost ($)]]+Table1[[#This Row],[Land Value]]),0)</f>
        <v>2521434</v>
      </c>
      <c r="P1728" s="123" t="str" cm="1">
        <f t="array" ref="P1728">_xlfn.IFS(Table1[[#This Row],[Asset Class]]&lt;&gt;"Local","y",P$11=$E1728,"y",Table1[[#This Row],[Asset Class]]="Local","")</f>
        <v>y</v>
      </c>
      <c r="Q1728" s="86" t="str" cm="1">
        <f t="array" ref="Q1728">_xlfn.IFS(Table1[[#This Row],[Asset Class]]&lt;&gt;"Local","y",Q$11=$E1728,"y",Table1[[#This Row],[Asset Class]]="Local","")</f>
        <v>y</v>
      </c>
      <c r="R1728" s="86" t="str" cm="1">
        <f t="array" ref="R1728">_xlfn.IFS(Table1[[#This Row],[Asset Class]]&lt;&gt;"Local","y",R$11=$E1728,"y",Table1[[#This Row],[Asset Class]]="Local","")</f>
        <v>y</v>
      </c>
      <c r="S1728" s="341" t="str" cm="1">
        <f t="array" ref="S1728">_xlfn.IFS(Table1[[#This Row],[Asset Class]]&lt;&gt;"Local","y",S$11=$E1728,"y",Table1[[#This Row],[Asset Class]]="Local","")</f>
        <v>y</v>
      </c>
      <c r="T1728" s="50"/>
      <c r="U1728" s="95">
        <f>IF(Table1[[#This Row],[Asset Class]]&lt;&gt;"Local",0.25,IF(P1728="y",1,""))</f>
        <v>0.25</v>
      </c>
      <c r="V1728" s="415">
        <f>IF(Table1[[#This Row],[Asset Class]]&lt;&gt;"Local",0.25,IF(Q1728="y",1,""))</f>
        <v>0.25</v>
      </c>
      <c r="W1728" s="415">
        <f>IF(Table1[[#This Row],[Asset Class]]&lt;&gt;"Local",0.25,IF(R1728="y",1,""))</f>
        <v>0.25</v>
      </c>
      <c r="X1728" s="415">
        <f>IF(Table1[[#This Row],[Asset Class]]&lt;&gt;"Local",0.25,IF(S1728="y",1,""))</f>
        <v>0.25</v>
      </c>
      <c r="Y1728" s="95">
        <f t="shared" si="156"/>
        <v>1</v>
      </c>
      <c r="Z1728" s="50"/>
      <c r="AA1728" s="257">
        <f t="shared" si="157"/>
        <v>630358.5</v>
      </c>
      <c r="AB1728" s="258">
        <f t="shared" si="158"/>
        <v>630358.5</v>
      </c>
      <c r="AC1728" s="258">
        <f t="shared" si="159"/>
        <v>630358.5</v>
      </c>
      <c r="AD1728" s="258">
        <f t="shared" si="160"/>
        <v>630358.5</v>
      </c>
      <c r="AE1728" s="259">
        <f t="shared" si="161"/>
        <v>2521434</v>
      </c>
    </row>
    <row r="1729" spans="1:31">
      <c r="A1729" s="26"/>
      <c r="B1729" s="210" t="s">
        <v>2969</v>
      </c>
      <c r="C1729" s="211" t="s">
        <v>2977</v>
      </c>
      <c r="D1729" s="211" t="s">
        <v>106</v>
      </c>
      <c r="E1729" s="211" t="s">
        <v>102</v>
      </c>
      <c r="F1729" s="241" t="s">
        <v>103</v>
      </c>
      <c r="G1729" s="357">
        <v>0.5</v>
      </c>
      <c r="H1729" s="360">
        <v>3337.4574736966533</v>
      </c>
      <c r="I1729" s="365">
        <v>452.87898632773505</v>
      </c>
      <c r="J1729" s="332">
        <f>Table1[[#This Row],[Embellishment Area (m2)]]*Table1[[#This Row],[Construction Unit Rate ($/m)]]*Table1[[#This Row],[Embellishment Area Factor]]</f>
        <v>755732.17879983189</v>
      </c>
      <c r="K1729" s="246">
        <v>0</v>
      </c>
      <c r="L1729" s="337">
        <v>140.14546069071523</v>
      </c>
      <c r="M1729" s="88">
        <f>Table1[[#This Row],[Size of land (m2)]]*Table1[[#This Row],[Land Unit Rate ($/m2)]]</f>
        <v>0</v>
      </c>
      <c r="N1729" s="244">
        <v>2021</v>
      </c>
      <c r="O1729" s="202">
        <f>ROUND(IF(Table1[[#This Row],[Valuation Year]]=2016,(Table1[[#This Row],[Total Construction Cost ($)]]+Table1[[#This Row],[Land Value]])*('General Input Sheet'!$G$38/'General Input Sheet'!$G$43),Table1[[#This Row],[Total Construction Cost ($)]]+Table1[[#This Row],[Land Value]]),0)</f>
        <v>755732</v>
      </c>
      <c r="P1729" s="123" t="str" cm="1">
        <f t="array" ref="P1729">_xlfn.IFS(Table1[[#This Row],[Asset Class]]&lt;&gt;"Local","y",P$11=$E1729,"y",Table1[[#This Row],[Asset Class]]="Local","")</f>
        <v>y</v>
      </c>
      <c r="Q1729" s="86" t="str" cm="1">
        <f t="array" ref="Q1729">_xlfn.IFS(Table1[[#This Row],[Asset Class]]&lt;&gt;"Local","y",Q$11=$E1729,"y",Table1[[#This Row],[Asset Class]]="Local","")</f>
        <v>y</v>
      </c>
      <c r="R1729" s="86" t="str" cm="1">
        <f t="array" ref="R1729">_xlfn.IFS(Table1[[#This Row],[Asset Class]]&lt;&gt;"Local","y",R$11=$E1729,"y",Table1[[#This Row],[Asset Class]]="Local","")</f>
        <v>y</v>
      </c>
      <c r="S1729" s="341" t="str" cm="1">
        <f t="array" ref="S1729">_xlfn.IFS(Table1[[#This Row],[Asset Class]]&lt;&gt;"Local","y",S$11=$E1729,"y",Table1[[#This Row],[Asset Class]]="Local","")</f>
        <v>y</v>
      </c>
      <c r="T1729" s="50"/>
      <c r="U1729" s="95">
        <f>IF(Table1[[#This Row],[Asset Class]]&lt;&gt;"Local",0.25,IF(P1729="y",1,""))</f>
        <v>0.25</v>
      </c>
      <c r="V1729" s="415">
        <f>IF(Table1[[#This Row],[Asset Class]]&lt;&gt;"Local",0.25,IF(Q1729="y",1,""))</f>
        <v>0.25</v>
      </c>
      <c r="W1729" s="415">
        <f>IF(Table1[[#This Row],[Asset Class]]&lt;&gt;"Local",0.25,IF(R1729="y",1,""))</f>
        <v>0.25</v>
      </c>
      <c r="X1729" s="415">
        <f>IF(Table1[[#This Row],[Asset Class]]&lt;&gt;"Local",0.25,IF(S1729="y",1,""))</f>
        <v>0.25</v>
      </c>
      <c r="Y1729" s="95">
        <f t="shared" si="156"/>
        <v>1</v>
      </c>
      <c r="Z1729" s="50"/>
      <c r="AA1729" s="257">
        <f t="shared" si="157"/>
        <v>188933</v>
      </c>
      <c r="AB1729" s="258">
        <f t="shared" si="158"/>
        <v>188933</v>
      </c>
      <c r="AC1729" s="258">
        <f t="shared" si="159"/>
        <v>188933</v>
      </c>
      <c r="AD1729" s="258">
        <f t="shared" si="160"/>
        <v>188933</v>
      </c>
      <c r="AE1729" s="259">
        <f t="shared" si="161"/>
        <v>755732</v>
      </c>
    </row>
    <row r="1730" spans="1:31">
      <c r="A1730" s="26"/>
      <c r="B1730" s="210" t="s">
        <v>2978</v>
      </c>
      <c r="C1730" s="211" t="s">
        <v>2979</v>
      </c>
      <c r="D1730" s="211" t="s">
        <v>111</v>
      </c>
      <c r="E1730" s="211" t="s">
        <v>114</v>
      </c>
      <c r="F1730" s="241" t="s">
        <v>108</v>
      </c>
      <c r="G1730" s="357">
        <v>0.5</v>
      </c>
      <c r="H1730" s="360">
        <v>11085.958838556206</v>
      </c>
      <c r="I1730" s="365">
        <v>77.371645491830151</v>
      </c>
      <c r="J1730" s="332">
        <f>Table1[[#This Row],[Embellishment Area (m2)]]*Table1[[#This Row],[Construction Unit Rate ($/m)]]*Table1[[#This Row],[Embellishment Area Factor]]</f>
        <v>428869.43859689595</v>
      </c>
      <c r="K1730" s="246">
        <v>0</v>
      </c>
      <c r="L1730" s="337">
        <v>51.919695325664051</v>
      </c>
      <c r="M1730" s="88">
        <f>Table1[[#This Row],[Size of land (m2)]]*Table1[[#This Row],[Land Unit Rate ($/m2)]]</f>
        <v>0</v>
      </c>
      <c r="N1730" s="244">
        <v>2021</v>
      </c>
      <c r="O1730" s="202">
        <f>ROUND(IF(Table1[[#This Row],[Valuation Year]]=2016,(Table1[[#This Row],[Total Construction Cost ($)]]+Table1[[#This Row],[Land Value]])*('General Input Sheet'!$G$38/'General Input Sheet'!$G$43),Table1[[#This Row],[Total Construction Cost ($)]]+Table1[[#This Row],[Land Value]]),0)</f>
        <v>428869</v>
      </c>
      <c r="P1730" s="123" t="str" cm="1">
        <f t="array" ref="P1730">_xlfn.IFS(Table1[[#This Row],[Asset Class]]&lt;&gt;"Local","y",P$11=$E1730,"y",Table1[[#This Row],[Asset Class]]="Local","")</f>
        <v/>
      </c>
      <c r="Q1730" s="86" t="str" cm="1">
        <f t="array" ref="Q1730">_xlfn.IFS(Table1[[#This Row],[Asset Class]]&lt;&gt;"Local","y",Q$11=$E1730,"y",Table1[[#This Row],[Asset Class]]="Local","")</f>
        <v/>
      </c>
      <c r="R1730" s="86" t="str" cm="1">
        <f t="array" ref="R1730">_xlfn.IFS(Table1[[#This Row],[Asset Class]]&lt;&gt;"Local","y",R$11=$E1730,"y",Table1[[#This Row],[Asset Class]]="Local","")</f>
        <v/>
      </c>
      <c r="S1730" s="341" t="str" cm="1">
        <f t="array" ref="S1730">_xlfn.IFS(Table1[[#This Row],[Asset Class]]&lt;&gt;"Local","y",S$11=$E1730,"y",Table1[[#This Row],[Asset Class]]="Local","")</f>
        <v>y</v>
      </c>
      <c r="T1730" s="50"/>
      <c r="U1730" s="95" t="str">
        <f>IF(Table1[[#This Row],[Asset Class]]&lt;&gt;"Local",0.25,IF(P1730="y",1,""))</f>
        <v/>
      </c>
      <c r="V1730" s="415" t="str">
        <f>IF(Table1[[#This Row],[Asset Class]]&lt;&gt;"Local",0.25,IF(Q1730="y",1,""))</f>
        <v/>
      </c>
      <c r="W1730" s="415" t="str">
        <f>IF(Table1[[#This Row],[Asset Class]]&lt;&gt;"Local",0.25,IF(R1730="y",1,""))</f>
        <v/>
      </c>
      <c r="X1730" s="415">
        <f>IF(Table1[[#This Row],[Asset Class]]&lt;&gt;"Local",0.25,IF(S1730="y",1,""))</f>
        <v>1</v>
      </c>
      <c r="Y1730" s="95">
        <f t="shared" si="156"/>
        <v>1</v>
      </c>
      <c r="Z1730" s="50"/>
      <c r="AA1730" s="257" t="str">
        <f t="shared" si="157"/>
        <v/>
      </c>
      <c r="AB1730" s="258" t="str">
        <f t="shared" si="158"/>
        <v/>
      </c>
      <c r="AC1730" s="258" t="str">
        <f t="shared" si="159"/>
        <v/>
      </c>
      <c r="AD1730" s="258">
        <f t="shared" si="160"/>
        <v>428869</v>
      </c>
      <c r="AE1730" s="259">
        <f t="shared" si="161"/>
        <v>428869</v>
      </c>
    </row>
    <row r="1731" spans="1:31">
      <c r="A1731" s="26"/>
      <c r="B1731" s="210" t="s">
        <v>2980</v>
      </c>
      <c r="C1731" s="211" t="s">
        <v>2981</v>
      </c>
      <c r="D1731" s="211" t="s">
        <v>111</v>
      </c>
      <c r="E1731" s="211" t="s">
        <v>114</v>
      </c>
      <c r="F1731" s="241" t="s">
        <v>103</v>
      </c>
      <c r="G1731" s="357">
        <v>0.5</v>
      </c>
      <c r="H1731" s="360">
        <v>5950.4897752526149</v>
      </c>
      <c r="I1731" s="365">
        <v>77.371645491830151</v>
      </c>
      <c r="J1731" s="332">
        <f>Table1[[#This Row],[Embellishment Area (m2)]]*Table1[[#This Row],[Construction Unit Rate ($/m)]]*Table1[[#This Row],[Embellishment Area Factor]]</f>
        <v>230199.59269680269</v>
      </c>
      <c r="K1731" s="246">
        <v>0</v>
      </c>
      <c r="L1731" s="337">
        <v>51.919695325664051</v>
      </c>
      <c r="M1731" s="88">
        <f>Table1[[#This Row],[Size of land (m2)]]*Table1[[#This Row],[Land Unit Rate ($/m2)]]</f>
        <v>0</v>
      </c>
      <c r="N1731" s="244">
        <v>2021</v>
      </c>
      <c r="O1731" s="202">
        <f>ROUND(IF(Table1[[#This Row],[Valuation Year]]=2016,(Table1[[#This Row],[Total Construction Cost ($)]]+Table1[[#This Row],[Land Value]])*('General Input Sheet'!$G$38/'General Input Sheet'!$G$43),Table1[[#This Row],[Total Construction Cost ($)]]+Table1[[#This Row],[Land Value]]),0)</f>
        <v>230200</v>
      </c>
      <c r="P1731" s="123" t="str" cm="1">
        <f t="array" ref="P1731">_xlfn.IFS(Table1[[#This Row],[Asset Class]]&lt;&gt;"Local","y",P$11=$E1731,"y",Table1[[#This Row],[Asset Class]]="Local","")</f>
        <v/>
      </c>
      <c r="Q1731" s="86" t="str" cm="1">
        <f t="array" ref="Q1731">_xlfn.IFS(Table1[[#This Row],[Asset Class]]&lt;&gt;"Local","y",Q$11=$E1731,"y",Table1[[#This Row],[Asset Class]]="Local","")</f>
        <v/>
      </c>
      <c r="R1731" s="86" t="str" cm="1">
        <f t="array" ref="R1731">_xlfn.IFS(Table1[[#This Row],[Asset Class]]&lt;&gt;"Local","y",R$11=$E1731,"y",Table1[[#This Row],[Asset Class]]="Local","")</f>
        <v/>
      </c>
      <c r="S1731" s="341" t="str" cm="1">
        <f t="array" ref="S1731">_xlfn.IFS(Table1[[#This Row],[Asset Class]]&lt;&gt;"Local","y",S$11=$E1731,"y",Table1[[#This Row],[Asset Class]]="Local","")</f>
        <v>y</v>
      </c>
      <c r="T1731" s="50"/>
      <c r="U1731" s="95" t="str">
        <f>IF(Table1[[#This Row],[Asset Class]]&lt;&gt;"Local",0.25,IF(P1731="y",1,""))</f>
        <v/>
      </c>
      <c r="V1731" s="415" t="str">
        <f>IF(Table1[[#This Row],[Asset Class]]&lt;&gt;"Local",0.25,IF(Q1731="y",1,""))</f>
        <v/>
      </c>
      <c r="W1731" s="415" t="str">
        <f>IF(Table1[[#This Row],[Asset Class]]&lt;&gt;"Local",0.25,IF(R1731="y",1,""))</f>
        <v/>
      </c>
      <c r="X1731" s="415">
        <f>IF(Table1[[#This Row],[Asset Class]]&lt;&gt;"Local",0.25,IF(S1731="y",1,""))</f>
        <v>1</v>
      </c>
      <c r="Y1731" s="95">
        <f t="shared" si="156"/>
        <v>1</v>
      </c>
      <c r="Z1731" s="50"/>
      <c r="AA1731" s="257" t="str">
        <f t="shared" si="157"/>
        <v/>
      </c>
      <c r="AB1731" s="258" t="str">
        <f t="shared" si="158"/>
        <v/>
      </c>
      <c r="AC1731" s="258" t="str">
        <f t="shared" si="159"/>
        <v/>
      </c>
      <c r="AD1731" s="258">
        <f t="shared" si="160"/>
        <v>230200</v>
      </c>
      <c r="AE1731" s="259">
        <f t="shared" si="161"/>
        <v>230200</v>
      </c>
    </row>
    <row r="1732" spans="1:31">
      <c r="A1732" s="26"/>
      <c r="B1732" s="210" t="s">
        <v>2982</v>
      </c>
      <c r="C1732" s="211" t="s">
        <v>2983</v>
      </c>
      <c r="D1732" s="211" t="s">
        <v>106</v>
      </c>
      <c r="E1732" s="211" t="s">
        <v>114</v>
      </c>
      <c r="F1732" s="241" t="s">
        <v>108</v>
      </c>
      <c r="G1732" s="357">
        <v>0.5</v>
      </c>
      <c r="H1732" s="360">
        <v>22239.260461174486</v>
      </c>
      <c r="I1732" s="365">
        <v>566.28724924743767</v>
      </c>
      <c r="J1732" s="332">
        <f>Table1[[#This Row],[Embellishment Area (m2)]]*Table1[[#This Row],[Construction Unit Rate ($/m)]]*Table1[[#This Row],[Embellishment Area Factor]]</f>
        <v>6296904.8159279013</v>
      </c>
      <c r="K1732" s="246">
        <v>0</v>
      </c>
      <c r="L1732" s="337">
        <v>75.676903388107434</v>
      </c>
      <c r="M1732" s="88">
        <f>Table1[[#This Row],[Size of land (m2)]]*Table1[[#This Row],[Land Unit Rate ($/m2)]]</f>
        <v>0</v>
      </c>
      <c r="N1732" s="244">
        <v>2021</v>
      </c>
      <c r="O1732" s="202">
        <f>ROUND(IF(Table1[[#This Row],[Valuation Year]]=2016,(Table1[[#This Row],[Total Construction Cost ($)]]+Table1[[#This Row],[Land Value]])*('General Input Sheet'!$G$38/'General Input Sheet'!$G$43),Table1[[#This Row],[Total Construction Cost ($)]]+Table1[[#This Row],[Land Value]]),0)</f>
        <v>6296905</v>
      </c>
      <c r="P1732" s="123" t="str" cm="1">
        <f t="array" ref="P1732">_xlfn.IFS(Table1[[#This Row],[Asset Class]]&lt;&gt;"Local","y",P$11=$E1732,"y",Table1[[#This Row],[Asset Class]]="Local","")</f>
        <v>y</v>
      </c>
      <c r="Q1732" s="86" t="str" cm="1">
        <f t="array" ref="Q1732">_xlfn.IFS(Table1[[#This Row],[Asset Class]]&lt;&gt;"Local","y",Q$11=$E1732,"y",Table1[[#This Row],[Asset Class]]="Local","")</f>
        <v>y</v>
      </c>
      <c r="R1732" s="86" t="str" cm="1">
        <f t="array" ref="R1732">_xlfn.IFS(Table1[[#This Row],[Asset Class]]&lt;&gt;"Local","y",R$11=$E1732,"y",Table1[[#This Row],[Asset Class]]="Local","")</f>
        <v>y</v>
      </c>
      <c r="S1732" s="341" t="str" cm="1">
        <f t="array" ref="S1732">_xlfn.IFS(Table1[[#This Row],[Asset Class]]&lt;&gt;"Local","y",S$11=$E1732,"y",Table1[[#This Row],[Asset Class]]="Local","")</f>
        <v>y</v>
      </c>
      <c r="T1732" s="50"/>
      <c r="U1732" s="95">
        <f>IF(Table1[[#This Row],[Asset Class]]&lt;&gt;"Local",0.25,IF(P1732="y",1,""))</f>
        <v>0.25</v>
      </c>
      <c r="V1732" s="415">
        <f>IF(Table1[[#This Row],[Asset Class]]&lt;&gt;"Local",0.25,IF(Q1732="y",1,""))</f>
        <v>0.25</v>
      </c>
      <c r="W1732" s="415">
        <f>IF(Table1[[#This Row],[Asset Class]]&lt;&gt;"Local",0.25,IF(R1732="y",1,""))</f>
        <v>0.25</v>
      </c>
      <c r="X1732" s="415">
        <f>IF(Table1[[#This Row],[Asset Class]]&lt;&gt;"Local",0.25,IF(S1732="y",1,""))</f>
        <v>0.25</v>
      </c>
      <c r="Y1732" s="95">
        <f t="shared" si="156"/>
        <v>1</v>
      </c>
      <c r="Z1732" s="50"/>
      <c r="AA1732" s="257">
        <f t="shared" si="157"/>
        <v>1574226.25</v>
      </c>
      <c r="AB1732" s="258">
        <f t="shared" si="158"/>
        <v>1574226.25</v>
      </c>
      <c r="AC1732" s="258">
        <f t="shared" si="159"/>
        <v>1574226.25</v>
      </c>
      <c r="AD1732" s="258">
        <f t="shared" si="160"/>
        <v>1574226.25</v>
      </c>
      <c r="AE1732" s="259">
        <f t="shared" si="161"/>
        <v>6296905</v>
      </c>
    </row>
    <row r="1733" spans="1:31">
      <c r="A1733" s="26"/>
      <c r="B1733" s="210" t="s">
        <v>2984</v>
      </c>
      <c r="C1733" s="211" t="s">
        <v>2985</v>
      </c>
      <c r="D1733" s="211" t="s">
        <v>111</v>
      </c>
      <c r="E1733" s="211" t="s">
        <v>107</v>
      </c>
      <c r="F1733" s="241" t="s">
        <v>103</v>
      </c>
      <c r="G1733" s="357">
        <v>0.5</v>
      </c>
      <c r="H1733" s="361">
        <v>1227.1128273903439</v>
      </c>
      <c r="I1733" s="365">
        <v>111.62041035606889</v>
      </c>
      <c r="J1733" s="332">
        <f>Table1[[#This Row],[Embellishment Area (m2)]]*Table1[[#This Row],[Construction Unit Rate ($/m)]]*Table1[[#This Row],[Embellishment Area Factor]]</f>
        <v>68485.418673253065</v>
      </c>
      <c r="K1733" s="248">
        <v>0</v>
      </c>
      <c r="L1733" s="337">
        <v>66.125722619436161</v>
      </c>
      <c r="M1733" s="88">
        <f>Table1[[#This Row],[Size of land (m2)]]*Table1[[#This Row],[Land Unit Rate ($/m2)]]</f>
        <v>0</v>
      </c>
      <c r="N1733" s="244">
        <v>2021</v>
      </c>
      <c r="O1733" s="88">
        <f>ROUND(IF(Table1[[#This Row],[Valuation Year]]=2016,(Table1[[#This Row],[Total Construction Cost ($)]]+Table1[[#This Row],[Land Value]])*('General Input Sheet'!$G$38/'General Input Sheet'!$G$43),Table1[[#This Row],[Total Construction Cost ($)]]+Table1[[#This Row],[Land Value]]),0)</f>
        <v>68485</v>
      </c>
      <c r="P1733" s="123" t="str" cm="1">
        <f t="array" ref="P1733">_xlfn.IFS(Table1[[#This Row],[Asset Class]]&lt;&gt;"Local","y",P$11=$E1733,"y",Table1[[#This Row],[Asset Class]]="Local","")</f>
        <v>y</v>
      </c>
      <c r="Q1733" s="86" t="str" cm="1">
        <f t="array" ref="Q1733">_xlfn.IFS(Table1[[#This Row],[Asset Class]]&lt;&gt;"Local","y",Q$11=$E1733,"y",Table1[[#This Row],[Asset Class]]="Local","")</f>
        <v/>
      </c>
      <c r="R1733" s="86" t="str" cm="1">
        <f t="array" ref="R1733">_xlfn.IFS(Table1[[#This Row],[Asset Class]]&lt;&gt;"Local","y",R$11=$E1733,"y",Table1[[#This Row],[Asset Class]]="Local","")</f>
        <v/>
      </c>
      <c r="S1733" s="341" t="str" cm="1">
        <f t="array" ref="S1733">_xlfn.IFS(Table1[[#This Row],[Asset Class]]&lt;&gt;"Local","y",S$11=$E1733,"y",Table1[[#This Row],[Asset Class]]="Local","")</f>
        <v/>
      </c>
      <c r="T1733" s="50"/>
      <c r="U1733" s="95">
        <f>IF(Table1[[#This Row],[Asset Class]]&lt;&gt;"Local",0.25,IF(P1733="y",1,""))</f>
        <v>1</v>
      </c>
      <c r="V1733" s="415" t="str">
        <f>IF(Table1[[#This Row],[Asset Class]]&lt;&gt;"Local",0.25,IF(Q1733="y",1,""))</f>
        <v/>
      </c>
      <c r="W1733" s="415" t="str">
        <f>IF(Table1[[#This Row],[Asset Class]]&lt;&gt;"Local",0.25,IF(R1733="y",1,""))</f>
        <v/>
      </c>
      <c r="X1733" s="415" t="str">
        <f>IF(Table1[[#This Row],[Asset Class]]&lt;&gt;"Local",0.25,IF(S1733="y",1,""))</f>
        <v/>
      </c>
      <c r="Y1733" s="95">
        <f t="shared" si="156"/>
        <v>1</v>
      </c>
      <c r="Z1733" s="50"/>
      <c r="AA1733" s="257">
        <f t="shared" si="157"/>
        <v>68485</v>
      </c>
      <c r="AB1733" s="258" t="str">
        <f t="shared" si="158"/>
        <v/>
      </c>
      <c r="AC1733" s="258" t="str">
        <f t="shared" si="159"/>
        <v/>
      </c>
      <c r="AD1733" s="258" t="str">
        <f t="shared" si="160"/>
        <v/>
      </c>
      <c r="AE1733" s="259">
        <f t="shared" si="161"/>
        <v>68485</v>
      </c>
    </row>
    <row r="1734" spans="1:31">
      <c r="A1734" s="26"/>
      <c r="B1734" s="210" t="s">
        <v>2986</v>
      </c>
      <c r="C1734" s="211" t="s">
        <v>2987</v>
      </c>
      <c r="D1734" s="211" t="s">
        <v>111</v>
      </c>
      <c r="E1734" s="211" t="s">
        <v>102</v>
      </c>
      <c r="F1734" s="241" t="s">
        <v>103</v>
      </c>
      <c r="G1734" s="357">
        <v>0.5</v>
      </c>
      <c r="H1734" s="360">
        <v>5590.4684566408196</v>
      </c>
      <c r="I1734" s="365">
        <v>143.96305955739601</v>
      </c>
      <c r="J1734" s="332">
        <f>Table1[[#This Row],[Embellishment Area (m2)]]*Table1[[#This Row],[Construction Unit Rate ($/m)]]*Table1[[#This Row],[Embellishment Area Factor]]</f>
        <v>402410.471688563</v>
      </c>
      <c r="K1734" s="246">
        <v>0</v>
      </c>
      <c r="L1734" s="337">
        <v>39.027494808321961</v>
      </c>
      <c r="M1734" s="88">
        <f>Table1[[#This Row],[Size of land (m2)]]*Table1[[#This Row],[Land Unit Rate ($/m2)]]</f>
        <v>0</v>
      </c>
      <c r="N1734" s="244">
        <v>2021</v>
      </c>
      <c r="O1734" s="202">
        <f>ROUND(IF(Table1[[#This Row],[Valuation Year]]=2016,(Table1[[#This Row],[Total Construction Cost ($)]]+Table1[[#This Row],[Land Value]])*('General Input Sheet'!$G$38/'General Input Sheet'!$G$43),Table1[[#This Row],[Total Construction Cost ($)]]+Table1[[#This Row],[Land Value]]),0)</f>
        <v>402410</v>
      </c>
      <c r="P1734" s="123" t="str" cm="1">
        <f t="array" ref="P1734">_xlfn.IFS(Table1[[#This Row],[Asset Class]]&lt;&gt;"Local","y",P$11=$E1734,"y",Table1[[#This Row],[Asset Class]]="Local","")</f>
        <v/>
      </c>
      <c r="Q1734" s="86" t="str" cm="1">
        <f t="array" ref="Q1734">_xlfn.IFS(Table1[[#This Row],[Asset Class]]&lt;&gt;"Local","y",Q$11=$E1734,"y",Table1[[#This Row],[Asset Class]]="Local","")</f>
        <v/>
      </c>
      <c r="R1734" s="86" t="str" cm="1">
        <f t="array" ref="R1734">_xlfn.IFS(Table1[[#This Row],[Asset Class]]&lt;&gt;"Local","y",R$11=$E1734,"y",Table1[[#This Row],[Asset Class]]="Local","")</f>
        <v>y</v>
      </c>
      <c r="S1734" s="341" t="str" cm="1">
        <f t="array" ref="S1734">_xlfn.IFS(Table1[[#This Row],[Asset Class]]&lt;&gt;"Local","y",S$11=$E1734,"y",Table1[[#This Row],[Asset Class]]="Local","")</f>
        <v/>
      </c>
      <c r="T1734" s="50"/>
      <c r="U1734" s="95" t="str">
        <f>IF(Table1[[#This Row],[Asset Class]]&lt;&gt;"Local",0.25,IF(P1734="y",1,""))</f>
        <v/>
      </c>
      <c r="V1734" s="415" t="str">
        <f>IF(Table1[[#This Row],[Asset Class]]&lt;&gt;"Local",0.25,IF(Q1734="y",1,""))</f>
        <v/>
      </c>
      <c r="W1734" s="415">
        <f>IF(Table1[[#This Row],[Asset Class]]&lt;&gt;"Local",0.25,IF(R1734="y",1,""))</f>
        <v>1</v>
      </c>
      <c r="X1734" s="415" t="str">
        <f>IF(Table1[[#This Row],[Asset Class]]&lt;&gt;"Local",0.25,IF(S1734="y",1,""))</f>
        <v/>
      </c>
      <c r="Y1734" s="95">
        <f t="shared" si="156"/>
        <v>1</v>
      </c>
      <c r="Z1734" s="50"/>
      <c r="AA1734" s="257" t="str">
        <f t="shared" si="157"/>
        <v/>
      </c>
      <c r="AB1734" s="258" t="str">
        <f t="shared" si="158"/>
        <v/>
      </c>
      <c r="AC1734" s="258">
        <f t="shared" si="159"/>
        <v>402410</v>
      </c>
      <c r="AD1734" s="258" t="str">
        <f t="shared" si="160"/>
        <v/>
      </c>
      <c r="AE1734" s="259">
        <f t="shared" si="161"/>
        <v>402410</v>
      </c>
    </row>
    <row r="1735" spans="1:31">
      <c r="A1735" s="26"/>
      <c r="B1735" s="210" t="s">
        <v>2988</v>
      </c>
      <c r="C1735" s="211" t="s">
        <v>2989</v>
      </c>
      <c r="D1735" s="211" t="s">
        <v>111</v>
      </c>
      <c r="E1735" s="211" t="s">
        <v>102</v>
      </c>
      <c r="F1735" s="241" t="s">
        <v>108</v>
      </c>
      <c r="G1735" s="357">
        <v>0.5</v>
      </c>
      <c r="H1735" s="360">
        <v>3795.7153270844019</v>
      </c>
      <c r="I1735" s="365">
        <v>143.96305955739601</v>
      </c>
      <c r="J1735" s="332">
        <f>Table1[[#This Row],[Embellishment Area (m2)]]*Table1[[#This Row],[Construction Unit Rate ($/m)]]*Table1[[#This Row],[Embellishment Area Factor]]</f>
        <v>273221.39584798634</v>
      </c>
      <c r="K1735" s="246">
        <v>0</v>
      </c>
      <c r="L1735" s="337">
        <v>39.027494808321961</v>
      </c>
      <c r="M1735" s="88">
        <f>Table1[[#This Row],[Size of land (m2)]]*Table1[[#This Row],[Land Unit Rate ($/m2)]]</f>
        <v>0</v>
      </c>
      <c r="N1735" s="244">
        <v>2021</v>
      </c>
      <c r="O1735" s="202">
        <f>ROUND(IF(Table1[[#This Row],[Valuation Year]]=2016,(Table1[[#This Row],[Total Construction Cost ($)]]+Table1[[#This Row],[Land Value]])*('General Input Sheet'!$G$38/'General Input Sheet'!$G$43),Table1[[#This Row],[Total Construction Cost ($)]]+Table1[[#This Row],[Land Value]]),0)</f>
        <v>273221</v>
      </c>
      <c r="P1735" s="123" t="str" cm="1">
        <f t="array" ref="P1735">_xlfn.IFS(Table1[[#This Row],[Asset Class]]&lt;&gt;"Local","y",P$11=$E1735,"y",Table1[[#This Row],[Asset Class]]="Local","")</f>
        <v/>
      </c>
      <c r="Q1735" s="86" t="str" cm="1">
        <f t="array" ref="Q1735">_xlfn.IFS(Table1[[#This Row],[Asset Class]]&lt;&gt;"Local","y",Q$11=$E1735,"y",Table1[[#This Row],[Asset Class]]="Local","")</f>
        <v/>
      </c>
      <c r="R1735" s="86" t="str" cm="1">
        <f t="array" ref="R1735">_xlfn.IFS(Table1[[#This Row],[Asset Class]]&lt;&gt;"Local","y",R$11=$E1735,"y",Table1[[#This Row],[Asset Class]]="Local","")</f>
        <v>y</v>
      </c>
      <c r="S1735" s="341" t="str" cm="1">
        <f t="array" ref="S1735">_xlfn.IFS(Table1[[#This Row],[Asset Class]]&lt;&gt;"Local","y",S$11=$E1735,"y",Table1[[#This Row],[Asset Class]]="Local","")</f>
        <v/>
      </c>
      <c r="T1735" s="50"/>
      <c r="U1735" s="95" t="str">
        <f>IF(Table1[[#This Row],[Asset Class]]&lt;&gt;"Local",0.25,IF(P1735="y",1,""))</f>
        <v/>
      </c>
      <c r="V1735" s="415" t="str">
        <f>IF(Table1[[#This Row],[Asset Class]]&lt;&gt;"Local",0.25,IF(Q1735="y",1,""))</f>
        <v/>
      </c>
      <c r="W1735" s="415">
        <f>IF(Table1[[#This Row],[Asset Class]]&lt;&gt;"Local",0.25,IF(R1735="y",1,""))</f>
        <v>1</v>
      </c>
      <c r="X1735" s="415" t="str">
        <f>IF(Table1[[#This Row],[Asset Class]]&lt;&gt;"Local",0.25,IF(S1735="y",1,""))</f>
        <v/>
      </c>
      <c r="Y1735" s="95">
        <f t="shared" si="156"/>
        <v>1</v>
      </c>
      <c r="Z1735" s="50"/>
      <c r="AA1735" s="257" t="str">
        <f t="shared" si="157"/>
        <v/>
      </c>
      <c r="AB1735" s="258" t="str">
        <f t="shared" si="158"/>
        <v/>
      </c>
      <c r="AC1735" s="258">
        <f t="shared" si="159"/>
        <v>273221</v>
      </c>
      <c r="AD1735" s="258" t="str">
        <f t="shared" si="160"/>
        <v/>
      </c>
      <c r="AE1735" s="259">
        <f t="shared" si="161"/>
        <v>273221</v>
      </c>
    </row>
    <row r="1736" spans="1:31">
      <c r="A1736" s="26"/>
      <c r="B1736" s="210" t="s">
        <v>2990</v>
      </c>
      <c r="C1736" s="211" t="s">
        <v>2991</v>
      </c>
      <c r="D1736" s="211" t="s">
        <v>111</v>
      </c>
      <c r="E1736" s="211" t="s">
        <v>102</v>
      </c>
      <c r="F1736" s="241" t="s">
        <v>103</v>
      </c>
      <c r="G1736" s="357">
        <v>0.5</v>
      </c>
      <c r="H1736" s="360">
        <v>1602.4645156555534</v>
      </c>
      <c r="I1736" s="365">
        <v>143.96305955739601</v>
      </c>
      <c r="J1736" s="332">
        <f>Table1[[#This Row],[Embellishment Area (m2)]]*Table1[[#This Row],[Construction Unit Rate ($/m)]]*Table1[[#This Row],[Embellishment Area Factor]]</f>
        <v>115347.8472529671</v>
      </c>
      <c r="K1736" s="246">
        <v>0</v>
      </c>
      <c r="L1736" s="337">
        <v>39.027494808321961</v>
      </c>
      <c r="M1736" s="88">
        <f>Table1[[#This Row],[Size of land (m2)]]*Table1[[#This Row],[Land Unit Rate ($/m2)]]</f>
        <v>0</v>
      </c>
      <c r="N1736" s="244">
        <v>2021</v>
      </c>
      <c r="O1736" s="202">
        <f>ROUND(IF(Table1[[#This Row],[Valuation Year]]=2016,(Table1[[#This Row],[Total Construction Cost ($)]]+Table1[[#This Row],[Land Value]])*('General Input Sheet'!$G$38/'General Input Sheet'!$G$43),Table1[[#This Row],[Total Construction Cost ($)]]+Table1[[#This Row],[Land Value]]),0)</f>
        <v>115348</v>
      </c>
      <c r="P1736" s="123" t="str" cm="1">
        <f t="array" ref="P1736">_xlfn.IFS(Table1[[#This Row],[Asset Class]]&lt;&gt;"Local","y",P$11=$E1736,"y",Table1[[#This Row],[Asset Class]]="Local","")</f>
        <v/>
      </c>
      <c r="Q1736" s="86" t="str" cm="1">
        <f t="array" ref="Q1736">_xlfn.IFS(Table1[[#This Row],[Asset Class]]&lt;&gt;"Local","y",Q$11=$E1736,"y",Table1[[#This Row],[Asset Class]]="Local","")</f>
        <v/>
      </c>
      <c r="R1736" s="86" t="str" cm="1">
        <f t="array" ref="R1736">_xlfn.IFS(Table1[[#This Row],[Asset Class]]&lt;&gt;"Local","y",R$11=$E1736,"y",Table1[[#This Row],[Asset Class]]="Local","")</f>
        <v>y</v>
      </c>
      <c r="S1736" s="341" t="str" cm="1">
        <f t="array" ref="S1736">_xlfn.IFS(Table1[[#This Row],[Asset Class]]&lt;&gt;"Local","y",S$11=$E1736,"y",Table1[[#This Row],[Asset Class]]="Local","")</f>
        <v/>
      </c>
      <c r="T1736" s="50"/>
      <c r="U1736" s="95" t="str">
        <f>IF(Table1[[#This Row],[Asset Class]]&lt;&gt;"Local",0.25,IF(P1736="y",1,""))</f>
        <v/>
      </c>
      <c r="V1736" s="415" t="str">
        <f>IF(Table1[[#This Row],[Asset Class]]&lt;&gt;"Local",0.25,IF(Q1736="y",1,""))</f>
        <v/>
      </c>
      <c r="W1736" s="415">
        <f>IF(Table1[[#This Row],[Asset Class]]&lt;&gt;"Local",0.25,IF(R1736="y",1,""))</f>
        <v>1</v>
      </c>
      <c r="X1736" s="415" t="str">
        <f>IF(Table1[[#This Row],[Asset Class]]&lt;&gt;"Local",0.25,IF(S1736="y",1,""))</f>
        <v/>
      </c>
      <c r="Y1736" s="95">
        <f t="shared" si="156"/>
        <v>1</v>
      </c>
      <c r="Z1736" s="50"/>
      <c r="AA1736" s="257" t="str">
        <f t="shared" si="157"/>
        <v/>
      </c>
      <c r="AB1736" s="258" t="str">
        <f t="shared" si="158"/>
        <v/>
      </c>
      <c r="AC1736" s="258">
        <f t="shared" si="159"/>
        <v>115348</v>
      </c>
      <c r="AD1736" s="258" t="str">
        <f t="shared" si="160"/>
        <v/>
      </c>
      <c r="AE1736" s="259">
        <f t="shared" si="161"/>
        <v>115348</v>
      </c>
    </row>
    <row r="1737" spans="1:31">
      <c r="A1737" s="26"/>
      <c r="B1737" s="210" t="s">
        <v>2992</v>
      </c>
      <c r="C1737" s="211" t="s">
        <v>2993</v>
      </c>
      <c r="D1737" s="211" t="s">
        <v>111</v>
      </c>
      <c r="E1737" s="211" t="s">
        <v>102</v>
      </c>
      <c r="F1737" s="241" t="s">
        <v>103</v>
      </c>
      <c r="G1737" s="357">
        <v>0.5</v>
      </c>
      <c r="H1737" s="360">
        <v>3916.5977347062344</v>
      </c>
      <c r="I1737" s="365">
        <v>143.96305955739601</v>
      </c>
      <c r="J1737" s="332">
        <f>Table1[[#This Row],[Embellishment Area (m2)]]*Table1[[#This Row],[Construction Unit Rate ($/m)]]*Table1[[#This Row],[Embellishment Area Factor]]</f>
        <v>281922.69647193793</v>
      </c>
      <c r="K1737" s="246">
        <v>0</v>
      </c>
      <c r="L1737" s="337">
        <v>39.027494808321961</v>
      </c>
      <c r="M1737" s="88">
        <f>Table1[[#This Row],[Size of land (m2)]]*Table1[[#This Row],[Land Unit Rate ($/m2)]]</f>
        <v>0</v>
      </c>
      <c r="N1737" s="244">
        <v>2021</v>
      </c>
      <c r="O1737" s="202">
        <f>ROUND(IF(Table1[[#This Row],[Valuation Year]]=2016,(Table1[[#This Row],[Total Construction Cost ($)]]+Table1[[#This Row],[Land Value]])*('General Input Sheet'!$G$38/'General Input Sheet'!$G$43),Table1[[#This Row],[Total Construction Cost ($)]]+Table1[[#This Row],[Land Value]]),0)</f>
        <v>281923</v>
      </c>
      <c r="P1737" s="123" t="str" cm="1">
        <f t="array" ref="P1737">_xlfn.IFS(Table1[[#This Row],[Asset Class]]&lt;&gt;"Local","y",P$11=$E1737,"y",Table1[[#This Row],[Asset Class]]="Local","")</f>
        <v/>
      </c>
      <c r="Q1737" s="86" t="str" cm="1">
        <f t="array" ref="Q1737">_xlfn.IFS(Table1[[#This Row],[Asset Class]]&lt;&gt;"Local","y",Q$11=$E1737,"y",Table1[[#This Row],[Asset Class]]="Local","")</f>
        <v/>
      </c>
      <c r="R1737" s="86" t="str" cm="1">
        <f t="array" ref="R1737">_xlfn.IFS(Table1[[#This Row],[Asset Class]]&lt;&gt;"Local","y",R$11=$E1737,"y",Table1[[#This Row],[Asset Class]]="Local","")</f>
        <v>y</v>
      </c>
      <c r="S1737" s="341" t="str" cm="1">
        <f t="array" ref="S1737">_xlfn.IFS(Table1[[#This Row],[Asset Class]]&lt;&gt;"Local","y",S$11=$E1737,"y",Table1[[#This Row],[Asset Class]]="Local","")</f>
        <v/>
      </c>
      <c r="T1737" s="50"/>
      <c r="U1737" s="95" t="str">
        <f>IF(Table1[[#This Row],[Asset Class]]&lt;&gt;"Local",0.25,IF(P1737="y",1,""))</f>
        <v/>
      </c>
      <c r="V1737" s="415" t="str">
        <f>IF(Table1[[#This Row],[Asset Class]]&lt;&gt;"Local",0.25,IF(Q1737="y",1,""))</f>
        <v/>
      </c>
      <c r="W1737" s="415">
        <f>IF(Table1[[#This Row],[Asset Class]]&lt;&gt;"Local",0.25,IF(R1737="y",1,""))</f>
        <v>1</v>
      </c>
      <c r="X1737" s="415" t="str">
        <f>IF(Table1[[#This Row],[Asset Class]]&lt;&gt;"Local",0.25,IF(S1737="y",1,""))</f>
        <v/>
      </c>
      <c r="Y1737" s="95">
        <f t="shared" si="156"/>
        <v>1</v>
      </c>
      <c r="Z1737" s="50"/>
      <c r="AA1737" s="257" t="str">
        <f t="shared" si="157"/>
        <v/>
      </c>
      <c r="AB1737" s="258" t="str">
        <f t="shared" si="158"/>
        <v/>
      </c>
      <c r="AC1737" s="258">
        <f t="shared" si="159"/>
        <v>281923</v>
      </c>
      <c r="AD1737" s="258" t="str">
        <f t="shared" si="160"/>
        <v/>
      </c>
      <c r="AE1737" s="259">
        <f t="shared" si="161"/>
        <v>281923</v>
      </c>
    </row>
    <row r="1738" spans="1:31">
      <c r="A1738" s="26"/>
      <c r="B1738" s="210" t="s">
        <v>2992</v>
      </c>
      <c r="C1738" s="211" t="s">
        <v>2994</v>
      </c>
      <c r="D1738" s="211" t="s">
        <v>111</v>
      </c>
      <c r="E1738" s="211" t="s">
        <v>102</v>
      </c>
      <c r="F1738" s="241" t="s">
        <v>108</v>
      </c>
      <c r="G1738" s="357">
        <v>0.5</v>
      </c>
      <c r="H1738" s="360">
        <v>23789.782458957488</v>
      </c>
      <c r="I1738" s="365">
        <v>143.96305955739601</v>
      </c>
      <c r="J1738" s="332">
        <f>Table1[[#This Row],[Embellishment Area (m2)]]*Table1[[#This Row],[Construction Unit Rate ($/m)]]*Table1[[#This Row],[Embellishment Area Factor]]</f>
        <v>1712424.9344981958</v>
      </c>
      <c r="K1738" s="246">
        <v>0</v>
      </c>
      <c r="L1738" s="337">
        <v>39.027494808321961</v>
      </c>
      <c r="M1738" s="88">
        <f>Table1[[#This Row],[Size of land (m2)]]*Table1[[#This Row],[Land Unit Rate ($/m2)]]</f>
        <v>0</v>
      </c>
      <c r="N1738" s="244">
        <v>2021</v>
      </c>
      <c r="O1738" s="202">
        <f>ROUND(IF(Table1[[#This Row],[Valuation Year]]=2016,(Table1[[#This Row],[Total Construction Cost ($)]]+Table1[[#This Row],[Land Value]])*('General Input Sheet'!$G$38/'General Input Sheet'!$G$43),Table1[[#This Row],[Total Construction Cost ($)]]+Table1[[#This Row],[Land Value]]),0)</f>
        <v>1712425</v>
      </c>
      <c r="P1738" s="123" t="str" cm="1">
        <f t="array" ref="P1738">_xlfn.IFS(Table1[[#This Row],[Asset Class]]&lt;&gt;"Local","y",P$11=$E1738,"y",Table1[[#This Row],[Asset Class]]="Local","")</f>
        <v/>
      </c>
      <c r="Q1738" s="86" t="str" cm="1">
        <f t="array" ref="Q1738">_xlfn.IFS(Table1[[#This Row],[Asset Class]]&lt;&gt;"Local","y",Q$11=$E1738,"y",Table1[[#This Row],[Asset Class]]="Local","")</f>
        <v/>
      </c>
      <c r="R1738" s="86" t="str" cm="1">
        <f t="array" ref="R1738">_xlfn.IFS(Table1[[#This Row],[Asset Class]]&lt;&gt;"Local","y",R$11=$E1738,"y",Table1[[#This Row],[Asset Class]]="Local","")</f>
        <v>y</v>
      </c>
      <c r="S1738" s="341" t="str" cm="1">
        <f t="array" ref="S1738">_xlfn.IFS(Table1[[#This Row],[Asset Class]]&lt;&gt;"Local","y",S$11=$E1738,"y",Table1[[#This Row],[Asset Class]]="Local","")</f>
        <v/>
      </c>
      <c r="T1738" s="50"/>
      <c r="U1738" s="95" t="str">
        <f>IF(Table1[[#This Row],[Asset Class]]&lt;&gt;"Local",0.25,IF(P1738="y",1,""))</f>
        <v/>
      </c>
      <c r="V1738" s="415" t="str">
        <f>IF(Table1[[#This Row],[Asset Class]]&lt;&gt;"Local",0.25,IF(Q1738="y",1,""))</f>
        <v/>
      </c>
      <c r="W1738" s="415">
        <f>IF(Table1[[#This Row],[Asset Class]]&lt;&gt;"Local",0.25,IF(R1738="y",1,""))</f>
        <v>1</v>
      </c>
      <c r="X1738" s="415" t="str">
        <f>IF(Table1[[#This Row],[Asset Class]]&lt;&gt;"Local",0.25,IF(S1738="y",1,""))</f>
        <v/>
      </c>
      <c r="Y1738" s="95">
        <f t="shared" si="156"/>
        <v>1</v>
      </c>
      <c r="Z1738" s="50"/>
      <c r="AA1738" s="257" t="str">
        <f t="shared" si="157"/>
        <v/>
      </c>
      <c r="AB1738" s="258" t="str">
        <f t="shared" si="158"/>
        <v/>
      </c>
      <c r="AC1738" s="258">
        <f t="shared" si="159"/>
        <v>1712425</v>
      </c>
      <c r="AD1738" s="258" t="str">
        <f t="shared" si="160"/>
        <v/>
      </c>
      <c r="AE1738" s="259">
        <f t="shared" si="161"/>
        <v>1712425</v>
      </c>
    </row>
    <row r="1739" spans="1:31">
      <c r="A1739" s="26"/>
      <c r="B1739" s="210" t="s">
        <v>2992</v>
      </c>
      <c r="C1739" s="211" t="s">
        <v>2995</v>
      </c>
      <c r="D1739" s="211" t="s">
        <v>111</v>
      </c>
      <c r="E1739" s="211" t="s">
        <v>102</v>
      </c>
      <c r="F1739" s="241" t="s">
        <v>103</v>
      </c>
      <c r="G1739" s="357">
        <v>0.5</v>
      </c>
      <c r="H1739" s="360">
        <v>734.84465368889153</v>
      </c>
      <c r="I1739" s="365">
        <v>143.96305955739601</v>
      </c>
      <c r="J1739" s="332">
        <f>Table1[[#This Row],[Embellishment Area (m2)]]*Table1[[#This Row],[Construction Unit Rate ($/m)]]*Table1[[#This Row],[Embellishment Area Factor]]</f>
        <v>52895.242322223967</v>
      </c>
      <c r="K1739" s="246">
        <v>0</v>
      </c>
      <c r="L1739" s="337">
        <v>39.027494808321961</v>
      </c>
      <c r="M1739" s="88">
        <f>Table1[[#This Row],[Size of land (m2)]]*Table1[[#This Row],[Land Unit Rate ($/m2)]]</f>
        <v>0</v>
      </c>
      <c r="N1739" s="244">
        <v>2021</v>
      </c>
      <c r="O1739" s="202">
        <f>ROUND(IF(Table1[[#This Row],[Valuation Year]]=2016,(Table1[[#This Row],[Total Construction Cost ($)]]+Table1[[#This Row],[Land Value]])*('General Input Sheet'!$G$38/'General Input Sheet'!$G$43),Table1[[#This Row],[Total Construction Cost ($)]]+Table1[[#This Row],[Land Value]]),0)</f>
        <v>52895</v>
      </c>
      <c r="P1739" s="123" t="str" cm="1">
        <f t="array" ref="P1739">_xlfn.IFS(Table1[[#This Row],[Asset Class]]&lt;&gt;"Local","y",P$11=$E1739,"y",Table1[[#This Row],[Asset Class]]="Local","")</f>
        <v/>
      </c>
      <c r="Q1739" s="86" t="str" cm="1">
        <f t="array" ref="Q1739">_xlfn.IFS(Table1[[#This Row],[Asset Class]]&lt;&gt;"Local","y",Q$11=$E1739,"y",Table1[[#This Row],[Asset Class]]="Local","")</f>
        <v/>
      </c>
      <c r="R1739" s="86" t="str" cm="1">
        <f t="array" ref="R1739">_xlfn.IFS(Table1[[#This Row],[Asset Class]]&lt;&gt;"Local","y",R$11=$E1739,"y",Table1[[#This Row],[Asset Class]]="Local","")</f>
        <v>y</v>
      </c>
      <c r="S1739" s="341" t="str" cm="1">
        <f t="array" ref="S1739">_xlfn.IFS(Table1[[#This Row],[Asset Class]]&lt;&gt;"Local","y",S$11=$E1739,"y",Table1[[#This Row],[Asset Class]]="Local","")</f>
        <v/>
      </c>
      <c r="T1739" s="50"/>
      <c r="U1739" s="95" t="str">
        <f>IF(Table1[[#This Row],[Asset Class]]&lt;&gt;"Local",0.25,IF(P1739="y",1,""))</f>
        <v/>
      </c>
      <c r="V1739" s="415" t="str">
        <f>IF(Table1[[#This Row],[Asset Class]]&lt;&gt;"Local",0.25,IF(Q1739="y",1,""))</f>
        <v/>
      </c>
      <c r="W1739" s="415">
        <f>IF(Table1[[#This Row],[Asset Class]]&lt;&gt;"Local",0.25,IF(R1739="y",1,""))</f>
        <v>1</v>
      </c>
      <c r="X1739" s="415" t="str">
        <f>IF(Table1[[#This Row],[Asset Class]]&lt;&gt;"Local",0.25,IF(S1739="y",1,""))</f>
        <v/>
      </c>
      <c r="Y1739" s="95">
        <f t="shared" si="156"/>
        <v>1</v>
      </c>
      <c r="Z1739" s="50"/>
      <c r="AA1739" s="257" t="str">
        <f t="shared" si="157"/>
        <v/>
      </c>
      <c r="AB1739" s="258" t="str">
        <f t="shared" si="158"/>
        <v/>
      </c>
      <c r="AC1739" s="258">
        <f t="shared" si="159"/>
        <v>52895</v>
      </c>
      <c r="AD1739" s="258" t="str">
        <f t="shared" si="160"/>
        <v/>
      </c>
      <c r="AE1739" s="259">
        <f t="shared" si="161"/>
        <v>52895</v>
      </c>
    </row>
    <row r="1740" spans="1:31">
      <c r="A1740" s="26"/>
      <c r="B1740" s="210" t="s">
        <v>2996</v>
      </c>
      <c r="C1740" s="211" t="s">
        <v>2997</v>
      </c>
      <c r="D1740" s="211" t="s">
        <v>111</v>
      </c>
      <c r="E1740" s="211" t="s">
        <v>114</v>
      </c>
      <c r="F1740" s="241" t="s">
        <v>108</v>
      </c>
      <c r="G1740" s="357">
        <v>0.5</v>
      </c>
      <c r="H1740" s="360">
        <v>1635.2951005659404</v>
      </c>
      <c r="I1740" s="365">
        <v>77.371645491830151</v>
      </c>
      <c r="J1740" s="332">
        <f>Table1[[#This Row],[Embellishment Area (m2)]]*Table1[[#This Row],[Construction Unit Rate ($/m)]]*Table1[[#This Row],[Embellishment Area Factor]]</f>
        <v>63262.73639775734</v>
      </c>
      <c r="K1740" s="246">
        <v>0</v>
      </c>
      <c r="L1740" s="337">
        <v>51.919695325664051</v>
      </c>
      <c r="M1740" s="88">
        <f>Table1[[#This Row],[Size of land (m2)]]*Table1[[#This Row],[Land Unit Rate ($/m2)]]</f>
        <v>0</v>
      </c>
      <c r="N1740" s="244">
        <v>2021</v>
      </c>
      <c r="O1740" s="202">
        <f>ROUND(IF(Table1[[#This Row],[Valuation Year]]=2016,(Table1[[#This Row],[Total Construction Cost ($)]]+Table1[[#This Row],[Land Value]])*('General Input Sheet'!$G$38/'General Input Sheet'!$G$43),Table1[[#This Row],[Total Construction Cost ($)]]+Table1[[#This Row],[Land Value]]),0)</f>
        <v>63263</v>
      </c>
      <c r="P1740" s="123" t="str" cm="1">
        <f t="array" ref="P1740">_xlfn.IFS(Table1[[#This Row],[Asset Class]]&lt;&gt;"Local","y",P$11=$E1740,"y",Table1[[#This Row],[Asset Class]]="Local","")</f>
        <v/>
      </c>
      <c r="Q1740" s="86" t="str" cm="1">
        <f t="array" ref="Q1740">_xlfn.IFS(Table1[[#This Row],[Asset Class]]&lt;&gt;"Local","y",Q$11=$E1740,"y",Table1[[#This Row],[Asset Class]]="Local","")</f>
        <v/>
      </c>
      <c r="R1740" s="86" t="str" cm="1">
        <f t="array" ref="R1740">_xlfn.IFS(Table1[[#This Row],[Asset Class]]&lt;&gt;"Local","y",R$11=$E1740,"y",Table1[[#This Row],[Asset Class]]="Local","")</f>
        <v/>
      </c>
      <c r="S1740" s="341" t="str" cm="1">
        <f t="array" ref="S1740">_xlfn.IFS(Table1[[#This Row],[Asset Class]]&lt;&gt;"Local","y",S$11=$E1740,"y",Table1[[#This Row],[Asset Class]]="Local","")</f>
        <v>y</v>
      </c>
      <c r="T1740" s="50"/>
      <c r="U1740" s="95" t="str">
        <f>IF(Table1[[#This Row],[Asset Class]]&lt;&gt;"Local",0.25,IF(P1740="y",1,""))</f>
        <v/>
      </c>
      <c r="V1740" s="415" t="str">
        <f>IF(Table1[[#This Row],[Asset Class]]&lt;&gt;"Local",0.25,IF(Q1740="y",1,""))</f>
        <v/>
      </c>
      <c r="W1740" s="415" t="str">
        <f>IF(Table1[[#This Row],[Asset Class]]&lt;&gt;"Local",0.25,IF(R1740="y",1,""))</f>
        <v/>
      </c>
      <c r="X1740" s="415">
        <f>IF(Table1[[#This Row],[Asset Class]]&lt;&gt;"Local",0.25,IF(S1740="y",1,""))</f>
        <v>1</v>
      </c>
      <c r="Y1740" s="95">
        <f t="shared" si="156"/>
        <v>1</v>
      </c>
      <c r="Z1740" s="50"/>
      <c r="AA1740" s="257" t="str">
        <f t="shared" si="157"/>
        <v/>
      </c>
      <c r="AB1740" s="258" t="str">
        <f t="shared" si="158"/>
        <v/>
      </c>
      <c r="AC1740" s="258" t="str">
        <f t="shared" si="159"/>
        <v/>
      </c>
      <c r="AD1740" s="258">
        <f t="shared" si="160"/>
        <v>63263</v>
      </c>
      <c r="AE1740" s="259">
        <f t="shared" si="161"/>
        <v>63263</v>
      </c>
    </row>
    <row r="1741" spans="1:31">
      <c r="A1741" s="26"/>
      <c r="B1741" s="210" t="s">
        <v>2998</v>
      </c>
      <c r="C1741" s="211" t="s">
        <v>2999</v>
      </c>
      <c r="D1741" s="211" t="s">
        <v>111</v>
      </c>
      <c r="E1741" s="211" t="s">
        <v>114</v>
      </c>
      <c r="F1741" s="241" t="s">
        <v>108</v>
      </c>
      <c r="G1741" s="357">
        <v>0.5</v>
      </c>
      <c r="H1741" s="360">
        <v>975.93572537960449</v>
      </c>
      <c r="I1741" s="365">
        <v>77.371645491830151</v>
      </c>
      <c r="J1741" s="332">
        <f>Table1[[#This Row],[Embellishment Area (m2)]]*Table1[[#This Row],[Construction Unit Rate ($/m)]]*Table1[[#This Row],[Embellishment Area Factor]]</f>
        <v>37754.876483441432</v>
      </c>
      <c r="K1741" s="246">
        <v>0</v>
      </c>
      <c r="L1741" s="337">
        <v>51.919695325664051</v>
      </c>
      <c r="M1741" s="88">
        <f>Table1[[#This Row],[Size of land (m2)]]*Table1[[#This Row],[Land Unit Rate ($/m2)]]</f>
        <v>0</v>
      </c>
      <c r="N1741" s="244">
        <v>2021</v>
      </c>
      <c r="O1741" s="202">
        <f>ROUND(IF(Table1[[#This Row],[Valuation Year]]=2016,(Table1[[#This Row],[Total Construction Cost ($)]]+Table1[[#This Row],[Land Value]])*('General Input Sheet'!$G$38/'General Input Sheet'!$G$43),Table1[[#This Row],[Total Construction Cost ($)]]+Table1[[#This Row],[Land Value]]),0)</f>
        <v>37755</v>
      </c>
      <c r="P1741" s="123" t="str" cm="1">
        <f t="array" ref="P1741">_xlfn.IFS(Table1[[#This Row],[Asset Class]]&lt;&gt;"Local","y",P$11=$E1741,"y",Table1[[#This Row],[Asset Class]]="Local","")</f>
        <v/>
      </c>
      <c r="Q1741" s="86" t="str" cm="1">
        <f t="array" ref="Q1741">_xlfn.IFS(Table1[[#This Row],[Asset Class]]&lt;&gt;"Local","y",Q$11=$E1741,"y",Table1[[#This Row],[Asset Class]]="Local","")</f>
        <v/>
      </c>
      <c r="R1741" s="86" t="str" cm="1">
        <f t="array" ref="R1741">_xlfn.IFS(Table1[[#This Row],[Asset Class]]&lt;&gt;"Local","y",R$11=$E1741,"y",Table1[[#This Row],[Asset Class]]="Local","")</f>
        <v/>
      </c>
      <c r="S1741" s="341" t="str" cm="1">
        <f t="array" ref="S1741">_xlfn.IFS(Table1[[#This Row],[Asset Class]]&lt;&gt;"Local","y",S$11=$E1741,"y",Table1[[#This Row],[Asset Class]]="Local","")</f>
        <v>y</v>
      </c>
      <c r="T1741" s="50"/>
      <c r="U1741" s="95" t="str">
        <f>IF(Table1[[#This Row],[Asset Class]]&lt;&gt;"Local",0.25,IF(P1741="y",1,""))</f>
        <v/>
      </c>
      <c r="V1741" s="415" t="str">
        <f>IF(Table1[[#This Row],[Asset Class]]&lt;&gt;"Local",0.25,IF(Q1741="y",1,""))</f>
        <v/>
      </c>
      <c r="W1741" s="415" t="str">
        <f>IF(Table1[[#This Row],[Asset Class]]&lt;&gt;"Local",0.25,IF(R1741="y",1,""))</f>
        <v/>
      </c>
      <c r="X1741" s="415">
        <f>IF(Table1[[#This Row],[Asset Class]]&lt;&gt;"Local",0.25,IF(S1741="y",1,""))</f>
        <v>1</v>
      </c>
      <c r="Y1741" s="95">
        <f t="shared" si="156"/>
        <v>1</v>
      </c>
      <c r="Z1741" s="50"/>
      <c r="AA1741" s="257" t="str">
        <f t="shared" si="157"/>
        <v/>
      </c>
      <c r="AB1741" s="258" t="str">
        <f t="shared" si="158"/>
        <v/>
      </c>
      <c r="AC1741" s="258" t="str">
        <f t="shared" si="159"/>
        <v/>
      </c>
      <c r="AD1741" s="258">
        <f t="shared" si="160"/>
        <v>37755</v>
      </c>
      <c r="AE1741" s="259">
        <f t="shared" si="161"/>
        <v>37755</v>
      </c>
    </row>
    <row r="1742" spans="1:31">
      <c r="A1742" s="26"/>
      <c r="B1742" s="210" t="s">
        <v>3000</v>
      </c>
      <c r="C1742" s="211" t="s">
        <v>3001</v>
      </c>
      <c r="D1742" s="211" t="s">
        <v>111</v>
      </c>
      <c r="E1742" s="211" t="s">
        <v>143</v>
      </c>
      <c r="F1742" s="241" t="s">
        <v>103</v>
      </c>
      <c r="G1742" s="357">
        <v>0.5</v>
      </c>
      <c r="H1742" s="360">
        <v>11762.094210719895</v>
      </c>
      <c r="I1742" s="365">
        <v>115.6419902144599</v>
      </c>
      <c r="J1742" s="332">
        <f>Table1[[#This Row],[Embellishment Area (m2)]]*Table1[[#This Row],[Construction Unit Rate ($/m)]]*Table1[[#This Row],[Embellishment Area Factor]]</f>
        <v>680095.99180881272</v>
      </c>
      <c r="K1742" s="246">
        <v>0</v>
      </c>
      <c r="L1742" s="337">
        <v>85.331826959272703</v>
      </c>
      <c r="M1742" s="88">
        <f>Table1[[#This Row],[Size of land (m2)]]*Table1[[#This Row],[Land Unit Rate ($/m2)]]</f>
        <v>0</v>
      </c>
      <c r="N1742" s="244">
        <v>2021</v>
      </c>
      <c r="O1742" s="202">
        <f>ROUND(IF(Table1[[#This Row],[Valuation Year]]=2016,(Table1[[#This Row],[Total Construction Cost ($)]]+Table1[[#This Row],[Land Value]])*('General Input Sheet'!$G$38/'General Input Sheet'!$G$43),Table1[[#This Row],[Total Construction Cost ($)]]+Table1[[#This Row],[Land Value]]),0)</f>
        <v>680096</v>
      </c>
      <c r="P1742" s="123" t="str" cm="1">
        <f t="array" ref="P1742">_xlfn.IFS(Table1[[#This Row],[Asset Class]]&lt;&gt;"Local","y",P$11=$E1742,"y",Table1[[#This Row],[Asset Class]]="Local","")</f>
        <v/>
      </c>
      <c r="Q1742" s="86" t="str" cm="1">
        <f t="array" ref="Q1742">_xlfn.IFS(Table1[[#This Row],[Asset Class]]&lt;&gt;"Local","y",Q$11=$E1742,"y",Table1[[#This Row],[Asset Class]]="Local","")</f>
        <v>y</v>
      </c>
      <c r="R1742" s="86" t="str" cm="1">
        <f t="array" ref="R1742">_xlfn.IFS(Table1[[#This Row],[Asset Class]]&lt;&gt;"Local","y",R$11=$E1742,"y",Table1[[#This Row],[Asset Class]]="Local","")</f>
        <v/>
      </c>
      <c r="S1742" s="341" t="str" cm="1">
        <f t="array" ref="S1742">_xlfn.IFS(Table1[[#This Row],[Asset Class]]&lt;&gt;"Local","y",S$11=$E1742,"y",Table1[[#This Row],[Asset Class]]="Local","")</f>
        <v/>
      </c>
      <c r="T1742" s="50"/>
      <c r="U1742" s="95" t="str">
        <f>IF(Table1[[#This Row],[Asset Class]]&lt;&gt;"Local",0.25,IF(P1742="y",1,""))</f>
        <v/>
      </c>
      <c r="V1742" s="415">
        <f>IF(Table1[[#This Row],[Asset Class]]&lt;&gt;"Local",0.25,IF(Q1742="y",1,""))</f>
        <v>1</v>
      </c>
      <c r="W1742" s="415" t="str">
        <f>IF(Table1[[#This Row],[Asset Class]]&lt;&gt;"Local",0.25,IF(R1742="y",1,""))</f>
        <v/>
      </c>
      <c r="X1742" s="415" t="str">
        <f>IF(Table1[[#This Row],[Asset Class]]&lt;&gt;"Local",0.25,IF(S1742="y",1,""))</f>
        <v/>
      </c>
      <c r="Y1742" s="95">
        <f t="shared" si="156"/>
        <v>1</v>
      </c>
      <c r="Z1742" s="50"/>
      <c r="AA1742" s="257" t="str">
        <f t="shared" si="157"/>
        <v/>
      </c>
      <c r="AB1742" s="258">
        <f t="shared" si="158"/>
        <v>680096</v>
      </c>
      <c r="AC1742" s="258" t="str">
        <f t="shared" si="159"/>
        <v/>
      </c>
      <c r="AD1742" s="258" t="str">
        <f t="shared" si="160"/>
        <v/>
      </c>
      <c r="AE1742" s="259">
        <f t="shared" si="161"/>
        <v>680096</v>
      </c>
    </row>
    <row r="1743" spans="1:31">
      <c r="A1743" s="26"/>
      <c r="B1743" s="210" t="s">
        <v>3002</v>
      </c>
      <c r="C1743" s="211" t="s">
        <v>3003</v>
      </c>
      <c r="D1743" s="211" t="s">
        <v>111</v>
      </c>
      <c r="E1743" s="211" t="s">
        <v>102</v>
      </c>
      <c r="F1743" s="241" t="s">
        <v>103</v>
      </c>
      <c r="G1743" s="357">
        <v>0.5</v>
      </c>
      <c r="H1743" s="360">
        <v>3757.445129763606</v>
      </c>
      <c r="I1743" s="365">
        <v>143.96305955739601</v>
      </c>
      <c r="J1743" s="332">
        <f>Table1[[#This Row],[Embellishment Area (m2)]]*Table1[[#This Row],[Construction Unit Rate ($/m)]]*Table1[[#This Row],[Embellishment Area Factor]]</f>
        <v>270466.6484999028</v>
      </c>
      <c r="K1743" s="246">
        <v>0</v>
      </c>
      <c r="L1743" s="337">
        <v>39.027494808321961</v>
      </c>
      <c r="M1743" s="88">
        <f>Table1[[#This Row],[Size of land (m2)]]*Table1[[#This Row],[Land Unit Rate ($/m2)]]</f>
        <v>0</v>
      </c>
      <c r="N1743" s="244">
        <v>2021</v>
      </c>
      <c r="O1743" s="202">
        <f>ROUND(IF(Table1[[#This Row],[Valuation Year]]=2016,(Table1[[#This Row],[Total Construction Cost ($)]]+Table1[[#This Row],[Land Value]])*('General Input Sheet'!$G$38/'General Input Sheet'!$G$43),Table1[[#This Row],[Total Construction Cost ($)]]+Table1[[#This Row],[Land Value]]),0)</f>
        <v>270467</v>
      </c>
      <c r="P1743" s="123" t="str" cm="1">
        <f t="array" ref="P1743">_xlfn.IFS(Table1[[#This Row],[Asset Class]]&lt;&gt;"Local","y",P$11=$E1743,"y",Table1[[#This Row],[Asset Class]]="Local","")</f>
        <v/>
      </c>
      <c r="Q1743" s="86" t="str" cm="1">
        <f t="array" ref="Q1743">_xlfn.IFS(Table1[[#This Row],[Asset Class]]&lt;&gt;"Local","y",Q$11=$E1743,"y",Table1[[#This Row],[Asset Class]]="Local","")</f>
        <v/>
      </c>
      <c r="R1743" s="86" t="str" cm="1">
        <f t="array" ref="R1743">_xlfn.IFS(Table1[[#This Row],[Asset Class]]&lt;&gt;"Local","y",R$11=$E1743,"y",Table1[[#This Row],[Asset Class]]="Local","")</f>
        <v>y</v>
      </c>
      <c r="S1743" s="341" t="str" cm="1">
        <f t="array" ref="S1743">_xlfn.IFS(Table1[[#This Row],[Asset Class]]&lt;&gt;"Local","y",S$11=$E1743,"y",Table1[[#This Row],[Asset Class]]="Local","")</f>
        <v/>
      </c>
      <c r="T1743" s="50"/>
      <c r="U1743" s="95" t="str">
        <f>IF(Table1[[#This Row],[Asset Class]]&lt;&gt;"Local",0.25,IF(P1743="y",1,""))</f>
        <v/>
      </c>
      <c r="V1743" s="415" t="str">
        <f>IF(Table1[[#This Row],[Asset Class]]&lt;&gt;"Local",0.25,IF(Q1743="y",1,""))</f>
        <v/>
      </c>
      <c r="W1743" s="415">
        <f>IF(Table1[[#This Row],[Asset Class]]&lt;&gt;"Local",0.25,IF(R1743="y",1,""))</f>
        <v>1</v>
      </c>
      <c r="X1743" s="415" t="str">
        <f>IF(Table1[[#This Row],[Asset Class]]&lt;&gt;"Local",0.25,IF(S1743="y",1,""))</f>
        <v/>
      </c>
      <c r="Y1743" s="95">
        <f t="shared" ref="Y1743:Y1806" si="162">SUM(U1743:X1743)</f>
        <v>1</v>
      </c>
      <c r="Z1743" s="50"/>
      <c r="AA1743" s="257" t="str">
        <f t="shared" ref="AA1743:AA1806" si="163">IF(U1743="","",(U1743/$Y1743)*$O1743)</f>
        <v/>
      </c>
      <c r="AB1743" s="258" t="str">
        <f t="shared" ref="AB1743:AB1806" si="164">IF(V1743="","",(V1743/$Y1743)*$O1743)</f>
        <v/>
      </c>
      <c r="AC1743" s="258">
        <f t="shared" ref="AC1743:AC1806" si="165">IF(W1743="","",(W1743/$Y1743)*$O1743)</f>
        <v>270467</v>
      </c>
      <c r="AD1743" s="258" t="str">
        <f t="shared" ref="AD1743:AD1806" si="166">IF(X1743="","",(X1743/$Y1743)*$O1743)</f>
        <v/>
      </c>
      <c r="AE1743" s="259">
        <f t="shared" ref="AE1743:AE1806" si="167">SUM(AA1743:AD1743)</f>
        <v>270467</v>
      </c>
    </row>
    <row r="1744" spans="1:31">
      <c r="A1744" s="26"/>
      <c r="B1744" s="210" t="s">
        <v>3004</v>
      </c>
      <c r="C1744" s="211" t="s">
        <v>3005</v>
      </c>
      <c r="D1744" s="211" t="s">
        <v>111</v>
      </c>
      <c r="E1744" s="211" t="s">
        <v>102</v>
      </c>
      <c r="F1744" s="241" t="s">
        <v>108</v>
      </c>
      <c r="G1744" s="357">
        <v>0.5</v>
      </c>
      <c r="H1744" s="360">
        <v>271.5360449499056</v>
      </c>
      <c r="I1744" s="365">
        <v>143.96305955739601</v>
      </c>
      <c r="J1744" s="332">
        <f>Table1[[#This Row],[Embellishment Area (m2)]]*Table1[[#This Row],[Construction Unit Rate ($/m)]]*Table1[[#This Row],[Embellishment Area Factor]]</f>
        <v>19545.579905551509</v>
      </c>
      <c r="K1744" s="246">
        <v>0</v>
      </c>
      <c r="L1744" s="337">
        <v>39.027494808321961</v>
      </c>
      <c r="M1744" s="88">
        <f>Table1[[#This Row],[Size of land (m2)]]*Table1[[#This Row],[Land Unit Rate ($/m2)]]</f>
        <v>0</v>
      </c>
      <c r="N1744" s="244">
        <v>2021</v>
      </c>
      <c r="O1744" s="202">
        <f>ROUND(IF(Table1[[#This Row],[Valuation Year]]=2016,(Table1[[#This Row],[Total Construction Cost ($)]]+Table1[[#This Row],[Land Value]])*('General Input Sheet'!$G$38/'General Input Sheet'!$G$43),Table1[[#This Row],[Total Construction Cost ($)]]+Table1[[#This Row],[Land Value]]),0)</f>
        <v>19546</v>
      </c>
      <c r="P1744" s="123" t="str" cm="1">
        <f t="array" ref="P1744">_xlfn.IFS(Table1[[#This Row],[Asset Class]]&lt;&gt;"Local","y",P$11=$E1744,"y",Table1[[#This Row],[Asset Class]]="Local","")</f>
        <v/>
      </c>
      <c r="Q1744" s="86" t="str" cm="1">
        <f t="array" ref="Q1744">_xlfn.IFS(Table1[[#This Row],[Asset Class]]&lt;&gt;"Local","y",Q$11=$E1744,"y",Table1[[#This Row],[Asset Class]]="Local","")</f>
        <v/>
      </c>
      <c r="R1744" s="86" t="str" cm="1">
        <f t="array" ref="R1744">_xlfn.IFS(Table1[[#This Row],[Asset Class]]&lt;&gt;"Local","y",R$11=$E1744,"y",Table1[[#This Row],[Asset Class]]="Local","")</f>
        <v>y</v>
      </c>
      <c r="S1744" s="341" t="str" cm="1">
        <f t="array" ref="S1744">_xlfn.IFS(Table1[[#This Row],[Asset Class]]&lt;&gt;"Local","y",S$11=$E1744,"y",Table1[[#This Row],[Asset Class]]="Local","")</f>
        <v/>
      </c>
      <c r="T1744" s="50"/>
      <c r="U1744" s="95" t="str">
        <f>IF(Table1[[#This Row],[Asset Class]]&lt;&gt;"Local",0.25,IF(P1744="y",1,""))</f>
        <v/>
      </c>
      <c r="V1744" s="415" t="str">
        <f>IF(Table1[[#This Row],[Asset Class]]&lt;&gt;"Local",0.25,IF(Q1744="y",1,""))</f>
        <v/>
      </c>
      <c r="W1744" s="415">
        <f>IF(Table1[[#This Row],[Asset Class]]&lt;&gt;"Local",0.25,IF(R1744="y",1,""))</f>
        <v>1</v>
      </c>
      <c r="X1744" s="415" t="str">
        <f>IF(Table1[[#This Row],[Asset Class]]&lt;&gt;"Local",0.25,IF(S1744="y",1,""))</f>
        <v/>
      </c>
      <c r="Y1744" s="95">
        <f t="shared" si="162"/>
        <v>1</v>
      </c>
      <c r="Z1744" s="50"/>
      <c r="AA1744" s="257" t="str">
        <f t="shared" si="163"/>
        <v/>
      </c>
      <c r="AB1744" s="258" t="str">
        <f t="shared" si="164"/>
        <v/>
      </c>
      <c r="AC1744" s="258">
        <f t="shared" si="165"/>
        <v>19546</v>
      </c>
      <c r="AD1744" s="258" t="str">
        <f t="shared" si="166"/>
        <v/>
      </c>
      <c r="AE1744" s="259">
        <f t="shared" si="167"/>
        <v>19546</v>
      </c>
    </row>
    <row r="1745" spans="1:31">
      <c r="A1745" s="26"/>
      <c r="B1745" s="210" t="s">
        <v>3006</v>
      </c>
      <c r="C1745" s="211" t="s">
        <v>3007</v>
      </c>
      <c r="D1745" s="211" t="s">
        <v>111</v>
      </c>
      <c r="E1745" s="211" t="s">
        <v>102</v>
      </c>
      <c r="F1745" s="241" t="s">
        <v>103</v>
      </c>
      <c r="G1745" s="357">
        <v>0.5</v>
      </c>
      <c r="H1745" s="360">
        <v>11438.41638255311</v>
      </c>
      <c r="I1745" s="365">
        <v>143.96305955739601</v>
      </c>
      <c r="J1745" s="332">
        <f>Table1[[#This Row],[Embellishment Area (m2)]]*Table1[[#This Row],[Construction Unit Rate ($/m)]]*Table1[[#This Row],[Embellishment Area Factor]]</f>
        <v>823354.70946189377</v>
      </c>
      <c r="K1745" s="246">
        <v>0</v>
      </c>
      <c r="L1745" s="337">
        <v>39.027494808321961</v>
      </c>
      <c r="M1745" s="88">
        <f>Table1[[#This Row],[Size of land (m2)]]*Table1[[#This Row],[Land Unit Rate ($/m2)]]</f>
        <v>0</v>
      </c>
      <c r="N1745" s="244">
        <v>2021</v>
      </c>
      <c r="O1745" s="202">
        <f>ROUND(IF(Table1[[#This Row],[Valuation Year]]=2016,(Table1[[#This Row],[Total Construction Cost ($)]]+Table1[[#This Row],[Land Value]])*('General Input Sheet'!$G$38/'General Input Sheet'!$G$43),Table1[[#This Row],[Total Construction Cost ($)]]+Table1[[#This Row],[Land Value]]),0)</f>
        <v>823355</v>
      </c>
      <c r="P1745" s="123" t="str" cm="1">
        <f t="array" ref="P1745">_xlfn.IFS(Table1[[#This Row],[Asset Class]]&lt;&gt;"Local","y",P$11=$E1745,"y",Table1[[#This Row],[Asset Class]]="Local","")</f>
        <v/>
      </c>
      <c r="Q1745" s="86" t="str" cm="1">
        <f t="array" ref="Q1745">_xlfn.IFS(Table1[[#This Row],[Asset Class]]&lt;&gt;"Local","y",Q$11=$E1745,"y",Table1[[#This Row],[Asset Class]]="Local","")</f>
        <v/>
      </c>
      <c r="R1745" s="86" t="str" cm="1">
        <f t="array" ref="R1745">_xlfn.IFS(Table1[[#This Row],[Asset Class]]&lt;&gt;"Local","y",R$11=$E1745,"y",Table1[[#This Row],[Asset Class]]="Local","")</f>
        <v>y</v>
      </c>
      <c r="S1745" s="341" t="str" cm="1">
        <f t="array" ref="S1745">_xlfn.IFS(Table1[[#This Row],[Asset Class]]&lt;&gt;"Local","y",S$11=$E1745,"y",Table1[[#This Row],[Asset Class]]="Local","")</f>
        <v/>
      </c>
      <c r="T1745" s="50"/>
      <c r="U1745" s="95" t="str">
        <f>IF(Table1[[#This Row],[Asset Class]]&lt;&gt;"Local",0.25,IF(P1745="y",1,""))</f>
        <v/>
      </c>
      <c r="V1745" s="415" t="str">
        <f>IF(Table1[[#This Row],[Asset Class]]&lt;&gt;"Local",0.25,IF(Q1745="y",1,""))</f>
        <v/>
      </c>
      <c r="W1745" s="415">
        <f>IF(Table1[[#This Row],[Asset Class]]&lt;&gt;"Local",0.25,IF(R1745="y",1,""))</f>
        <v>1</v>
      </c>
      <c r="X1745" s="415" t="str">
        <f>IF(Table1[[#This Row],[Asset Class]]&lt;&gt;"Local",0.25,IF(S1745="y",1,""))</f>
        <v/>
      </c>
      <c r="Y1745" s="95">
        <f t="shared" si="162"/>
        <v>1</v>
      </c>
      <c r="Z1745" s="50"/>
      <c r="AA1745" s="257" t="str">
        <f t="shared" si="163"/>
        <v/>
      </c>
      <c r="AB1745" s="258" t="str">
        <f t="shared" si="164"/>
        <v/>
      </c>
      <c r="AC1745" s="258">
        <f t="shared" si="165"/>
        <v>823355</v>
      </c>
      <c r="AD1745" s="258" t="str">
        <f t="shared" si="166"/>
        <v/>
      </c>
      <c r="AE1745" s="259">
        <f t="shared" si="167"/>
        <v>823355</v>
      </c>
    </row>
    <row r="1746" spans="1:31">
      <c r="A1746" s="26"/>
      <c r="B1746" s="210" t="s">
        <v>3008</v>
      </c>
      <c r="C1746" s="211" t="s">
        <v>3009</v>
      </c>
      <c r="D1746" s="211" t="s">
        <v>111</v>
      </c>
      <c r="E1746" s="211" t="s">
        <v>114</v>
      </c>
      <c r="F1746" s="241" t="s">
        <v>108</v>
      </c>
      <c r="G1746" s="357">
        <v>0.5</v>
      </c>
      <c r="H1746" s="360">
        <v>14792.15413896143</v>
      </c>
      <c r="I1746" s="365">
        <v>77.371645491830151</v>
      </c>
      <c r="J1746" s="332">
        <f>Table1[[#This Row],[Embellishment Area (m2)]]*Table1[[#This Row],[Construction Unit Rate ($/m)]]*Table1[[#This Row],[Embellishment Area Factor]]</f>
        <v>572246.65305011591</v>
      </c>
      <c r="K1746" s="246">
        <v>0</v>
      </c>
      <c r="L1746" s="337">
        <v>51.919695325664051</v>
      </c>
      <c r="M1746" s="88">
        <f>Table1[[#This Row],[Size of land (m2)]]*Table1[[#This Row],[Land Unit Rate ($/m2)]]</f>
        <v>0</v>
      </c>
      <c r="N1746" s="244">
        <v>2021</v>
      </c>
      <c r="O1746" s="202">
        <f>ROUND(IF(Table1[[#This Row],[Valuation Year]]=2016,(Table1[[#This Row],[Total Construction Cost ($)]]+Table1[[#This Row],[Land Value]])*('General Input Sheet'!$G$38/'General Input Sheet'!$G$43),Table1[[#This Row],[Total Construction Cost ($)]]+Table1[[#This Row],[Land Value]]),0)</f>
        <v>572247</v>
      </c>
      <c r="P1746" s="123" t="str" cm="1">
        <f t="array" ref="P1746">_xlfn.IFS(Table1[[#This Row],[Asset Class]]&lt;&gt;"Local","y",P$11=$E1746,"y",Table1[[#This Row],[Asset Class]]="Local","")</f>
        <v/>
      </c>
      <c r="Q1746" s="86" t="str" cm="1">
        <f t="array" ref="Q1746">_xlfn.IFS(Table1[[#This Row],[Asset Class]]&lt;&gt;"Local","y",Q$11=$E1746,"y",Table1[[#This Row],[Asset Class]]="Local","")</f>
        <v/>
      </c>
      <c r="R1746" s="86" t="str" cm="1">
        <f t="array" ref="R1746">_xlfn.IFS(Table1[[#This Row],[Asset Class]]&lt;&gt;"Local","y",R$11=$E1746,"y",Table1[[#This Row],[Asset Class]]="Local","")</f>
        <v/>
      </c>
      <c r="S1746" s="341" t="str" cm="1">
        <f t="array" ref="S1746">_xlfn.IFS(Table1[[#This Row],[Asset Class]]&lt;&gt;"Local","y",S$11=$E1746,"y",Table1[[#This Row],[Asset Class]]="Local","")</f>
        <v>y</v>
      </c>
      <c r="T1746" s="50"/>
      <c r="U1746" s="95" t="str">
        <f>IF(Table1[[#This Row],[Asset Class]]&lt;&gt;"Local",0.25,IF(P1746="y",1,""))</f>
        <v/>
      </c>
      <c r="V1746" s="415" t="str">
        <f>IF(Table1[[#This Row],[Asset Class]]&lt;&gt;"Local",0.25,IF(Q1746="y",1,""))</f>
        <v/>
      </c>
      <c r="W1746" s="415" t="str">
        <f>IF(Table1[[#This Row],[Asset Class]]&lt;&gt;"Local",0.25,IF(R1746="y",1,""))</f>
        <v/>
      </c>
      <c r="X1746" s="415">
        <f>IF(Table1[[#This Row],[Asset Class]]&lt;&gt;"Local",0.25,IF(S1746="y",1,""))</f>
        <v>1</v>
      </c>
      <c r="Y1746" s="95">
        <f t="shared" si="162"/>
        <v>1</v>
      </c>
      <c r="Z1746" s="50"/>
      <c r="AA1746" s="257" t="str">
        <f t="shared" si="163"/>
        <v/>
      </c>
      <c r="AB1746" s="258" t="str">
        <f t="shared" si="164"/>
        <v/>
      </c>
      <c r="AC1746" s="258" t="str">
        <f t="shared" si="165"/>
        <v/>
      </c>
      <c r="AD1746" s="258">
        <f t="shared" si="166"/>
        <v>572247</v>
      </c>
      <c r="AE1746" s="259">
        <f t="shared" si="167"/>
        <v>572247</v>
      </c>
    </row>
    <row r="1747" spans="1:31">
      <c r="A1747" s="26"/>
      <c r="B1747" s="210" t="s">
        <v>3010</v>
      </c>
      <c r="C1747" s="211" t="s">
        <v>3011</v>
      </c>
      <c r="D1747" s="211" t="s">
        <v>111</v>
      </c>
      <c r="E1747" s="211" t="s">
        <v>102</v>
      </c>
      <c r="F1747" s="241" t="s">
        <v>103</v>
      </c>
      <c r="G1747" s="357">
        <v>0.5</v>
      </c>
      <c r="H1747" s="360">
        <v>1794.9518466033826</v>
      </c>
      <c r="I1747" s="365">
        <v>143.96305955739601</v>
      </c>
      <c r="J1747" s="332">
        <f>Table1[[#This Row],[Embellishment Area (m2)]]*Table1[[#This Row],[Construction Unit Rate ($/m)]]*Table1[[#This Row],[Embellishment Area Factor]]</f>
        <v>129203.37979761035</v>
      </c>
      <c r="K1747" s="246">
        <v>0</v>
      </c>
      <c r="L1747" s="337">
        <v>39.027494808321961</v>
      </c>
      <c r="M1747" s="88">
        <f>Table1[[#This Row],[Size of land (m2)]]*Table1[[#This Row],[Land Unit Rate ($/m2)]]</f>
        <v>0</v>
      </c>
      <c r="N1747" s="244">
        <v>2021</v>
      </c>
      <c r="O1747" s="202">
        <f>ROUND(IF(Table1[[#This Row],[Valuation Year]]=2016,(Table1[[#This Row],[Total Construction Cost ($)]]+Table1[[#This Row],[Land Value]])*('General Input Sheet'!$G$38/'General Input Sheet'!$G$43),Table1[[#This Row],[Total Construction Cost ($)]]+Table1[[#This Row],[Land Value]]),0)</f>
        <v>129203</v>
      </c>
      <c r="P1747" s="123" t="str" cm="1">
        <f t="array" ref="P1747">_xlfn.IFS(Table1[[#This Row],[Asset Class]]&lt;&gt;"Local","y",P$11=$E1747,"y",Table1[[#This Row],[Asset Class]]="Local","")</f>
        <v/>
      </c>
      <c r="Q1747" s="86" t="str" cm="1">
        <f t="array" ref="Q1747">_xlfn.IFS(Table1[[#This Row],[Asset Class]]&lt;&gt;"Local","y",Q$11=$E1747,"y",Table1[[#This Row],[Asset Class]]="Local","")</f>
        <v/>
      </c>
      <c r="R1747" s="86" t="str" cm="1">
        <f t="array" ref="R1747">_xlfn.IFS(Table1[[#This Row],[Asset Class]]&lt;&gt;"Local","y",R$11=$E1747,"y",Table1[[#This Row],[Asset Class]]="Local","")</f>
        <v>y</v>
      </c>
      <c r="S1747" s="341" t="str" cm="1">
        <f t="array" ref="S1747">_xlfn.IFS(Table1[[#This Row],[Asset Class]]&lt;&gt;"Local","y",S$11=$E1747,"y",Table1[[#This Row],[Asset Class]]="Local","")</f>
        <v/>
      </c>
      <c r="T1747" s="50"/>
      <c r="U1747" s="95" t="str">
        <f>IF(Table1[[#This Row],[Asset Class]]&lt;&gt;"Local",0.25,IF(P1747="y",1,""))</f>
        <v/>
      </c>
      <c r="V1747" s="415" t="str">
        <f>IF(Table1[[#This Row],[Asset Class]]&lt;&gt;"Local",0.25,IF(Q1747="y",1,""))</f>
        <v/>
      </c>
      <c r="W1747" s="415">
        <f>IF(Table1[[#This Row],[Asset Class]]&lt;&gt;"Local",0.25,IF(R1747="y",1,""))</f>
        <v>1</v>
      </c>
      <c r="X1747" s="415" t="str">
        <f>IF(Table1[[#This Row],[Asset Class]]&lt;&gt;"Local",0.25,IF(S1747="y",1,""))</f>
        <v/>
      </c>
      <c r="Y1747" s="95">
        <f t="shared" si="162"/>
        <v>1</v>
      </c>
      <c r="Z1747" s="50"/>
      <c r="AA1747" s="257" t="str">
        <f t="shared" si="163"/>
        <v/>
      </c>
      <c r="AB1747" s="258" t="str">
        <f t="shared" si="164"/>
        <v/>
      </c>
      <c r="AC1747" s="258">
        <f t="shared" si="165"/>
        <v>129203</v>
      </c>
      <c r="AD1747" s="258" t="str">
        <f t="shared" si="166"/>
        <v/>
      </c>
      <c r="AE1747" s="259">
        <f t="shared" si="167"/>
        <v>129203</v>
      </c>
    </row>
    <row r="1748" spans="1:31">
      <c r="A1748" s="26"/>
      <c r="B1748" s="210" t="s">
        <v>3010</v>
      </c>
      <c r="C1748" s="211" t="s">
        <v>3012</v>
      </c>
      <c r="D1748" s="211" t="s">
        <v>111</v>
      </c>
      <c r="E1748" s="211" t="s">
        <v>102</v>
      </c>
      <c r="F1748" s="241" t="s">
        <v>136</v>
      </c>
      <c r="G1748" s="357">
        <v>0.5</v>
      </c>
      <c r="H1748" s="360">
        <v>371.21206117787966</v>
      </c>
      <c r="I1748" s="365">
        <v>143.96305955739601</v>
      </c>
      <c r="J1748" s="332">
        <f>Table1[[#This Row],[Embellishment Area (m2)]]*Table1[[#This Row],[Construction Unit Rate ($/m)]]*Table1[[#This Row],[Embellishment Area Factor]]</f>
        <v>26720.41203588741</v>
      </c>
      <c r="K1748" s="246">
        <v>0</v>
      </c>
      <c r="L1748" s="337">
        <v>39.027494808321961</v>
      </c>
      <c r="M1748" s="88">
        <f>Table1[[#This Row],[Size of land (m2)]]*Table1[[#This Row],[Land Unit Rate ($/m2)]]</f>
        <v>0</v>
      </c>
      <c r="N1748" s="244">
        <v>2021</v>
      </c>
      <c r="O1748" s="202">
        <f>ROUND(IF(Table1[[#This Row],[Valuation Year]]=2016,(Table1[[#This Row],[Total Construction Cost ($)]]+Table1[[#This Row],[Land Value]])*('General Input Sheet'!$G$38/'General Input Sheet'!$G$43),Table1[[#This Row],[Total Construction Cost ($)]]+Table1[[#This Row],[Land Value]]),0)</f>
        <v>26720</v>
      </c>
      <c r="P1748" s="123" t="str" cm="1">
        <f t="array" ref="P1748">_xlfn.IFS(Table1[[#This Row],[Asset Class]]&lt;&gt;"Local","y",P$11=$E1748,"y",Table1[[#This Row],[Asset Class]]="Local","")</f>
        <v/>
      </c>
      <c r="Q1748" s="86" t="str" cm="1">
        <f t="array" ref="Q1748">_xlfn.IFS(Table1[[#This Row],[Asset Class]]&lt;&gt;"Local","y",Q$11=$E1748,"y",Table1[[#This Row],[Asset Class]]="Local","")</f>
        <v/>
      </c>
      <c r="R1748" s="86" t="str" cm="1">
        <f t="array" ref="R1748">_xlfn.IFS(Table1[[#This Row],[Asset Class]]&lt;&gt;"Local","y",R$11=$E1748,"y",Table1[[#This Row],[Asset Class]]="Local","")</f>
        <v>y</v>
      </c>
      <c r="S1748" s="341" t="str" cm="1">
        <f t="array" ref="S1748">_xlfn.IFS(Table1[[#This Row],[Asset Class]]&lt;&gt;"Local","y",S$11=$E1748,"y",Table1[[#This Row],[Asset Class]]="Local","")</f>
        <v/>
      </c>
      <c r="T1748" s="50"/>
      <c r="U1748" s="95" t="str">
        <f>IF(Table1[[#This Row],[Asset Class]]&lt;&gt;"Local",0.25,IF(P1748="y",1,""))</f>
        <v/>
      </c>
      <c r="V1748" s="415" t="str">
        <f>IF(Table1[[#This Row],[Asset Class]]&lt;&gt;"Local",0.25,IF(Q1748="y",1,""))</f>
        <v/>
      </c>
      <c r="W1748" s="415">
        <f>IF(Table1[[#This Row],[Asset Class]]&lt;&gt;"Local",0.25,IF(R1748="y",1,""))</f>
        <v>1</v>
      </c>
      <c r="X1748" s="415" t="str">
        <f>IF(Table1[[#This Row],[Asset Class]]&lt;&gt;"Local",0.25,IF(S1748="y",1,""))</f>
        <v/>
      </c>
      <c r="Y1748" s="95">
        <f t="shared" si="162"/>
        <v>1</v>
      </c>
      <c r="Z1748" s="50"/>
      <c r="AA1748" s="257" t="str">
        <f t="shared" si="163"/>
        <v/>
      </c>
      <c r="AB1748" s="258" t="str">
        <f t="shared" si="164"/>
        <v/>
      </c>
      <c r="AC1748" s="258">
        <f t="shared" si="165"/>
        <v>26720</v>
      </c>
      <c r="AD1748" s="258" t="str">
        <f t="shared" si="166"/>
        <v/>
      </c>
      <c r="AE1748" s="259">
        <f t="shared" si="167"/>
        <v>26720</v>
      </c>
    </row>
    <row r="1749" spans="1:31">
      <c r="A1749" s="26"/>
      <c r="B1749" s="210" t="s">
        <v>3013</v>
      </c>
      <c r="C1749" s="211" t="s">
        <v>3014</v>
      </c>
      <c r="D1749" s="211" t="s">
        <v>111</v>
      </c>
      <c r="E1749" s="211" t="s">
        <v>102</v>
      </c>
      <c r="F1749" s="241" t="s">
        <v>103</v>
      </c>
      <c r="G1749" s="357">
        <v>0.5</v>
      </c>
      <c r="H1749" s="360">
        <v>3092.8821583137087</v>
      </c>
      <c r="I1749" s="365">
        <v>143.96305955739601</v>
      </c>
      <c r="J1749" s="332">
        <f>Table1[[#This Row],[Embellishment Area (m2)]]*Table1[[#This Row],[Construction Unit Rate ($/m)]]*Table1[[#This Row],[Embellishment Area Factor]]</f>
        <v>222630.38918066196</v>
      </c>
      <c r="K1749" s="246">
        <v>0</v>
      </c>
      <c r="L1749" s="337">
        <v>39.027494808321961</v>
      </c>
      <c r="M1749" s="88">
        <f>Table1[[#This Row],[Size of land (m2)]]*Table1[[#This Row],[Land Unit Rate ($/m2)]]</f>
        <v>0</v>
      </c>
      <c r="N1749" s="244">
        <v>2021</v>
      </c>
      <c r="O1749" s="202">
        <f>ROUND(IF(Table1[[#This Row],[Valuation Year]]=2016,(Table1[[#This Row],[Total Construction Cost ($)]]+Table1[[#This Row],[Land Value]])*('General Input Sheet'!$G$38/'General Input Sheet'!$G$43),Table1[[#This Row],[Total Construction Cost ($)]]+Table1[[#This Row],[Land Value]]),0)</f>
        <v>222630</v>
      </c>
      <c r="P1749" s="123" t="str" cm="1">
        <f t="array" ref="P1749">_xlfn.IFS(Table1[[#This Row],[Asset Class]]&lt;&gt;"Local","y",P$11=$E1749,"y",Table1[[#This Row],[Asset Class]]="Local","")</f>
        <v/>
      </c>
      <c r="Q1749" s="86" t="str" cm="1">
        <f t="array" ref="Q1749">_xlfn.IFS(Table1[[#This Row],[Asset Class]]&lt;&gt;"Local","y",Q$11=$E1749,"y",Table1[[#This Row],[Asset Class]]="Local","")</f>
        <v/>
      </c>
      <c r="R1749" s="86" t="str" cm="1">
        <f t="array" ref="R1749">_xlfn.IFS(Table1[[#This Row],[Asset Class]]&lt;&gt;"Local","y",R$11=$E1749,"y",Table1[[#This Row],[Asset Class]]="Local","")</f>
        <v>y</v>
      </c>
      <c r="S1749" s="341" t="str" cm="1">
        <f t="array" ref="S1749">_xlfn.IFS(Table1[[#This Row],[Asset Class]]&lt;&gt;"Local","y",S$11=$E1749,"y",Table1[[#This Row],[Asset Class]]="Local","")</f>
        <v/>
      </c>
      <c r="T1749" s="50"/>
      <c r="U1749" s="95" t="str">
        <f>IF(Table1[[#This Row],[Asset Class]]&lt;&gt;"Local",0.25,IF(P1749="y",1,""))</f>
        <v/>
      </c>
      <c r="V1749" s="415" t="str">
        <f>IF(Table1[[#This Row],[Asset Class]]&lt;&gt;"Local",0.25,IF(Q1749="y",1,""))</f>
        <v/>
      </c>
      <c r="W1749" s="415">
        <f>IF(Table1[[#This Row],[Asset Class]]&lt;&gt;"Local",0.25,IF(R1749="y",1,""))</f>
        <v>1</v>
      </c>
      <c r="X1749" s="415" t="str">
        <f>IF(Table1[[#This Row],[Asset Class]]&lt;&gt;"Local",0.25,IF(S1749="y",1,""))</f>
        <v/>
      </c>
      <c r="Y1749" s="95">
        <f t="shared" si="162"/>
        <v>1</v>
      </c>
      <c r="Z1749" s="50"/>
      <c r="AA1749" s="257" t="str">
        <f t="shared" si="163"/>
        <v/>
      </c>
      <c r="AB1749" s="258" t="str">
        <f t="shared" si="164"/>
        <v/>
      </c>
      <c r="AC1749" s="258">
        <f t="shared" si="165"/>
        <v>222630</v>
      </c>
      <c r="AD1749" s="258" t="str">
        <f t="shared" si="166"/>
        <v/>
      </c>
      <c r="AE1749" s="259">
        <f t="shared" si="167"/>
        <v>222630</v>
      </c>
    </row>
    <row r="1750" spans="1:31">
      <c r="A1750" s="26"/>
      <c r="B1750" s="210" t="s">
        <v>3015</v>
      </c>
      <c r="C1750" s="211" t="s">
        <v>3016</v>
      </c>
      <c r="D1750" s="211" t="s">
        <v>111</v>
      </c>
      <c r="E1750" s="211" t="s">
        <v>102</v>
      </c>
      <c r="F1750" s="241" t="s">
        <v>103</v>
      </c>
      <c r="G1750" s="357">
        <v>0.5</v>
      </c>
      <c r="H1750" s="360">
        <v>824.67824738509046</v>
      </c>
      <c r="I1750" s="365">
        <v>143.96305955739601</v>
      </c>
      <c r="J1750" s="332">
        <f>Table1[[#This Row],[Embellishment Area (m2)]]*Table1[[#This Row],[Construction Unit Rate ($/m)]]*Table1[[#This Row],[Embellishment Area Factor]]</f>
        <v>59361.601821994365</v>
      </c>
      <c r="K1750" s="246">
        <v>0</v>
      </c>
      <c r="L1750" s="337">
        <v>39.027494808321961</v>
      </c>
      <c r="M1750" s="88">
        <f>Table1[[#This Row],[Size of land (m2)]]*Table1[[#This Row],[Land Unit Rate ($/m2)]]</f>
        <v>0</v>
      </c>
      <c r="N1750" s="244">
        <v>2021</v>
      </c>
      <c r="O1750" s="202">
        <f>ROUND(IF(Table1[[#This Row],[Valuation Year]]=2016,(Table1[[#This Row],[Total Construction Cost ($)]]+Table1[[#This Row],[Land Value]])*('General Input Sheet'!$G$38/'General Input Sheet'!$G$43),Table1[[#This Row],[Total Construction Cost ($)]]+Table1[[#This Row],[Land Value]]),0)</f>
        <v>59362</v>
      </c>
      <c r="P1750" s="123" t="str" cm="1">
        <f t="array" ref="P1750">_xlfn.IFS(Table1[[#This Row],[Asset Class]]&lt;&gt;"Local","y",P$11=$E1750,"y",Table1[[#This Row],[Asset Class]]="Local","")</f>
        <v/>
      </c>
      <c r="Q1750" s="86" t="str" cm="1">
        <f t="array" ref="Q1750">_xlfn.IFS(Table1[[#This Row],[Asset Class]]&lt;&gt;"Local","y",Q$11=$E1750,"y",Table1[[#This Row],[Asset Class]]="Local","")</f>
        <v/>
      </c>
      <c r="R1750" s="86" t="str" cm="1">
        <f t="array" ref="R1750">_xlfn.IFS(Table1[[#This Row],[Asset Class]]&lt;&gt;"Local","y",R$11=$E1750,"y",Table1[[#This Row],[Asset Class]]="Local","")</f>
        <v>y</v>
      </c>
      <c r="S1750" s="341" t="str" cm="1">
        <f t="array" ref="S1750">_xlfn.IFS(Table1[[#This Row],[Asset Class]]&lt;&gt;"Local","y",S$11=$E1750,"y",Table1[[#This Row],[Asset Class]]="Local","")</f>
        <v/>
      </c>
      <c r="T1750" s="50"/>
      <c r="U1750" s="95" t="str">
        <f>IF(Table1[[#This Row],[Asset Class]]&lt;&gt;"Local",0.25,IF(P1750="y",1,""))</f>
        <v/>
      </c>
      <c r="V1750" s="415" t="str">
        <f>IF(Table1[[#This Row],[Asset Class]]&lt;&gt;"Local",0.25,IF(Q1750="y",1,""))</f>
        <v/>
      </c>
      <c r="W1750" s="415">
        <f>IF(Table1[[#This Row],[Asset Class]]&lt;&gt;"Local",0.25,IF(R1750="y",1,""))</f>
        <v>1</v>
      </c>
      <c r="X1750" s="415" t="str">
        <f>IF(Table1[[#This Row],[Asset Class]]&lt;&gt;"Local",0.25,IF(S1750="y",1,""))</f>
        <v/>
      </c>
      <c r="Y1750" s="95">
        <f t="shared" si="162"/>
        <v>1</v>
      </c>
      <c r="Z1750" s="50"/>
      <c r="AA1750" s="257" t="str">
        <f t="shared" si="163"/>
        <v/>
      </c>
      <c r="AB1750" s="258" t="str">
        <f t="shared" si="164"/>
        <v/>
      </c>
      <c r="AC1750" s="258">
        <f t="shared" si="165"/>
        <v>59362</v>
      </c>
      <c r="AD1750" s="258" t="str">
        <f t="shared" si="166"/>
        <v/>
      </c>
      <c r="AE1750" s="259">
        <f t="shared" si="167"/>
        <v>59362</v>
      </c>
    </row>
    <row r="1751" spans="1:31">
      <c r="A1751" s="26"/>
      <c r="B1751" s="210" t="s">
        <v>3017</v>
      </c>
      <c r="C1751" s="211" t="s">
        <v>3018</v>
      </c>
      <c r="D1751" s="211" t="s">
        <v>111</v>
      </c>
      <c r="E1751" s="211" t="s">
        <v>114</v>
      </c>
      <c r="F1751" s="241" t="s">
        <v>103</v>
      </c>
      <c r="G1751" s="357">
        <v>0.5</v>
      </c>
      <c r="H1751" s="360">
        <v>2463.1479411319374</v>
      </c>
      <c r="I1751" s="365">
        <v>77.371645491830151</v>
      </c>
      <c r="J1751" s="332">
        <f>Table1[[#This Row],[Embellishment Area (m2)]]*Table1[[#This Row],[Construction Unit Rate ($/m)]]*Table1[[#This Row],[Embellishment Area Factor]]</f>
        <v>95288.904647595788</v>
      </c>
      <c r="K1751" s="246">
        <v>0</v>
      </c>
      <c r="L1751" s="337">
        <v>51.919695325664051</v>
      </c>
      <c r="M1751" s="88">
        <f>Table1[[#This Row],[Size of land (m2)]]*Table1[[#This Row],[Land Unit Rate ($/m2)]]</f>
        <v>0</v>
      </c>
      <c r="N1751" s="244">
        <v>2021</v>
      </c>
      <c r="O1751" s="202">
        <f>ROUND(IF(Table1[[#This Row],[Valuation Year]]=2016,(Table1[[#This Row],[Total Construction Cost ($)]]+Table1[[#This Row],[Land Value]])*('General Input Sheet'!$G$38/'General Input Sheet'!$G$43),Table1[[#This Row],[Total Construction Cost ($)]]+Table1[[#This Row],[Land Value]]),0)</f>
        <v>95289</v>
      </c>
      <c r="P1751" s="123" t="str" cm="1">
        <f t="array" ref="P1751">_xlfn.IFS(Table1[[#This Row],[Asset Class]]&lt;&gt;"Local","y",P$11=$E1751,"y",Table1[[#This Row],[Asset Class]]="Local","")</f>
        <v/>
      </c>
      <c r="Q1751" s="86" t="str" cm="1">
        <f t="array" ref="Q1751">_xlfn.IFS(Table1[[#This Row],[Asset Class]]&lt;&gt;"Local","y",Q$11=$E1751,"y",Table1[[#This Row],[Asset Class]]="Local","")</f>
        <v/>
      </c>
      <c r="R1751" s="86" t="str" cm="1">
        <f t="array" ref="R1751">_xlfn.IFS(Table1[[#This Row],[Asset Class]]&lt;&gt;"Local","y",R$11=$E1751,"y",Table1[[#This Row],[Asset Class]]="Local","")</f>
        <v/>
      </c>
      <c r="S1751" s="341" t="str" cm="1">
        <f t="array" ref="S1751">_xlfn.IFS(Table1[[#This Row],[Asset Class]]&lt;&gt;"Local","y",S$11=$E1751,"y",Table1[[#This Row],[Asset Class]]="Local","")</f>
        <v>y</v>
      </c>
      <c r="T1751" s="50"/>
      <c r="U1751" s="95" t="str">
        <f>IF(Table1[[#This Row],[Asset Class]]&lt;&gt;"Local",0.25,IF(P1751="y",1,""))</f>
        <v/>
      </c>
      <c r="V1751" s="415" t="str">
        <f>IF(Table1[[#This Row],[Asset Class]]&lt;&gt;"Local",0.25,IF(Q1751="y",1,""))</f>
        <v/>
      </c>
      <c r="W1751" s="415" t="str">
        <f>IF(Table1[[#This Row],[Asset Class]]&lt;&gt;"Local",0.25,IF(R1751="y",1,""))</f>
        <v/>
      </c>
      <c r="X1751" s="415">
        <f>IF(Table1[[#This Row],[Asset Class]]&lt;&gt;"Local",0.25,IF(S1751="y",1,""))</f>
        <v>1</v>
      </c>
      <c r="Y1751" s="95">
        <f t="shared" si="162"/>
        <v>1</v>
      </c>
      <c r="Z1751" s="50"/>
      <c r="AA1751" s="257" t="str">
        <f t="shared" si="163"/>
        <v/>
      </c>
      <c r="AB1751" s="258" t="str">
        <f t="shared" si="164"/>
        <v/>
      </c>
      <c r="AC1751" s="258" t="str">
        <f t="shared" si="165"/>
        <v/>
      </c>
      <c r="AD1751" s="258">
        <f t="shared" si="166"/>
        <v>95289</v>
      </c>
      <c r="AE1751" s="259">
        <f t="shared" si="167"/>
        <v>95289</v>
      </c>
    </row>
    <row r="1752" spans="1:31">
      <c r="A1752" s="26"/>
      <c r="B1752" s="210" t="s">
        <v>3019</v>
      </c>
      <c r="C1752" s="211" t="s">
        <v>3020</v>
      </c>
      <c r="D1752" s="211" t="s">
        <v>111</v>
      </c>
      <c r="E1752" s="211" t="s">
        <v>114</v>
      </c>
      <c r="F1752" s="241" t="s">
        <v>108</v>
      </c>
      <c r="G1752" s="357">
        <v>0.5</v>
      </c>
      <c r="H1752" s="360">
        <v>3009.8277134170371</v>
      </c>
      <c r="I1752" s="365">
        <v>77.371645491830151</v>
      </c>
      <c r="J1752" s="332">
        <f>Table1[[#This Row],[Embellishment Area (m2)]]*Table1[[#This Row],[Construction Unit Rate ($/m)]]*Table1[[#This Row],[Embellishment Area Factor]]</f>
        <v>116437.66141699438</v>
      </c>
      <c r="K1752" s="246">
        <v>0</v>
      </c>
      <c r="L1752" s="337">
        <v>51.919695325664051</v>
      </c>
      <c r="M1752" s="88">
        <f>Table1[[#This Row],[Size of land (m2)]]*Table1[[#This Row],[Land Unit Rate ($/m2)]]</f>
        <v>0</v>
      </c>
      <c r="N1752" s="244">
        <v>2021</v>
      </c>
      <c r="O1752" s="202">
        <f>ROUND(IF(Table1[[#This Row],[Valuation Year]]=2016,(Table1[[#This Row],[Total Construction Cost ($)]]+Table1[[#This Row],[Land Value]])*('General Input Sheet'!$G$38/'General Input Sheet'!$G$43),Table1[[#This Row],[Total Construction Cost ($)]]+Table1[[#This Row],[Land Value]]),0)</f>
        <v>116438</v>
      </c>
      <c r="P1752" s="123" t="str" cm="1">
        <f t="array" ref="P1752">_xlfn.IFS(Table1[[#This Row],[Asset Class]]&lt;&gt;"Local","y",P$11=$E1752,"y",Table1[[#This Row],[Asset Class]]="Local","")</f>
        <v/>
      </c>
      <c r="Q1752" s="86" t="str" cm="1">
        <f t="array" ref="Q1752">_xlfn.IFS(Table1[[#This Row],[Asset Class]]&lt;&gt;"Local","y",Q$11=$E1752,"y",Table1[[#This Row],[Asset Class]]="Local","")</f>
        <v/>
      </c>
      <c r="R1752" s="86" t="str" cm="1">
        <f t="array" ref="R1752">_xlfn.IFS(Table1[[#This Row],[Asset Class]]&lt;&gt;"Local","y",R$11=$E1752,"y",Table1[[#This Row],[Asset Class]]="Local","")</f>
        <v/>
      </c>
      <c r="S1752" s="341" t="str" cm="1">
        <f t="array" ref="S1752">_xlfn.IFS(Table1[[#This Row],[Asset Class]]&lt;&gt;"Local","y",S$11=$E1752,"y",Table1[[#This Row],[Asset Class]]="Local","")</f>
        <v>y</v>
      </c>
      <c r="T1752" s="50"/>
      <c r="U1752" s="95" t="str">
        <f>IF(Table1[[#This Row],[Asset Class]]&lt;&gt;"Local",0.25,IF(P1752="y",1,""))</f>
        <v/>
      </c>
      <c r="V1752" s="415" t="str">
        <f>IF(Table1[[#This Row],[Asset Class]]&lt;&gt;"Local",0.25,IF(Q1752="y",1,""))</f>
        <v/>
      </c>
      <c r="W1752" s="415" t="str">
        <f>IF(Table1[[#This Row],[Asset Class]]&lt;&gt;"Local",0.25,IF(R1752="y",1,""))</f>
        <v/>
      </c>
      <c r="X1752" s="415">
        <f>IF(Table1[[#This Row],[Asset Class]]&lt;&gt;"Local",0.25,IF(S1752="y",1,""))</f>
        <v>1</v>
      </c>
      <c r="Y1752" s="95">
        <f t="shared" si="162"/>
        <v>1</v>
      </c>
      <c r="Z1752" s="50"/>
      <c r="AA1752" s="257" t="str">
        <f t="shared" si="163"/>
        <v/>
      </c>
      <c r="AB1752" s="258" t="str">
        <f t="shared" si="164"/>
        <v/>
      </c>
      <c r="AC1752" s="258" t="str">
        <f t="shared" si="165"/>
        <v/>
      </c>
      <c r="AD1752" s="258">
        <f t="shared" si="166"/>
        <v>116438</v>
      </c>
      <c r="AE1752" s="259">
        <f t="shared" si="167"/>
        <v>116438</v>
      </c>
    </row>
    <row r="1753" spans="1:31">
      <c r="A1753" s="26"/>
      <c r="B1753" s="210" t="s">
        <v>3019</v>
      </c>
      <c r="C1753" s="211" t="s">
        <v>3021</v>
      </c>
      <c r="D1753" s="211" t="s">
        <v>111</v>
      </c>
      <c r="E1753" s="211" t="s">
        <v>114</v>
      </c>
      <c r="F1753" s="241" t="s">
        <v>103</v>
      </c>
      <c r="G1753" s="357">
        <v>0.5</v>
      </c>
      <c r="H1753" s="360">
        <v>3961.5763065301267</v>
      </c>
      <c r="I1753" s="365">
        <v>77.371645491830151</v>
      </c>
      <c r="J1753" s="332">
        <f>Table1[[#This Row],[Embellishment Area (m2)]]*Table1[[#This Row],[Construction Unit Rate ($/m)]]*Table1[[#This Row],[Embellishment Area Factor]]</f>
        <v>153256.83878884141</v>
      </c>
      <c r="K1753" s="246">
        <v>0</v>
      </c>
      <c r="L1753" s="337">
        <v>51.919695325664051</v>
      </c>
      <c r="M1753" s="88">
        <f>Table1[[#This Row],[Size of land (m2)]]*Table1[[#This Row],[Land Unit Rate ($/m2)]]</f>
        <v>0</v>
      </c>
      <c r="N1753" s="244">
        <v>2021</v>
      </c>
      <c r="O1753" s="202">
        <f>ROUND(IF(Table1[[#This Row],[Valuation Year]]=2016,(Table1[[#This Row],[Total Construction Cost ($)]]+Table1[[#This Row],[Land Value]])*('General Input Sheet'!$G$38/'General Input Sheet'!$G$43),Table1[[#This Row],[Total Construction Cost ($)]]+Table1[[#This Row],[Land Value]]),0)</f>
        <v>153257</v>
      </c>
      <c r="P1753" s="123" t="str" cm="1">
        <f t="array" ref="P1753">_xlfn.IFS(Table1[[#This Row],[Asset Class]]&lt;&gt;"Local","y",P$11=$E1753,"y",Table1[[#This Row],[Asset Class]]="Local","")</f>
        <v/>
      </c>
      <c r="Q1753" s="86" t="str" cm="1">
        <f t="array" ref="Q1753">_xlfn.IFS(Table1[[#This Row],[Asset Class]]&lt;&gt;"Local","y",Q$11=$E1753,"y",Table1[[#This Row],[Asset Class]]="Local","")</f>
        <v/>
      </c>
      <c r="R1753" s="86" t="str" cm="1">
        <f t="array" ref="R1753">_xlfn.IFS(Table1[[#This Row],[Asset Class]]&lt;&gt;"Local","y",R$11=$E1753,"y",Table1[[#This Row],[Asset Class]]="Local","")</f>
        <v/>
      </c>
      <c r="S1753" s="341" t="str" cm="1">
        <f t="array" ref="S1753">_xlfn.IFS(Table1[[#This Row],[Asset Class]]&lt;&gt;"Local","y",S$11=$E1753,"y",Table1[[#This Row],[Asset Class]]="Local","")</f>
        <v>y</v>
      </c>
      <c r="T1753" s="50"/>
      <c r="U1753" s="95" t="str">
        <f>IF(Table1[[#This Row],[Asset Class]]&lt;&gt;"Local",0.25,IF(P1753="y",1,""))</f>
        <v/>
      </c>
      <c r="V1753" s="415" t="str">
        <f>IF(Table1[[#This Row],[Asset Class]]&lt;&gt;"Local",0.25,IF(Q1753="y",1,""))</f>
        <v/>
      </c>
      <c r="W1753" s="415" t="str">
        <f>IF(Table1[[#This Row],[Asset Class]]&lt;&gt;"Local",0.25,IF(R1753="y",1,""))</f>
        <v/>
      </c>
      <c r="X1753" s="415">
        <f>IF(Table1[[#This Row],[Asset Class]]&lt;&gt;"Local",0.25,IF(S1753="y",1,""))</f>
        <v>1</v>
      </c>
      <c r="Y1753" s="95">
        <f t="shared" si="162"/>
        <v>1</v>
      </c>
      <c r="Z1753" s="50"/>
      <c r="AA1753" s="257" t="str">
        <f t="shared" si="163"/>
        <v/>
      </c>
      <c r="AB1753" s="258" t="str">
        <f t="shared" si="164"/>
        <v/>
      </c>
      <c r="AC1753" s="258" t="str">
        <f t="shared" si="165"/>
        <v/>
      </c>
      <c r="AD1753" s="258">
        <f t="shared" si="166"/>
        <v>153257</v>
      </c>
      <c r="AE1753" s="259">
        <f t="shared" si="167"/>
        <v>153257</v>
      </c>
    </row>
    <row r="1754" spans="1:31">
      <c r="A1754" s="26"/>
      <c r="B1754" s="210" t="s">
        <v>3022</v>
      </c>
      <c r="C1754" s="211" t="s">
        <v>3023</v>
      </c>
      <c r="D1754" s="211" t="s">
        <v>111</v>
      </c>
      <c r="E1754" s="211" t="s">
        <v>114</v>
      </c>
      <c r="F1754" s="241" t="s">
        <v>108</v>
      </c>
      <c r="G1754" s="357">
        <v>0.5</v>
      </c>
      <c r="H1754" s="360">
        <v>3293.9864583897061</v>
      </c>
      <c r="I1754" s="365">
        <v>77.371645491830151</v>
      </c>
      <c r="J1754" s="332">
        <f>Table1[[#This Row],[Embellishment Area (m2)]]*Table1[[#This Row],[Construction Unit Rate ($/m)]]*Table1[[#This Row],[Embellishment Area Factor]]</f>
        <v>127430.57625670874</v>
      </c>
      <c r="K1754" s="246">
        <v>6587.9729167794121</v>
      </c>
      <c r="L1754" s="337">
        <v>51.919695325664051</v>
      </c>
      <c r="M1754" s="88">
        <f>Table1[[#This Row],[Size of land (m2)]]*Table1[[#This Row],[Land Unit Rate ($/m2)]]</f>
        <v>342045.54665291338</v>
      </c>
      <c r="N1754" s="244">
        <v>2021</v>
      </c>
      <c r="O1754" s="202">
        <f>ROUND(IF(Table1[[#This Row],[Valuation Year]]=2016,(Table1[[#This Row],[Total Construction Cost ($)]]+Table1[[#This Row],[Land Value]])*('General Input Sheet'!$G$38/'General Input Sheet'!$G$43),Table1[[#This Row],[Total Construction Cost ($)]]+Table1[[#This Row],[Land Value]]),0)</f>
        <v>469476</v>
      </c>
      <c r="P1754" s="123" t="str" cm="1">
        <f t="array" ref="P1754">_xlfn.IFS(Table1[[#This Row],[Asset Class]]&lt;&gt;"Local","y",P$11=$E1754,"y",Table1[[#This Row],[Asset Class]]="Local","")</f>
        <v/>
      </c>
      <c r="Q1754" s="86" t="str" cm="1">
        <f t="array" ref="Q1754">_xlfn.IFS(Table1[[#This Row],[Asset Class]]&lt;&gt;"Local","y",Q$11=$E1754,"y",Table1[[#This Row],[Asset Class]]="Local","")</f>
        <v/>
      </c>
      <c r="R1754" s="86" t="str" cm="1">
        <f t="array" ref="R1754">_xlfn.IFS(Table1[[#This Row],[Asset Class]]&lt;&gt;"Local","y",R$11=$E1754,"y",Table1[[#This Row],[Asset Class]]="Local","")</f>
        <v/>
      </c>
      <c r="S1754" s="341" t="str" cm="1">
        <f t="array" ref="S1754">_xlfn.IFS(Table1[[#This Row],[Asset Class]]&lt;&gt;"Local","y",S$11=$E1754,"y",Table1[[#This Row],[Asset Class]]="Local","")</f>
        <v>y</v>
      </c>
      <c r="T1754" s="50"/>
      <c r="U1754" s="95" t="str">
        <f>IF(Table1[[#This Row],[Asset Class]]&lt;&gt;"Local",0.25,IF(P1754="y",1,""))</f>
        <v/>
      </c>
      <c r="V1754" s="415" t="str">
        <f>IF(Table1[[#This Row],[Asset Class]]&lt;&gt;"Local",0.25,IF(Q1754="y",1,""))</f>
        <v/>
      </c>
      <c r="W1754" s="415" t="str">
        <f>IF(Table1[[#This Row],[Asset Class]]&lt;&gt;"Local",0.25,IF(R1754="y",1,""))</f>
        <v/>
      </c>
      <c r="X1754" s="415">
        <f>IF(Table1[[#This Row],[Asset Class]]&lt;&gt;"Local",0.25,IF(S1754="y",1,""))</f>
        <v>1</v>
      </c>
      <c r="Y1754" s="95">
        <f t="shared" si="162"/>
        <v>1</v>
      </c>
      <c r="Z1754" s="50"/>
      <c r="AA1754" s="257" t="str">
        <f t="shared" si="163"/>
        <v/>
      </c>
      <c r="AB1754" s="258" t="str">
        <f t="shared" si="164"/>
        <v/>
      </c>
      <c r="AC1754" s="258" t="str">
        <f t="shared" si="165"/>
        <v/>
      </c>
      <c r="AD1754" s="258">
        <f t="shared" si="166"/>
        <v>469476</v>
      </c>
      <c r="AE1754" s="259">
        <f t="shared" si="167"/>
        <v>469476</v>
      </c>
    </row>
    <row r="1755" spans="1:31">
      <c r="A1755" s="26"/>
      <c r="B1755" s="210" t="s">
        <v>3024</v>
      </c>
      <c r="C1755" s="211" t="s">
        <v>3025</v>
      </c>
      <c r="D1755" s="211" t="s">
        <v>111</v>
      </c>
      <c r="E1755" s="211" t="s">
        <v>107</v>
      </c>
      <c r="F1755" s="241" t="s">
        <v>103</v>
      </c>
      <c r="G1755" s="357">
        <v>0.5</v>
      </c>
      <c r="H1755" s="360">
        <v>529.24377059948199</v>
      </c>
      <c r="I1755" s="365">
        <v>111.62041035606889</v>
      </c>
      <c r="J1755" s="332">
        <f>Table1[[#This Row],[Embellishment Area (m2)]]*Table1[[#This Row],[Construction Unit Rate ($/m)]]*Table1[[#This Row],[Embellishment Area Factor]]</f>
        <v>29537.203426353684</v>
      </c>
      <c r="K1755" s="246">
        <v>0</v>
      </c>
      <c r="L1755" s="337">
        <v>66.125722619436161</v>
      </c>
      <c r="M1755" s="88">
        <f>Table1[[#This Row],[Size of land (m2)]]*Table1[[#This Row],[Land Unit Rate ($/m2)]]</f>
        <v>0</v>
      </c>
      <c r="N1755" s="244">
        <v>2021</v>
      </c>
      <c r="O1755" s="202">
        <f>ROUND(IF(Table1[[#This Row],[Valuation Year]]=2016,(Table1[[#This Row],[Total Construction Cost ($)]]+Table1[[#This Row],[Land Value]])*('General Input Sheet'!$G$38/'General Input Sheet'!$G$43),Table1[[#This Row],[Total Construction Cost ($)]]+Table1[[#This Row],[Land Value]]),0)</f>
        <v>29537</v>
      </c>
      <c r="P1755" s="123" t="str" cm="1">
        <f t="array" ref="P1755">_xlfn.IFS(Table1[[#This Row],[Asset Class]]&lt;&gt;"Local","y",P$11=$E1755,"y",Table1[[#This Row],[Asset Class]]="Local","")</f>
        <v>y</v>
      </c>
      <c r="Q1755" s="86" t="str" cm="1">
        <f t="array" ref="Q1755">_xlfn.IFS(Table1[[#This Row],[Asset Class]]&lt;&gt;"Local","y",Q$11=$E1755,"y",Table1[[#This Row],[Asset Class]]="Local","")</f>
        <v/>
      </c>
      <c r="R1755" s="86" t="str" cm="1">
        <f t="array" ref="R1755">_xlfn.IFS(Table1[[#This Row],[Asset Class]]&lt;&gt;"Local","y",R$11=$E1755,"y",Table1[[#This Row],[Asset Class]]="Local","")</f>
        <v/>
      </c>
      <c r="S1755" s="341" t="str" cm="1">
        <f t="array" ref="S1755">_xlfn.IFS(Table1[[#This Row],[Asset Class]]&lt;&gt;"Local","y",S$11=$E1755,"y",Table1[[#This Row],[Asset Class]]="Local","")</f>
        <v/>
      </c>
      <c r="T1755" s="50"/>
      <c r="U1755" s="95">
        <f>IF(Table1[[#This Row],[Asset Class]]&lt;&gt;"Local",0.25,IF(P1755="y",1,""))</f>
        <v>1</v>
      </c>
      <c r="V1755" s="415" t="str">
        <f>IF(Table1[[#This Row],[Asset Class]]&lt;&gt;"Local",0.25,IF(Q1755="y",1,""))</f>
        <v/>
      </c>
      <c r="W1755" s="415" t="str">
        <f>IF(Table1[[#This Row],[Asset Class]]&lt;&gt;"Local",0.25,IF(R1755="y",1,""))</f>
        <v/>
      </c>
      <c r="X1755" s="415" t="str">
        <f>IF(Table1[[#This Row],[Asset Class]]&lt;&gt;"Local",0.25,IF(S1755="y",1,""))</f>
        <v/>
      </c>
      <c r="Y1755" s="95">
        <f t="shared" si="162"/>
        <v>1</v>
      </c>
      <c r="Z1755" s="50"/>
      <c r="AA1755" s="257">
        <f t="shared" si="163"/>
        <v>29537</v>
      </c>
      <c r="AB1755" s="258" t="str">
        <f t="shared" si="164"/>
        <v/>
      </c>
      <c r="AC1755" s="258" t="str">
        <f t="shared" si="165"/>
        <v/>
      </c>
      <c r="AD1755" s="258" t="str">
        <f t="shared" si="166"/>
        <v/>
      </c>
      <c r="AE1755" s="259">
        <f t="shared" si="167"/>
        <v>29537</v>
      </c>
    </row>
    <row r="1756" spans="1:31">
      <c r="A1756" s="26"/>
      <c r="B1756" s="210" t="s">
        <v>3026</v>
      </c>
      <c r="C1756" s="211" t="s">
        <v>3027</v>
      </c>
      <c r="D1756" s="211" t="s">
        <v>111</v>
      </c>
      <c r="E1756" s="211" t="s">
        <v>143</v>
      </c>
      <c r="F1756" s="241" t="s">
        <v>103</v>
      </c>
      <c r="G1756" s="357">
        <v>0.5</v>
      </c>
      <c r="H1756" s="360">
        <v>1873.8341283090645</v>
      </c>
      <c r="I1756" s="365">
        <v>115.6419902144599</v>
      </c>
      <c r="J1756" s="332">
        <f>Table1[[#This Row],[Embellishment Area (m2)]]*Table1[[#This Row],[Construction Unit Rate ($/m)]]*Table1[[#This Row],[Embellishment Area Factor]]</f>
        <v>108346.95396471891</v>
      </c>
      <c r="K1756" s="246">
        <v>0</v>
      </c>
      <c r="L1756" s="337">
        <v>85.331826959272703</v>
      </c>
      <c r="M1756" s="88">
        <f>Table1[[#This Row],[Size of land (m2)]]*Table1[[#This Row],[Land Unit Rate ($/m2)]]</f>
        <v>0</v>
      </c>
      <c r="N1756" s="244">
        <v>2021</v>
      </c>
      <c r="O1756" s="202">
        <f>ROUND(IF(Table1[[#This Row],[Valuation Year]]=2016,(Table1[[#This Row],[Total Construction Cost ($)]]+Table1[[#This Row],[Land Value]])*('General Input Sheet'!$G$38/'General Input Sheet'!$G$43),Table1[[#This Row],[Total Construction Cost ($)]]+Table1[[#This Row],[Land Value]]),0)</f>
        <v>108347</v>
      </c>
      <c r="P1756" s="123" t="str" cm="1">
        <f t="array" ref="P1756">_xlfn.IFS(Table1[[#This Row],[Asset Class]]&lt;&gt;"Local","y",P$11=$E1756,"y",Table1[[#This Row],[Asset Class]]="Local","")</f>
        <v/>
      </c>
      <c r="Q1756" s="86" t="str" cm="1">
        <f t="array" ref="Q1756">_xlfn.IFS(Table1[[#This Row],[Asset Class]]&lt;&gt;"Local","y",Q$11=$E1756,"y",Table1[[#This Row],[Asset Class]]="Local","")</f>
        <v>y</v>
      </c>
      <c r="R1756" s="86" t="str" cm="1">
        <f t="array" ref="R1756">_xlfn.IFS(Table1[[#This Row],[Asset Class]]&lt;&gt;"Local","y",R$11=$E1756,"y",Table1[[#This Row],[Asset Class]]="Local","")</f>
        <v/>
      </c>
      <c r="S1756" s="341" t="str" cm="1">
        <f t="array" ref="S1756">_xlfn.IFS(Table1[[#This Row],[Asset Class]]&lt;&gt;"Local","y",S$11=$E1756,"y",Table1[[#This Row],[Asset Class]]="Local","")</f>
        <v/>
      </c>
      <c r="T1756" s="50"/>
      <c r="U1756" s="95" t="str">
        <f>IF(Table1[[#This Row],[Asset Class]]&lt;&gt;"Local",0.25,IF(P1756="y",1,""))</f>
        <v/>
      </c>
      <c r="V1756" s="415">
        <f>IF(Table1[[#This Row],[Asset Class]]&lt;&gt;"Local",0.25,IF(Q1756="y",1,""))</f>
        <v>1</v>
      </c>
      <c r="W1756" s="415" t="str">
        <f>IF(Table1[[#This Row],[Asset Class]]&lt;&gt;"Local",0.25,IF(R1756="y",1,""))</f>
        <v/>
      </c>
      <c r="X1756" s="415" t="str">
        <f>IF(Table1[[#This Row],[Asset Class]]&lt;&gt;"Local",0.25,IF(S1756="y",1,""))</f>
        <v/>
      </c>
      <c r="Y1756" s="95">
        <f t="shared" si="162"/>
        <v>1</v>
      </c>
      <c r="Z1756" s="50"/>
      <c r="AA1756" s="257" t="str">
        <f t="shared" si="163"/>
        <v/>
      </c>
      <c r="AB1756" s="258">
        <f t="shared" si="164"/>
        <v>108347</v>
      </c>
      <c r="AC1756" s="258" t="str">
        <f t="shared" si="165"/>
        <v/>
      </c>
      <c r="AD1756" s="258" t="str">
        <f t="shared" si="166"/>
        <v/>
      </c>
      <c r="AE1756" s="259">
        <f t="shared" si="167"/>
        <v>108347</v>
      </c>
    </row>
    <row r="1757" spans="1:31">
      <c r="A1757" s="26"/>
      <c r="B1757" s="210" t="s">
        <v>3028</v>
      </c>
      <c r="C1757" s="211" t="s">
        <v>3029</v>
      </c>
      <c r="D1757" s="211" t="s">
        <v>106</v>
      </c>
      <c r="E1757" s="211" t="s">
        <v>143</v>
      </c>
      <c r="F1757" s="241" t="s">
        <v>136</v>
      </c>
      <c r="G1757" s="357">
        <v>0.5</v>
      </c>
      <c r="H1757" s="360">
        <v>45603.145739148677</v>
      </c>
      <c r="I1757" s="365">
        <v>406.79298511948269</v>
      </c>
      <c r="J1757" s="332">
        <f>Table1[[#This Row],[Embellishment Area (m2)]]*Table1[[#This Row],[Construction Unit Rate ($/m)]]*Table1[[#This Row],[Embellishment Area Factor]]</f>
        <v>9275519.8930335548</v>
      </c>
      <c r="K1757" s="246">
        <v>91206.291478297353</v>
      </c>
      <c r="L1757" s="337">
        <v>77.249060510664719</v>
      </c>
      <c r="M1757" s="88">
        <f>Table1[[#This Row],[Size of land (m2)]]*Table1[[#This Row],[Land Unit Rate ($/m2)]]</f>
        <v>7045600.3293603165</v>
      </c>
      <c r="N1757" s="244">
        <v>2021</v>
      </c>
      <c r="O1757" s="202">
        <f>ROUND(IF(Table1[[#This Row],[Valuation Year]]=2016,(Table1[[#This Row],[Total Construction Cost ($)]]+Table1[[#This Row],[Land Value]])*('General Input Sheet'!$G$38/'General Input Sheet'!$G$43),Table1[[#This Row],[Total Construction Cost ($)]]+Table1[[#This Row],[Land Value]]),0)</f>
        <v>16321120</v>
      </c>
      <c r="P1757" s="123" t="str" cm="1">
        <f t="array" ref="P1757">_xlfn.IFS(Table1[[#This Row],[Asset Class]]&lt;&gt;"Local","y",P$11=$E1757,"y",Table1[[#This Row],[Asset Class]]="Local","")</f>
        <v>y</v>
      </c>
      <c r="Q1757" s="86" t="str" cm="1">
        <f t="array" ref="Q1757">_xlfn.IFS(Table1[[#This Row],[Asset Class]]&lt;&gt;"Local","y",Q$11=$E1757,"y",Table1[[#This Row],[Asset Class]]="Local","")</f>
        <v>y</v>
      </c>
      <c r="R1757" s="86" t="str" cm="1">
        <f t="array" ref="R1757">_xlfn.IFS(Table1[[#This Row],[Asset Class]]&lt;&gt;"Local","y",R$11=$E1757,"y",Table1[[#This Row],[Asset Class]]="Local","")</f>
        <v>y</v>
      </c>
      <c r="S1757" s="341" t="str" cm="1">
        <f t="array" ref="S1757">_xlfn.IFS(Table1[[#This Row],[Asset Class]]&lt;&gt;"Local","y",S$11=$E1757,"y",Table1[[#This Row],[Asset Class]]="Local","")</f>
        <v>y</v>
      </c>
      <c r="T1757" s="50"/>
      <c r="U1757" s="95">
        <f>IF(Table1[[#This Row],[Asset Class]]&lt;&gt;"Local",0.25,IF(P1757="y",1,""))</f>
        <v>0.25</v>
      </c>
      <c r="V1757" s="415">
        <f>IF(Table1[[#This Row],[Asset Class]]&lt;&gt;"Local",0.25,IF(Q1757="y",1,""))</f>
        <v>0.25</v>
      </c>
      <c r="W1757" s="415">
        <f>IF(Table1[[#This Row],[Asset Class]]&lt;&gt;"Local",0.25,IF(R1757="y",1,""))</f>
        <v>0.25</v>
      </c>
      <c r="X1757" s="415">
        <f>IF(Table1[[#This Row],[Asset Class]]&lt;&gt;"Local",0.25,IF(S1757="y",1,""))</f>
        <v>0.25</v>
      </c>
      <c r="Y1757" s="95">
        <f t="shared" si="162"/>
        <v>1</v>
      </c>
      <c r="Z1757" s="50"/>
      <c r="AA1757" s="257">
        <f t="shared" si="163"/>
        <v>4080280</v>
      </c>
      <c r="AB1757" s="258">
        <f t="shared" si="164"/>
        <v>4080280</v>
      </c>
      <c r="AC1757" s="258">
        <f t="shared" si="165"/>
        <v>4080280</v>
      </c>
      <c r="AD1757" s="258">
        <f t="shared" si="166"/>
        <v>4080280</v>
      </c>
      <c r="AE1757" s="259">
        <f t="shared" si="167"/>
        <v>16321120</v>
      </c>
    </row>
    <row r="1758" spans="1:31">
      <c r="A1758" s="26"/>
      <c r="B1758" s="210" t="s">
        <v>3028</v>
      </c>
      <c r="C1758" s="211" t="s">
        <v>3030</v>
      </c>
      <c r="D1758" s="211" t="s">
        <v>106</v>
      </c>
      <c r="E1758" s="211" t="s">
        <v>143</v>
      </c>
      <c r="F1758" s="241" t="s">
        <v>108</v>
      </c>
      <c r="G1758" s="357">
        <v>0.5</v>
      </c>
      <c r="H1758" s="360">
        <v>8637.7009204208607</v>
      </c>
      <c r="I1758" s="365">
        <v>406.79298511948269</v>
      </c>
      <c r="J1758" s="332">
        <f>Table1[[#This Row],[Embellishment Area (m2)]]*Table1[[#This Row],[Construction Unit Rate ($/m)]]*Table1[[#This Row],[Embellishment Area Factor]]</f>
        <v>1756878.0709936526</v>
      </c>
      <c r="K1758" s="246">
        <v>17275.401840841721</v>
      </c>
      <c r="L1758" s="337">
        <v>77.249060510664719</v>
      </c>
      <c r="M1758" s="88">
        <f>Table1[[#This Row],[Size of land (m2)]]*Table1[[#This Row],[Land Unit Rate ($/m2)]]</f>
        <v>1334508.5621492309</v>
      </c>
      <c r="N1758" s="244">
        <v>2021</v>
      </c>
      <c r="O1758" s="202">
        <f>ROUND(IF(Table1[[#This Row],[Valuation Year]]=2016,(Table1[[#This Row],[Total Construction Cost ($)]]+Table1[[#This Row],[Land Value]])*('General Input Sheet'!$G$38/'General Input Sheet'!$G$43),Table1[[#This Row],[Total Construction Cost ($)]]+Table1[[#This Row],[Land Value]]),0)</f>
        <v>3091387</v>
      </c>
      <c r="P1758" s="123" t="str" cm="1">
        <f t="array" ref="P1758">_xlfn.IFS(Table1[[#This Row],[Asset Class]]&lt;&gt;"Local","y",P$11=$E1758,"y",Table1[[#This Row],[Asset Class]]="Local","")</f>
        <v>y</v>
      </c>
      <c r="Q1758" s="86" t="str" cm="1">
        <f t="array" ref="Q1758">_xlfn.IFS(Table1[[#This Row],[Asset Class]]&lt;&gt;"Local","y",Q$11=$E1758,"y",Table1[[#This Row],[Asset Class]]="Local","")</f>
        <v>y</v>
      </c>
      <c r="R1758" s="86" t="str" cm="1">
        <f t="array" ref="R1758">_xlfn.IFS(Table1[[#This Row],[Asset Class]]&lt;&gt;"Local","y",R$11=$E1758,"y",Table1[[#This Row],[Asset Class]]="Local","")</f>
        <v>y</v>
      </c>
      <c r="S1758" s="341" t="str" cm="1">
        <f t="array" ref="S1758">_xlfn.IFS(Table1[[#This Row],[Asset Class]]&lt;&gt;"Local","y",S$11=$E1758,"y",Table1[[#This Row],[Asset Class]]="Local","")</f>
        <v>y</v>
      </c>
      <c r="T1758" s="50"/>
      <c r="U1758" s="95">
        <f>IF(Table1[[#This Row],[Asset Class]]&lt;&gt;"Local",0.25,IF(P1758="y",1,""))</f>
        <v>0.25</v>
      </c>
      <c r="V1758" s="415">
        <f>IF(Table1[[#This Row],[Asset Class]]&lt;&gt;"Local",0.25,IF(Q1758="y",1,""))</f>
        <v>0.25</v>
      </c>
      <c r="W1758" s="415">
        <f>IF(Table1[[#This Row],[Asset Class]]&lt;&gt;"Local",0.25,IF(R1758="y",1,""))</f>
        <v>0.25</v>
      </c>
      <c r="X1758" s="415">
        <f>IF(Table1[[#This Row],[Asset Class]]&lt;&gt;"Local",0.25,IF(S1758="y",1,""))</f>
        <v>0.25</v>
      </c>
      <c r="Y1758" s="95">
        <f t="shared" si="162"/>
        <v>1</v>
      </c>
      <c r="Z1758" s="50"/>
      <c r="AA1758" s="257">
        <f t="shared" si="163"/>
        <v>772846.75</v>
      </c>
      <c r="AB1758" s="258">
        <f t="shared" si="164"/>
        <v>772846.75</v>
      </c>
      <c r="AC1758" s="258">
        <f t="shared" si="165"/>
        <v>772846.75</v>
      </c>
      <c r="AD1758" s="258">
        <f t="shared" si="166"/>
        <v>772846.75</v>
      </c>
      <c r="AE1758" s="259">
        <f t="shared" si="167"/>
        <v>3091387</v>
      </c>
    </row>
    <row r="1759" spans="1:31">
      <c r="A1759" s="26"/>
      <c r="B1759" s="210" t="s">
        <v>3028</v>
      </c>
      <c r="C1759" s="211" t="s">
        <v>3031</v>
      </c>
      <c r="D1759" s="211" t="s">
        <v>106</v>
      </c>
      <c r="E1759" s="211" t="s">
        <v>143</v>
      </c>
      <c r="F1759" s="241" t="s">
        <v>108</v>
      </c>
      <c r="G1759" s="357">
        <v>0.5</v>
      </c>
      <c r="H1759" s="360">
        <v>5962.2122213826751</v>
      </c>
      <c r="I1759" s="365">
        <v>406.79298511948269</v>
      </c>
      <c r="J1759" s="332">
        <f>Table1[[#This Row],[Embellishment Area (m2)]]*Table1[[#This Row],[Construction Unit Rate ($/m)]]*Table1[[#This Row],[Embellishment Area Factor]]</f>
        <v>1212693.0537260603</v>
      </c>
      <c r="K1759" s="246">
        <v>11924.42444276535</v>
      </c>
      <c r="L1759" s="337">
        <v>77.249060510664719</v>
      </c>
      <c r="M1759" s="88">
        <f>Table1[[#This Row],[Size of land (m2)]]*Table1[[#This Row],[Land Unit Rate ($/m2)]]</f>
        <v>921150.58533402998</v>
      </c>
      <c r="N1759" s="244">
        <v>2021</v>
      </c>
      <c r="O1759" s="202">
        <f>ROUND(IF(Table1[[#This Row],[Valuation Year]]=2016,(Table1[[#This Row],[Total Construction Cost ($)]]+Table1[[#This Row],[Land Value]])*('General Input Sheet'!$G$38/'General Input Sheet'!$G$43),Table1[[#This Row],[Total Construction Cost ($)]]+Table1[[#This Row],[Land Value]]),0)</f>
        <v>2133844</v>
      </c>
      <c r="P1759" s="123" t="str" cm="1">
        <f t="array" ref="P1759">_xlfn.IFS(Table1[[#This Row],[Asset Class]]&lt;&gt;"Local","y",P$11=$E1759,"y",Table1[[#This Row],[Asset Class]]="Local","")</f>
        <v>y</v>
      </c>
      <c r="Q1759" s="86" t="str" cm="1">
        <f t="array" ref="Q1759">_xlfn.IFS(Table1[[#This Row],[Asset Class]]&lt;&gt;"Local","y",Q$11=$E1759,"y",Table1[[#This Row],[Asset Class]]="Local","")</f>
        <v>y</v>
      </c>
      <c r="R1759" s="86" t="str" cm="1">
        <f t="array" ref="R1759">_xlfn.IFS(Table1[[#This Row],[Asset Class]]&lt;&gt;"Local","y",R$11=$E1759,"y",Table1[[#This Row],[Asset Class]]="Local","")</f>
        <v>y</v>
      </c>
      <c r="S1759" s="341" t="str" cm="1">
        <f t="array" ref="S1759">_xlfn.IFS(Table1[[#This Row],[Asset Class]]&lt;&gt;"Local","y",S$11=$E1759,"y",Table1[[#This Row],[Asset Class]]="Local","")</f>
        <v>y</v>
      </c>
      <c r="T1759" s="50"/>
      <c r="U1759" s="95">
        <f>IF(Table1[[#This Row],[Asset Class]]&lt;&gt;"Local",0.25,IF(P1759="y",1,""))</f>
        <v>0.25</v>
      </c>
      <c r="V1759" s="415">
        <f>IF(Table1[[#This Row],[Asset Class]]&lt;&gt;"Local",0.25,IF(Q1759="y",1,""))</f>
        <v>0.25</v>
      </c>
      <c r="W1759" s="415">
        <f>IF(Table1[[#This Row],[Asset Class]]&lt;&gt;"Local",0.25,IF(R1759="y",1,""))</f>
        <v>0.25</v>
      </c>
      <c r="X1759" s="415">
        <f>IF(Table1[[#This Row],[Asset Class]]&lt;&gt;"Local",0.25,IF(S1759="y",1,""))</f>
        <v>0.25</v>
      </c>
      <c r="Y1759" s="95">
        <f t="shared" si="162"/>
        <v>1</v>
      </c>
      <c r="Z1759" s="50"/>
      <c r="AA1759" s="257">
        <f t="shared" si="163"/>
        <v>533461</v>
      </c>
      <c r="AB1759" s="258">
        <f t="shared" si="164"/>
        <v>533461</v>
      </c>
      <c r="AC1759" s="258">
        <f t="shared" si="165"/>
        <v>533461</v>
      </c>
      <c r="AD1759" s="258">
        <f t="shared" si="166"/>
        <v>533461</v>
      </c>
      <c r="AE1759" s="259">
        <f t="shared" si="167"/>
        <v>2133844</v>
      </c>
    </row>
    <row r="1760" spans="1:31">
      <c r="A1760" s="26"/>
      <c r="B1760" s="210" t="s">
        <v>3032</v>
      </c>
      <c r="C1760" s="211" t="s">
        <v>3033</v>
      </c>
      <c r="D1760" s="211" t="s">
        <v>111</v>
      </c>
      <c r="E1760" s="211" t="s">
        <v>114</v>
      </c>
      <c r="F1760" s="241" t="s">
        <v>108</v>
      </c>
      <c r="G1760" s="357">
        <v>0.5</v>
      </c>
      <c r="H1760" s="360">
        <v>13975.077355559275</v>
      </c>
      <c r="I1760" s="365">
        <v>77.371645491830151</v>
      </c>
      <c r="J1760" s="332">
        <f>Table1[[#This Row],[Embellishment Area (m2)]]*Table1[[#This Row],[Construction Unit Rate ($/m)]]*Table1[[#This Row],[Embellishment Area Factor]]</f>
        <v>540637.36543761776</v>
      </c>
      <c r="K1760" s="246">
        <v>27950.15471111855</v>
      </c>
      <c r="L1760" s="337">
        <v>51.919695325664051</v>
      </c>
      <c r="M1760" s="88">
        <f>Table1[[#This Row],[Size of land (m2)]]*Table1[[#This Row],[Land Unit Rate ($/m2)]]</f>
        <v>1451163.5169064489</v>
      </c>
      <c r="N1760" s="244">
        <v>2021</v>
      </c>
      <c r="O1760" s="202">
        <f>ROUND(IF(Table1[[#This Row],[Valuation Year]]=2016,(Table1[[#This Row],[Total Construction Cost ($)]]+Table1[[#This Row],[Land Value]])*('General Input Sheet'!$G$38/'General Input Sheet'!$G$43),Table1[[#This Row],[Total Construction Cost ($)]]+Table1[[#This Row],[Land Value]]),0)</f>
        <v>1991801</v>
      </c>
      <c r="P1760" s="123" t="str" cm="1">
        <f t="array" ref="P1760">_xlfn.IFS(Table1[[#This Row],[Asset Class]]&lt;&gt;"Local","y",P$11=$E1760,"y",Table1[[#This Row],[Asset Class]]="Local","")</f>
        <v/>
      </c>
      <c r="Q1760" s="86" t="str" cm="1">
        <f t="array" ref="Q1760">_xlfn.IFS(Table1[[#This Row],[Asset Class]]&lt;&gt;"Local","y",Q$11=$E1760,"y",Table1[[#This Row],[Asset Class]]="Local","")</f>
        <v/>
      </c>
      <c r="R1760" s="86" t="str" cm="1">
        <f t="array" ref="R1760">_xlfn.IFS(Table1[[#This Row],[Asset Class]]&lt;&gt;"Local","y",R$11=$E1760,"y",Table1[[#This Row],[Asset Class]]="Local","")</f>
        <v/>
      </c>
      <c r="S1760" s="341" t="str" cm="1">
        <f t="array" ref="S1760">_xlfn.IFS(Table1[[#This Row],[Asset Class]]&lt;&gt;"Local","y",S$11=$E1760,"y",Table1[[#This Row],[Asset Class]]="Local","")</f>
        <v>y</v>
      </c>
      <c r="T1760" s="50"/>
      <c r="U1760" s="95" t="str">
        <f>IF(Table1[[#This Row],[Asset Class]]&lt;&gt;"Local",0.25,IF(P1760="y",1,""))</f>
        <v/>
      </c>
      <c r="V1760" s="415" t="str">
        <f>IF(Table1[[#This Row],[Asset Class]]&lt;&gt;"Local",0.25,IF(Q1760="y",1,""))</f>
        <v/>
      </c>
      <c r="W1760" s="415" t="str">
        <f>IF(Table1[[#This Row],[Asset Class]]&lt;&gt;"Local",0.25,IF(R1760="y",1,""))</f>
        <v/>
      </c>
      <c r="X1760" s="415">
        <f>IF(Table1[[#This Row],[Asset Class]]&lt;&gt;"Local",0.25,IF(S1760="y",1,""))</f>
        <v>1</v>
      </c>
      <c r="Y1760" s="95">
        <f t="shared" si="162"/>
        <v>1</v>
      </c>
      <c r="Z1760" s="50"/>
      <c r="AA1760" s="257" t="str">
        <f t="shared" si="163"/>
        <v/>
      </c>
      <c r="AB1760" s="258" t="str">
        <f t="shared" si="164"/>
        <v/>
      </c>
      <c r="AC1760" s="258" t="str">
        <f t="shared" si="165"/>
        <v/>
      </c>
      <c r="AD1760" s="258">
        <f t="shared" si="166"/>
        <v>1991801</v>
      </c>
      <c r="AE1760" s="259">
        <f t="shared" si="167"/>
        <v>1991801</v>
      </c>
    </row>
    <row r="1761" spans="1:31">
      <c r="A1761" s="26"/>
      <c r="B1761" s="210" t="s">
        <v>3032</v>
      </c>
      <c r="C1761" s="211" t="s">
        <v>3034</v>
      </c>
      <c r="D1761" s="211" t="s">
        <v>111</v>
      </c>
      <c r="E1761" s="211" t="s">
        <v>114</v>
      </c>
      <c r="F1761" s="241" t="s">
        <v>108</v>
      </c>
      <c r="G1761" s="357">
        <v>0.5</v>
      </c>
      <c r="H1761" s="360">
        <v>3541.0743089159896</v>
      </c>
      <c r="I1761" s="365">
        <v>77.371645491830151</v>
      </c>
      <c r="J1761" s="332">
        <f>Table1[[#This Row],[Embellishment Area (m2)]]*Table1[[#This Row],[Construction Unit Rate ($/m)]]*Table1[[#This Row],[Embellishment Area Factor]]</f>
        <v>136989.3730448377</v>
      </c>
      <c r="K1761" s="246">
        <v>7082.1486178319792</v>
      </c>
      <c r="L1761" s="337">
        <v>51.919695325664051</v>
      </c>
      <c r="M1761" s="88">
        <f>Table1[[#This Row],[Size of land (m2)]]*Table1[[#This Row],[Land Unit Rate ($/m2)]]</f>
        <v>367702.99848890916</v>
      </c>
      <c r="N1761" s="244">
        <v>2021</v>
      </c>
      <c r="O1761" s="202">
        <f>ROUND(IF(Table1[[#This Row],[Valuation Year]]=2016,(Table1[[#This Row],[Total Construction Cost ($)]]+Table1[[#This Row],[Land Value]])*('General Input Sheet'!$G$38/'General Input Sheet'!$G$43),Table1[[#This Row],[Total Construction Cost ($)]]+Table1[[#This Row],[Land Value]]),0)</f>
        <v>504692</v>
      </c>
      <c r="P1761" s="123" t="str" cm="1">
        <f t="array" ref="P1761">_xlfn.IFS(Table1[[#This Row],[Asset Class]]&lt;&gt;"Local","y",P$11=$E1761,"y",Table1[[#This Row],[Asset Class]]="Local","")</f>
        <v/>
      </c>
      <c r="Q1761" s="86" t="str" cm="1">
        <f t="array" ref="Q1761">_xlfn.IFS(Table1[[#This Row],[Asset Class]]&lt;&gt;"Local","y",Q$11=$E1761,"y",Table1[[#This Row],[Asset Class]]="Local","")</f>
        <v/>
      </c>
      <c r="R1761" s="86" t="str" cm="1">
        <f t="array" ref="R1761">_xlfn.IFS(Table1[[#This Row],[Asset Class]]&lt;&gt;"Local","y",R$11=$E1761,"y",Table1[[#This Row],[Asset Class]]="Local","")</f>
        <v/>
      </c>
      <c r="S1761" s="341" t="str" cm="1">
        <f t="array" ref="S1761">_xlfn.IFS(Table1[[#This Row],[Asset Class]]&lt;&gt;"Local","y",S$11=$E1761,"y",Table1[[#This Row],[Asset Class]]="Local","")</f>
        <v>y</v>
      </c>
      <c r="T1761" s="50"/>
      <c r="U1761" s="95" t="str">
        <f>IF(Table1[[#This Row],[Asset Class]]&lt;&gt;"Local",0.25,IF(P1761="y",1,""))</f>
        <v/>
      </c>
      <c r="V1761" s="415" t="str">
        <f>IF(Table1[[#This Row],[Asset Class]]&lt;&gt;"Local",0.25,IF(Q1761="y",1,""))</f>
        <v/>
      </c>
      <c r="W1761" s="415" t="str">
        <f>IF(Table1[[#This Row],[Asset Class]]&lt;&gt;"Local",0.25,IF(R1761="y",1,""))</f>
        <v/>
      </c>
      <c r="X1761" s="415">
        <f>IF(Table1[[#This Row],[Asset Class]]&lt;&gt;"Local",0.25,IF(S1761="y",1,""))</f>
        <v>1</v>
      </c>
      <c r="Y1761" s="95">
        <f t="shared" si="162"/>
        <v>1</v>
      </c>
      <c r="Z1761" s="50"/>
      <c r="AA1761" s="257" t="str">
        <f t="shared" si="163"/>
        <v/>
      </c>
      <c r="AB1761" s="258" t="str">
        <f t="shared" si="164"/>
        <v/>
      </c>
      <c r="AC1761" s="258" t="str">
        <f t="shared" si="165"/>
        <v/>
      </c>
      <c r="AD1761" s="258">
        <f t="shared" si="166"/>
        <v>504692</v>
      </c>
      <c r="AE1761" s="259">
        <f t="shared" si="167"/>
        <v>504692</v>
      </c>
    </row>
    <row r="1762" spans="1:31">
      <c r="A1762" s="26"/>
      <c r="B1762" s="210" t="s">
        <v>3035</v>
      </c>
      <c r="C1762" s="211" t="s">
        <v>3036</v>
      </c>
      <c r="D1762" s="211" t="s">
        <v>106</v>
      </c>
      <c r="E1762" s="211" t="s">
        <v>114</v>
      </c>
      <c r="F1762" s="241" t="s">
        <v>108</v>
      </c>
      <c r="G1762" s="357">
        <v>0.5</v>
      </c>
      <c r="H1762" s="360">
        <v>6827.8901305495501</v>
      </c>
      <c r="I1762" s="365">
        <v>566.28724924743767</v>
      </c>
      <c r="J1762" s="332">
        <f>Table1[[#This Row],[Embellishment Area (m2)]]*Table1[[#This Row],[Construction Unit Rate ($/m)]]*Table1[[#This Row],[Embellishment Area Factor]]</f>
        <v>1933273.5600963165</v>
      </c>
      <c r="K1762" s="246">
        <v>0</v>
      </c>
      <c r="L1762" s="337">
        <v>75.676903388107434</v>
      </c>
      <c r="M1762" s="88">
        <f>Table1[[#This Row],[Size of land (m2)]]*Table1[[#This Row],[Land Unit Rate ($/m2)]]</f>
        <v>0</v>
      </c>
      <c r="N1762" s="244">
        <v>2021</v>
      </c>
      <c r="O1762" s="202">
        <f>ROUND(IF(Table1[[#This Row],[Valuation Year]]=2016,(Table1[[#This Row],[Total Construction Cost ($)]]+Table1[[#This Row],[Land Value]])*('General Input Sheet'!$G$38/'General Input Sheet'!$G$43),Table1[[#This Row],[Total Construction Cost ($)]]+Table1[[#This Row],[Land Value]]),0)</f>
        <v>1933274</v>
      </c>
      <c r="P1762" s="123" t="str" cm="1">
        <f t="array" ref="P1762">_xlfn.IFS(Table1[[#This Row],[Asset Class]]&lt;&gt;"Local","y",P$11=$E1762,"y",Table1[[#This Row],[Asset Class]]="Local","")</f>
        <v>y</v>
      </c>
      <c r="Q1762" s="86" t="str" cm="1">
        <f t="array" ref="Q1762">_xlfn.IFS(Table1[[#This Row],[Asset Class]]&lt;&gt;"Local","y",Q$11=$E1762,"y",Table1[[#This Row],[Asset Class]]="Local","")</f>
        <v>y</v>
      </c>
      <c r="R1762" s="86" t="str" cm="1">
        <f t="array" ref="R1762">_xlfn.IFS(Table1[[#This Row],[Asset Class]]&lt;&gt;"Local","y",R$11=$E1762,"y",Table1[[#This Row],[Asset Class]]="Local","")</f>
        <v>y</v>
      </c>
      <c r="S1762" s="341" t="str" cm="1">
        <f t="array" ref="S1762">_xlfn.IFS(Table1[[#This Row],[Asset Class]]&lt;&gt;"Local","y",S$11=$E1762,"y",Table1[[#This Row],[Asset Class]]="Local","")</f>
        <v>y</v>
      </c>
      <c r="T1762" s="50"/>
      <c r="U1762" s="95">
        <f>IF(Table1[[#This Row],[Asset Class]]&lt;&gt;"Local",0.25,IF(P1762="y",1,""))</f>
        <v>0.25</v>
      </c>
      <c r="V1762" s="415">
        <f>IF(Table1[[#This Row],[Asset Class]]&lt;&gt;"Local",0.25,IF(Q1762="y",1,""))</f>
        <v>0.25</v>
      </c>
      <c r="W1762" s="415">
        <f>IF(Table1[[#This Row],[Asset Class]]&lt;&gt;"Local",0.25,IF(R1762="y",1,""))</f>
        <v>0.25</v>
      </c>
      <c r="X1762" s="415">
        <f>IF(Table1[[#This Row],[Asset Class]]&lt;&gt;"Local",0.25,IF(S1762="y",1,""))</f>
        <v>0.25</v>
      </c>
      <c r="Y1762" s="95">
        <f t="shared" si="162"/>
        <v>1</v>
      </c>
      <c r="Z1762" s="50"/>
      <c r="AA1762" s="257">
        <f t="shared" si="163"/>
        <v>483318.5</v>
      </c>
      <c r="AB1762" s="258">
        <f t="shared" si="164"/>
        <v>483318.5</v>
      </c>
      <c r="AC1762" s="258">
        <f t="shared" si="165"/>
        <v>483318.5</v>
      </c>
      <c r="AD1762" s="258">
        <f t="shared" si="166"/>
        <v>483318.5</v>
      </c>
      <c r="AE1762" s="259">
        <f t="shared" si="167"/>
        <v>1933274</v>
      </c>
    </row>
    <row r="1763" spans="1:31">
      <c r="A1763" s="26"/>
      <c r="B1763" s="210" t="s">
        <v>3037</v>
      </c>
      <c r="C1763" s="211" t="s">
        <v>3038</v>
      </c>
      <c r="D1763" s="211" t="s">
        <v>106</v>
      </c>
      <c r="E1763" s="211" t="s">
        <v>114</v>
      </c>
      <c r="F1763" s="241" t="s">
        <v>108</v>
      </c>
      <c r="G1763" s="357">
        <v>0.5</v>
      </c>
      <c r="H1763" s="360">
        <v>17261.045658684394</v>
      </c>
      <c r="I1763" s="365">
        <v>566.28724924743767</v>
      </c>
      <c r="J1763" s="332">
        <f>Table1[[#This Row],[Embellishment Area (m2)]]*Table1[[#This Row],[Construction Unit Rate ($/m)]]*Table1[[#This Row],[Embellishment Area Factor]]</f>
        <v>4887355.0325954054</v>
      </c>
      <c r="K1763" s="246">
        <v>0</v>
      </c>
      <c r="L1763" s="337">
        <v>75.676903388107434</v>
      </c>
      <c r="M1763" s="88">
        <f>Table1[[#This Row],[Size of land (m2)]]*Table1[[#This Row],[Land Unit Rate ($/m2)]]</f>
        <v>0</v>
      </c>
      <c r="N1763" s="244">
        <v>2021</v>
      </c>
      <c r="O1763" s="202">
        <f>ROUND(IF(Table1[[#This Row],[Valuation Year]]=2016,(Table1[[#This Row],[Total Construction Cost ($)]]+Table1[[#This Row],[Land Value]])*('General Input Sheet'!$G$38/'General Input Sheet'!$G$43),Table1[[#This Row],[Total Construction Cost ($)]]+Table1[[#This Row],[Land Value]]),0)</f>
        <v>4887355</v>
      </c>
      <c r="P1763" s="123" t="str" cm="1">
        <f t="array" ref="P1763">_xlfn.IFS(Table1[[#This Row],[Asset Class]]&lt;&gt;"Local","y",P$11=$E1763,"y",Table1[[#This Row],[Asset Class]]="Local","")</f>
        <v>y</v>
      </c>
      <c r="Q1763" s="86" t="str" cm="1">
        <f t="array" ref="Q1763">_xlfn.IFS(Table1[[#This Row],[Asset Class]]&lt;&gt;"Local","y",Q$11=$E1763,"y",Table1[[#This Row],[Asset Class]]="Local","")</f>
        <v>y</v>
      </c>
      <c r="R1763" s="86" t="str" cm="1">
        <f t="array" ref="R1763">_xlfn.IFS(Table1[[#This Row],[Asset Class]]&lt;&gt;"Local","y",R$11=$E1763,"y",Table1[[#This Row],[Asset Class]]="Local","")</f>
        <v>y</v>
      </c>
      <c r="S1763" s="341" t="str" cm="1">
        <f t="array" ref="S1763">_xlfn.IFS(Table1[[#This Row],[Asset Class]]&lt;&gt;"Local","y",S$11=$E1763,"y",Table1[[#This Row],[Asset Class]]="Local","")</f>
        <v>y</v>
      </c>
      <c r="T1763" s="50"/>
      <c r="U1763" s="95">
        <f>IF(Table1[[#This Row],[Asset Class]]&lt;&gt;"Local",0.25,IF(P1763="y",1,""))</f>
        <v>0.25</v>
      </c>
      <c r="V1763" s="415">
        <f>IF(Table1[[#This Row],[Asset Class]]&lt;&gt;"Local",0.25,IF(Q1763="y",1,""))</f>
        <v>0.25</v>
      </c>
      <c r="W1763" s="415">
        <f>IF(Table1[[#This Row],[Asset Class]]&lt;&gt;"Local",0.25,IF(R1763="y",1,""))</f>
        <v>0.25</v>
      </c>
      <c r="X1763" s="415">
        <f>IF(Table1[[#This Row],[Asset Class]]&lt;&gt;"Local",0.25,IF(S1763="y",1,""))</f>
        <v>0.25</v>
      </c>
      <c r="Y1763" s="95">
        <f t="shared" si="162"/>
        <v>1</v>
      </c>
      <c r="Z1763" s="50"/>
      <c r="AA1763" s="257">
        <f t="shared" si="163"/>
        <v>1221838.75</v>
      </c>
      <c r="AB1763" s="258">
        <f t="shared" si="164"/>
        <v>1221838.75</v>
      </c>
      <c r="AC1763" s="258">
        <f t="shared" si="165"/>
        <v>1221838.75</v>
      </c>
      <c r="AD1763" s="258">
        <f t="shared" si="166"/>
        <v>1221838.75</v>
      </c>
      <c r="AE1763" s="259">
        <f t="shared" si="167"/>
        <v>4887355</v>
      </c>
    </row>
    <row r="1764" spans="1:31">
      <c r="A1764" s="26"/>
      <c r="B1764" s="210" t="s">
        <v>3039</v>
      </c>
      <c r="C1764" s="211" t="s">
        <v>3040</v>
      </c>
      <c r="D1764" s="211" t="s">
        <v>111</v>
      </c>
      <c r="E1764" s="211" t="s">
        <v>114</v>
      </c>
      <c r="F1764" s="241" t="s">
        <v>108</v>
      </c>
      <c r="G1764" s="357">
        <v>0.5</v>
      </c>
      <c r="H1764" s="360">
        <v>1367.750577070695</v>
      </c>
      <c r="I1764" s="365">
        <v>77.371645491830151</v>
      </c>
      <c r="J1764" s="332">
        <f>Table1[[#This Row],[Embellishment Area (m2)]]*Table1[[#This Row],[Construction Unit Rate ($/m)]]*Table1[[#This Row],[Embellishment Area Factor]]</f>
        <v>52912.556385179967</v>
      </c>
      <c r="K1764" s="246">
        <v>0</v>
      </c>
      <c r="L1764" s="337">
        <v>51.919695325664051</v>
      </c>
      <c r="M1764" s="88">
        <f>Table1[[#This Row],[Size of land (m2)]]*Table1[[#This Row],[Land Unit Rate ($/m2)]]</f>
        <v>0</v>
      </c>
      <c r="N1764" s="244">
        <v>2021</v>
      </c>
      <c r="O1764" s="202">
        <f>ROUND(IF(Table1[[#This Row],[Valuation Year]]=2016,(Table1[[#This Row],[Total Construction Cost ($)]]+Table1[[#This Row],[Land Value]])*('General Input Sheet'!$G$38/'General Input Sheet'!$G$43),Table1[[#This Row],[Total Construction Cost ($)]]+Table1[[#This Row],[Land Value]]),0)</f>
        <v>52913</v>
      </c>
      <c r="P1764" s="123" t="str" cm="1">
        <f t="array" ref="P1764">_xlfn.IFS(Table1[[#This Row],[Asset Class]]&lt;&gt;"Local","y",P$11=$E1764,"y",Table1[[#This Row],[Asset Class]]="Local","")</f>
        <v/>
      </c>
      <c r="Q1764" s="86" t="str" cm="1">
        <f t="array" ref="Q1764">_xlfn.IFS(Table1[[#This Row],[Asset Class]]&lt;&gt;"Local","y",Q$11=$E1764,"y",Table1[[#This Row],[Asset Class]]="Local","")</f>
        <v/>
      </c>
      <c r="R1764" s="86" t="str" cm="1">
        <f t="array" ref="R1764">_xlfn.IFS(Table1[[#This Row],[Asset Class]]&lt;&gt;"Local","y",R$11=$E1764,"y",Table1[[#This Row],[Asset Class]]="Local","")</f>
        <v/>
      </c>
      <c r="S1764" s="341" t="str" cm="1">
        <f t="array" ref="S1764">_xlfn.IFS(Table1[[#This Row],[Asset Class]]&lt;&gt;"Local","y",S$11=$E1764,"y",Table1[[#This Row],[Asset Class]]="Local","")</f>
        <v>y</v>
      </c>
      <c r="T1764" s="50"/>
      <c r="U1764" s="95" t="str">
        <f>IF(Table1[[#This Row],[Asset Class]]&lt;&gt;"Local",0.25,IF(P1764="y",1,""))</f>
        <v/>
      </c>
      <c r="V1764" s="415" t="str">
        <f>IF(Table1[[#This Row],[Asset Class]]&lt;&gt;"Local",0.25,IF(Q1764="y",1,""))</f>
        <v/>
      </c>
      <c r="W1764" s="415" t="str">
        <f>IF(Table1[[#This Row],[Asset Class]]&lt;&gt;"Local",0.25,IF(R1764="y",1,""))</f>
        <v/>
      </c>
      <c r="X1764" s="415">
        <f>IF(Table1[[#This Row],[Asset Class]]&lt;&gt;"Local",0.25,IF(S1764="y",1,""))</f>
        <v>1</v>
      </c>
      <c r="Y1764" s="95">
        <f t="shared" si="162"/>
        <v>1</v>
      </c>
      <c r="Z1764" s="50"/>
      <c r="AA1764" s="257" t="str">
        <f t="shared" si="163"/>
        <v/>
      </c>
      <c r="AB1764" s="258" t="str">
        <f t="shared" si="164"/>
        <v/>
      </c>
      <c r="AC1764" s="258" t="str">
        <f t="shared" si="165"/>
        <v/>
      </c>
      <c r="AD1764" s="258">
        <f t="shared" si="166"/>
        <v>52913</v>
      </c>
      <c r="AE1764" s="259">
        <f t="shared" si="167"/>
        <v>52913</v>
      </c>
    </row>
    <row r="1765" spans="1:31">
      <c r="A1765" s="26"/>
      <c r="B1765" s="210" t="s">
        <v>3041</v>
      </c>
      <c r="C1765" s="211" t="s">
        <v>3042</v>
      </c>
      <c r="D1765" s="211" t="s">
        <v>111</v>
      </c>
      <c r="E1765" s="211" t="s">
        <v>107</v>
      </c>
      <c r="F1765" s="241" t="s">
        <v>103</v>
      </c>
      <c r="G1765" s="357">
        <v>0.5</v>
      </c>
      <c r="H1765" s="360">
        <v>4214.1139181385497</v>
      </c>
      <c r="I1765" s="365">
        <v>111.62041035606889</v>
      </c>
      <c r="J1765" s="332">
        <f>Table1[[#This Row],[Embellishment Area (m2)]]*Table1[[#This Row],[Construction Unit Rate ($/m)]]*Table1[[#This Row],[Embellishment Area Factor]]</f>
        <v>235190.5624149231</v>
      </c>
      <c r="K1765" s="246">
        <v>8428.2278362770994</v>
      </c>
      <c r="L1765" s="337">
        <v>66.125722619436161</v>
      </c>
      <c r="M1765" s="88">
        <f>Table1[[#This Row],[Size of land (m2)]]*Table1[[#This Row],[Land Unit Rate ($/m2)]]</f>
        <v>557322.65607507003</v>
      </c>
      <c r="N1765" s="244">
        <v>2021</v>
      </c>
      <c r="O1765" s="202">
        <f>ROUND(IF(Table1[[#This Row],[Valuation Year]]=2016,(Table1[[#This Row],[Total Construction Cost ($)]]+Table1[[#This Row],[Land Value]])*('General Input Sheet'!$G$38/'General Input Sheet'!$G$43),Table1[[#This Row],[Total Construction Cost ($)]]+Table1[[#This Row],[Land Value]]),0)</f>
        <v>792513</v>
      </c>
      <c r="P1765" s="123" t="str" cm="1">
        <f t="array" ref="P1765">_xlfn.IFS(Table1[[#This Row],[Asset Class]]&lt;&gt;"Local","y",P$11=$E1765,"y",Table1[[#This Row],[Asset Class]]="Local","")</f>
        <v>y</v>
      </c>
      <c r="Q1765" s="86" t="str" cm="1">
        <f t="array" ref="Q1765">_xlfn.IFS(Table1[[#This Row],[Asset Class]]&lt;&gt;"Local","y",Q$11=$E1765,"y",Table1[[#This Row],[Asset Class]]="Local","")</f>
        <v/>
      </c>
      <c r="R1765" s="86" t="str" cm="1">
        <f t="array" ref="R1765">_xlfn.IFS(Table1[[#This Row],[Asset Class]]&lt;&gt;"Local","y",R$11=$E1765,"y",Table1[[#This Row],[Asset Class]]="Local","")</f>
        <v/>
      </c>
      <c r="S1765" s="341" t="str" cm="1">
        <f t="array" ref="S1765">_xlfn.IFS(Table1[[#This Row],[Asset Class]]&lt;&gt;"Local","y",S$11=$E1765,"y",Table1[[#This Row],[Asset Class]]="Local","")</f>
        <v/>
      </c>
      <c r="T1765" s="50"/>
      <c r="U1765" s="95">
        <f>IF(Table1[[#This Row],[Asset Class]]&lt;&gt;"Local",0.25,IF(P1765="y",1,""))</f>
        <v>1</v>
      </c>
      <c r="V1765" s="415" t="str">
        <f>IF(Table1[[#This Row],[Asset Class]]&lt;&gt;"Local",0.25,IF(Q1765="y",1,""))</f>
        <v/>
      </c>
      <c r="W1765" s="415" t="str">
        <f>IF(Table1[[#This Row],[Asset Class]]&lt;&gt;"Local",0.25,IF(R1765="y",1,""))</f>
        <v/>
      </c>
      <c r="X1765" s="415" t="str">
        <f>IF(Table1[[#This Row],[Asset Class]]&lt;&gt;"Local",0.25,IF(S1765="y",1,""))</f>
        <v/>
      </c>
      <c r="Y1765" s="95">
        <f t="shared" si="162"/>
        <v>1</v>
      </c>
      <c r="Z1765" s="50"/>
      <c r="AA1765" s="257">
        <f t="shared" si="163"/>
        <v>792513</v>
      </c>
      <c r="AB1765" s="258" t="str">
        <f t="shared" si="164"/>
        <v/>
      </c>
      <c r="AC1765" s="258" t="str">
        <f t="shared" si="165"/>
        <v/>
      </c>
      <c r="AD1765" s="258" t="str">
        <f t="shared" si="166"/>
        <v/>
      </c>
      <c r="AE1765" s="259">
        <f t="shared" si="167"/>
        <v>792513</v>
      </c>
    </row>
    <row r="1766" spans="1:31">
      <c r="A1766" s="26"/>
      <c r="B1766" s="210" t="s">
        <v>3043</v>
      </c>
      <c r="C1766" s="211" t="s">
        <v>3044</v>
      </c>
      <c r="D1766" s="211" t="s">
        <v>111</v>
      </c>
      <c r="E1766" s="211" t="s">
        <v>114</v>
      </c>
      <c r="F1766" s="241" t="s">
        <v>103</v>
      </c>
      <c r="G1766" s="357">
        <v>0.5</v>
      </c>
      <c r="H1766" s="360">
        <v>2290.9311366394795</v>
      </c>
      <c r="I1766" s="365">
        <v>77.371645491830151</v>
      </c>
      <c r="J1766" s="332">
        <f>Table1[[#This Row],[Embellishment Area (m2)]]*Table1[[#This Row],[Construction Unit Rate ($/m)]]*Table1[[#This Row],[Embellishment Area Factor]]</f>
        <v>88626.555875132661</v>
      </c>
      <c r="K1766" s="246">
        <v>0</v>
      </c>
      <c r="L1766" s="337">
        <v>51.919695325664051</v>
      </c>
      <c r="M1766" s="88">
        <f>Table1[[#This Row],[Size of land (m2)]]*Table1[[#This Row],[Land Unit Rate ($/m2)]]</f>
        <v>0</v>
      </c>
      <c r="N1766" s="244">
        <v>2021</v>
      </c>
      <c r="O1766" s="202">
        <f>ROUND(IF(Table1[[#This Row],[Valuation Year]]=2016,(Table1[[#This Row],[Total Construction Cost ($)]]+Table1[[#This Row],[Land Value]])*('General Input Sheet'!$G$38/'General Input Sheet'!$G$43),Table1[[#This Row],[Total Construction Cost ($)]]+Table1[[#This Row],[Land Value]]),0)</f>
        <v>88627</v>
      </c>
      <c r="P1766" s="123" t="str" cm="1">
        <f t="array" ref="P1766">_xlfn.IFS(Table1[[#This Row],[Asset Class]]&lt;&gt;"Local","y",P$11=$E1766,"y",Table1[[#This Row],[Asset Class]]="Local","")</f>
        <v/>
      </c>
      <c r="Q1766" s="86" t="str" cm="1">
        <f t="array" ref="Q1766">_xlfn.IFS(Table1[[#This Row],[Asset Class]]&lt;&gt;"Local","y",Q$11=$E1766,"y",Table1[[#This Row],[Asset Class]]="Local","")</f>
        <v/>
      </c>
      <c r="R1766" s="86" t="str" cm="1">
        <f t="array" ref="R1766">_xlfn.IFS(Table1[[#This Row],[Asset Class]]&lt;&gt;"Local","y",R$11=$E1766,"y",Table1[[#This Row],[Asset Class]]="Local","")</f>
        <v/>
      </c>
      <c r="S1766" s="341" t="str" cm="1">
        <f t="array" ref="S1766">_xlfn.IFS(Table1[[#This Row],[Asset Class]]&lt;&gt;"Local","y",S$11=$E1766,"y",Table1[[#This Row],[Asset Class]]="Local","")</f>
        <v>y</v>
      </c>
      <c r="T1766" s="50"/>
      <c r="U1766" s="95" t="str">
        <f>IF(Table1[[#This Row],[Asset Class]]&lt;&gt;"Local",0.25,IF(P1766="y",1,""))</f>
        <v/>
      </c>
      <c r="V1766" s="415" t="str">
        <f>IF(Table1[[#This Row],[Asset Class]]&lt;&gt;"Local",0.25,IF(Q1766="y",1,""))</f>
        <v/>
      </c>
      <c r="W1766" s="415" t="str">
        <f>IF(Table1[[#This Row],[Asset Class]]&lt;&gt;"Local",0.25,IF(R1766="y",1,""))</f>
        <v/>
      </c>
      <c r="X1766" s="415">
        <f>IF(Table1[[#This Row],[Asset Class]]&lt;&gt;"Local",0.25,IF(S1766="y",1,""))</f>
        <v>1</v>
      </c>
      <c r="Y1766" s="95">
        <f t="shared" si="162"/>
        <v>1</v>
      </c>
      <c r="Z1766" s="50"/>
      <c r="AA1766" s="257" t="str">
        <f t="shared" si="163"/>
        <v/>
      </c>
      <c r="AB1766" s="258" t="str">
        <f t="shared" si="164"/>
        <v/>
      </c>
      <c r="AC1766" s="258" t="str">
        <f t="shared" si="165"/>
        <v/>
      </c>
      <c r="AD1766" s="258">
        <f t="shared" si="166"/>
        <v>88627</v>
      </c>
      <c r="AE1766" s="259">
        <f t="shared" si="167"/>
        <v>88627</v>
      </c>
    </row>
    <row r="1767" spans="1:31">
      <c r="A1767" s="26"/>
      <c r="B1767" s="210" t="s">
        <v>3043</v>
      </c>
      <c r="C1767" s="211" t="s">
        <v>3045</v>
      </c>
      <c r="D1767" s="211" t="s">
        <v>111</v>
      </c>
      <c r="E1767" s="211" t="s">
        <v>114</v>
      </c>
      <c r="F1767" s="241" t="s">
        <v>108</v>
      </c>
      <c r="G1767" s="357">
        <v>0.5</v>
      </c>
      <c r="H1767" s="360">
        <v>10871.36156928761</v>
      </c>
      <c r="I1767" s="365">
        <v>77.371645491830151</v>
      </c>
      <c r="J1767" s="332">
        <f>Table1[[#This Row],[Embellishment Area (m2)]]*Table1[[#This Row],[Construction Unit Rate ($/m)]]*Table1[[#This Row],[Embellishment Area Factor]]</f>
        <v>420567.56667621364</v>
      </c>
      <c r="K1767" s="246">
        <v>0</v>
      </c>
      <c r="L1767" s="337">
        <v>51.919695325664051</v>
      </c>
      <c r="M1767" s="88">
        <f>Table1[[#This Row],[Size of land (m2)]]*Table1[[#This Row],[Land Unit Rate ($/m2)]]</f>
        <v>0</v>
      </c>
      <c r="N1767" s="244">
        <v>2021</v>
      </c>
      <c r="O1767" s="202">
        <f>ROUND(IF(Table1[[#This Row],[Valuation Year]]=2016,(Table1[[#This Row],[Total Construction Cost ($)]]+Table1[[#This Row],[Land Value]])*('General Input Sheet'!$G$38/'General Input Sheet'!$G$43),Table1[[#This Row],[Total Construction Cost ($)]]+Table1[[#This Row],[Land Value]]),0)</f>
        <v>420568</v>
      </c>
      <c r="P1767" s="123" t="str" cm="1">
        <f t="array" ref="P1767">_xlfn.IFS(Table1[[#This Row],[Asset Class]]&lt;&gt;"Local","y",P$11=$E1767,"y",Table1[[#This Row],[Asset Class]]="Local","")</f>
        <v/>
      </c>
      <c r="Q1767" s="86" t="str" cm="1">
        <f t="array" ref="Q1767">_xlfn.IFS(Table1[[#This Row],[Asset Class]]&lt;&gt;"Local","y",Q$11=$E1767,"y",Table1[[#This Row],[Asset Class]]="Local","")</f>
        <v/>
      </c>
      <c r="R1767" s="86" t="str" cm="1">
        <f t="array" ref="R1767">_xlfn.IFS(Table1[[#This Row],[Asset Class]]&lt;&gt;"Local","y",R$11=$E1767,"y",Table1[[#This Row],[Asset Class]]="Local","")</f>
        <v/>
      </c>
      <c r="S1767" s="341" t="str" cm="1">
        <f t="array" ref="S1767">_xlfn.IFS(Table1[[#This Row],[Asset Class]]&lt;&gt;"Local","y",S$11=$E1767,"y",Table1[[#This Row],[Asset Class]]="Local","")</f>
        <v>y</v>
      </c>
      <c r="T1767" s="50"/>
      <c r="U1767" s="95" t="str">
        <f>IF(Table1[[#This Row],[Asset Class]]&lt;&gt;"Local",0.25,IF(P1767="y",1,""))</f>
        <v/>
      </c>
      <c r="V1767" s="415" t="str">
        <f>IF(Table1[[#This Row],[Asset Class]]&lt;&gt;"Local",0.25,IF(Q1767="y",1,""))</f>
        <v/>
      </c>
      <c r="W1767" s="415" t="str">
        <f>IF(Table1[[#This Row],[Asset Class]]&lt;&gt;"Local",0.25,IF(R1767="y",1,""))</f>
        <v/>
      </c>
      <c r="X1767" s="415">
        <f>IF(Table1[[#This Row],[Asset Class]]&lt;&gt;"Local",0.25,IF(S1767="y",1,""))</f>
        <v>1</v>
      </c>
      <c r="Y1767" s="95">
        <f t="shared" si="162"/>
        <v>1</v>
      </c>
      <c r="Z1767" s="50"/>
      <c r="AA1767" s="257" t="str">
        <f t="shared" si="163"/>
        <v/>
      </c>
      <c r="AB1767" s="258" t="str">
        <f t="shared" si="164"/>
        <v/>
      </c>
      <c r="AC1767" s="258" t="str">
        <f t="shared" si="165"/>
        <v/>
      </c>
      <c r="AD1767" s="258">
        <f t="shared" si="166"/>
        <v>420568</v>
      </c>
      <c r="AE1767" s="259">
        <f t="shared" si="167"/>
        <v>420568</v>
      </c>
    </row>
    <row r="1768" spans="1:31">
      <c r="A1768" s="26"/>
      <c r="B1768" s="210" t="s">
        <v>3046</v>
      </c>
      <c r="C1768" s="211" t="s">
        <v>3047</v>
      </c>
      <c r="D1768" s="211" t="s">
        <v>111</v>
      </c>
      <c r="E1768" s="211" t="s">
        <v>114</v>
      </c>
      <c r="F1768" s="241" t="s">
        <v>103</v>
      </c>
      <c r="G1768" s="357">
        <v>0.5</v>
      </c>
      <c r="H1768" s="360">
        <v>975.47639363049245</v>
      </c>
      <c r="I1768" s="365">
        <v>77.371645491830151</v>
      </c>
      <c r="J1768" s="332">
        <f>Table1[[#This Row],[Embellishment Area (m2)]]*Table1[[#This Row],[Construction Unit Rate ($/m)]]*Table1[[#This Row],[Embellishment Area Factor]]</f>
        <v>37737.106856813713</v>
      </c>
      <c r="K1768" s="246">
        <v>0</v>
      </c>
      <c r="L1768" s="337">
        <v>51.919695325664051</v>
      </c>
      <c r="M1768" s="88">
        <f>Table1[[#This Row],[Size of land (m2)]]*Table1[[#This Row],[Land Unit Rate ($/m2)]]</f>
        <v>0</v>
      </c>
      <c r="N1768" s="244">
        <v>2021</v>
      </c>
      <c r="O1768" s="202">
        <f>ROUND(IF(Table1[[#This Row],[Valuation Year]]=2016,(Table1[[#This Row],[Total Construction Cost ($)]]+Table1[[#This Row],[Land Value]])*('General Input Sheet'!$G$38/'General Input Sheet'!$G$43),Table1[[#This Row],[Total Construction Cost ($)]]+Table1[[#This Row],[Land Value]]),0)</f>
        <v>37737</v>
      </c>
      <c r="P1768" s="123" t="str" cm="1">
        <f t="array" ref="P1768">_xlfn.IFS(Table1[[#This Row],[Asset Class]]&lt;&gt;"Local","y",P$11=$E1768,"y",Table1[[#This Row],[Asset Class]]="Local","")</f>
        <v/>
      </c>
      <c r="Q1768" s="86" t="str" cm="1">
        <f t="array" ref="Q1768">_xlfn.IFS(Table1[[#This Row],[Asset Class]]&lt;&gt;"Local","y",Q$11=$E1768,"y",Table1[[#This Row],[Asset Class]]="Local","")</f>
        <v/>
      </c>
      <c r="R1768" s="86" t="str" cm="1">
        <f t="array" ref="R1768">_xlfn.IFS(Table1[[#This Row],[Asset Class]]&lt;&gt;"Local","y",R$11=$E1768,"y",Table1[[#This Row],[Asset Class]]="Local","")</f>
        <v/>
      </c>
      <c r="S1768" s="341" t="str" cm="1">
        <f t="array" ref="S1768">_xlfn.IFS(Table1[[#This Row],[Asset Class]]&lt;&gt;"Local","y",S$11=$E1768,"y",Table1[[#This Row],[Asset Class]]="Local","")</f>
        <v>y</v>
      </c>
      <c r="T1768" s="50"/>
      <c r="U1768" s="95" t="str">
        <f>IF(Table1[[#This Row],[Asset Class]]&lt;&gt;"Local",0.25,IF(P1768="y",1,""))</f>
        <v/>
      </c>
      <c r="V1768" s="415" t="str">
        <f>IF(Table1[[#This Row],[Asset Class]]&lt;&gt;"Local",0.25,IF(Q1768="y",1,""))</f>
        <v/>
      </c>
      <c r="W1768" s="415" t="str">
        <f>IF(Table1[[#This Row],[Asset Class]]&lt;&gt;"Local",0.25,IF(R1768="y",1,""))</f>
        <v/>
      </c>
      <c r="X1768" s="415">
        <f>IF(Table1[[#This Row],[Asset Class]]&lt;&gt;"Local",0.25,IF(S1768="y",1,""))</f>
        <v>1</v>
      </c>
      <c r="Y1768" s="95">
        <f t="shared" si="162"/>
        <v>1</v>
      </c>
      <c r="Z1768" s="50"/>
      <c r="AA1768" s="257" t="str">
        <f t="shared" si="163"/>
        <v/>
      </c>
      <c r="AB1768" s="258" t="str">
        <f t="shared" si="164"/>
        <v/>
      </c>
      <c r="AC1768" s="258" t="str">
        <f t="shared" si="165"/>
        <v/>
      </c>
      <c r="AD1768" s="258">
        <f t="shared" si="166"/>
        <v>37737</v>
      </c>
      <c r="AE1768" s="259">
        <f t="shared" si="167"/>
        <v>37737</v>
      </c>
    </row>
    <row r="1769" spans="1:31">
      <c r="A1769" s="26"/>
      <c r="B1769" s="210" t="s">
        <v>3048</v>
      </c>
      <c r="C1769" s="211" t="s">
        <v>3049</v>
      </c>
      <c r="D1769" s="211" t="s">
        <v>111</v>
      </c>
      <c r="E1769" s="211" t="s">
        <v>102</v>
      </c>
      <c r="F1769" s="241" t="s">
        <v>103</v>
      </c>
      <c r="G1769" s="357">
        <v>0.5</v>
      </c>
      <c r="H1769" s="360">
        <v>4090.8192633381404</v>
      </c>
      <c r="I1769" s="365">
        <v>143.96305955739601</v>
      </c>
      <c r="J1769" s="332">
        <f>Table1[[#This Row],[Embellishment Area (m2)]]*Table1[[#This Row],[Construction Unit Rate ($/m)]]*Table1[[#This Row],[Embellishment Area Factor]]</f>
        <v>294463.4286232458</v>
      </c>
      <c r="K1769" s="246">
        <v>0</v>
      </c>
      <c r="L1769" s="337">
        <v>39.027494808321961</v>
      </c>
      <c r="M1769" s="88">
        <f>Table1[[#This Row],[Size of land (m2)]]*Table1[[#This Row],[Land Unit Rate ($/m2)]]</f>
        <v>0</v>
      </c>
      <c r="N1769" s="244">
        <v>2021</v>
      </c>
      <c r="O1769" s="202">
        <f>ROUND(IF(Table1[[#This Row],[Valuation Year]]=2016,(Table1[[#This Row],[Total Construction Cost ($)]]+Table1[[#This Row],[Land Value]])*('General Input Sheet'!$G$38/'General Input Sheet'!$G$43),Table1[[#This Row],[Total Construction Cost ($)]]+Table1[[#This Row],[Land Value]]),0)</f>
        <v>294463</v>
      </c>
      <c r="P1769" s="123" t="str" cm="1">
        <f t="array" ref="P1769">_xlfn.IFS(Table1[[#This Row],[Asset Class]]&lt;&gt;"Local","y",P$11=$E1769,"y",Table1[[#This Row],[Asset Class]]="Local","")</f>
        <v/>
      </c>
      <c r="Q1769" s="86" t="str" cm="1">
        <f t="array" ref="Q1769">_xlfn.IFS(Table1[[#This Row],[Asset Class]]&lt;&gt;"Local","y",Q$11=$E1769,"y",Table1[[#This Row],[Asset Class]]="Local","")</f>
        <v/>
      </c>
      <c r="R1769" s="86" t="str" cm="1">
        <f t="array" ref="R1769">_xlfn.IFS(Table1[[#This Row],[Asset Class]]&lt;&gt;"Local","y",R$11=$E1769,"y",Table1[[#This Row],[Asset Class]]="Local","")</f>
        <v>y</v>
      </c>
      <c r="S1769" s="341" t="str" cm="1">
        <f t="array" ref="S1769">_xlfn.IFS(Table1[[#This Row],[Asset Class]]&lt;&gt;"Local","y",S$11=$E1769,"y",Table1[[#This Row],[Asset Class]]="Local","")</f>
        <v/>
      </c>
      <c r="T1769" s="50"/>
      <c r="U1769" s="95" t="str">
        <f>IF(Table1[[#This Row],[Asset Class]]&lt;&gt;"Local",0.25,IF(P1769="y",1,""))</f>
        <v/>
      </c>
      <c r="V1769" s="415" t="str">
        <f>IF(Table1[[#This Row],[Asset Class]]&lt;&gt;"Local",0.25,IF(Q1769="y",1,""))</f>
        <v/>
      </c>
      <c r="W1769" s="415">
        <f>IF(Table1[[#This Row],[Asset Class]]&lt;&gt;"Local",0.25,IF(R1769="y",1,""))</f>
        <v>1</v>
      </c>
      <c r="X1769" s="415" t="str">
        <f>IF(Table1[[#This Row],[Asset Class]]&lt;&gt;"Local",0.25,IF(S1769="y",1,""))</f>
        <v/>
      </c>
      <c r="Y1769" s="95">
        <f t="shared" si="162"/>
        <v>1</v>
      </c>
      <c r="Z1769" s="50"/>
      <c r="AA1769" s="257" t="str">
        <f t="shared" si="163"/>
        <v/>
      </c>
      <c r="AB1769" s="258" t="str">
        <f t="shared" si="164"/>
        <v/>
      </c>
      <c r="AC1769" s="258">
        <f t="shared" si="165"/>
        <v>294463</v>
      </c>
      <c r="AD1769" s="258" t="str">
        <f t="shared" si="166"/>
        <v/>
      </c>
      <c r="AE1769" s="259">
        <f t="shared" si="167"/>
        <v>294463</v>
      </c>
    </row>
    <row r="1770" spans="1:31">
      <c r="A1770" s="26"/>
      <c r="B1770" s="210" t="s">
        <v>3050</v>
      </c>
      <c r="C1770" s="211" t="s">
        <v>3051</v>
      </c>
      <c r="D1770" s="211" t="s">
        <v>111</v>
      </c>
      <c r="E1770" s="211" t="s">
        <v>102</v>
      </c>
      <c r="F1770" s="241" t="s">
        <v>103</v>
      </c>
      <c r="G1770" s="357">
        <v>0.5</v>
      </c>
      <c r="H1770" s="360">
        <v>700.10304552338903</v>
      </c>
      <c r="I1770" s="365">
        <v>143.96305955739601</v>
      </c>
      <c r="J1770" s="332">
        <f>Table1[[#This Row],[Embellishment Area (m2)]]*Table1[[#This Row],[Construction Unit Rate ($/m)]]*Table1[[#This Row],[Embellishment Area Factor]]</f>
        <v>50394.488219498991</v>
      </c>
      <c r="K1770" s="246">
        <v>1400.2060910467781</v>
      </c>
      <c r="L1770" s="337">
        <v>39.027494808321961</v>
      </c>
      <c r="M1770" s="88">
        <f>Table1[[#This Row],[Size of land (m2)]]*Table1[[#This Row],[Land Unit Rate ($/m2)]]</f>
        <v>54646.535948908917</v>
      </c>
      <c r="N1770" s="244">
        <v>2021</v>
      </c>
      <c r="O1770" s="202">
        <f>ROUND(IF(Table1[[#This Row],[Valuation Year]]=2016,(Table1[[#This Row],[Total Construction Cost ($)]]+Table1[[#This Row],[Land Value]])*('General Input Sheet'!$G$38/'General Input Sheet'!$G$43),Table1[[#This Row],[Total Construction Cost ($)]]+Table1[[#This Row],[Land Value]]),0)</f>
        <v>105041</v>
      </c>
      <c r="P1770" s="123" t="str" cm="1">
        <f t="array" ref="P1770">_xlfn.IFS(Table1[[#This Row],[Asset Class]]&lt;&gt;"Local","y",P$11=$E1770,"y",Table1[[#This Row],[Asset Class]]="Local","")</f>
        <v/>
      </c>
      <c r="Q1770" s="86" t="str" cm="1">
        <f t="array" ref="Q1770">_xlfn.IFS(Table1[[#This Row],[Asset Class]]&lt;&gt;"Local","y",Q$11=$E1770,"y",Table1[[#This Row],[Asset Class]]="Local","")</f>
        <v/>
      </c>
      <c r="R1770" s="86" t="str" cm="1">
        <f t="array" ref="R1770">_xlfn.IFS(Table1[[#This Row],[Asset Class]]&lt;&gt;"Local","y",R$11=$E1770,"y",Table1[[#This Row],[Asset Class]]="Local","")</f>
        <v>y</v>
      </c>
      <c r="S1770" s="341" t="str" cm="1">
        <f t="array" ref="S1770">_xlfn.IFS(Table1[[#This Row],[Asset Class]]&lt;&gt;"Local","y",S$11=$E1770,"y",Table1[[#This Row],[Asset Class]]="Local","")</f>
        <v/>
      </c>
      <c r="T1770" s="50"/>
      <c r="U1770" s="95" t="str">
        <f>IF(Table1[[#This Row],[Asset Class]]&lt;&gt;"Local",0.25,IF(P1770="y",1,""))</f>
        <v/>
      </c>
      <c r="V1770" s="415" t="str">
        <f>IF(Table1[[#This Row],[Asset Class]]&lt;&gt;"Local",0.25,IF(Q1770="y",1,""))</f>
        <v/>
      </c>
      <c r="W1770" s="415">
        <f>IF(Table1[[#This Row],[Asset Class]]&lt;&gt;"Local",0.25,IF(R1770="y",1,""))</f>
        <v>1</v>
      </c>
      <c r="X1770" s="415" t="str">
        <f>IF(Table1[[#This Row],[Asset Class]]&lt;&gt;"Local",0.25,IF(S1770="y",1,""))</f>
        <v/>
      </c>
      <c r="Y1770" s="95">
        <f t="shared" si="162"/>
        <v>1</v>
      </c>
      <c r="Z1770" s="50"/>
      <c r="AA1770" s="257" t="str">
        <f t="shared" si="163"/>
        <v/>
      </c>
      <c r="AB1770" s="258" t="str">
        <f t="shared" si="164"/>
        <v/>
      </c>
      <c r="AC1770" s="258">
        <f t="shared" si="165"/>
        <v>105041</v>
      </c>
      <c r="AD1770" s="258" t="str">
        <f t="shared" si="166"/>
        <v/>
      </c>
      <c r="AE1770" s="259">
        <f t="shared" si="167"/>
        <v>105041</v>
      </c>
    </row>
    <row r="1771" spans="1:31">
      <c r="A1771" s="26"/>
      <c r="B1771" s="210" t="s">
        <v>3052</v>
      </c>
      <c r="C1771" s="211" t="s">
        <v>3053</v>
      </c>
      <c r="D1771" s="211" t="s">
        <v>111</v>
      </c>
      <c r="E1771" s="211" t="s">
        <v>107</v>
      </c>
      <c r="F1771" s="241" t="s">
        <v>103</v>
      </c>
      <c r="G1771" s="357">
        <v>0.5</v>
      </c>
      <c r="H1771" s="360">
        <v>696.53908067579448</v>
      </c>
      <c r="I1771" s="365">
        <v>111.62041035606889</v>
      </c>
      <c r="J1771" s="332">
        <f>Table1[[#This Row],[Embellishment Area (m2)]]*Table1[[#This Row],[Construction Unit Rate ($/m)]]*Table1[[#This Row],[Embellishment Area Factor]]</f>
        <v>38873.989007035576</v>
      </c>
      <c r="K1771" s="246">
        <v>0</v>
      </c>
      <c r="L1771" s="337">
        <v>66.125722619436161</v>
      </c>
      <c r="M1771" s="88">
        <f>Table1[[#This Row],[Size of land (m2)]]*Table1[[#This Row],[Land Unit Rate ($/m2)]]</f>
        <v>0</v>
      </c>
      <c r="N1771" s="244">
        <v>2021</v>
      </c>
      <c r="O1771" s="202">
        <f>ROUND(IF(Table1[[#This Row],[Valuation Year]]=2016,(Table1[[#This Row],[Total Construction Cost ($)]]+Table1[[#This Row],[Land Value]])*('General Input Sheet'!$G$38/'General Input Sheet'!$G$43),Table1[[#This Row],[Total Construction Cost ($)]]+Table1[[#This Row],[Land Value]]),0)</f>
        <v>38874</v>
      </c>
      <c r="P1771" s="123" t="str" cm="1">
        <f t="array" ref="P1771">_xlfn.IFS(Table1[[#This Row],[Asset Class]]&lt;&gt;"Local","y",P$11=$E1771,"y",Table1[[#This Row],[Asset Class]]="Local","")</f>
        <v>y</v>
      </c>
      <c r="Q1771" s="86" t="str" cm="1">
        <f t="array" ref="Q1771">_xlfn.IFS(Table1[[#This Row],[Asset Class]]&lt;&gt;"Local","y",Q$11=$E1771,"y",Table1[[#This Row],[Asset Class]]="Local","")</f>
        <v/>
      </c>
      <c r="R1771" s="86" t="str" cm="1">
        <f t="array" ref="R1771">_xlfn.IFS(Table1[[#This Row],[Asset Class]]&lt;&gt;"Local","y",R$11=$E1771,"y",Table1[[#This Row],[Asset Class]]="Local","")</f>
        <v/>
      </c>
      <c r="S1771" s="341" t="str" cm="1">
        <f t="array" ref="S1771">_xlfn.IFS(Table1[[#This Row],[Asset Class]]&lt;&gt;"Local","y",S$11=$E1771,"y",Table1[[#This Row],[Asset Class]]="Local","")</f>
        <v/>
      </c>
      <c r="T1771" s="50"/>
      <c r="U1771" s="95">
        <f>IF(Table1[[#This Row],[Asset Class]]&lt;&gt;"Local",0.25,IF(P1771="y",1,""))</f>
        <v>1</v>
      </c>
      <c r="V1771" s="415" t="str">
        <f>IF(Table1[[#This Row],[Asset Class]]&lt;&gt;"Local",0.25,IF(Q1771="y",1,""))</f>
        <v/>
      </c>
      <c r="W1771" s="415" t="str">
        <f>IF(Table1[[#This Row],[Asset Class]]&lt;&gt;"Local",0.25,IF(R1771="y",1,""))</f>
        <v/>
      </c>
      <c r="X1771" s="415" t="str">
        <f>IF(Table1[[#This Row],[Asset Class]]&lt;&gt;"Local",0.25,IF(S1771="y",1,""))</f>
        <v/>
      </c>
      <c r="Y1771" s="95">
        <f t="shared" si="162"/>
        <v>1</v>
      </c>
      <c r="Z1771" s="50"/>
      <c r="AA1771" s="257">
        <f t="shared" si="163"/>
        <v>38874</v>
      </c>
      <c r="AB1771" s="258" t="str">
        <f t="shared" si="164"/>
        <v/>
      </c>
      <c r="AC1771" s="258" t="str">
        <f t="shared" si="165"/>
        <v/>
      </c>
      <c r="AD1771" s="258" t="str">
        <f t="shared" si="166"/>
        <v/>
      </c>
      <c r="AE1771" s="259">
        <f t="shared" si="167"/>
        <v>38874</v>
      </c>
    </row>
    <row r="1772" spans="1:31">
      <c r="A1772" s="26"/>
      <c r="B1772" s="210" t="s">
        <v>3054</v>
      </c>
      <c r="C1772" s="211" t="s">
        <v>3055</v>
      </c>
      <c r="D1772" s="211" t="s">
        <v>111</v>
      </c>
      <c r="E1772" s="211" t="s">
        <v>114</v>
      </c>
      <c r="F1772" s="241" t="s">
        <v>108</v>
      </c>
      <c r="G1772" s="357">
        <v>0.5</v>
      </c>
      <c r="H1772" s="360">
        <v>47859.876532101182</v>
      </c>
      <c r="I1772" s="365">
        <v>77.371645491830151</v>
      </c>
      <c r="J1772" s="332">
        <f>Table1[[#This Row],[Embellishment Area (m2)]]*Table1[[#This Row],[Construction Unit Rate ($/m)]]*Table1[[#This Row],[Embellishment Area Factor]]</f>
        <v>1851498.7001622471</v>
      </c>
      <c r="K1772" s="246">
        <v>95719.753064202363</v>
      </c>
      <c r="L1772" s="337">
        <v>51.919695325664051</v>
      </c>
      <c r="M1772" s="88">
        <f>Table1[[#This Row],[Size of land (m2)]]*Table1[[#This Row],[Land Unit Rate ($/m2)]]</f>
        <v>4969740.4157411847</v>
      </c>
      <c r="N1772" s="244">
        <v>2021</v>
      </c>
      <c r="O1772" s="202">
        <f>ROUND(IF(Table1[[#This Row],[Valuation Year]]=2016,(Table1[[#This Row],[Total Construction Cost ($)]]+Table1[[#This Row],[Land Value]])*('General Input Sheet'!$G$38/'General Input Sheet'!$G$43),Table1[[#This Row],[Total Construction Cost ($)]]+Table1[[#This Row],[Land Value]]),0)</f>
        <v>6821239</v>
      </c>
      <c r="P1772" s="123" t="str" cm="1">
        <f t="array" ref="P1772">_xlfn.IFS(Table1[[#This Row],[Asset Class]]&lt;&gt;"Local","y",P$11=$E1772,"y",Table1[[#This Row],[Asset Class]]="Local","")</f>
        <v/>
      </c>
      <c r="Q1772" s="86" t="str" cm="1">
        <f t="array" ref="Q1772">_xlfn.IFS(Table1[[#This Row],[Asset Class]]&lt;&gt;"Local","y",Q$11=$E1772,"y",Table1[[#This Row],[Asset Class]]="Local","")</f>
        <v/>
      </c>
      <c r="R1772" s="86" t="str" cm="1">
        <f t="array" ref="R1772">_xlfn.IFS(Table1[[#This Row],[Asset Class]]&lt;&gt;"Local","y",R$11=$E1772,"y",Table1[[#This Row],[Asset Class]]="Local","")</f>
        <v/>
      </c>
      <c r="S1772" s="341" t="str" cm="1">
        <f t="array" ref="S1772">_xlfn.IFS(Table1[[#This Row],[Asset Class]]&lt;&gt;"Local","y",S$11=$E1772,"y",Table1[[#This Row],[Asset Class]]="Local","")</f>
        <v>y</v>
      </c>
      <c r="T1772" s="50"/>
      <c r="U1772" s="95" t="str">
        <f>IF(Table1[[#This Row],[Asset Class]]&lt;&gt;"Local",0.25,IF(P1772="y",1,""))</f>
        <v/>
      </c>
      <c r="V1772" s="415" t="str">
        <f>IF(Table1[[#This Row],[Asset Class]]&lt;&gt;"Local",0.25,IF(Q1772="y",1,""))</f>
        <v/>
      </c>
      <c r="W1772" s="415" t="str">
        <f>IF(Table1[[#This Row],[Asset Class]]&lt;&gt;"Local",0.25,IF(R1772="y",1,""))</f>
        <v/>
      </c>
      <c r="X1772" s="415">
        <f>IF(Table1[[#This Row],[Asset Class]]&lt;&gt;"Local",0.25,IF(S1772="y",1,""))</f>
        <v>1</v>
      </c>
      <c r="Y1772" s="95">
        <f t="shared" si="162"/>
        <v>1</v>
      </c>
      <c r="Z1772" s="50"/>
      <c r="AA1772" s="257" t="str">
        <f t="shared" si="163"/>
        <v/>
      </c>
      <c r="AB1772" s="258" t="str">
        <f t="shared" si="164"/>
        <v/>
      </c>
      <c r="AC1772" s="258" t="str">
        <f t="shared" si="165"/>
        <v/>
      </c>
      <c r="AD1772" s="258">
        <f t="shared" si="166"/>
        <v>6821239</v>
      </c>
      <c r="AE1772" s="259">
        <f t="shared" si="167"/>
        <v>6821239</v>
      </c>
    </row>
    <row r="1773" spans="1:31">
      <c r="A1773" s="26"/>
      <c r="B1773" s="210" t="s">
        <v>3056</v>
      </c>
      <c r="C1773" s="211" t="s">
        <v>3057</v>
      </c>
      <c r="D1773" s="211" t="s">
        <v>106</v>
      </c>
      <c r="E1773" s="211" t="s">
        <v>114</v>
      </c>
      <c r="F1773" s="241" t="s">
        <v>131</v>
      </c>
      <c r="G1773" s="357">
        <v>0.5</v>
      </c>
      <c r="H1773" s="360">
        <v>127906.33855120389</v>
      </c>
      <c r="I1773" s="365">
        <v>566.28724924743767</v>
      </c>
      <c r="J1773" s="332">
        <f>Table1[[#This Row],[Embellishment Area (m2)]]*Table1[[#This Row],[Construction Unit Rate ($/m)]]*Table1[[#This Row],[Embellishment Area Factor]]</f>
        <v>36215864.309736371</v>
      </c>
      <c r="K1773" s="246">
        <v>255812.67710240779</v>
      </c>
      <c r="L1773" s="337">
        <v>75.676903388107434</v>
      </c>
      <c r="M1773" s="88">
        <f>Table1[[#This Row],[Size of land (m2)]]*Table1[[#This Row],[Land Unit Rate ($/m2)]]</f>
        <v>19359111.250532039</v>
      </c>
      <c r="N1773" s="244">
        <v>2021</v>
      </c>
      <c r="O1773" s="202">
        <f>ROUND(IF(Table1[[#This Row],[Valuation Year]]=2016,(Table1[[#This Row],[Total Construction Cost ($)]]+Table1[[#This Row],[Land Value]])*('General Input Sheet'!$G$38/'General Input Sheet'!$G$43),Table1[[#This Row],[Total Construction Cost ($)]]+Table1[[#This Row],[Land Value]]),0)</f>
        <v>55574976</v>
      </c>
      <c r="P1773" s="123" t="str" cm="1">
        <f t="array" ref="P1773">_xlfn.IFS(Table1[[#This Row],[Asset Class]]&lt;&gt;"Local","y",P$11=$E1773,"y",Table1[[#This Row],[Asset Class]]="Local","")</f>
        <v>y</v>
      </c>
      <c r="Q1773" s="86" t="str" cm="1">
        <f t="array" ref="Q1773">_xlfn.IFS(Table1[[#This Row],[Asset Class]]&lt;&gt;"Local","y",Q$11=$E1773,"y",Table1[[#This Row],[Asset Class]]="Local","")</f>
        <v>y</v>
      </c>
      <c r="R1773" s="86" t="str" cm="1">
        <f t="array" ref="R1773">_xlfn.IFS(Table1[[#This Row],[Asset Class]]&lt;&gt;"Local","y",R$11=$E1773,"y",Table1[[#This Row],[Asset Class]]="Local","")</f>
        <v>y</v>
      </c>
      <c r="S1773" s="341" t="str" cm="1">
        <f t="array" ref="S1773">_xlfn.IFS(Table1[[#This Row],[Asset Class]]&lt;&gt;"Local","y",S$11=$E1773,"y",Table1[[#This Row],[Asset Class]]="Local","")</f>
        <v>y</v>
      </c>
      <c r="T1773" s="50"/>
      <c r="U1773" s="95">
        <f>IF(Table1[[#This Row],[Asset Class]]&lt;&gt;"Local",0.25,IF(P1773="y",1,""))</f>
        <v>0.25</v>
      </c>
      <c r="V1773" s="415">
        <f>IF(Table1[[#This Row],[Asset Class]]&lt;&gt;"Local",0.25,IF(Q1773="y",1,""))</f>
        <v>0.25</v>
      </c>
      <c r="W1773" s="415">
        <f>IF(Table1[[#This Row],[Asset Class]]&lt;&gt;"Local",0.25,IF(R1773="y",1,""))</f>
        <v>0.25</v>
      </c>
      <c r="X1773" s="415">
        <f>IF(Table1[[#This Row],[Asset Class]]&lt;&gt;"Local",0.25,IF(S1773="y",1,""))</f>
        <v>0.25</v>
      </c>
      <c r="Y1773" s="95">
        <f t="shared" si="162"/>
        <v>1</v>
      </c>
      <c r="Z1773" s="50"/>
      <c r="AA1773" s="257">
        <f t="shared" si="163"/>
        <v>13893744</v>
      </c>
      <c r="AB1773" s="258">
        <f t="shared" si="164"/>
        <v>13893744</v>
      </c>
      <c r="AC1773" s="258">
        <f t="shared" si="165"/>
        <v>13893744</v>
      </c>
      <c r="AD1773" s="258">
        <f t="shared" si="166"/>
        <v>13893744</v>
      </c>
      <c r="AE1773" s="259">
        <f t="shared" si="167"/>
        <v>55574976</v>
      </c>
    </row>
    <row r="1774" spans="1:31">
      <c r="A1774" s="26"/>
      <c r="B1774" s="210" t="s">
        <v>3054</v>
      </c>
      <c r="C1774" s="211" t="s">
        <v>3058</v>
      </c>
      <c r="D1774" s="211" t="s">
        <v>111</v>
      </c>
      <c r="E1774" s="211" t="s">
        <v>114</v>
      </c>
      <c r="F1774" s="241" t="s">
        <v>103</v>
      </c>
      <c r="G1774" s="357">
        <v>0.5</v>
      </c>
      <c r="H1774" s="360">
        <v>4360.6027837404517</v>
      </c>
      <c r="I1774" s="365">
        <v>77.371645491830151</v>
      </c>
      <c r="J1774" s="332">
        <f>Table1[[#This Row],[Embellishment Area (m2)]]*Table1[[#This Row],[Construction Unit Rate ($/m)]]*Table1[[#This Row],[Embellishment Area Factor]]</f>
        <v>168693.50635712696</v>
      </c>
      <c r="K1774" s="246">
        <v>8721.2055674809035</v>
      </c>
      <c r="L1774" s="337">
        <v>51.919695325664051</v>
      </c>
      <c r="M1774" s="88">
        <f>Table1[[#This Row],[Size of land (m2)]]*Table1[[#This Row],[Land Unit Rate ($/m2)]]</f>
        <v>452802.33593609359</v>
      </c>
      <c r="N1774" s="244">
        <v>2021</v>
      </c>
      <c r="O1774" s="202">
        <f>ROUND(IF(Table1[[#This Row],[Valuation Year]]=2016,(Table1[[#This Row],[Total Construction Cost ($)]]+Table1[[#This Row],[Land Value]])*('General Input Sheet'!$G$38/'General Input Sheet'!$G$43),Table1[[#This Row],[Total Construction Cost ($)]]+Table1[[#This Row],[Land Value]]),0)</f>
        <v>621496</v>
      </c>
      <c r="P1774" s="123" t="str" cm="1">
        <f t="array" ref="P1774">_xlfn.IFS(Table1[[#This Row],[Asset Class]]&lt;&gt;"Local","y",P$11=$E1774,"y",Table1[[#This Row],[Asset Class]]="Local","")</f>
        <v/>
      </c>
      <c r="Q1774" s="86" t="str" cm="1">
        <f t="array" ref="Q1774">_xlfn.IFS(Table1[[#This Row],[Asset Class]]&lt;&gt;"Local","y",Q$11=$E1774,"y",Table1[[#This Row],[Asset Class]]="Local","")</f>
        <v/>
      </c>
      <c r="R1774" s="86" t="str" cm="1">
        <f t="array" ref="R1774">_xlfn.IFS(Table1[[#This Row],[Asset Class]]&lt;&gt;"Local","y",R$11=$E1774,"y",Table1[[#This Row],[Asset Class]]="Local","")</f>
        <v/>
      </c>
      <c r="S1774" s="341" t="str" cm="1">
        <f t="array" ref="S1774">_xlfn.IFS(Table1[[#This Row],[Asset Class]]&lt;&gt;"Local","y",S$11=$E1774,"y",Table1[[#This Row],[Asset Class]]="Local","")</f>
        <v>y</v>
      </c>
      <c r="T1774" s="50"/>
      <c r="U1774" s="95" t="str">
        <f>IF(Table1[[#This Row],[Asset Class]]&lt;&gt;"Local",0.25,IF(P1774="y",1,""))</f>
        <v/>
      </c>
      <c r="V1774" s="415" t="str">
        <f>IF(Table1[[#This Row],[Asset Class]]&lt;&gt;"Local",0.25,IF(Q1774="y",1,""))</f>
        <v/>
      </c>
      <c r="W1774" s="415" t="str">
        <f>IF(Table1[[#This Row],[Asset Class]]&lt;&gt;"Local",0.25,IF(R1774="y",1,""))</f>
        <v/>
      </c>
      <c r="X1774" s="415">
        <f>IF(Table1[[#This Row],[Asset Class]]&lt;&gt;"Local",0.25,IF(S1774="y",1,""))</f>
        <v>1</v>
      </c>
      <c r="Y1774" s="95">
        <f t="shared" si="162"/>
        <v>1</v>
      </c>
      <c r="Z1774" s="50"/>
      <c r="AA1774" s="257" t="str">
        <f t="shared" si="163"/>
        <v/>
      </c>
      <c r="AB1774" s="258" t="str">
        <f t="shared" si="164"/>
        <v/>
      </c>
      <c r="AC1774" s="258" t="str">
        <f t="shared" si="165"/>
        <v/>
      </c>
      <c r="AD1774" s="258">
        <f t="shared" si="166"/>
        <v>621496</v>
      </c>
      <c r="AE1774" s="259">
        <f t="shared" si="167"/>
        <v>621496</v>
      </c>
    </row>
    <row r="1775" spans="1:31">
      <c r="A1775" s="26"/>
      <c r="B1775" s="210" t="s">
        <v>3059</v>
      </c>
      <c r="C1775" s="211" t="s">
        <v>3060</v>
      </c>
      <c r="D1775" s="211" t="s">
        <v>106</v>
      </c>
      <c r="E1775" s="211" t="s">
        <v>143</v>
      </c>
      <c r="F1775" s="241" t="s">
        <v>108</v>
      </c>
      <c r="G1775" s="357">
        <v>0.5</v>
      </c>
      <c r="H1775" s="360">
        <v>16523.066707595819</v>
      </c>
      <c r="I1775" s="365">
        <v>406.79298511948269</v>
      </c>
      <c r="J1775" s="332">
        <f>Table1[[#This Row],[Embellishment Area (m2)]]*Table1[[#This Row],[Construction Unit Rate ($/m)]]*Table1[[#This Row],[Embellishment Area Factor]]</f>
        <v>3360733.8146556229</v>
      </c>
      <c r="K1775" s="246">
        <v>0</v>
      </c>
      <c r="L1775" s="337">
        <v>77.249060510664719</v>
      </c>
      <c r="M1775" s="88">
        <f>Table1[[#This Row],[Size of land (m2)]]*Table1[[#This Row],[Land Unit Rate ($/m2)]]</f>
        <v>0</v>
      </c>
      <c r="N1775" s="244">
        <v>2021</v>
      </c>
      <c r="O1775" s="202">
        <f>ROUND(IF(Table1[[#This Row],[Valuation Year]]=2016,(Table1[[#This Row],[Total Construction Cost ($)]]+Table1[[#This Row],[Land Value]])*('General Input Sheet'!$G$38/'General Input Sheet'!$G$43),Table1[[#This Row],[Total Construction Cost ($)]]+Table1[[#This Row],[Land Value]]),0)</f>
        <v>3360734</v>
      </c>
      <c r="P1775" s="123" t="str" cm="1">
        <f t="array" ref="P1775">_xlfn.IFS(Table1[[#This Row],[Asset Class]]&lt;&gt;"Local","y",P$11=$E1775,"y",Table1[[#This Row],[Asset Class]]="Local","")</f>
        <v>y</v>
      </c>
      <c r="Q1775" s="86" t="str" cm="1">
        <f t="array" ref="Q1775">_xlfn.IFS(Table1[[#This Row],[Asset Class]]&lt;&gt;"Local","y",Q$11=$E1775,"y",Table1[[#This Row],[Asset Class]]="Local","")</f>
        <v>y</v>
      </c>
      <c r="R1775" s="86" t="str" cm="1">
        <f t="array" ref="R1775">_xlfn.IFS(Table1[[#This Row],[Asset Class]]&lt;&gt;"Local","y",R$11=$E1775,"y",Table1[[#This Row],[Asset Class]]="Local","")</f>
        <v>y</v>
      </c>
      <c r="S1775" s="341" t="str" cm="1">
        <f t="array" ref="S1775">_xlfn.IFS(Table1[[#This Row],[Asset Class]]&lt;&gt;"Local","y",S$11=$E1775,"y",Table1[[#This Row],[Asset Class]]="Local","")</f>
        <v>y</v>
      </c>
      <c r="T1775" s="50"/>
      <c r="U1775" s="95">
        <f>IF(Table1[[#This Row],[Asset Class]]&lt;&gt;"Local",0.25,IF(P1775="y",1,""))</f>
        <v>0.25</v>
      </c>
      <c r="V1775" s="415">
        <f>IF(Table1[[#This Row],[Asset Class]]&lt;&gt;"Local",0.25,IF(Q1775="y",1,""))</f>
        <v>0.25</v>
      </c>
      <c r="W1775" s="415">
        <f>IF(Table1[[#This Row],[Asset Class]]&lt;&gt;"Local",0.25,IF(R1775="y",1,""))</f>
        <v>0.25</v>
      </c>
      <c r="X1775" s="415">
        <f>IF(Table1[[#This Row],[Asset Class]]&lt;&gt;"Local",0.25,IF(S1775="y",1,""))</f>
        <v>0.25</v>
      </c>
      <c r="Y1775" s="95">
        <f t="shared" si="162"/>
        <v>1</v>
      </c>
      <c r="Z1775" s="50"/>
      <c r="AA1775" s="257">
        <f t="shared" si="163"/>
        <v>840183.5</v>
      </c>
      <c r="AB1775" s="258">
        <f t="shared" si="164"/>
        <v>840183.5</v>
      </c>
      <c r="AC1775" s="258">
        <f t="shared" si="165"/>
        <v>840183.5</v>
      </c>
      <c r="AD1775" s="258">
        <f t="shared" si="166"/>
        <v>840183.5</v>
      </c>
      <c r="AE1775" s="259">
        <f t="shared" si="167"/>
        <v>3360734</v>
      </c>
    </row>
    <row r="1776" spans="1:31">
      <c r="A1776" s="26"/>
      <c r="B1776" s="210" t="s">
        <v>3061</v>
      </c>
      <c r="C1776" s="211" t="s">
        <v>3062</v>
      </c>
      <c r="D1776" s="211" t="s">
        <v>111</v>
      </c>
      <c r="E1776" s="211" t="s">
        <v>107</v>
      </c>
      <c r="F1776" s="241" t="s">
        <v>103</v>
      </c>
      <c r="G1776" s="357">
        <v>0.5</v>
      </c>
      <c r="H1776" s="360">
        <v>4936.9422437209469</v>
      </c>
      <c r="I1776" s="365">
        <v>111.62041035606889</v>
      </c>
      <c r="J1776" s="332">
        <f>Table1[[#This Row],[Embellishment Area (m2)]]*Table1[[#This Row],[Construction Unit Rate ($/m)]]*Table1[[#This Row],[Embellishment Area Factor]]</f>
        <v>275531.7595741718</v>
      </c>
      <c r="K1776" s="246">
        <v>0</v>
      </c>
      <c r="L1776" s="337">
        <v>66.125722619436161</v>
      </c>
      <c r="M1776" s="88">
        <f>Table1[[#This Row],[Size of land (m2)]]*Table1[[#This Row],[Land Unit Rate ($/m2)]]</f>
        <v>0</v>
      </c>
      <c r="N1776" s="244">
        <v>2021</v>
      </c>
      <c r="O1776" s="202">
        <f>ROUND(IF(Table1[[#This Row],[Valuation Year]]=2016,(Table1[[#This Row],[Total Construction Cost ($)]]+Table1[[#This Row],[Land Value]])*('General Input Sheet'!$G$38/'General Input Sheet'!$G$43),Table1[[#This Row],[Total Construction Cost ($)]]+Table1[[#This Row],[Land Value]]),0)</f>
        <v>275532</v>
      </c>
      <c r="P1776" s="123" t="str" cm="1">
        <f t="array" ref="P1776">_xlfn.IFS(Table1[[#This Row],[Asset Class]]&lt;&gt;"Local","y",P$11=$E1776,"y",Table1[[#This Row],[Asset Class]]="Local","")</f>
        <v>y</v>
      </c>
      <c r="Q1776" s="86" t="str" cm="1">
        <f t="array" ref="Q1776">_xlfn.IFS(Table1[[#This Row],[Asset Class]]&lt;&gt;"Local","y",Q$11=$E1776,"y",Table1[[#This Row],[Asset Class]]="Local","")</f>
        <v/>
      </c>
      <c r="R1776" s="86" t="str" cm="1">
        <f t="array" ref="R1776">_xlfn.IFS(Table1[[#This Row],[Asset Class]]&lt;&gt;"Local","y",R$11=$E1776,"y",Table1[[#This Row],[Asset Class]]="Local","")</f>
        <v/>
      </c>
      <c r="S1776" s="341" t="str" cm="1">
        <f t="array" ref="S1776">_xlfn.IFS(Table1[[#This Row],[Asset Class]]&lt;&gt;"Local","y",S$11=$E1776,"y",Table1[[#This Row],[Asset Class]]="Local","")</f>
        <v/>
      </c>
      <c r="T1776" s="50"/>
      <c r="U1776" s="95">
        <f>IF(Table1[[#This Row],[Asset Class]]&lt;&gt;"Local",0.25,IF(P1776="y",1,""))</f>
        <v>1</v>
      </c>
      <c r="V1776" s="415" t="str">
        <f>IF(Table1[[#This Row],[Asset Class]]&lt;&gt;"Local",0.25,IF(Q1776="y",1,""))</f>
        <v/>
      </c>
      <c r="W1776" s="415" t="str">
        <f>IF(Table1[[#This Row],[Asset Class]]&lt;&gt;"Local",0.25,IF(R1776="y",1,""))</f>
        <v/>
      </c>
      <c r="X1776" s="415" t="str">
        <f>IF(Table1[[#This Row],[Asset Class]]&lt;&gt;"Local",0.25,IF(S1776="y",1,""))</f>
        <v/>
      </c>
      <c r="Y1776" s="95">
        <f t="shared" si="162"/>
        <v>1</v>
      </c>
      <c r="Z1776" s="50"/>
      <c r="AA1776" s="257">
        <f t="shared" si="163"/>
        <v>275532</v>
      </c>
      <c r="AB1776" s="258" t="str">
        <f t="shared" si="164"/>
        <v/>
      </c>
      <c r="AC1776" s="258" t="str">
        <f t="shared" si="165"/>
        <v/>
      </c>
      <c r="AD1776" s="258" t="str">
        <f t="shared" si="166"/>
        <v/>
      </c>
      <c r="AE1776" s="259">
        <f t="shared" si="167"/>
        <v>275532</v>
      </c>
    </row>
    <row r="1777" spans="1:31">
      <c r="A1777" s="26"/>
      <c r="B1777" s="210" t="s">
        <v>3063</v>
      </c>
      <c r="C1777" s="211" t="s">
        <v>3064</v>
      </c>
      <c r="D1777" s="211" t="s">
        <v>106</v>
      </c>
      <c r="E1777" s="211" t="s">
        <v>114</v>
      </c>
      <c r="F1777" s="241" t="s">
        <v>108</v>
      </c>
      <c r="G1777" s="357">
        <v>0.5</v>
      </c>
      <c r="H1777" s="360">
        <v>32550.621818837404</v>
      </c>
      <c r="I1777" s="365">
        <v>566.28724924743767</v>
      </c>
      <c r="J1777" s="332">
        <f>Table1[[#This Row],[Embellishment Area (m2)]]*Table1[[#This Row],[Construction Unit Rate ($/m)]]*Table1[[#This Row],[Embellishment Area Factor]]</f>
        <v>9216501.0455415305</v>
      </c>
      <c r="K1777" s="246">
        <v>0</v>
      </c>
      <c r="L1777" s="337">
        <v>75.676903388107434</v>
      </c>
      <c r="M1777" s="88">
        <f>Table1[[#This Row],[Size of land (m2)]]*Table1[[#This Row],[Land Unit Rate ($/m2)]]</f>
        <v>0</v>
      </c>
      <c r="N1777" s="244">
        <v>2021</v>
      </c>
      <c r="O1777" s="202">
        <f>ROUND(IF(Table1[[#This Row],[Valuation Year]]=2016,(Table1[[#This Row],[Total Construction Cost ($)]]+Table1[[#This Row],[Land Value]])*('General Input Sheet'!$G$38/'General Input Sheet'!$G$43),Table1[[#This Row],[Total Construction Cost ($)]]+Table1[[#This Row],[Land Value]]),0)</f>
        <v>9216501</v>
      </c>
      <c r="P1777" s="123" t="str" cm="1">
        <f t="array" ref="P1777">_xlfn.IFS(Table1[[#This Row],[Asset Class]]&lt;&gt;"Local","y",P$11=$E1777,"y",Table1[[#This Row],[Asset Class]]="Local","")</f>
        <v>y</v>
      </c>
      <c r="Q1777" s="86" t="str" cm="1">
        <f t="array" ref="Q1777">_xlfn.IFS(Table1[[#This Row],[Asset Class]]&lt;&gt;"Local","y",Q$11=$E1777,"y",Table1[[#This Row],[Asset Class]]="Local","")</f>
        <v>y</v>
      </c>
      <c r="R1777" s="86" t="str" cm="1">
        <f t="array" ref="R1777">_xlfn.IFS(Table1[[#This Row],[Asset Class]]&lt;&gt;"Local","y",R$11=$E1777,"y",Table1[[#This Row],[Asset Class]]="Local","")</f>
        <v>y</v>
      </c>
      <c r="S1777" s="341" t="str" cm="1">
        <f t="array" ref="S1777">_xlfn.IFS(Table1[[#This Row],[Asset Class]]&lt;&gt;"Local","y",S$11=$E1777,"y",Table1[[#This Row],[Asset Class]]="Local","")</f>
        <v>y</v>
      </c>
      <c r="T1777" s="50"/>
      <c r="U1777" s="95">
        <f>IF(Table1[[#This Row],[Asset Class]]&lt;&gt;"Local",0.25,IF(P1777="y",1,""))</f>
        <v>0.25</v>
      </c>
      <c r="V1777" s="415">
        <f>IF(Table1[[#This Row],[Asset Class]]&lt;&gt;"Local",0.25,IF(Q1777="y",1,""))</f>
        <v>0.25</v>
      </c>
      <c r="W1777" s="415">
        <f>IF(Table1[[#This Row],[Asset Class]]&lt;&gt;"Local",0.25,IF(R1777="y",1,""))</f>
        <v>0.25</v>
      </c>
      <c r="X1777" s="415">
        <f>IF(Table1[[#This Row],[Asset Class]]&lt;&gt;"Local",0.25,IF(S1777="y",1,""))</f>
        <v>0.25</v>
      </c>
      <c r="Y1777" s="95">
        <f t="shared" si="162"/>
        <v>1</v>
      </c>
      <c r="Z1777" s="50"/>
      <c r="AA1777" s="257">
        <f t="shared" si="163"/>
        <v>2304125.25</v>
      </c>
      <c r="AB1777" s="258">
        <f t="shared" si="164"/>
        <v>2304125.25</v>
      </c>
      <c r="AC1777" s="258">
        <f t="shared" si="165"/>
        <v>2304125.25</v>
      </c>
      <c r="AD1777" s="258">
        <f t="shared" si="166"/>
        <v>2304125.25</v>
      </c>
      <c r="AE1777" s="259">
        <f t="shared" si="167"/>
        <v>9216501</v>
      </c>
    </row>
    <row r="1778" spans="1:31">
      <c r="A1778" s="26"/>
      <c r="B1778" s="210" t="s">
        <v>3065</v>
      </c>
      <c r="C1778" s="211" t="s">
        <v>3066</v>
      </c>
      <c r="D1778" s="211" t="s">
        <v>111</v>
      </c>
      <c r="E1778" s="211" t="s">
        <v>114</v>
      </c>
      <c r="F1778" s="241" t="s">
        <v>103</v>
      </c>
      <c r="G1778" s="357">
        <v>0.5</v>
      </c>
      <c r="H1778" s="360">
        <v>12830.472326038354</v>
      </c>
      <c r="I1778" s="365">
        <v>77.371645491830151</v>
      </c>
      <c r="J1778" s="332">
        <f>Table1[[#This Row],[Embellishment Area (m2)]]*Table1[[#This Row],[Construction Unit Rate ($/m)]]*Table1[[#This Row],[Embellishment Area Factor]]</f>
        <v>496357.37815148849</v>
      </c>
      <c r="K1778" s="246">
        <v>0</v>
      </c>
      <c r="L1778" s="337">
        <v>51.919695325664051</v>
      </c>
      <c r="M1778" s="88">
        <f>Table1[[#This Row],[Size of land (m2)]]*Table1[[#This Row],[Land Unit Rate ($/m2)]]</f>
        <v>0</v>
      </c>
      <c r="N1778" s="244">
        <v>2021</v>
      </c>
      <c r="O1778" s="202">
        <f>ROUND(IF(Table1[[#This Row],[Valuation Year]]=2016,(Table1[[#This Row],[Total Construction Cost ($)]]+Table1[[#This Row],[Land Value]])*('General Input Sheet'!$G$38/'General Input Sheet'!$G$43),Table1[[#This Row],[Total Construction Cost ($)]]+Table1[[#This Row],[Land Value]]),0)</f>
        <v>496357</v>
      </c>
      <c r="P1778" s="123" t="str" cm="1">
        <f t="array" ref="P1778">_xlfn.IFS(Table1[[#This Row],[Asset Class]]&lt;&gt;"Local","y",P$11=$E1778,"y",Table1[[#This Row],[Asset Class]]="Local","")</f>
        <v/>
      </c>
      <c r="Q1778" s="86" t="str" cm="1">
        <f t="array" ref="Q1778">_xlfn.IFS(Table1[[#This Row],[Asset Class]]&lt;&gt;"Local","y",Q$11=$E1778,"y",Table1[[#This Row],[Asset Class]]="Local","")</f>
        <v/>
      </c>
      <c r="R1778" s="86" t="str" cm="1">
        <f t="array" ref="R1778">_xlfn.IFS(Table1[[#This Row],[Asset Class]]&lt;&gt;"Local","y",R$11=$E1778,"y",Table1[[#This Row],[Asset Class]]="Local","")</f>
        <v/>
      </c>
      <c r="S1778" s="341" t="str" cm="1">
        <f t="array" ref="S1778">_xlfn.IFS(Table1[[#This Row],[Asset Class]]&lt;&gt;"Local","y",S$11=$E1778,"y",Table1[[#This Row],[Asset Class]]="Local","")</f>
        <v>y</v>
      </c>
      <c r="T1778" s="50"/>
      <c r="U1778" s="95" t="str">
        <f>IF(Table1[[#This Row],[Asset Class]]&lt;&gt;"Local",0.25,IF(P1778="y",1,""))</f>
        <v/>
      </c>
      <c r="V1778" s="415" t="str">
        <f>IF(Table1[[#This Row],[Asset Class]]&lt;&gt;"Local",0.25,IF(Q1778="y",1,""))</f>
        <v/>
      </c>
      <c r="W1778" s="415" t="str">
        <f>IF(Table1[[#This Row],[Asset Class]]&lt;&gt;"Local",0.25,IF(R1778="y",1,""))</f>
        <v/>
      </c>
      <c r="X1778" s="415">
        <f>IF(Table1[[#This Row],[Asset Class]]&lt;&gt;"Local",0.25,IF(S1778="y",1,""))</f>
        <v>1</v>
      </c>
      <c r="Y1778" s="95">
        <f t="shared" si="162"/>
        <v>1</v>
      </c>
      <c r="Z1778" s="50"/>
      <c r="AA1778" s="257" t="str">
        <f t="shared" si="163"/>
        <v/>
      </c>
      <c r="AB1778" s="258" t="str">
        <f t="shared" si="164"/>
        <v/>
      </c>
      <c r="AC1778" s="258" t="str">
        <f t="shared" si="165"/>
        <v/>
      </c>
      <c r="AD1778" s="258">
        <f t="shared" si="166"/>
        <v>496357</v>
      </c>
      <c r="AE1778" s="259">
        <f t="shared" si="167"/>
        <v>496357</v>
      </c>
    </row>
    <row r="1779" spans="1:31">
      <c r="A1779" s="26"/>
      <c r="B1779" s="210" t="s">
        <v>3067</v>
      </c>
      <c r="C1779" s="211" t="s">
        <v>3068</v>
      </c>
      <c r="D1779" s="211" t="s">
        <v>111</v>
      </c>
      <c r="E1779" s="211" t="s">
        <v>114</v>
      </c>
      <c r="F1779" s="241" t="s">
        <v>103</v>
      </c>
      <c r="G1779" s="357">
        <v>0.5</v>
      </c>
      <c r="H1779" s="360">
        <v>664.54636395974205</v>
      </c>
      <c r="I1779" s="365">
        <v>77.371645491830151</v>
      </c>
      <c r="J1779" s="332">
        <f>Table1[[#This Row],[Embellishment Area (m2)]]*Table1[[#This Row],[Construction Unit Rate ($/m)]]*Table1[[#This Row],[Embellishment Area Factor]]</f>
        <v>25708.522842588947</v>
      </c>
      <c r="K1779" s="246">
        <v>0</v>
      </c>
      <c r="L1779" s="337">
        <v>51.919695325664051</v>
      </c>
      <c r="M1779" s="88">
        <f>Table1[[#This Row],[Size of land (m2)]]*Table1[[#This Row],[Land Unit Rate ($/m2)]]</f>
        <v>0</v>
      </c>
      <c r="N1779" s="244">
        <v>2021</v>
      </c>
      <c r="O1779" s="202">
        <f>ROUND(IF(Table1[[#This Row],[Valuation Year]]=2016,(Table1[[#This Row],[Total Construction Cost ($)]]+Table1[[#This Row],[Land Value]])*('General Input Sheet'!$G$38/'General Input Sheet'!$G$43),Table1[[#This Row],[Total Construction Cost ($)]]+Table1[[#This Row],[Land Value]]),0)</f>
        <v>25709</v>
      </c>
      <c r="P1779" s="123" t="str" cm="1">
        <f t="array" ref="P1779">_xlfn.IFS(Table1[[#This Row],[Asset Class]]&lt;&gt;"Local","y",P$11=$E1779,"y",Table1[[#This Row],[Asset Class]]="Local","")</f>
        <v/>
      </c>
      <c r="Q1779" s="86" t="str" cm="1">
        <f t="array" ref="Q1779">_xlfn.IFS(Table1[[#This Row],[Asset Class]]&lt;&gt;"Local","y",Q$11=$E1779,"y",Table1[[#This Row],[Asset Class]]="Local","")</f>
        <v/>
      </c>
      <c r="R1779" s="86" t="str" cm="1">
        <f t="array" ref="R1779">_xlfn.IFS(Table1[[#This Row],[Asset Class]]&lt;&gt;"Local","y",R$11=$E1779,"y",Table1[[#This Row],[Asset Class]]="Local","")</f>
        <v/>
      </c>
      <c r="S1779" s="341" t="str" cm="1">
        <f t="array" ref="S1779">_xlfn.IFS(Table1[[#This Row],[Asset Class]]&lt;&gt;"Local","y",S$11=$E1779,"y",Table1[[#This Row],[Asset Class]]="Local","")</f>
        <v>y</v>
      </c>
      <c r="T1779" s="50"/>
      <c r="U1779" s="95" t="str">
        <f>IF(Table1[[#This Row],[Asset Class]]&lt;&gt;"Local",0.25,IF(P1779="y",1,""))</f>
        <v/>
      </c>
      <c r="V1779" s="415" t="str">
        <f>IF(Table1[[#This Row],[Asset Class]]&lt;&gt;"Local",0.25,IF(Q1779="y",1,""))</f>
        <v/>
      </c>
      <c r="W1779" s="415" t="str">
        <f>IF(Table1[[#This Row],[Asset Class]]&lt;&gt;"Local",0.25,IF(R1779="y",1,""))</f>
        <v/>
      </c>
      <c r="X1779" s="415">
        <f>IF(Table1[[#This Row],[Asset Class]]&lt;&gt;"Local",0.25,IF(S1779="y",1,""))</f>
        <v>1</v>
      </c>
      <c r="Y1779" s="95">
        <f t="shared" si="162"/>
        <v>1</v>
      </c>
      <c r="Z1779" s="50"/>
      <c r="AA1779" s="257" t="str">
        <f t="shared" si="163"/>
        <v/>
      </c>
      <c r="AB1779" s="258" t="str">
        <f t="shared" si="164"/>
        <v/>
      </c>
      <c r="AC1779" s="258" t="str">
        <f t="shared" si="165"/>
        <v/>
      </c>
      <c r="AD1779" s="258">
        <f t="shared" si="166"/>
        <v>25709</v>
      </c>
      <c r="AE1779" s="259">
        <f t="shared" si="167"/>
        <v>25709</v>
      </c>
    </row>
    <row r="1780" spans="1:31">
      <c r="A1780" s="26"/>
      <c r="B1780" s="210" t="s">
        <v>3069</v>
      </c>
      <c r="C1780" s="211" t="s">
        <v>3070</v>
      </c>
      <c r="D1780" s="211" t="s">
        <v>106</v>
      </c>
      <c r="E1780" s="211" t="s">
        <v>114</v>
      </c>
      <c r="F1780" s="241" t="s">
        <v>108</v>
      </c>
      <c r="G1780" s="357">
        <v>0.5</v>
      </c>
      <c r="H1780" s="360">
        <v>20565.641730076793</v>
      </c>
      <c r="I1780" s="365">
        <v>566.28724924743767</v>
      </c>
      <c r="J1780" s="332">
        <f>Table1[[#This Row],[Embellishment Area (m2)]]*Table1[[#This Row],[Construction Unit Rate ($/m)]]*Table1[[#This Row],[Embellishment Area Factor]]</f>
        <v>5823030.3421667516</v>
      </c>
      <c r="K1780" s="246">
        <v>0</v>
      </c>
      <c r="L1780" s="337">
        <v>75.676903388107434</v>
      </c>
      <c r="M1780" s="88">
        <f>Table1[[#This Row],[Size of land (m2)]]*Table1[[#This Row],[Land Unit Rate ($/m2)]]</f>
        <v>0</v>
      </c>
      <c r="N1780" s="244">
        <v>2021</v>
      </c>
      <c r="O1780" s="202">
        <f>ROUND(IF(Table1[[#This Row],[Valuation Year]]=2016,(Table1[[#This Row],[Total Construction Cost ($)]]+Table1[[#This Row],[Land Value]])*('General Input Sheet'!$G$38/'General Input Sheet'!$G$43),Table1[[#This Row],[Total Construction Cost ($)]]+Table1[[#This Row],[Land Value]]),0)</f>
        <v>5823030</v>
      </c>
      <c r="P1780" s="123" t="str" cm="1">
        <f t="array" ref="P1780">_xlfn.IFS(Table1[[#This Row],[Asset Class]]&lt;&gt;"Local","y",P$11=$E1780,"y",Table1[[#This Row],[Asset Class]]="Local","")</f>
        <v>y</v>
      </c>
      <c r="Q1780" s="86" t="str" cm="1">
        <f t="array" ref="Q1780">_xlfn.IFS(Table1[[#This Row],[Asset Class]]&lt;&gt;"Local","y",Q$11=$E1780,"y",Table1[[#This Row],[Asset Class]]="Local","")</f>
        <v>y</v>
      </c>
      <c r="R1780" s="86" t="str" cm="1">
        <f t="array" ref="R1780">_xlfn.IFS(Table1[[#This Row],[Asset Class]]&lt;&gt;"Local","y",R$11=$E1780,"y",Table1[[#This Row],[Asset Class]]="Local","")</f>
        <v>y</v>
      </c>
      <c r="S1780" s="341" t="str" cm="1">
        <f t="array" ref="S1780">_xlfn.IFS(Table1[[#This Row],[Asset Class]]&lt;&gt;"Local","y",S$11=$E1780,"y",Table1[[#This Row],[Asset Class]]="Local","")</f>
        <v>y</v>
      </c>
      <c r="T1780" s="50"/>
      <c r="U1780" s="95">
        <f>IF(Table1[[#This Row],[Asset Class]]&lt;&gt;"Local",0.25,IF(P1780="y",1,""))</f>
        <v>0.25</v>
      </c>
      <c r="V1780" s="415">
        <f>IF(Table1[[#This Row],[Asset Class]]&lt;&gt;"Local",0.25,IF(Q1780="y",1,""))</f>
        <v>0.25</v>
      </c>
      <c r="W1780" s="415">
        <f>IF(Table1[[#This Row],[Asset Class]]&lt;&gt;"Local",0.25,IF(R1780="y",1,""))</f>
        <v>0.25</v>
      </c>
      <c r="X1780" s="415">
        <f>IF(Table1[[#This Row],[Asset Class]]&lt;&gt;"Local",0.25,IF(S1780="y",1,""))</f>
        <v>0.25</v>
      </c>
      <c r="Y1780" s="95">
        <f t="shared" si="162"/>
        <v>1</v>
      </c>
      <c r="Z1780" s="50"/>
      <c r="AA1780" s="257">
        <f t="shared" si="163"/>
        <v>1455757.5</v>
      </c>
      <c r="AB1780" s="258">
        <f t="shared" si="164"/>
        <v>1455757.5</v>
      </c>
      <c r="AC1780" s="258">
        <f t="shared" si="165"/>
        <v>1455757.5</v>
      </c>
      <c r="AD1780" s="258">
        <f t="shared" si="166"/>
        <v>1455757.5</v>
      </c>
      <c r="AE1780" s="259">
        <f t="shared" si="167"/>
        <v>5823030</v>
      </c>
    </row>
    <row r="1781" spans="1:31">
      <c r="A1781" s="26"/>
      <c r="B1781" s="210" t="s">
        <v>3071</v>
      </c>
      <c r="C1781" s="211" t="s">
        <v>3072</v>
      </c>
      <c r="D1781" s="211" t="s">
        <v>111</v>
      </c>
      <c r="E1781" s="211" t="s">
        <v>114</v>
      </c>
      <c r="F1781" s="241" t="s">
        <v>103</v>
      </c>
      <c r="G1781" s="357">
        <v>0.5</v>
      </c>
      <c r="H1781" s="361">
        <v>3896.6946596509902</v>
      </c>
      <c r="I1781" s="365">
        <v>77.371645491830151</v>
      </c>
      <c r="J1781" s="332">
        <f>Table1[[#This Row],[Embellishment Area (m2)]]*Table1[[#This Row],[Construction Unit Rate ($/m)]]*Table1[[#This Row],[Embellishment Area Factor]]</f>
        <v>150746.83889821207</v>
      </c>
      <c r="K1781" s="248">
        <v>0</v>
      </c>
      <c r="L1781" s="337">
        <v>51.919695325664051</v>
      </c>
      <c r="M1781" s="88">
        <f>Table1[[#This Row],[Size of land (m2)]]*Table1[[#This Row],[Land Unit Rate ($/m2)]]</f>
        <v>0</v>
      </c>
      <c r="N1781" s="244">
        <v>2021</v>
      </c>
      <c r="O1781" s="88">
        <f>ROUND(IF(Table1[[#This Row],[Valuation Year]]=2016,(Table1[[#This Row],[Total Construction Cost ($)]]+Table1[[#This Row],[Land Value]])*('General Input Sheet'!$G$38/'General Input Sheet'!$G$43),Table1[[#This Row],[Total Construction Cost ($)]]+Table1[[#This Row],[Land Value]]),0)</f>
        <v>150747</v>
      </c>
      <c r="P1781" s="123" t="str" cm="1">
        <f t="array" ref="P1781">_xlfn.IFS(Table1[[#This Row],[Asset Class]]&lt;&gt;"Local","y",P$11=$E1781,"y",Table1[[#This Row],[Asset Class]]="Local","")</f>
        <v/>
      </c>
      <c r="Q1781" s="86" t="str" cm="1">
        <f t="array" ref="Q1781">_xlfn.IFS(Table1[[#This Row],[Asset Class]]&lt;&gt;"Local","y",Q$11=$E1781,"y",Table1[[#This Row],[Asset Class]]="Local","")</f>
        <v/>
      </c>
      <c r="R1781" s="86" t="str" cm="1">
        <f t="array" ref="R1781">_xlfn.IFS(Table1[[#This Row],[Asset Class]]&lt;&gt;"Local","y",R$11=$E1781,"y",Table1[[#This Row],[Asset Class]]="Local","")</f>
        <v/>
      </c>
      <c r="S1781" s="341" t="str" cm="1">
        <f t="array" ref="S1781">_xlfn.IFS(Table1[[#This Row],[Asset Class]]&lt;&gt;"Local","y",S$11=$E1781,"y",Table1[[#This Row],[Asset Class]]="Local","")</f>
        <v>y</v>
      </c>
      <c r="T1781" s="50"/>
      <c r="U1781" s="95" t="str">
        <f>IF(Table1[[#This Row],[Asset Class]]&lt;&gt;"Local",0.25,IF(P1781="y",1,""))</f>
        <v/>
      </c>
      <c r="V1781" s="415" t="str">
        <f>IF(Table1[[#This Row],[Asset Class]]&lt;&gt;"Local",0.25,IF(Q1781="y",1,""))</f>
        <v/>
      </c>
      <c r="W1781" s="415" t="str">
        <f>IF(Table1[[#This Row],[Asset Class]]&lt;&gt;"Local",0.25,IF(R1781="y",1,""))</f>
        <v/>
      </c>
      <c r="X1781" s="415">
        <f>IF(Table1[[#This Row],[Asset Class]]&lt;&gt;"Local",0.25,IF(S1781="y",1,""))</f>
        <v>1</v>
      </c>
      <c r="Y1781" s="95">
        <f t="shared" si="162"/>
        <v>1</v>
      </c>
      <c r="Z1781" s="50"/>
      <c r="AA1781" s="257" t="str">
        <f t="shared" si="163"/>
        <v/>
      </c>
      <c r="AB1781" s="258" t="str">
        <f t="shared" si="164"/>
        <v/>
      </c>
      <c r="AC1781" s="258" t="str">
        <f t="shared" si="165"/>
        <v/>
      </c>
      <c r="AD1781" s="258">
        <f t="shared" si="166"/>
        <v>150747</v>
      </c>
      <c r="AE1781" s="259">
        <f t="shared" si="167"/>
        <v>150747</v>
      </c>
    </row>
    <row r="1782" spans="1:31">
      <c r="A1782" s="26"/>
      <c r="B1782" s="210" t="s">
        <v>3073</v>
      </c>
      <c r="C1782" s="211" t="s">
        <v>3074</v>
      </c>
      <c r="D1782" s="211" t="s">
        <v>111</v>
      </c>
      <c r="E1782" s="211" t="s">
        <v>102</v>
      </c>
      <c r="F1782" s="241" t="s">
        <v>103</v>
      </c>
      <c r="G1782" s="357">
        <v>0.5</v>
      </c>
      <c r="H1782" s="360">
        <v>3158.6938718567485</v>
      </c>
      <c r="I1782" s="365">
        <v>143.96305955739601</v>
      </c>
      <c r="J1782" s="332">
        <f>Table1[[#This Row],[Embellishment Area (m2)]]*Table1[[#This Row],[Construction Unit Rate ($/m)]]*Table1[[#This Row],[Embellishment Area Factor]]</f>
        <v>227367.61699884743</v>
      </c>
      <c r="K1782" s="246">
        <v>0</v>
      </c>
      <c r="L1782" s="337">
        <v>39.027494808321961</v>
      </c>
      <c r="M1782" s="88">
        <f>Table1[[#This Row],[Size of land (m2)]]*Table1[[#This Row],[Land Unit Rate ($/m2)]]</f>
        <v>0</v>
      </c>
      <c r="N1782" s="244">
        <v>2021</v>
      </c>
      <c r="O1782" s="202">
        <f>ROUND(IF(Table1[[#This Row],[Valuation Year]]=2016,(Table1[[#This Row],[Total Construction Cost ($)]]+Table1[[#This Row],[Land Value]])*('General Input Sheet'!$G$38/'General Input Sheet'!$G$43),Table1[[#This Row],[Total Construction Cost ($)]]+Table1[[#This Row],[Land Value]]),0)</f>
        <v>227368</v>
      </c>
      <c r="P1782" s="123" t="str" cm="1">
        <f t="array" ref="P1782">_xlfn.IFS(Table1[[#This Row],[Asset Class]]&lt;&gt;"Local","y",P$11=$E1782,"y",Table1[[#This Row],[Asset Class]]="Local","")</f>
        <v/>
      </c>
      <c r="Q1782" s="86" t="str" cm="1">
        <f t="array" ref="Q1782">_xlfn.IFS(Table1[[#This Row],[Asset Class]]&lt;&gt;"Local","y",Q$11=$E1782,"y",Table1[[#This Row],[Asset Class]]="Local","")</f>
        <v/>
      </c>
      <c r="R1782" s="86" t="str" cm="1">
        <f t="array" ref="R1782">_xlfn.IFS(Table1[[#This Row],[Asset Class]]&lt;&gt;"Local","y",R$11=$E1782,"y",Table1[[#This Row],[Asset Class]]="Local","")</f>
        <v>y</v>
      </c>
      <c r="S1782" s="341" t="str" cm="1">
        <f t="array" ref="S1782">_xlfn.IFS(Table1[[#This Row],[Asset Class]]&lt;&gt;"Local","y",S$11=$E1782,"y",Table1[[#This Row],[Asset Class]]="Local","")</f>
        <v/>
      </c>
      <c r="T1782" s="50"/>
      <c r="U1782" s="95" t="str">
        <f>IF(Table1[[#This Row],[Asset Class]]&lt;&gt;"Local",0.25,IF(P1782="y",1,""))</f>
        <v/>
      </c>
      <c r="V1782" s="415" t="str">
        <f>IF(Table1[[#This Row],[Asset Class]]&lt;&gt;"Local",0.25,IF(Q1782="y",1,""))</f>
        <v/>
      </c>
      <c r="W1782" s="415">
        <f>IF(Table1[[#This Row],[Asset Class]]&lt;&gt;"Local",0.25,IF(R1782="y",1,""))</f>
        <v>1</v>
      </c>
      <c r="X1782" s="415" t="str">
        <f>IF(Table1[[#This Row],[Asset Class]]&lt;&gt;"Local",0.25,IF(S1782="y",1,""))</f>
        <v/>
      </c>
      <c r="Y1782" s="95">
        <f t="shared" si="162"/>
        <v>1</v>
      </c>
      <c r="Z1782" s="50"/>
      <c r="AA1782" s="257" t="str">
        <f t="shared" si="163"/>
        <v/>
      </c>
      <c r="AB1782" s="258" t="str">
        <f t="shared" si="164"/>
        <v/>
      </c>
      <c r="AC1782" s="258">
        <f t="shared" si="165"/>
        <v>227368</v>
      </c>
      <c r="AD1782" s="258" t="str">
        <f t="shared" si="166"/>
        <v/>
      </c>
      <c r="AE1782" s="259">
        <f t="shared" si="167"/>
        <v>227368</v>
      </c>
    </row>
    <row r="1783" spans="1:31">
      <c r="A1783" s="26"/>
      <c r="B1783" s="210" t="s">
        <v>3075</v>
      </c>
      <c r="C1783" s="211" t="s">
        <v>3076</v>
      </c>
      <c r="D1783" s="211" t="s">
        <v>111</v>
      </c>
      <c r="E1783" s="211" t="s">
        <v>114</v>
      </c>
      <c r="F1783" s="241" t="s">
        <v>103</v>
      </c>
      <c r="G1783" s="357">
        <v>0.5</v>
      </c>
      <c r="H1783" s="360">
        <v>2801.9708972840208</v>
      </c>
      <c r="I1783" s="365">
        <v>77.371645491830151</v>
      </c>
      <c r="J1783" s="332">
        <f>Table1[[#This Row],[Embellishment Area (m2)]]*Table1[[#This Row],[Construction Unit Rate ($/m)]]*Table1[[#This Row],[Embellishment Area Factor]]</f>
        <v>108396.54947154224</v>
      </c>
      <c r="K1783" s="246">
        <v>5603.9417945680416</v>
      </c>
      <c r="L1783" s="337">
        <v>51.919695325664051</v>
      </c>
      <c r="M1783" s="88">
        <f>Table1[[#This Row],[Size of land (m2)]]*Table1[[#This Row],[Land Unit Rate ($/m2)]]</f>
        <v>290954.95059672778</v>
      </c>
      <c r="N1783" s="244">
        <v>2021</v>
      </c>
      <c r="O1783" s="202">
        <f>ROUND(IF(Table1[[#This Row],[Valuation Year]]=2016,(Table1[[#This Row],[Total Construction Cost ($)]]+Table1[[#This Row],[Land Value]])*('General Input Sheet'!$G$38/'General Input Sheet'!$G$43),Table1[[#This Row],[Total Construction Cost ($)]]+Table1[[#This Row],[Land Value]]),0)</f>
        <v>399352</v>
      </c>
      <c r="P1783" s="123" t="str" cm="1">
        <f t="array" ref="P1783">_xlfn.IFS(Table1[[#This Row],[Asset Class]]&lt;&gt;"Local","y",P$11=$E1783,"y",Table1[[#This Row],[Asset Class]]="Local","")</f>
        <v/>
      </c>
      <c r="Q1783" s="86" t="str" cm="1">
        <f t="array" ref="Q1783">_xlfn.IFS(Table1[[#This Row],[Asset Class]]&lt;&gt;"Local","y",Q$11=$E1783,"y",Table1[[#This Row],[Asset Class]]="Local","")</f>
        <v/>
      </c>
      <c r="R1783" s="86" t="str" cm="1">
        <f t="array" ref="R1783">_xlfn.IFS(Table1[[#This Row],[Asset Class]]&lt;&gt;"Local","y",R$11=$E1783,"y",Table1[[#This Row],[Asset Class]]="Local","")</f>
        <v/>
      </c>
      <c r="S1783" s="341" t="str" cm="1">
        <f t="array" ref="S1783">_xlfn.IFS(Table1[[#This Row],[Asset Class]]&lt;&gt;"Local","y",S$11=$E1783,"y",Table1[[#This Row],[Asset Class]]="Local","")</f>
        <v>y</v>
      </c>
      <c r="T1783" s="50"/>
      <c r="U1783" s="95" t="str">
        <f>IF(Table1[[#This Row],[Asset Class]]&lt;&gt;"Local",0.25,IF(P1783="y",1,""))</f>
        <v/>
      </c>
      <c r="V1783" s="415" t="str">
        <f>IF(Table1[[#This Row],[Asset Class]]&lt;&gt;"Local",0.25,IF(Q1783="y",1,""))</f>
        <v/>
      </c>
      <c r="W1783" s="415" t="str">
        <f>IF(Table1[[#This Row],[Asset Class]]&lt;&gt;"Local",0.25,IF(R1783="y",1,""))</f>
        <v/>
      </c>
      <c r="X1783" s="415">
        <f>IF(Table1[[#This Row],[Asset Class]]&lt;&gt;"Local",0.25,IF(S1783="y",1,""))</f>
        <v>1</v>
      </c>
      <c r="Y1783" s="95">
        <f t="shared" si="162"/>
        <v>1</v>
      </c>
      <c r="Z1783" s="50"/>
      <c r="AA1783" s="257" t="str">
        <f t="shared" si="163"/>
        <v/>
      </c>
      <c r="AB1783" s="258" t="str">
        <f t="shared" si="164"/>
        <v/>
      </c>
      <c r="AC1783" s="258" t="str">
        <f t="shared" si="165"/>
        <v/>
      </c>
      <c r="AD1783" s="258">
        <f t="shared" si="166"/>
        <v>399352</v>
      </c>
      <c r="AE1783" s="259">
        <f t="shared" si="167"/>
        <v>399352</v>
      </c>
    </row>
    <row r="1784" spans="1:31">
      <c r="A1784" s="26"/>
      <c r="B1784" s="210" t="s">
        <v>3077</v>
      </c>
      <c r="C1784" s="211" t="s">
        <v>3078</v>
      </c>
      <c r="D1784" s="211" t="s">
        <v>111</v>
      </c>
      <c r="E1784" s="211" t="s">
        <v>143</v>
      </c>
      <c r="F1784" s="241" t="s">
        <v>103</v>
      </c>
      <c r="G1784" s="357">
        <v>0.5</v>
      </c>
      <c r="H1784" s="360">
        <v>1768.1823879703461</v>
      </c>
      <c r="I1784" s="365">
        <v>115.6419902144599</v>
      </c>
      <c r="J1784" s="332">
        <f>Table1[[#This Row],[Embellishment Area (m2)]]*Table1[[#This Row],[Construction Unit Rate ($/m)]]*Table1[[#This Row],[Embellishment Area Factor]]</f>
        <v>102238.06520352354</v>
      </c>
      <c r="K1784" s="246">
        <v>0</v>
      </c>
      <c r="L1784" s="337">
        <v>85.331826959272703</v>
      </c>
      <c r="M1784" s="88">
        <f>Table1[[#This Row],[Size of land (m2)]]*Table1[[#This Row],[Land Unit Rate ($/m2)]]</f>
        <v>0</v>
      </c>
      <c r="N1784" s="244">
        <v>2021</v>
      </c>
      <c r="O1784" s="202">
        <f>ROUND(IF(Table1[[#This Row],[Valuation Year]]=2016,(Table1[[#This Row],[Total Construction Cost ($)]]+Table1[[#This Row],[Land Value]])*('General Input Sheet'!$G$38/'General Input Sheet'!$G$43),Table1[[#This Row],[Total Construction Cost ($)]]+Table1[[#This Row],[Land Value]]),0)</f>
        <v>102238</v>
      </c>
      <c r="P1784" s="123" t="str" cm="1">
        <f t="array" ref="P1784">_xlfn.IFS(Table1[[#This Row],[Asset Class]]&lt;&gt;"Local","y",P$11=$E1784,"y",Table1[[#This Row],[Asset Class]]="Local","")</f>
        <v/>
      </c>
      <c r="Q1784" s="86" t="str" cm="1">
        <f t="array" ref="Q1784">_xlfn.IFS(Table1[[#This Row],[Asset Class]]&lt;&gt;"Local","y",Q$11=$E1784,"y",Table1[[#This Row],[Asset Class]]="Local","")</f>
        <v>y</v>
      </c>
      <c r="R1784" s="86" t="str" cm="1">
        <f t="array" ref="R1784">_xlfn.IFS(Table1[[#This Row],[Asset Class]]&lt;&gt;"Local","y",R$11=$E1784,"y",Table1[[#This Row],[Asset Class]]="Local","")</f>
        <v/>
      </c>
      <c r="S1784" s="341" t="str" cm="1">
        <f t="array" ref="S1784">_xlfn.IFS(Table1[[#This Row],[Asset Class]]&lt;&gt;"Local","y",S$11=$E1784,"y",Table1[[#This Row],[Asset Class]]="Local","")</f>
        <v/>
      </c>
      <c r="T1784" s="50"/>
      <c r="U1784" s="95" t="str">
        <f>IF(Table1[[#This Row],[Asset Class]]&lt;&gt;"Local",0.25,IF(P1784="y",1,""))</f>
        <v/>
      </c>
      <c r="V1784" s="415">
        <f>IF(Table1[[#This Row],[Asset Class]]&lt;&gt;"Local",0.25,IF(Q1784="y",1,""))</f>
        <v>1</v>
      </c>
      <c r="W1784" s="415" t="str">
        <f>IF(Table1[[#This Row],[Asset Class]]&lt;&gt;"Local",0.25,IF(R1784="y",1,""))</f>
        <v/>
      </c>
      <c r="X1784" s="415" t="str">
        <f>IF(Table1[[#This Row],[Asset Class]]&lt;&gt;"Local",0.25,IF(S1784="y",1,""))</f>
        <v/>
      </c>
      <c r="Y1784" s="95">
        <f t="shared" si="162"/>
        <v>1</v>
      </c>
      <c r="Z1784" s="50"/>
      <c r="AA1784" s="257" t="str">
        <f t="shared" si="163"/>
        <v/>
      </c>
      <c r="AB1784" s="258">
        <f t="shared" si="164"/>
        <v>102238</v>
      </c>
      <c r="AC1784" s="258" t="str">
        <f t="shared" si="165"/>
        <v/>
      </c>
      <c r="AD1784" s="258" t="str">
        <f t="shared" si="166"/>
        <v/>
      </c>
      <c r="AE1784" s="259">
        <f t="shared" si="167"/>
        <v>102238</v>
      </c>
    </row>
    <row r="1785" spans="1:31">
      <c r="A1785" s="26"/>
      <c r="B1785" s="210" t="s">
        <v>3079</v>
      </c>
      <c r="C1785" s="211" t="s">
        <v>3080</v>
      </c>
      <c r="D1785" s="211" t="s">
        <v>111</v>
      </c>
      <c r="E1785" s="211" t="s">
        <v>107</v>
      </c>
      <c r="F1785" s="241" t="s">
        <v>103</v>
      </c>
      <c r="G1785" s="357">
        <v>0.5</v>
      </c>
      <c r="H1785" s="360">
        <v>3981.5925346530266</v>
      </c>
      <c r="I1785" s="365">
        <v>111.62041035606889</v>
      </c>
      <c r="J1785" s="332">
        <f>Table1[[#This Row],[Embellishment Area (m2)]]*Table1[[#This Row],[Construction Unit Rate ($/m)]]*Table1[[#This Row],[Embellishment Area Factor]]</f>
        <v>222213.49629431564</v>
      </c>
      <c r="K1785" s="246">
        <v>0</v>
      </c>
      <c r="L1785" s="337">
        <v>66.125722619436161</v>
      </c>
      <c r="M1785" s="88">
        <f>Table1[[#This Row],[Size of land (m2)]]*Table1[[#This Row],[Land Unit Rate ($/m2)]]</f>
        <v>0</v>
      </c>
      <c r="N1785" s="244">
        <v>2021</v>
      </c>
      <c r="O1785" s="202">
        <f>ROUND(IF(Table1[[#This Row],[Valuation Year]]=2016,(Table1[[#This Row],[Total Construction Cost ($)]]+Table1[[#This Row],[Land Value]])*('General Input Sheet'!$G$38/'General Input Sheet'!$G$43),Table1[[#This Row],[Total Construction Cost ($)]]+Table1[[#This Row],[Land Value]]),0)</f>
        <v>222213</v>
      </c>
      <c r="P1785" s="123" t="str" cm="1">
        <f t="array" ref="P1785">_xlfn.IFS(Table1[[#This Row],[Asset Class]]&lt;&gt;"Local","y",P$11=$E1785,"y",Table1[[#This Row],[Asset Class]]="Local","")</f>
        <v>y</v>
      </c>
      <c r="Q1785" s="86" t="str" cm="1">
        <f t="array" ref="Q1785">_xlfn.IFS(Table1[[#This Row],[Asset Class]]&lt;&gt;"Local","y",Q$11=$E1785,"y",Table1[[#This Row],[Asset Class]]="Local","")</f>
        <v/>
      </c>
      <c r="R1785" s="86" t="str" cm="1">
        <f t="array" ref="R1785">_xlfn.IFS(Table1[[#This Row],[Asset Class]]&lt;&gt;"Local","y",R$11=$E1785,"y",Table1[[#This Row],[Asset Class]]="Local","")</f>
        <v/>
      </c>
      <c r="S1785" s="341" t="str" cm="1">
        <f t="array" ref="S1785">_xlfn.IFS(Table1[[#This Row],[Asset Class]]&lt;&gt;"Local","y",S$11=$E1785,"y",Table1[[#This Row],[Asset Class]]="Local","")</f>
        <v/>
      </c>
      <c r="T1785" s="50"/>
      <c r="U1785" s="95">
        <f>IF(Table1[[#This Row],[Asset Class]]&lt;&gt;"Local",0.25,IF(P1785="y",1,""))</f>
        <v>1</v>
      </c>
      <c r="V1785" s="415" t="str">
        <f>IF(Table1[[#This Row],[Asset Class]]&lt;&gt;"Local",0.25,IF(Q1785="y",1,""))</f>
        <v/>
      </c>
      <c r="W1785" s="415" t="str">
        <f>IF(Table1[[#This Row],[Asset Class]]&lt;&gt;"Local",0.25,IF(R1785="y",1,""))</f>
        <v/>
      </c>
      <c r="X1785" s="415" t="str">
        <f>IF(Table1[[#This Row],[Asset Class]]&lt;&gt;"Local",0.25,IF(S1785="y",1,""))</f>
        <v/>
      </c>
      <c r="Y1785" s="95">
        <f t="shared" si="162"/>
        <v>1</v>
      </c>
      <c r="Z1785" s="50"/>
      <c r="AA1785" s="257">
        <f t="shared" si="163"/>
        <v>222213</v>
      </c>
      <c r="AB1785" s="258" t="str">
        <f t="shared" si="164"/>
        <v/>
      </c>
      <c r="AC1785" s="258" t="str">
        <f t="shared" si="165"/>
        <v/>
      </c>
      <c r="AD1785" s="258" t="str">
        <f t="shared" si="166"/>
        <v/>
      </c>
      <c r="AE1785" s="259">
        <f t="shared" si="167"/>
        <v>222213</v>
      </c>
    </row>
    <row r="1786" spans="1:31">
      <c r="A1786" s="26"/>
      <c r="B1786" s="210" t="s">
        <v>3081</v>
      </c>
      <c r="C1786" s="211" t="s">
        <v>3082</v>
      </c>
      <c r="D1786" s="211" t="s">
        <v>111</v>
      </c>
      <c r="E1786" s="211" t="s">
        <v>102</v>
      </c>
      <c r="F1786" s="241" t="s">
        <v>103</v>
      </c>
      <c r="G1786" s="357">
        <v>0.5</v>
      </c>
      <c r="H1786" s="360">
        <v>1854.698829741699</v>
      </c>
      <c r="I1786" s="365">
        <v>143.96305955739601</v>
      </c>
      <c r="J1786" s="332">
        <f>Table1[[#This Row],[Embellishment Area (m2)]]*Table1[[#This Row],[Construction Unit Rate ($/m)]]*Table1[[#This Row],[Embellishment Area Factor]]</f>
        <v>133504.05904356844</v>
      </c>
      <c r="K1786" s="246">
        <v>0</v>
      </c>
      <c r="L1786" s="337">
        <v>39.027494808321961</v>
      </c>
      <c r="M1786" s="88">
        <f>Table1[[#This Row],[Size of land (m2)]]*Table1[[#This Row],[Land Unit Rate ($/m2)]]</f>
        <v>0</v>
      </c>
      <c r="N1786" s="244">
        <v>2021</v>
      </c>
      <c r="O1786" s="202">
        <f>ROUND(IF(Table1[[#This Row],[Valuation Year]]=2016,(Table1[[#This Row],[Total Construction Cost ($)]]+Table1[[#This Row],[Land Value]])*('General Input Sheet'!$G$38/'General Input Sheet'!$G$43),Table1[[#This Row],[Total Construction Cost ($)]]+Table1[[#This Row],[Land Value]]),0)</f>
        <v>133504</v>
      </c>
      <c r="P1786" s="123" t="str" cm="1">
        <f t="array" ref="P1786">_xlfn.IFS(Table1[[#This Row],[Asset Class]]&lt;&gt;"Local","y",P$11=$E1786,"y",Table1[[#This Row],[Asset Class]]="Local","")</f>
        <v/>
      </c>
      <c r="Q1786" s="86" t="str" cm="1">
        <f t="array" ref="Q1786">_xlfn.IFS(Table1[[#This Row],[Asset Class]]&lt;&gt;"Local","y",Q$11=$E1786,"y",Table1[[#This Row],[Asset Class]]="Local","")</f>
        <v/>
      </c>
      <c r="R1786" s="86" t="str" cm="1">
        <f t="array" ref="R1786">_xlfn.IFS(Table1[[#This Row],[Asset Class]]&lt;&gt;"Local","y",R$11=$E1786,"y",Table1[[#This Row],[Asset Class]]="Local","")</f>
        <v>y</v>
      </c>
      <c r="S1786" s="341" t="str" cm="1">
        <f t="array" ref="S1786">_xlfn.IFS(Table1[[#This Row],[Asset Class]]&lt;&gt;"Local","y",S$11=$E1786,"y",Table1[[#This Row],[Asset Class]]="Local","")</f>
        <v/>
      </c>
      <c r="T1786" s="50"/>
      <c r="U1786" s="95" t="str">
        <f>IF(Table1[[#This Row],[Asset Class]]&lt;&gt;"Local",0.25,IF(P1786="y",1,""))</f>
        <v/>
      </c>
      <c r="V1786" s="415" t="str">
        <f>IF(Table1[[#This Row],[Asset Class]]&lt;&gt;"Local",0.25,IF(Q1786="y",1,""))</f>
        <v/>
      </c>
      <c r="W1786" s="415">
        <f>IF(Table1[[#This Row],[Asset Class]]&lt;&gt;"Local",0.25,IF(R1786="y",1,""))</f>
        <v>1</v>
      </c>
      <c r="X1786" s="415" t="str">
        <f>IF(Table1[[#This Row],[Asset Class]]&lt;&gt;"Local",0.25,IF(S1786="y",1,""))</f>
        <v/>
      </c>
      <c r="Y1786" s="95">
        <f t="shared" si="162"/>
        <v>1</v>
      </c>
      <c r="Z1786" s="50"/>
      <c r="AA1786" s="257" t="str">
        <f t="shared" si="163"/>
        <v/>
      </c>
      <c r="AB1786" s="258" t="str">
        <f t="shared" si="164"/>
        <v/>
      </c>
      <c r="AC1786" s="258">
        <f t="shared" si="165"/>
        <v>133504</v>
      </c>
      <c r="AD1786" s="258" t="str">
        <f t="shared" si="166"/>
        <v/>
      </c>
      <c r="AE1786" s="259">
        <f t="shared" si="167"/>
        <v>133504</v>
      </c>
    </row>
    <row r="1787" spans="1:31">
      <c r="A1787" s="26"/>
      <c r="B1787" s="210" t="s">
        <v>3083</v>
      </c>
      <c r="C1787" s="211" t="s">
        <v>3084</v>
      </c>
      <c r="D1787" s="211" t="s">
        <v>106</v>
      </c>
      <c r="E1787" s="211" t="s">
        <v>143</v>
      </c>
      <c r="F1787" s="241" t="s">
        <v>108</v>
      </c>
      <c r="G1787" s="357">
        <v>0.5</v>
      </c>
      <c r="H1787" s="360">
        <v>15710.768215396905</v>
      </c>
      <c r="I1787" s="365">
        <v>406.79298511948269</v>
      </c>
      <c r="J1787" s="332">
        <f>Table1[[#This Row],[Embellishment Area (m2)]]*Table1[[#This Row],[Construction Unit Rate ($/m)]]*Table1[[#This Row],[Embellishment Area Factor]]</f>
        <v>3195515.1504307976</v>
      </c>
      <c r="K1787" s="246">
        <v>0</v>
      </c>
      <c r="L1787" s="337">
        <v>77.249060510664719</v>
      </c>
      <c r="M1787" s="88">
        <f>Table1[[#This Row],[Size of land (m2)]]*Table1[[#This Row],[Land Unit Rate ($/m2)]]</f>
        <v>0</v>
      </c>
      <c r="N1787" s="244">
        <v>2021</v>
      </c>
      <c r="O1787" s="202">
        <f>ROUND(IF(Table1[[#This Row],[Valuation Year]]=2016,(Table1[[#This Row],[Total Construction Cost ($)]]+Table1[[#This Row],[Land Value]])*('General Input Sheet'!$G$38/'General Input Sheet'!$G$43),Table1[[#This Row],[Total Construction Cost ($)]]+Table1[[#This Row],[Land Value]]),0)</f>
        <v>3195515</v>
      </c>
      <c r="P1787" s="123" t="str" cm="1">
        <f t="array" ref="P1787">_xlfn.IFS(Table1[[#This Row],[Asset Class]]&lt;&gt;"Local","y",P$11=$E1787,"y",Table1[[#This Row],[Asset Class]]="Local","")</f>
        <v>y</v>
      </c>
      <c r="Q1787" s="86" t="str" cm="1">
        <f t="array" ref="Q1787">_xlfn.IFS(Table1[[#This Row],[Asset Class]]&lt;&gt;"Local","y",Q$11=$E1787,"y",Table1[[#This Row],[Asset Class]]="Local","")</f>
        <v>y</v>
      </c>
      <c r="R1787" s="86" t="str" cm="1">
        <f t="array" ref="R1787">_xlfn.IFS(Table1[[#This Row],[Asset Class]]&lt;&gt;"Local","y",R$11=$E1787,"y",Table1[[#This Row],[Asset Class]]="Local","")</f>
        <v>y</v>
      </c>
      <c r="S1787" s="341" t="str" cm="1">
        <f t="array" ref="S1787">_xlfn.IFS(Table1[[#This Row],[Asset Class]]&lt;&gt;"Local","y",S$11=$E1787,"y",Table1[[#This Row],[Asset Class]]="Local","")</f>
        <v>y</v>
      </c>
      <c r="T1787" s="50"/>
      <c r="U1787" s="95">
        <f>IF(Table1[[#This Row],[Asset Class]]&lt;&gt;"Local",0.25,IF(P1787="y",1,""))</f>
        <v>0.25</v>
      </c>
      <c r="V1787" s="415">
        <f>IF(Table1[[#This Row],[Asset Class]]&lt;&gt;"Local",0.25,IF(Q1787="y",1,""))</f>
        <v>0.25</v>
      </c>
      <c r="W1787" s="415">
        <f>IF(Table1[[#This Row],[Asset Class]]&lt;&gt;"Local",0.25,IF(R1787="y",1,""))</f>
        <v>0.25</v>
      </c>
      <c r="X1787" s="415">
        <f>IF(Table1[[#This Row],[Asset Class]]&lt;&gt;"Local",0.25,IF(S1787="y",1,""))</f>
        <v>0.25</v>
      </c>
      <c r="Y1787" s="95">
        <f t="shared" si="162"/>
        <v>1</v>
      </c>
      <c r="Z1787" s="50"/>
      <c r="AA1787" s="257">
        <f t="shared" si="163"/>
        <v>798878.75</v>
      </c>
      <c r="AB1787" s="258">
        <f t="shared" si="164"/>
        <v>798878.75</v>
      </c>
      <c r="AC1787" s="258">
        <f t="shared" si="165"/>
        <v>798878.75</v>
      </c>
      <c r="AD1787" s="258">
        <f t="shared" si="166"/>
        <v>798878.75</v>
      </c>
      <c r="AE1787" s="259">
        <f t="shared" si="167"/>
        <v>3195515</v>
      </c>
    </row>
    <row r="1788" spans="1:31">
      <c r="A1788" s="26"/>
      <c r="B1788" s="210" t="s">
        <v>3083</v>
      </c>
      <c r="C1788" s="211" t="s">
        <v>3085</v>
      </c>
      <c r="D1788" s="211" t="s">
        <v>106</v>
      </c>
      <c r="E1788" s="211" t="s">
        <v>143</v>
      </c>
      <c r="F1788" s="241" t="s">
        <v>103</v>
      </c>
      <c r="G1788" s="357">
        <v>0.5</v>
      </c>
      <c r="H1788" s="360">
        <v>760.92269331821296</v>
      </c>
      <c r="I1788" s="365">
        <v>406.79298511948269</v>
      </c>
      <c r="J1788" s="332">
        <f>Table1[[#This Row],[Embellishment Area (m2)]]*Table1[[#This Row],[Construction Unit Rate ($/m)]]*Table1[[#This Row],[Embellishment Area Factor]]</f>
        <v>154769.00693003624</v>
      </c>
      <c r="K1788" s="246">
        <v>0</v>
      </c>
      <c r="L1788" s="337">
        <v>77.249060510664719</v>
      </c>
      <c r="M1788" s="88">
        <f>Table1[[#This Row],[Size of land (m2)]]*Table1[[#This Row],[Land Unit Rate ($/m2)]]</f>
        <v>0</v>
      </c>
      <c r="N1788" s="244">
        <v>2021</v>
      </c>
      <c r="O1788" s="202">
        <f>ROUND(IF(Table1[[#This Row],[Valuation Year]]=2016,(Table1[[#This Row],[Total Construction Cost ($)]]+Table1[[#This Row],[Land Value]])*('General Input Sheet'!$G$38/'General Input Sheet'!$G$43),Table1[[#This Row],[Total Construction Cost ($)]]+Table1[[#This Row],[Land Value]]),0)</f>
        <v>154769</v>
      </c>
      <c r="P1788" s="123" t="str" cm="1">
        <f t="array" ref="P1788">_xlfn.IFS(Table1[[#This Row],[Asset Class]]&lt;&gt;"Local","y",P$11=$E1788,"y",Table1[[#This Row],[Asset Class]]="Local","")</f>
        <v>y</v>
      </c>
      <c r="Q1788" s="86" t="str" cm="1">
        <f t="array" ref="Q1788">_xlfn.IFS(Table1[[#This Row],[Asset Class]]&lt;&gt;"Local","y",Q$11=$E1788,"y",Table1[[#This Row],[Asset Class]]="Local","")</f>
        <v>y</v>
      </c>
      <c r="R1788" s="86" t="str" cm="1">
        <f t="array" ref="R1788">_xlfn.IFS(Table1[[#This Row],[Asset Class]]&lt;&gt;"Local","y",R$11=$E1788,"y",Table1[[#This Row],[Asset Class]]="Local","")</f>
        <v>y</v>
      </c>
      <c r="S1788" s="341" t="str" cm="1">
        <f t="array" ref="S1788">_xlfn.IFS(Table1[[#This Row],[Asset Class]]&lt;&gt;"Local","y",S$11=$E1788,"y",Table1[[#This Row],[Asset Class]]="Local","")</f>
        <v>y</v>
      </c>
      <c r="T1788" s="50"/>
      <c r="U1788" s="95">
        <f>IF(Table1[[#This Row],[Asset Class]]&lt;&gt;"Local",0.25,IF(P1788="y",1,""))</f>
        <v>0.25</v>
      </c>
      <c r="V1788" s="415">
        <f>IF(Table1[[#This Row],[Asset Class]]&lt;&gt;"Local",0.25,IF(Q1788="y",1,""))</f>
        <v>0.25</v>
      </c>
      <c r="W1788" s="415">
        <f>IF(Table1[[#This Row],[Asset Class]]&lt;&gt;"Local",0.25,IF(R1788="y",1,""))</f>
        <v>0.25</v>
      </c>
      <c r="X1788" s="415">
        <f>IF(Table1[[#This Row],[Asset Class]]&lt;&gt;"Local",0.25,IF(S1788="y",1,""))</f>
        <v>0.25</v>
      </c>
      <c r="Y1788" s="95">
        <f t="shared" si="162"/>
        <v>1</v>
      </c>
      <c r="Z1788" s="50"/>
      <c r="AA1788" s="257">
        <f t="shared" si="163"/>
        <v>38692.25</v>
      </c>
      <c r="AB1788" s="258">
        <f t="shared" si="164"/>
        <v>38692.25</v>
      </c>
      <c r="AC1788" s="258">
        <f t="shared" si="165"/>
        <v>38692.25</v>
      </c>
      <c r="AD1788" s="258">
        <f t="shared" si="166"/>
        <v>38692.25</v>
      </c>
      <c r="AE1788" s="259">
        <f t="shared" si="167"/>
        <v>154769</v>
      </c>
    </row>
    <row r="1789" spans="1:31">
      <c r="A1789" s="26"/>
      <c r="B1789" s="210" t="s">
        <v>3086</v>
      </c>
      <c r="C1789" s="211" t="s">
        <v>3087</v>
      </c>
      <c r="D1789" s="211" t="s">
        <v>111</v>
      </c>
      <c r="E1789" s="211" t="s">
        <v>143</v>
      </c>
      <c r="F1789" s="241" t="s">
        <v>103</v>
      </c>
      <c r="G1789" s="357">
        <v>0.5</v>
      </c>
      <c r="H1789" s="360">
        <v>515.32815985127547</v>
      </c>
      <c r="I1789" s="365">
        <v>115.6419902144599</v>
      </c>
      <c r="J1789" s="332">
        <f>Table1[[#This Row],[Embellishment Area (m2)]]*Table1[[#This Row],[Construction Unit Rate ($/m)]]*Table1[[#This Row],[Embellishment Area Factor]]</f>
        <v>29796.787009378411</v>
      </c>
      <c r="K1789" s="246">
        <v>0</v>
      </c>
      <c r="L1789" s="337">
        <v>85.331826959272703</v>
      </c>
      <c r="M1789" s="88">
        <f>Table1[[#This Row],[Size of land (m2)]]*Table1[[#This Row],[Land Unit Rate ($/m2)]]</f>
        <v>0</v>
      </c>
      <c r="N1789" s="244">
        <v>2021</v>
      </c>
      <c r="O1789" s="202">
        <f>ROUND(IF(Table1[[#This Row],[Valuation Year]]=2016,(Table1[[#This Row],[Total Construction Cost ($)]]+Table1[[#This Row],[Land Value]])*('General Input Sheet'!$G$38/'General Input Sheet'!$G$43),Table1[[#This Row],[Total Construction Cost ($)]]+Table1[[#This Row],[Land Value]]),0)</f>
        <v>29797</v>
      </c>
      <c r="P1789" s="123" t="str" cm="1">
        <f t="array" ref="P1789">_xlfn.IFS(Table1[[#This Row],[Asset Class]]&lt;&gt;"Local","y",P$11=$E1789,"y",Table1[[#This Row],[Asset Class]]="Local","")</f>
        <v/>
      </c>
      <c r="Q1789" s="86" t="str" cm="1">
        <f t="array" ref="Q1789">_xlfn.IFS(Table1[[#This Row],[Asset Class]]&lt;&gt;"Local","y",Q$11=$E1789,"y",Table1[[#This Row],[Asset Class]]="Local","")</f>
        <v>y</v>
      </c>
      <c r="R1789" s="86" t="str" cm="1">
        <f t="array" ref="R1789">_xlfn.IFS(Table1[[#This Row],[Asset Class]]&lt;&gt;"Local","y",R$11=$E1789,"y",Table1[[#This Row],[Asset Class]]="Local","")</f>
        <v/>
      </c>
      <c r="S1789" s="341" t="str" cm="1">
        <f t="array" ref="S1789">_xlfn.IFS(Table1[[#This Row],[Asset Class]]&lt;&gt;"Local","y",S$11=$E1789,"y",Table1[[#This Row],[Asset Class]]="Local","")</f>
        <v/>
      </c>
      <c r="T1789" s="50"/>
      <c r="U1789" s="95" t="str">
        <f>IF(Table1[[#This Row],[Asset Class]]&lt;&gt;"Local",0.25,IF(P1789="y",1,""))</f>
        <v/>
      </c>
      <c r="V1789" s="415">
        <f>IF(Table1[[#This Row],[Asset Class]]&lt;&gt;"Local",0.25,IF(Q1789="y",1,""))</f>
        <v>1</v>
      </c>
      <c r="W1789" s="415" t="str">
        <f>IF(Table1[[#This Row],[Asset Class]]&lt;&gt;"Local",0.25,IF(R1789="y",1,""))</f>
        <v/>
      </c>
      <c r="X1789" s="415" t="str">
        <f>IF(Table1[[#This Row],[Asset Class]]&lt;&gt;"Local",0.25,IF(S1789="y",1,""))</f>
        <v/>
      </c>
      <c r="Y1789" s="95">
        <f t="shared" si="162"/>
        <v>1</v>
      </c>
      <c r="Z1789" s="50"/>
      <c r="AA1789" s="257" t="str">
        <f t="shared" si="163"/>
        <v/>
      </c>
      <c r="AB1789" s="258">
        <f t="shared" si="164"/>
        <v>29797</v>
      </c>
      <c r="AC1789" s="258" t="str">
        <f t="shared" si="165"/>
        <v/>
      </c>
      <c r="AD1789" s="258" t="str">
        <f t="shared" si="166"/>
        <v/>
      </c>
      <c r="AE1789" s="259">
        <f t="shared" si="167"/>
        <v>29797</v>
      </c>
    </row>
    <row r="1790" spans="1:31">
      <c r="A1790" s="26"/>
      <c r="B1790" s="210" t="s">
        <v>3088</v>
      </c>
      <c r="C1790" s="211" t="s">
        <v>3089</v>
      </c>
      <c r="D1790" s="211" t="s">
        <v>111</v>
      </c>
      <c r="E1790" s="211" t="s">
        <v>102</v>
      </c>
      <c r="F1790" s="241" t="s">
        <v>103</v>
      </c>
      <c r="G1790" s="357">
        <v>0.5</v>
      </c>
      <c r="H1790" s="360">
        <v>16029.51074541667</v>
      </c>
      <c r="I1790" s="365">
        <v>143.96305955739601</v>
      </c>
      <c r="J1790" s="332">
        <f>Table1[[#This Row],[Embellishment Area (m2)]]*Table1[[#This Row],[Construction Unit Rate ($/m)]]*Table1[[#This Row],[Embellishment Area Factor]]</f>
        <v>1153828.7050591696</v>
      </c>
      <c r="K1790" s="246">
        <v>0</v>
      </c>
      <c r="L1790" s="337">
        <v>39.027494808321961</v>
      </c>
      <c r="M1790" s="88">
        <f>Table1[[#This Row],[Size of land (m2)]]*Table1[[#This Row],[Land Unit Rate ($/m2)]]</f>
        <v>0</v>
      </c>
      <c r="N1790" s="244">
        <v>2021</v>
      </c>
      <c r="O1790" s="202">
        <f>ROUND(IF(Table1[[#This Row],[Valuation Year]]=2016,(Table1[[#This Row],[Total Construction Cost ($)]]+Table1[[#This Row],[Land Value]])*('General Input Sheet'!$G$38/'General Input Sheet'!$G$43),Table1[[#This Row],[Total Construction Cost ($)]]+Table1[[#This Row],[Land Value]]),0)</f>
        <v>1153829</v>
      </c>
      <c r="P1790" s="123" t="str" cm="1">
        <f t="array" ref="P1790">_xlfn.IFS(Table1[[#This Row],[Asset Class]]&lt;&gt;"Local","y",P$11=$E1790,"y",Table1[[#This Row],[Asset Class]]="Local","")</f>
        <v/>
      </c>
      <c r="Q1790" s="86" t="str" cm="1">
        <f t="array" ref="Q1790">_xlfn.IFS(Table1[[#This Row],[Asset Class]]&lt;&gt;"Local","y",Q$11=$E1790,"y",Table1[[#This Row],[Asset Class]]="Local","")</f>
        <v/>
      </c>
      <c r="R1790" s="86" t="str" cm="1">
        <f t="array" ref="R1790">_xlfn.IFS(Table1[[#This Row],[Asset Class]]&lt;&gt;"Local","y",R$11=$E1790,"y",Table1[[#This Row],[Asset Class]]="Local","")</f>
        <v>y</v>
      </c>
      <c r="S1790" s="341" t="str" cm="1">
        <f t="array" ref="S1790">_xlfn.IFS(Table1[[#This Row],[Asset Class]]&lt;&gt;"Local","y",S$11=$E1790,"y",Table1[[#This Row],[Asset Class]]="Local","")</f>
        <v/>
      </c>
      <c r="T1790" s="50"/>
      <c r="U1790" s="95" t="str">
        <f>IF(Table1[[#This Row],[Asset Class]]&lt;&gt;"Local",0.25,IF(P1790="y",1,""))</f>
        <v/>
      </c>
      <c r="V1790" s="415" t="str">
        <f>IF(Table1[[#This Row],[Asset Class]]&lt;&gt;"Local",0.25,IF(Q1790="y",1,""))</f>
        <v/>
      </c>
      <c r="W1790" s="415">
        <f>IF(Table1[[#This Row],[Asset Class]]&lt;&gt;"Local",0.25,IF(R1790="y",1,""))</f>
        <v>1</v>
      </c>
      <c r="X1790" s="415" t="str">
        <f>IF(Table1[[#This Row],[Asset Class]]&lt;&gt;"Local",0.25,IF(S1790="y",1,""))</f>
        <v/>
      </c>
      <c r="Y1790" s="95">
        <f t="shared" si="162"/>
        <v>1</v>
      </c>
      <c r="Z1790" s="50"/>
      <c r="AA1790" s="257" t="str">
        <f t="shared" si="163"/>
        <v/>
      </c>
      <c r="AB1790" s="258" t="str">
        <f t="shared" si="164"/>
        <v/>
      </c>
      <c r="AC1790" s="258">
        <f t="shared" si="165"/>
        <v>1153829</v>
      </c>
      <c r="AD1790" s="258" t="str">
        <f t="shared" si="166"/>
        <v/>
      </c>
      <c r="AE1790" s="259">
        <f t="shared" si="167"/>
        <v>1153829</v>
      </c>
    </row>
    <row r="1791" spans="1:31">
      <c r="A1791" s="26"/>
      <c r="B1791" s="210" t="s">
        <v>3090</v>
      </c>
      <c r="C1791" s="211" t="s">
        <v>3091</v>
      </c>
      <c r="D1791" s="211" t="s">
        <v>111</v>
      </c>
      <c r="E1791" s="211" t="s">
        <v>107</v>
      </c>
      <c r="F1791" s="241" t="s">
        <v>108</v>
      </c>
      <c r="G1791" s="357">
        <v>0.5</v>
      </c>
      <c r="H1791" s="360">
        <v>10055.783578333951</v>
      </c>
      <c r="I1791" s="365">
        <v>111.62041035606889</v>
      </c>
      <c r="J1791" s="332">
        <f>Table1[[#This Row],[Embellishment Area (m2)]]*Table1[[#This Row],[Construction Unit Rate ($/m)]]*Table1[[#This Row],[Embellishment Area Factor]]</f>
        <v>561215.34473272716</v>
      </c>
      <c r="K1791" s="246">
        <v>0</v>
      </c>
      <c r="L1791" s="337">
        <v>66.125722619436161</v>
      </c>
      <c r="M1791" s="88">
        <f>Table1[[#This Row],[Size of land (m2)]]*Table1[[#This Row],[Land Unit Rate ($/m2)]]</f>
        <v>0</v>
      </c>
      <c r="N1791" s="244">
        <v>2021</v>
      </c>
      <c r="O1791" s="202">
        <f>ROUND(IF(Table1[[#This Row],[Valuation Year]]=2016,(Table1[[#This Row],[Total Construction Cost ($)]]+Table1[[#This Row],[Land Value]])*('General Input Sheet'!$G$38/'General Input Sheet'!$G$43),Table1[[#This Row],[Total Construction Cost ($)]]+Table1[[#This Row],[Land Value]]),0)</f>
        <v>561215</v>
      </c>
      <c r="P1791" s="123" t="str" cm="1">
        <f t="array" ref="P1791">_xlfn.IFS(Table1[[#This Row],[Asset Class]]&lt;&gt;"Local","y",P$11=$E1791,"y",Table1[[#This Row],[Asset Class]]="Local","")</f>
        <v>y</v>
      </c>
      <c r="Q1791" s="86" t="str" cm="1">
        <f t="array" ref="Q1791">_xlfn.IFS(Table1[[#This Row],[Asset Class]]&lt;&gt;"Local","y",Q$11=$E1791,"y",Table1[[#This Row],[Asset Class]]="Local","")</f>
        <v/>
      </c>
      <c r="R1791" s="86" t="str" cm="1">
        <f t="array" ref="R1791">_xlfn.IFS(Table1[[#This Row],[Asset Class]]&lt;&gt;"Local","y",R$11=$E1791,"y",Table1[[#This Row],[Asset Class]]="Local","")</f>
        <v/>
      </c>
      <c r="S1791" s="341" t="str" cm="1">
        <f t="array" ref="S1791">_xlfn.IFS(Table1[[#This Row],[Asset Class]]&lt;&gt;"Local","y",S$11=$E1791,"y",Table1[[#This Row],[Asset Class]]="Local","")</f>
        <v/>
      </c>
      <c r="T1791" s="50"/>
      <c r="U1791" s="95">
        <f>IF(Table1[[#This Row],[Asset Class]]&lt;&gt;"Local",0.25,IF(P1791="y",1,""))</f>
        <v>1</v>
      </c>
      <c r="V1791" s="415" t="str">
        <f>IF(Table1[[#This Row],[Asset Class]]&lt;&gt;"Local",0.25,IF(Q1791="y",1,""))</f>
        <v/>
      </c>
      <c r="W1791" s="415" t="str">
        <f>IF(Table1[[#This Row],[Asset Class]]&lt;&gt;"Local",0.25,IF(R1791="y",1,""))</f>
        <v/>
      </c>
      <c r="X1791" s="415" t="str">
        <f>IF(Table1[[#This Row],[Asset Class]]&lt;&gt;"Local",0.25,IF(S1791="y",1,""))</f>
        <v/>
      </c>
      <c r="Y1791" s="95">
        <f t="shared" si="162"/>
        <v>1</v>
      </c>
      <c r="Z1791" s="50"/>
      <c r="AA1791" s="257">
        <f t="shared" si="163"/>
        <v>561215</v>
      </c>
      <c r="AB1791" s="258" t="str">
        <f t="shared" si="164"/>
        <v/>
      </c>
      <c r="AC1791" s="258" t="str">
        <f t="shared" si="165"/>
        <v/>
      </c>
      <c r="AD1791" s="258" t="str">
        <f t="shared" si="166"/>
        <v/>
      </c>
      <c r="AE1791" s="259">
        <f t="shared" si="167"/>
        <v>561215</v>
      </c>
    </row>
    <row r="1792" spans="1:31">
      <c r="A1792" s="26"/>
      <c r="B1792" s="210" t="s">
        <v>3090</v>
      </c>
      <c r="C1792" s="211" t="s">
        <v>3092</v>
      </c>
      <c r="D1792" s="211" t="s">
        <v>111</v>
      </c>
      <c r="E1792" s="211" t="s">
        <v>107</v>
      </c>
      <c r="F1792" s="241" t="s">
        <v>103</v>
      </c>
      <c r="G1792" s="357">
        <v>0.5</v>
      </c>
      <c r="H1792" s="360">
        <v>1063.9957844799985</v>
      </c>
      <c r="I1792" s="365">
        <v>111.62041035606889</v>
      </c>
      <c r="J1792" s="332">
        <f>Table1[[#This Row],[Embellishment Area (m2)]]*Table1[[#This Row],[Construction Unit Rate ($/m)]]*Table1[[#This Row],[Embellishment Area Factor]]</f>
        <v>59381.823040392432</v>
      </c>
      <c r="K1792" s="246">
        <v>0</v>
      </c>
      <c r="L1792" s="337">
        <v>66.125722619436161</v>
      </c>
      <c r="M1792" s="88">
        <f>Table1[[#This Row],[Size of land (m2)]]*Table1[[#This Row],[Land Unit Rate ($/m2)]]</f>
        <v>0</v>
      </c>
      <c r="N1792" s="244">
        <v>2021</v>
      </c>
      <c r="O1792" s="202">
        <f>ROUND(IF(Table1[[#This Row],[Valuation Year]]=2016,(Table1[[#This Row],[Total Construction Cost ($)]]+Table1[[#This Row],[Land Value]])*('General Input Sheet'!$G$38/'General Input Sheet'!$G$43),Table1[[#This Row],[Total Construction Cost ($)]]+Table1[[#This Row],[Land Value]]),0)</f>
        <v>59382</v>
      </c>
      <c r="P1792" s="123" t="str" cm="1">
        <f t="array" ref="P1792">_xlfn.IFS(Table1[[#This Row],[Asset Class]]&lt;&gt;"Local","y",P$11=$E1792,"y",Table1[[#This Row],[Asset Class]]="Local","")</f>
        <v>y</v>
      </c>
      <c r="Q1792" s="86" t="str" cm="1">
        <f t="array" ref="Q1792">_xlfn.IFS(Table1[[#This Row],[Asset Class]]&lt;&gt;"Local","y",Q$11=$E1792,"y",Table1[[#This Row],[Asset Class]]="Local","")</f>
        <v/>
      </c>
      <c r="R1792" s="86" t="str" cm="1">
        <f t="array" ref="R1792">_xlfn.IFS(Table1[[#This Row],[Asset Class]]&lt;&gt;"Local","y",R$11=$E1792,"y",Table1[[#This Row],[Asset Class]]="Local","")</f>
        <v/>
      </c>
      <c r="S1792" s="341" t="str" cm="1">
        <f t="array" ref="S1792">_xlfn.IFS(Table1[[#This Row],[Asset Class]]&lt;&gt;"Local","y",S$11=$E1792,"y",Table1[[#This Row],[Asset Class]]="Local","")</f>
        <v/>
      </c>
      <c r="T1792" s="50"/>
      <c r="U1792" s="95">
        <f>IF(Table1[[#This Row],[Asset Class]]&lt;&gt;"Local",0.25,IF(P1792="y",1,""))</f>
        <v>1</v>
      </c>
      <c r="V1792" s="415" t="str">
        <f>IF(Table1[[#This Row],[Asset Class]]&lt;&gt;"Local",0.25,IF(Q1792="y",1,""))</f>
        <v/>
      </c>
      <c r="W1792" s="415" t="str">
        <f>IF(Table1[[#This Row],[Asset Class]]&lt;&gt;"Local",0.25,IF(R1792="y",1,""))</f>
        <v/>
      </c>
      <c r="X1792" s="415" t="str">
        <f>IF(Table1[[#This Row],[Asset Class]]&lt;&gt;"Local",0.25,IF(S1792="y",1,""))</f>
        <v/>
      </c>
      <c r="Y1792" s="95">
        <f t="shared" si="162"/>
        <v>1</v>
      </c>
      <c r="Z1792" s="50"/>
      <c r="AA1792" s="257">
        <f t="shared" si="163"/>
        <v>59382</v>
      </c>
      <c r="AB1792" s="258" t="str">
        <f t="shared" si="164"/>
        <v/>
      </c>
      <c r="AC1792" s="258" t="str">
        <f t="shared" si="165"/>
        <v/>
      </c>
      <c r="AD1792" s="258" t="str">
        <f t="shared" si="166"/>
        <v/>
      </c>
      <c r="AE1792" s="259">
        <f t="shared" si="167"/>
        <v>59382</v>
      </c>
    </row>
    <row r="1793" spans="1:31">
      <c r="A1793" s="26"/>
      <c r="B1793" s="210" t="s">
        <v>3093</v>
      </c>
      <c r="C1793" s="211" t="s">
        <v>3094</v>
      </c>
      <c r="D1793" s="211" t="s">
        <v>111</v>
      </c>
      <c r="E1793" s="211" t="s">
        <v>114</v>
      </c>
      <c r="F1793" s="241" t="s">
        <v>108</v>
      </c>
      <c r="G1793" s="357">
        <v>0.5</v>
      </c>
      <c r="H1793" s="360">
        <v>1200.5171824200679</v>
      </c>
      <c r="I1793" s="365">
        <v>77.371645491830151</v>
      </c>
      <c r="J1793" s="332">
        <f>Table1[[#This Row],[Embellishment Area (m2)]]*Table1[[#This Row],[Construction Unit Rate ($/m)]]*Table1[[#This Row],[Embellishment Area Factor]]</f>
        <v>46442.994922528138</v>
      </c>
      <c r="K1793" s="246">
        <v>0</v>
      </c>
      <c r="L1793" s="337">
        <v>51.919695325664051</v>
      </c>
      <c r="M1793" s="88">
        <f>Table1[[#This Row],[Size of land (m2)]]*Table1[[#This Row],[Land Unit Rate ($/m2)]]</f>
        <v>0</v>
      </c>
      <c r="N1793" s="244">
        <v>2021</v>
      </c>
      <c r="O1793" s="202">
        <f>ROUND(IF(Table1[[#This Row],[Valuation Year]]=2016,(Table1[[#This Row],[Total Construction Cost ($)]]+Table1[[#This Row],[Land Value]])*('General Input Sheet'!$G$38/'General Input Sheet'!$G$43),Table1[[#This Row],[Total Construction Cost ($)]]+Table1[[#This Row],[Land Value]]),0)</f>
        <v>46443</v>
      </c>
      <c r="P1793" s="123" t="str" cm="1">
        <f t="array" ref="P1793">_xlfn.IFS(Table1[[#This Row],[Asset Class]]&lt;&gt;"Local","y",P$11=$E1793,"y",Table1[[#This Row],[Asset Class]]="Local","")</f>
        <v/>
      </c>
      <c r="Q1793" s="86" t="str" cm="1">
        <f t="array" ref="Q1793">_xlfn.IFS(Table1[[#This Row],[Asset Class]]&lt;&gt;"Local","y",Q$11=$E1793,"y",Table1[[#This Row],[Asset Class]]="Local","")</f>
        <v/>
      </c>
      <c r="R1793" s="86" t="str" cm="1">
        <f t="array" ref="R1793">_xlfn.IFS(Table1[[#This Row],[Asset Class]]&lt;&gt;"Local","y",R$11=$E1793,"y",Table1[[#This Row],[Asset Class]]="Local","")</f>
        <v/>
      </c>
      <c r="S1793" s="341" t="str" cm="1">
        <f t="array" ref="S1793">_xlfn.IFS(Table1[[#This Row],[Asset Class]]&lt;&gt;"Local","y",S$11=$E1793,"y",Table1[[#This Row],[Asset Class]]="Local","")</f>
        <v>y</v>
      </c>
      <c r="T1793" s="50"/>
      <c r="U1793" s="95" t="str">
        <f>IF(Table1[[#This Row],[Asset Class]]&lt;&gt;"Local",0.25,IF(P1793="y",1,""))</f>
        <v/>
      </c>
      <c r="V1793" s="415" t="str">
        <f>IF(Table1[[#This Row],[Asset Class]]&lt;&gt;"Local",0.25,IF(Q1793="y",1,""))</f>
        <v/>
      </c>
      <c r="W1793" s="415" t="str">
        <f>IF(Table1[[#This Row],[Asset Class]]&lt;&gt;"Local",0.25,IF(R1793="y",1,""))</f>
        <v/>
      </c>
      <c r="X1793" s="415">
        <f>IF(Table1[[#This Row],[Asset Class]]&lt;&gt;"Local",0.25,IF(S1793="y",1,""))</f>
        <v>1</v>
      </c>
      <c r="Y1793" s="95">
        <f t="shared" si="162"/>
        <v>1</v>
      </c>
      <c r="Z1793" s="50"/>
      <c r="AA1793" s="257" t="str">
        <f t="shared" si="163"/>
        <v/>
      </c>
      <c r="AB1793" s="258" t="str">
        <f t="shared" si="164"/>
        <v/>
      </c>
      <c r="AC1793" s="258" t="str">
        <f t="shared" si="165"/>
        <v/>
      </c>
      <c r="AD1793" s="258">
        <f t="shared" si="166"/>
        <v>46443</v>
      </c>
      <c r="AE1793" s="259">
        <f t="shared" si="167"/>
        <v>46443</v>
      </c>
    </row>
    <row r="1794" spans="1:31">
      <c r="A1794" s="26"/>
      <c r="B1794" s="210" t="s">
        <v>3095</v>
      </c>
      <c r="C1794" s="211" t="s">
        <v>3096</v>
      </c>
      <c r="D1794" s="211" t="s">
        <v>111</v>
      </c>
      <c r="E1794" s="211" t="s">
        <v>102</v>
      </c>
      <c r="F1794" s="241" t="s">
        <v>103</v>
      </c>
      <c r="G1794" s="357">
        <v>0.5</v>
      </c>
      <c r="H1794" s="360">
        <v>2456.9196450904624</v>
      </c>
      <c r="I1794" s="365">
        <v>143.96305955739601</v>
      </c>
      <c r="J1794" s="332">
        <f>Table1[[#This Row],[Embellishment Area (m2)]]*Table1[[#This Row],[Construction Unit Rate ($/m)]]*Table1[[#This Row],[Embellishment Area Factor]]</f>
        <v>176852.83459694724</v>
      </c>
      <c r="K1794" s="246">
        <v>4913.8392901809248</v>
      </c>
      <c r="L1794" s="337">
        <v>39.027494808321961</v>
      </c>
      <c r="M1794" s="88">
        <f>Table1[[#This Row],[Size of land (m2)]]*Table1[[#This Row],[Land Unit Rate ($/m2)]]</f>
        <v>191774.83738646453</v>
      </c>
      <c r="N1794" s="244">
        <v>2021</v>
      </c>
      <c r="O1794" s="202">
        <f>ROUND(IF(Table1[[#This Row],[Valuation Year]]=2016,(Table1[[#This Row],[Total Construction Cost ($)]]+Table1[[#This Row],[Land Value]])*('General Input Sheet'!$G$38/'General Input Sheet'!$G$43),Table1[[#This Row],[Total Construction Cost ($)]]+Table1[[#This Row],[Land Value]]),0)</f>
        <v>368628</v>
      </c>
      <c r="P1794" s="123" t="str" cm="1">
        <f t="array" ref="P1794">_xlfn.IFS(Table1[[#This Row],[Asset Class]]&lt;&gt;"Local","y",P$11=$E1794,"y",Table1[[#This Row],[Asset Class]]="Local","")</f>
        <v/>
      </c>
      <c r="Q1794" s="86" t="str" cm="1">
        <f t="array" ref="Q1794">_xlfn.IFS(Table1[[#This Row],[Asset Class]]&lt;&gt;"Local","y",Q$11=$E1794,"y",Table1[[#This Row],[Asset Class]]="Local","")</f>
        <v/>
      </c>
      <c r="R1794" s="86" t="str" cm="1">
        <f t="array" ref="R1794">_xlfn.IFS(Table1[[#This Row],[Asset Class]]&lt;&gt;"Local","y",R$11=$E1794,"y",Table1[[#This Row],[Asset Class]]="Local","")</f>
        <v>y</v>
      </c>
      <c r="S1794" s="341" t="str" cm="1">
        <f t="array" ref="S1794">_xlfn.IFS(Table1[[#This Row],[Asset Class]]&lt;&gt;"Local","y",S$11=$E1794,"y",Table1[[#This Row],[Asset Class]]="Local","")</f>
        <v/>
      </c>
      <c r="T1794" s="50"/>
      <c r="U1794" s="95" t="str">
        <f>IF(Table1[[#This Row],[Asset Class]]&lt;&gt;"Local",0.25,IF(P1794="y",1,""))</f>
        <v/>
      </c>
      <c r="V1794" s="415" t="str">
        <f>IF(Table1[[#This Row],[Asset Class]]&lt;&gt;"Local",0.25,IF(Q1794="y",1,""))</f>
        <v/>
      </c>
      <c r="W1794" s="415">
        <f>IF(Table1[[#This Row],[Asset Class]]&lt;&gt;"Local",0.25,IF(R1794="y",1,""))</f>
        <v>1</v>
      </c>
      <c r="X1794" s="415" t="str">
        <f>IF(Table1[[#This Row],[Asset Class]]&lt;&gt;"Local",0.25,IF(S1794="y",1,""))</f>
        <v/>
      </c>
      <c r="Y1794" s="95">
        <f t="shared" si="162"/>
        <v>1</v>
      </c>
      <c r="Z1794" s="50"/>
      <c r="AA1794" s="257" t="str">
        <f t="shared" si="163"/>
        <v/>
      </c>
      <c r="AB1794" s="258" t="str">
        <f t="shared" si="164"/>
        <v/>
      </c>
      <c r="AC1794" s="258">
        <f t="shared" si="165"/>
        <v>368628</v>
      </c>
      <c r="AD1794" s="258" t="str">
        <f t="shared" si="166"/>
        <v/>
      </c>
      <c r="AE1794" s="259">
        <f t="shared" si="167"/>
        <v>368628</v>
      </c>
    </row>
    <row r="1795" spans="1:31">
      <c r="A1795" s="26"/>
      <c r="B1795" s="210" t="s">
        <v>3097</v>
      </c>
      <c r="C1795" s="211" t="s">
        <v>3098</v>
      </c>
      <c r="D1795" s="211" t="s">
        <v>106</v>
      </c>
      <c r="E1795" s="211" t="s">
        <v>114</v>
      </c>
      <c r="F1795" s="241" t="s">
        <v>108</v>
      </c>
      <c r="G1795" s="357">
        <v>0.5</v>
      </c>
      <c r="H1795" s="360">
        <v>2396.8050120582739</v>
      </c>
      <c r="I1795" s="365">
        <v>566.28724924743767</v>
      </c>
      <c r="J1795" s="332">
        <f>Table1[[#This Row],[Embellishment Area (m2)]]*Table1[[#This Row],[Construction Unit Rate ($/m)]]*Table1[[#This Row],[Embellishment Area Factor]]</f>
        <v>678640.05863047577</v>
      </c>
      <c r="K1795" s="246">
        <v>0</v>
      </c>
      <c r="L1795" s="337">
        <v>75.676903388107434</v>
      </c>
      <c r="M1795" s="88">
        <f>Table1[[#This Row],[Size of land (m2)]]*Table1[[#This Row],[Land Unit Rate ($/m2)]]</f>
        <v>0</v>
      </c>
      <c r="N1795" s="244">
        <v>2021</v>
      </c>
      <c r="O1795" s="202">
        <f>ROUND(IF(Table1[[#This Row],[Valuation Year]]=2016,(Table1[[#This Row],[Total Construction Cost ($)]]+Table1[[#This Row],[Land Value]])*('General Input Sheet'!$G$38/'General Input Sheet'!$G$43),Table1[[#This Row],[Total Construction Cost ($)]]+Table1[[#This Row],[Land Value]]),0)</f>
        <v>678640</v>
      </c>
      <c r="P1795" s="123" t="str" cm="1">
        <f t="array" ref="P1795">_xlfn.IFS(Table1[[#This Row],[Asset Class]]&lt;&gt;"Local","y",P$11=$E1795,"y",Table1[[#This Row],[Asset Class]]="Local","")</f>
        <v>y</v>
      </c>
      <c r="Q1795" s="86" t="str" cm="1">
        <f t="array" ref="Q1795">_xlfn.IFS(Table1[[#This Row],[Asset Class]]&lt;&gt;"Local","y",Q$11=$E1795,"y",Table1[[#This Row],[Asset Class]]="Local","")</f>
        <v>y</v>
      </c>
      <c r="R1795" s="86" t="str" cm="1">
        <f t="array" ref="R1795">_xlfn.IFS(Table1[[#This Row],[Asset Class]]&lt;&gt;"Local","y",R$11=$E1795,"y",Table1[[#This Row],[Asset Class]]="Local","")</f>
        <v>y</v>
      </c>
      <c r="S1795" s="341" t="str" cm="1">
        <f t="array" ref="S1795">_xlfn.IFS(Table1[[#This Row],[Asset Class]]&lt;&gt;"Local","y",S$11=$E1795,"y",Table1[[#This Row],[Asset Class]]="Local","")</f>
        <v>y</v>
      </c>
      <c r="T1795" s="50"/>
      <c r="U1795" s="95">
        <f>IF(Table1[[#This Row],[Asset Class]]&lt;&gt;"Local",0.25,IF(P1795="y",1,""))</f>
        <v>0.25</v>
      </c>
      <c r="V1795" s="415">
        <f>IF(Table1[[#This Row],[Asset Class]]&lt;&gt;"Local",0.25,IF(Q1795="y",1,""))</f>
        <v>0.25</v>
      </c>
      <c r="W1795" s="415">
        <f>IF(Table1[[#This Row],[Asset Class]]&lt;&gt;"Local",0.25,IF(R1795="y",1,""))</f>
        <v>0.25</v>
      </c>
      <c r="X1795" s="415">
        <f>IF(Table1[[#This Row],[Asset Class]]&lt;&gt;"Local",0.25,IF(S1795="y",1,""))</f>
        <v>0.25</v>
      </c>
      <c r="Y1795" s="95">
        <f t="shared" si="162"/>
        <v>1</v>
      </c>
      <c r="Z1795" s="50"/>
      <c r="AA1795" s="257">
        <f t="shared" si="163"/>
        <v>169660</v>
      </c>
      <c r="AB1795" s="258">
        <f t="shared" si="164"/>
        <v>169660</v>
      </c>
      <c r="AC1795" s="258">
        <f t="shared" si="165"/>
        <v>169660</v>
      </c>
      <c r="AD1795" s="258">
        <f t="shared" si="166"/>
        <v>169660</v>
      </c>
      <c r="AE1795" s="259">
        <f t="shared" si="167"/>
        <v>678640</v>
      </c>
    </row>
    <row r="1796" spans="1:31">
      <c r="A1796" s="26"/>
      <c r="B1796" s="210" t="s">
        <v>3099</v>
      </c>
      <c r="C1796" s="211" t="s">
        <v>3100</v>
      </c>
      <c r="D1796" s="211" t="s">
        <v>111</v>
      </c>
      <c r="E1796" s="211" t="s">
        <v>107</v>
      </c>
      <c r="F1796" s="241" t="s">
        <v>103</v>
      </c>
      <c r="G1796" s="357">
        <v>0.5</v>
      </c>
      <c r="H1796" s="360">
        <v>2904.987140221343</v>
      </c>
      <c r="I1796" s="365">
        <v>111.62041035606889</v>
      </c>
      <c r="J1796" s="332">
        <f>Table1[[#This Row],[Embellishment Area (m2)]]*Table1[[#This Row],[Construction Unit Rate ($/m)]]*Table1[[#This Row],[Embellishment Area Factor]]</f>
        <v>162127.92833530466</v>
      </c>
      <c r="K1796" s="246">
        <v>0</v>
      </c>
      <c r="L1796" s="337">
        <v>66.125722619436161</v>
      </c>
      <c r="M1796" s="88">
        <f>Table1[[#This Row],[Size of land (m2)]]*Table1[[#This Row],[Land Unit Rate ($/m2)]]</f>
        <v>0</v>
      </c>
      <c r="N1796" s="244">
        <v>2021</v>
      </c>
      <c r="O1796" s="202">
        <f>ROUND(IF(Table1[[#This Row],[Valuation Year]]=2016,(Table1[[#This Row],[Total Construction Cost ($)]]+Table1[[#This Row],[Land Value]])*('General Input Sheet'!$G$38/'General Input Sheet'!$G$43),Table1[[#This Row],[Total Construction Cost ($)]]+Table1[[#This Row],[Land Value]]),0)</f>
        <v>162128</v>
      </c>
      <c r="P1796" s="123" t="str" cm="1">
        <f t="array" ref="P1796">_xlfn.IFS(Table1[[#This Row],[Asset Class]]&lt;&gt;"Local","y",P$11=$E1796,"y",Table1[[#This Row],[Asset Class]]="Local","")</f>
        <v>y</v>
      </c>
      <c r="Q1796" s="86" t="str" cm="1">
        <f t="array" ref="Q1796">_xlfn.IFS(Table1[[#This Row],[Asset Class]]&lt;&gt;"Local","y",Q$11=$E1796,"y",Table1[[#This Row],[Asset Class]]="Local","")</f>
        <v/>
      </c>
      <c r="R1796" s="86" t="str" cm="1">
        <f t="array" ref="R1796">_xlfn.IFS(Table1[[#This Row],[Asset Class]]&lt;&gt;"Local","y",R$11=$E1796,"y",Table1[[#This Row],[Asset Class]]="Local","")</f>
        <v/>
      </c>
      <c r="S1796" s="341" t="str" cm="1">
        <f t="array" ref="S1796">_xlfn.IFS(Table1[[#This Row],[Asset Class]]&lt;&gt;"Local","y",S$11=$E1796,"y",Table1[[#This Row],[Asset Class]]="Local","")</f>
        <v/>
      </c>
      <c r="T1796" s="50"/>
      <c r="U1796" s="95">
        <f>IF(Table1[[#This Row],[Asset Class]]&lt;&gt;"Local",0.25,IF(P1796="y",1,""))</f>
        <v>1</v>
      </c>
      <c r="V1796" s="415" t="str">
        <f>IF(Table1[[#This Row],[Asset Class]]&lt;&gt;"Local",0.25,IF(Q1796="y",1,""))</f>
        <v/>
      </c>
      <c r="W1796" s="415" t="str">
        <f>IF(Table1[[#This Row],[Asset Class]]&lt;&gt;"Local",0.25,IF(R1796="y",1,""))</f>
        <v/>
      </c>
      <c r="X1796" s="415" t="str">
        <f>IF(Table1[[#This Row],[Asset Class]]&lt;&gt;"Local",0.25,IF(S1796="y",1,""))</f>
        <v/>
      </c>
      <c r="Y1796" s="95">
        <f t="shared" si="162"/>
        <v>1</v>
      </c>
      <c r="Z1796" s="50"/>
      <c r="AA1796" s="257">
        <f t="shared" si="163"/>
        <v>162128</v>
      </c>
      <c r="AB1796" s="258" t="str">
        <f t="shared" si="164"/>
        <v/>
      </c>
      <c r="AC1796" s="258" t="str">
        <f t="shared" si="165"/>
        <v/>
      </c>
      <c r="AD1796" s="258" t="str">
        <f t="shared" si="166"/>
        <v/>
      </c>
      <c r="AE1796" s="259">
        <f t="shared" si="167"/>
        <v>162128</v>
      </c>
    </row>
    <row r="1797" spans="1:31">
      <c r="A1797" s="26"/>
      <c r="B1797" s="210" t="s">
        <v>3099</v>
      </c>
      <c r="C1797" s="211" t="s">
        <v>3101</v>
      </c>
      <c r="D1797" s="211" t="s">
        <v>111</v>
      </c>
      <c r="E1797" s="211" t="s">
        <v>107</v>
      </c>
      <c r="F1797" s="241" t="s">
        <v>108</v>
      </c>
      <c r="G1797" s="357">
        <v>0.5</v>
      </c>
      <c r="H1797" s="360">
        <v>13398.70659412123</v>
      </c>
      <c r="I1797" s="365">
        <v>111.62041035606889</v>
      </c>
      <c r="J1797" s="332">
        <f>Table1[[#This Row],[Embellishment Area (m2)]]*Table1[[#This Row],[Construction Unit Rate ($/m)]]*Table1[[#This Row],[Embellishment Area Factor]]</f>
        <v>747784.56413818884</v>
      </c>
      <c r="K1797" s="246">
        <v>0</v>
      </c>
      <c r="L1797" s="337">
        <v>66.125722619436161</v>
      </c>
      <c r="M1797" s="88">
        <f>Table1[[#This Row],[Size of land (m2)]]*Table1[[#This Row],[Land Unit Rate ($/m2)]]</f>
        <v>0</v>
      </c>
      <c r="N1797" s="244">
        <v>2021</v>
      </c>
      <c r="O1797" s="202">
        <f>ROUND(IF(Table1[[#This Row],[Valuation Year]]=2016,(Table1[[#This Row],[Total Construction Cost ($)]]+Table1[[#This Row],[Land Value]])*('General Input Sheet'!$G$38/'General Input Sheet'!$G$43),Table1[[#This Row],[Total Construction Cost ($)]]+Table1[[#This Row],[Land Value]]),0)</f>
        <v>747785</v>
      </c>
      <c r="P1797" s="123" t="str" cm="1">
        <f t="array" ref="P1797">_xlfn.IFS(Table1[[#This Row],[Asset Class]]&lt;&gt;"Local","y",P$11=$E1797,"y",Table1[[#This Row],[Asset Class]]="Local","")</f>
        <v>y</v>
      </c>
      <c r="Q1797" s="86" t="str" cm="1">
        <f t="array" ref="Q1797">_xlfn.IFS(Table1[[#This Row],[Asset Class]]&lt;&gt;"Local","y",Q$11=$E1797,"y",Table1[[#This Row],[Asset Class]]="Local","")</f>
        <v/>
      </c>
      <c r="R1797" s="86" t="str" cm="1">
        <f t="array" ref="R1797">_xlfn.IFS(Table1[[#This Row],[Asset Class]]&lt;&gt;"Local","y",R$11=$E1797,"y",Table1[[#This Row],[Asset Class]]="Local","")</f>
        <v/>
      </c>
      <c r="S1797" s="341" t="str" cm="1">
        <f t="array" ref="S1797">_xlfn.IFS(Table1[[#This Row],[Asset Class]]&lt;&gt;"Local","y",S$11=$E1797,"y",Table1[[#This Row],[Asset Class]]="Local","")</f>
        <v/>
      </c>
      <c r="T1797" s="50"/>
      <c r="U1797" s="95">
        <f>IF(Table1[[#This Row],[Asset Class]]&lt;&gt;"Local",0.25,IF(P1797="y",1,""))</f>
        <v>1</v>
      </c>
      <c r="V1797" s="415" t="str">
        <f>IF(Table1[[#This Row],[Asset Class]]&lt;&gt;"Local",0.25,IF(Q1797="y",1,""))</f>
        <v/>
      </c>
      <c r="W1797" s="415" t="str">
        <f>IF(Table1[[#This Row],[Asset Class]]&lt;&gt;"Local",0.25,IF(R1797="y",1,""))</f>
        <v/>
      </c>
      <c r="X1797" s="415" t="str">
        <f>IF(Table1[[#This Row],[Asset Class]]&lt;&gt;"Local",0.25,IF(S1797="y",1,""))</f>
        <v/>
      </c>
      <c r="Y1797" s="95">
        <f t="shared" si="162"/>
        <v>1</v>
      </c>
      <c r="Z1797" s="50"/>
      <c r="AA1797" s="257">
        <f t="shared" si="163"/>
        <v>747785</v>
      </c>
      <c r="AB1797" s="258" t="str">
        <f t="shared" si="164"/>
        <v/>
      </c>
      <c r="AC1797" s="258" t="str">
        <f t="shared" si="165"/>
        <v/>
      </c>
      <c r="AD1797" s="258" t="str">
        <f t="shared" si="166"/>
        <v/>
      </c>
      <c r="AE1797" s="259">
        <f t="shared" si="167"/>
        <v>747785</v>
      </c>
    </row>
    <row r="1798" spans="1:31">
      <c r="A1798" s="26"/>
      <c r="B1798" s="210" t="s">
        <v>3102</v>
      </c>
      <c r="C1798" s="211" t="s">
        <v>3103</v>
      </c>
      <c r="D1798" s="211" t="s">
        <v>111</v>
      </c>
      <c r="E1798" s="211" t="s">
        <v>114</v>
      </c>
      <c r="F1798" s="241" t="s">
        <v>108</v>
      </c>
      <c r="G1798" s="357">
        <v>0.5</v>
      </c>
      <c r="H1798" s="360">
        <v>4287.9121197382356</v>
      </c>
      <c r="I1798" s="365">
        <v>77.371645491830151</v>
      </c>
      <c r="J1798" s="332">
        <f>Table1[[#This Row],[Embellishment Area (m2)]]*Table1[[#This Row],[Construction Unit Rate ($/m)]]*Table1[[#This Row],[Embellishment Area Factor]]</f>
        <v>165881.40821425436</v>
      </c>
      <c r="K1798" s="246">
        <v>0</v>
      </c>
      <c r="L1798" s="337">
        <v>51.919695325664051</v>
      </c>
      <c r="M1798" s="88">
        <f>Table1[[#This Row],[Size of land (m2)]]*Table1[[#This Row],[Land Unit Rate ($/m2)]]</f>
        <v>0</v>
      </c>
      <c r="N1798" s="244">
        <v>2021</v>
      </c>
      <c r="O1798" s="202">
        <f>ROUND(IF(Table1[[#This Row],[Valuation Year]]=2016,(Table1[[#This Row],[Total Construction Cost ($)]]+Table1[[#This Row],[Land Value]])*('General Input Sheet'!$G$38/'General Input Sheet'!$G$43),Table1[[#This Row],[Total Construction Cost ($)]]+Table1[[#This Row],[Land Value]]),0)</f>
        <v>165881</v>
      </c>
      <c r="P1798" s="123" t="str" cm="1">
        <f t="array" ref="P1798">_xlfn.IFS(Table1[[#This Row],[Asset Class]]&lt;&gt;"Local","y",P$11=$E1798,"y",Table1[[#This Row],[Asset Class]]="Local","")</f>
        <v/>
      </c>
      <c r="Q1798" s="86" t="str" cm="1">
        <f t="array" ref="Q1798">_xlfn.IFS(Table1[[#This Row],[Asset Class]]&lt;&gt;"Local","y",Q$11=$E1798,"y",Table1[[#This Row],[Asset Class]]="Local","")</f>
        <v/>
      </c>
      <c r="R1798" s="86" t="str" cm="1">
        <f t="array" ref="R1798">_xlfn.IFS(Table1[[#This Row],[Asset Class]]&lt;&gt;"Local","y",R$11=$E1798,"y",Table1[[#This Row],[Asset Class]]="Local","")</f>
        <v/>
      </c>
      <c r="S1798" s="341" t="str" cm="1">
        <f t="array" ref="S1798">_xlfn.IFS(Table1[[#This Row],[Asset Class]]&lt;&gt;"Local","y",S$11=$E1798,"y",Table1[[#This Row],[Asset Class]]="Local","")</f>
        <v>y</v>
      </c>
      <c r="T1798" s="50"/>
      <c r="U1798" s="95" t="str">
        <f>IF(Table1[[#This Row],[Asset Class]]&lt;&gt;"Local",0.25,IF(P1798="y",1,""))</f>
        <v/>
      </c>
      <c r="V1798" s="415" t="str">
        <f>IF(Table1[[#This Row],[Asset Class]]&lt;&gt;"Local",0.25,IF(Q1798="y",1,""))</f>
        <v/>
      </c>
      <c r="W1798" s="415" t="str">
        <f>IF(Table1[[#This Row],[Asset Class]]&lt;&gt;"Local",0.25,IF(R1798="y",1,""))</f>
        <v/>
      </c>
      <c r="X1798" s="415">
        <f>IF(Table1[[#This Row],[Asset Class]]&lt;&gt;"Local",0.25,IF(S1798="y",1,""))</f>
        <v>1</v>
      </c>
      <c r="Y1798" s="95">
        <f t="shared" si="162"/>
        <v>1</v>
      </c>
      <c r="Z1798" s="50"/>
      <c r="AA1798" s="257" t="str">
        <f t="shared" si="163"/>
        <v/>
      </c>
      <c r="AB1798" s="258" t="str">
        <f t="shared" si="164"/>
        <v/>
      </c>
      <c r="AC1798" s="258" t="str">
        <f t="shared" si="165"/>
        <v/>
      </c>
      <c r="AD1798" s="258">
        <f t="shared" si="166"/>
        <v>165881</v>
      </c>
      <c r="AE1798" s="259">
        <f t="shared" si="167"/>
        <v>165881</v>
      </c>
    </row>
    <row r="1799" spans="1:31">
      <c r="A1799" s="26"/>
      <c r="B1799" s="210" t="s">
        <v>3104</v>
      </c>
      <c r="C1799" s="211" t="s">
        <v>3105</v>
      </c>
      <c r="D1799" s="211" t="s">
        <v>111</v>
      </c>
      <c r="E1799" s="211" t="s">
        <v>102</v>
      </c>
      <c r="F1799" s="241" t="s">
        <v>103</v>
      </c>
      <c r="G1799" s="357">
        <v>0.5</v>
      </c>
      <c r="H1799" s="360">
        <v>1043.2344858701556</v>
      </c>
      <c r="I1799" s="365">
        <v>143.96305955739601</v>
      </c>
      <c r="J1799" s="332">
        <f>Table1[[#This Row],[Embellishment Area (m2)]]*Table1[[#This Row],[Construction Unit Rate ($/m)]]*Table1[[#This Row],[Embellishment Area Factor]]</f>
        <v>75093.614210827305</v>
      </c>
      <c r="K1799" s="246">
        <v>0</v>
      </c>
      <c r="L1799" s="337">
        <v>39.027494808321961</v>
      </c>
      <c r="M1799" s="88">
        <f>Table1[[#This Row],[Size of land (m2)]]*Table1[[#This Row],[Land Unit Rate ($/m2)]]</f>
        <v>0</v>
      </c>
      <c r="N1799" s="244">
        <v>2021</v>
      </c>
      <c r="O1799" s="202">
        <f>ROUND(IF(Table1[[#This Row],[Valuation Year]]=2016,(Table1[[#This Row],[Total Construction Cost ($)]]+Table1[[#This Row],[Land Value]])*('General Input Sheet'!$G$38/'General Input Sheet'!$G$43),Table1[[#This Row],[Total Construction Cost ($)]]+Table1[[#This Row],[Land Value]]),0)</f>
        <v>75094</v>
      </c>
      <c r="P1799" s="123" t="str" cm="1">
        <f t="array" ref="P1799">_xlfn.IFS(Table1[[#This Row],[Asset Class]]&lt;&gt;"Local","y",P$11=$E1799,"y",Table1[[#This Row],[Asset Class]]="Local","")</f>
        <v/>
      </c>
      <c r="Q1799" s="86" t="str" cm="1">
        <f t="array" ref="Q1799">_xlfn.IFS(Table1[[#This Row],[Asset Class]]&lt;&gt;"Local","y",Q$11=$E1799,"y",Table1[[#This Row],[Asset Class]]="Local","")</f>
        <v/>
      </c>
      <c r="R1799" s="86" t="str" cm="1">
        <f t="array" ref="R1799">_xlfn.IFS(Table1[[#This Row],[Asset Class]]&lt;&gt;"Local","y",R$11=$E1799,"y",Table1[[#This Row],[Asset Class]]="Local","")</f>
        <v>y</v>
      </c>
      <c r="S1799" s="341" t="str" cm="1">
        <f t="array" ref="S1799">_xlfn.IFS(Table1[[#This Row],[Asset Class]]&lt;&gt;"Local","y",S$11=$E1799,"y",Table1[[#This Row],[Asset Class]]="Local","")</f>
        <v/>
      </c>
      <c r="T1799" s="50"/>
      <c r="U1799" s="95" t="str">
        <f>IF(Table1[[#This Row],[Asset Class]]&lt;&gt;"Local",0.25,IF(P1799="y",1,""))</f>
        <v/>
      </c>
      <c r="V1799" s="415" t="str">
        <f>IF(Table1[[#This Row],[Asset Class]]&lt;&gt;"Local",0.25,IF(Q1799="y",1,""))</f>
        <v/>
      </c>
      <c r="W1799" s="415">
        <f>IF(Table1[[#This Row],[Asset Class]]&lt;&gt;"Local",0.25,IF(R1799="y",1,""))</f>
        <v>1</v>
      </c>
      <c r="X1799" s="415" t="str">
        <f>IF(Table1[[#This Row],[Asset Class]]&lt;&gt;"Local",0.25,IF(S1799="y",1,""))</f>
        <v/>
      </c>
      <c r="Y1799" s="95">
        <f t="shared" si="162"/>
        <v>1</v>
      </c>
      <c r="Z1799" s="50"/>
      <c r="AA1799" s="257" t="str">
        <f t="shared" si="163"/>
        <v/>
      </c>
      <c r="AB1799" s="258" t="str">
        <f t="shared" si="164"/>
        <v/>
      </c>
      <c r="AC1799" s="258">
        <f t="shared" si="165"/>
        <v>75094</v>
      </c>
      <c r="AD1799" s="258" t="str">
        <f t="shared" si="166"/>
        <v/>
      </c>
      <c r="AE1799" s="259">
        <f t="shared" si="167"/>
        <v>75094</v>
      </c>
    </row>
    <row r="1800" spans="1:31">
      <c r="A1800" s="26"/>
      <c r="B1800" s="210" t="s">
        <v>3106</v>
      </c>
      <c r="C1800" s="211" t="s">
        <v>3107</v>
      </c>
      <c r="D1800" s="211" t="s">
        <v>111</v>
      </c>
      <c r="E1800" s="211" t="s">
        <v>102</v>
      </c>
      <c r="F1800" s="241" t="s">
        <v>103</v>
      </c>
      <c r="G1800" s="357">
        <v>0.5</v>
      </c>
      <c r="H1800" s="360">
        <v>2380.65305898934</v>
      </c>
      <c r="I1800" s="365">
        <v>143.96305955739601</v>
      </c>
      <c r="J1800" s="332">
        <f>Table1[[#This Row],[Embellishment Area (m2)]]*Table1[[#This Row],[Construction Unit Rate ($/m)]]*Table1[[#This Row],[Embellishment Area Factor]]</f>
        <v>171363.04905838968</v>
      </c>
      <c r="K1800" s="246">
        <v>0</v>
      </c>
      <c r="L1800" s="337">
        <v>39.027494808321961</v>
      </c>
      <c r="M1800" s="88">
        <f>Table1[[#This Row],[Size of land (m2)]]*Table1[[#This Row],[Land Unit Rate ($/m2)]]</f>
        <v>0</v>
      </c>
      <c r="N1800" s="244">
        <v>2021</v>
      </c>
      <c r="O1800" s="202">
        <f>ROUND(IF(Table1[[#This Row],[Valuation Year]]=2016,(Table1[[#This Row],[Total Construction Cost ($)]]+Table1[[#This Row],[Land Value]])*('General Input Sheet'!$G$38/'General Input Sheet'!$G$43),Table1[[#This Row],[Total Construction Cost ($)]]+Table1[[#This Row],[Land Value]]),0)</f>
        <v>171363</v>
      </c>
      <c r="P1800" s="123" t="str" cm="1">
        <f t="array" ref="P1800">_xlfn.IFS(Table1[[#This Row],[Asset Class]]&lt;&gt;"Local","y",P$11=$E1800,"y",Table1[[#This Row],[Asset Class]]="Local","")</f>
        <v/>
      </c>
      <c r="Q1800" s="86" t="str" cm="1">
        <f t="array" ref="Q1800">_xlfn.IFS(Table1[[#This Row],[Asset Class]]&lt;&gt;"Local","y",Q$11=$E1800,"y",Table1[[#This Row],[Asset Class]]="Local","")</f>
        <v/>
      </c>
      <c r="R1800" s="86" t="str" cm="1">
        <f t="array" ref="R1800">_xlfn.IFS(Table1[[#This Row],[Asset Class]]&lt;&gt;"Local","y",R$11=$E1800,"y",Table1[[#This Row],[Asset Class]]="Local","")</f>
        <v>y</v>
      </c>
      <c r="S1800" s="341" t="str" cm="1">
        <f t="array" ref="S1800">_xlfn.IFS(Table1[[#This Row],[Asset Class]]&lt;&gt;"Local","y",S$11=$E1800,"y",Table1[[#This Row],[Asset Class]]="Local","")</f>
        <v/>
      </c>
      <c r="T1800" s="50"/>
      <c r="U1800" s="95" t="str">
        <f>IF(Table1[[#This Row],[Asset Class]]&lt;&gt;"Local",0.25,IF(P1800="y",1,""))</f>
        <v/>
      </c>
      <c r="V1800" s="415" t="str">
        <f>IF(Table1[[#This Row],[Asset Class]]&lt;&gt;"Local",0.25,IF(Q1800="y",1,""))</f>
        <v/>
      </c>
      <c r="W1800" s="415">
        <f>IF(Table1[[#This Row],[Asset Class]]&lt;&gt;"Local",0.25,IF(R1800="y",1,""))</f>
        <v>1</v>
      </c>
      <c r="X1800" s="415" t="str">
        <f>IF(Table1[[#This Row],[Asset Class]]&lt;&gt;"Local",0.25,IF(S1800="y",1,""))</f>
        <v/>
      </c>
      <c r="Y1800" s="95">
        <f t="shared" si="162"/>
        <v>1</v>
      </c>
      <c r="Z1800" s="50"/>
      <c r="AA1800" s="257" t="str">
        <f t="shared" si="163"/>
        <v/>
      </c>
      <c r="AB1800" s="258" t="str">
        <f t="shared" si="164"/>
        <v/>
      </c>
      <c r="AC1800" s="258">
        <f t="shared" si="165"/>
        <v>171363</v>
      </c>
      <c r="AD1800" s="258" t="str">
        <f t="shared" si="166"/>
        <v/>
      </c>
      <c r="AE1800" s="259">
        <f t="shared" si="167"/>
        <v>171363</v>
      </c>
    </row>
    <row r="1801" spans="1:31">
      <c r="A1801" s="26"/>
      <c r="B1801" s="210" t="s">
        <v>3108</v>
      </c>
      <c r="C1801" s="211" t="s">
        <v>3109</v>
      </c>
      <c r="D1801" s="211" t="s">
        <v>111</v>
      </c>
      <c r="E1801" s="211" t="s">
        <v>102</v>
      </c>
      <c r="F1801" s="241" t="s">
        <v>103</v>
      </c>
      <c r="G1801" s="357">
        <v>0.5</v>
      </c>
      <c r="H1801" s="360">
        <v>2418.9969191794057</v>
      </c>
      <c r="I1801" s="365">
        <v>143.96305955739601</v>
      </c>
      <c r="J1801" s="332">
        <f>Table1[[#This Row],[Embellishment Area (m2)]]*Table1[[#This Row],[Construction Unit Rate ($/m)]]*Table1[[#This Row],[Embellishment Area Factor]]</f>
        <v>174123.09877249112</v>
      </c>
      <c r="K1801" s="246">
        <v>4837.9938383588114</v>
      </c>
      <c r="L1801" s="337">
        <v>39.027494808321961</v>
      </c>
      <c r="M1801" s="88">
        <f>Table1[[#This Row],[Size of land (m2)]]*Table1[[#This Row],[Land Unit Rate ($/m2)]]</f>
        <v>188814.77940924215</v>
      </c>
      <c r="N1801" s="244">
        <v>2021</v>
      </c>
      <c r="O1801" s="202">
        <f>ROUND(IF(Table1[[#This Row],[Valuation Year]]=2016,(Table1[[#This Row],[Total Construction Cost ($)]]+Table1[[#This Row],[Land Value]])*('General Input Sheet'!$G$38/'General Input Sheet'!$G$43),Table1[[#This Row],[Total Construction Cost ($)]]+Table1[[#This Row],[Land Value]]),0)</f>
        <v>362938</v>
      </c>
      <c r="P1801" s="123" t="str" cm="1">
        <f t="array" ref="P1801">_xlfn.IFS(Table1[[#This Row],[Asset Class]]&lt;&gt;"Local","y",P$11=$E1801,"y",Table1[[#This Row],[Asset Class]]="Local","")</f>
        <v/>
      </c>
      <c r="Q1801" s="86" t="str" cm="1">
        <f t="array" ref="Q1801">_xlfn.IFS(Table1[[#This Row],[Asset Class]]&lt;&gt;"Local","y",Q$11=$E1801,"y",Table1[[#This Row],[Asset Class]]="Local","")</f>
        <v/>
      </c>
      <c r="R1801" s="86" t="str" cm="1">
        <f t="array" ref="R1801">_xlfn.IFS(Table1[[#This Row],[Asset Class]]&lt;&gt;"Local","y",R$11=$E1801,"y",Table1[[#This Row],[Asset Class]]="Local","")</f>
        <v>y</v>
      </c>
      <c r="S1801" s="341" t="str" cm="1">
        <f t="array" ref="S1801">_xlfn.IFS(Table1[[#This Row],[Asset Class]]&lt;&gt;"Local","y",S$11=$E1801,"y",Table1[[#This Row],[Asset Class]]="Local","")</f>
        <v/>
      </c>
      <c r="T1801" s="50"/>
      <c r="U1801" s="95" t="str">
        <f>IF(Table1[[#This Row],[Asset Class]]&lt;&gt;"Local",0.25,IF(P1801="y",1,""))</f>
        <v/>
      </c>
      <c r="V1801" s="415" t="str">
        <f>IF(Table1[[#This Row],[Asset Class]]&lt;&gt;"Local",0.25,IF(Q1801="y",1,""))</f>
        <v/>
      </c>
      <c r="W1801" s="415">
        <f>IF(Table1[[#This Row],[Asset Class]]&lt;&gt;"Local",0.25,IF(R1801="y",1,""))</f>
        <v>1</v>
      </c>
      <c r="X1801" s="415" t="str">
        <f>IF(Table1[[#This Row],[Asset Class]]&lt;&gt;"Local",0.25,IF(S1801="y",1,""))</f>
        <v/>
      </c>
      <c r="Y1801" s="95">
        <f t="shared" si="162"/>
        <v>1</v>
      </c>
      <c r="Z1801" s="50"/>
      <c r="AA1801" s="257" t="str">
        <f t="shared" si="163"/>
        <v/>
      </c>
      <c r="AB1801" s="258" t="str">
        <f t="shared" si="164"/>
        <v/>
      </c>
      <c r="AC1801" s="258">
        <f t="shared" si="165"/>
        <v>362938</v>
      </c>
      <c r="AD1801" s="258" t="str">
        <f t="shared" si="166"/>
        <v/>
      </c>
      <c r="AE1801" s="259">
        <f t="shared" si="167"/>
        <v>362938</v>
      </c>
    </row>
    <row r="1802" spans="1:31">
      <c r="A1802" s="26"/>
      <c r="B1802" s="210" t="s">
        <v>3108</v>
      </c>
      <c r="C1802" s="211" t="s">
        <v>3110</v>
      </c>
      <c r="D1802" s="211" t="s">
        <v>111</v>
      </c>
      <c r="E1802" s="211" t="s">
        <v>102</v>
      </c>
      <c r="F1802" s="241" t="s">
        <v>136</v>
      </c>
      <c r="G1802" s="357">
        <v>0.5</v>
      </c>
      <c r="H1802" s="360">
        <v>8215.7432290575143</v>
      </c>
      <c r="I1802" s="365">
        <v>143.96305955739601</v>
      </c>
      <c r="J1802" s="332">
        <f>Table1[[#This Row],[Embellishment Area (m2)]]*Table1[[#This Row],[Construction Unit Rate ($/m)]]*Table1[[#This Row],[Embellishment Area Factor]]</f>
        <v>591381.76589654002</v>
      </c>
      <c r="K1802" s="246">
        <v>16431.486458115029</v>
      </c>
      <c r="L1802" s="337">
        <v>39.027494808321961</v>
      </c>
      <c r="M1802" s="88">
        <f>Table1[[#This Row],[Size of land (m2)]]*Table1[[#This Row],[Land Unit Rate ($/m2)]]</f>
        <v>641279.7524370969</v>
      </c>
      <c r="N1802" s="244">
        <v>2021</v>
      </c>
      <c r="O1802" s="202">
        <f>ROUND(IF(Table1[[#This Row],[Valuation Year]]=2016,(Table1[[#This Row],[Total Construction Cost ($)]]+Table1[[#This Row],[Land Value]])*('General Input Sheet'!$G$38/'General Input Sheet'!$G$43),Table1[[#This Row],[Total Construction Cost ($)]]+Table1[[#This Row],[Land Value]]),0)</f>
        <v>1232662</v>
      </c>
      <c r="P1802" s="123" t="str" cm="1">
        <f t="array" ref="P1802">_xlfn.IFS(Table1[[#This Row],[Asset Class]]&lt;&gt;"Local","y",P$11=$E1802,"y",Table1[[#This Row],[Asset Class]]="Local","")</f>
        <v/>
      </c>
      <c r="Q1802" s="86" t="str" cm="1">
        <f t="array" ref="Q1802">_xlfn.IFS(Table1[[#This Row],[Asset Class]]&lt;&gt;"Local","y",Q$11=$E1802,"y",Table1[[#This Row],[Asset Class]]="Local","")</f>
        <v/>
      </c>
      <c r="R1802" s="86" t="str" cm="1">
        <f t="array" ref="R1802">_xlfn.IFS(Table1[[#This Row],[Asset Class]]&lt;&gt;"Local","y",R$11=$E1802,"y",Table1[[#This Row],[Asset Class]]="Local","")</f>
        <v>y</v>
      </c>
      <c r="S1802" s="341" t="str" cm="1">
        <f t="array" ref="S1802">_xlfn.IFS(Table1[[#This Row],[Asset Class]]&lt;&gt;"Local","y",S$11=$E1802,"y",Table1[[#This Row],[Asset Class]]="Local","")</f>
        <v/>
      </c>
      <c r="T1802" s="50"/>
      <c r="U1802" s="95" t="str">
        <f>IF(Table1[[#This Row],[Asset Class]]&lt;&gt;"Local",0.25,IF(P1802="y",1,""))</f>
        <v/>
      </c>
      <c r="V1802" s="415" t="str">
        <f>IF(Table1[[#This Row],[Asset Class]]&lt;&gt;"Local",0.25,IF(Q1802="y",1,""))</f>
        <v/>
      </c>
      <c r="W1802" s="415">
        <f>IF(Table1[[#This Row],[Asset Class]]&lt;&gt;"Local",0.25,IF(R1802="y",1,""))</f>
        <v>1</v>
      </c>
      <c r="X1802" s="415" t="str">
        <f>IF(Table1[[#This Row],[Asset Class]]&lt;&gt;"Local",0.25,IF(S1802="y",1,""))</f>
        <v/>
      </c>
      <c r="Y1802" s="95">
        <f t="shared" si="162"/>
        <v>1</v>
      </c>
      <c r="Z1802" s="50"/>
      <c r="AA1802" s="257" t="str">
        <f t="shared" si="163"/>
        <v/>
      </c>
      <c r="AB1802" s="258" t="str">
        <f t="shared" si="164"/>
        <v/>
      </c>
      <c r="AC1802" s="258">
        <f t="shared" si="165"/>
        <v>1232662</v>
      </c>
      <c r="AD1802" s="258" t="str">
        <f t="shared" si="166"/>
        <v/>
      </c>
      <c r="AE1802" s="259">
        <f t="shared" si="167"/>
        <v>1232662</v>
      </c>
    </row>
    <row r="1803" spans="1:31">
      <c r="A1803" s="26"/>
      <c r="B1803" s="210" t="s">
        <v>3111</v>
      </c>
      <c r="C1803" s="211" t="s">
        <v>3112</v>
      </c>
      <c r="D1803" s="211" t="s">
        <v>106</v>
      </c>
      <c r="E1803" s="211" t="s">
        <v>102</v>
      </c>
      <c r="F1803" s="241" t="s">
        <v>108</v>
      </c>
      <c r="G1803" s="357">
        <v>0.5</v>
      </c>
      <c r="H1803" s="360">
        <v>11320.874720677884</v>
      </c>
      <c r="I1803" s="365">
        <v>452.87898632773505</v>
      </c>
      <c r="J1803" s="332">
        <f>Table1[[#This Row],[Embellishment Area (m2)]]*Table1[[#This Row],[Construction Unit Rate ($/m)]]*Table1[[#This Row],[Embellishment Area Factor]]</f>
        <v>2563493.1339219403</v>
      </c>
      <c r="K1803" s="246">
        <v>22641.749441355769</v>
      </c>
      <c r="L1803" s="337">
        <v>140.14546069071523</v>
      </c>
      <c r="M1803" s="88">
        <f>Table1[[#This Row],[Size of land (m2)]]*Table1[[#This Row],[Land Unit Rate ($/m2)]]</f>
        <v>3173138.4063025485</v>
      </c>
      <c r="N1803" s="244">
        <v>2021</v>
      </c>
      <c r="O1803" s="202">
        <f>ROUND(IF(Table1[[#This Row],[Valuation Year]]=2016,(Table1[[#This Row],[Total Construction Cost ($)]]+Table1[[#This Row],[Land Value]])*('General Input Sheet'!$G$38/'General Input Sheet'!$G$43),Table1[[#This Row],[Total Construction Cost ($)]]+Table1[[#This Row],[Land Value]]),0)</f>
        <v>5736632</v>
      </c>
      <c r="P1803" s="123" t="str" cm="1">
        <f t="array" ref="P1803">_xlfn.IFS(Table1[[#This Row],[Asset Class]]&lt;&gt;"Local","y",P$11=$E1803,"y",Table1[[#This Row],[Asset Class]]="Local","")</f>
        <v>y</v>
      </c>
      <c r="Q1803" s="86" t="str" cm="1">
        <f t="array" ref="Q1803">_xlfn.IFS(Table1[[#This Row],[Asset Class]]&lt;&gt;"Local","y",Q$11=$E1803,"y",Table1[[#This Row],[Asset Class]]="Local","")</f>
        <v>y</v>
      </c>
      <c r="R1803" s="86" t="str" cm="1">
        <f t="array" ref="R1803">_xlfn.IFS(Table1[[#This Row],[Asset Class]]&lt;&gt;"Local","y",R$11=$E1803,"y",Table1[[#This Row],[Asset Class]]="Local","")</f>
        <v>y</v>
      </c>
      <c r="S1803" s="341" t="str" cm="1">
        <f t="array" ref="S1803">_xlfn.IFS(Table1[[#This Row],[Asset Class]]&lt;&gt;"Local","y",S$11=$E1803,"y",Table1[[#This Row],[Asset Class]]="Local","")</f>
        <v>y</v>
      </c>
      <c r="T1803" s="50"/>
      <c r="U1803" s="95">
        <f>IF(Table1[[#This Row],[Asset Class]]&lt;&gt;"Local",0.25,IF(P1803="y",1,""))</f>
        <v>0.25</v>
      </c>
      <c r="V1803" s="415">
        <f>IF(Table1[[#This Row],[Asset Class]]&lt;&gt;"Local",0.25,IF(Q1803="y",1,""))</f>
        <v>0.25</v>
      </c>
      <c r="W1803" s="415">
        <f>IF(Table1[[#This Row],[Asset Class]]&lt;&gt;"Local",0.25,IF(R1803="y",1,""))</f>
        <v>0.25</v>
      </c>
      <c r="X1803" s="415">
        <f>IF(Table1[[#This Row],[Asset Class]]&lt;&gt;"Local",0.25,IF(S1803="y",1,""))</f>
        <v>0.25</v>
      </c>
      <c r="Y1803" s="95">
        <f t="shared" si="162"/>
        <v>1</v>
      </c>
      <c r="Z1803" s="50"/>
      <c r="AA1803" s="257">
        <f t="shared" si="163"/>
        <v>1434158</v>
      </c>
      <c r="AB1803" s="258">
        <f t="shared" si="164"/>
        <v>1434158</v>
      </c>
      <c r="AC1803" s="258">
        <f t="shared" si="165"/>
        <v>1434158</v>
      </c>
      <c r="AD1803" s="258">
        <f t="shared" si="166"/>
        <v>1434158</v>
      </c>
      <c r="AE1803" s="259">
        <f t="shared" si="167"/>
        <v>5736632</v>
      </c>
    </row>
    <row r="1804" spans="1:31">
      <c r="A1804" s="26"/>
      <c r="B1804" s="210" t="s">
        <v>3113</v>
      </c>
      <c r="C1804" s="211" t="s">
        <v>3114</v>
      </c>
      <c r="D1804" s="211" t="s">
        <v>111</v>
      </c>
      <c r="E1804" s="211" t="s">
        <v>102</v>
      </c>
      <c r="F1804" s="241" t="s">
        <v>108</v>
      </c>
      <c r="G1804" s="357">
        <v>0.5</v>
      </c>
      <c r="H1804" s="361">
        <v>4840.7480102558611</v>
      </c>
      <c r="I1804" s="365">
        <v>143.96305955739601</v>
      </c>
      <c r="J1804" s="332">
        <f>Table1[[#This Row],[Embellishment Area (m2)]]*Table1[[#This Row],[Construction Unit Rate ($/m)]]*Table1[[#This Row],[Embellishment Area Factor]]</f>
        <v>348444.44705140538</v>
      </c>
      <c r="K1804" s="248">
        <v>0</v>
      </c>
      <c r="L1804" s="337">
        <v>39.027494808321961</v>
      </c>
      <c r="M1804" s="88">
        <f>Table1[[#This Row],[Size of land (m2)]]*Table1[[#This Row],[Land Unit Rate ($/m2)]]</f>
        <v>0</v>
      </c>
      <c r="N1804" s="244">
        <v>2021</v>
      </c>
      <c r="O1804" s="88">
        <f>ROUND(IF(Table1[[#This Row],[Valuation Year]]=2016,(Table1[[#This Row],[Total Construction Cost ($)]]+Table1[[#This Row],[Land Value]])*('General Input Sheet'!$G$38/'General Input Sheet'!$G$43),Table1[[#This Row],[Total Construction Cost ($)]]+Table1[[#This Row],[Land Value]]),0)</f>
        <v>348444</v>
      </c>
      <c r="P1804" s="123" t="str" cm="1">
        <f t="array" ref="P1804">_xlfn.IFS(Table1[[#This Row],[Asset Class]]&lt;&gt;"Local","y",P$11=$E1804,"y",Table1[[#This Row],[Asset Class]]="Local","")</f>
        <v/>
      </c>
      <c r="Q1804" s="86" t="str" cm="1">
        <f t="array" ref="Q1804">_xlfn.IFS(Table1[[#This Row],[Asset Class]]&lt;&gt;"Local","y",Q$11=$E1804,"y",Table1[[#This Row],[Asset Class]]="Local","")</f>
        <v/>
      </c>
      <c r="R1804" s="86" t="str" cm="1">
        <f t="array" ref="R1804">_xlfn.IFS(Table1[[#This Row],[Asset Class]]&lt;&gt;"Local","y",R$11=$E1804,"y",Table1[[#This Row],[Asset Class]]="Local","")</f>
        <v>y</v>
      </c>
      <c r="S1804" s="341" t="str" cm="1">
        <f t="array" ref="S1804">_xlfn.IFS(Table1[[#This Row],[Asset Class]]&lt;&gt;"Local","y",S$11=$E1804,"y",Table1[[#This Row],[Asset Class]]="Local","")</f>
        <v/>
      </c>
      <c r="T1804" s="50"/>
      <c r="U1804" s="95" t="str">
        <f>IF(Table1[[#This Row],[Asset Class]]&lt;&gt;"Local",0.25,IF(P1804="y",1,""))</f>
        <v/>
      </c>
      <c r="V1804" s="415" t="str">
        <f>IF(Table1[[#This Row],[Asset Class]]&lt;&gt;"Local",0.25,IF(Q1804="y",1,""))</f>
        <v/>
      </c>
      <c r="W1804" s="415">
        <f>IF(Table1[[#This Row],[Asset Class]]&lt;&gt;"Local",0.25,IF(R1804="y",1,""))</f>
        <v>1</v>
      </c>
      <c r="X1804" s="415" t="str">
        <f>IF(Table1[[#This Row],[Asset Class]]&lt;&gt;"Local",0.25,IF(S1804="y",1,""))</f>
        <v/>
      </c>
      <c r="Y1804" s="95">
        <f t="shared" si="162"/>
        <v>1</v>
      </c>
      <c r="Z1804" s="50"/>
      <c r="AA1804" s="257" t="str">
        <f t="shared" si="163"/>
        <v/>
      </c>
      <c r="AB1804" s="258" t="str">
        <f t="shared" si="164"/>
        <v/>
      </c>
      <c r="AC1804" s="258">
        <f t="shared" si="165"/>
        <v>348444</v>
      </c>
      <c r="AD1804" s="258" t="str">
        <f t="shared" si="166"/>
        <v/>
      </c>
      <c r="AE1804" s="259">
        <f t="shared" si="167"/>
        <v>348444</v>
      </c>
    </row>
    <row r="1805" spans="1:31">
      <c r="A1805" s="26"/>
      <c r="B1805" s="210" t="s">
        <v>3115</v>
      </c>
      <c r="C1805" s="211" t="s">
        <v>3116</v>
      </c>
      <c r="D1805" s="211" t="s">
        <v>111</v>
      </c>
      <c r="E1805" s="211" t="s">
        <v>114</v>
      </c>
      <c r="F1805" s="241" t="s">
        <v>103</v>
      </c>
      <c r="G1805" s="357">
        <v>0.5</v>
      </c>
      <c r="H1805" s="361">
        <v>3102.3323863426049</v>
      </c>
      <c r="I1805" s="365">
        <v>77.371645491830151</v>
      </c>
      <c r="J1805" s="332">
        <f>Table1[[#This Row],[Embellishment Area (m2)]]*Table1[[#This Row],[Construction Unit Rate ($/m)]]*Table1[[#This Row],[Embellishment Area Factor]]</f>
        <v>120016.28079696174</v>
      </c>
      <c r="K1805" s="248">
        <v>0</v>
      </c>
      <c r="L1805" s="337">
        <v>51.919695325664051</v>
      </c>
      <c r="M1805" s="88">
        <f>Table1[[#This Row],[Size of land (m2)]]*Table1[[#This Row],[Land Unit Rate ($/m2)]]</f>
        <v>0</v>
      </c>
      <c r="N1805" s="244">
        <v>2021</v>
      </c>
      <c r="O1805" s="88">
        <f>ROUND(IF(Table1[[#This Row],[Valuation Year]]=2016,(Table1[[#This Row],[Total Construction Cost ($)]]+Table1[[#This Row],[Land Value]])*('General Input Sheet'!$G$38/'General Input Sheet'!$G$43),Table1[[#This Row],[Total Construction Cost ($)]]+Table1[[#This Row],[Land Value]]),0)</f>
        <v>120016</v>
      </c>
      <c r="P1805" s="123" t="str" cm="1">
        <f t="array" ref="P1805">_xlfn.IFS(Table1[[#This Row],[Asset Class]]&lt;&gt;"Local","y",P$11=$E1805,"y",Table1[[#This Row],[Asset Class]]="Local","")</f>
        <v/>
      </c>
      <c r="Q1805" s="86" t="str" cm="1">
        <f t="array" ref="Q1805">_xlfn.IFS(Table1[[#This Row],[Asset Class]]&lt;&gt;"Local","y",Q$11=$E1805,"y",Table1[[#This Row],[Asset Class]]="Local","")</f>
        <v/>
      </c>
      <c r="R1805" s="86" t="str" cm="1">
        <f t="array" ref="R1805">_xlfn.IFS(Table1[[#This Row],[Asset Class]]&lt;&gt;"Local","y",R$11=$E1805,"y",Table1[[#This Row],[Asset Class]]="Local","")</f>
        <v/>
      </c>
      <c r="S1805" s="341" t="str" cm="1">
        <f t="array" ref="S1805">_xlfn.IFS(Table1[[#This Row],[Asset Class]]&lt;&gt;"Local","y",S$11=$E1805,"y",Table1[[#This Row],[Asset Class]]="Local","")</f>
        <v>y</v>
      </c>
      <c r="T1805" s="50"/>
      <c r="U1805" s="95" t="str">
        <f>IF(Table1[[#This Row],[Asset Class]]&lt;&gt;"Local",0.25,IF(P1805="y",1,""))</f>
        <v/>
      </c>
      <c r="V1805" s="415" t="str">
        <f>IF(Table1[[#This Row],[Asset Class]]&lt;&gt;"Local",0.25,IF(Q1805="y",1,""))</f>
        <v/>
      </c>
      <c r="W1805" s="415" t="str">
        <f>IF(Table1[[#This Row],[Asset Class]]&lt;&gt;"Local",0.25,IF(R1805="y",1,""))</f>
        <v/>
      </c>
      <c r="X1805" s="415">
        <f>IF(Table1[[#This Row],[Asset Class]]&lt;&gt;"Local",0.25,IF(S1805="y",1,""))</f>
        <v>1</v>
      </c>
      <c r="Y1805" s="95">
        <f t="shared" si="162"/>
        <v>1</v>
      </c>
      <c r="Z1805" s="50"/>
      <c r="AA1805" s="257" t="str">
        <f t="shared" si="163"/>
        <v/>
      </c>
      <c r="AB1805" s="258" t="str">
        <f t="shared" si="164"/>
        <v/>
      </c>
      <c r="AC1805" s="258" t="str">
        <f t="shared" si="165"/>
        <v/>
      </c>
      <c r="AD1805" s="258">
        <f t="shared" si="166"/>
        <v>120016</v>
      </c>
      <c r="AE1805" s="259">
        <f t="shared" si="167"/>
        <v>120016</v>
      </c>
    </row>
    <row r="1806" spans="1:31">
      <c r="A1806" s="26"/>
      <c r="B1806" s="210" t="s">
        <v>3115</v>
      </c>
      <c r="C1806" s="211" t="s">
        <v>3117</v>
      </c>
      <c r="D1806" s="211" t="s">
        <v>111</v>
      </c>
      <c r="E1806" s="211" t="s">
        <v>114</v>
      </c>
      <c r="F1806" s="241" t="s">
        <v>108</v>
      </c>
      <c r="G1806" s="357">
        <v>0.5</v>
      </c>
      <c r="H1806" s="360">
        <v>33397.960610357943</v>
      </c>
      <c r="I1806" s="365">
        <v>77.371645491830151</v>
      </c>
      <c r="J1806" s="332">
        <f>Table1[[#This Row],[Embellishment Area (m2)]]*Table1[[#This Row],[Construction Unit Rate ($/m)]]*Table1[[#This Row],[Embellishment Area Factor]]</f>
        <v>1292027.5842473609</v>
      </c>
      <c r="K1806" s="246">
        <v>0</v>
      </c>
      <c r="L1806" s="337">
        <v>51.919695325664051</v>
      </c>
      <c r="M1806" s="88">
        <f>Table1[[#This Row],[Size of land (m2)]]*Table1[[#This Row],[Land Unit Rate ($/m2)]]</f>
        <v>0</v>
      </c>
      <c r="N1806" s="244">
        <v>2021</v>
      </c>
      <c r="O1806" s="202">
        <f>ROUND(IF(Table1[[#This Row],[Valuation Year]]=2016,(Table1[[#This Row],[Total Construction Cost ($)]]+Table1[[#This Row],[Land Value]])*('General Input Sheet'!$G$38/'General Input Sheet'!$G$43),Table1[[#This Row],[Total Construction Cost ($)]]+Table1[[#This Row],[Land Value]]),0)</f>
        <v>1292028</v>
      </c>
      <c r="P1806" s="123" t="str" cm="1">
        <f t="array" ref="P1806">_xlfn.IFS(Table1[[#This Row],[Asset Class]]&lt;&gt;"Local","y",P$11=$E1806,"y",Table1[[#This Row],[Asset Class]]="Local","")</f>
        <v/>
      </c>
      <c r="Q1806" s="86" t="str" cm="1">
        <f t="array" ref="Q1806">_xlfn.IFS(Table1[[#This Row],[Asset Class]]&lt;&gt;"Local","y",Q$11=$E1806,"y",Table1[[#This Row],[Asset Class]]="Local","")</f>
        <v/>
      </c>
      <c r="R1806" s="86" t="str" cm="1">
        <f t="array" ref="R1806">_xlfn.IFS(Table1[[#This Row],[Asset Class]]&lt;&gt;"Local","y",R$11=$E1806,"y",Table1[[#This Row],[Asset Class]]="Local","")</f>
        <v/>
      </c>
      <c r="S1806" s="341" t="str" cm="1">
        <f t="array" ref="S1806">_xlfn.IFS(Table1[[#This Row],[Asset Class]]&lt;&gt;"Local","y",S$11=$E1806,"y",Table1[[#This Row],[Asset Class]]="Local","")</f>
        <v>y</v>
      </c>
      <c r="T1806" s="50"/>
      <c r="U1806" s="95" t="str">
        <f>IF(Table1[[#This Row],[Asset Class]]&lt;&gt;"Local",0.25,IF(P1806="y",1,""))</f>
        <v/>
      </c>
      <c r="V1806" s="415" t="str">
        <f>IF(Table1[[#This Row],[Asset Class]]&lt;&gt;"Local",0.25,IF(Q1806="y",1,""))</f>
        <v/>
      </c>
      <c r="W1806" s="415" t="str">
        <f>IF(Table1[[#This Row],[Asset Class]]&lt;&gt;"Local",0.25,IF(R1806="y",1,""))</f>
        <v/>
      </c>
      <c r="X1806" s="415">
        <f>IF(Table1[[#This Row],[Asset Class]]&lt;&gt;"Local",0.25,IF(S1806="y",1,""))</f>
        <v>1</v>
      </c>
      <c r="Y1806" s="95">
        <f t="shared" si="162"/>
        <v>1</v>
      </c>
      <c r="Z1806" s="50"/>
      <c r="AA1806" s="257" t="str">
        <f t="shared" si="163"/>
        <v/>
      </c>
      <c r="AB1806" s="258" t="str">
        <f t="shared" si="164"/>
        <v/>
      </c>
      <c r="AC1806" s="258" t="str">
        <f t="shared" si="165"/>
        <v/>
      </c>
      <c r="AD1806" s="258">
        <f t="shared" si="166"/>
        <v>1292028</v>
      </c>
      <c r="AE1806" s="259">
        <f t="shared" si="167"/>
        <v>1292028</v>
      </c>
    </row>
    <row r="1807" spans="1:31">
      <c r="A1807" s="26"/>
      <c r="B1807" s="210" t="s">
        <v>3115</v>
      </c>
      <c r="C1807" s="211" t="s">
        <v>3118</v>
      </c>
      <c r="D1807" s="211" t="s">
        <v>111</v>
      </c>
      <c r="E1807" s="211" t="s">
        <v>114</v>
      </c>
      <c r="F1807" s="241" t="s">
        <v>103</v>
      </c>
      <c r="G1807" s="357">
        <v>0.5</v>
      </c>
      <c r="H1807" s="360">
        <v>16173.442477307844</v>
      </c>
      <c r="I1807" s="365">
        <v>77.371645491830151</v>
      </c>
      <c r="J1807" s="332">
        <f>Table1[[#This Row],[Embellishment Area (m2)]]*Table1[[#This Row],[Construction Unit Rate ($/m)]]*Table1[[#This Row],[Embellishment Area Factor]]</f>
        <v>625682.92886838492</v>
      </c>
      <c r="K1807" s="246">
        <v>0</v>
      </c>
      <c r="L1807" s="337">
        <v>51.919695325664051</v>
      </c>
      <c r="M1807" s="88">
        <f>Table1[[#This Row],[Size of land (m2)]]*Table1[[#This Row],[Land Unit Rate ($/m2)]]</f>
        <v>0</v>
      </c>
      <c r="N1807" s="244">
        <v>2021</v>
      </c>
      <c r="O1807" s="202">
        <f>ROUND(IF(Table1[[#This Row],[Valuation Year]]=2016,(Table1[[#This Row],[Total Construction Cost ($)]]+Table1[[#This Row],[Land Value]])*('General Input Sheet'!$G$38/'General Input Sheet'!$G$43),Table1[[#This Row],[Total Construction Cost ($)]]+Table1[[#This Row],[Land Value]]),0)</f>
        <v>625683</v>
      </c>
      <c r="P1807" s="123" t="str" cm="1">
        <f t="array" ref="P1807">_xlfn.IFS(Table1[[#This Row],[Asset Class]]&lt;&gt;"Local","y",P$11=$E1807,"y",Table1[[#This Row],[Asset Class]]="Local","")</f>
        <v/>
      </c>
      <c r="Q1807" s="86" t="str" cm="1">
        <f t="array" ref="Q1807">_xlfn.IFS(Table1[[#This Row],[Asset Class]]&lt;&gt;"Local","y",Q$11=$E1807,"y",Table1[[#This Row],[Asset Class]]="Local","")</f>
        <v/>
      </c>
      <c r="R1807" s="86" t="str" cm="1">
        <f t="array" ref="R1807">_xlfn.IFS(Table1[[#This Row],[Asset Class]]&lt;&gt;"Local","y",R$11=$E1807,"y",Table1[[#This Row],[Asset Class]]="Local","")</f>
        <v/>
      </c>
      <c r="S1807" s="341" t="str" cm="1">
        <f t="array" ref="S1807">_xlfn.IFS(Table1[[#This Row],[Asset Class]]&lt;&gt;"Local","y",S$11=$E1807,"y",Table1[[#This Row],[Asset Class]]="Local","")</f>
        <v>y</v>
      </c>
      <c r="T1807" s="50"/>
      <c r="U1807" s="95" t="str">
        <f>IF(Table1[[#This Row],[Asset Class]]&lt;&gt;"Local",0.25,IF(P1807="y",1,""))</f>
        <v/>
      </c>
      <c r="V1807" s="415" t="str">
        <f>IF(Table1[[#This Row],[Asset Class]]&lt;&gt;"Local",0.25,IF(Q1807="y",1,""))</f>
        <v/>
      </c>
      <c r="W1807" s="415" t="str">
        <f>IF(Table1[[#This Row],[Asset Class]]&lt;&gt;"Local",0.25,IF(R1807="y",1,""))</f>
        <v/>
      </c>
      <c r="X1807" s="415">
        <f>IF(Table1[[#This Row],[Asset Class]]&lt;&gt;"Local",0.25,IF(S1807="y",1,""))</f>
        <v>1</v>
      </c>
      <c r="Y1807" s="95">
        <f t="shared" ref="Y1807:Y1870" si="168">SUM(U1807:X1807)</f>
        <v>1</v>
      </c>
      <c r="Z1807" s="50"/>
      <c r="AA1807" s="257" t="str">
        <f t="shared" ref="AA1807:AA1870" si="169">IF(U1807="","",(U1807/$Y1807)*$O1807)</f>
        <v/>
      </c>
      <c r="AB1807" s="258" t="str">
        <f t="shared" ref="AB1807:AB1870" si="170">IF(V1807="","",(V1807/$Y1807)*$O1807)</f>
        <v/>
      </c>
      <c r="AC1807" s="258" t="str">
        <f t="shared" ref="AC1807:AC1870" si="171">IF(W1807="","",(W1807/$Y1807)*$O1807)</f>
        <v/>
      </c>
      <c r="AD1807" s="258">
        <f t="shared" ref="AD1807:AD1870" si="172">IF(X1807="","",(X1807/$Y1807)*$O1807)</f>
        <v>625683</v>
      </c>
      <c r="AE1807" s="259">
        <f t="shared" ref="AE1807:AE1870" si="173">SUM(AA1807:AD1807)</f>
        <v>625683</v>
      </c>
    </row>
    <row r="1808" spans="1:31">
      <c r="A1808" s="26"/>
      <c r="B1808" s="210" t="s">
        <v>3119</v>
      </c>
      <c r="C1808" s="211" t="s">
        <v>3120</v>
      </c>
      <c r="D1808" s="211" t="s">
        <v>111</v>
      </c>
      <c r="E1808" s="211" t="s">
        <v>102</v>
      </c>
      <c r="F1808" s="241" t="s">
        <v>103</v>
      </c>
      <c r="G1808" s="357">
        <v>0.5</v>
      </c>
      <c r="H1808" s="360">
        <v>770.30989678191099</v>
      </c>
      <c r="I1808" s="365">
        <v>143.96305955739601</v>
      </c>
      <c r="J1808" s="332">
        <f>Table1[[#This Row],[Embellishment Area (m2)]]*Table1[[#This Row],[Construction Unit Rate ($/m)]]*Table1[[#This Row],[Embellishment Area Factor]]</f>
        <v>55448.084774032912</v>
      </c>
      <c r="K1808" s="246">
        <v>0</v>
      </c>
      <c r="L1808" s="337">
        <v>39.027494808321961</v>
      </c>
      <c r="M1808" s="88">
        <f>Table1[[#This Row],[Size of land (m2)]]*Table1[[#This Row],[Land Unit Rate ($/m2)]]</f>
        <v>0</v>
      </c>
      <c r="N1808" s="244">
        <v>2021</v>
      </c>
      <c r="O1808" s="202">
        <f>ROUND(IF(Table1[[#This Row],[Valuation Year]]=2016,(Table1[[#This Row],[Total Construction Cost ($)]]+Table1[[#This Row],[Land Value]])*('General Input Sheet'!$G$38/'General Input Sheet'!$G$43),Table1[[#This Row],[Total Construction Cost ($)]]+Table1[[#This Row],[Land Value]]),0)</f>
        <v>55448</v>
      </c>
      <c r="P1808" s="123" t="str" cm="1">
        <f t="array" ref="P1808">_xlfn.IFS(Table1[[#This Row],[Asset Class]]&lt;&gt;"Local","y",P$11=$E1808,"y",Table1[[#This Row],[Asset Class]]="Local","")</f>
        <v/>
      </c>
      <c r="Q1808" s="86" t="str" cm="1">
        <f t="array" ref="Q1808">_xlfn.IFS(Table1[[#This Row],[Asset Class]]&lt;&gt;"Local","y",Q$11=$E1808,"y",Table1[[#This Row],[Asset Class]]="Local","")</f>
        <v/>
      </c>
      <c r="R1808" s="86" t="str" cm="1">
        <f t="array" ref="R1808">_xlfn.IFS(Table1[[#This Row],[Asset Class]]&lt;&gt;"Local","y",R$11=$E1808,"y",Table1[[#This Row],[Asset Class]]="Local","")</f>
        <v>y</v>
      </c>
      <c r="S1808" s="341" t="str" cm="1">
        <f t="array" ref="S1808">_xlfn.IFS(Table1[[#This Row],[Asset Class]]&lt;&gt;"Local","y",S$11=$E1808,"y",Table1[[#This Row],[Asset Class]]="Local","")</f>
        <v/>
      </c>
      <c r="T1808" s="50"/>
      <c r="U1808" s="95" t="str">
        <f>IF(Table1[[#This Row],[Asset Class]]&lt;&gt;"Local",0.25,IF(P1808="y",1,""))</f>
        <v/>
      </c>
      <c r="V1808" s="415" t="str">
        <f>IF(Table1[[#This Row],[Asset Class]]&lt;&gt;"Local",0.25,IF(Q1808="y",1,""))</f>
        <v/>
      </c>
      <c r="W1808" s="415">
        <f>IF(Table1[[#This Row],[Asset Class]]&lt;&gt;"Local",0.25,IF(R1808="y",1,""))</f>
        <v>1</v>
      </c>
      <c r="X1808" s="415" t="str">
        <f>IF(Table1[[#This Row],[Asset Class]]&lt;&gt;"Local",0.25,IF(S1808="y",1,""))</f>
        <v/>
      </c>
      <c r="Y1808" s="95">
        <f t="shared" si="168"/>
        <v>1</v>
      </c>
      <c r="Z1808" s="50"/>
      <c r="AA1808" s="257" t="str">
        <f t="shared" si="169"/>
        <v/>
      </c>
      <c r="AB1808" s="258" t="str">
        <f t="shared" si="170"/>
        <v/>
      </c>
      <c r="AC1808" s="258">
        <f t="shared" si="171"/>
        <v>55448</v>
      </c>
      <c r="AD1808" s="258" t="str">
        <f t="shared" si="172"/>
        <v/>
      </c>
      <c r="AE1808" s="259">
        <f t="shared" si="173"/>
        <v>55448</v>
      </c>
    </row>
    <row r="1809" spans="1:31">
      <c r="A1809" s="26"/>
      <c r="B1809" s="210" t="s">
        <v>3121</v>
      </c>
      <c r="C1809" s="211" t="s">
        <v>3122</v>
      </c>
      <c r="D1809" s="211" t="s">
        <v>106</v>
      </c>
      <c r="E1809" s="211" t="s">
        <v>102</v>
      </c>
      <c r="F1809" s="241" t="s">
        <v>136</v>
      </c>
      <c r="G1809" s="357">
        <v>0.5</v>
      </c>
      <c r="H1809" s="360">
        <v>32408.769529120003</v>
      </c>
      <c r="I1809" s="365">
        <v>452.87898632773505</v>
      </c>
      <c r="J1809" s="332">
        <f>Table1[[#This Row],[Embellishment Area (m2)]]*Table1[[#This Row],[Construction Unit Rate ($/m)]]*Table1[[#This Row],[Embellishment Area Factor]]</f>
        <v>7338625.3462385274</v>
      </c>
      <c r="K1809" s="246">
        <v>64817.539058240007</v>
      </c>
      <c r="L1809" s="337">
        <v>140.14546069071523</v>
      </c>
      <c r="M1809" s="88">
        <f>Table1[[#This Row],[Size of land (m2)]]*Table1[[#This Row],[Land Unit Rate ($/m2)]]</f>
        <v>9083883.8721554745</v>
      </c>
      <c r="N1809" s="244">
        <v>2021</v>
      </c>
      <c r="O1809" s="202">
        <f>ROUND(IF(Table1[[#This Row],[Valuation Year]]=2016,(Table1[[#This Row],[Total Construction Cost ($)]]+Table1[[#This Row],[Land Value]])*('General Input Sheet'!$G$38/'General Input Sheet'!$G$43),Table1[[#This Row],[Total Construction Cost ($)]]+Table1[[#This Row],[Land Value]]),0)</f>
        <v>16422509</v>
      </c>
      <c r="P1809" s="123" t="str" cm="1">
        <f t="array" ref="P1809">_xlfn.IFS(Table1[[#This Row],[Asset Class]]&lt;&gt;"Local","y",P$11=$E1809,"y",Table1[[#This Row],[Asset Class]]="Local","")</f>
        <v>y</v>
      </c>
      <c r="Q1809" s="86" t="str" cm="1">
        <f t="array" ref="Q1809">_xlfn.IFS(Table1[[#This Row],[Asset Class]]&lt;&gt;"Local","y",Q$11=$E1809,"y",Table1[[#This Row],[Asset Class]]="Local","")</f>
        <v>y</v>
      </c>
      <c r="R1809" s="86" t="str" cm="1">
        <f t="array" ref="R1809">_xlfn.IFS(Table1[[#This Row],[Asset Class]]&lt;&gt;"Local","y",R$11=$E1809,"y",Table1[[#This Row],[Asset Class]]="Local","")</f>
        <v>y</v>
      </c>
      <c r="S1809" s="341" t="str" cm="1">
        <f t="array" ref="S1809">_xlfn.IFS(Table1[[#This Row],[Asset Class]]&lt;&gt;"Local","y",S$11=$E1809,"y",Table1[[#This Row],[Asset Class]]="Local","")</f>
        <v>y</v>
      </c>
      <c r="T1809" s="50"/>
      <c r="U1809" s="95">
        <f>IF(Table1[[#This Row],[Asset Class]]&lt;&gt;"Local",0.25,IF(P1809="y",1,""))</f>
        <v>0.25</v>
      </c>
      <c r="V1809" s="415">
        <f>IF(Table1[[#This Row],[Asset Class]]&lt;&gt;"Local",0.25,IF(Q1809="y",1,""))</f>
        <v>0.25</v>
      </c>
      <c r="W1809" s="415">
        <f>IF(Table1[[#This Row],[Asset Class]]&lt;&gt;"Local",0.25,IF(R1809="y",1,""))</f>
        <v>0.25</v>
      </c>
      <c r="X1809" s="415">
        <f>IF(Table1[[#This Row],[Asset Class]]&lt;&gt;"Local",0.25,IF(S1809="y",1,""))</f>
        <v>0.25</v>
      </c>
      <c r="Y1809" s="95">
        <f t="shared" si="168"/>
        <v>1</v>
      </c>
      <c r="Z1809" s="50"/>
      <c r="AA1809" s="257">
        <f t="shared" si="169"/>
        <v>4105627.25</v>
      </c>
      <c r="AB1809" s="258">
        <f t="shared" si="170"/>
        <v>4105627.25</v>
      </c>
      <c r="AC1809" s="258">
        <f t="shared" si="171"/>
        <v>4105627.25</v>
      </c>
      <c r="AD1809" s="258">
        <f t="shared" si="172"/>
        <v>4105627.25</v>
      </c>
      <c r="AE1809" s="259">
        <f t="shared" si="173"/>
        <v>16422509</v>
      </c>
    </row>
    <row r="1810" spans="1:31">
      <c r="A1810" s="26"/>
      <c r="B1810" s="210" t="s">
        <v>3123</v>
      </c>
      <c r="C1810" s="211" t="s">
        <v>3124</v>
      </c>
      <c r="D1810" s="211" t="s">
        <v>111</v>
      </c>
      <c r="E1810" s="211" t="s">
        <v>114</v>
      </c>
      <c r="F1810" s="241" t="s">
        <v>108</v>
      </c>
      <c r="G1810" s="357">
        <v>0.5</v>
      </c>
      <c r="H1810" s="360">
        <v>10216.556955255435</v>
      </c>
      <c r="I1810" s="365">
        <v>77.371645491830151</v>
      </c>
      <c r="J1810" s="332">
        <f>Table1[[#This Row],[Embellishment Area (m2)]]*Table1[[#This Row],[Construction Unit Rate ($/m)]]*Table1[[#This Row],[Embellishment Area Factor]]</f>
        <v>395235.9114445576</v>
      </c>
      <c r="K1810" s="246">
        <v>0</v>
      </c>
      <c r="L1810" s="337">
        <v>51.919695325664051</v>
      </c>
      <c r="M1810" s="88">
        <f>Table1[[#This Row],[Size of land (m2)]]*Table1[[#This Row],[Land Unit Rate ($/m2)]]</f>
        <v>0</v>
      </c>
      <c r="N1810" s="244">
        <v>2021</v>
      </c>
      <c r="O1810" s="202">
        <f>ROUND(IF(Table1[[#This Row],[Valuation Year]]=2016,(Table1[[#This Row],[Total Construction Cost ($)]]+Table1[[#This Row],[Land Value]])*('General Input Sheet'!$G$38/'General Input Sheet'!$G$43),Table1[[#This Row],[Total Construction Cost ($)]]+Table1[[#This Row],[Land Value]]),0)</f>
        <v>395236</v>
      </c>
      <c r="P1810" s="123" t="str" cm="1">
        <f t="array" ref="P1810">_xlfn.IFS(Table1[[#This Row],[Asset Class]]&lt;&gt;"Local","y",P$11=$E1810,"y",Table1[[#This Row],[Asset Class]]="Local","")</f>
        <v/>
      </c>
      <c r="Q1810" s="86" t="str" cm="1">
        <f t="array" ref="Q1810">_xlfn.IFS(Table1[[#This Row],[Asset Class]]&lt;&gt;"Local","y",Q$11=$E1810,"y",Table1[[#This Row],[Asset Class]]="Local","")</f>
        <v/>
      </c>
      <c r="R1810" s="86" t="str" cm="1">
        <f t="array" ref="R1810">_xlfn.IFS(Table1[[#This Row],[Asset Class]]&lt;&gt;"Local","y",R$11=$E1810,"y",Table1[[#This Row],[Asset Class]]="Local","")</f>
        <v/>
      </c>
      <c r="S1810" s="341" t="str" cm="1">
        <f t="array" ref="S1810">_xlfn.IFS(Table1[[#This Row],[Asset Class]]&lt;&gt;"Local","y",S$11=$E1810,"y",Table1[[#This Row],[Asset Class]]="Local","")</f>
        <v>y</v>
      </c>
      <c r="T1810" s="50"/>
      <c r="U1810" s="95" t="str">
        <f>IF(Table1[[#This Row],[Asset Class]]&lt;&gt;"Local",0.25,IF(P1810="y",1,""))</f>
        <v/>
      </c>
      <c r="V1810" s="415" t="str">
        <f>IF(Table1[[#This Row],[Asset Class]]&lt;&gt;"Local",0.25,IF(Q1810="y",1,""))</f>
        <v/>
      </c>
      <c r="W1810" s="415" t="str">
        <f>IF(Table1[[#This Row],[Asset Class]]&lt;&gt;"Local",0.25,IF(R1810="y",1,""))</f>
        <v/>
      </c>
      <c r="X1810" s="415">
        <f>IF(Table1[[#This Row],[Asset Class]]&lt;&gt;"Local",0.25,IF(S1810="y",1,""))</f>
        <v>1</v>
      </c>
      <c r="Y1810" s="95">
        <f t="shared" si="168"/>
        <v>1</v>
      </c>
      <c r="Z1810" s="50"/>
      <c r="AA1810" s="257" t="str">
        <f t="shared" si="169"/>
        <v/>
      </c>
      <c r="AB1810" s="258" t="str">
        <f t="shared" si="170"/>
        <v/>
      </c>
      <c r="AC1810" s="258" t="str">
        <f t="shared" si="171"/>
        <v/>
      </c>
      <c r="AD1810" s="258">
        <f t="shared" si="172"/>
        <v>395236</v>
      </c>
      <c r="AE1810" s="259">
        <f t="shared" si="173"/>
        <v>395236</v>
      </c>
    </row>
    <row r="1811" spans="1:31">
      <c r="A1811" s="26"/>
      <c r="B1811" s="210" t="s">
        <v>3123</v>
      </c>
      <c r="C1811" s="211" t="s">
        <v>3125</v>
      </c>
      <c r="D1811" s="211" t="s">
        <v>111</v>
      </c>
      <c r="E1811" s="211" t="s">
        <v>114</v>
      </c>
      <c r="F1811" s="241" t="s">
        <v>103</v>
      </c>
      <c r="G1811" s="357">
        <v>0.5</v>
      </c>
      <c r="H1811" s="360">
        <v>2713.7045840229375</v>
      </c>
      <c r="I1811" s="365">
        <v>77.371645491830151</v>
      </c>
      <c r="J1811" s="332">
        <f>Table1[[#This Row],[Embellishment Area (m2)]]*Table1[[#This Row],[Construction Unit Rate ($/m)]]*Table1[[#This Row],[Embellishment Area Factor]]</f>
        <v>104981.89452228857</v>
      </c>
      <c r="K1811" s="246">
        <v>0</v>
      </c>
      <c r="L1811" s="337">
        <v>51.919695325664051</v>
      </c>
      <c r="M1811" s="88">
        <f>Table1[[#This Row],[Size of land (m2)]]*Table1[[#This Row],[Land Unit Rate ($/m2)]]</f>
        <v>0</v>
      </c>
      <c r="N1811" s="244">
        <v>2021</v>
      </c>
      <c r="O1811" s="202">
        <f>ROUND(IF(Table1[[#This Row],[Valuation Year]]=2016,(Table1[[#This Row],[Total Construction Cost ($)]]+Table1[[#This Row],[Land Value]])*('General Input Sheet'!$G$38/'General Input Sheet'!$G$43),Table1[[#This Row],[Total Construction Cost ($)]]+Table1[[#This Row],[Land Value]]),0)</f>
        <v>104982</v>
      </c>
      <c r="P1811" s="123" t="str" cm="1">
        <f t="array" ref="P1811">_xlfn.IFS(Table1[[#This Row],[Asset Class]]&lt;&gt;"Local","y",P$11=$E1811,"y",Table1[[#This Row],[Asset Class]]="Local","")</f>
        <v/>
      </c>
      <c r="Q1811" s="86" t="str" cm="1">
        <f t="array" ref="Q1811">_xlfn.IFS(Table1[[#This Row],[Asset Class]]&lt;&gt;"Local","y",Q$11=$E1811,"y",Table1[[#This Row],[Asset Class]]="Local","")</f>
        <v/>
      </c>
      <c r="R1811" s="86" t="str" cm="1">
        <f t="array" ref="R1811">_xlfn.IFS(Table1[[#This Row],[Asset Class]]&lt;&gt;"Local","y",R$11=$E1811,"y",Table1[[#This Row],[Asset Class]]="Local","")</f>
        <v/>
      </c>
      <c r="S1811" s="341" t="str" cm="1">
        <f t="array" ref="S1811">_xlfn.IFS(Table1[[#This Row],[Asset Class]]&lt;&gt;"Local","y",S$11=$E1811,"y",Table1[[#This Row],[Asset Class]]="Local","")</f>
        <v>y</v>
      </c>
      <c r="T1811" s="50"/>
      <c r="U1811" s="95" t="str">
        <f>IF(Table1[[#This Row],[Asset Class]]&lt;&gt;"Local",0.25,IF(P1811="y",1,""))</f>
        <v/>
      </c>
      <c r="V1811" s="415" t="str">
        <f>IF(Table1[[#This Row],[Asset Class]]&lt;&gt;"Local",0.25,IF(Q1811="y",1,""))</f>
        <v/>
      </c>
      <c r="W1811" s="415" t="str">
        <f>IF(Table1[[#This Row],[Asset Class]]&lt;&gt;"Local",0.25,IF(R1811="y",1,""))</f>
        <v/>
      </c>
      <c r="X1811" s="415">
        <f>IF(Table1[[#This Row],[Asset Class]]&lt;&gt;"Local",0.25,IF(S1811="y",1,""))</f>
        <v>1</v>
      </c>
      <c r="Y1811" s="95">
        <f t="shared" si="168"/>
        <v>1</v>
      </c>
      <c r="Z1811" s="50"/>
      <c r="AA1811" s="257" t="str">
        <f t="shared" si="169"/>
        <v/>
      </c>
      <c r="AB1811" s="258" t="str">
        <f t="shared" si="170"/>
        <v/>
      </c>
      <c r="AC1811" s="258" t="str">
        <f t="shared" si="171"/>
        <v/>
      </c>
      <c r="AD1811" s="258">
        <f t="shared" si="172"/>
        <v>104982</v>
      </c>
      <c r="AE1811" s="259">
        <f t="shared" si="173"/>
        <v>104982</v>
      </c>
    </row>
    <row r="1812" spans="1:31">
      <c r="A1812" s="26"/>
      <c r="B1812" s="210" t="s">
        <v>3123</v>
      </c>
      <c r="C1812" s="211" t="s">
        <v>3126</v>
      </c>
      <c r="D1812" s="211" t="s">
        <v>111</v>
      </c>
      <c r="E1812" s="211" t="s">
        <v>114</v>
      </c>
      <c r="F1812" s="241" t="s">
        <v>103</v>
      </c>
      <c r="G1812" s="357">
        <v>0.5</v>
      </c>
      <c r="H1812" s="360">
        <v>3072.9240509694755</v>
      </c>
      <c r="I1812" s="365">
        <v>77.371645491830151</v>
      </c>
      <c r="J1812" s="332">
        <f>Table1[[#This Row],[Embellishment Area (m2)]]*Table1[[#This Row],[Construction Unit Rate ($/m)]]*Table1[[#This Row],[Embellishment Area Factor]]</f>
        <v>118878.59514746444</v>
      </c>
      <c r="K1812" s="246">
        <v>0</v>
      </c>
      <c r="L1812" s="337">
        <v>51.919695325664051</v>
      </c>
      <c r="M1812" s="88">
        <f>Table1[[#This Row],[Size of land (m2)]]*Table1[[#This Row],[Land Unit Rate ($/m2)]]</f>
        <v>0</v>
      </c>
      <c r="N1812" s="244">
        <v>2021</v>
      </c>
      <c r="O1812" s="202">
        <f>ROUND(IF(Table1[[#This Row],[Valuation Year]]=2016,(Table1[[#This Row],[Total Construction Cost ($)]]+Table1[[#This Row],[Land Value]])*('General Input Sheet'!$G$38/'General Input Sheet'!$G$43),Table1[[#This Row],[Total Construction Cost ($)]]+Table1[[#This Row],[Land Value]]),0)</f>
        <v>118879</v>
      </c>
      <c r="P1812" s="123" t="str" cm="1">
        <f t="array" ref="P1812">_xlfn.IFS(Table1[[#This Row],[Asset Class]]&lt;&gt;"Local","y",P$11=$E1812,"y",Table1[[#This Row],[Asset Class]]="Local","")</f>
        <v/>
      </c>
      <c r="Q1812" s="86" t="str" cm="1">
        <f t="array" ref="Q1812">_xlfn.IFS(Table1[[#This Row],[Asset Class]]&lt;&gt;"Local","y",Q$11=$E1812,"y",Table1[[#This Row],[Asset Class]]="Local","")</f>
        <v/>
      </c>
      <c r="R1812" s="86" t="str" cm="1">
        <f t="array" ref="R1812">_xlfn.IFS(Table1[[#This Row],[Asset Class]]&lt;&gt;"Local","y",R$11=$E1812,"y",Table1[[#This Row],[Asset Class]]="Local","")</f>
        <v/>
      </c>
      <c r="S1812" s="341" t="str" cm="1">
        <f t="array" ref="S1812">_xlfn.IFS(Table1[[#This Row],[Asset Class]]&lt;&gt;"Local","y",S$11=$E1812,"y",Table1[[#This Row],[Asset Class]]="Local","")</f>
        <v>y</v>
      </c>
      <c r="T1812" s="50"/>
      <c r="U1812" s="95" t="str">
        <f>IF(Table1[[#This Row],[Asset Class]]&lt;&gt;"Local",0.25,IF(P1812="y",1,""))</f>
        <v/>
      </c>
      <c r="V1812" s="415" t="str">
        <f>IF(Table1[[#This Row],[Asset Class]]&lt;&gt;"Local",0.25,IF(Q1812="y",1,""))</f>
        <v/>
      </c>
      <c r="W1812" s="415" t="str">
        <f>IF(Table1[[#This Row],[Asset Class]]&lt;&gt;"Local",0.25,IF(R1812="y",1,""))</f>
        <v/>
      </c>
      <c r="X1812" s="415">
        <f>IF(Table1[[#This Row],[Asset Class]]&lt;&gt;"Local",0.25,IF(S1812="y",1,""))</f>
        <v>1</v>
      </c>
      <c r="Y1812" s="95">
        <f t="shared" si="168"/>
        <v>1</v>
      </c>
      <c r="Z1812" s="50"/>
      <c r="AA1812" s="257" t="str">
        <f t="shared" si="169"/>
        <v/>
      </c>
      <c r="AB1812" s="258" t="str">
        <f t="shared" si="170"/>
        <v/>
      </c>
      <c r="AC1812" s="258" t="str">
        <f t="shared" si="171"/>
        <v/>
      </c>
      <c r="AD1812" s="258">
        <f t="shared" si="172"/>
        <v>118879</v>
      </c>
      <c r="AE1812" s="259">
        <f t="shared" si="173"/>
        <v>118879</v>
      </c>
    </row>
    <row r="1813" spans="1:31">
      <c r="A1813" s="26"/>
      <c r="B1813" s="210" t="s">
        <v>3127</v>
      </c>
      <c r="C1813" s="211" t="s">
        <v>3128</v>
      </c>
      <c r="D1813" s="211" t="s">
        <v>111</v>
      </c>
      <c r="E1813" s="211" t="s">
        <v>114</v>
      </c>
      <c r="F1813" s="241" t="s">
        <v>108</v>
      </c>
      <c r="G1813" s="357">
        <v>0.5</v>
      </c>
      <c r="H1813" s="360">
        <v>2682.4177402717646</v>
      </c>
      <c r="I1813" s="365">
        <v>77.371645491830151</v>
      </c>
      <c r="J1813" s="332">
        <f>Table1[[#This Row],[Embellishment Area (m2)]]*Table1[[#This Row],[Construction Unit Rate ($/m)]]*Table1[[#This Row],[Embellishment Area Factor]]</f>
        <v>103771.53723065155</v>
      </c>
      <c r="K1813" s="246">
        <v>0</v>
      </c>
      <c r="L1813" s="337">
        <v>51.919695325664051</v>
      </c>
      <c r="M1813" s="88">
        <f>Table1[[#This Row],[Size of land (m2)]]*Table1[[#This Row],[Land Unit Rate ($/m2)]]</f>
        <v>0</v>
      </c>
      <c r="N1813" s="244">
        <v>2021</v>
      </c>
      <c r="O1813" s="202">
        <f>ROUND(IF(Table1[[#This Row],[Valuation Year]]=2016,(Table1[[#This Row],[Total Construction Cost ($)]]+Table1[[#This Row],[Land Value]])*('General Input Sheet'!$G$38/'General Input Sheet'!$G$43),Table1[[#This Row],[Total Construction Cost ($)]]+Table1[[#This Row],[Land Value]]),0)</f>
        <v>103772</v>
      </c>
      <c r="P1813" s="123" t="str" cm="1">
        <f t="array" ref="P1813">_xlfn.IFS(Table1[[#This Row],[Asset Class]]&lt;&gt;"Local","y",P$11=$E1813,"y",Table1[[#This Row],[Asset Class]]="Local","")</f>
        <v/>
      </c>
      <c r="Q1813" s="86" t="str" cm="1">
        <f t="array" ref="Q1813">_xlfn.IFS(Table1[[#This Row],[Asset Class]]&lt;&gt;"Local","y",Q$11=$E1813,"y",Table1[[#This Row],[Asset Class]]="Local","")</f>
        <v/>
      </c>
      <c r="R1813" s="86" t="str" cm="1">
        <f t="array" ref="R1813">_xlfn.IFS(Table1[[#This Row],[Asset Class]]&lt;&gt;"Local","y",R$11=$E1813,"y",Table1[[#This Row],[Asset Class]]="Local","")</f>
        <v/>
      </c>
      <c r="S1813" s="341" t="str" cm="1">
        <f t="array" ref="S1813">_xlfn.IFS(Table1[[#This Row],[Asset Class]]&lt;&gt;"Local","y",S$11=$E1813,"y",Table1[[#This Row],[Asset Class]]="Local","")</f>
        <v>y</v>
      </c>
      <c r="T1813" s="50"/>
      <c r="U1813" s="95" t="str">
        <f>IF(Table1[[#This Row],[Asset Class]]&lt;&gt;"Local",0.25,IF(P1813="y",1,""))</f>
        <v/>
      </c>
      <c r="V1813" s="415" t="str">
        <f>IF(Table1[[#This Row],[Asset Class]]&lt;&gt;"Local",0.25,IF(Q1813="y",1,""))</f>
        <v/>
      </c>
      <c r="W1813" s="415" t="str">
        <f>IF(Table1[[#This Row],[Asset Class]]&lt;&gt;"Local",0.25,IF(R1813="y",1,""))</f>
        <v/>
      </c>
      <c r="X1813" s="415">
        <f>IF(Table1[[#This Row],[Asset Class]]&lt;&gt;"Local",0.25,IF(S1813="y",1,""))</f>
        <v>1</v>
      </c>
      <c r="Y1813" s="95">
        <f t="shared" si="168"/>
        <v>1</v>
      </c>
      <c r="Z1813" s="50"/>
      <c r="AA1813" s="257" t="str">
        <f t="shared" si="169"/>
        <v/>
      </c>
      <c r="AB1813" s="258" t="str">
        <f t="shared" si="170"/>
        <v/>
      </c>
      <c r="AC1813" s="258" t="str">
        <f t="shared" si="171"/>
        <v/>
      </c>
      <c r="AD1813" s="258">
        <f t="shared" si="172"/>
        <v>103772</v>
      </c>
      <c r="AE1813" s="259">
        <f t="shared" si="173"/>
        <v>103772</v>
      </c>
    </row>
    <row r="1814" spans="1:31">
      <c r="A1814" s="26"/>
      <c r="B1814" s="210" t="s">
        <v>3129</v>
      </c>
      <c r="C1814" s="211" t="s">
        <v>3130</v>
      </c>
      <c r="D1814" s="211" t="s">
        <v>106</v>
      </c>
      <c r="E1814" s="211" t="s">
        <v>102</v>
      </c>
      <c r="F1814" s="241" t="s">
        <v>103</v>
      </c>
      <c r="G1814" s="357">
        <v>0.5</v>
      </c>
      <c r="H1814" s="360">
        <v>8284.3535204918498</v>
      </c>
      <c r="I1814" s="365">
        <v>452.87898632773505</v>
      </c>
      <c r="J1814" s="332">
        <f>Table1[[#This Row],[Embellishment Area (m2)]]*Table1[[#This Row],[Construction Unit Rate ($/m)]]*Table1[[#This Row],[Embellishment Area Factor]]</f>
        <v>1875904.8123704761</v>
      </c>
      <c r="K1814" s="246">
        <v>16568.7070409837</v>
      </c>
      <c r="L1814" s="337">
        <v>140.14546069071523</v>
      </c>
      <c r="M1814" s="88">
        <f>Table1[[#This Row],[Size of land (m2)]]*Table1[[#This Row],[Land Unit Rate ($/m2)]]</f>
        <v>2322029.0813081576</v>
      </c>
      <c r="N1814" s="244">
        <v>2021</v>
      </c>
      <c r="O1814" s="202">
        <f>ROUND(IF(Table1[[#This Row],[Valuation Year]]=2016,(Table1[[#This Row],[Total Construction Cost ($)]]+Table1[[#This Row],[Land Value]])*('General Input Sheet'!$G$38/'General Input Sheet'!$G$43),Table1[[#This Row],[Total Construction Cost ($)]]+Table1[[#This Row],[Land Value]]),0)</f>
        <v>4197934</v>
      </c>
      <c r="P1814" s="123" t="str" cm="1">
        <f t="array" ref="P1814">_xlfn.IFS(Table1[[#This Row],[Asset Class]]&lt;&gt;"Local","y",P$11=$E1814,"y",Table1[[#This Row],[Asset Class]]="Local","")</f>
        <v>y</v>
      </c>
      <c r="Q1814" s="86" t="str" cm="1">
        <f t="array" ref="Q1814">_xlfn.IFS(Table1[[#This Row],[Asset Class]]&lt;&gt;"Local","y",Q$11=$E1814,"y",Table1[[#This Row],[Asset Class]]="Local","")</f>
        <v>y</v>
      </c>
      <c r="R1814" s="86" t="str" cm="1">
        <f t="array" ref="R1814">_xlfn.IFS(Table1[[#This Row],[Asset Class]]&lt;&gt;"Local","y",R$11=$E1814,"y",Table1[[#This Row],[Asset Class]]="Local","")</f>
        <v>y</v>
      </c>
      <c r="S1814" s="341" t="str" cm="1">
        <f t="array" ref="S1814">_xlfn.IFS(Table1[[#This Row],[Asset Class]]&lt;&gt;"Local","y",S$11=$E1814,"y",Table1[[#This Row],[Asset Class]]="Local","")</f>
        <v>y</v>
      </c>
      <c r="T1814" s="50"/>
      <c r="U1814" s="95">
        <f>IF(Table1[[#This Row],[Asset Class]]&lt;&gt;"Local",0.25,IF(P1814="y",1,""))</f>
        <v>0.25</v>
      </c>
      <c r="V1814" s="415">
        <f>IF(Table1[[#This Row],[Asset Class]]&lt;&gt;"Local",0.25,IF(Q1814="y",1,""))</f>
        <v>0.25</v>
      </c>
      <c r="W1814" s="415">
        <f>IF(Table1[[#This Row],[Asset Class]]&lt;&gt;"Local",0.25,IF(R1814="y",1,""))</f>
        <v>0.25</v>
      </c>
      <c r="X1814" s="415">
        <f>IF(Table1[[#This Row],[Asset Class]]&lt;&gt;"Local",0.25,IF(S1814="y",1,""))</f>
        <v>0.25</v>
      </c>
      <c r="Y1814" s="95">
        <f t="shared" si="168"/>
        <v>1</v>
      </c>
      <c r="Z1814" s="50"/>
      <c r="AA1814" s="257">
        <f t="shared" si="169"/>
        <v>1049483.5</v>
      </c>
      <c r="AB1814" s="258">
        <f t="shared" si="170"/>
        <v>1049483.5</v>
      </c>
      <c r="AC1814" s="258">
        <f t="shared" si="171"/>
        <v>1049483.5</v>
      </c>
      <c r="AD1814" s="258">
        <f t="shared" si="172"/>
        <v>1049483.5</v>
      </c>
      <c r="AE1814" s="259">
        <f t="shared" si="173"/>
        <v>4197934</v>
      </c>
    </row>
    <row r="1815" spans="1:31">
      <c r="A1815" s="26"/>
      <c r="B1815" s="210" t="s">
        <v>3131</v>
      </c>
      <c r="C1815" s="211" t="s">
        <v>3132</v>
      </c>
      <c r="D1815" s="211" t="s">
        <v>111</v>
      </c>
      <c r="E1815" s="211" t="s">
        <v>102</v>
      </c>
      <c r="F1815" s="241" t="s">
        <v>103</v>
      </c>
      <c r="G1815" s="357">
        <v>0.5</v>
      </c>
      <c r="H1815" s="360">
        <v>828.89934731130995</v>
      </c>
      <c r="I1815" s="365">
        <v>143.96305955739601</v>
      </c>
      <c r="J1815" s="332">
        <f>Table1[[#This Row],[Embellishment Area (m2)]]*Table1[[#This Row],[Construction Unit Rate ($/m)]]*Table1[[#This Row],[Embellishment Area Factor]]</f>
        <v>59665.443052032395</v>
      </c>
      <c r="K1815" s="246">
        <v>1657.7986946226199</v>
      </c>
      <c r="L1815" s="337">
        <v>39.027494808321961</v>
      </c>
      <c r="M1815" s="88">
        <f>Table1[[#This Row],[Size of land (m2)]]*Table1[[#This Row],[Land Unit Rate ($/m2)]]</f>
        <v>64699.729947627224</v>
      </c>
      <c r="N1815" s="244">
        <v>2021</v>
      </c>
      <c r="O1815" s="202">
        <f>ROUND(IF(Table1[[#This Row],[Valuation Year]]=2016,(Table1[[#This Row],[Total Construction Cost ($)]]+Table1[[#This Row],[Land Value]])*('General Input Sheet'!$G$38/'General Input Sheet'!$G$43),Table1[[#This Row],[Total Construction Cost ($)]]+Table1[[#This Row],[Land Value]]),0)</f>
        <v>124365</v>
      </c>
      <c r="P1815" s="123" t="str" cm="1">
        <f t="array" ref="P1815">_xlfn.IFS(Table1[[#This Row],[Asset Class]]&lt;&gt;"Local","y",P$11=$E1815,"y",Table1[[#This Row],[Asset Class]]="Local","")</f>
        <v/>
      </c>
      <c r="Q1815" s="86" t="str" cm="1">
        <f t="array" ref="Q1815">_xlfn.IFS(Table1[[#This Row],[Asset Class]]&lt;&gt;"Local","y",Q$11=$E1815,"y",Table1[[#This Row],[Asset Class]]="Local","")</f>
        <v/>
      </c>
      <c r="R1815" s="86" t="str" cm="1">
        <f t="array" ref="R1815">_xlfn.IFS(Table1[[#This Row],[Asset Class]]&lt;&gt;"Local","y",R$11=$E1815,"y",Table1[[#This Row],[Asset Class]]="Local","")</f>
        <v>y</v>
      </c>
      <c r="S1815" s="341" t="str" cm="1">
        <f t="array" ref="S1815">_xlfn.IFS(Table1[[#This Row],[Asset Class]]&lt;&gt;"Local","y",S$11=$E1815,"y",Table1[[#This Row],[Asset Class]]="Local","")</f>
        <v/>
      </c>
      <c r="T1815" s="50"/>
      <c r="U1815" s="95" t="str">
        <f>IF(Table1[[#This Row],[Asset Class]]&lt;&gt;"Local",0.25,IF(P1815="y",1,""))</f>
        <v/>
      </c>
      <c r="V1815" s="415" t="str">
        <f>IF(Table1[[#This Row],[Asset Class]]&lt;&gt;"Local",0.25,IF(Q1815="y",1,""))</f>
        <v/>
      </c>
      <c r="W1815" s="415">
        <f>IF(Table1[[#This Row],[Asset Class]]&lt;&gt;"Local",0.25,IF(R1815="y",1,""))</f>
        <v>1</v>
      </c>
      <c r="X1815" s="415" t="str">
        <f>IF(Table1[[#This Row],[Asset Class]]&lt;&gt;"Local",0.25,IF(S1815="y",1,""))</f>
        <v/>
      </c>
      <c r="Y1815" s="95">
        <f t="shared" si="168"/>
        <v>1</v>
      </c>
      <c r="Z1815" s="50"/>
      <c r="AA1815" s="257" t="str">
        <f t="shared" si="169"/>
        <v/>
      </c>
      <c r="AB1815" s="258" t="str">
        <f t="shared" si="170"/>
        <v/>
      </c>
      <c r="AC1815" s="258">
        <f t="shared" si="171"/>
        <v>124365</v>
      </c>
      <c r="AD1815" s="258" t="str">
        <f t="shared" si="172"/>
        <v/>
      </c>
      <c r="AE1815" s="259">
        <f t="shared" si="173"/>
        <v>124365</v>
      </c>
    </row>
    <row r="1816" spans="1:31">
      <c r="A1816" s="26"/>
      <c r="B1816" s="210" t="s">
        <v>3133</v>
      </c>
      <c r="C1816" s="211" t="s">
        <v>3134</v>
      </c>
      <c r="D1816" s="211" t="s">
        <v>111</v>
      </c>
      <c r="E1816" s="211" t="s">
        <v>102</v>
      </c>
      <c r="F1816" s="241" t="s">
        <v>103</v>
      </c>
      <c r="G1816" s="357">
        <v>0.5</v>
      </c>
      <c r="H1816" s="360">
        <v>1353.6664546419249</v>
      </c>
      <c r="I1816" s="365">
        <v>143.96305955739601</v>
      </c>
      <c r="J1816" s="332">
        <f>Table1[[#This Row],[Embellishment Area (m2)]]*Table1[[#This Row],[Construction Unit Rate ($/m)]]*Table1[[#This Row],[Embellishment Area Factor]]</f>
        <v>97438.982215232274</v>
      </c>
      <c r="K1816" s="246">
        <v>0</v>
      </c>
      <c r="L1816" s="337">
        <v>39.027494808321961</v>
      </c>
      <c r="M1816" s="88">
        <f>Table1[[#This Row],[Size of land (m2)]]*Table1[[#This Row],[Land Unit Rate ($/m2)]]</f>
        <v>0</v>
      </c>
      <c r="N1816" s="244">
        <v>2021</v>
      </c>
      <c r="O1816" s="202">
        <f>ROUND(IF(Table1[[#This Row],[Valuation Year]]=2016,(Table1[[#This Row],[Total Construction Cost ($)]]+Table1[[#This Row],[Land Value]])*('General Input Sheet'!$G$38/'General Input Sheet'!$G$43),Table1[[#This Row],[Total Construction Cost ($)]]+Table1[[#This Row],[Land Value]]),0)</f>
        <v>97439</v>
      </c>
      <c r="P1816" s="123" t="str" cm="1">
        <f t="array" ref="P1816">_xlfn.IFS(Table1[[#This Row],[Asset Class]]&lt;&gt;"Local","y",P$11=$E1816,"y",Table1[[#This Row],[Asset Class]]="Local","")</f>
        <v/>
      </c>
      <c r="Q1816" s="86" t="str" cm="1">
        <f t="array" ref="Q1816">_xlfn.IFS(Table1[[#This Row],[Asset Class]]&lt;&gt;"Local","y",Q$11=$E1816,"y",Table1[[#This Row],[Asset Class]]="Local","")</f>
        <v/>
      </c>
      <c r="R1816" s="86" t="str" cm="1">
        <f t="array" ref="R1816">_xlfn.IFS(Table1[[#This Row],[Asset Class]]&lt;&gt;"Local","y",R$11=$E1816,"y",Table1[[#This Row],[Asset Class]]="Local","")</f>
        <v>y</v>
      </c>
      <c r="S1816" s="341" t="str" cm="1">
        <f t="array" ref="S1816">_xlfn.IFS(Table1[[#This Row],[Asset Class]]&lt;&gt;"Local","y",S$11=$E1816,"y",Table1[[#This Row],[Asset Class]]="Local","")</f>
        <v/>
      </c>
      <c r="T1816" s="50"/>
      <c r="U1816" s="95" t="str">
        <f>IF(Table1[[#This Row],[Asset Class]]&lt;&gt;"Local",0.25,IF(P1816="y",1,""))</f>
        <v/>
      </c>
      <c r="V1816" s="415" t="str">
        <f>IF(Table1[[#This Row],[Asset Class]]&lt;&gt;"Local",0.25,IF(Q1816="y",1,""))</f>
        <v/>
      </c>
      <c r="W1816" s="415">
        <f>IF(Table1[[#This Row],[Asset Class]]&lt;&gt;"Local",0.25,IF(R1816="y",1,""))</f>
        <v>1</v>
      </c>
      <c r="X1816" s="415" t="str">
        <f>IF(Table1[[#This Row],[Asset Class]]&lt;&gt;"Local",0.25,IF(S1816="y",1,""))</f>
        <v/>
      </c>
      <c r="Y1816" s="95">
        <f t="shared" si="168"/>
        <v>1</v>
      </c>
      <c r="Z1816" s="50"/>
      <c r="AA1816" s="257" t="str">
        <f t="shared" si="169"/>
        <v/>
      </c>
      <c r="AB1816" s="258" t="str">
        <f t="shared" si="170"/>
        <v/>
      </c>
      <c r="AC1816" s="258">
        <f t="shared" si="171"/>
        <v>97439</v>
      </c>
      <c r="AD1816" s="258" t="str">
        <f t="shared" si="172"/>
        <v/>
      </c>
      <c r="AE1816" s="259">
        <f t="shared" si="173"/>
        <v>97439</v>
      </c>
    </row>
    <row r="1817" spans="1:31">
      <c r="A1817" s="26"/>
      <c r="B1817" s="210" t="s">
        <v>3135</v>
      </c>
      <c r="C1817" s="211" t="s">
        <v>3136</v>
      </c>
      <c r="D1817" s="211" t="s">
        <v>111</v>
      </c>
      <c r="E1817" s="211" t="s">
        <v>102</v>
      </c>
      <c r="F1817" s="241" t="s">
        <v>103</v>
      </c>
      <c r="G1817" s="357">
        <v>0.5</v>
      </c>
      <c r="H1817" s="360">
        <v>1830.7056877883135</v>
      </c>
      <c r="I1817" s="365">
        <v>143.96305955739601</v>
      </c>
      <c r="J1817" s="332">
        <f>Table1[[#This Row],[Embellishment Area (m2)]]*Table1[[#This Row],[Construction Unit Rate ($/m)]]*Table1[[#This Row],[Embellishment Area Factor]]</f>
        <v>131776.99598156629</v>
      </c>
      <c r="K1817" s="246">
        <v>0</v>
      </c>
      <c r="L1817" s="337">
        <v>39.027494808321961</v>
      </c>
      <c r="M1817" s="88">
        <f>Table1[[#This Row],[Size of land (m2)]]*Table1[[#This Row],[Land Unit Rate ($/m2)]]</f>
        <v>0</v>
      </c>
      <c r="N1817" s="244">
        <v>2021</v>
      </c>
      <c r="O1817" s="202">
        <f>ROUND(IF(Table1[[#This Row],[Valuation Year]]=2016,(Table1[[#This Row],[Total Construction Cost ($)]]+Table1[[#This Row],[Land Value]])*('General Input Sheet'!$G$38/'General Input Sheet'!$G$43),Table1[[#This Row],[Total Construction Cost ($)]]+Table1[[#This Row],[Land Value]]),0)</f>
        <v>131777</v>
      </c>
      <c r="P1817" s="123" t="str" cm="1">
        <f t="array" ref="P1817">_xlfn.IFS(Table1[[#This Row],[Asset Class]]&lt;&gt;"Local","y",P$11=$E1817,"y",Table1[[#This Row],[Asset Class]]="Local","")</f>
        <v/>
      </c>
      <c r="Q1817" s="86" t="str" cm="1">
        <f t="array" ref="Q1817">_xlfn.IFS(Table1[[#This Row],[Asset Class]]&lt;&gt;"Local","y",Q$11=$E1817,"y",Table1[[#This Row],[Asset Class]]="Local","")</f>
        <v/>
      </c>
      <c r="R1817" s="86" t="str" cm="1">
        <f t="array" ref="R1817">_xlfn.IFS(Table1[[#This Row],[Asset Class]]&lt;&gt;"Local","y",R$11=$E1817,"y",Table1[[#This Row],[Asset Class]]="Local","")</f>
        <v>y</v>
      </c>
      <c r="S1817" s="341" t="str" cm="1">
        <f t="array" ref="S1817">_xlfn.IFS(Table1[[#This Row],[Asset Class]]&lt;&gt;"Local","y",S$11=$E1817,"y",Table1[[#This Row],[Asset Class]]="Local","")</f>
        <v/>
      </c>
      <c r="T1817" s="50"/>
      <c r="U1817" s="95" t="str">
        <f>IF(Table1[[#This Row],[Asset Class]]&lt;&gt;"Local",0.25,IF(P1817="y",1,""))</f>
        <v/>
      </c>
      <c r="V1817" s="415" t="str">
        <f>IF(Table1[[#This Row],[Asset Class]]&lt;&gt;"Local",0.25,IF(Q1817="y",1,""))</f>
        <v/>
      </c>
      <c r="W1817" s="415">
        <f>IF(Table1[[#This Row],[Asset Class]]&lt;&gt;"Local",0.25,IF(R1817="y",1,""))</f>
        <v>1</v>
      </c>
      <c r="X1817" s="415" t="str">
        <f>IF(Table1[[#This Row],[Asset Class]]&lt;&gt;"Local",0.25,IF(S1817="y",1,""))</f>
        <v/>
      </c>
      <c r="Y1817" s="95">
        <f t="shared" si="168"/>
        <v>1</v>
      </c>
      <c r="Z1817" s="50"/>
      <c r="AA1817" s="257" t="str">
        <f t="shared" si="169"/>
        <v/>
      </c>
      <c r="AB1817" s="258" t="str">
        <f t="shared" si="170"/>
        <v/>
      </c>
      <c r="AC1817" s="258">
        <f t="shared" si="171"/>
        <v>131777</v>
      </c>
      <c r="AD1817" s="258" t="str">
        <f t="shared" si="172"/>
        <v/>
      </c>
      <c r="AE1817" s="259">
        <f t="shared" si="173"/>
        <v>131777</v>
      </c>
    </row>
    <row r="1818" spans="1:31">
      <c r="A1818" s="26"/>
      <c r="B1818" s="210" t="s">
        <v>3137</v>
      </c>
      <c r="C1818" s="211" t="s">
        <v>3138</v>
      </c>
      <c r="D1818" s="211" t="s">
        <v>111</v>
      </c>
      <c r="E1818" s="211" t="s">
        <v>102</v>
      </c>
      <c r="F1818" s="241" t="s">
        <v>103</v>
      </c>
      <c r="G1818" s="357">
        <v>0.5</v>
      </c>
      <c r="H1818" s="360">
        <v>2295.3704602585976</v>
      </c>
      <c r="I1818" s="365">
        <v>143.96305955739601</v>
      </c>
      <c r="J1818" s="332">
        <f>Table1[[#This Row],[Embellishment Area (m2)]]*Table1[[#This Row],[Construction Unit Rate ($/m)]]*Table1[[#This Row],[Embellishment Area Factor]]</f>
        <v>165224.277138248</v>
      </c>
      <c r="K1818" s="246">
        <v>0</v>
      </c>
      <c r="L1818" s="337">
        <v>39.027494808321961</v>
      </c>
      <c r="M1818" s="88">
        <f>Table1[[#This Row],[Size of land (m2)]]*Table1[[#This Row],[Land Unit Rate ($/m2)]]</f>
        <v>0</v>
      </c>
      <c r="N1818" s="244">
        <v>2021</v>
      </c>
      <c r="O1818" s="202">
        <f>ROUND(IF(Table1[[#This Row],[Valuation Year]]=2016,(Table1[[#This Row],[Total Construction Cost ($)]]+Table1[[#This Row],[Land Value]])*('General Input Sheet'!$G$38/'General Input Sheet'!$G$43),Table1[[#This Row],[Total Construction Cost ($)]]+Table1[[#This Row],[Land Value]]),0)</f>
        <v>165224</v>
      </c>
      <c r="P1818" s="123" t="str" cm="1">
        <f t="array" ref="P1818">_xlfn.IFS(Table1[[#This Row],[Asset Class]]&lt;&gt;"Local","y",P$11=$E1818,"y",Table1[[#This Row],[Asset Class]]="Local","")</f>
        <v/>
      </c>
      <c r="Q1818" s="86" t="str" cm="1">
        <f t="array" ref="Q1818">_xlfn.IFS(Table1[[#This Row],[Asset Class]]&lt;&gt;"Local","y",Q$11=$E1818,"y",Table1[[#This Row],[Asset Class]]="Local","")</f>
        <v/>
      </c>
      <c r="R1818" s="86" t="str" cm="1">
        <f t="array" ref="R1818">_xlfn.IFS(Table1[[#This Row],[Asset Class]]&lt;&gt;"Local","y",R$11=$E1818,"y",Table1[[#This Row],[Asset Class]]="Local","")</f>
        <v>y</v>
      </c>
      <c r="S1818" s="341" t="str" cm="1">
        <f t="array" ref="S1818">_xlfn.IFS(Table1[[#This Row],[Asset Class]]&lt;&gt;"Local","y",S$11=$E1818,"y",Table1[[#This Row],[Asset Class]]="Local","")</f>
        <v/>
      </c>
      <c r="T1818" s="50"/>
      <c r="U1818" s="95" t="str">
        <f>IF(Table1[[#This Row],[Asset Class]]&lt;&gt;"Local",0.25,IF(P1818="y",1,""))</f>
        <v/>
      </c>
      <c r="V1818" s="415" t="str">
        <f>IF(Table1[[#This Row],[Asset Class]]&lt;&gt;"Local",0.25,IF(Q1818="y",1,""))</f>
        <v/>
      </c>
      <c r="W1818" s="415">
        <f>IF(Table1[[#This Row],[Asset Class]]&lt;&gt;"Local",0.25,IF(R1818="y",1,""))</f>
        <v>1</v>
      </c>
      <c r="X1818" s="415" t="str">
        <f>IF(Table1[[#This Row],[Asset Class]]&lt;&gt;"Local",0.25,IF(S1818="y",1,""))</f>
        <v/>
      </c>
      <c r="Y1818" s="95">
        <f t="shared" si="168"/>
        <v>1</v>
      </c>
      <c r="Z1818" s="50"/>
      <c r="AA1818" s="257" t="str">
        <f t="shared" si="169"/>
        <v/>
      </c>
      <c r="AB1818" s="258" t="str">
        <f t="shared" si="170"/>
        <v/>
      </c>
      <c r="AC1818" s="258">
        <f t="shared" si="171"/>
        <v>165224</v>
      </c>
      <c r="AD1818" s="258" t="str">
        <f t="shared" si="172"/>
        <v/>
      </c>
      <c r="AE1818" s="259">
        <f t="shared" si="173"/>
        <v>165224</v>
      </c>
    </row>
    <row r="1819" spans="1:31">
      <c r="A1819" s="26"/>
      <c r="B1819" s="210" t="s">
        <v>3139</v>
      </c>
      <c r="C1819" s="211" t="s">
        <v>3140</v>
      </c>
      <c r="D1819" s="211" t="s">
        <v>106</v>
      </c>
      <c r="E1819" s="211" t="s">
        <v>102</v>
      </c>
      <c r="F1819" s="241" t="s">
        <v>136</v>
      </c>
      <c r="G1819" s="357">
        <v>0.5</v>
      </c>
      <c r="H1819" s="360">
        <v>27884.40012379389</v>
      </c>
      <c r="I1819" s="365">
        <v>452.87898632773505</v>
      </c>
      <c r="J1819" s="332">
        <f>Table1[[#This Row],[Embellishment Area (m2)]]*Table1[[#This Row],[Construction Unit Rate ($/m)]]*Table1[[#This Row],[Embellishment Area Factor]]</f>
        <v>6314129.4312103735</v>
      </c>
      <c r="K1819" s="246">
        <v>0</v>
      </c>
      <c r="L1819" s="337">
        <v>140.14546069071523</v>
      </c>
      <c r="M1819" s="88">
        <f>Table1[[#This Row],[Size of land (m2)]]*Table1[[#This Row],[Land Unit Rate ($/m2)]]</f>
        <v>0</v>
      </c>
      <c r="N1819" s="244">
        <v>2021</v>
      </c>
      <c r="O1819" s="202">
        <f>ROUND(IF(Table1[[#This Row],[Valuation Year]]=2016,(Table1[[#This Row],[Total Construction Cost ($)]]+Table1[[#This Row],[Land Value]])*('General Input Sheet'!$G$38/'General Input Sheet'!$G$43),Table1[[#This Row],[Total Construction Cost ($)]]+Table1[[#This Row],[Land Value]]),0)</f>
        <v>6314129</v>
      </c>
      <c r="P1819" s="123" t="str" cm="1">
        <f t="array" ref="P1819">_xlfn.IFS(Table1[[#This Row],[Asset Class]]&lt;&gt;"Local","y",P$11=$E1819,"y",Table1[[#This Row],[Asset Class]]="Local","")</f>
        <v>y</v>
      </c>
      <c r="Q1819" s="86" t="str" cm="1">
        <f t="array" ref="Q1819">_xlfn.IFS(Table1[[#This Row],[Asset Class]]&lt;&gt;"Local","y",Q$11=$E1819,"y",Table1[[#This Row],[Asset Class]]="Local","")</f>
        <v>y</v>
      </c>
      <c r="R1819" s="86" t="str" cm="1">
        <f t="array" ref="R1819">_xlfn.IFS(Table1[[#This Row],[Asset Class]]&lt;&gt;"Local","y",R$11=$E1819,"y",Table1[[#This Row],[Asset Class]]="Local","")</f>
        <v>y</v>
      </c>
      <c r="S1819" s="341" t="str" cm="1">
        <f t="array" ref="S1819">_xlfn.IFS(Table1[[#This Row],[Asset Class]]&lt;&gt;"Local","y",S$11=$E1819,"y",Table1[[#This Row],[Asset Class]]="Local","")</f>
        <v>y</v>
      </c>
      <c r="T1819" s="50"/>
      <c r="U1819" s="95">
        <f>IF(Table1[[#This Row],[Asset Class]]&lt;&gt;"Local",0.25,IF(P1819="y",1,""))</f>
        <v>0.25</v>
      </c>
      <c r="V1819" s="415">
        <f>IF(Table1[[#This Row],[Asset Class]]&lt;&gt;"Local",0.25,IF(Q1819="y",1,""))</f>
        <v>0.25</v>
      </c>
      <c r="W1819" s="415">
        <f>IF(Table1[[#This Row],[Asset Class]]&lt;&gt;"Local",0.25,IF(R1819="y",1,""))</f>
        <v>0.25</v>
      </c>
      <c r="X1819" s="415">
        <f>IF(Table1[[#This Row],[Asset Class]]&lt;&gt;"Local",0.25,IF(S1819="y",1,""))</f>
        <v>0.25</v>
      </c>
      <c r="Y1819" s="95">
        <f t="shared" si="168"/>
        <v>1</v>
      </c>
      <c r="Z1819" s="50"/>
      <c r="AA1819" s="257">
        <f t="shared" si="169"/>
        <v>1578532.25</v>
      </c>
      <c r="AB1819" s="258">
        <f t="shared" si="170"/>
        <v>1578532.25</v>
      </c>
      <c r="AC1819" s="258">
        <f t="shared" si="171"/>
        <v>1578532.25</v>
      </c>
      <c r="AD1819" s="258">
        <f t="shared" si="172"/>
        <v>1578532.25</v>
      </c>
      <c r="AE1819" s="259">
        <f t="shared" si="173"/>
        <v>6314129</v>
      </c>
    </row>
    <row r="1820" spans="1:31">
      <c r="A1820" s="26"/>
      <c r="B1820" s="210" t="s">
        <v>3141</v>
      </c>
      <c r="C1820" s="211" t="s">
        <v>3142</v>
      </c>
      <c r="D1820" s="211" t="s">
        <v>111</v>
      </c>
      <c r="E1820" s="211" t="s">
        <v>107</v>
      </c>
      <c r="F1820" s="241" t="s">
        <v>108</v>
      </c>
      <c r="G1820" s="357">
        <v>0.5</v>
      </c>
      <c r="H1820" s="360">
        <v>817.75582888967597</v>
      </c>
      <c r="I1820" s="365">
        <v>111.62041035606889</v>
      </c>
      <c r="J1820" s="332">
        <f>Table1[[#This Row],[Embellishment Area (m2)]]*Table1[[#This Row],[Construction Unit Rate ($/m)]]*Table1[[#This Row],[Embellishment Area Factor]]</f>
        <v>45639.120595866443</v>
      </c>
      <c r="K1820" s="246">
        <v>0</v>
      </c>
      <c r="L1820" s="337">
        <v>66.125722619436161</v>
      </c>
      <c r="M1820" s="88">
        <f>Table1[[#This Row],[Size of land (m2)]]*Table1[[#This Row],[Land Unit Rate ($/m2)]]</f>
        <v>0</v>
      </c>
      <c r="N1820" s="244">
        <v>2021</v>
      </c>
      <c r="O1820" s="202">
        <f>ROUND(IF(Table1[[#This Row],[Valuation Year]]=2016,(Table1[[#This Row],[Total Construction Cost ($)]]+Table1[[#This Row],[Land Value]])*('General Input Sheet'!$G$38/'General Input Sheet'!$G$43),Table1[[#This Row],[Total Construction Cost ($)]]+Table1[[#This Row],[Land Value]]),0)</f>
        <v>45639</v>
      </c>
      <c r="P1820" s="123" t="str" cm="1">
        <f t="array" ref="P1820">_xlfn.IFS(Table1[[#This Row],[Asset Class]]&lt;&gt;"Local","y",P$11=$E1820,"y",Table1[[#This Row],[Asset Class]]="Local","")</f>
        <v>y</v>
      </c>
      <c r="Q1820" s="86" t="str" cm="1">
        <f t="array" ref="Q1820">_xlfn.IFS(Table1[[#This Row],[Asset Class]]&lt;&gt;"Local","y",Q$11=$E1820,"y",Table1[[#This Row],[Asset Class]]="Local","")</f>
        <v/>
      </c>
      <c r="R1820" s="86" t="str" cm="1">
        <f t="array" ref="R1820">_xlfn.IFS(Table1[[#This Row],[Asset Class]]&lt;&gt;"Local","y",R$11=$E1820,"y",Table1[[#This Row],[Asset Class]]="Local","")</f>
        <v/>
      </c>
      <c r="S1820" s="341" t="str" cm="1">
        <f t="array" ref="S1820">_xlfn.IFS(Table1[[#This Row],[Asset Class]]&lt;&gt;"Local","y",S$11=$E1820,"y",Table1[[#This Row],[Asset Class]]="Local","")</f>
        <v/>
      </c>
      <c r="T1820" s="50"/>
      <c r="U1820" s="95">
        <f>IF(Table1[[#This Row],[Asset Class]]&lt;&gt;"Local",0.25,IF(P1820="y",1,""))</f>
        <v>1</v>
      </c>
      <c r="V1820" s="415" t="str">
        <f>IF(Table1[[#This Row],[Asset Class]]&lt;&gt;"Local",0.25,IF(Q1820="y",1,""))</f>
        <v/>
      </c>
      <c r="W1820" s="415" t="str">
        <f>IF(Table1[[#This Row],[Asset Class]]&lt;&gt;"Local",0.25,IF(R1820="y",1,""))</f>
        <v/>
      </c>
      <c r="X1820" s="415" t="str">
        <f>IF(Table1[[#This Row],[Asset Class]]&lt;&gt;"Local",0.25,IF(S1820="y",1,""))</f>
        <v/>
      </c>
      <c r="Y1820" s="95">
        <f t="shared" si="168"/>
        <v>1</v>
      </c>
      <c r="Z1820" s="50"/>
      <c r="AA1820" s="257">
        <f t="shared" si="169"/>
        <v>45639</v>
      </c>
      <c r="AB1820" s="258" t="str">
        <f t="shared" si="170"/>
        <v/>
      </c>
      <c r="AC1820" s="258" t="str">
        <f t="shared" si="171"/>
        <v/>
      </c>
      <c r="AD1820" s="258" t="str">
        <f t="shared" si="172"/>
        <v/>
      </c>
      <c r="AE1820" s="259">
        <f t="shared" si="173"/>
        <v>45639</v>
      </c>
    </row>
    <row r="1821" spans="1:31">
      <c r="A1821" s="26"/>
      <c r="B1821" s="210" t="s">
        <v>3143</v>
      </c>
      <c r="C1821" s="211" t="s">
        <v>3144</v>
      </c>
      <c r="D1821" s="211" t="s">
        <v>111</v>
      </c>
      <c r="E1821" s="211" t="s">
        <v>107</v>
      </c>
      <c r="F1821" s="241" t="s">
        <v>108</v>
      </c>
      <c r="G1821" s="357">
        <v>0.5</v>
      </c>
      <c r="H1821" s="360">
        <v>717.09012164441651</v>
      </c>
      <c r="I1821" s="365">
        <v>111.62041035606889</v>
      </c>
      <c r="J1821" s="332">
        <f>Table1[[#This Row],[Embellishment Area (m2)]]*Table1[[#This Row],[Construction Unit Rate ($/m)]]*Table1[[#This Row],[Embellishment Area Factor]]</f>
        <v>40020.946820116566</v>
      </c>
      <c r="K1821" s="246">
        <v>0</v>
      </c>
      <c r="L1821" s="337">
        <v>66.125722619436161</v>
      </c>
      <c r="M1821" s="88">
        <f>Table1[[#This Row],[Size of land (m2)]]*Table1[[#This Row],[Land Unit Rate ($/m2)]]</f>
        <v>0</v>
      </c>
      <c r="N1821" s="244">
        <v>2021</v>
      </c>
      <c r="O1821" s="202">
        <f>ROUND(IF(Table1[[#This Row],[Valuation Year]]=2016,(Table1[[#This Row],[Total Construction Cost ($)]]+Table1[[#This Row],[Land Value]])*('General Input Sheet'!$G$38/'General Input Sheet'!$G$43),Table1[[#This Row],[Total Construction Cost ($)]]+Table1[[#This Row],[Land Value]]),0)</f>
        <v>40021</v>
      </c>
      <c r="P1821" s="123" t="str" cm="1">
        <f t="array" ref="P1821">_xlfn.IFS(Table1[[#This Row],[Asset Class]]&lt;&gt;"Local","y",P$11=$E1821,"y",Table1[[#This Row],[Asset Class]]="Local","")</f>
        <v>y</v>
      </c>
      <c r="Q1821" s="86" t="str" cm="1">
        <f t="array" ref="Q1821">_xlfn.IFS(Table1[[#This Row],[Asset Class]]&lt;&gt;"Local","y",Q$11=$E1821,"y",Table1[[#This Row],[Asset Class]]="Local","")</f>
        <v/>
      </c>
      <c r="R1821" s="86" t="str" cm="1">
        <f t="array" ref="R1821">_xlfn.IFS(Table1[[#This Row],[Asset Class]]&lt;&gt;"Local","y",R$11=$E1821,"y",Table1[[#This Row],[Asset Class]]="Local","")</f>
        <v/>
      </c>
      <c r="S1821" s="341" t="str" cm="1">
        <f t="array" ref="S1821">_xlfn.IFS(Table1[[#This Row],[Asset Class]]&lt;&gt;"Local","y",S$11=$E1821,"y",Table1[[#This Row],[Asset Class]]="Local","")</f>
        <v/>
      </c>
      <c r="T1821" s="50"/>
      <c r="U1821" s="95">
        <f>IF(Table1[[#This Row],[Asset Class]]&lt;&gt;"Local",0.25,IF(P1821="y",1,""))</f>
        <v>1</v>
      </c>
      <c r="V1821" s="415" t="str">
        <f>IF(Table1[[#This Row],[Asset Class]]&lt;&gt;"Local",0.25,IF(Q1821="y",1,""))</f>
        <v/>
      </c>
      <c r="W1821" s="415" t="str">
        <f>IF(Table1[[#This Row],[Asset Class]]&lt;&gt;"Local",0.25,IF(R1821="y",1,""))</f>
        <v/>
      </c>
      <c r="X1821" s="415" t="str">
        <f>IF(Table1[[#This Row],[Asset Class]]&lt;&gt;"Local",0.25,IF(S1821="y",1,""))</f>
        <v/>
      </c>
      <c r="Y1821" s="95">
        <f t="shared" si="168"/>
        <v>1</v>
      </c>
      <c r="Z1821" s="50"/>
      <c r="AA1821" s="257">
        <f t="shared" si="169"/>
        <v>40021</v>
      </c>
      <c r="AB1821" s="258" t="str">
        <f t="shared" si="170"/>
        <v/>
      </c>
      <c r="AC1821" s="258" t="str">
        <f t="shared" si="171"/>
        <v/>
      </c>
      <c r="AD1821" s="258" t="str">
        <f t="shared" si="172"/>
        <v/>
      </c>
      <c r="AE1821" s="259">
        <f t="shared" si="173"/>
        <v>40021</v>
      </c>
    </row>
    <row r="1822" spans="1:31">
      <c r="A1822" s="26"/>
      <c r="B1822" s="210" t="s">
        <v>3145</v>
      </c>
      <c r="C1822" s="211" t="s">
        <v>3146</v>
      </c>
      <c r="D1822" s="211" t="s">
        <v>111</v>
      </c>
      <c r="E1822" s="211" t="s">
        <v>143</v>
      </c>
      <c r="F1822" s="241" t="s">
        <v>103</v>
      </c>
      <c r="G1822" s="357">
        <v>0.5</v>
      </c>
      <c r="H1822" s="360">
        <v>1207.1549884685485</v>
      </c>
      <c r="I1822" s="365">
        <v>115.6419902144599</v>
      </c>
      <c r="J1822" s="332">
        <f>Table1[[#This Row],[Embellishment Area (m2)]]*Table1[[#This Row],[Construction Unit Rate ($/m)]]*Table1[[#This Row],[Embellishment Area Factor]]</f>
        <v>69798.902681908163</v>
      </c>
      <c r="K1822" s="246">
        <v>0</v>
      </c>
      <c r="L1822" s="337">
        <v>85.331826959272703</v>
      </c>
      <c r="M1822" s="88">
        <f>Table1[[#This Row],[Size of land (m2)]]*Table1[[#This Row],[Land Unit Rate ($/m2)]]</f>
        <v>0</v>
      </c>
      <c r="N1822" s="244">
        <v>2021</v>
      </c>
      <c r="O1822" s="202">
        <f>ROUND(IF(Table1[[#This Row],[Valuation Year]]=2016,(Table1[[#This Row],[Total Construction Cost ($)]]+Table1[[#This Row],[Land Value]])*('General Input Sheet'!$G$38/'General Input Sheet'!$G$43),Table1[[#This Row],[Total Construction Cost ($)]]+Table1[[#This Row],[Land Value]]),0)</f>
        <v>69799</v>
      </c>
      <c r="P1822" s="123" t="str" cm="1">
        <f t="array" ref="P1822">_xlfn.IFS(Table1[[#This Row],[Asset Class]]&lt;&gt;"Local","y",P$11=$E1822,"y",Table1[[#This Row],[Asset Class]]="Local","")</f>
        <v/>
      </c>
      <c r="Q1822" s="86" t="str" cm="1">
        <f t="array" ref="Q1822">_xlfn.IFS(Table1[[#This Row],[Asset Class]]&lt;&gt;"Local","y",Q$11=$E1822,"y",Table1[[#This Row],[Asset Class]]="Local","")</f>
        <v>y</v>
      </c>
      <c r="R1822" s="86" t="str" cm="1">
        <f t="array" ref="R1822">_xlfn.IFS(Table1[[#This Row],[Asset Class]]&lt;&gt;"Local","y",R$11=$E1822,"y",Table1[[#This Row],[Asset Class]]="Local","")</f>
        <v/>
      </c>
      <c r="S1822" s="341" t="str" cm="1">
        <f t="array" ref="S1822">_xlfn.IFS(Table1[[#This Row],[Asset Class]]&lt;&gt;"Local","y",S$11=$E1822,"y",Table1[[#This Row],[Asset Class]]="Local","")</f>
        <v/>
      </c>
      <c r="T1822" s="50"/>
      <c r="U1822" s="95" t="str">
        <f>IF(Table1[[#This Row],[Asset Class]]&lt;&gt;"Local",0.25,IF(P1822="y",1,""))</f>
        <v/>
      </c>
      <c r="V1822" s="415">
        <f>IF(Table1[[#This Row],[Asset Class]]&lt;&gt;"Local",0.25,IF(Q1822="y",1,""))</f>
        <v>1</v>
      </c>
      <c r="W1822" s="415" t="str">
        <f>IF(Table1[[#This Row],[Asset Class]]&lt;&gt;"Local",0.25,IF(R1822="y",1,""))</f>
        <v/>
      </c>
      <c r="X1822" s="415" t="str">
        <f>IF(Table1[[#This Row],[Asset Class]]&lt;&gt;"Local",0.25,IF(S1822="y",1,""))</f>
        <v/>
      </c>
      <c r="Y1822" s="95">
        <f t="shared" si="168"/>
        <v>1</v>
      </c>
      <c r="Z1822" s="50"/>
      <c r="AA1822" s="257" t="str">
        <f t="shared" si="169"/>
        <v/>
      </c>
      <c r="AB1822" s="258">
        <f t="shared" si="170"/>
        <v>69799</v>
      </c>
      <c r="AC1822" s="258" t="str">
        <f t="shared" si="171"/>
        <v/>
      </c>
      <c r="AD1822" s="258" t="str">
        <f t="shared" si="172"/>
        <v/>
      </c>
      <c r="AE1822" s="259">
        <f t="shared" si="173"/>
        <v>69799</v>
      </c>
    </row>
    <row r="1823" spans="1:31">
      <c r="A1823" s="26"/>
      <c r="B1823" s="210" t="s">
        <v>3147</v>
      </c>
      <c r="C1823" s="211" t="s">
        <v>3148</v>
      </c>
      <c r="D1823" s="211" t="s">
        <v>111</v>
      </c>
      <c r="E1823" s="211" t="s">
        <v>143</v>
      </c>
      <c r="F1823" s="241" t="s">
        <v>103</v>
      </c>
      <c r="G1823" s="357">
        <v>0.5</v>
      </c>
      <c r="H1823" s="360">
        <v>2174.777023099512</v>
      </c>
      <c r="I1823" s="365">
        <v>115.6419902144599</v>
      </c>
      <c r="J1823" s="332">
        <f>Table1[[#This Row],[Embellishment Area (m2)]]*Table1[[#This Row],[Construction Unit Rate ($/m)]]*Table1[[#This Row],[Embellishment Area Factor]]</f>
        <v>125747.77161195299</v>
      </c>
      <c r="K1823" s="246">
        <v>0</v>
      </c>
      <c r="L1823" s="337">
        <v>85.331826959272703</v>
      </c>
      <c r="M1823" s="88">
        <f>Table1[[#This Row],[Size of land (m2)]]*Table1[[#This Row],[Land Unit Rate ($/m2)]]</f>
        <v>0</v>
      </c>
      <c r="N1823" s="244">
        <v>2021</v>
      </c>
      <c r="O1823" s="202">
        <f>ROUND(IF(Table1[[#This Row],[Valuation Year]]=2016,(Table1[[#This Row],[Total Construction Cost ($)]]+Table1[[#This Row],[Land Value]])*('General Input Sheet'!$G$38/'General Input Sheet'!$G$43),Table1[[#This Row],[Total Construction Cost ($)]]+Table1[[#This Row],[Land Value]]),0)</f>
        <v>125748</v>
      </c>
      <c r="P1823" s="123" t="str" cm="1">
        <f t="array" ref="P1823">_xlfn.IFS(Table1[[#This Row],[Asset Class]]&lt;&gt;"Local","y",P$11=$E1823,"y",Table1[[#This Row],[Asset Class]]="Local","")</f>
        <v/>
      </c>
      <c r="Q1823" s="86" t="str" cm="1">
        <f t="array" ref="Q1823">_xlfn.IFS(Table1[[#This Row],[Asset Class]]&lt;&gt;"Local","y",Q$11=$E1823,"y",Table1[[#This Row],[Asset Class]]="Local","")</f>
        <v>y</v>
      </c>
      <c r="R1823" s="86" t="str" cm="1">
        <f t="array" ref="R1823">_xlfn.IFS(Table1[[#This Row],[Asset Class]]&lt;&gt;"Local","y",R$11=$E1823,"y",Table1[[#This Row],[Asset Class]]="Local","")</f>
        <v/>
      </c>
      <c r="S1823" s="341" t="str" cm="1">
        <f t="array" ref="S1823">_xlfn.IFS(Table1[[#This Row],[Asset Class]]&lt;&gt;"Local","y",S$11=$E1823,"y",Table1[[#This Row],[Asset Class]]="Local","")</f>
        <v/>
      </c>
      <c r="T1823" s="50"/>
      <c r="U1823" s="95" t="str">
        <f>IF(Table1[[#This Row],[Asset Class]]&lt;&gt;"Local",0.25,IF(P1823="y",1,""))</f>
        <v/>
      </c>
      <c r="V1823" s="415">
        <f>IF(Table1[[#This Row],[Asset Class]]&lt;&gt;"Local",0.25,IF(Q1823="y",1,""))</f>
        <v>1</v>
      </c>
      <c r="W1823" s="415" t="str">
        <f>IF(Table1[[#This Row],[Asset Class]]&lt;&gt;"Local",0.25,IF(R1823="y",1,""))</f>
        <v/>
      </c>
      <c r="X1823" s="415" t="str">
        <f>IF(Table1[[#This Row],[Asset Class]]&lt;&gt;"Local",0.25,IF(S1823="y",1,""))</f>
        <v/>
      </c>
      <c r="Y1823" s="95">
        <f t="shared" si="168"/>
        <v>1</v>
      </c>
      <c r="Z1823" s="50"/>
      <c r="AA1823" s="257" t="str">
        <f t="shared" si="169"/>
        <v/>
      </c>
      <c r="AB1823" s="258">
        <f t="shared" si="170"/>
        <v>125748</v>
      </c>
      <c r="AC1823" s="258" t="str">
        <f t="shared" si="171"/>
        <v/>
      </c>
      <c r="AD1823" s="258" t="str">
        <f t="shared" si="172"/>
        <v/>
      </c>
      <c r="AE1823" s="259">
        <f t="shared" si="173"/>
        <v>125748</v>
      </c>
    </row>
    <row r="1824" spans="1:31">
      <c r="A1824" s="26"/>
      <c r="B1824" s="210" t="s">
        <v>3149</v>
      </c>
      <c r="C1824" s="211" t="s">
        <v>3150</v>
      </c>
      <c r="D1824" s="211" t="s">
        <v>111</v>
      </c>
      <c r="E1824" s="211" t="s">
        <v>102</v>
      </c>
      <c r="F1824" s="241" t="s">
        <v>108</v>
      </c>
      <c r="G1824" s="357">
        <v>0.5</v>
      </c>
      <c r="H1824" s="360">
        <v>4444.6599807543707</v>
      </c>
      <c r="I1824" s="365">
        <v>143.96305955739601</v>
      </c>
      <c r="J1824" s="332">
        <f>Table1[[#This Row],[Embellishment Area (m2)]]*Table1[[#This Row],[Construction Unit Rate ($/m)]]*Table1[[#This Row],[Embellishment Area Factor]]</f>
        <v>319933.42476085806</v>
      </c>
      <c r="K1824" s="246">
        <v>0</v>
      </c>
      <c r="L1824" s="337">
        <v>39.027494808321961</v>
      </c>
      <c r="M1824" s="88">
        <f>Table1[[#This Row],[Size of land (m2)]]*Table1[[#This Row],[Land Unit Rate ($/m2)]]</f>
        <v>0</v>
      </c>
      <c r="N1824" s="244">
        <v>2021</v>
      </c>
      <c r="O1824" s="202">
        <f>ROUND(IF(Table1[[#This Row],[Valuation Year]]=2016,(Table1[[#This Row],[Total Construction Cost ($)]]+Table1[[#This Row],[Land Value]])*('General Input Sheet'!$G$38/'General Input Sheet'!$G$43),Table1[[#This Row],[Total Construction Cost ($)]]+Table1[[#This Row],[Land Value]]),0)</f>
        <v>319933</v>
      </c>
      <c r="P1824" s="123" t="str" cm="1">
        <f t="array" ref="P1824">_xlfn.IFS(Table1[[#This Row],[Asset Class]]&lt;&gt;"Local","y",P$11=$E1824,"y",Table1[[#This Row],[Asset Class]]="Local","")</f>
        <v/>
      </c>
      <c r="Q1824" s="86" t="str" cm="1">
        <f t="array" ref="Q1824">_xlfn.IFS(Table1[[#This Row],[Asset Class]]&lt;&gt;"Local","y",Q$11=$E1824,"y",Table1[[#This Row],[Asset Class]]="Local","")</f>
        <v/>
      </c>
      <c r="R1824" s="86" t="str" cm="1">
        <f t="array" ref="R1824">_xlfn.IFS(Table1[[#This Row],[Asset Class]]&lt;&gt;"Local","y",R$11=$E1824,"y",Table1[[#This Row],[Asset Class]]="Local","")</f>
        <v>y</v>
      </c>
      <c r="S1824" s="341" t="str" cm="1">
        <f t="array" ref="S1824">_xlfn.IFS(Table1[[#This Row],[Asset Class]]&lt;&gt;"Local","y",S$11=$E1824,"y",Table1[[#This Row],[Asset Class]]="Local","")</f>
        <v/>
      </c>
      <c r="T1824" s="50"/>
      <c r="U1824" s="95" t="str">
        <f>IF(Table1[[#This Row],[Asset Class]]&lt;&gt;"Local",0.25,IF(P1824="y",1,""))</f>
        <v/>
      </c>
      <c r="V1824" s="415" t="str">
        <f>IF(Table1[[#This Row],[Asset Class]]&lt;&gt;"Local",0.25,IF(Q1824="y",1,""))</f>
        <v/>
      </c>
      <c r="W1824" s="415">
        <f>IF(Table1[[#This Row],[Asset Class]]&lt;&gt;"Local",0.25,IF(R1824="y",1,""))</f>
        <v>1</v>
      </c>
      <c r="X1824" s="415" t="str">
        <f>IF(Table1[[#This Row],[Asset Class]]&lt;&gt;"Local",0.25,IF(S1824="y",1,""))</f>
        <v/>
      </c>
      <c r="Y1824" s="95">
        <f t="shared" si="168"/>
        <v>1</v>
      </c>
      <c r="Z1824" s="50"/>
      <c r="AA1824" s="257" t="str">
        <f t="shared" si="169"/>
        <v/>
      </c>
      <c r="AB1824" s="258" t="str">
        <f t="shared" si="170"/>
        <v/>
      </c>
      <c r="AC1824" s="258">
        <f t="shared" si="171"/>
        <v>319933</v>
      </c>
      <c r="AD1824" s="258" t="str">
        <f t="shared" si="172"/>
        <v/>
      </c>
      <c r="AE1824" s="259">
        <f t="shared" si="173"/>
        <v>319933</v>
      </c>
    </row>
    <row r="1825" spans="1:31">
      <c r="A1825" s="26"/>
      <c r="B1825" s="210" t="s">
        <v>3151</v>
      </c>
      <c r="C1825" s="211" t="s">
        <v>3152</v>
      </c>
      <c r="D1825" s="211" t="s">
        <v>106</v>
      </c>
      <c r="E1825" s="211" t="s">
        <v>143</v>
      </c>
      <c r="F1825" s="241" t="s">
        <v>131</v>
      </c>
      <c r="G1825" s="357">
        <v>0.5</v>
      </c>
      <c r="H1825" s="360">
        <v>5283.3620820557953</v>
      </c>
      <c r="I1825" s="365">
        <v>406.79298511948269</v>
      </c>
      <c r="J1825" s="332">
        <f>Table1[[#This Row],[Embellishment Area (m2)]]*Table1[[#This Row],[Construction Unit Rate ($/m)]]*Table1[[#This Row],[Embellishment Area Factor]]</f>
        <v>1074617.316413281</v>
      </c>
      <c r="K1825" s="246">
        <v>10566.724164111591</v>
      </c>
      <c r="L1825" s="337">
        <v>77.249060510664719</v>
      </c>
      <c r="M1825" s="88">
        <f>Table1[[#This Row],[Size of land (m2)]]*Table1[[#This Row],[Land Unit Rate ($/m2)]]</f>
        <v>816269.51435295935</v>
      </c>
      <c r="N1825" s="244">
        <v>2021</v>
      </c>
      <c r="O1825" s="202">
        <f>ROUND(IF(Table1[[#This Row],[Valuation Year]]=2016,(Table1[[#This Row],[Total Construction Cost ($)]]+Table1[[#This Row],[Land Value]])*('General Input Sheet'!$G$38/'General Input Sheet'!$G$43),Table1[[#This Row],[Total Construction Cost ($)]]+Table1[[#This Row],[Land Value]]),0)</f>
        <v>1890887</v>
      </c>
      <c r="P1825" s="123" t="str" cm="1">
        <f t="array" ref="P1825">_xlfn.IFS(Table1[[#This Row],[Asset Class]]&lt;&gt;"Local","y",P$11=$E1825,"y",Table1[[#This Row],[Asset Class]]="Local","")</f>
        <v>y</v>
      </c>
      <c r="Q1825" s="86" t="str" cm="1">
        <f t="array" ref="Q1825">_xlfn.IFS(Table1[[#This Row],[Asset Class]]&lt;&gt;"Local","y",Q$11=$E1825,"y",Table1[[#This Row],[Asset Class]]="Local","")</f>
        <v>y</v>
      </c>
      <c r="R1825" s="86" t="str" cm="1">
        <f t="array" ref="R1825">_xlfn.IFS(Table1[[#This Row],[Asset Class]]&lt;&gt;"Local","y",R$11=$E1825,"y",Table1[[#This Row],[Asset Class]]="Local","")</f>
        <v>y</v>
      </c>
      <c r="S1825" s="341" t="str" cm="1">
        <f t="array" ref="S1825">_xlfn.IFS(Table1[[#This Row],[Asset Class]]&lt;&gt;"Local","y",S$11=$E1825,"y",Table1[[#This Row],[Asset Class]]="Local","")</f>
        <v>y</v>
      </c>
      <c r="T1825" s="50"/>
      <c r="U1825" s="95">
        <f>IF(Table1[[#This Row],[Asset Class]]&lt;&gt;"Local",0.25,IF(P1825="y",1,""))</f>
        <v>0.25</v>
      </c>
      <c r="V1825" s="415">
        <f>IF(Table1[[#This Row],[Asset Class]]&lt;&gt;"Local",0.25,IF(Q1825="y",1,""))</f>
        <v>0.25</v>
      </c>
      <c r="W1825" s="415">
        <f>IF(Table1[[#This Row],[Asset Class]]&lt;&gt;"Local",0.25,IF(R1825="y",1,""))</f>
        <v>0.25</v>
      </c>
      <c r="X1825" s="415">
        <f>IF(Table1[[#This Row],[Asset Class]]&lt;&gt;"Local",0.25,IF(S1825="y",1,""))</f>
        <v>0.25</v>
      </c>
      <c r="Y1825" s="95">
        <f t="shared" si="168"/>
        <v>1</v>
      </c>
      <c r="Z1825" s="50"/>
      <c r="AA1825" s="257">
        <f t="shared" si="169"/>
        <v>472721.75</v>
      </c>
      <c r="AB1825" s="258">
        <f t="shared" si="170"/>
        <v>472721.75</v>
      </c>
      <c r="AC1825" s="258">
        <f t="shared" si="171"/>
        <v>472721.75</v>
      </c>
      <c r="AD1825" s="258">
        <f t="shared" si="172"/>
        <v>472721.75</v>
      </c>
      <c r="AE1825" s="259">
        <f t="shared" si="173"/>
        <v>1890887</v>
      </c>
    </row>
    <row r="1826" spans="1:31">
      <c r="A1826" s="26"/>
      <c r="B1826" s="210" t="s">
        <v>3153</v>
      </c>
      <c r="C1826" s="211" t="s">
        <v>3154</v>
      </c>
      <c r="D1826" s="211" t="s">
        <v>111</v>
      </c>
      <c r="E1826" s="211" t="s">
        <v>102</v>
      </c>
      <c r="F1826" s="241" t="s">
        <v>103</v>
      </c>
      <c r="G1826" s="357">
        <v>0.5</v>
      </c>
      <c r="H1826" s="360">
        <v>859.08939155108851</v>
      </c>
      <c r="I1826" s="365">
        <v>143.96305955739601</v>
      </c>
      <c r="J1826" s="332">
        <f>Table1[[#This Row],[Embellishment Area (m2)]]*Table1[[#This Row],[Construction Unit Rate ($/m)]]*Table1[[#This Row],[Embellishment Area Factor]]</f>
        <v>61838.568620498227</v>
      </c>
      <c r="K1826" s="246">
        <v>0</v>
      </c>
      <c r="L1826" s="337">
        <v>39.027494808321961</v>
      </c>
      <c r="M1826" s="88">
        <f>Table1[[#This Row],[Size of land (m2)]]*Table1[[#This Row],[Land Unit Rate ($/m2)]]</f>
        <v>0</v>
      </c>
      <c r="N1826" s="244">
        <v>2021</v>
      </c>
      <c r="O1826" s="202">
        <f>ROUND(IF(Table1[[#This Row],[Valuation Year]]=2016,(Table1[[#This Row],[Total Construction Cost ($)]]+Table1[[#This Row],[Land Value]])*('General Input Sheet'!$G$38/'General Input Sheet'!$G$43),Table1[[#This Row],[Total Construction Cost ($)]]+Table1[[#This Row],[Land Value]]),0)</f>
        <v>61839</v>
      </c>
      <c r="P1826" s="123" t="str" cm="1">
        <f t="array" ref="P1826">_xlfn.IFS(Table1[[#This Row],[Asset Class]]&lt;&gt;"Local","y",P$11=$E1826,"y",Table1[[#This Row],[Asset Class]]="Local","")</f>
        <v/>
      </c>
      <c r="Q1826" s="86" t="str" cm="1">
        <f t="array" ref="Q1826">_xlfn.IFS(Table1[[#This Row],[Asset Class]]&lt;&gt;"Local","y",Q$11=$E1826,"y",Table1[[#This Row],[Asset Class]]="Local","")</f>
        <v/>
      </c>
      <c r="R1826" s="86" t="str" cm="1">
        <f t="array" ref="R1826">_xlfn.IFS(Table1[[#This Row],[Asset Class]]&lt;&gt;"Local","y",R$11=$E1826,"y",Table1[[#This Row],[Asset Class]]="Local","")</f>
        <v>y</v>
      </c>
      <c r="S1826" s="341" t="str" cm="1">
        <f t="array" ref="S1826">_xlfn.IFS(Table1[[#This Row],[Asset Class]]&lt;&gt;"Local","y",S$11=$E1826,"y",Table1[[#This Row],[Asset Class]]="Local","")</f>
        <v/>
      </c>
      <c r="T1826" s="50"/>
      <c r="U1826" s="95" t="str">
        <f>IF(Table1[[#This Row],[Asset Class]]&lt;&gt;"Local",0.25,IF(P1826="y",1,""))</f>
        <v/>
      </c>
      <c r="V1826" s="415" t="str">
        <f>IF(Table1[[#This Row],[Asset Class]]&lt;&gt;"Local",0.25,IF(Q1826="y",1,""))</f>
        <v/>
      </c>
      <c r="W1826" s="415">
        <f>IF(Table1[[#This Row],[Asset Class]]&lt;&gt;"Local",0.25,IF(R1826="y",1,""))</f>
        <v>1</v>
      </c>
      <c r="X1826" s="415" t="str">
        <f>IF(Table1[[#This Row],[Asset Class]]&lt;&gt;"Local",0.25,IF(S1826="y",1,""))</f>
        <v/>
      </c>
      <c r="Y1826" s="95">
        <f t="shared" si="168"/>
        <v>1</v>
      </c>
      <c r="Z1826" s="50"/>
      <c r="AA1826" s="257" t="str">
        <f t="shared" si="169"/>
        <v/>
      </c>
      <c r="AB1826" s="258" t="str">
        <f t="shared" si="170"/>
        <v/>
      </c>
      <c r="AC1826" s="258">
        <f t="shared" si="171"/>
        <v>61839</v>
      </c>
      <c r="AD1826" s="258" t="str">
        <f t="shared" si="172"/>
        <v/>
      </c>
      <c r="AE1826" s="259">
        <f t="shared" si="173"/>
        <v>61839</v>
      </c>
    </row>
    <row r="1827" spans="1:31">
      <c r="A1827" s="26"/>
      <c r="B1827" s="210" t="s">
        <v>3155</v>
      </c>
      <c r="C1827" s="211" t="s">
        <v>3156</v>
      </c>
      <c r="D1827" s="211" t="s">
        <v>111</v>
      </c>
      <c r="E1827" s="211" t="s">
        <v>102</v>
      </c>
      <c r="F1827" s="241" t="s">
        <v>108</v>
      </c>
      <c r="G1827" s="357">
        <v>0.5</v>
      </c>
      <c r="H1827" s="360">
        <v>20700.144486623565</v>
      </c>
      <c r="I1827" s="365">
        <v>143.96305955739601</v>
      </c>
      <c r="J1827" s="332">
        <f>Table1[[#This Row],[Embellishment Area (m2)]]*Table1[[#This Row],[Construction Unit Rate ($/m)]]*Table1[[#This Row],[Embellishment Area Factor]]</f>
        <v>1490028.0667872455</v>
      </c>
      <c r="K1827" s="246">
        <v>41400.28897324713</v>
      </c>
      <c r="L1827" s="337">
        <v>39.027494808321961</v>
      </c>
      <c r="M1827" s="88">
        <f>Table1[[#This Row],[Size of land (m2)]]*Table1[[#This Row],[Land Unit Rate ($/m2)]]</f>
        <v>1615749.5629664313</v>
      </c>
      <c r="N1827" s="244">
        <v>2021</v>
      </c>
      <c r="O1827" s="202">
        <f>ROUND(IF(Table1[[#This Row],[Valuation Year]]=2016,(Table1[[#This Row],[Total Construction Cost ($)]]+Table1[[#This Row],[Land Value]])*('General Input Sheet'!$G$38/'General Input Sheet'!$G$43),Table1[[#This Row],[Total Construction Cost ($)]]+Table1[[#This Row],[Land Value]]),0)</f>
        <v>3105778</v>
      </c>
      <c r="P1827" s="123" t="str" cm="1">
        <f t="array" ref="P1827">_xlfn.IFS(Table1[[#This Row],[Asset Class]]&lt;&gt;"Local","y",P$11=$E1827,"y",Table1[[#This Row],[Asset Class]]="Local","")</f>
        <v/>
      </c>
      <c r="Q1827" s="86" t="str" cm="1">
        <f t="array" ref="Q1827">_xlfn.IFS(Table1[[#This Row],[Asset Class]]&lt;&gt;"Local","y",Q$11=$E1827,"y",Table1[[#This Row],[Asset Class]]="Local","")</f>
        <v/>
      </c>
      <c r="R1827" s="86" t="str" cm="1">
        <f t="array" ref="R1827">_xlfn.IFS(Table1[[#This Row],[Asset Class]]&lt;&gt;"Local","y",R$11=$E1827,"y",Table1[[#This Row],[Asset Class]]="Local","")</f>
        <v>y</v>
      </c>
      <c r="S1827" s="341" t="str" cm="1">
        <f t="array" ref="S1827">_xlfn.IFS(Table1[[#This Row],[Asset Class]]&lt;&gt;"Local","y",S$11=$E1827,"y",Table1[[#This Row],[Asset Class]]="Local","")</f>
        <v/>
      </c>
      <c r="T1827" s="50"/>
      <c r="U1827" s="95" t="str">
        <f>IF(Table1[[#This Row],[Asset Class]]&lt;&gt;"Local",0.25,IF(P1827="y",1,""))</f>
        <v/>
      </c>
      <c r="V1827" s="415" t="str">
        <f>IF(Table1[[#This Row],[Asset Class]]&lt;&gt;"Local",0.25,IF(Q1827="y",1,""))</f>
        <v/>
      </c>
      <c r="W1827" s="415">
        <f>IF(Table1[[#This Row],[Asset Class]]&lt;&gt;"Local",0.25,IF(R1827="y",1,""))</f>
        <v>1</v>
      </c>
      <c r="X1827" s="415" t="str">
        <f>IF(Table1[[#This Row],[Asset Class]]&lt;&gt;"Local",0.25,IF(S1827="y",1,""))</f>
        <v/>
      </c>
      <c r="Y1827" s="95">
        <f t="shared" si="168"/>
        <v>1</v>
      </c>
      <c r="Z1827" s="50"/>
      <c r="AA1827" s="257" t="str">
        <f t="shared" si="169"/>
        <v/>
      </c>
      <c r="AB1827" s="258" t="str">
        <f t="shared" si="170"/>
        <v/>
      </c>
      <c r="AC1827" s="258">
        <f t="shared" si="171"/>
        <v>3105778</v>
      </c>
      <c r="AD1827" s="258" t="str">
        <f t="shared" si="172"/>
        <v/>
      </c>
      <c r="AE1827" s="259">
        <f t="shared" si="173"/>
        <v>3105778</v>
      </c>
    </row>
    <row r="1828" spans="1:31">
      <c r="A1828" s="26"/>
      <c r="B1828" s="210" t="s">
        <v>3157</v>
      </c>
      <c r="C1828" s="211" t="s">
        <v>3158</v>
      </c>
      <c r="D1828" s="211" t="s">
        <v>111</v>
      </c>
      <c r="E1828" s="211" t="s">
        <v>107</v>
      </c>
      <c r="F1828" s="241" t="s">
        <v>108</v>
      </c>
      <c r="G1828" s="357">
        <v>0.5</v>
      </c>
      <c r="H1828" s="360">
        <v>8044.9425203920446</v>
      </c>
      <c r="I1828" s="365">
        <v>111.62041035606889</v>
      </c>
      <c r="J1828" s="332">
        <f>Table1[[#This Row],[Embellishment Area (m2)]]*Table1[[#This Row],[Construction Unit Rate ($/m)]]*Table1[[#This Row],[Embellishment Area Factor]]</f>
        <v>448989.89270857355</v>
      </c>
      <c r="K1828" s="246">
        <v>0</v>
      </c>
      <c r="L1828" s="337">
        <v>66.125722619436161</v>
      </c>
      <c r="M1828" s="88">
        <f>Table1[[#This Row],[Size of land (m2)]]*Table1[[#This Row],[Land Unit Rate ($/m2)]]</f>
        <v>0</v>
      </c>
      <c r="N1828" s="244">
        <v>2021</v>
      </c>
      <c r="O1828" s="202">
        <f>ROUND(IF(Table1[[#This Row],[Valuation Year]]=2016,(Table1[[#This Row],[Total Construction Cost ($)]]+Table1[[#This Row],[Land Value]])*('General Input Sheet'!$G$38/'General Input Sheet'!$G$43),Table1[[#This Row],[Total Construction Cost ($)]]+Table1[[#This Row],[Land Value]]),0)</f>
        <v>448990</v>
      </c>
      <c r="P1828" s="123" t="str" cm="1">
        <f t="array" ref="P1828">_xlfn.IFS(Table1[[#This Row],[Asset Class]]&lt;&gt;"Local","y",P$11=$E1828,"y",Table1[[#This Row],[Asset Class]]="Local","")</f>
        <v>y</v>
      </c>
      <c r="Q1828" s="86" t="str" cm="1">
        <f t="array" ref="Q1828">_xlfn.IFS(Table1[[#This Row],[Asset Class]]&lt;&gt;"Local","y",Q$11=$E1828,"y",Table1[[#This Row],[Asset Class]]="Local","")</f>
        <v/>
      </c>
      <c r="R1828" s="86" t="str" cm="1">
        <f t="array" ref="R1828">_xlfn.IFS(Table1[[#This Row],[Asset Class]]&lt;&gt;"Local","y",R$11=$E1828,"y",Table1[[#This Row],[Asset Class]]="Local","")</f>
        <v/>
      </c>
      <c r="S1828" s="341" t="str" cm="1">
        <f t="array" ref="S1828">_xlfn.IFS(Table1[[#This Row],[Asset Class]]&lt;&gt;"Local","y",S$11=$E1828,"y",Table1[[#This Row],[Asset Class]]="Local","")</f>
        <v/>
      </c>
      <c r="T1828" s="50"/>
      <c r="U1828" s="95">
        <f>IF(Table1[[#This Row],[Asset Class]]&lt;&gt;"Local",0.25,IF(P1828="y",1,""))</f>
        <v>1</v>
      </c>
      <c r="V1828" s="415" t="str">
        <f>IF(Table1[[#This Row],[Asset Class]]&lt;&gt;"Local",0.25,IF(Q1828="y",1,""))</f>
        <v/>
      </c>
      <c r="W1828" s="415" t="str">
        <f>IF(Table1[[#This Row],[Asset Class]]&lt;&gt;"Local",0.25,IF(R1828="y",1,""))</f>
        <v/>
      </c>
      <c r="X1828" s="415" t="str">
        <f>IF(Table1[[#This Row],[Asset Class]]&lt;&gt;"Local",0.25,IF(S1828="y",1,""))</f>
        <v/>
      </c>
      <c r="Y1828" s="95">
        <f t="shared" si="168"/>
        <v>1</v>
      </c>
      <c r="Z1828" s="50"/>
      <c r="AA1828" s="257">
        <f t="shared" si="169"/>
        <v>448990</v>
      </c>
      <c r="AB1828" s="258" t="str">
        <f t="shared" si="170"/>
        <v/>
      </c>
      <c r="AC1828" s="258" t="str">
        <f t="shared" si="171"/>
        <v/>
      </c>
      <c r="AD1828" s="258" t="str">
        <f t="shared" si="172"/>
        <v/>
      </c>
      <c r="AE1828" s="259">
        <f t="shared" si="173"/>
        <v>448990</v>
      </c>
    </row>
    <row r="1829" spans="1:31">
      <c r="A1829" s="26"/>
      <c r="B1829" s="210" t="s">
        <v>3159</v>
      </c>
      <c r="C1829" s="211" t="s">
        <v>3160</v>
      </c>
      <c r="D1829" s="211" t="s">
        <v>111</v>
      </c>
      <c r="E1829" s="211" t="s">
        <v>102</v>
      </c>
      <c r="F1829" s="241" t="s">
        <v>103</v>
      </c>
      <c r="G1829" s="357">
        <v>0.5</v>
      </c>
      <c r="H1829" s="360">
        <v>10807.432632792896</v>
      </c>
      <c r="I1829" s="365">
        <v>143.96305955739601</v>
      </c>
      <c r="J1829" s="332">
        <f>Table1[[#This Row],[Embellishment Area (m2)]]*Table1[[#This Row],[Construction Unit Rate ($/m)]]*Table1[[#This Row],[Embellishment Area Factor]]</f>
        <v>777935.53388865443</v>
      </c>
      <c r="K1829" s="246">
        <v>21614.865265585791</v>
      </c>
      <c r="L1829" s="337">
        <v>39.027494808321961</v>
      </c>
      <c r="M1829" s="88">
        <f>Table1[[#This Row],[Size of land (m2)]]*Table1[[#This Row],[Land Unit Rate ($/m2)]]</f>
        <v>843574.04193522816</v>
      </c>
      <c r="N1829" s="244">
        <v>2021</v>
      </c>
      <c r="O1829" s="202">
        <f>ROUND(IF(Table1[[#This Row],[Valuation Year]]=2016,(Table1[[#This Row],[Total Construction Cost ($)]]+Table1[[#This Row],[Land Value]])*('General Input Sheet'!$G$38/'General Input Sheet'!$G$43),Table1[[#This Row],[Total Construction Cost ($)]]+Table1[[#This Row],[Land Value]]),0)</f>
        <v>1621510</v>
      </c>
      <c r="P1829" s="123" t="str" cm="1">
        <f t="array" ref="P1829">_xlfn.IFS(Table1[[#This Row],[Asset Class]]&lt;&gt;"Local","y",P$11=$E1829,"y",Table1[[#This Row],[Asset Class]]="Local","")</f>
        <v/>
      </c>
      <c r="Q1829" s="86" t="str" cm="1">
        <f t="array" ref="Q1829">_xlfn.IFS(Table1[[#This Row],[Asset Class]]&lt;&gt;"Local","y",Q$11=$E1829,"y",Table1[[#This Row],[Asset Class]]="Local","")</f>
        <v/>
      </c>
      <c r="R1829" s="86" t="str" cm="1">
        <f t="array" ref="R1829">_xlfn.IFS(Table1[[#This Row],[Asset Class]]&lt;&gt;"Local","y",R$11=$E1829,"y",Table1[[#This Row],[Asset Class]]="Local","")</f>
        <v>y</v>
      </c>
      <c r="S1829" s="341" t="str" cm="1">
        <f t="array" ref="S1829">_xlfn.IFS(Table1[[#This Row],[Asset Class]]&lt;&gt;"Local","y",S$11=$E1829,"y",Table1[[#This Row],[Asset Class]]="Local","")</f>
        <v/>
      </c>
      <c r="T1829" s="50"/>
      <c r="U1829" s="95" t="str">
        <f>IF(Table1[[#This Row],[Asset Class]]&lt;&gt;"Local",0.25,IF(P1829="y",1,""))</f>
        <v/>
      </c>
      <c r="V1829" s="415" t="str">
        <f>IF(Table1[[#This Row],[Asset Class]]&lt;&gt;"Local",0.25,IF(Q1829="y",1,""))</f>
        <v/>
      </c>
      <c r="W1829" s="415">
        <f>IF(Table1[[#This Row],[Asset Class]]&lt;&gt;"Local",0.25,IF(R1829="y",1,""))</f>
        <v>1</v>
      </c>
      <c r="X1829" s="415" t="str">
        <f>IF(Table1[[#This Row],[Asset Class]]&lt;&gt;"Local",0.25,IF(S1829="y",1,""))</f>
        <v/>
      </c>
      <c r="Y1829" s="95">
        <f t="shared" si="168"/>
        <v>1</v>
      </c>
      <c r="Z1829" s="50"/>
      <c r="AA1829" s="257" t="str">
        <f t="shared" si="169"/>
        <v/>
      </c>
      <c r="AB1829" s="258" t="str">
        <f t="shared" si="170"/>
        <v/>
      </c>
      <c r="AC1829" s="258">
        <f t="shared" si="171"/>
        <v>1621510</v>
      </c>
      <c r="AD1829" s="258" t="str">
        <f t="shared" si="172"/>
        <v/>
      </c>
      <c r="AE1829" s="259">
        <f t="shared" si="173"/>
        <v>1621510</v>
      </c>
    </row>
    <row r="1830" spans="1:31">
      <c r="A1830" s="26"/>
      <c r="B1830" s="210" t="s">
        <v>3161</v>
      </c>
      <c r="C1830" s="211" t="s">
        <v>3162</v>
      </c>
      <c r="D1830" s="211" t="s">
        <v>106</v>
      </c>
      <c r="E1830" s="211" t="s">
        <v>102</v>
      </c>
      <c r="F1830" s="241" t="s">
        <v>108</v>
      </c>
      <c r="G1830" s="357">
        <v>0.5</v>
      </c>
      <c r="H1830" s="360">
        <v>45417.334648214659</v>
      </c>
      <c r="I1830" s="365">
        <v>452.87898632773505</v>
      </c>
      <c r="J1830" s="332">
        <f>Table1[[#This Row],[Embellishment Area (m2)]]*Table1[[#This Row],[Construction Unit Rate ($/m)]]*Table1[[#This Row],[Embellishment Area Factor]]</f>
        <v>10284278.238595488</v>
      </c>
      <c r="K1830" s="246">
        <v>90834.669296429318</v>
      </c>
      <c r="L1830" s="337">
        <v>140.14546069071523</v>
      </c>
      <c r="M1830" s="88">
        <f>Table1[[#This Row],[Size of land (m2)]]*Table1[[#This Row],[Land Unit Rate ($/m2)]]</f>
        <v>12730066.575236851</v>
      </c>
      <c r="N1830" s="244">
        <v>2021</v>
      </c>
      <c r="O1830" s="202">
        <f>ROUND(IF(Table1[[#This Row],[Valuation Year]]=2016,(Table1[[#This Row],[Total Construction Cost ($)]]+Table1[[#This Row],[Land Value]])*('General Input Sheet'!$G$38/'General Input Sheet'!$G$43),Table1[[#This Row],[Total Construction Cost ($)]]+Table1[[#This Row],[Land Value]]),0)</f>
        <v>23014345</v>
      </c>
      <c r="P1830" s="123" t="str" cm="1">
        <f t="array" ref="P1830">_xlfn.IFS(Table1[[#This Row],[Asset Class]]&lt;&gt;"Local","y",P$11=$E1830,"y",Table1[[#This Row],[Asset Class]]="Local","")</f>
        <v>y</v>
      </c>
      <c r="Q1830" s="86" t="str" cm="1">
        <f t="array" ref="Q1830">_xlfn.IFS(Table1[[#This Row],[Asset Class]]&lt;&gt;"Local","y",Q$11=$E1830,"y",Table1[[#This Row],[Asset Class]]="Local","")</f>
        <v>y</v>
      </c>
      <c r="R1830" s="86" t="str" cm="1">
        <f t="array" ref="R1830">_xlfn.IFS(Table1[[#This Row],[Asset Class]]&lt;&gt;"Local","y",R$11=$E1830,"y",Table1[[#This Row],[Asset Class]]="Local","")</f>
        <v>y</v>
      </c>
      <c r="S1830" s="341" t="str" cm="1">
        <f t="array" ref="S1830">_xlfn.IFS(Table1[[#This Row],[Asset Class]]&lt;&gt;"Local","y",S$11=$E1830,"y",Table1[[#This Row],[Asset Class]]="Local","")</f>
        <v>y</v>
      </c>
      <c r="T1830" s="50"/>
      <c r="U1830" s="95">
        <f>IF(Table1[[#This Row],[Asset Class]]&lt;&gt;"Local",0.25,IF(P1830="y",1,""))</f>
        <v>0.25</v>
      </c>
      <c r="V1830" s="415">
        <f>IF(Table1[[#This Row],[Asset Class]]&lt;&gt;"Local",0.25,IF(Q1830="y",1,""))</f>
        <v>0.25</v>
      </c>
      <c r="W1830" s="415">
        <f>IF(Table1[[#This Row],[Asset Class]]&lt;&gt;"Local",0.25,IF(R1830="y",1,""))</f>
        <v>0.25</v>
      </c>
      <c r="X1830" s="415">
        <f>IF(Table1[[#This Row],[Asset Class]]&lt;&gt;"Local",0.25,IF(S1830="y",1,""))</f>
        <v>0.25</v>
      </c>
      <c r="Y1830" s="95">
        <f t="shared" si="168"/>
        <v>1</v>
      </c>
      <c r="Z1830" s="50"/>
      <c r="AA1830" s="257">
        <f t="shared" si="169"/>
        <v>5753586.25</v>
      </c>
      <c r="AB1830" s="258">
        <f t="shared" si="170"/>
        <v>5753586.25</v>
      </c>
      <c r="AC1830" s="258">
        <f t="shared" si="171"/>
        <v>5753586.25</v>
      </c>
      <c r="AD1830" s="258">
        <f t="shared" si="172"/>
        <v>5753586.25</v>
      </c>
      <c r="AE1830" s="259">
        <f t="shared" si="173"/>
        <v>23014345</v>
      </c>
    </row>
    <row r="1831" spans="1:31">
      <c r="A1831" s="26"/>
      <c r="B1831" s="210" t="s">
        <v>3161</v>
      </c>
      <c r="C1831" s="211" t="s">
        <v>3163</v>
      </c>
      <c r="D1831" s="211" t="s">
        <v>106</v>
      </c>
      <c r="E1831" s="211" t="s">
        <v>102</v>
      </c>
      <c r="F1831" s="241" t="s">
        <v>103</v>
      </c>
      <c r="G1831" s="357">
        <v>0.5</v>
      </c>
      <c r="H1831" s="360">
        <v>7367.6537640577199</v>
      </c>
      <c r="I1831" s="365">
        <v>452.87898632773505</v>
      </c>
      <c r="J1831" s="332">
        <f>Table1[[#This Row],[Embellishment Area (m2)]]*Table1[[#This Row],[Construction Unit Rate ($/m)]]*Table1[[#This Row],[Embellishment Area Factor]]</f>
        <v>1668327.7841400909</v>
      </c>
      <c r="K1831" s="246">
        <v>14735.30752811544</v>
      </c>
      <c r="L1831" s="337">
        <v>140.14546069071523</v>
      </c>
      <c r="M1831" s="88">
        <f>Table1[[#This Row],[Size of land (m2)]]*Table1[[#This Row],[Land Unit Rate ($/m2)]]</f>
        <v>2065086.4619471026</v>
      </c>
      <c r="N1831" s="244">
        <v>2021</v>
      </c>
      <c r="O1831" s="202">
        <f>ROUND(IF(Table1[[#This Row],[Valuation Year]]=2016,(Table1[[#This Row],[Total Construction Cost ($)]]+Table1[[#This Row],[Land Value]])*('General Input Sheet'!$G$38/'General Input Sheet'!$G$43),Table1[[#This Row],[Total Construction Cost ($)]]+Table1[[#This Row],[Land Value]]),0)</f>
        <v>3733414</v>
      </c>
      <c r="P1831" s="123" t="str" cm="1">
        <f t="array" ref="P1831">_xlfn.IFS(Table1[[#This Row],[Asset Class]]&lt;&gt;"Local","y",P$11=$E1831,"y",Table1[[#This Row],[Asset Class]]="Local","")</f>
        <v>y</v>
      </c>
      <c r="Q1831" s="86" t="str" cm="1">
        <f t="array" ref="Q1831">_xlfn.IFS(Table1[[#This Row],[Asset Class]]&lt;&gt;"Local","y",Q$11=$E1831,"y",Table1[[#This Row],[Asset Class]]="Local","")</f>
        <v>y</v>
      </c>
      <c r="R1831" s="86" t="str" cm="1">
        <f t="array" ref="R1831">_xlfn.IFS(Table1[[#This Row],[Asset Class]]&lt;&gt;"Local","y",R$11=$E1831,"y",Table1[[#This Row],[Asset Class]]="Local","")</f>
        <v>y</v>
      </c>
      <c r="S1831" s="341" t="str" cm="1">
        <f t="array" ref="S1831">_xlfn.IFS(Table1[[#This Row],[Asset Class]]&lt;&gt;"Local","y",S$11=$E1831,"y",Table1[[#This Row],[Asset Class]]="Local","")</f>
        <v>y</v>
      </c>
      <c r="T1831" s="50"/>
      <c r="U1831" s="95">
        <f>IF(Table1[[#This Row],[Asset Class]]&lt;&gt;"Local",0.25,IF(P1831="y",1,""))</f>
        <v>0.25</v>
      </c>
      <c r="V1831" s="415">
        <f>IF(Table1[[#This Row],[Asset Class]]&lt;&gt;"Local",0.25,IF(Q1831="y",1,""))</f>
        <v>0.25</v>
      </c>
      <c r="W1831" s="415">
        <f>IF(Table1[[#This Row],[Asset Class]]&lt;&gt;"Local",0.25,IF(R1831="y",1,""))</f>
        <v>0.25</v>
      </c>
      <c r="X1831" s="415">
        <f>IF(Table1[[#This Row],[Asset Class]]&lt;&gt;"Local",0.25,IF(S1831="y",1,""))</f>
        <v>0.25</v>
      </c>
      <c r="Y1831" s="95">
        <f t="shared" si="168"/>
        <v>1</v>
      </c>
      <c r="Z1831" s="50"/>
      <c r="AA1831" s="257">
        <f t="shared" si="169"/>
        <v>933353.5</v>
      </c>
      <c r="AB1831" s="258">
        <f t="shared" si="170"/>
        <v>933353.5</v>
      </c>
      <c r="AC1831" s="258">
        <f t="shared" si="171"/>
        <v>933353.5</v>
      </c>
      <c r="AD1831" s="258">
        <f t="shared" si="172"/>
        <v>933353.5</v>
      </c>
      <c r="AE1831" s="259">
        <f t="shared" si="173"/>
        <v>3733414</v>
      </c>
    </row>
    <row r="1832" spans="1:31">
      <c r="A1832" s="26"/>
      <c r="B1832" s="210" t="s">
        <v>3164</v>
      </c>
      <c r="C1832" s="211" t="s">
        <v>3165</v>
      </c>
      <c r="D1832" s="211" t="s">
        <v>111</v>
      </c>
      <c r="E1832" s="211" t="s">
        <v>102</v>
      </c>
      <c r="F1832" s="241" t="s">
        <v>103</v>
      </c>
      <c r="G1832" s="357">
        <v>0.5</v>
      </c>
      <c r="H1832" s="360">
        <v>1282.217731098902</v>
      </c>
      <c r="I1832" s="365">
        <v>143.96305955739601</v>
      </c>
      <c r="J1832" s="332">
        <f>Table1[[#This Row],[Embellishment Area (m2)]]*Table1[[#This Row],[Construction Unit Rate ($/m)]]*Table1[[#This Row],[Embellishment Area Factor]]</f>
        <v>92295.993793870206</v>
      </c>
      <c r="K1832" s="246">
        <v>0</v>
      </c>
      <c r="L1832" s="337">
        <v>39.027494808321961</v>
      </c>
      <c r="M1832" s="88">
        <f>Table1[[#This Row],[Size of land (m2)]]*Table1[[#This Row],[Land Unit Rate ($/m2)]]</f>
        <v>0</v>
      </c>
      <c r="N1832" s="244">
        <v>2021</v>
      </c>
      <c r="O1832" s="202">
        <f>ROUND(IF(Table1[[#This Row],[Valuation Year]]=2016,(Table1[[#This Row],[Total Construction Cost ($)]]+Table1[[#This Row],[Land Value]])*('General Input Sheet'!$G$38/'General Input Sheet'!$G$43),Table1[[#This Row],[Total Construction Cost ($)]]+Table1[[#This Row],[Land Value]]),0)</f>
        <v>92296</v>
      </c>
      <c r="P1832" s="123" t="str" cm="1">
        <f t="array" ref="P1832">_xlfn.IFS(Table1[[#This Row],[Asset Class]]&lt;&gt;"Local","y",P$11=$E1832,"y",Table1[[#This Row],[Asset Class]]="Local","")</f>
        <v/>
      </c>
      <c r="Q1832" s="86" t="str" cm="1">
        <f t="array" ref="Q1832">_xlfn.IFS(Table1[[#This Row],[Asset Class]]&lt;&gt;"Local","y",Q$11=$E1832,"y",Table1[[#This Row],[Asset Class]]="Local","")</f>
        <v/>
      </c>
      <c r="R1832" s="86" t="str" cm="1">
        <f t="array" ref="R1832">_xlfn.IFS(Table1[[#This Row],[Asset Class]]&lt;&gt;"Local","y",R$11=$E1832,"y",Table1[[#This Row],[Asset Class]]="Local","")</f>
        <v>y</v>
      </c>
      <c r="S1832" s="341" t="str" cm="1">
        <f t="array" ref="S1832">_xlfn.IFS(Table1[[#This Row],[Asset Class]]&lt;&gt;"Local","y",S$11=$E1832,"y",Table1[[#This Row],[Asset Class]]="Local","")</f>
        <v/>
      </c>
      <c r="T1832" s="50"/>
      <c r="U1832" s="95" t="str">
        <f>IF(Table1[[#This Row],[Asset Class]]&lt;&gt;"Local",0.25,IF(P1832="y",1,""))</f>
        <v/>
      </c>
      <c r="V1832" s="415" t="str">
        <f>IF(Table1[[#This Row],[Asset Class]]&lt;&gt;"Local",0.25,IF(Q1832="y",1,""))</f>
        <v/>
      </c>
      <c r="W1832" s="415">
        <f>IF(Table1[[#This Row],[Asset Class]]&lt;&gt;"Local",0.25,IF(R1832="y",1,""))</f>
        <v>1</v>
      </c>
      <c r="X1832" s="415" t="str">
        <f>IF(Table1[[#This Row],[Asset Class]]&lt;&gt;"Local",0.25,IF(S1832="y",1,""))</f>
        <v/>
      </c>
      <c r="Y1832" s="95">
        <f t="shared" si="168"/>
        <v>1</v>
      </c>
      <c r="Z1832" s="50"/>
      <c r="AA1832" s="257" t="str">
        <f t="shared" si="169"/>
        <v/>
      </c>
      <c r="AB1832" s="258" t="str">
        <f t="shared" si="170"/>
        <v/>
      </c>
      <c r="AC1832" s="258">
        <f t="shared" si="171"/>
        <v>92296</v>
      </c>
      <c r="AD1832" s="258" t="str">
        <f t="shared" si="172"/>
        <v/>
      </c>
      <c r="AE1832" s="259">
        <f t="shared" si="173"/>
        <v>92296</v>
      </c>
    </row>
    <row r="1833" spans="1:31">
      <c r="A1833" s="26"/>
      <c r="B1833" s="210" t="s">
        <v>3166</v>
      </c>
      <c r="C1833" s="211" t="s">
        <v>3167</v>
      </c>
      <c r="D1833" s="211" t="s">
        <v>111</v>
      </c>
      <c r="E1833" s="211" t="s">
        <v>102</v>
      </c>
      <c r="F1833" s="241" t="s">
        <v>103</v>
      </c>
      <c r="G1833" s="357">
        <v>0.5</v>
      </c>
      <c r="H1833" s="360">
        <v>3569.0576098042393</v>
      </c>
      <c r="I1833" s="365">
        <v>143.96305955739601</v>
      </c>
      <c r="J1833" s="332">
        <f>Table1[[#This Row],[Embellishment Area (m2)]]*Table1[[#This Row],[Construction Unit Rate ($/m)]]*Table1[[#This Row],[Embellishment Area Factor]]</f>
        <v>256906.22662201256</v>
      </c>
      <c r="K1833" s="246">
        <v>0</v>
      </c>
      <c r="L1833" s="337">
        <v>39.027494808321961</v>
      </c>
      <c r="M1833" s="88">
        <f>Table1[[#This Row],[Size of land (m2)]]*Table1[[#This Row],[Land Unit Rate ($/m2)]]</f>
        <v>0</v>
      </c>
      <c r="N1833" s="244">
        <v>2021</v>
      </c>
      <c r="O1833" s="202">
        <f>ROUND(IF(Table1[[#This Row],[Valuation Year]]=2016,(Table1[[#This Row],[Total Construction Cost ($)]]+Table1[[#This Row],[Land Value]])*('General Input Sheet'!$G$38/'General Input Sheet'!$G$43),Table1[[#This Row],[Total Construction Cost ($)]]+Table1[[#This Row],[Land Value]]),0)</f>
        <v>256906</v>
      </c>
      <c r="P1833" s="123" t="str" cm="1">
        <f t="array" ref="P1833">_xlfn.IFS(Table1[[#This Row],[Asset Class]]&lt;&gt;"Local","y",P$11=$E1833,"y",Table1[[#This Row],[Asset Class]]="Local","")</f>
        <v/>
      </c>
      <c r="Q1833" s="86" t="str" cm="1">
        <f t="array" ref="Q1833">_xlfn.IFS(Table1[[#This Row],[Asset Class]]&lt;&gt;"Local","y",Q$11=$E1833,"y",Table1[[#This Row],[Asset Class]]="Local","")</f>
        <v/>
      </c>
      <c r="R1833" s="86" t="str" cm="1">
        <f t="array" ref="R1833">_xlfn.IFS(Table1[[#This Row],[Asset Class]]&lt;&gt;"Local","y",R$11=$E1833,"y",Table1[[#This Row],[Asset Class]]="Local","")</f>
        <v>y</v>
      </c>
      <c r="S1833" s="341" t="str" cm="1">
        <f t="array" ref="S1833">_xlfn.IFS(Table1[[#This Row],[Asset Class]]&lt;&gt;"Local","y",S$11=$E1833,"y",Table1[[#This Row],[Asset Class]]="Local","")</f>
        <v/>
      </c>
      <c r="T1833" s="50"/>
      <c r="U1833" s="95" t="str">
        <f>IF(Table1[[#This Row],[Asset Class]]&lt;&gt;"Local",0.25,IF(P1833="y",1,""))</f>
        <v/>
      </c>
      <c r="V1833" s="415" t="str">
        <f>IF(Table1[[#This Row],[Asset Class]]&lt;&gt;"Local",0.25,IF(Q1833="y",1,""))</f>
        <v/>
      </c>
      <c r="W1833" s="415">
        <f>IF(Table1[[#This Row],[Asset Class]]&lt;&gt;"Local",0.25,IF(R1833="y",1,""))</f>
        <v>1</v>
      </c>
      <c r="X1833" s="415" t="str">
        <f>IF(Table1[[#This Row],[Asset Class]]&lt;&gt;"Local",0.25,IF(S1833="y",1,""))</f>
        <v/>
      </c>
      <c r="Y1833" s="95">
        <f t="shared" si="168"/>
        <v>1</v>
      </c>
      <c r="Z1833" s="50"/>
      <c r="AA1833" s="257" t="str">
        <f t="shared" si="169"/>
        <v/>
      </c>
      <c r="AB1833" s="258" t="str">
        <f t="shared" si="170"/>
        <v/>
      </c>
      <c r="AC1833" s="258">
        <f t="shared" si="171"/>
        <v>256906</v>
      </c>
      <c r="AD1833" s="258" t="str">
        <f t="shared" si="172"/>
        <v/>
      </c>
      <c r="AE1833" s="259">
        <f t="shared" si="173"/>
        <v>256906</v>
      </c>
    </row>
    <row r="1834" spans="1:31">
      <c r="A1834" s="26"/>
      <c r="B1834" s="210" t="s">
        <v>3168</v>
      </c>
      <c r="C1834" s="211" t="s">
        <v>3169</v>
      </c>
      <c r="D1834" s="211" t="s">
        <v>111</v>
      </c>
      <c r="E1834" s="211" t="s">
        <v>143</v>
      </c>
      <c r="F1834" s="241" t="s">
        <v>103</v>
      </c>
      <c r="G1834" s="357">
        <v>0.5</v>
      </c>
      <c r="H1834" s="360">
        <v>3710.576743765434</v>
      </c>
      <c r="I1834" s="365">
        <v>115.6419902144599</v>
      </c>
      <c r="J1834" s="332">
        <f>Table1[[#This Row],[Embellishment Area (m2)]]*Table1[[#This Row],[Construction Unit Rate ($/m)]]*Table1[[#This Row],[Embellishment Area Factor]]</f>
        <v>214549.23974626238</v>
      </c>
      <c r="K1834" s="246">
        <v>0</v>
      </c>
      <c r="L1834" s="337">
        <v>85.331826959272703</v>
      </c>
      <c r="M1834" s="88">
        <f>Table1[[#This Row],[Size of land (m2)]]*Table1[[#This Row],[Land Unit Rate ($/m2)]]</f>
        <v>0</v>
      </c>
      <c r="N1834" s="244">
        <v>2021</v>
      </c>
      <c r="O1834" s="202">
        <f>ROUND(IF(Table1[[#This Row],[Valuation Year]]=2016,(Table1[[#This Row],[Total Construction Cost ($)]]+Table1[[#This Row],[Land Value]])*('General Input Sheet'!$G$38/'General Input Sheet'!$G$43),Table1[[#This Row],[Total Construction Cost ($)]]+Table1[[#This Row],[Land Value]]),0)</f>
        <v>214549</v>
      </c>
      <c r="P1834" s="123" t="str" cm="1">
        <f t="array" ref="P1834">_xlfn.IFS(Table1[[#This Row],[Asset Class]]&lt;&gt;"Local","y",P$11=$E1834,"y",Table1[[#This Row],[Asset Class]]="Local","")</f>
        <v/>
      </c>
      <c r="Q1834" s="86" t="str" cm="1">
        <f t="array" ref="Q1834">_xlfn.IFS(Table1[[#This Row],[Asset Class]]&lt;&gt;"Local","y",Q$11=$E1834,"y",Table1[[#This Row],[Asset Class]]="Local","")</f>
        <v>y</v>
      </c>
      <c r="R1834" s="86" t="str" cm="1">
        <f t="array" ref="R1834">_xlfn.IFS(Table1[[#This Row],[Asset Class]]&lt;&gt;"Local","y",R$11=$E1834,"y",Table1[[#This Row],[Asset Class]]="Local","")</f>
        <v/>
      </c>
      <c r="S1834" s="341" t="str" cm="1">
        <f t="array" ref="S1834">_xlfn.IFS(Table1[[#This Row],[Asset Class]]&lt;&gt;"Local","y",S$11=$E1834,"y",Table1[[#This Row],[Asset Class]]="Local","")</f>
        <v/>
      </c>
      <c r="T1834" s="50"/>
      <c r="U1834" s="95" t="str">
        <f>IF(Table1[[#This Row],[Asset Class]]&lt;&gt;"Local",0.25,IF(P1834="y",1,""))</f>
        <v/>
      </c>
      <c r="V1834" s="415">
        <f>IF(Table1[[#This Row],[Asset Class]]&lt;&gt;"Local",0.25,IF(Q1834="y",1,""))</f>
        <v>1</v>
      </c>
      <c r="W1834" s="415" t="str">
        <f>IF(Table1[[#This Row],[Asset Class]]&lt;&gt;"Local",0.25,IF(R1834="y",1,""))</f>
        <v/>
      </c>
      <c r="X1834" s="415" t="str">
        <f>IF(Table1[[#This Row],[Asset Class]]&lt;&gt;"Local",0.25,IF(S1834="y",1,""))</f>
        <v/>
      </c>
      <c r="Y1834" s="95">
        <f t="shared" si="168"/>
        <v>1</v>
      </c>
      <c r="Z1834" s="50"/>
      <c r="AA1834" s="257" t="str">
        <f t="shared" si="169"/>
        <v/>
      </c>
      <c r="AB1834" s="258">
        <f t="shared" si="170"/>
        <v>214549</v>
      </c>
      <c r="AC1834" s="258" t="str">
        <f t="shared" si="171"/>
        <v/>
      </c>
      <c r="AD1834" s="258" t="str">
        <f t="shared" si="172"/>
        <v/>
      </c>
      <c r="AE1834" s="259">
        <f t="shared" si="173"/>
        <v>214549</v>
      </c>
    </row>
    <row r="1835" spans="1:31">
      <c r="A1835" s="26"/>
      <c r="B1835" s="210" t="s">
        <v>3170</v>
      </c>
      <c r="C1835" s="211" t="s">
        <v>3171</v>
      </c>
      <c r="D1835" s="211" t="s">
        <v>111</v>
      </c>
      <c r="E1835" s="211" t="s">
        <v>102</v>
      </c>
      <c r="F1835" s="241" t="s">
        <v>103</v>
      </c>
      <c r="G1835" s="357">
        <v>0.5</v>
      </c>
      <c r="H1835" s="360">
        <v>3304.4648744124397</v>
      </c>
      <c r="I1835" s="365">
        <v>143.96305955739601</v>
      </c>
      <c r="J1835" s="332">
        <f>Table1[[#This Row],[Embellishment Area (m2)]]*Table1[[#This Row],[Construction Unit Rate ($/m)]]*Table1[[#This Row],[Embellishment Area Factor]]</f>
        <v>237860.4367601806</v>
      </c>
      <c r="K1835" s="246">
        <v>0</v>
      </c>
      <c r="L1835" s="337">
        <v>39.027494808321961</v>
      </c>
      <c r="M1835" s="88">
        <f>Table1[[#This Row],[Size of land (m2)]]*Table1[[#This Row],[Land Unit Rate ($/m2)]]</f>
        <v>0</v>
      </c>
      <c r="N1835" s="244">
        <v>2021</v>
      </c>
      <c r="O1835" s="202">
        <f>ROUND(IF(Table1[[#This Row],[Valuation Year]]=2016,(Table1[[#This Row],[Total Construction Cost ($)]]+Table1[[#This Row],[Land Value]])*('General Input Sheet'!$G$38/'General Input Sheet'!$G$43),Table1[[#This Row],[Total Construction Cost ($)]]+Table1[[#This Row],[Land Value]]),0)</f>
        <v>237860</v>
      </c>
      <c r="P1835" s="123" t="str" cm="1">
        <f t="array" ref="P1835">_xlfn.IFS(Table1[[#This Row],[Asset Class]]&lt;&gt;"Local","y",P$11=$E1835,"y",Table1[[#This Row],[Asset Class]]="Local","")</f>
        <v/>
      </c>
      <c r="Q1835" s="86" t="str" cm="1">
        <f t="array" ref="Q1835">_xlfn.IFS(Table1[[#This Row],[Asset Class]]&lt;&gt;"Local","y",Q$11=$E1835,"y",Table1[[#This Row],[Asset Class]]="Local","")</f>
        <v/>
      </c>
      <c r="R1835" s="86" t="str" cm="1">
        <f t="array" ref="R1835">_xlfn.IFS(Table1[[#This Row],[Asset Class]]&lt;&gt;"Local","y",R$11=$E1835,"y",Table1[[#This Row],[Asset Class]]="Local","")</f>
        <v>y</v>
      </c>
      <c r="S1835" s="341" t="str" cm="1">
        <f t="array" ref="S1835">_xlfn.IFS(Table1[[#This Row],[Asset Class]]&lt;&gt;"Local","y",S$11=$E1835,"y",Table1[[#This Row],[Asset Class]]="Local","")</f>
        <v/>
      </c>
      <c r="T1835" s="50"/>
      <c r="U1835" s="95" t="str">
        <f>IF(Table1[[#This Row],[Asset Class]]&lt;&gt;"Local",0.25,IF(P1835="y",1,""))</f>
        <v/>
      </c>
      <c r="V1835" s="415" t="str">
        <f>IF(Table1[[#This Row],[Asset Class]]&lt;&gt;"Local",0.25,IF(Q1835="y",1,""))</f>
        <v/>
      </c>
      <c r="W1835" s="415">
        <f>IF(Table1[[#This Row],[Asset Class]]&lt;&gt;"Local",0.25,IF(R1835="y",1,""))</f>
        <v>1</v>
      </c>
      <c r="X1835" s="415" t="str">
        <f>IF(Table1[[#This Row],[Asset Class]]&lt;&gt;"Local",0.25,IF(S1835="y",1,""))</f>
        <v/>
      </c>
      <c r="Y1835" s="95">
        <f t="shared" si="168"/>
        <v>1</v>
      </c>
      <c r="Z1835" s="50"/>
      <c r="AA1835" s="257" t="str">
        <f t="shared" si="169"/>
        <v/>
      </c>
      <c r="AB1835" s="258" t="str">
        <f t="shared" si="170"/>
        <v/>
      </c>
      <c r="AC1835" s="258">
        <f t="shared" si="171"/>
        <v>237860</v>
      </c>
      <c r="AD1835" s="258" t="str">
        <f t="shared" si="172"/>
        <v/>
      </c>
      <c r="AE1835" s="259">
        <f t="shared" si="173"/>
        <v>237860</v>
      </c>
    </row>
    <row r="1836" spans="1:31">
      <c r="A1836" s="26"/>
      <c r="B1836" s="210" t="s">
        <v>3172</v>
      </c>
      <c r="C1836" s="211" t="s">
        <v>3173</v>
      </c>
      <c r="D1836" s="211" t="s">
        <v>111</v>
      </c>
      <c r="E1836" s="211" t="s">
        <v>114</v>
      </c>
      <c r="F1836" s="241" t="s">
        <v>103</v>
      </c>
      <c r="G1836" s="357">
        <v>0.5</v>
      </c>
      <c r="H1836" s="360">
        <v>667.22087004933849</v>
      </c>
      <c r="I1836" s="365">
        <v>77.371645491830151</v>
      </c>
      <c r="J1836" s="332">
        <f>Table1[[#This Row],[Embellishment Area (m2)]]*Table1[[#This Row],[Construction Unit Rate ($/m)]]*Table1[[#This Row],[Embellishment Area Factor]]</f>
        <v>25811.988311103945</v>
      </c>
      <c r="K1836" s="246">
        <v>1334.441740098677</v>
      </c>
      <c r="L1836" s="337">
        <v>51.919695325664051</v>
      </c>
      <c r="M1836" s="88">
        <f>Table1[[#This Row],[Size of land (m2)]]*Table1[[#This Row],[Land Unit Rate ($/m2)]]</f>
        <v>69283.808575772287</v>
      </c>
      <c r="N1836" s="244">
        <v>2021</v>
      </c>
      <c r="O1836" s="202">
        <f>ROUND(IF(Table1[[#This Row],[Valuation Year]]=2016,(Table1[[#This Row],[Total Construction Cost ($)]]+Table1[[#This Row],[Land Value]])*('General Input Sheet'!$G$38/'General Input Sheet'!$G$43),Table1[[#This Row],[Total Construction Cost ($)]]+Table1[[#This Row],[Land Value]]),0)</f>
        <v>95096</v>
      </c>
      <c r="P1836" s="123" t="str" cm="1">
        <f t="array" ref="P1836">_xlfn.IFS(Table1[[#This Row],[Asset Class]]&lt;&gt;"Local","y",P$11=$E1836,"y",Table1[[#This Row],[Asset Class]]="Local","")</f>
        <v/>
      </c>
      <c r="Q1836" s="86" t="str" cm="1">
        <f t="array" ref="Q1836">_xlfn.IFS(Table1[[#This Row],[Asset Class]]&lt;&gt;"Local","y",Q$11=$E1836,"y",Table1[[#This Row],[Asset Class]]="Local","")</f>
        <v/>
      </c>
      <c r="R1836" s="86" t="str" cm="1">
        <f t="array" ref="R1836">_xlfn.IFS(Table1[[#This Row],[Asset Class]]&lt;&gt;"Local","y",R$11=$E1836,"y",Table1[[#This Row],[Asset Class]]="Local","")</f>
        <v/>
      </c>
      <c r="S1836" s="341" t="str" cm="1">
        <f t="array" ref="S1836">_xlfn.IFS(Table1[[#This Row],[Asset Class]]&lt;&gt;"Local","y",S$11=$E1836,"y",Table1[[#This Row],[Asset Class]]="Local","")</f>
        <v>y</v>
      </c>
      <c r="T1836" s="50"/>
      <c r="U1836" s="95" t="str">
        <f>IF(Table1[[#This Row],[Asset Class]]&lt;&gt;"Local",0.25,IF(P1836="y",1,""))</f>
        <v/>
      </c>
      <c r="V1836" s="415" t="str">
        <f>IF(Table1[[#This Row],[Asset Class]]&lt;&gt;"Local",0.25,IF(Q1836="y",1,""))</f>
        <v/>
      </c>
      <c r="W1836" s="415" t="str">
        <f>IF(Table1[[#This Row],[Asset Class]]&lt;&gt;"Local",0.25,IF(R1836="y",1,""))</f>
        <v/>
      </c>
      <c r="X1836" s="415">
        <f>IF(Table1[[#This Row],[Asset Class]]&lt;&gt;"Local",0.25,IF(S1836="y",1,""))</f>
        <v>1</v>
      </c>
      <c r="Y1836" s="95">
        <f t="shared" si="168"/>
        <v>1</v>
      </c>
      <c r="Z1836" s="50"/>
      <c r="AA1836" s="257" t="str">
        <f t="shared" si="169"/>
        <v/>
      </c>
      <c r="AB1836" s="258" t="str">
        <f t="shared" si="170"/>
        <v/>
      </c>
      <c r="AC1836" s="258" t="str">
        <f t="shared" si="171"/>
        <v/>
      </c>
      <c r="AD1836" s="258">
        <f t="shared" si="172"/>
        <v>95096</v>
      </c>
      <c r="AE1836" s="259">
        <f t="shared" si="173"/>
        <v>95096</v>
      </c>
    </row>
    <row r="1837" spans="1:31">
      <c r="A1837" s="26"/>
      <c r="B1837" s="210" t="s">
        <v>3174</v>
      </c>
      <c r="C1837" s="211" t="s">
        <v>3175</v>
      </c>
      <c r="D1837" s="211" t="s">
        <v>111</v>
      </c>
      <c r="E1837" s="211" t="s">
        <v>114</v>
      </c>
      <c r="F1837" s="241" t="s">
        <v>131</v>
      </c>
      <c r="G1837" s="357">
        <v>0.5</v>
      </c>
      <c r="H1837" s="360">
        <v>14813.43533505005</v>
      </c>
      <c r="I1837" s="365">
        <v>77.371645491830151</v>
      </c>
      <c r="J1837" s="332">
        <f>Table1[[#This Row],[Embellishment Area (m2)]]*Table1[[#This Row],[Construction Unit Rate ($/m)]]*Table1[[#This Row],[Embellishment Area Factor]]</f>
        <v>573069.93362982129</v>
      </c>
      <c r="K1837" s="246">
        <v>0</v>
      </c>
      <c r="L1837" s="337">
        <v>51.919695325664051</v>
      </c>
      <c r="M1837" s="88">
        <f>Table1[[#This Row],[Size of land (m2)]]*Table1[[#This Row],[Land Unit Rate ($/m2)]]</f>
        <v>0</v>
      </c>
      <c r="N1837" s="244">
        <v>2021</v>
      </c>
      <c r="O1837" s="202">
        <f>ROUND(IF(Table1[[#This Row],[Valuation Year]]=2016,(Table1[[#This Row],[Total Construction Cost ($)]]+Table1[[#This Row],[Land Value]])*('General Input Sheet'!$G$38/'General Input Sheet'!$G$43),Table1[[#This Row],[Total Construction Cost ($)]]+Table1[[#This Row],[Land Value]]),0)</f>
        <v>573070</v>
      </c>
      <c r="P1837" s="123" t="str" cm="1">
        <f t="array" ref="P1837">_xlfn.IFS(Table1[[#This Row],[Asset Class]]&lt;&gt;"Local","y",P$11=$E1837,"y",Table1[[#This Row],[Asset Class]]="Local","")</f>
        <v/>
      </c>
      <c r="Q1837" s="86" t="str" cm="1">
        <f t="array" ref="Q1837">_xlfn.IFS(Table1[[#This Row],[Asset Class]]&lt;&gt;"Local","y",Q$11=$E1837,"y",Table1[[#This Row],[Asset Class]]="Local","")</f>
        <v/>
      </c>
      <c r="R1837" s="86" t="str" cm="1">
        <f t="array" ref="R1837">_xlfn.IFS(Table1[[#This Row],[Asset Class]]&lt;&gt;"Local","y",R$11=$E1837,"y",Table1[[#This Row],[Asset Class]]="Local","")</f>
        <v/>
      </c>
      <c r="S1837" s="341" t="str" cm="1">
        <f t="array" ref="S1837">_xlfn.IFS(Table1[[#This Row],[Asset Class]]&lt;&gt;"Local","y",S$11=$E1837,"y",Table1[[#This Row],[Asset Class]]="Local","")</f>
        <v>y</v>
      </c>
      <c r="T1837" s="50"/>
      <c r="U1837" s="95" t="str">
        <f>IF(Table1[[#This Row],[Asset Class]]&lt;&gt;"Local",0.25,IF(P1837="y",1,""))</f>
        <v/>
      </c>
      <c r="V1837" s="415" t="str">
        <f>IF(Table1[[#This Row],[Asset Class]]&lt;&gt;"Local",0.25,IF(Q1837="y",1,""))</f>
        <v/>
      </c>
      <c r="W1837" s="415" t="str">
        <f>IF(Table1[[#This Row],[Asset Class]]&lt;&gt;"Local",0.25,IF(R1837="y",1,""))</f>
        <v/>
      </c>
      <c r="X1837" s="415">
        <f>IF(Table1[[#This Row],[Asset Class]]&lt;&gt;"Local",0.25,IF(S1837="y",1,""))</f>
        <v>1</v>
      </c>
      <c r="Y1837" s="95">
        <f t="shared" si="168"/>
        <v>1</v>
      </c>
      <c r="Z1837" s="50"/>
      <c r="AA1837" s="257" t="str">
        <f t="shared" si="169"/>
        <v/>
      </c>
      <c r="AB1837" s="258" t="str">
        <f t="shared" si="170"/>
        <v/>
      </c>
      <c r="AC1837" s="258" t="str">
        <f t="shared" si="171"/>
        <v/>
      </c>
      <c r="AD1837" s="258">
        <f t="shared" si="172"/>
        <v>573070</v>
      </c>
      <c r="AE1837" s="259">
        <f t="shared" si="173"/>
        <v>573070</v>
      </c>
    </row>
    <row r="1838" spans="1:31">
      <c r="A1838" s="26"/>
      <c r="B1838" s="210" t="s">
        <v>3176</v>
      </c>
      <c r="C1838" s="211" t="s">
        <v>3177</v>
      </c>
      <c r="D1838" s="211" t="s">
        <v>111</v>
      </c>
      <c r="E1838" s="211" t="s">
        <v>107</v>
      </c>
      <c r="F1838" s="241" t="s">
        <v>103</v>
      </c>
      <c r="G1838" s="357">
        <v>0.5</v>
      </c>
      <c r="H1838" s="360">
        <v>683.98286052903904</v>
      </c>
      <c r="I1838" s="365">
        <v>111.62041035606889</v>
      </c>
      <c r="J1838" s="332">
        <f>Table1[[#This Row],[Embellishment Area (m2)]]*Table1[[#This Row],[Construction Unit Rate ($/m)]]*Table1[[#This Row],[Embellishment Area Factor]]</f>
        <v>38173.223784384587</v>
      </c>
      <c r="K1838" s="246">
        <v>0</v>
      </c>
      <c r="L1838" s="337">
        <v>66.125722619436161</v>
      </c>
      <c r="M1838" s="88">
        <f>Table1[[#This Row],[Size of land (m2)]]*Table1[[#This Row],[Land Unit Rate ($/m2)]]</f>
        <v>0</v>
      </c>
      <c r="N1838" s="244">
        <v>2021</v>
      </c>
      <c r="O1838" s="202">
        <f>ROUND(IF(Table1[[#This Row],[Valuation Year]]=2016,(Table1[[#This Row],[Total Construction Cost ($)]]+Table1[[#This Row],[Land Value]])*('General Input Sheet'!$G$38/'General Input Sheet'!$G$43),Table1[[#This Row],[Total Construction Cost ($)]]+Table1[[#This Row],[Land Value]]),0)</f>
        <v>38173</v>
      </c>
      <c r="P1838" s="123" t="str" cm="1">
        <f t="array" ref="P1838">_xlfn.IFS(Table1[[#This Row],[Asset Class]]&lt;&gt;"Local","y",P$11=$E1838,"y",Table1[[#This Row],[Asset Class]]="Local","")</f>
        <v>y</v>
      </c>
      <c r="Q1838" s="86" t="str" cm="1">
        <f t="array" ref="Q1838">_xlfn.IFS(Table1[[#This Row],[Asset Class]]&lt;&gt;"Local","y",Q$11=$E1838,"y",Table1[[#This Row],[Asset Class]]="Local","")</f>
        <v/>
      </c>
      <c r="R1838" s="86" t="str" cm="1">
        <f t="array" ref="R1838">_xlfn.IFS(Table1[[#This Row],[Asset Class]]&lt;&gt;"Local","y",R$11=$E1838,"y",Table1[[#This Row],[Asset Class]]="Local","")</f>
        <v/>
      </c>
      <c r="S1838" s="341" t="str" cm="1">
        <f t="array" ref="S1838">_xlfn.IFS(Table1[[#This Row],[Asset Class]]&lt;&gt;"Local","y",S$11=$E1838,"y",Table1[[#This Row],[Asset Class]]="Local","")</f>
        <v/>
      </c>
      <c r="T1838" s="50"/>
      <c r="U1838" s="95">
        <f>IF(Table1[[#This Row],[Asset Class]]&lt;&gt;"Local",0.25,IF(P1838="y",1,""))</f>
        <v>1</v>
      </c>
      <c r="V1838" s="415" t="str">
        <f>IF(Table1[[#This Row],[Asset Class]]&lt;&gt;"Local",0.25,IF(Q1838="y",1,""))</f>
        <v/>
      </c>
      <c r="W1838" s="415" t="str">
        <f>IF(Table1[[#This Row],[Asset Class]]&lt;&gt;"Local",0.25,IF(R1838="y",1,""))</f>
        <v/>
      </c>
      <c r="X1838" s="415" t="str">
        <f>IF(Table1[[#This Row],[Asset Class]]&lt;&gt;"Local",0.25,IF(S1838="y",1,""))</f>
        <v/>
      </c>
      <c r="Y1838" s="95">
        <f t="shared" si="168"/>
        <v>1</v>
      </c>
      <c r="Z1838" s="50"/>
      <c r="AA1838" s="257">
        <f t="shared" si="169"/>
        <v>38173</v>
      </c>
      <c r="AB1838" s="258" t="str">
        <f t="shared" si="170"/>
        <v/>
      </c>
      <c r="AC1838" s="258" t="str">
        <f t="shared" si="171"/>
        <v/>
      </c>
      <c r="AD1838" s="258" t="str">
        <f t="shared" si="172"/>
        <v/>
      </c>
      <c r="AE1838" s="259">
        <f t="shared" si="173"/>
        <v>38173</v>
      </c>
    </row>
    <row r="1839" spans="1:31">
      <c r="A1839" s="26"/>
      <c r="B1839" s="210" t="s">
        <v>3178</v>
      </c>
      <c r="C1839" s="211" t="s">
        <v>3179</v>
      </c>
      <c r="D1839" s="211" t="s">
        <v>111</v>
      </c>
      <c r="E1839" s="211" t="s">
        <v>143</v>
      </c>
      <c r="F1839" s="241" t="s">
        <v>108</v>
      </c>
      <c r="G1839" s="357">
        <v>0.5</v>
      </c>
      <c r="H1839" s="360">
        <v>8798.5457365939146</v>
      </c>
      <c r="I1839" s="365">
        <v>115.6419902144599</v>
      </c>
      <c r="J1839" s="332">
        <f>Table1[[#This Row],[Embellishment Area (m2)]]*Table1[[#This Row],[Construction Unit Rate ($/m)]]*Table1[[#This Row],[Embellishment Area Factor]]</f>
        <v>508740.66998633568</v>
      </c>
      <c r="K1839" s="246">
        <v>17597.091473187829</v>
      </c>
      <c r="L1839" s="337">
        <v>85.331826959272703</v>
      </c>
      <c r="M1839" s="88">
        <f>Table1[[#This Row],[Size of land (m2)]]*Table1[[#This Row],[Land Unit Rate ($/m2)]]</f>
        <v>1501591.964576557</v>
      </c>
      <c r="N1839" s="244">
        <v>2021</v>
      </c>
      <c r="O1839" s="202">
        <f>ROUND(IF(Table1[[#This Row],[Valuation Year]]=2016,(Table1[[#This Row],[Total Construction Cost ($)]]+Table1[[#This Row],[Land Value]])*('General Input Sheet'!$G$38/'General Input Sheet'!$G$43),Table1[[#This Row],[Total Construction Cost ($)]]+Table1[[#This Row],[Land Value]]),0)</f>
        <v>2010333</v>
      </c>
      <c r="P1839" s="123" t="str" cm="1">
        <f t="array" ref="P1839">_xlfn.IFS(Table1[[#This Row],[Asset Class]]&lt;&gt;"Local","y",P$11=$E1839,"y",Table1[[#This Row],[Asset Class]]="Local","")</f>
        <v/>
      </c>
      <c r="Q1839" s="86" t="str" cm="1">
        <f t="array" ref="Q1839">_xlfn.IFS(Table1[[#This Row],[Asset Class]]&lt;&gt;"Local","y",Q$11=$E1839,"y",Table1[[#This Row],[Asset Class]]="Local","")</f>
        <v>y</v>
      </c>
      <c r="R1839" s="86" t="str" cm="1">
        <f t="array" ref="R1839">_xlfn.IFS(Table1[[#This Row],[Asset Class]]&lt;&gt;"Local","y",R$11=$E1839,"y",Table1[[#This Row],[Asset Class]]="Local","")</f>
        <v/>
      </c>
      <c r="S1839" s="341" t="str" cm="1">
        <f t="array" ref="S1839">_xlfn.IFS(Table1[[#This Row],[Asset Class]]&lt;&gt;"Local","y",S$11=$E1839,"y",Table1[[#This Row],[Asset Class]]="Local","")</f>
        <v/>
      </c>
      <c r="T1839" s="50"/>
      <c r="U1839" s="95" t="str">
        <f>IF(Table1[[#This Row],[Asset Class]]&lt;&gt;"Local",0.25,IF(P1839="y",1,""))</f>
        <v/>
      </c>
      <c r="V1839" s="415">
        <f>IF(Table1[[#This Row],[Asset Class]]&lt;&gt;"Local",0.25,IF(Q1839="y",1,""))</f>
        <v>1</v>
      </c>
      <c r="W1839" s="415" t="str">
        <f>IF(Table1[[#This Row],[Asset Class]]&lt;&gt;"Local",0.25,IF(R1839="y",1,""))</f>
        <v/>
      </c>
      <c r="X1839" s="415" t="str">
        <f>IF(Table1[[#This Row],[Asset Class]]&lt;&gt;"Local",0.25,IF(S1839="y",1,""))</f>
        <v/>
      </c>
      <c r="Y1839" s="95">
        <f t="shared" si="168"/>
        <v>1</v>
      </c>
      <c r="Z1839" s="50"/>
      <c r="AA1839" s="257" t="str">
        <f t="shared" si="169"/>
        <v/>
      </c>
      <c r="AB1839" s="258">
        <f t="shared" si="170"/>
        <v>2010333</v>
      </c>
      <c r="AC1839" s="258" t="str">
        <f t="shared" si="171"/>
        <v/>
      </c>
      <c r="AD1839" s="258" t="str">
        <f t="shared" si="172"/>
        <v/>
      </c>
      <c r="AE1839" s="259">
        <f t="shared" si="173"/>
        <v>2010333</v>
      </c>
    </row>
    <row r="1840" spans="1:31">
      <c r="A1840" s="26"/>
      <c r="B1840" s="210" t="s">
        <v>3178</v>
      </c>
      <c r="C1840" s="211" t="s">
        <v>3180</v>
      </c>
      <c r="D1840" s="211" t="s">
        <v>111</v>
      </c>
      <c r="E1840" s="211" t="s">
        <v>143</v>
      </c>
      <c r="F1840" s="241" t="s">
        <v>108</v>
      </c>
      <c r="G1840" s="357">
        <v>0.5</v>
      </c>
      <c r="H1840" s="360">
        <v>1231.6309406683195</v>
      </c>
      <c r="I1840" s="365">
        <v>115.6419902144599</v>
      </c>
      <c r="J1840" s="332">
        <f>Table1[[#This Row],[Embellishment Area (m2)]]*Table1[[#This Row],[Construction Unit Rate ($/m)]]*Table1[[#This Row],[Embellishment Area Factor]]</f>
        <v>71214.126594295914</v>
      </c>
      <c r="K1840" s="246">
        <v>2463.2618813366389</v>
      </c>
      <c r="L1840" s="337">
        <v>85.331826959272703</v>
      </c>
      <c r="M1840" s="88">
        <f>Table1[[#This Row],[Size of land (m2)]]*Table1[[#This Row],[Land Unit Rate ($/m2)]]</f>
        <v>210194.63661359061</v>
      </c>
      <c r="N1840" s="244">
        <v>2021</v>
      </c>
      <c r="O1840" s="202">
        <f>ROUND(IF(Table1[[#This Row],[Valuation Year]]=2016,(Table1[[#This Row],[Total Construction Cost ($)]]+Table1[[#This Row],[Land Value]])*('General Input Sheet'!$G$38/'General Input Sheet'!$G$43),Table1[[#This Row],[Total Construction Cost ($)]]+Table1[[#This Row],[Land Value]]),0)</f>
        <v>281409</v>
      </c>
      <c r="P1840" s="123" t="str" cm="1">
        <f t="array" ref="P1840">_xlfn.IFS(Table1[[#This Row],[Asset Class]]&lt;&gt;"Local","y",P$11=$E1840,"y",Table1[[#This Row],[Asset Class]]="Local","")</f>
        <v/>
      </c>
      <c r="Q1840" s="86" t="str" cm="1">
        <f t="array" ref="Q1840">_xlfn.IFS(Table1[[#This Row],[Asset Class]]&lt;&gt;"Local","y",Q$11=$E1840,"y",Table1[[#This Row],[Asset Class]]="Local","")</f>
        <v>y</v>
      </c>
      <c r="R1840" s="86" t="str" cm="1">
        <f t="array" ref="R1840">_xlfn.IFS(Table1[[#This Row],[Asset Class]]&lt;&gt;"Local","y",R$11=$E1840,"y",Table1[[#This Row],[Asset Class]]="Local","")</f>
        <v/>
      </c>
      <c r="S1840" s="341" t="str" cm="1">
        <f t="array" ref="S1840">_xlfn.IFS(Table1[[#This Row],[Asset Class]]&lt;&gt;"Local","y",S$11=$E1840,"y",Table1[[#This Row],[Asset Class]]="Local","")</f>
        <v/>
      </c>
      <c r="T1840" s="50"/>
      <c r="U1840" s="95" t="str">
        <f>IF(Table1[[#This Row],[Asset Class]]&lt;&gt;"Local",0.25,IF(P1840="y",1,""))</f>
        <v/>
      </c>
      <c r="V1840" s="415">
        <f>IF(Table1[[#This Row],[Asset Class]]&lt;&gt;"Local",0.25,IF(Q1840="y",1,""))</f>
        <v>1</v>
      </c>
      <c r="W1840" s="415" t="str">
        <f>IF(Table1[[#This Row],[Asset Class]]&lt;&gt;"Local",0.25,IF(R1840="y",1,""))</f>
        <v/>
      </c>
      <c r="X1840" s="415" t="str">
        <f>IF(Table1[[#This Row],[Asset Class]]&lt;&gt;"Local",0.25,IF(S1840="y",1,""))</f>
        <v/>
      </c>
      <c r="Y1840" s="95">
        <f t="shared" si="168"/>
        <v>1</v>
      </c>
      <c r="Z1840" s="50"/>
      <c r="AA1840" s="257" t="str">
        <f t="shared" si="169"/>
        <v/>
      </c>
      <c r="AB1840" s="258">
        <f t="shared" si="170"/>
        <v>281409</v>
      </c>
      <c r="AC1840" s="258" t="str">
        <f t="shared" si="171"/>
        <v/>
      </c>
      <c r="AD1840" s="258" t="str">
        <f t="shared" si="172"/>
        <v/>
      </c>
      <c r="AE1840" s="259">
        <f t="shared" si="173"/>
        <v>281409</v>
      </c>
    </row>
    <row r="1841" spans="1:31">
      <c r="A1841" s="26"/>
      <c r="B1841" s="210" t="s">
        <v>3181</v>
      </c>
      <c r="C1841" s="211" t="s">
        <v>3182</v>
      </c>
      <c r="D1841" s="211" t="s">
        <v>106</v>
      </c>
      <c r="E1841" s="211" t="s">
        <v>143</v>
      </c>
      <c r="F1841" s="241" t="s">
        <v>103</v>
      </c>
      <c r="G1841" s="357">
        <v>0.5</v>
      </c>
      <c r="H1841" s="360">
        <v>52453.231151434898</v>
      </c>
      <c r="I1841" s="365">
        <v>406.79298511948269</v>
      </c>
      <c r="J1841" s="332">
        <f>Table1[[#This Row],[Embellishment Area (m2)]]*Table1[[#This Row],[Construction Unit Rate ($/m)]]*Table1[[#This Row],[Embellishment Area Factor]]</f>
        <v>10668803.239627222</v>
      </c>
      <c r="K1841" s="246">
        <v>104906.4623028698</v>
      </c>
      <c r="L1841" s="337">
        <v>77.249060510664719</v>
      </c>
      <c r="M1841" s="88">
        <f>Table1[[#This Row],[Size of land (m2)]]*Table1[[#This Row],[Land Unit Rate ($/m2)]]</f>
        <v>8103925.6543941563</v>
      </c>
      <c r="N1841" s="244">
        <v>2021</v>
      </c>
      <c r="O1841" s="202">
        <f>ROUND(IF(Table1[[#This Row],[Valuation Year]]=2016,(Table1[[#This Row],[Total Construction Cost ($)]]+Table1[[#This Row],[Land Value]])*('General Input Sheet'!$G$38/'General Input Sheet'!$G$43),Table1[[#This Row],[Total Construction Cost ($)]]+Table1[[#This Row],[Land Value]]),0)</f>
        <v>18772729</v>
      </c>
      <c r="P1841" s="123" t="str" cm="1">
        <f t="array" ref="P1841">_xlfn.IFS(Table1[[#This Row],[Asset Class]]&lt;&gt;"Local","y",P$11=$E1841,"y",Table1[[#This Row],[Asset Class]]="Local","")</f>
        <v>y</v>
      </c>
      <c r="Q1841" s="86" t="str" cm="1">
        <f t="array" ref="Q1841">_xlfn.IFS(Table1[[#This Row],[Asset Class]]&lt;&gt;"Local","y",Q$11=$E1841,"y",Table1[[#This Row],[Asset Class]]="Local","")</f>
        <v>y</v>
      </c>
      <c r="R1841" s="86" t="str" cm="1">
        <f t="array" ref="R1841">_xlfn.IFS(Table1[[#This Row],[Asset Class]]&lt;&gt;"Local","y",R$11=$E1841,"y",Table1[[#This Row],[Asset Class]]="Local","")</f>
        <v>y</v>
      </c>
      <c r="S1841" s="341" t="str" cm="1">
        <f t="array" ref="S1841">_xlfn.IFS(Table1[[#This Row],[Asset Class]]&lt;&gt;"Local","y",S$11=$E1841,"y",Table1[[#This Row],[Asset Class]]="Local","")</f>
        <v>y</v>
      </c>
      <c r="T1841" s="50"/>
      <c r="U1841" s="95">
        <f>IF(Table1[[#This Row],[Asset Class]]&lt;&gt;"Local",0.25,IF(P1841="y",1,""))</f>
        <v>0.25</v>
      </c>
      <c r="V1841" s="415">
        <f>IF(Table1[[#This Row],[Asset Class]]&lt;&gt;"Local",0.25,IF(Q1841="y",1,""))</f>
        <v>0.25</v>
      </c>
      <c r="W1841" s="415">
        <f>IF(Table1[[#This Row],[Asset Class]]&lt;&gt;"Local",0.25,IF(R1841="y",1,""))</f>
        <v>0.25</v>
      </c>
      <c r="X1841" s="415">
        <f>IF(Table1[[#This Row],[Asset Class]]&lt;&gt;"Local",0.25,IF(S1841="y",1,""))</f>
        <v>0.25</v>
      </c>
      <c r="Y1841" s="95">
        <f t="shared" si="168"/>
        <v>1</v>
      </c>
      <c r="Z1841" s="50"/>
      <c r="AA1841" s="257">
        <f t="shared" si="169"/>
        <v>4693182.25</v>
      </c>
      <c r="AB1841" s="258">
        <f t="shared" si="170"/>
        <v>4693182.25</v>
      </c>
      <c r="AC1841" s="258">
        <f t="shared" si="171"/>
        <v>4693182.25</v>
      </c>
      <c r="AD1841" s="258">
        <f t="shared" si="172"/>
        <v>4693182.25</v>
      </c>
      <c r="AE1841" s="259">
        <f t="shared" si="173"/>
        <v>18772729</v>
      </c>
    </row>
    <row r="1842" spans="1:31">
      <c r="A1842" s="26"/>
      <c r="B1842" s="210" t="s">
        <v>3183</v>
      </c>
      <c r="C1842" s="211" t="s">
        <v>3184</v>
      </c>
      <c r="D1842" s="211" t="s">
        <v>101</v>
      </c>
      <c r="E1842" s="211" t="s">
        <v>107</v>
      </c>
      <c r="F1842" s="241" t="s">
        <v>108</v>
      </c>
      <c r="G1842" s="357">
        <v>0.5</v>
      </c>
      <c r="H1842" s="360">
        <v>4785.9249243854565</v>
      </c>
      <c r="I1842" s="365">
        <v>407.064610062648</v>
      </c>
      <c r="J1842" s="332">
        <f>Table1[[#This Row],[Embellishment Area (m2)]]*Table1[[#This Row],[Construction Unit Rate ($/m)]]*Table1[[#This Row],[Embellishment Area Factor]]</f>
        <v>974090.33156703704</v>
      </c>
      <c r="K1842" s="246">
        <v>0</v>
      </c>
      <c r="L1842" s="337">
        <v>112.7890879358248</v>
      </c>
      <c r="M1842" s="88">
        <f>Table1[[#This Row],[Size of land (m2)]]*Table1[[#This Row],[Land Unit Rate ($/m2)]]</f>
        <v>0</v>
      </c>
      <c r="N1842" s="244">
        <v>2021</v>
      </c>
      <c r="O1842" s="202">
        <f>ROUND(IF(Table1[[#This Row],[Valuation Year]]=2016,(Table1[[#This Row],[Total Construction Cost ($)]]+Table1[[#This Row],[Land Value]])*('General Input Sheet'!$G$38/'General Input Sheet'!$G$43),Table1[[#This Row],[Total Construction Cost ($)]]+Table1[[#This Row],[Land Value]]),0)</f>
        <v>974090</v>
      </c>
      <c r="P1842" s="123" t="str" cm="1">
        <f t="array" ref="P1842">_xlfn.IFS(Table1[[#This Row],[Asset Class]]&lt;&gt;"Local","y",P$11=$E1842,"y",Table1[[#This Row],[Asset Class]]="Local","")</f>
        <v>y</v>
      </c>
      <c r="Q1842" s="86" t="str" cm="1">
        <f t="array" ref="Q1842">_xlfn.IFS(Table1[[#This Row],[Asset Class]]&lt;&gt;"Local","y",Q$11=$E1842,"y",Table1[[#This Row],[Asset Class]]="Local","")</f>
        <v>y</v>
      </c>
      <c r="R1842" s="86" t="str" cm="1">
        <f t="array" ref="R1842">_xlfn.IFS(Table1[[#This Row],[Asset Class]]&lt;&gt;"Local","y",R$11=$E1842,"y",Table1[[#This Row],[Asset Class]]="Local","")</f>
        <v>y</v>
      </c>
      <c r="S1842" s="341" t="str" cm="1">
        <f t="array" ref="S1842">_xlfn.IFS(Table1[[#This Row],[Asset Class]]&lt;&gt;"Local","y",S$11=$E1842,"y",Table1[[#This Row],[Asset Class]]="Local","")</f>
        <v>y</v>
      </c>
      <c r="T1842" s="50"/>
      <c r="U1842" s="95">
        <f>IF(Table1[[#This Row],[Asset Class]]&lt;&gt;"Local",0.25,IF(P1842="y",1,""))</f>
        <v>0.25</v>
      </c>
      <c r="V1842" s="415">
        <f>IF(Table1[[#This Row],[Asset Class]]&lt;&gt;"Local",0.25,IF(Q1842="y",1,""))</f>
        <v>0.25</v>
      </c>
      <c r="W1842" s="415">
        <f>IF(Table1[[#This Row],[Asset Class]]&lt;&gt;"Local",0.25,IF(R1842="y",1,""))</f>
        <v>0.25</v>
      </c>
      <c r="X1842" s="415">
        <f>IF(Table1[[#This Row],[Asset Class]]&lt;&gt;"Local",0.25,IF(S1842="y",1,""))</f>
        <v>0.25</v>
      </c>
      <c r="Y1842" s="95">
        <f t="shared" si="168"/>
        <v>1</v>
      </c>
      <c r="Z1842" s="50"/>
      <c r="AA1842" s="257">
        <f t="shared" si="169"/>
        <v>243522.5</v>
      </c>
      <c r="AB1842" s="258">
        <f t="shared" si="170"/>
        <v>243522.5</v>
      </c>
      <c r="AC1842" s="258">
        <f t="shared" si="171"/>
        <v>243522.5</v>
      </c>
      <c r="AD1842" s="258">
        <f t="shared" si="172"/>
        <v>243522.5</v>
      </c>
      <c r="AE1842" s="259">
        <f t="shared" si="173"/>
        <v>974090</v>
      </c>
    </row>
    <row r="1843" spans="1:31">
      <c r="A1843" s="26"/>
      <c r="B1843" s="210" t="s">
        <v>3185</v>
      </c>
      <c r="C1843" s="211" t="s">
        <v>3186</v>
      </c>
      <c r="D1843" s="211" t="s">
        <v>106</v>
      </c>
      <c r="E1843" s="211" t="s">
        <v>102</v>
      </c>
      <c r="F1843" s="241" t="s">
        <v>108</v>
      </c>
      <c r="G1843" s="357">
        <v>0.5</v>
      </c>
      <c r="H1843" s="360">
        <v>105625.98299727865</v>
      </c>
      <c r="I1843" s="365">
        <v>452.87898632773505</v>
      </c>
      <c r="J1843" s="332">
        <f>Table1[[#This Row],[Embellishment Area (m2)]]*Table1[[#This Row],[Construction Unit Rate ($/m)]]*Table1[[#This Row],[Embellishment Area Factor]]</f>
        <v>23917894.054839067</v>
      </c>
      <c r="K1843" s="246">
        <v>211251.96599455731</v>
      </c>
      <c r="L1843" s="337">
        <v>140.14546069071523</v>
      </c>
      <c r="M1843" s="88">
        <f>Table1[[#This Row],[Size of land (m2)]]*Table1[[#This Row],[Land Unit Rate ($/m2)]]</f>
        <v>29606004.096126541</v>
      </c>
      <c r="N1843" s="244">
        <v>2021</v>
      </c>
      <c r="O1843" s="202">
        <f>ROUND(IF(Table1[[#This Row],[Valuation Year]]=2016,(Table1[[#This Row],[Total Construction Cost ($)]]+Table1[[#This Row],[Land Value]])*('General Input Sheet'!$G$38/'General Input Sheet'!$G$43),Table1[[#This Row],[Total Construction Cost ($)]]+Table1[[#This Row],[Land Value]]),0)</f>
        <v>53523898</v>
      </c>
      <c r="P1843" s="123" t="str" cm="1">
        <f t="array" ref="P1843">_xlfn.IFS(Table1[[#This Row],[Asset Class]]&lt;&gt;"Local","y",P$11=$E1843,"y",Table1[[#This Row],[Asset Class]]="Local","")</f>
        <v>y</v>
      </c>
      <c r="Q1843" s="86" t="str" cm="1">
        <f t="array" ref="Q1843">_xlfn.IFS(Table1[[#This Row],[Asset Class]]&lt;&gt;"Local","y",Q$11=$E1843,"y",Table1[[#This Row],[Asset Class]]="Local","")</f>
        <v>y</v>
      </c>
      <c r="R1843" s="86" t="str" cm="1">
        <f t="array" ref="R1843">_xlfn.IFS(Table1[[#This Row],[Asset Class]]&lt;&gt;"Local","y",R$11=$E1843,"y",Table1[[#This Row],[Asset Class]]="Local","")</f>
        <v>y</v>
      </c>
      <c r="S1843" s="341" t="str" cm="1">
        <f t="array" ref="S1843">_xlfn.IFS(Table1[[#This Row],[Asset Class]]&lt;&gt;"Local","y",S$11=$E1843,"y",Table1[[#This Row],[Asset Class]]="Local","")</f>
        <v>y</v>
      </c>
      <c r="T1843" s="50"/>
      <c r="U1843" s="95">
        <f>IF(Table1[[#This Row],[Asset Class]]&lt;&gt;"Local",0.25,IF(P1843="y",1,""))</f>
        <v>0.25</v>
      </c>
      <c r="V1843" s="415">
        <f>IF(Table1[[#This Row],[Asset Class]]&lt;&gt;"Local",0.25,IF(Q1843="y",1,""))</f>
        <v>0.25</v>
      </c>
      <c r="W1843" s="415">
        <f>IF(Table1[[#This Row],[Asset Class]]&lt;&gt;"Local",0.25,IF(R1843="y",1,""))</f>
        <v>0.25</v>
      </c>
      <c r="X1843" s="415">
        <f>IF(Table1[[#This Row],[Asset Class]]&lt;&gt;"Local",0.25,IF(S1843="y",1,""))</f>
        <v>0.25</v>
      </c>
      <c r="Y1843" s="95">
        <f t="shared" si="168"/>
        <v>1</v>
      </c>
      <c r="Z1843" s="50"/>
      <c r="AA1843" s="257">
        <f t="shared" si="169"/>
        <v>13380974.5</v>
      </c>
      <c r="AB1843" s="258">
        <f t="shared" si="170"/>
        <v>13380974.5</v>
      </c>
      <c r="AC1843" s="258">
        <f t="shared" si="171"/>
        <v>13380974.5</v>
      </c>
      <c r="AD1843" s="258">
        <f t="shared" si="172"/>
        <v>13380974.5</v>
      </c>
      <c r="AE1843" s="259">
        <f t="shared" si="173"/>
        <v>53523898</v>
      </c>
    </row>
    <row r="1844" spans="1:31">
      <c r="A1844" s="26"/>
      <c r="B1844" s="210" t="s">
        <v>3185</v>
      </c>
      <c r="C1844" s="211" t="s">
        <v>3187</v>
      </c>
      <c r="D1844" s="211" t="s">
        <v>106</v>
      </c>
      <c r="E1844" s="211" t="s">
        <v>102</v>
      </c>
      <c r="F1844" s="241" t="s">
        <v>108</v>
      </c>
      <c r="G1844" s="357">
        <v>0.5</v>
      </c>
      <c r="H1844" s="360">
        <v>66681.1660816644</v>
      </c>
      <c r="I1844" s="365">
        <v>452.87898632773505</v>
      </c>
      <c r="J1844" s="332">
        <f>Table1[[#This Row],[Embellishment Area (m2)]]*Table1[[#This Row],[Construction Unit Rate ($/m)]]*Table1[[#This Row],[Embellishment Area Factor]]</f>
        <v>15099249.451107761</v>
      </c>
      <c r="K1844" s="246">
        <v>133362.3321633288</v>
      </c>
      <c r="L1844" s="337">
        <v>140.14546069071523</v>
      </c>
      <c r="M1844" s="88">
        <f>Table1[[#This Row],[Size of land (m2)]]*Table1[[#This Row],[Land Unit Rate ($/m2)]]</f>
        <v>18690125.479817905</v>
      </c>
      <c r="N1844" s="244">
        <v>2021</v>
      </c>
      <c r="O1844" s="202">
        <f>ROUND(IF(Table1[[#This Row],[Valuation Year]]=2016,(Table1[[#This Row],[Total Construction Cost ($)]]+Table1[[#This Row],[Land Value]])*('General Input Sheet'!$G$38/'General Input Sheet'!$G$43),Table1[[#This Row],[Total Construction Cost ($)]]+Table1[[#This Row],[Land Value]]),0)</f>
        <v>33789375</v>
      </c>
      <c r="P1844" s="123" t="str" cm="1">
        <f t="array" ref="P1844">_xlfn.IFS(Table1[[#This Row],[Asset Class]]&lt;&gt;"Local","y",P$11=$E1844,"y",Table1[[#This Row],[Asset Class]]="Local","")</f>
        <v>y</v>
      </c>
      <c r="Q1844" s="86" t="str" cm="1">
        <f t="array" ref="Q1844">_xlfn.IFS(Table1[[#This Row],[Asset Class]]&lt;&gt;"Local","y",Q$11=$E1844,"y",Table1[[#This Row],[Asset Class]]="Local","")</f>
        <v>y</v>
      </c>
      <c r="R1844" s="86" t="str" cm="1">
        <f t="array" ref="R1844">_xlfn.IFS(Table1[[#This Row],[Asset Class]]&lt;&gt;"Local","y",R$11=$E1844,"y",Table1[[#This Row],[Asset Class]]="Local","")</f>
        <v>y</v>
      </c>
      <c r="S1844" s="341" t="str" cm="1">
        <f t="array" ref="S1844">_xlfn.IFS(Table1[[#This Row],[Asset Class]]&lt;&gt;"Local","y",S$11=$E1844,"y",Table1[[#This Row],[Asset Class]]="Local","")</f>
        <v>y</v>
      </c>
      <c r="T1844" s="50"/>
      <c r="U1844" s="95">
        <f>IF(Table1[[#This Row],[Asset Class]]&lt;&gt;"Local",0.25,IF(P1844="y",1,""))</f>
        <v>0.25</v>
      </c>
      <c r="V1844" s="415">
        <f>IF(Table1[[#This Row],[Asset Class]]&lt;&gt;"Local",0.25,IF(Q1844="y",1,""))</f>
        <v>0.25</v>
      </c>
      <c r="W1844" s="415">
        <f>IF(Table1[[#This Row],[Asset Class]]&lt;&gt;"Local",0.25,IF(R1844="y",1,""))</f>
        <v>0.25</v>
      </c>
      <c r="X1844" s="415">
        <f>IF(Table1[[#This Row],[Asset Class]]&lt;&gt;"Local",0.25,IF(S1844="y",1,""))</f>
        <v>0.25</v>
      </c>
      <c r="Y1844" s="95">
        <f t="shared" si="168"/>
        <v>1</v>
      </c>
      <c r="Z1844" s="50"/>
      <c r="AA1844" s="257">
        <f t="shared" si="169"/>
        <v>8447343.75</v>
      </c>
      <c r="AB1844" s="258">
        <f t="shared" si="170"/>
        <v>8447343.75</v>
      </c>
      <c r="AC1844" s="258">
        <f t="shared" si="171"/>
        <v>8447343.75</v>
      </c>
      <c r="AD1844" s="258">
        <f t="shared" si="172"/>
        <v>8447343.75</v>
      </c>
      <c r="AE1844" s="259">
        <f t="shared" si="173"/>
        <v>33789375</v>
      </c>
    </row>
    <row r="1845" spans="1:31">
      <c r="A1845" s="26"/>
      <c r="B1845" s="210" t="s">
        <v>3188</v>
      </c>
      <c r="C1845" s="211" t="s">
        <v>3189</v>
      </c>
      <c r="D1845" s="211" t="s">
        <v>111</v>
      </c>
      <c r="E1845" s="211" t="s">
        <v>102</v>
      </c>
      <c r="F1845" s="241" t="s">
        <v>103</v>
      </c>
      <c r="G1845" s="357">
        <v>0.5</v>
      </c>
      <c r="H1845" s="360">
        <v>1061.9074287134924</v>
      </c>
      <c r="I1845" s="365">
        <v>143.96305955739601</v>
      </c>
      <c r="J1845" s="332">
        <f>Table1[[#This Row],[Embellishment Area (m2)]]*Table1[[#This Row],[Construction Unit Rate ($/m)]]*Table1[[#This Row],[Embellishment Area Factor]]</f>
        <v>76437.721202160887</v>
      </c>
      <c r="K1845" s="246">
        <v>2123.8148574269849</v>
      </c>
      <c r="L1845" s="337">
        <v>39.027494808321961</v>
      </c>
      <c r="M1845" s="88">
        <f>Table1[[#This Row],[Size of land (m2)]]*Table1[[#This Row],[Land Unit Rate ($/m2)]]</f>
        <v>82887.173322068702</v>
      </c>
      <c r="N1845" s="244">
        <v>2021</v>
      </c>
      <c r="O1845" s="202">
        <f>ROUND(IF(Table1[[#This Row],[Valuation Year]]=2016,(Table1[[#This Row],[Total Construction Cost ($)]]+Table1[[#This Row],[Land Value]])*('General Input Sheet'!$G$38/'General Input Sheet'!$G$43),Table1[[#This Row],[Total Construction Cost ($)]]+Table1[[#This Row],[Land Value]]),0)</f>
        <v>159325</v>
      </c>
      <c r="P1845" s="123" t="str" cm="1">
        <f t="array" ref="P1845">_xlfn.IFS(Table1[[#This Row],[Asset Class]]&lt;&gt;"Local","y",P$11=$E1845,"y",Table1[[#This Row],[Asset Class]]="Local","")</f>
        <v/>
      </c>
      <c r="Q1845" s="86" t="str" cm="1">
        <f t="array" ref="Q1845">_xlfn.IFS(Table1[[#This Row],[Asset Class]]&lt;&gt;"Local","y",Q$11=$E1845,"y",Table1[[#This Row],[Asset Class]]="Local","")</f>
        <v/>
      </c>
      <c r="R1845" s="86" t="str" cm="1">
        <f t="array" ref="R1845">_xlfn.IFS(Table1[[#This Row],[Asset Class]]&lt;&gt;"Local","y",R$11=$E1845,"y",Table1[[#This Row],[Asset Class]]="Local","")</f>
        <v>y</v>
      </c>
      <c r="S1845" s="341" t="str" cm="1">
        <f t="array" ref="S1845">_xlfn.IFS(Table1[[#This Row],[Asset Class]]&lt;&gt;"Local","y",S$11=$E1845,"y",Table1[[#This Row],[Asset Class]]="Local","")</f>
        <v/>
      </c>
      <c r="T1845" s="50"/>
      <c r="U1845" s="95" t="str">
        <f>IF(Table1[[#This Row],[Asset Class]]&lt;&gt;"Local",0.25,IF(P1845="y",1,""))</f>
        <v/>
      </c>
      <c r="V1845" s="415" t="str">
        <f>IF(Table1[[#This Row],[Asset Class]]&lt;&gt;"Local",0.25,IF(Q1845="y",1,""))</f>
        <v/>
      </c>
      <c r="W1845" s="415">
        <f>IF(Table1[[#This Row],[Asset Class]]&lt;&gt;"Local",0.25,IF(R1845="y",1,""))</f>
        <v>1</v>
      </c>
      <c r="X1845" s="415" t="str">
        <f>IF(Table1[[#This Row],[Asset Class]]&lt;&gt;"Local",0.25,IF(S1845="y",1,""))</f>
        <v/>
      </c>
      <c r="Y1845" s="95">
        <f t="shared" si="168"/>
        <v>1</v>
      </c>
      <c r="Z1845" s="50"/>
      <c r="AA1845" s="257" t="str">
        <f t="shared" si="169"/>
        <v/>
      </c>
      <c r="AB1845" s="258" t="str">
        <f t="shared" si="170"/>
        <v/>
      </c>
      <c r="AC1845" s="258">
        <f t="shared" si="171"/>
        <v>159325</v>
      </c>
      <c r="AD1845" s="258" t="str">
        <f t="shared" si="172"/>
        <v/>
      </c>
      <c r="AE1845" s="259">
        <f t="shared" si="173"/>
        <v>159325</v>
      </c>
    </row>
    <row r="1846" spans="1:31">
      <c r="A1846" s="26"/>
      <c r="B1846" s="210" t="s">
        <v>3188</v>
      </c>
      <c r="C1846" s="211" t="s">
        <v>3190</v>
      </c>
      <c r="D1846" s="211" t="s">
        <v>111</v>
      </c>
      <c r="E1846" s="211" t="s">
        <v>102</v>
      </c>
      <c r="F1846" s="241" t="s">
        <v>103</v>
      </c>
      <c r="G1846" s="357">
        <v>0.5</v>
      </c>
      <c r="H1846" s="360">
        <v>1178.2266591973785</v>
      </c>
      <c r="I1846" s="365">
        <v>143.96305955739601</v>
      </c>
      <c r="J1846" s="332">
        <f>Table1[[#This Row],[Embellishment Area (m2)]]*Table1[[#This Row],[Construction Unit Rate ($/m)]]*Table1[[#This Row],[Embellishment Area Factor]]</f>
        <v>84810.557355071956</v>
      </c>
      <c r="K1846" s="246">
        <v>2356.4533183947569</v>
      </c>
      <c r="L1846" s="337">
        <v>39.027494808321961</v>
      </c>
      <c r="M1846" s="88">
        <f>Table1[[#This Row],[Size of land (m2)]]*Table1[[#This Row],[Land Unit Rate ($/m2)]]</f>
        <v>91966.469649704435</v>
      </c>
      <c r="N1846" s="244">
        <v>2021</v>
      </c>
      <c r="O1846" s="202">
        <f>ROUND(IF(Table1[[#This Row],[Valuation Year]]=2016,(Table1[[#This Row],[Total Construction Cost ($)]]+Table1[[#This Row],[Land Value]])*('General Input Sheet'!$G$38/'General Input Sheet'!$G$43),Table1[[#This Row],[Total Construction Cost ($)]]+Table1[[#This Row],[Land Value]]),0)</f>
        <v>176777</v>
      </c>
      <c r="P1846" s="123" t="str" cm="1">
        <f t="array" ref="P1846">_xlfn.IFS(Table1[[#This Row],[Asset Class]]&lt;&gt;"Local","y",P$11=$E1846,"y",Table1[[#This Row],[Asset Class]]="Local","")</f>
        <v/>
      </c>
      <c r="Q1846" s="86" t="str" cm="1">
        <f t="array" ref="Q1846">_xlfn.IFS(Table1[[#This Row],[Asset Class]]&lt;&gt;"Local","y",Q$11=$E1846,"y",Table1[[#This Row],[Asset Class]]="Local","")</f>
        <v/>
      </c>
      <c r="R1846" s="86" t="str" cm="1">
        <f t="array" ref="R1846">_xlfn.IFS(Table1[[#This Row],[Asset Class]]&lt;&gt;"Local","y",R$11=$E1846,"y",Table1[[#This Row],[Asset Class]]="Local","")</f>
        <v>y</v>
      </c>
      <c r="S1846" s="341" t="str" cm="1">
        <f t="array" ref="S1846">_xlfn.IFS(Table1[[#This Row],[Asset Class]]&lt;&gt;"Local","y",S$11=$E1846,"y",Table1[[#This Row],[Asset Class]]="Local","")</f>
        <v/>
      </c>
      <c r="T1846" s="50"/>
      <c r="U1846" s="95" t="str">
        <f>IF(Table1[[#This Row],[Asset Class]]&lt;&gt;"Local",0.25,IF(P1846="y",1,""))</f>
        <v/>
      </c>
      <c r="V1846" s="415" t="str">
        <f>IF(Table1[[#This Row],[Asset Class]]&lt;&gt;"Local",0.25,IF(Q1846="y",1,""))</f>
        <v/>
      </c>
      <c r="W1846" s="415">
        <f>IF(Table1[[#This Row],[Asset Class]]&lt;&gt;"Local",0.25,IF(R1846="y",1,""))</f>
        <v>1</v>
      </c>
      <c r="X1846" s="415" t="str">
        <f>IF(Table1[[#This Row],[Asset Class]]&lt;&gt;"Local",0.25,IF(S1846="y",1,""))</f>
        <v/>
      </c>
      <c r="Y1846" s="95">
        <f t="shared" si="168"/>
        <v>1</v>
      </c>
      <c r="Z1846" s="50"/>
      <c r="AA1846" s="257" t="str">
        <f t="shared" si="169"/>
        <v/>
      </c>
      <c r="AB1846" s="258" t="str">
        <f t="shared" si="170"/>
        <v/>
      </c>
      <c r="AC1846" s="258">
        <f t="shared" si="171"/>
        <v>176777</v>
      </c>
      <c r="AD1846" s="258" t="str">
        <f t="shared" si="172"/>
        <v/>
      </c>
      <c r="AE1846" s="259">
        <f t="shared" si="173"/>
        <v>176777</v>
      </c>
    </row>
    <row r="1847" spans="1:31">
      <c r="A1847" s="26"/>
      <c r="B1847" s="210" t="s">
        <v>3191</v>
      </c>
      <c r="C1847" s="211" t="s">
        <v>3192</v>
      </c>
      <c r="D1847" s="211" t="s">
        <v>111</v>
      </c>
      <c r="E1847" s="211" t="s">
        <v>114</v>
      </c>
      <c r="F1847" s="241" t="s">
        <v>108</v>
      </c>
      <c r="G1847" s="357">
        <v>0.5</v>
      </c>
      <c r="H1847" s="360">
        <v>394.13845928925156</v>
      </c>
      <c r="I1847" s="365">
        <v>77.371645491830151</v>
      </c>
      <c r="J1847" s="332">
        <f>Table1[[#This Row],[Embellishment Area (m2)]]*Table1[[#This Row],[Construction Unit Rate ($/m)]]*Table1[[#This Row],[Embellishment Area Factor]]</f>
        <v>15247.570573412051</v>
      </c>
      <c r="K1847" s="246">
        <v>0</v>
      </c>
      <c r="L1847" s="337">
        <v>51.919695325664051</v>
      </c>
      <c r="M1847" s="88">
        <f>Table1[[#This Row],[Size of land (m2)]]*Table1[[#This Row],[Land Unit Rate ($/m2)]]</f>
        <v>0</v>
      </c>
      <c r="N1847" s="244">
        <v>2021</v>
      </c>
      <c r="O1847" s="202">
        <f>ROUND(IF(Table1[[#This Row],[Valuation Year]]=2016,(Table1[[#This Row],[Total Construction Cost ($)]]+Table1[[#This Row],[Land Value]])*('General Input Sheet'!$G$38/'General Input Sheet'!$G$43),Table1[[#This Row],[Total Construction Cost ($)]]+Table1[[#This Row],[Land Value]]),0)</f>
        <v>15248</v>
      </c>
      <c r="P1847" s="123" t="str" cm="1">
        <f t="array" ref="P1847">_xlfn.IFS(Table1[[#This Row],[Asset Class]]&lt;&gt;"Local","y",P$11=$E1847,"y",Table1[[#This Row],[Asset Class]]="Local","")</f>
        <v/>
      </c>
      <c r="Q1847" s="86" t="str" cm="1">
        <f t="array" ref="Q1847">_xlfn.IFS(Table1[[#This Row],[Asset Class]]&lt;&gt;"Local","y",Q$11=$E1847,"y",Table1[[#This Row],[Asset Class]]="Local","")</f>
        <v/>
      </c>
      <c r="R1847" s="86" t="str" cm="1">
        <f t="array" ref="R1847">_xlfn.IFS(Table1[[#This Row],[Asset Class]]&lt;&gt;"Local","y",R$11=$E1847,"y",Table1[[#This Row],[Asset Class]]="Local","")</f>
        <v/>
      </c>
      <c r="S1847" s="341" t="str" cm="1">
        <f t="array" ref="S1847">_xlfn.IFS(Table1[[#This Row],[Asset Class]]&lt;&gt;"Local","y",S$11=$E1847,"y",Table1[[#This Row],[Asset Class]]="Local","")</f>
        <v>y</v>
      </c>
      <c r="T1847" s="50"/>
      <c r="U1847" s="95" t="str">
        <f>IF(Table1[[#This Row],[Asset Class]]&lt;&gt;"Local",0.25,IF(P1847="y",1,""))</f>
        <v/>
      </c>
      <c r="V1847" s="415" t="str">
        <f>IF(Table1[[#This Row],[Asset Class]]&lt;&gt;"Local",0.25,IF(Q1847="y",1,""))</f>
        <v/>
      </c>
      <c r="W1847" s="415" t="str">
        <f>IF(Table1[[#This Row],[Asset Class]]&lt;&gt;"Local",0.25,IF(R1847="y",1,""))</f>
        <v/>
      </c>
      <c r="X1847" s="415">
        <f>IF(Table1[[#This Row],[Asset Class]]&lt;&gt;"Local",0.25,IF(S1847="y",1,""))</f>
        <v>1</v>
      </c>
      <c r="Y1847" s="95">
        <f t="shared" si="168"/>
        <v>1</v>
      </c>
      <c r="Z1847" s="50"/>
      <c r="AA1847" s="257" t="str">
        <f t="shared" si="169"/>
        <v/>
      </c>
      <c r="AB1847" s="258" t="str">
        <f t="shared" si="170"/>
        <v/>
      </c>
      <c r="AC1847" s="258" t="str">
        <f t="shared" si="171"/>
        <v/>
      </c>
      <c r="AD1847" s="258">
        <f t="shared" si="172"/>
        <v>15248</v>
      </c>
      <c r="AE1847" s="259">
        <f t="shared" si="173"/>
        <v>15248</v>
      </c>
    </row>
    <row r="1848" spans="1:31">
      <c r="A1848" s="26"/>
      <c r="B1848" s="210" t="s">
        <v>3191</v>
      </c>
      <c r="C1848" s="211" t="s">
        <v>3193</v>
      </c>
      <c r="D1848" s="211" t="s">
        <v>111</v>
      </c>
      <c r="E1848" s="211" t="s">
        <v>114</v>
      </c>
      <c r="F1848" s="241" t="s">
        <v>103</v>
      </c>
      <c r="G1848" s="357">
        <v>0.5</v>
      </c>
      <c r="H1848" s="360">
        <v>768.65119801625349</v>
      </c>
      <c r="I1848" s="365">
        <v>77.371645491830151</v>
      </c>
      <c r="J1848" s="332">
        <f>Table1[[#This Row],[Embellishment Area (m2)]]*Table1[[#This Row],[Construction Unit Rate ($/m)]]*Table1[[#This Row],[Embellishment Area Factor]]</f>
        <v>29735.903999892053</v>
      </c>
      <c r="K1848" s="246">
        <v>0</v>
      </c>
      <c r="L1848" s="337">
        <v>51.919695325664051</v>
      </c>
      <c r="M1848" s="88">
        <f>Table1[[#This Row],[Size of land (m2)]]*Table1[[#This Row],[Land Unit Rate ($/m2)]]</f>
        <v>0</v>
      </c>
      <c r="N1848" s="244">
        <v>2021</v>
      </c>
      <c r="O1848" s="202">
        <f>ROUND(IF(Table1[[#This Row],[Valuation Year]]=2016,(Table1[[#This Row],[Total Construction Cost ($)]]+Table1[[#This Row],[Land Value]])*('General Input Sheet'!$G$38/'General Input Sheet'!$G$43),Table1[[#This Row],[Total Construction Cost ($)]]+Table1[[#This Row],[Land Value]]),0)</f>
        <v>29736</v>
      </c>
      <c r="P1848" s="123" t="str" cm="1">
        <f t="array" ref="P1848">_xlfn.IFS(Table1[[#This Row],[Asset Class]]&lt;&gt;"Local","y",P$11=$E1848,"y",Table1[[#This Row],[Asset Class]]="Local","")</f>
        <v/>
      </c>
      <c r="Q1848" s="86" t="str" cm="1">
        <f t="array" ref="Q1848">_xlfn.IFS(Table1[[#This Row],[Asset Class]]&lt;&gt;"Local","y",Q$11=$E1848,"y",Table1[[#This Row],[Asset Class]]="Local","")</f>
        <v/>
      </c>
      <c r="R1848" s="86" t="str" cm="1">
        <f t="array" ref="R1848">_xlfn.IFS(Table1[[#This Row],[Asset Class]]&lt;&gt;"Local","y",R$11=$E1848,"y",Table1[[#This Row],[Asset Class]]="Local","")</f>
        <v/>
      </c>
      <c r="S1848" s="341" t="str" cm="1">
        <f t="array" ref="S1848">_xlfn.IFS(Table1[[#This Row],[Asset Class]]&lt;&gt;"Local","y",S$11=$E1848,"y",Table1[[#This Row],[Asset Class]]="Local","")</f>
        <v>y</v>
      </c>
      <c r="T1848" s="50"/>
      <c r="U1848" s="95" t="str">
        <f>IF(Table1[[#This Row],[Asset Class]]&lt;&gt;"Local",0.25,IF(P1848="y",1,""))</f>
        <v/>
      </c>
      <c r="V1848" s="415" t="str">
        <f>IF(Table1[[#This Row],[Asset Class]]&lt;&gt;"Local",0.25,IF(Q1848="y",1,""))</f>
        <v/>
      </c>
      <c r="W1848" s="415" t="str">
        <f>IF(Table1[[#This Row],[Asset Class]]&lt;&gt;"Local",0.25,IF(R1848="y",1,""))</f>
        <v/>
      </c>
      <c r="X1848" s="415">
        <f>IF(Table1[[#This Row],[Asset Class]]&lt;&gt;"Local",0.25,IF(S1848="y",1,""))</f>
        <v>1</v>
      </c>
      <c r="Y1848" s="95">
        <f t="shared" si="168"/>
        <v>1</v>
      </c>
      <c r="Z1848" s="50"/>
      <c r="AA1848" s="257" t="str">
        <f t="shared" si="169"/>
        <v/>
      </c>
      <c r="AB1848" s="258" t="str">
        <f t="shared" si="170"/>
        <v/>
      </c>
      <c r="AC1848" s="258" t="str">
        <f t="shared" si="171"/>
        <v/>
      </c>
      <c r="AD1848" s="258">
        <f t="shared" si="172"/>
        <v>29736</v>
      </c>
      <c r="AE1848" s="259">
        <f t="shared" si="173"/>
        <v>29736</v>
      </c>
    </row>
    <row r="1849" spans="1:31">
      <c r="A1849" s="26"/>
      <c r="B1849" s="210" t="s">
        <v>3194</v>
      </c>
      <c r="C1849" s="211" t="s">
        <v>3195</v>
      </c>
      <c r="D1849" s="211" t="s">
        <v>111</v>
      </c>
      <c r="E1849" s="211" t="s">
        <v>102</v>
      </c>
      <c r="F1849" s="241" t="s">
        <v>103</v>
      </c>
      <c r="G1849" s="357">
        <v>0.5</v>
      </c>
      <c r="H1849" s="360">
        <v>1173.6794759044194</v>
      </c>
      <c r="I1849" s="365">
        <v>143.96305955739601</v>
      </c>
      <c r="J1849" s="332">
        <f>Table1[[#This Row],[Embellishment Area (m2)]]*Table1[[#This Row],[Construction Unit Rate ($/m)]]*Table1[[#This Row],[Embellishment Area Factor]]</f>
        <v>84483.244145460631</v>
      </c>
      <c r="K1849" s="246">
        <v>2347.3589518088388</v>
      </c>
      <c r="L1849" s="337">
        <v>39.027494808321961</v>
      </c>
      <c r="M1849" s="88">
        <f>Table1[[#This Row],[Size of land (m2)]]*Table1[[#This Row],[Land Unit Rate ($/m2)]]</f>
        <v>91611.539304987542</v>
      </c>
      <c r="N1849" s="244">
        <v>2021</v>
      </c>
      <c r="O1849" s="202">
        <f>ROUND(IF(Table1[[#This Row],[Valuation Year]]=2016,(Table1[[#This Row],[Total Construction Cost ($)]]+Table1[[#This Row],[Land Value]])*('General Input Sheet'!$G$38/'General Input Sheet'!$G$43),Table1[[#This Row],[Total Construction Cost ($)]]+Table1[[#This Row],[Land Value]]),0)</f>
        <v>176095</v>
      </c>
      <c r="P1849" s="123" t="str" cm="1">
        <f t="array" ref="P1849">_xlfn.IFS(Table1[[#This Row],[Asset Class]]&lt;&gt;"Local","y",P$11=$E1849,"y",Table1[[#This Row],[Asset Class]]="Local","")</f>
        <v/>
      </c>
      <c r="Q1849" s="86" t="str" cm="1">
        <f t="array" ref="Q1849">_xlfn.IFS(Table1[[#This Row],[Asset Class]]&lt;&gt;"Local","y",Q$11=$E1849,"y",Table1[[#This Row],[Asset Class]]="Local","")</f>
        <v/>
      </c>
      <c r="R1849" s="86" t="str" cm="1">
        <f t="array" ref="R1849">_xlfn.IFS(Table1[[#This Row],[Asset Class]]&lt;&gt;"Local","y",R$11=$E1849,"y",Table1[[#This Row],[Asset Class]]="Local","")</f>
        <v>y</v>
      </c>
      <c r="S1849" s="341" t="str" cm="1">
        <f t="array" ref="S1849">_xlfn.IFS(Table1[[#This Row],[Asset Class]]&lt;&gt;"Local","y",S$11=$E1849,"y",Table1[[#This Row],[Asset Class]]="Local","")</f>
        <v/>
      </c>
      <c r="T1849" s="50"/>
      <c r="U1849" s="95" t="str">
        <f>IF(Table1[[#This Row],[Asset Class]]&lt;&gt;"Local",0.25,IF(P1849="y",1,""))</f>
        <v/>
      </c>
      <c r="V1849" s="415" t="str">
        <f>IF(Table1[[#This Row],[Asset Class]]&lt;&gt;"Local",0.25,IF(Q1849="y",1,""))</f>
        <v/>
      </c>
      <c r="W1849" s="415">
        <f>IF(Table1[[#This Row],[Asset Class]]&lt;&gt;"Local",0.25,IF(R1849="y",1,""))</f>
        <v>1</v>
      </c>
      <c r="X1849" s="415" t="str">
        <f>IF(Table1[[#This Row],[Asset Class]]&lt;&gt;"Local",0.25,IF(S1849="y",1,""))</f>
        <v/>
      </c>
      <c r="Y1849" s="95">
        <f t="shared" si="168"/>
        <v>1</v>
      </c>
      <c r="Z1849" s="50"/>
      <c r="AA1849" s="257" t="str">
        <f t="shared" si="169"/>
        <v/>
      </c>
      <c r="AB1849" s="258" t="str">
        <f t="shared" si="170"/>
        <v/>
      </c>
      <c r="AC1849" s="258">
        <f t="shared" si="171"/>
        <v>176095</v>
      </c>
      <c r="AD1849" s="258" t="str">
        <f t="shared" si="172"/>
        <v/>
      </c>
      <c r="AE1849" s="259">
        <f t="shared" si="173"/>
        <v>176095</v>
      </c>
    </row>
    <row r="1850" spans="1:31">
      <c r="A1850" s="26"/>
      <c r="B1850" s="210" t="s">
        <v>3196</v>
      </c>
      <c r="C1850" s="211" t="s">
        <v>3197</v>
      </c>
      <c r="D1850" s="211" t="s">
        <v>111</v>
      </c>
      <c r="E1850" s="211" t="s">
        <v>114</v>
      </c>
      <c r="F1850" s="241" t="s">
        <v>103</v>
      </c>
      <c r="G1850" s="357">
        <v>0.5</v>
      </c>
      <c r="H1850" s="360">
        <v>6075.3643354774349</v>
      </c>
      <c r="I1850" s="365">
        <v>77.371645491830151</v>
      </c>
      <c r="J1850" s="332">
        <f>Table1[[#This Row],[Embellishment Area (m2)]]*Table1[[#This Row],[Construction Unit Rate ($/m)]]*Table1[[#This Row],[Embellishment Area Factor]]</f>
        <v>235030.46779913417</v>
      </c>
      <c r="K1850" s="246">
        <v>0</v>
      </c>
      <c r="L1850" s="337">
        <v>51.919695325664051</v>
      </c>
      <c r="M1850" s="88">
        <f>Table1[[#This Row],[Size of land (m2)]]*Table1[[#This Row],[Land Unit Rate ($/m2)]]</f>
        <v>0</v>
      </c>
      <c r="N1850" s="244">
        <v>2021</v>
      </c>
      <c r="O1850" s="202">
        <f>ROUND(IF(Table1[[#This Row],[Valuation Year]]=2016,(Table1[[#This Row],[Total Construction Cost ($)]]+Table1[[#This Row],[Land Value]])*('General Input Sheet'!$G$38/'General Input Sheet'!$G$43),Table1[[#This Row],[Total Construction Cost ($)]]+Table1[[#This Row],[Land Value]]),0)</f>
        <v>235030</v>
      </c>
      <c r="P1850" s="123" t="str" cm="1">
        <f t="array" ref="P1850">_xlfn.IFS(Table1[[#This Row],[Asset Class]]&lt;&gt;"Local","y",P$11=$E1850,"y",Table1[[#This Row],[Asset Class]]="Local","")</f>
        <v/>
      </c>
      <c r="Q1850" s="86" t="str" cm="1">
        <f t="array" ref="Q1850">_xlfn.IFS(Table1[[#This Row],[Asset Class]]&lt;&gt;"Local","y",Q$11=$E1850,"y",Table1[[#This Row],[Asset Class]]="Local","")</f>
        <v/>
      </c>
      <c r="R1850" s="86" t="str" cm="1">
        <f t="array" ref="R1850">_xlfn.IFS(Table1[[#This Row],[Asset Class]]&lt;&gt;"Local","y",R$11=$E1850,"y",Table1[[#This Row],[Asset Class]]="Local","")</f>
        <v/>
      </c>
      <c r="S1850" s="341" t="str" cm="1">
        <f t="array" ref="S1850">_xlfn.IFS(Table1[[#This Row],[Asset Class]]&lt;&gt;"Local","y",S$11=$E1850,"y",Table1[[#This Row],[Asset Class]]="Local","")</f>
        <v>y</v>
      </c>
      <c r="T1850" s="50"/>
      <c r="U1850" s="95" t="str">
        <f>IF(Table1[[#This Row],[Asset Class]]&lt;&gt;"Local",0.25,IF(P1850="y",1,""))</f>
        <v/>
      </c>
      <c r="V1850" s="415" t="str">
        <f>IF(Table1[[#This Row],[Asset Class]]&lt;&gt;"Local",0.25,IF(Q1850="y",1,""))</f>
        <v/>
      </c>
      <c r="W1850" s="415" t="str">
        <f>IF(Table1[[#This Row],[Asset Class]]&lt;&gt;"Local",0.25,IF(R1850="y",1,""))</f>
        <v/>
      </c>
      <c r="X1850" s="415">
        <f>IF(Table1[[#This Row],[Asset Class]]&lt;&gt;"Local",0.25,IF(S1850="y",1,""))</f>
        <v>1</v>
      </c>
      <c r="Y1850" s="95">
        <f t="shared" si="168"/>
        <v>1</v>
      </c>
      <c r="Z1850" s="50"/>
      <c r="AA1850" s="257" t="str">
        <f t="shared" si="169"/>
        <v/>
      </c>
      <c r="AB1850" s="258" t="str">
        <f t="shared" si="170"/>
        <v/>
      </c>
      <c r="AC1850" s="258" t="str">
        <f t="shared" si="171"/>
        <v/>
      </c>
      <c r="AD1850" s="258">
        <f t="shared" si="172"/>
        <v>235030</v>
      </c>
      <c r="AE1850" s="259">
        <f t="shared" si="173"/>
        <v>235030</v>
      </c>
    </row>
    <row r="1851" spans="1:31">
      <c r="A1851" s="26"/>
      <c r="B1851" s="210" t="s">
        <v>3198</v>
      </c>
      <c r="C1851" s="211" t="s">
        <v>3199</v>
      </c>
      <c r="D1851" s="211" t="s">
        <v>111</v>
      </c>
      <c r="E1851" s="211" t="s">
        <v>143</v>
      </c>
      <c r="F1851" s="241" t="s">
        <v>103</v>
      </c>
      <c r="G1851" s="357">
        <v>0.5</v>
      </c>
      <c r="H1851" s="360">
        <v>1503.3890230780371</v>
      </c>
      <c r="I1851" s="365">
        <v>115.6419902144599</v>
      </c>
      <c r="J1851" s="332">
        <f>Table1[[#This Row],[Embellishment Area (m2)]]*Table1[[#This Row],[Construction Unit Rate ($/m)]]*Table1[[#This Row],[Embellishment Area Factor]]</f>
        <v>86927.449347658388</v>
      </c>
      <c r="K1851" s="246">
        <v>0</v>
      </c>
      <c r="L1851" s="337">
        <v>85.331826959272703</v>
      </c>
      <c r="M1851" s="88">
        <f>Table1[[#This Row],[Size of land (m2)]]*Table1[[#This Row],[Land Unit Rate ($/m2)]]</f>
        <v>0</v>
      </c>
      <c r="N1851" s="244">
        <v>2021</v>
      </c>
      <c r="O1851" s="202">
        <f>ROUND(IF(Table1[[#This Row],[Valuation Year]]=2016,(Table1[[#This Row],[Total Construction Cost ($)]]+Table1[[#This Row],[Land Value]])*('General Input Sheet'!$G$38/'General Input Sheet'!$G$43),Table1[[#This Row],[Total Construction Cost ($)]]+Table1[[#This Row],[Land Value]]),0)</f>
        <v>86927</v>
      </c>
      <c r="P1851" s="123" t="str" cm="1">
        <f t="array" ref="P1851">_xlfn.IFS(Table1[[#This Row],[Asset Class]]&lt;&gt;"Local","y",P$11=$E1851,"y",Table1[[#This Row],[Asset Class]]="Local","")</f>
        <v/>
      </c>
      <c r="Q1851" s="86" t="str" cm="1">
        <f t="array" ref="Q1851">_xlfn.IFS(Table1[[#This Row],[Asset Class]]&lt;&gt;"Local","y",Q$11=$E1851,"y",Table1[[#This Row],[Asset Class]]="Local","")</f>
        <v>y</v>
      </c>
      <c r="R1851" s="86" t="str" cm="1">
        <f t="array" ref="R1851">_xlfn.IFS(Table1[[#This Row],[Asset Class]]&lt;&gt;"Local","y",R$11=$E1851,"y",Table1[[#This Row],[Asset Class]]="Local","")</f>
        <v/>
      </c>
      <c r="S1851" s="341" t="str" cm="1">
        <f t="array" ref="S1851">_xlfn.IFS(Table1[[#This Row],[Asset Class]]&lt;&gt;"Local","y",S$11=$E1851,"y",Table1[[#This Row],[Asset Class]]="Local","")</f>
        <v/>
      </c>
      <c r="T1851" s="50"/>
      <c r="U1851" s="95" t="str">
        <f>IF(Table1[[#This Row],[Asset Class]]&lt;&gt;"Local",0.25,IF(P1851="y",1,""))</f>
        <v/>
      </c>
      <c r="V1851" s="415">
        <f>IF(Table1[[#This Row],[Asset Class]]&lt;&gt;"Local",0.25,IF(Q1851="y",1,""))</f>
        <v>1</v>
      </c>
      <c r="W1851" s="415" t="str">
        <f>IF(Table1[[#This Row],[Asset Class]]&lt;&gt;"Local",0.25,IF(R1851="y",1,""))</f>
        <v/>
      </c>
      <c r="X1851" s="415" t="str">
        <f>IF(Table1[[#This Row],[Asset Class]]&lt;&gt;"Local",0.25,IF(S1851="y",1,""))</f>
        <v/>
      </c>
      <c r="Y1851" s="95">
        <f t="shared" si="168"/>
        <v>1</v>
      </c>
      <c r="Z1851" s="50"/>
      <c r="AA1851" s="257" t="str">
        <f t="shared" si="169"/>
        <v/>
      </c>
      <c r="AB1851" s="258">
        <f t="shared" si="170"/>
        <v>86927</v>
      </c>
      <c r="AC1851" s="258" t="str">
        <f t="shared" si="171"/>
        <v/>
      </c>
      <c r="AD1851" s="258" t="str">
        <f t="shared" si="172"/>
        <v/>
      </c>
      <c r="AE1851" s="259">
        <f t="shared" si="173"/>
        <v>86927</v>
      </c>
    </row>
    <row r="1852" spans="1:31">
      <c r="A1852" s="26"/>
      <c r="B1852" s="210" t="s">
        <v>3198</v>
      </c>
      <c r="C1852" s="211" t="s">
        <v>3200</v>
      </c>
      <c r="D1852" s="211" t="s">
        <v>111</v>
      </c>
      <c r="E1852" s="211" t="s">
        <v>143</v>
      </c>
      <c r="F1852" s="241" t="s">
        <v>103</v>
      </c>
      <c r="G1852" s="357">
        <v>0.5</v>
      </c>
      <c r="H1852" s="360">
        <v>641.18261869697994</v>
      </c>
      <c r="I1852" s="365">
        <v>115.6419902144599</v>
      </c>
      <c r="J1852" s="332">
        <f>Table1[[#This Row],[Embellishment Area (m2)]]*Table1[[#This Row],[Construction Unit Rate ($/m)]]*Table1[[#This Row],[Embellishment Area Factor]]</f>
        <v>37073.817058518965</v>
      </c>
      <c r="K1852" s="246">
        <v>0</v>
      </c>
      <c r="L1852" s="337">
        <v>85.331826959272703</v>
      </c>
      <c r="M1852" s="88">
        <f>Table1[[#This Row],[Size of land (m2)]]*Table1[[#This Row],[Land Unit Rate ($/m2)]]</f>
        <v>0</v>
      </c>
      <c r="N1852" s="244">
        <v>2021</v>
      </c>
      <c r="O1852" s="202">
        <f>ROUND(IF(Table1[[#This Row],[Valuation Year]]=2016,(Table1[[#This Row],[Total Construction Cost ($)]]+Table1[[#This Row],[Land Value]])*('General Input Sheet'!$G$38/'General Input Sheet'!$G$43),Table1[[#This Row],[Total Construction Cost ($)]]+Table1[[#This Row],[Land Value]]),0)</f>
        <v>37074</v>
      </c>
      <c r="P1852" s="123" t="str" cm="1">
        <f t="array" ref="P1852">_xlfn.IFS(Table1[[#This Row],[Asset Class]]&lt;&gt;"Local","y",P$11=$E1852,"y",Table1[[#This Row],[Asset Class]]="Local","")</f>
        <v/>
      </c>
      <c r="Q1852" s="86" t="str" cm="1">
        <f t="array" ref="Q1852">_xlfn.IFS(Table1[[#This Row],[Asset Class]]&lt;&gt;"Local","y",Q$11=$E1852,"y",Table1[[#This Row],[Asset Class]]="Local","")</f>
        <v>y</v>
      </c>
      <c r="R1852" s="86" t="str" cm="1">
        <f t="array" ref="R1852">_xlfn.IFS(Table1[[#This Row],[Asset Class]]&lt;&gt;"Local","y",R$11=$E1852,"y",Table1[[#This Row],[Asset Class]]="Local","")</f>
        <v/>
      </c>
      <c r="S1852" s="341" t="str" cm="1">
        <f t="array" ref="S1852">_xlfn.IFS(Table1[[#This Row],[Asset Class]]&lt;&gt;"Local","y",S$11=$E1852,"y",Table1[[#This Row],[Asset Class]]="Local","")</f>
        <v/>
      </c>
      <c r="T1852" s="50"/>
      <c r="U1852" s="95" t="str">
        <f>IF(Table1[[#This Row],[Asset Class]]&lt;&gt;"Local",0.25,IF(P1852="y",1,""))</f>
        <v/>
      </c>
      <c r="V1852" s="415">
        <f>IF(Table1[[#This Row],[Asset Class]]&lt;&gt;"Local",0.25,IF(Q1852="y",1,""))</f>
        <v>1</v>
      </c>
      <c r="W1852" s="415" t="str">
        <f>IF(Table1[[#This Row],[Asset Class]]&lt;&gt;"Local",0.25,IF(R1852="y",1,""))</f>
        <v/>
      </c>
      <c r="X1852" s="415" t="str">
        <f>IF(Table1[[#This Row],[Asset Class]]&lt;&gt;"Local",0.25,IF(S1852="y",1,""))</f>
        <v/>
      </c>
      <c r="Y1852" s="95">
        <f t="shared" si="168"/>
        <v>1</v>
      </c>
      <c r="Z1852" s="50"/>
      <c r="AA1852" s="257" t="str">
        <f t="shared" si="169"/>
        <v/>
      </c>
      <c r="AB1852" s="258">
        <f t="shared" si="170"/>
        <v>37074</v>
      </c>
      <c r="AC1852" s="258" t="str">
        <f t="shared" si="171"/>
        <v/>
      </c>
      <c r="AD1852" s="258" t="str">
        <f t="shared" si="172"/>
        <v/>
      </c>
      <c r="AE1852" s="259">
        <f t="shared" si="173"/>
        <v>37074</v>
      </c>
    </row>
    <row r="1853" spans="1:31">
      <c r="A1853" s="26"/>
      <c r="B1853" s="210" t="s">
        <v>3201</v>
      </c>
      <c r="C1853" s="211" t="s">
        <v>3202</v>
      </c>
      <c r="D1853" s="211" t="s">
        <v>111</v>
      </c>
      <c r="E1853" s="211" t="s">
        <v>143</v>
      </c>
      <c r="F1853" s="241" t="s">
        <v>103</v>
      </c>
      <c r="G1853" s="357">
        <v>0.5</v>
      </c>
      <c r="H1853" s="360">
        <v>619.96252286988499</v>
      </c>
      <c r="I1853" s="365">
        <v>115.6419902144599</v>
      </c>
      <c r="J1853" s="332">
        <f>Table1[[#This Row],[Embellishment Area (m2)]]*Table1[[#This Row],[Construction Unit Rate ($/m)]]*Table1[[#This Row],[Embellishment Area Factor]]</f>
        <v>35846.850001525556</v>
      </c>
      <c r="K1853" s="246">
        <v>0</v>
      </c>
      <c r="L1853" s="337">
        <v>85.331826959272703</v>
      </c>
      <c r="M1853" s="88">
        <f>Table1[[#This Row],[Size of land (m2)]]*Table1[[#This Row],[Land Unit Rate ($/m2)]]</f>
        <v>0</v>
      </c>
      <c r="N1853" s="244">
        <v>2021</v>
      </c>
      <c r="O1853" s="202">
        <f>ROUND(IF(Table1[[#This Row],[Valuation Year]]=2016,(Table1[[#This Row],[Total Construction Cost ($)]]+Table1[[#This Row],[Land Value]])*('General Input Sheet'!$G$38/'General Input Sheet'!$G$43),Table1[[#This Row],[Total Construction Cost ($)]]+Table1[[#This Row],[Land Value]]),0)</f>
        <v>35847</v>
      </c>
      <c r="P1853" s="123" t="str" cm="1">
        <f t="array" ref="P1853">_xlfn.IFS(Table1[[#This Row],[Asset Class]]&lt;&gt;"Local","y",P$11=$E1853,"y",Table1[[#This Row],[Asset Class]]="Local","")</f>
        <v/>
      </c>
      <c r="Q1853" s="86" t="str" cm="1">
        <f t="array" ref="Q1853">_xlfn.IFS(Table1[[#This Row],[Asset Class]]&lt;&gt;"Local","y",Q$11=$E1853,"y",Table1[[#This Row],[Asset Class]]="Local","")</f>
        <v>y</v>
      </c>
      <c r="R1853" s="86" t="str" cm="1">
        <f t="array" ref="R1853">_xlfn.IFS(Table1[[#This Row],[Asset Class]]&lt;&gt;"Local","y",R$11=$E1853,"y",Table1[[#This Row],[Asset Class]]="Local","")</f>
        <v/>
      </c>
      <c r="S1853" s="341" t="str" cm="1">
        <f t="array" ref="S1853">_xlfn.IFS(Table1[[#This Row],[Asset Class]]&lt;&gt;"Local","y",S$11=$E1853,"y",Table1[[#This Row],[Asset Class]]="Local","")</f>
        <v/>
      </c>
      <c r="T1853" s="50"/>
      <c r="U1853" s="95" t="str">
        <f>IF(Table1[[#This Row],[Asset Class]]&lt;&gt;"Local",0.25,IF(P1853="y",1,""))</f>
        <v/>
      </c>
      <c r="V1853" s="415">
        <f>IF(Table1[[#This Row],[Asset Class]]&lt;&gt;"Local",0.25,IF(Q1853="y",1,""))</f>
        <v>1</v>
      </c>
      <c r="W1853" s="415" t="str">
        <f>IF(Table1[[#This Row],[Asset Class]]&lt;&gt;"Local",0.25,IF(R1853="y",1,""))</f>
        <v/>
      </c>
      <c r="X1853" s="415" t="str">
        <f>IF(Table1[[#This Row],[Asset Class]]&lt;&gt;"Local",0.25,IF(S1853="y",1,""))</f>
        <v/>
      </c>
      <c r="Y1853" s="95">
        <f t="shared" si="168"/>
        <v>1</v>
      </c>
      <c r="Z1853" s="50"/>
      <c r="AA1853" s="257" t="str">
        <f t="shared" si="169"/>
        <v/>
      </c>
      <c r="AB1853" s="258">
        <f t="shared" si="170"/>
        <v>35847</v>
      </c>
      <c r="AC1853" s="258" t="str">
        <f t="shared" si="171"/>
        <v/>
      </c>
      <c r="AD1853" s="258" t="str">
        <f t="shared" si="172"/>
        <v/>
      </c>
      <c r="AE1853" s="259">
        <f t="shared" si="173"/>
        <v>35847</v>
      </c>
    </row>
    <row r="1854" spans="1:31">
      <c r="A1854" s="26"/>
      <c r="B1854" s="210" t="s">
        <v>3203</v>
      </c>
      <c r="C1854" s="211" t="s">
        <v>3204</v>
      </c>
      <c r="D1854" s="211" t="s">
        <v>101</v>
      </c>
      <c r="E1854" s="211" t="s">
        <v>107</v>
      </c>
      <c r="F1854" s="241" t="s">
        <v>108</v>
      </c>
      <c r="G1854" s="357">
        <v>0.5</v>
      </c>
      <c r="H1854" s="360">
        <v>2625.0962566211679</v>
      </c>
      <c r="I1854" s="365">
        <v>407.064610062648</v>
      </c>
      <c r="J1854" s="332">
        <f>Table1[[#This Row],[Embellishment Area (m2)]]*Table1[[#This Row],[Construction Unit Rate ($/m)]]*Table1[[#This Row],[Embellishment Area Factor]]</f>
        <v>534291.89203920634</v>
      </c>
      <c r="K1854" s="246">
        <v>0</v>
      </c>
      <c r="L1854" s="337">
        <v>112.7890879358248</v>
      </c>
      <c r="M1854" s="88">
        <f>Table1[[#This Row],[Size of land (m2)]]*Table1[[#This Row],[Land Unit Rate ($/m2)]]</f>
        <v>0</v>
      </c>
      <c r="N1854" s="244">
        <v>2021</v>
      </c>
      <c r="O1854" s="202">
        <f>ROUND(IF(Table1[[#This Row],[Valuation Year]]=2016,(Table1[[#This Row],[Total Construction Cost ($)]]+Table1[[#This Row],[Land Value]])*('General Input Sheet'!$G$38/'General Input Sheet'!$G$43),Table1[[#This Row],[Total Construction Cost ($)]]+Table1[[#This Row],[Land Value]]),0)</f>
        <v>534292</v>
      </c>
      <c r="P1854" s="123" t="str" cm="1">
        <f t="array" ref="P1854">_xlfn.IFS(Table1[[#This Row],[Asset Class]]&lt;&gt;"Local","y",P$11=$E1854,"y",Table1[[#This Row],[Asset Class]]="Local","")</f>
        <v>y</v>
      </c>
      <c r="Q1854" s="86" t="str" cm="1">
        <f t="array" ref="Q1854">_xlfn.IFS(Table1[[#This Row],[Asset Class]]&lt;&gt;"Local","y",Q$11=$E1854,"y",Table1[[#This Row],[Asset Class]]="Local","")</f>
        <v>y</v>
      </c>
      <c r="R1854" s="86" t="str" cm="1">
        <f t="array" ref="R1854">_xlfn.IFS(Table1[[#This Row],[Asset Class]]&lt;&gt;"Local","y",R$11=$E1854,"y",Table1[[#This Row],[Asset Class]]="Local","")</f>
        <v>y</v>
      </c>
      <c r="S1854" s="341" t="str" cm="1">
        <f t="array" ref="S1854">_xlfn.IFS(Table1[[#This Row],[Asset Class]]&lt;&gt;"Local","y",S$11=$E1854,"y",Table1[[#This Row],[Asset Class]]="Local","")</f>
        <v>y</v>
      </c>
      <c r="T1854" s="50"/>
      <c r="U1854" s="95">
        <f>IF(Table1[[#This Row],[Asset Class]]&lt;&gt;"Local",0.25,IF(P1854="y",1,""))</f>
        <v>0.25</v>
      </c>
      <c r="V1854" s="415">
        <f>IF(Table1[[#This Row],[Asset Class]]&lt;&gt;"Local",0.25,IF(Q1854="y",1,""))</f>
        <v>0.25</v>
      </c>
      <c r="W1854" s="415">
        <f>IF(Table1[[#This Row],[Asset Class]]&lt;&gt;"Local",0.25,IF(R1854="y",1,""))</f>
        <v>0.25</v>
      </c>
      <c r="X1854" s="415">
        <f>IF(Table1[[#This Row],[Asset Class]]&lt;&gt;"Local",0.25,IF(S1854="y",1,""))</f>
        <v>0.25</v>
      </c>
      <c r="Y1854" s="95">
        <f t="shared" si="168"/>
        <v>1</v>
      </c>
      <c r="Z1854" s="50"/>
      <c r="AA1854" s="257">
        <f t="shared" si="169"/>
        <v>133573</v>
      </c>
      <c r="AB1854" s="258">
        <f t="shared" si="170"/>
        <v>133573</v>
      </c>
      <c r="AC1854" s="258">
        <f t="shared" si="171"/>
        <v>133573</v>
      </c>
      <c r="AD1854" s="258">
        <f t="shared" si="172"/>
        <v>133573</v>
      </c>
      <c r="AE1854" s="259">
        <f t="shared" si="173"/>
        <v>534292</v>
      </c>
    </row>
    <row r="1855" spans="1:31">
      <c r="A1855" s="26"/>
      <c r="B1855" s="210" t="s">
        <v>3205</v>
      </c>
      <c r="C1855" s="211" t="s">
        <v>3206</v>
      </c>
      <c r="D1855" s="211" t="s">
        <v>101</v>
      </c>
      <c r="E1855" s="211" t="s">
        <v>107</v>
      </c>
      <c r="F1855" s="241" t="s">
        <v>103</v>
      </c>
      <c r="G1855" s="357">
        <v>0.5</v>
      </c>
      <c r="H1855" s="360">
        <v>4850.4064954206679</v>
      </c>
      <c r="I1855" s="365">
        <v>407.064610062648</v>
      </c>
      <c r="J1855" s="332">
        <f>Table1[[#This Row],[Embellishment Area (m2)]]*Table1[[#This Row],[Construction Unit Rate ($/m)]]*Table1[[#This Row],[Embellishment Area Factor]]</f>
        <v>987214.41435187461</v>
      </c>
      <c r="K1855" s="246">
        <v>0</v>
      </c>
      <c r="L1855" s="337">
        <v>112.7890879358248</v>
      </c>
      <c r="M1855" s="88">
        <f>Table1[[#This Row],[Size of land (m2)]]*Table1[[#This Row],[Land Unit Rate ($/m2)]]</f>
        <v>0</v>
      </c>
      <c r="N1855" s="244">
        <v>2021</v>
      </c>
      <c r="O1855" s="202">
        <f>ROUND(IF(Table1[[#This Row],[Valuation Year]]=2016,(Table1[[#This Row],[Total Construction Cost ($)]]+Table1[[#This Row],[Land Value]])*('General Input Sheet'!$G$38/'General Input Sheet'!$G$43),Table1[[#This Row],[Total Construction Cost ($)]]+Table1[[#This Row],[Land Value]]),0)</f>
        <v>987214</v>
      </c>
      <c r="P1855" s="123" t="str" cm="1">
        <f t="array" ref="P1855">_xlfn.IFS(Table1[[#This Row],[Asset Class]]&lt;&gt;"Local","y",P$11=$E1855,"y",Table1[[#This Row],[Asset Class]]="Local","")</f>
        <v>y</v>
      </c>
      <c r="Q1855" s="86" t="str" cm="1">
        <f t="array" ref="Q1855">_xlfn.IFS(Table1[[#This Row],[Asset Class]]&lt;&gt;"Local","y",Q$11=$E1855,"y",Table1[[#This Row],[Asset Class]]="Local","")</f>
        <v>y</v>
      </c>
      <c r="R1855" s="86" t="str" cm="1">
        <f t="array" ref="R1855">_xlfn.IFS(Table1[[#This Row],[Asset Class]]&lt;&gt;"Local","y",R$11=$E1855,"y",Table1[[#This Row],[Asset Class]]="Local","")</f>
        <v>y</v>
      </c>
      <c r="S1855" s="341" t="str" cm="1">
        <f t="array" ref="S1855">_xlfn.IFS(Table1[[#This Row],[Asset Class]]&lt;&gt;"Local","y",S$11=$E1855,"y",Table1[[#This Row],[Asset Class]]="Local","")</f>
        <v>y</v>
      </c>
      <c r="T1855" s="50"/>
      <c r="U1855" s="95">
        <f>IF(Table1[[#This Row],[Asset Class]]&lt;&gt;"Local",0.25,IF(P1855="y",1,""))</f>
        <v>0.25</v>
      </c>
      <c r="V1855" s="415">
        <f>IF(Table1[[#This Row],[Asset Class]]&lt;&gt;"Local",0.25,IF(Q1855="y",1,""))</f>
        <v>0.25</v>
      </c>
      <c r="W1855" s="415">
        <f>IF(Table1[[#This Row],[Asset Class]]&lt;&gt;"Local",0.25,IF(R1855="y",1,""))</f>
        <v>0.25</v>
      </c>
      <c r="X1855" s="415">
        <f>IF(Table1[[#This Row],[Asset Class]]&lt;&gt;"Local",0.25,IF(S1855="y",1,""))</f>
        <v>0.25</v>
      </c>
      <c r="Y1855" s="95">
        <f t="shared" si="168"/>
        <v>1</v>
      </c>
      <c r="Z1855" s="50"/>
      <c r="AA1855" s="257">
        <f t="shared" si="169"/>
        <v>246803.5</v>
      </c>
      <c r="AB1855" s="258">
        <f t="shared" si="170"/>
        <v>246803.5</v>
      </c>
      <c r="AC1855" s="258">
        <f t="shared" si="171"/>
        <v>246803.5</v>
      </c>
      <c r="AD1855" s="258">
        <f t="shared" si="172"/>
        <v>246803.5</v>
      </c>
      <c r="AE1855" s="259">
        <f t="shared" si="173"/>
        <v>987214</v>
      </c>
    </row>
    <row r="1856" spans="1:31">
      <c r="A1856" s="26"/>
      <c r="B1856" s="210" t="s">
        <v>3205</v>
      </c>
      <c r="C1856" s="211" t="s">
        <v>3207</v>
      </c>
      <c r="D1856" s="211" t="s">
        <v>101</v>
      </c>
      <c r="E1856" s="211" t="s">
        <v>107</v>
      </c>
      <c r="F1856" s="241" t="s">
        <v>108</v>
      </c>
      <c r="G1856" s="357">
        <v>0.5</v>
      </c>
      <c r="H1856" s="360">
        <v>3491.81436468741</v>
      </c>
      <c r="I1856" s="365">
        <v>407.064610062648</v>
      </c>
      <c r="J1856" s="332">
        <f>Table1[[#This Row],[Embellishment Area (m2)]]*Table1[[#This Row],[Construction Unit Rate ($/m)]]*Table1[[#This Row],[Embellishment Area Factor]]</f>
        <v>710697.02638631675</v>
      </c>
      <c r="K1856" s="246">
        <v>0</v>
      </c>
      <c r="L1856" s="337">
        <v>112.7890879358248</v>
      </c>
      <c r="M1856" s="88">
        <f>Table1[[#This Row],[Size of land (m2)]]*Table1[[#This Row],[Land Unit Rate ($/m2)]]</f>
        <v>0</v>
      </c>
      <c r="N1856" s="244">
        <v>2021</v>
      </c>
      <c r="O1856" s="202">
        <f>ROUND(IF(Table1[[#This Row],[Valuation Year]]=2016,(Table1[[#This Row],[Total Construction Cost ($)]]+Table1[[#This Row],[Land Value]])*('General Input Sheet'!$G$38/'General Input Sheet'!$G$43),Table1[[#This Row],[Total Construction Cost ($)]]+Table1[[#This Row],[Land Value]]),0)</f>
        <v>710697</v>
      </c>
      <c r="P1856" s="123" t="str" cm="1">
        <f t="array" ref="P1856">_xlfn.IFS(Table1[[#This Row],[Asset Class]]&lt;&gt;"Local","y",P$11=$E1856,"y",Table1[[#This Row],[Asset Class]]="Local","")</f>
        <v>y</v>
      </c>
      <c r="Q1856" s="86" t="str" cm="1">
        <f t="array" ref="Q1856">_xlfn.IFS(Table1[[#This Row],[Asset Class]]&lt;&gt;"Local","y",Q$11=$E1856,"y",Table1[[#This Row],[Asset Class]]="Local","")</f>
        <v>y</v>
      </c>
      <c r="R1856" s="86" t="str" cm="1">
        <f t="array" ref="R1856">_xlfn.IFS(Table1[[#This Row],[Asset Class]]&lt;&gt;"Local","y",R$11=$E1856,"y",Table1[[#This Row],[Asset Class]]="Local","")</f>
        <v>y</v>
      </c>
      <c r="S1856" s="341" t="str" cm="1">
        <f t="array" ref="S1856">_xlfn.IFS(Table1[[#This Row],[Asset Class]]&lt;&gt;"Local","y",S$11=$E1856,"y",Table1[[#This Row],[Asset Class]]="Local","")</f>
        <v>y</v>
      </c>
      <c r="T1856" s="50"/>
      <c r="U1856" s="95">
        <f>IF(Table1[[#This Row],[Asset Class]]&lt;&gt;"Local",0.25,IF(P1856="y",1,""))</f>
        <v>0.25</v>
      </c>
      <c r="V1856" s="415">
        <f>IF(Table1[[#This Row],[Asset Class]]&lt;&gt;"Local",0.25,IF(Q1856="y",1,""))</f>
        <v>0.25</v>
      </c>
      <c r="W1856" s="415">
        <f>IF(Table1[[#This Row],[Asset Class]]&lt;&gt;"Local",0.25,IF(R1856="y",1,""))</f>
        <v>0.25</v>
      </c>
      <c r="X1856" s="415">
        <f>IF(Table1[[#This Row],[Asset Class]]&lt;&gt;"Local",0.25,IF(S1856="y",1,""))</f>
        <v>0.25</v>
      </c>
      <c r="Y1856" s="95">
        <f t="shared" si="168"/>
        <v>1</v>
      </c>
      <c r="Z1856" s="50"/>
      <c r="AA1856" s="257">
        <f t="shared" si="169"/>
        <v>177674.25</v>
      </c>
      <c r="AB1856" s="258">
        <f t="shared" si="170"/>
        <v>177674.25</v>
      </c>
      <c r="AC1856" s="258">
        <f t="shared" si="171"/>
        <v>177674.25</v>
      </c>
      <c r="AD1856" s="258">
        <f t="shared" si="172"/>
        <v>177674.25</v>
      </c>
      <c r="AE1856" s="259">
        <f t="shared" si="173"/>
        <v>710697</v>
      </c>
    </row>
    <row r="1857" spans="1:31">
      <c r="A1857" s="26"/>
      <c r="B1857" s="210" t="s">
        <v>3208</v>
      </c>
      <c r="C1857" s="211" t="s">
        <v>3209</v>
      </c>
      <c r="D1857" s="211" t="s">
        <v>101</v>
      </c>
      <c r="E1857" s="211" t="s">
        <v>102</v>
      </c>
      <c r="F1857" s="241" t="s">
        <v>108</v>
      </c>
      <c r="G1857" s="357">
        <v>0.5</v>
      </c>
      <c r="H1857" s="360">
        <v>1425.278848224214</v>
      </c>
      <c r="I1857" s="365">
        <v>359.58638055692694</v>
      </c>
      <c r="J1857" s="332">
        <f>Table1[[#This Row],[Embellishment Area (m2)]]*Table1[[#This Row],[Construction Unit Rate ($/m)]]*Table1[[#This Row],[Embellishment Area Factor]]</f>
        <v>256255.43115864537</v>
      </c>
      <c r="K1857" s="246">
        <v>0</v>
      </c>
      <c r="L1857" s="337">
        <v>107.04131349308125</v>
      </c>
      <c r="M1857" s="88">
        <f>Table1[[#This Row],[Size of land (m2)]]*Table1[[#This Row],[Land Unit Rate ($/m2)]]</f>
        <v>0</v>
      </c>
      <c r="N1857" s="244">
        <v>2021</v>
      </c>
      <c r="O1857" s="202">
        <f>ROUND(IF(Table1[[#This Row],[Valuation Year]]=2016,(Table1[[#This Row],[Total Construction Cost ($)]]+Table1[[#This Row],[Land Value]])*('General Input Sheet'!$G$38/'General Input Sheet'!$G$43),Table1[[#This Row],[Total Construction Cost ($)]]+Table1[[#This Row],[Land Value]]),0)</f>
        <v>256255</v>
      </c>
      <c r="P1857" s="123" t="str" cm="1">
        <f t="array" ref="P1857">_xlfn.IFS(Table1[[#This Row],[Asset Class]]&lt;&gt;"Local","y",P$11=$E1857,"y",Table1[[#This Row],[Asset Class]]="Local","")</f>
        <v>y</v>
      </c>
      <c r="Q1857" s="86" t="str" cm="1">
        <f t="array" ref="Q1857">_xlfn.IFS(Table1[[#This Row],[Asset Class]]&lt;&gt;"Local","y",Q$11=$E1857,"y",Table1[[#This Row],[Asset Class]]="Local","")</f>
        <v>y</v>
      </c>
      <c r="R1857" s="86" t="str" cm="1">
        <f t="array" ref="R1857">_xlfn.IFS(Table1[[#This Row],[Asset Class]]&lt;&gt;"Local","y",R$11=$E1857,"y",Table1[[#This Row],[Asset Class]]="Local","")</f>
        <v>y</v>
      </c>
      <c r="S1857" s="341" t="str" cm="1">
        <f t="array" ref="S1857">_xlfn.IFS(Table1[[#This Row],[Asset Class]]&lt;&gt;"Local","y",S$11=$E1857,"y",Table1[[#This Row],[Asset Class]]="Local","")</f>
        <v>y</v>
      </c>
      <c r="T1857" s="50"/>
      <c r="U1857" s="95">
        <f>IF(Table1[[#This Row],[Asset Class]]&lt;&gt;"Local",0.25,IF(P1857="y",1,""))</f>
        <v>0.25</v>
      </c>
      <c r="V1857" s="415">
        <f>IF(Table1[[#This Row],[Asset Class]]&lt;&gt;"Local",0.25,IF(Q1857="y",1,""))</f>
        <v>0.25</v>
      </c>
      <c r="W1857" s="415">
        <f>IF(Table1[[#This Row],[Asset Class]]&lt;&gt;"Local",0.25,IF(R1857="y",1,""))</f>
        <v>0.25</v>
      </c>
      <c r="X1857" s="415">
        <f>IF(Table1[[#This Row],[Asset Class]]&lt;&gt;"Local",0.25,IF(S1857="y",1,""))</f>
        <v>0.25</v>
      </c>
      <c r="Y1857" s="95">
        <f t="shared" si="168"/>
        <v>1</v>
      </c>
      <c r="Z1857" s="50"/>
      <c r="AA1857" s="257">
        <f t="shared" si="169"/>
        <v>64063.75</v>
      </c>
      <c r="AB1857" s="258">
        <f t="shared" si="170"/>
        <v>64063.75</v>
      </c>
      <c r="AC1857" s="258">
        <f t="shared" si="171"/>
        <v>64063.75</v>
      </c>
      <c r="AD1857" s="258">
        <f t="shared" si="172"/>
        <v>64063.75</v>
      </c>
      <c r="AE1857" s="259">
        <f t="shared" si="173"/>
        <v>256255</v>
      </c>
    </row>
    <row r="1858" spans="1:31">
      <c r="A1858" s="26"/>
      <c r="B1858" s="210" t="s">
        <v>3210</v>
      </c>
      <c r="C1858" s="211" t="s">
        <v>3211</v>
      </c>
      <c r="D1858" s="211" t="s">
        <v>106</v>
      </c>
      <c r="E1858" s="211" t="s">
        <v>114</v>
      </c>
      <c r="F1858" s="241" t="s">
        <v>108</v>
      </c>
      <c r="G1858" s="357">
        <v>0.5</v>
      </c>
      <c r="H1858" s="360">
        <v>40206.341919110862</v>
      </c>
      <c r="I1858" s="365">
        <v>566.28724924743767</v>
      </c>
      <c r="J1858" s="332">
        <f>Table1[[#This Row],[Embellishment Area (m2)]]*Table1[[#This Row],[Construction Unit Rate ($/m)]]*Table1[[#This Row],[Embellishment Area Factor]]</f>
        <v>11384169.383837618</v>
      </c>
      <c r="K1858" s="246">
        <v>80412.683838221725</v>
      </c>
      <c r="L1858" s="337">
        <v>75.676903388107434</v>
      </c>
      <c r="M1858" s="88">
        <f>Table1[[#This Row],[Size of land (m2)]]*Table1[[#This Row],[Land Unit Rate ($/m2)]]</f>
        <v>6085382.9060035339</v>
      </c>
      <c r="N1858" s="244">
        <v>2021</v>
      </c>
      <c r="O1858" s="202">
        <f>ROUND(IF(Table1[[#This Row],[Valuation Year]]=2016,(Table1[[#This Row],[Total Construction Cost ($)]]+Table1[[#This Row],[Land Value]])*('General Input Sheet'!$G$38/'General Input Sheet'!$G$43),Table1[[#This Row],[Total Construction Cost ($)]]+Table1[[#This Row],[Land Value]]),0)</f>
        <v>17469552</v>
      </c>
      <c r="P1858" s="123" t="str" cm="1">
        <f t="array" ref="P1858">_xlfn.IFS(Table1[[#This Row],[Asset Class]]&lt;&gt;"Local","y",P$11=$E1858,"y",Table1[[#This Row],[Asset Class]]="Local","")</f>
        <v>y</v>
      </c>
      <c r="Q1858" s="86" t="str" cm="1">
        <f t="array" ref="Q1858">_xlfn.IFS(Table1[[#This Row],[Asset Class]]&lt;&gt;"Local","y",Q$11=$E1858,"y",Table1[[#This Row],[Asset Class]]="Local","")</f>
        <v>y</v>
      </c>
      <c r="R1858" s="86" t="str" cm="1">
        <f t="array" ref="R1858">_xlfn.IFS(Table1[[#This Row],[Asset Class]]&lt;&gt;"Local","y",R$11=$E1858,"y",Table1[[#This Row],[Asset Class]]="Local","")</f>
        <v>y</v>
      </c>
      <c r="S1858" s="341" t="str" cm="1">
        <f t="array" ref="S1858">_xlfn.IFS(Table1[[#This Row],[Asset Class]]&lt;&gt;"Local","y",S$11=$E1858,"y",Table1[[#This Row],[Asset Class]]="Local","")</f>
        <v>y</v>
      </c>
      <c r="T1858" s="50"/>
      <c r="U1858" s="95">
        <f>IF(Table1[[#This Row],[Asset Class]]&lt;&gt;"Local",0.25,IF(P1858="y",1,""))</f>
        <v>0.25</v>
      </c>
      <c r="V1858" s="415">
        <f>IF(Table1[[#This Row],[Asset Class]]&lt;&gt;"Local",0.25,IF(Q1858="y",1,""))</f>
        <v>0.25</v>
      </c>
      <c r="W1858" s="415">
        <f>IF(Table1[[#This Row],[Asset Class]]&lt;&gt;"Local",0.25,IF(R1858="y",1,""))</f>
        <v>0.25</v>
      </c>
      <c r="X1858" s="415">
        <f>IF(Table1[[#This Row],[Asset Class]]&lt;&gt;"Local",0.25,IF(S1858="y",1,""))</f>
        <v>0.25</v>
      </c>
      <c r="Y1858" s="95">
        <f t="shared" si="168"/>
        <v>1</v>
      </c>
      <c r="Z1858" s="50"/>
      <c r="AA1858" s="257">
        <f t="shared" si="169"/>
        <v>4367388</v>
      </c>
      <c r="AB1858" s="258">
        <f t="shared" si="170"/>
        <v>4367388</v>
      </c>
      <c r="AC1858" s="258">
        <f t="shared" si="171"/>
        <v>4367388</v>
      </c>
      <c r="AD1858" s="258">
        <f t="shared" si="172"/>
        <v>4367388</v>
      </c>
      <c r="AE1858" s="259">
        <f t="shared" si="173"/>
        <v>17469552</v>
      </c>
    </row>
    <row r="1859" spans="1:31">
      <c r="A1859" s="26"/>
      <c r="B1859" s="210" t="s">
        <v>3212</v>
      </c>
      <c r="C1859" s="211" t="s">
        <v>3213</v>
      </c>
      <c r="D1859" s="211" t="s">
        <v>111</v>
      </c>
      <c r="E1859" s="211" t="s">
        <v>114</v>
      </c>
      <c r="F1859" s="241" t="s">
        <v>103</v>
      </c>
      <c r="G1859" s="357">
        <v>0.5</v>
      </c>
      <c r="H1859" s="360">
        <v>2042.0400653059876</v>
      </c>
      <c r="I1859" s="365">
        <v>77.371645491830151</v>
      </c>
      <c r="J1859" s="332">
        <f>Table1[[#This Row],[Embellishment Area (m2)]]*Table1[[#This Row],[Construction Unit Rate ($/m)]]*Table1[[#This Row],[Embellishment Area Factor]]</f>
        <v>78998.000006484275</v>
      </c>
      <c r="K1859" s="246">
        <v>4084.0801306119752</v>
      </c>
      <c r="L1859" s="337">
        <v>51.919695325664051</v>
      </c>
      <c r="M1859" s="88">
        <f>Table1[[#This Row],[Size of land (m2)]]*Table1[[#This Row],[Land Unit Rate ($/m2)]]</f>
        <v>212044.19606697198</v>
      </c>
      <c r="N1859" s="244">
        <v>2021</v>
      </c>
      <c r="O1859" s="202">
        <f>ROUND(IF(Table1[[#This Row],[Valuation Year]]=2016,(Table1[[#This Row],[Total Construction Cost ($)]]+Table1[[#This Row],[Land Value]])*('General Input Sheet'!$G$38/'General Input Sheet'!$G$43),Table1[[#This Row],[Total Construction Cost ($)]]+Table1[[#This Row],[Land Value]]),0)</f>
        <v>291042</v>
      </c>
      <c r="P1859" s="123" t="str" cm="1">
        <f t="array" ref="P1859">_xlfn.IFS(Table1[[#This Row],[Asset Class]]&lt;&gt;"Local","y",P$11=$E1859,"y",Table1[[#This Row],[Asset Class]]="Local","")</f>
        <v/>
      </c>
      <c r="Q1859" s="86" t="str" cm="1">
        <f t="array" ref="Q1859">_xlfn.IFS(Table1[[#This Row],[Asset Class]]&lt;&gt;"Local","y",Q$11=$E1859,"y",Table1[[#This Row],[Asset Class]]="Local","")</f>
        <v/>
      </c>
      <c r="R1859" s="86" t="str" cm="1">
        <f t="array" ref="R1859">_xlfn.IFS(Table1[[#This Row],[Asset Class]]&lt;&gt;"Local","y",R$11=$E1859,"y",Table1[[#This Row],[Asset Class]]="Local","")</f>
        <v/>
      </c>
      <c r="S1859" s="341" t="str" cm="1">
        <f t="array" ref="S1859">_xlfn.IFS(Table1[[#This Row],[Asset Class]]&lt;&gt;"Local","y",S$11=$E1859,"y",Table1[[#This Row],[Asset Class]]="Local","")</f>
        <v>y</v>
      </c>
      <c r="T1859" s="50"/>
      <c r="U1859" s="95" t="str">
        <f>IF(Table1[[#This Row],[Asset Class]]&lt;&gt;"Local",0.25,IF(P1859="y",1,""))</f>
        <v/>
      </c>
      <c r="V1859" s="415" t="str">
        <f>IF(Table1[[#This Row],[Asset Class]]&lt;&gt;"Local",0.25,IF(Q1859="y",1,""))</f>
        <v/>
      </c>
      <c r="W1859" s="415" t="str">
        <f>IF(Table1[[#This Row],[Asset Class]]&lt;&gt;"Local",0.25,IF(R1859="y",1,""))</f>
        <v/>
      </c>
      <c r="X1859" s="415">
        <f>IF(Table1[[#This Row],[Asset Class]]&lt;&gt;"Local",0.25,IF(S1859="y",1,""))</f>
        <v>1</v>
      </c>
      <c r="Y1859" s="95">
        <f t="shared" si="168"/>
        <v>1</v>
      </c>
      <c r="Z1859" s="50"/>
      <c r="AA1859" s="257" t="str">
        <f t="shared" si="169"/>
        <v/>
      </c>
      <c r="AB1859" s="258" t="str">
        <f t="shared" si="170"/>
        <v/>
      </c>
      <c r="AC1859" s="258" t="str">
        <f t="shared" si="171"/>
        <v/>
      </c>
      <c r="AD1859" s="258">
        <f t="shared" si="172"/>
        <v>291042</v>
      </c>
      <c r="AE1859" s="259">
        <f t="shared" si="173"/>
        <v>291042</v>
      </c>
    </row>
    <row r="1860" spans="1:31">
      <c r="A1860" s="26"/>
      <c r="B1860" s="210" t="s">
        <v>3214</v>
      </c>
      <c r="C1860" s="211" t="s">
        <v>3215</v>
      </c>
      <c r="D1860" s="211" t="s">
        <v>111</v>
      </c>
      <c r="E1860" s="211" t="s">
        <v>114</v>
      </c>
      <c r="F1860" s="241" t="s">
        <v>108</v>
      </c>
      <c r="G1860" s="357">
        <v>0.5</v>
      </c>
      <c r="H1860" s="360">
        <v>14771.81364731177</v>
      </c>
      <c r="I1860" s="365">
        <v>77.371645491830151</v>
      </c>
      <c r="J1860" s="332">
        <f>Table1[[#This Row],[Embellishment Area (m2)]]*Table1[[#This Row],[Construction Unit Rate ($/m)]]*Table1[[#This Row],[Embellishment Area Factor]]</f>
        <v>571459.76439559238</v>
      </c>
      <c r="K1860" s="246">
        <v>0</v>
      </c>
      <c r="L1860" s="337">
        <v>51.919695325664051</v>
      </c>
      <c r="M1860" s="88">
        <f>Table1[[#This Row],[Size of land (m2)]]*Table1[[#This Row],[Land Unit Rate ($/m2)]]</f>
        <v>0</v>
      </c>
      <c r="N1860" s="244">
        <v>2021</v>
      </c>
      <c r="O1860" s="202">
        <f>ROUND(IF(Table1[[#This Row],[Valuation Year]]=2016,(Table1[[#This Row],[Total Construction Cost ($)]]+Table1[[#This Row],[Land Value]])*('General Input Sheet'!$G$38/'General Input Sheet'!$G$43),Table1[[#This Row],[Total Construction Cost ($)]]+Table1[[#This Row],[Land Value]]),0)</f>
        <v>571460</v>
      </c>
      <c r="P1860" s="123" t="str" cm="1">
        <f t="array" ref="P1860">_xlfn.IFS(Table1[[#This Row],[Asset Class]]&lt;&gt;"Local","y",P$11=$E1860,"y",Table1[[#This Row],[Asset Class]]="Local","")</f>
        <v/>
      </c>
      <c r="Q1860" s="86" t="str" cm="1">
        <f t="array" ref="Q1860">_xlfn.IFS(Table1[[#This Row],[Asset Class]]&lt;&gt;"Local","y",Q$11=$E1860,"y",Table1[[#This Row],[Asset Class]]="Local","")</f>
        <v/>
      </c>
      <c r="R1860" s="86" t="str" cm="1">
        <f t="array" ref="R1860">_xlfn.IFS(Table1[[#This Row],[Asset Class]]&lt;&gt;"Local","y",R$11=$E1860,"y",Table1[[#This Row],[Asset Class]]="Local","")</f>
        <v/>
      </c>
      <c r="S1860" s="341" t="str" cm="1">
        <f t="array" ref="S1860">_xlfn.IFS(Table1[[#This Row],[Asset Class]]&lt;&gt;"Local","y",S$11=$E1860,"y",Table1[[#This Row],[Asset Class]]="Local","")</f>
        <v>y</v>
      </c>
      <c r="T1860" s="50"/>
      <c r="U1860" s="95" t="str">
        <f>IF(Table1[[#This Row],[Asset Class]]&lt;&gt;"Local",0.25,IF(P1860="y",1,""))</f>
        <v/>
      </c>
      <c r="V1860" s="415" t="str">
        <f>IF(Table1[[#This Row],[Asset Class]]&lt;&gt;"Local",0.25,IF(Q1860="y",1,""))</f>
        <v/>
      </c>
      <c r="W1860" s="415" t="str">
        <f>IF(Table1[[#This Row],[Asset Class]]&lt;&gt;"Local",0.25,IF(R1860="y",1,""))</f>
        <v/>
      </c>
      <c r="X1860" s="415">
        <f>IF(Table1[[#This Row],[Asset Class]]&lt;&gt;"Local",0.25,IF(S1860="y",1,""))</f>
        <v>1</v>
      </c>
      <c r="Y1860" s="95">
        <f t="shared" si="168"/>
        <v>1</v>
      </c>
      <c r="Z1860" s="50"/>
      <c r="AA1860" s="257" t="str">
        <f t="shared" si="169"/>
        <v/>
      </c>
      <c r="AB1860" s="258" t="str">
        <f t="shared" si="170"/>
        <v/>
      </c>
      <c r="AC1860" s="258" t="str">
        <f t="shared" si="171"/>
        <v/>
      </c>
      <c r="AD1860" s="258">
        <f t="shared" si="172"/>
        <v>571460</v>
      </c>
      <c r="AE1860" s="259">
        <f t="shared" si="173"/>
        <v>571460</v>
      </c>
    </row>
    <row r="1861" spans="1:31">
      <c r="A1861" s="26"/>
      <c r="B1861" s="210" t="s">
        <v>3216</v>
      </c>
      <c r="C1861" s="211" t="s">
        <v>3217</v>
      </c>
      <c r="D1861" s="211" t="s">
        <v>111</v>
      </c>
      <c r="E1861" s="211" t="s">
        <v>107</v>
      </c>
      <c r="F1861" s="241" t="s">
        <v>103</v>
      </c>
      <c r="G1861" s="357">
        <v>0.5</v>
      </c>
      <c r="H1861" s="360">
        <v>2950.5421064689403</v>
      </c>
      <c r="I1861" s="365">
        <v>111.62041035606889</v>
      </c>
      <c r="J1861" s="332">
        <f>Table1[[#This Row],[Embellishment Area (m2)]]*Table1[[#This Row],[Construction Unit Rate ($/m)]]*Table1[[#This Row],[Embellishment Area Factor]]</f>
        <v>164670.36034846152</v>
      </c>
      <c r="K1861" s="246">
        <v>0</v>
      </c>
      <c r="L1861" s="337">
        <v>66.125722619436161</v>
      </c>
      <c r="M1861" s="88">
        <f>Table1[[#This Row],[Size of land (m2)]]*Table1[[#This Row],[Land Unit Rate ($/m2)]]</f>
        <v>0</v>
      </c>
      <c r="N1861" s="244">
        <v>2021</v>
      </c>
      <c r="O1861" s="202">
        <f>ROUND(IF(Table1[[#This Row],[Valuation Year]]=2016,(Table1[[#This Row],[Total Construction Cost ($)]]+Table1[[#This Row],[Land Value]])*('General Input Sheet'!$G$38/'General Input Sheet'!$G$43),Table1[[#This Row],[Total Construction Cost ($)]]+Table1[[#This Row],[Land Value]]),0)</f>
        <v>164670</v>
      </c>
      <c r="P1861" s="123" t="str" cm="1">
        <f t="array" ref="P1861">_xlfn.IFS(Table1[[#This Row],[Asset Class]]&lt;&gt;"Local","y",P$11=$E1861,"y",Table1[[#This Row],[Asset Class]]="Local","")</f>
        <v>y</v>
      </c>
      <c r="Q1861" s="86" t="str" cm="1">
        <f t="array" ref="Q1861">_xlfn.IFS(Table1[[#This Row],[Asset Class]]&lt;&gt;"Local","y",Q$11=$E1861,"y",Table1[[#This Row],[Asset Class]]="Local","")</f>
        <v/>
      </c>
      <c r="R1861" s="86" t="str" cm="1">
        <f t="array" ref="R1861">_xlfn.IFS(Table1[[#This Row],[Asset Class]]&lt;&gt;"Local","y",R$11=$E1861,"y",Table1[[#This Row],[Asset Class]]="Local","")</f>
        <v/>
      </c>
      <c r="S1861" s="341" t="str" cm="1">
        <f t="array" ref="S1861">_xlfn.IFS(Table1[[#This Row],[Asset Class]]&lt;&gt;"Local","y",S$11=$E1861,"y",Table1[[#This Row],[Asset Class]]="Local","")</f>
        <v/>
      </c>
      <c r="T1861" s="50"/>
      <c r="U1861" s="95">
        <f>IF(Table1[[#This Row],[Asset Class]]&lt;&gt;"Local",0.25,IF(P1861="y",1,""))</f>
        <v>1</v>
      </c>
      <c r="V1861" s="415" t="str">
        <f>IF(Table1[[#This Row],[Asset Class]]&lt;&gt;"Local",0.25,IF(Q1861="y",1,""))</f>
        <v/>
      </c>
      <c r="W1861" s="415" t="str">
        <f>IF(Table1[[#This Row],[Asset Class]]&lt;&gt;"Local",0.25,IF(R1861="y",1,""))</f>
        <v/>
      </c>
      <c r="X1861" s="415" t="str">
        <f>IF(Table1[[#This Row],[Asset Class]]&lt;&gt;"Local",0.25,IF(S1861="y",1,""))</f>
        <v/>
      </c>
      <c r="Y1861" s="95">
        <f t="shared" si="168"/>
        <v>1</v>
      </c>
      <c r="Z1861" s="50"/>
      <c r="AA1861" s="257">
        <f t="shared" si="169"/>
        <v>164670</v>
      </c>
      <c r="AB1861" s="258" t="str">
        <f t="shared" si="170"/>
        <v/>
      </c>
      <c r="AC1861" s="258" t="str">
        <f t="shared" si="171"/>
        <v/>
      </c>
      <c r="AD1861" s="258" t="str">
        <f t="shared" si="172"/>
        <v/>
      </c>
      <c r="AE1861" s="259">
        <f t="shared" si="173"/>
        <v>164670</v>
      </c>
    </row>
    <row r="1862" spans="1:31">
      <c r="A1862" s="26"/>
      <c r="B1862" s="210" t="s">
        <v>3218</v>
      </c>
      <c r="C1862" s="211" t="s">
        <v>3219</v>
      </c>
      <c r="D1862" s="211" t="s">
        <v>111</v>
      </c>
      <c r="E1862" s="211" t="s">
        <v>102</v>
      </c>
      <c r="F1862" s="241" t="s">
        <v>108</v>
      </c>
      <c r="G1862" s="357">
        <v>0.5</v>
      </c>
      <c r="H1862" s="360">
        <v>1222.68200708635</v>
      </c>
      <c r="I1862" s="365">
        <v>143.96305955739601</v>
      </c>
      <c r="J1862" s="332">
        <f>Table1[[#This Row],[Embellishment Area (m2)]]*Table1[[#This Row],[Construction Unit Rate ($/m)]]*Table1[[#This Row],[Embellishment Area Factor]]</f>
        <v>88010.521302964349</v>
      </c>
      <c r="K1862" s="246">
        <v>0</v>
      </c>
      <c r="L1862" s="337">
        <v>39.027494808321961</v>
      </c>
      <c r="M1862" s="88">
        <f>Table1[[#This Row],[Size of land (m2)]]*Table1[[#This Row],[Land Unit Rate ($/m2)]]</f>
        <v>0</v>
      </c>
      <c r="N1862" s="244">
        <v>2021</v>
      </c>
      <c r="O1862" s="202">
        <f>ROUND(IF(Table1[[#This Row],[Valuation Year]]=2016,(Table1[[#This Row],[Total Construction Cost ($)]]+Table1[[#This Row],[Land Value]])*('General Input Sheet'!$G$38/'General Input Sheet'!$G$43),Table1[[#This Row],[Total Construction Cost ($)]]+Table1[[#This Row],[Land Value]]),0)</f>
        <v>88011</v>
      </c>
      <c r="P1862" s="123" t="str" cm="1">
        <f t="array" ref="P1862">_xlfn.IFS(Table1[[#This Row],[Asset Class]]&lt;&gt;"Local","y",P$11=$E1862,"y",Table1[[#This Row],[Asset Class]]="Local","")</f>
        <v/>
      </c>
      <c r="Q1862" s="86" t="str" cm="1">
        <f t="array" ref="Q1862">_xlfn.IFS(Table1[[#This Row],[Asset Class]]&lt;&gt;"Local","y",Q$11=$E1862,"y",Table1[[#This Row],[Asset Class]]="Local","")</f>
        <v/>
      </c>
      <c r="R1862" s="86" t="str" cm="1">
        <f t="array" ref="R1862">_xlfn.IFS(Table1[[#This Row],[Asset Class]]&lt;&gt;"Local","y",R$11=$E1862,"y",Table1[[#This Row],[Asset Class]]="Local","")</f>
        <v>y</v>
      </c>
      <c r="S1862" s="341" t="str" cm="1">
        <f t="array" ref="S1862">_xlfn.IFS(Table1[[#This Row],[Asset Class]]&lt;&gt;"Local","y",S$11=$E1862,"y",Table1[[#This Row],[Asset Class]]="Local","")</f>
        <v/>
      </c>
      <c r="T1862" s="50"/>
      <c r="U1862" s="95" t="str">
        <f>IF(Table1[[#This Row],[Asset Class]]&lt;&gt;"Local",0.25,IF(P1862="y",1,""))</f>
        <v/>
      </c>
      <c r="V1862" s="415" t="str">
        <f>IF(Table1[[#This Row],[Asset Class]]&lt;&gt;"Local",0.25,IF(Q1862="y",1,""))</f>
        <v/>
      </c>
      <c r="W1862" s="415">
        <f>IF(Table1[[#This Row],[Asset Class]]&lt;&gt;"Local",0.25,IF(R1862="y",1,""))</f>
        <v>1</v>
      </c>
      <c r="X1862" s="415" t="str">
        <f>IF(Table1[[#This Row],[Asset Class]]&lt;&gt;"Local",0.25,IF(S1862="y",1,""))</f>
        <v/>
      </c>
      <c r="Y1862" s="95">
        <f t="shared" si="168"/>
        <v>1</v>
      </c>
      <c r="Z1862" s="50"/>
      <c r="AA1862" s="257" t="str">
        <f t="shared" si="169"/>
        <v/>
      </c>
      <c r="AB1862" s="258" t="str">
        <f t="shared" si="170"/>
        <v/>
      </c>
      <c r="AC1862" s="258">
        <f t="shared" si="171"/>
        <v>88011</v>
      </c>
      <c r="AD1862" s="258" t="str">
        <f t="shared" si="172"/>
        <v/>
      </c>
      <c r="AE1862" s="259">
        <f t="shared" si="173"/>
        <v>88011</v>
      </c>
    </row>
    <row r="1863" spans="1:31">
      <c r="A1863" s="26"/>
      <c r="B1863" s="210" t="s">
        <v>3218</v>
      </c>
      <c r="C1863" s="211" t="s">
        <v>3220</v>
      </c>
      <c r="D1863" s="211" t="s">
        <v>111</v>
      </c>
      <c r="E1863" s="211" t="s">
        <v>102</v>
      </c>
      <c r="F1863" s="241" t="s">
        <v>108</v>
      </c>
      <c r="G1863" s="357">
        <v>0.5</v>
      </c>
      <c r="H1863" s="360">
        <v>13570.154819543435</v>
      </c>
      <c r="I1863" s="365">
        <v>143.96305955739601</v>
      </c>
      <c r="J1863" s="332">
        <f>Table1[[#This Row],[Embellishment Area (m2)]]*Table1[[#This Row],[Construction Unit Rate ($/m)]]*Table1[[#This Row],[Embellishment Area Factor]]</f>
        <v>976800.50324450806</v>
      </c>
      <c r="K1863" s="246">
        <v>0</v>
      </c>
      <c r="L1863" s="337">
        <v>39.027494808321961</v>
      </c>
      <c r="M1863" s="88">
        <f>Table1[[#This Row],[Size of land (m2)]]*Table1[[#This Row],[Land Unit Rate ($/m2)]]</f>
        <v>0</v>
      </c>
      <c r="N1863" s="244">
        <v>2021</v>
      </c>
      <c r="O1863" s="202">
        <f>ROUND(IF(Table1[[#This Row],[Valuation Year]]=2016,(Table1[[#This Row],[Total Construction Cost ($)]]+Table1[[#This Row],[Land Value]])*('General Input Sheet'!$G$38/'General Input Sheet'!$G$43),Table1[[#This Row],[Total Construction Cost ($)]]+Table1[[#This Row],[Land Value]]),0)</f>
        <v>976801</v>
      </c>
      <c r="P1863" s="123" t="str" cm="1">
        <f t="array" ref="P1863">_xlfn.IFS(Table1[[#This Row],[Asset Class]]&lt;&gt;"Local","y",P$11=$E1863,"y",Table1[[#This Row],[Asset Class]]="Local","")</f>
        <v/>
      </c>
      <c r="Q1863" s="86" t="str" cm="1">
        <f t="array" ref="Q1863">_xlfn.IFS(Table1[[#This Row],[Asset Class]]&lt;&gt;"Local","y",Q$11=$E1863,"y",Table1[[#This Row],[Asset Class]]="Local","")</f>
        <v/>
      </c>
      <c r="R1863" s="86" t="str" cm="1">
        <f t="array" ref="R1863">_xlfn.IFS(Table1[[#This Row],[Asset Class]]&lt;&gt;"Local","y",R$11=$E1863,"y",Table1[[#This Row],[Asset Class]]="Local","")</f>
        <v>y</v>
      </c>
      <c r="S1863" s="341" t="str" cm="1">
        <f t="array" ref="S1863">_xlfn.IFS(Table1[[#This Row],[Asset Class]]&lt;&gt;"Local","y",S$11=$E1863,"y",Table1[[#This Row],[Asset Class]]="Local","")</f>
        <v/>
      </c>
      <c r="T1863" s="50"/>
      <c r="U1863" s="95" t="str">
        <f>IF(Table1[[#This Row],[Asset Class]]&lt;&gt;"Local",0.25,IF(P1863="y",1,""))</f>
        <v/>
      </c>
      <c r="V1863" s="415" t="str">
        <f>IF(Table1[[#This Row],[Asset Class]]&lt;&gt;"Local",0.25,IF(Q1863="y",1,""))</f>
        <v/>
      </c>
      <c r="W1863" s="415">
        <f>IF(Table1[[#This Row],[Asset Class]]&lt;&gt;"Local",0.25,IF(R1863="y",1,""))</f>
        <v>1</v>
      </c>
      <c r="X1863" s="415" t="str">
        <f>IF(Table1[[#This Row],[Asset Class]]&lt;&gt;"Local",0.25,IF(S1863="y",1,""))</f>
        <v/>
      </c>
      <c r="Y1863" s="95">
        <f t="shared" si="168"/>
        <v>1</v>
      </c>
      <c r="Z1863" s="50"/>
      <c r="AA1863" s="257" t="str">
        <f t="shared" si="169"/>
        <v/>
      </c>
      <c r="AB1863" s="258" t="str">
        <f t="shared" si="170"/>
        <v/>
      </c>
      <c r="AC1863" s="258">
        <f t="shared" si="171"/>
        <v>976801</v>
      </c>
      <c r="AD1863" s="258" t="str">
        <f t="shared" si="172"/>
        <v/>
      </c>
      <c r="AE1863" s="259">
        <f t="shared" si="173"/>
        <v>976801</v>
      </c>
    </row>
    <row r="1864" spans="1:31">
      <c r="A1864" s="26"/>
      <c r="B1864" s="210" t="s">
        <v>3221</v>
      </c>
      <c r="C1864" s="211" t="s">
        <v>3222</v>
      </c>
      <c r="D1864" s="211" t="s">
        <v>106</v>
      </c>
      <c r="E1864" s="211" t="s">
        <v>102</v>
      </c>
      <c r="F1864" s="241" t="s">
        <v>136</v>
      </c>
      <c r="G1864" s="357">
        <v>0.5</v>
      </c>
      <c r="H1864" s="360">
        <v>30941.865955874218</v>
      </c>
      <c r="I1864" s="365">
        <v>452.87898632773505</v>
      </c>
      <c r="J1864" s="332">
        <f>Table1[[#This Row],[Embellishment Area (m2)]]*Table1[[#This Row],[Construction Unit Rate ($/m)]]*Table1[[#This Row],[Embellishment Area Factor]]</f>
        <v>7006460.4445924852</v>
      </c>
      <c r="K1864" s="246">
        <v>0</v>
      </c>
      <c r="L1864" s="337">
        <v>140.14546069071523</v>
      </c>
      <c r="M1864" s="88">
        <f>Table1[[#This Row],[Size of land (m2)]]*Table1[[#This Row],[Land Unit Rate ($/m2)]]</f>
        <v>0</v>
      </c>
      <c r="N1864" s="244">
        <v>2021</v>
      </c>
      <c r="O1864" s="202">
        <f>ROUND(IF(Table1[[#This Row],[Valuation Year]]=2016,(Table1[[#This Row],[Total Construction Cost ($)]]+Table1[[#This Row],[Land Value]])*('General Input Sheet'!$G$38/'General Input Sheet'!$G$43),Table1[[#This Row],[Total Construction Cost ($)]]+Table1[[#This Row],[Land Value]]),0)</f>
        <v>7006460</v>
      </c>
      <c r="P1864" s="123" t="str" cm="1">
        <f t="array" ref="P1864">_xlfn.IFS(Table1[[#This Row],[Asset Class]]&lt;&gt;"Local","y",P$11=$E1864,"y",Table1[[#This Row],[Asset Class]]="Local","")</f>
        <v>y</v>
      </c>
      <c r="Q1864" s="86" t="str" cm="1">
        <f t="array" ref="Q1864">_xlfn.IFS(Table1[[#This Row],[Asset Class]]&lt;&gt;"Local","y",Q$11=$E1864,"y",Table1[[#This Row],[Asset Class]]="Local","")</f>
        <v>y</v>
      </c>
      <c r="R1864" s="86" t="str" cm="1">
        <f t="array" ref="R1864">_xlfn.IFS(Table1[[#This Row],[Asset Class]]&lt;&gt;"Local","y",R$11=$E1864,"y",Table1[[#This Row],[Asset Class]]="Local","")</f>
        <v>y</v>
      </c>
      <c r="S1864" s="341" t="str" cm="1">
        <f t="array" ref="S1864">_xlfn.IFS(Table1[[#This Row],[Asset Class]]&lt;&gt;"Local","y",S$11=$E1864,"y",Table1[[#This Row],[Asset Class]]="Local","")</f>
        <v>y</v>
      </c>
      <c r="T1864" s="50"/>
      <c r="U1864" s="95">
        <f>IF(Table1[[#This Row],[Asset Class]]&lt;&gt;"Local",0.25,IF(P1864="y",1,""))</f>
        <v>0.25</v>
      </c>
      <c r="V1864" s="415">
        <f>IF(Table1[[#This Row],[Asset Class]]&lt;&gt;"Local",0.25,IF(Q1864="y",1,""))</f>
        <v>0.25</v>
      </c>
      <c r="W1864" s="415">
        <f>IF(Table1[[#This Row],[Asset Class]]&lt;&gt;"Local",0.25,IF(R1864="y",1,""))</f>
        <v>0.25</v>
      </c>
      <c r="X1864" s="415">
        <f>IF(Table1[[#This Row],[Asset Class]]&lt;&gt;"Local",0.25,IF(S1864="y",1,""))</f>
        <v>0.25</v>
      </c>
      <c r="Y1864" s="95">
        <f t="shared" si="168"/>
        <v>1</v>
      </c>
      <c r="Z1864" s="50"/>
      <c r="AA1864" s="257">
        <f t="shared" si="169"/>
        <v>1751615</v>
      </c>
      <c r="AB1864" s="258">
        <f t="shared" si="170"/>
        <v>1751615</v>
      </c>
      <c r="AC1864" s="258">
        <f t="shared" si="171"/>
        <v>1751615</v>
      </c>
      <c r="AD1864" s="258">
        <f t="shared" si="172"/>
        <v>1751615</v>
      </c>
      <c r="AE1864" s="259">
        <f t="shared" si="173"/>
        <v>7006460</v>
      </c>
    </row>
    <row r="1865" spans="1:31">
      <c r="A1865" s="26"/>
      <c r="B1865" s="210" t="s">
        <v>3218</v>
      </c>
      <c r="C1865" s="211" t="s">
        <v>3223</v>
      </c>
      <c r="D1865" s="211" t="s">
        <v>111</v>
      </c>
      <c r="E1865" s="211" t="s">
        <v>102</v>
      </c>
      <c r="F1865" s="241" t="s">
        <v>108</v>
      </c>
      <c r="G1865" s="357">
        <v>0.5</v>
      </c>
      <c r="H1865" s="360">
        <v>4601.7749765801082</v>
      </c>
      <c r="I1865" s="365">
        <v>143.96305955739601</v>
      </c>
      <c r="J1865" s="332">
        <f>Table1[[#This Row],[Embellishment Area (m2)]]*Table1[[#This Row],[Construction Unit Rate ($/m)]]*Table1[[#This Row],[Embellishment Area Factor]]</f>
        <v>331242.80251156836</v>
      </c>
      <c r="K1865" s="246">
        <v>0</v>
      </c>
      <c r="L1865" s="337">
        <v>39.027494808321961</v>
      </c>
      <c r="M1865" s="88">
        <f>Table1[[#This Row],[Size of land (m2)]]*Table1[[#This Row],[Land Unit Rate ($/m2)]]</f>
        <v>0</v>
      </c>
      <c r="N1865" s="244">
        <v>2021</v>
      </c>
      <c r="O1865" s="202">
        <f>ROUND(IF(Table1[[#This Row],[Valuation Year]]=2016,(Table1[[#This Row],[Total Construction Cost ($)]]+Table1[[#This Row],[Land Value]])*('General Input Sheet'!$G$38/'General Input Sheet'!$G$43),Table1[[#This Row],[Total Construction Cost ($)]]+Table1[[#This Row],[Land Value]]),0)</f>
        <v>331243</v>
      </c>
      <c r="P1865" s="123" t="str" cm="1">
        <f t="array" ref="P1865">_xlfn.IFS(Table1[[#This Row],[Asset Class]]&lt;&gt;"Local","y",P$11=$E1865,"y",Table1[[#This Row],[Asset Class]]="Local","")</f>
        <v/>
      </c>
      <c r="Q1865" s="86" t="str" cm="1">
        <f t="array" ref="Q1865">_xlfn.IFS(Table1[[#This Row],[Asset Class]]&lt;&gt;"Local","y",Q$11=$E1865,"y",Table1[[#This Row],[Asset Class]]="Local","")</f>
        <v/>
      </c>
      <c r="R1865" s="86" t="str" cm="1">
        <f t="array" ref="R1865">_xlfn.IFS(Table1[[#This Row],[Asset Class]]&lt;&gt;"Local","y",R$11=$E1865,"y",Table1[[#This Row],[Asset Class]]="Local","")</f>
        <v>y</v>
      </c>
      <c r="S1865" s="341" t="str" cm="1">
        <f t="array" ref="S1865">_xlfn.IFS(Table1[[#This Row],[Asset Class]]&lt;&gt;"Local","y",S$11=$E1865,"y",Table1[[#This Row],[Asset Class]]="Local","")</f>
        <v/>
      </c>
      <c r="T1865" s="50"/>
      <c r="U1865" s="95" t="str">
        <f>IF(Table1[[#This Row],[Asset Class]]&lt;&gt;"Local",0.25,IF(P1865="y",1,""))</f>
        <v/>
      </c>
      <c r="V1865" s="415" t="str">
        <f>IF(Table1[[#This Row],[Asset Class]]&lt;&gt;"Local",0.25,IF(Q1865="y",1,""))</f>
        <v/>
      </c>
      <c r="W1865" s="415">
        <f>IF(Table1[[#This Row],[Asset Class]]&lt;&gt;"Local",0.25,IF(R1865="y",1,""))</f>
        <v>1</v>
      </c>
      <c r="X1865" s="415" t="str">
        <f>IF(Table1[[#This Row],[Asset Class]]&lt;&gt;"Local",0.25,IF(S1865="y",1,""))</f>
        <v/>
      </c>
      <c r="Y1865" s="95">
        <f t="shared" si="168"/>
        <v>1</v>
      </c>
      <c r="Z1865" s="50"/>
      <c r="AA1865" s="257" t="str">
        <f t="shared" si="169"/>
        <v/>
      </c>
      <c r="AB1865" s="258" t="str">
        <f t="shared" si="170"/>
        <v/>
      </c>
      <c r="AC1865" s="258">
        <f t="shared" si="171"/>
        <v>331243</v>
      </c>
      <c r="AD1865" s="258" t="str">
        <f t="shared" si="172"/>
        <v/>
      </c>
      <c r="AE1865" s="259">
        <f t="shared" si="173"/>
        <v>331243</v>
      </c>
    </row>
    <row r="1866" spans="1:31">
      <c r="A1866" s="26"/>
      <c r="B1866" s="210" t="s">
        <v>3224</v>
      </c>
      <c r="C1866" s="211" t="s">
        <v>3225</v>
      </c>
      <c r="D1866" s="211" t="s">
        <v>111</v>
      </c>
      <c r="E1866" s="211" t="s">
        <v>107</v>
      </c>
      <c r="F1866" s="241" t="s">
        <v>103</v>
      </c>
      <c r="G1866" s="357">
        <v>0.5</v>
      </c>
      <c r="H1866" s="360">
        <v>366.93600288131836</v>
      </c>
      <c r="I1866" s="365">
        <v>111.62041035606889</v>
      </c>
      <c r="J1866" s="332">
        <f>Table1[[#This Row],[Embellishment Area (m2)]]*Table1[[#This Row],[Construction Unit Rate ($/m)]]*Table1[[#This Row],[Embellishment Area Factor]]</f>
        <v>20478.773608014217</v>
      </c>
      <c r="K1866" s="246">
        <v>0</v>
      </c>
      <c r="L1866" s="337">
        <v>66.125722619436161</v>
      </c>
      <c r="M1866" s="88">
        <f>Table1[[#This Row],[Size of land (m2)]]*Table1[[#This Row],[Land Unit Rate ($/m2)]]</f>
        <v>0</v>
      </c>
      <c r="N1866" s="244">
        <v>2021</v>
      </c>
      <c r="O1866" s="202">
        <f>ROUND(IF(Table1[[#This Row],[Valuation Year]]=2016,(Table1[[#This Row],[Total Construction Cost ($)]]+Table1[[#This Row],[Land Value]])*('General Input Sheet'!$G$38/'General Input Sheet'!$G$43),Table1[[#This Row],[Total Construction Cost ($)]]+Table1[[#This Row],[Land Value]]),0)</f>
        <v>20479</v>
      </c>
      <c r="P1866" s="123" t="str" cm="1">
        <f t="array" ref="P1866">_xlfn.IFS(Table1[[#This Row],[Asset Class]]&lt;&gt;"Local","y",P$11=$E1866,"y",Table1[[#This Row],[Asset Class]]="Local","")</f>
        <v>y</v>
      </c>
      <c r="Q1866" s="86" t="str" cm="1">
        <f t="array" ref="Q1866">_xlfn.IFS(Table1[[#This Row],[Asset Class]]&lt;&gt;"Local","y",Q$11=$E1866,"y",Table1[[#This Row],[Asset Class]]="Local","")</f>
        <v/>
      </c>
      <c r="R1866" s="86" t="str" cm="1">
        <f t="array" ref="R1866">_xlfn.IFS(Table1[[#This Row],[Asset Class]]&lt;&gt;"Local","y",R$11=$E1866,"y",Table1[[#This Row],[Asset Class]]="Local","")</f>
        <v/>
      </c>
      <c r="S1866" s="341" t="str" cm="1">
        <f t="array" ref="S1866">_xlfn.IFS(Table1[[#This Row],[Asset Class]]&lt;&gt;"Local","y",S$11=$E1866,"y",Table1[[#This Row],[Asset Class]]="Local","")</f>
        <v/>
      </c>
      <c r="T1866" s="50"/>
      <c r="U1866" s="95">
        <f>IF(Table1[[#This Row],[Asset Class]]&lt;&gt;"Local",0.25,IF(P1866="y",1,""))</f>
        <v>1</v>
      </c>
      <c r="V1866" s="415" t="str">
        <f>IF(Table1[[#This Row],[Asset Class]]&lt;&gt;"Local",0.25,IF(Q1866="y",1,""))</f>
        <v/>
      </c>
      <c r="W1866" s="415" t="str">
        <f>IF(Table1[[#This Row],[Asset Class]]&lt;&gt;"Local",0.25,IF(R1866="y",1,""))</f>
        <v/>
      </c>
      <c r="X1866" s="415" t="str">
        <f>IF(Table1[[#This Row],[Asset Class]]&lt;&gt;"Local",0.25,IF(S1866="y",1,""))</f>
        <v/>
      </c>
      <c r="Y1866" s="95">
        <f t="shared" si="168"/>
        <v>1</v>
      </c>
      <c r="Z1866" s="50"/>
      <c r="AA1866" s="257">
        <f t="shared" si="169"/>
        <v>20479</v>
      </c>
      <c r="AB1866" s="258" t="str">
        <f t="shared" si="170"/>
        <v/>
      </c>
      <c r="AC1866" s="258" t="str">
        <f t="shared" si="171"/>
        <v/>
      </c>
      <c r="AD1866" s="258" t="str">
        <f t="shared" si="172"/>
        <v/>
      </c>
      <c r="AE1866" s="259">
        <f t="shared" si="173"/>
        <v>20479</v>
      </c>
    </row>
    <row r="1867" spans="1:31">
      <c r="A1867" s="26"/>
      <c r="B1867" s="210" t="s">
        <v>3224</v>
      </c>
      <c r="C1867" s="211" t="s">
        <v>3226</v>
      </c>
      <c r="D1867" s="211" t="s">
        <v>111</v>
      </c>
      <c r="E1867" s="211" t="s">
        <v>107</v>
      </c>
      <c r="F1867" s="241" t="s">
        <v>108</v>
      </c>
      <c r="G1867" s="357">
        <v>0.5</v>
      </c>
      <c r="H1867" s="360">
        <v>2575.2752412808095</v>
      </c>
      <c r="I1867" s="365">
        <v>111.62041035606889</v>
      </c>
      <c r="J1867" s="332">
        <f>Table1[[#This Row],[Embellishment Area (m2)]]*Table1[[#This Row],[Construction Unit Rate ($/m)]]*Table1[[#This Row],[Embellishment Area Factor]]</f>
        <v>143726.63960579413</v>
      </c>
      <c r="K1867" s="246">
        <v>0</v>
      </c>
      <c r="L1867" s="337">
        <v>66.125722619436161</v>
      </c>
      <c r="M1867" s="88">
        <f>Table1[[#This Row],[Size of land (m2)]]*Table1[[#This Row],[Land Unit Rate ($/m2)]]</f>
        <v>0</v>
      </c>
      <c r="N1867" s="244">
        <v>2021</v>
      </c>
      <c r="O1867" s="202">
        <f>ROUND(IF(Table1[[#This Row],[Valuation Year]]=2016,(Table1[[#This Row],[Total Construction Cost ($)]]+Table1[[#This Row],[Land Value]])*('General Input Sheet'!$G$38/'General Input Sheet'!$G$43),Table1[[#This Row],[Total Construction Cost ($)]]+Table1[[#This Row],[Land Value]]),0)</f>
        <v>143727</v>
      </c>
      <c r="P1867" s="123" t="str" cm="1">
        <f t="array" ref="P1867">_xlfn.IFS(Table1[[#This Row],[Asset Class]]&lt;&gt;"Local","y",P$11=$E1867,"y",Table1[[#This Row],[Asset Class]]="Local","")</f>
        <v>y</v>
      </c>
      <c r="Q1867" s="86" t="str" cm="1">
        <f t="array" ref="Q1867">_xlfn.IFS(Table1[[#This Row],[Asset Class]]&lt;&gt;"Local","y",Q$11=$E1867,"y",Table1[[#This Row],[Asset Class]]="Local","")</f>
        <v/>
      </c>
      <c r="R1867" s="86" t="str" cm="1">
        <f t="array" ref="R1867">_xlfn.IFS(Table1[[#This Row],[Asset Class]]&lt;&gt;"Local","y",R$11=$E1867,"y",Table1[[#This Row],[Asset Class]]="Local","")</f>
        <v/>
      </c>
      <c r="S1867" s="341" t="str" cm="1">
        <f t="array" ref="S1867">_xlfn.IFS(Table1[[#This Row],[Asset Class]]&lt;&gt;"Local","y",S$11=$E1867,"y",Table1[[#This Row],[Asset Class]]="Local","")</f>
        <v/>
      </c>
      <c r="T1867" s="50"/>
      <c r="U1867" s="95">
        <f>IF(Table1[[#This Row],[Asset Class]]&lt;&gt;"Local",0.25,IF(P1867="y",1,""))</f>
        <v>1</v>
      </c>
      <c r="V1867" s="415" t="str">
        <f>IF(Table1[[#This Row],[Asset Class]]&lt;&gt;"Local",0.25,IF(Q1867="y",1,""))</f>
        <v/>
      </c>
      <c r="W1867" s="415" t="str">
        <f>IF(Table1[[#This Row],[Asset Class]]&lt;&gt;"Local",0.25,IF(R1867="y",1,""))</f>
        <v/>
      </c>
      <c r="X1867" s="415" t="str">
        <f>IF(Table1[[#This Row],[Asset Class]]&lt;&gt;"Local",0.25,IF(S1867="y",1,""))</f>
        <v/>
      </c>
      <c r="Y1867" s="95">
        <f t="shared" si="168"/>
        <v>1</v>
      </c>
      <c r="Z1867" s="50"/>
      <c r="AA1867" s="257">
        <f t="shared" si="169"/>
        <v>143727</v>
      </c>
      <c r="AB1867" s="258" t="str">
        <f t="shared" si="170"/>
        <v/>
      </c>
      <c r="AC1867" s="258" t="str">
        <f t="shared" si="171"/>
        <v/>
      </c>
      <c r="AD1867" s="258" t="str">
        <f t="shared" si="172"/>
        <v/>
      </c>
      <c r="AE1867" s="259">
        <f t="shared" si="173"/>
        <v>143727</v>
      </c>
    </row>
    <row r="1868" spans="1:31">
      <c r="A1868" s="26"/>
      <c r="B1868" s="210" t="s">
        <v>3227</v>
      </c>
      <c r="C1868" s="211" t="s">
        <v>3228</v>
      </c>
      <c r="D1868" s="211" t="s">
        <v>111</v>
      </c>
      <c r="E1868" s="211" t="s">
        <v>114</v>
      </c>
      <c r="F1868" s="241" t="s">
        <v>108</v>
      </c>
      <c r="G1868" s="357">
        <v>0.5</v>
      </c>
      <c r="H1868" s="360">
        <v>25241.612708116529</v>
      </c>
      <c r="I1868" s="365">
        <v>77.371645491830151</v>
      </c>
      <c r="J1868" s="332">
        <f>Table1[[#This Row],[Embellishment Area (m2)]]*Table1[[#This Row],[Construction Unit Rate ($/m)]]*Table1[[#This Row],[Embellishment Area Factor]]</f>
        <v>976492.55504723347</v>
      </c>
      <c r="K1868" s="246">
        <v>0</v>
      </c>
      <c r="L1868" s="337">
        <v>51.919695325664051</v>
      </c>
      <c r="M1868" s="88">
        <f>Table1[[#This Row],[Size of land (m2)]]*Table1[[#This Row],[Land Unit Rate ($/m2)]]</f>
        <v>0</v>
      </c>
      <c r="N1868" s="244">
        <v>2021</v>
      </c>
      <c r="O1868" s="202">
        <f>ROUND(IF(Table1[[#This Row],[Valuation Year]]=2016,(Table1[[#This Row],[Total Construction Cost ($)]]+Table1[[#This Row],[Land Value]])*('General Input Sheet'!$G$38/'General Input Sheet'!$G$43),Table1[[#This Row],[Total Construction Cost ($)]]+Table1[[#This Row],[Land Value]]),0)</f>
        <v>976493</v>
      </c>
      <c r="P1868" s="123" t="str" cm="1">
        <f t="array" ref="P1868">_xlfn.IFS(Table1[[#This Row],[Asset Class]]&lt;&gt;"Local","y",P$11=$E1868,"y",Table1[[#This Row],[Asset Class]]="Local","")</f>
        <v/>
      </c>
      <c r="Q1868" s="86" t="str" cm="1">
        <f t="array" ref="Q1868">_xlfn.IFS(Table1[[#This Row],[Asset Class]]&lt;&gt;"Local","y",Q$11=$E1868,"y",Table1[[#This Row],[Asset Class]]="Local","")</f>
        <v/>
      </c>
      <c r="R1868" s="86" t="str" cm="1">
        <f t="array" ref="R1868">_xlfn.IFS(Table1[[#This Row],[Asset Class]]&lt;&gt;"Local","y",R$11=$E1868,"y",Table1[[#This Row],[Asset Class]]="Local","")</f>
        <v/>
      </c>
      <c r="S1868" s="341" t="str" cm="1">
        <f t="array" ref="S1868">_xlfn.IFS(Table1[[#This Row],[Asset Class]]&lt;&gt;"Local","y",S$11=$E1868,"y",Table1[[#This Row],[Asset Class]]="Local","")</f>
        <v>y</v>
      </c>
      <c r="T1868" s="50"/>
      <c r="U1868" s="95" t="str">
        <f>IF(Table1[[#This Row],[Asset Class]]&lt;&gt;"Local",0.25,IF(P1868="y",1,""))</f>
        <v/>
      </c>
      <c r="V1868" s="415" t="str">
        <f>IF(Table1[[#This Row],[Asset Class]]&lt;&gt;"Local",0.25,IF(Q1868="y",1,""))</f>
        <v/>
      </c>
      <c r="W1868" s="415" t="str">
        <f>IF(Table1[[#This Row],[Asset Class]]&lt;&gt;"Local",0.25,IF(R1868="y",1,""))</f>
        <v/>
      </c>
      <c r="X1868" s="415">
        <f>IF(Table1[[#This Row],[Asset Class]]&lt;&gt;"Local",0.25,IF(S1868="y",1,""))</f>
        <v>1</v>
      </c>
      <c r="Y1868" s="95">
        <f t="shared" si="168"/>
        <v>1</v>
      </c>
      <c r="Z1868" s="50"/>
      <c r="AA1868" s="257" t="str">
        <f t="shared" si="169"/>
        <v/>
      </c>
      <c r="AB1868" s="258" t="str">
        <f t="shared" si="170"/>
        <v/>
      </c>
      <c r="AC1868" s="258" t="str">
        <f t="shared" si="171"/>
        <v/>
      </c>
      <c r="AD1868" s="258">
        <f t="shared" si="172"/>
        <v>976493</v>
      </c>
      <c r="AE1868" s="259">
        <f t="shared" si="173"/>
        <v>976493</v>
      </c>
    </row>
    <row r="1869" spans="1:31">
      <c r="A1869" s="26"/>
      <c r="B1869" s="210" t="s">
        <v>3229</v>
      </c>
      <c r="C1869" s="211" t="s">
        <v>3230</v>
      </c>
      <c r="D1869" s="211" t="s">
        <v>111</v>
      </c>
      <c r="E1869" s="211" t="s">
        <v>102</v>
      </c>
      <c r="F1869" s="241" t="s">
        <v>103</v>
      </c>
      <c r="G1869" s="357">
        <v>0.5</v>
      </c>
      <c r="H1869" s="360">
        <v>14245.58810355101</v>
      </c>
      <c r="I1869" s="365">
        <v>143.96305955739601</v>
      </c>
      <c r="J1869" s="332">
        <f>Table1[[#This Row],[Embellishment Area (m2)]]*Table1[[#This Row],[Construction Unit Rate ($/m)]]*Table1[[#This Row],[Embellishment Area Factor]]</f>
        <v>1025419.2242908231</v>
      </c>
      <c r="K1869" s="246">
        <v>0</v>
      </c>
      <c r="L1869" s="337">
        <v>39.027494808321961</v>
      </c>
      <c r="M1869" s="88">
        <f>Table1[[#This Row],[Size of land (m2)]]*Table1[[#This Row],[Land Unit Rate ($/m2)]]</f>
        <v>0</v>
      </c>
      <c r="N1869" s="244">
        <v>2021</v>
      </c>
      <c r="O1869" s="202">
        <f>ROUND(IF(Table1[[#This Row],[Valuation Year]]=2016,(Table1[[#This Row],[Total Construction Cost ($)]]+Table1[[#This Row],[Land Value]])*('General Input Sheet'!$G$38/'General Input Sheet'!$G$43),Table1[[#This Row],[Total Construction Cost ($)]]+Table1[[#This Row],[Land Value]]),0)</f>
        <v>1025419</v>
      </c>
      <c r="P1869" s="123" t="str" cm="1">
        <f t="array" ref="P1869">_xlfn.IFS(Table1[[#This Row],[Asset Class]]&lt;&gt;"Local","y",P$11=$E1869,"y",Table1[[#This Row],[Asset Class]]="Local","")</f>
        <v/>
      </c>
      <c r="Q1869" s="86" t="str" cm="1">
        <f t="array" ref="Q1869">_xlfn.IFS(Table1[[#This Row],[Asset Class]]&lt;&gt;"Local","y",Q$11=$E1869,"y",Table1[[#This Row],[Asset Class]]="Local","")</f>
        <v/>
      </c>
      <c r="R1869" s="86" t="str" cm="1">
        <f t="array" ref="R1869">_xlfn.IFS(Table1[[#This Row],[Asset Class]]&lt;&gt;"Local","y",R$11=$E1869,"y",Table1[[#This Row],[Asset Class]]="Local","")</f>
        <v>y</v>
      </c>
      <c r="S1869" s="341" t="str" cm="1">
        <f t="array" ref="S1869">_xlfn.IFS(Table1[[#This Row],[Asset Class]]&lt;&gt;"Local","y",S$11=$E1869,"y",Table1[[#This Row],[Asset Class]]="Local","")</f>
        <v/>
      </c>
      <c r="T1869" s="50"/>
      <c r="U1869" s="95" t="str">
        <f>IF(Table1[[#This Row],[Asset Class]]&lt;&gt;"Local",0.25,IF(P1869="y",1,""))</f>
        <v/>
      </c>
      <c r="V1869" s="415" t="str">
        <f>IF(Table1[[#This Row],[Asset Class]]&lt;&gt;"Local",0.25,IF(Q1869="y",1,""))</f>
        <v/>
      </c>
      <c r="W1869" s="415">
        <f>IF(Table1[[#This Row],[Asset Class]]&lt;&gt;"Local",0.25,IF(R1869="y",1,""))</f>
        <v>1</v>
      </c>
      <c r="X1869" s="415" t="str">
        <f>IF(Table1[[#This Row],[Asset Class]]&lt;&gt;"Local",0.25,IF(S1869="y",1,""))</f>
        <v/>
      </c>
      <c r="Y1869" s="95">
        <f t="shared" si="168"/>
        <v>1</v>
      </c>
      <c r="Z1869" s="50"/>
      <c r="AA1869" s="257" t="str">
        <f t="shared" si="169"/>
        <v/>
      </c>
      <c r="AB1869" s="258" t="str">
        <f t="shared" si="170"/>
        <v/>
      </c>
      <c r="AC1869" s="258">
        <f t="shared" si="171"/>
        <v>1025419</v>
      </c>
      <c r="AD1869" s="258" t="str">
        <f t="shared" si="172"/>
        <v/>
      </c>
      <c r="AE1869" s="259">
        <f t="shared" si="173"/>
        <v>1025419</v>
      </c>
    </row>
    <row r="1870" spans="1:31">
      <c r="A1870" s="26"/>
      <c r="B1870" s="210" t="s">
        <v>3231</v>
      </c>
      <c r="C1870" s="211" t="s">
        <v>3232</v>
      </c>
      <c r="D1870" s="211" t="s">
        <v>111</v>
      </c>
      <c r="E1870" s="211" t="s">
        <v>114</v>
      </c>
      <c r="F1870" s="241" t="s">
        <v>103</v>
      </c>
      <c r="G1870" s="357">
        <v>0.5</v>
      </c>
      <c r="H1870" s="360">
        <v>3614.3686563588162</v>
      </c>
      <c r="I1870" s="365">
        <v>77.371645491830151</v>
      </c>
      <c r="J1870" s="332">
        <f>Table1[[#This Row],[Embellishment Area (m2)]]*Table1[[#This Row],[Construction Unit Rate ($/m)]]*Table1[[#This Row],[Embellishment Area Factor]]</f>
        <v>139824.82517828839</v>
      </c>
      <c r="K1870" s="246">
        <v>7228.7373127176324</v>
      </c>
      <c r="L1870" s="337">
        <v>51.919695325664051</v>
      </c>
      <c r="M1870" s="88">
        <f>Table1[[#This Row],[Size of land (m2)]]*Table1[[#This Row],[Land Unit Rate ($/m2)]]</f>
        <v>375313.83886555897</v>
      </c>
      <c r="N1870" s="244">
        <v>2021</v>
      </c>
      <c r="O1870" s="202">
        <f>ROUND(IF(Table1[[#This Row],[Valuation Year]]=2016,(Table1[[#This Row],[Total Construction Cost ($)]]+Table1[[#This Row],[Land Value]])*('General Input Sheet'!$G$38/'General Input Sheet'!$G$43),Table1[[#This Row],[Total Construction Cost ($)]]+Table1[[#This Row],[Land Value]]),0)</f>
        <v>515139</v>
      </c>
      <c r="P1870" s="123" t="str" cm="1">
        <f t="array" ref="P1870">_xlfn.IFS(Table1[[#This Row],[Asset Class]]&lt;&gt;"Local","y",P$11=$E1870,"y",Table1[[#This Row],[Asset Class]]="Local","")</f>
        <v/>
      </c>
      <c r="Q1870" s="86" t="str" cm="1">
        <f t="array" ref="Q1870">_xlfn.IFS(Table1[[#This Row],[Asset Class]]&lt;&gt;"Local","y",Q$11=$E1870,"y",Table1[[#This Row],[Asset Class]]="Local","")</f>
        <v/>
      </c>
      <c r="R1870" s="86" t="str" cm="1">
        <f t="array" ref="R1870">_xlfn.IFS(Table1[[#This Row],[Asset Class]]&lt;&gt;"Local","y",R$11=$E1870,"y",Table1[[#This Row],[Asset Class]]="Local","")</f>
        <v/>
      </c>
      <c r="S1870" s="341" t="str" cm="1">
        <f t="array" ref="S1870">_xlfn.IFS(Table1[[#This Row],[Asset Class]]&lt;&gt;"Local","y",S$11=$E1870,"y",Table1[[#This Row],[Asset Class]]="Local","")</f>
        <v>y</v>
      </c>
      <c r="T1870" s="50"/>
      <c r="U1870" s="95" t="str">
        <f>IF(Table1[[#This Row],[Asset Class]]&lt;&gt;"Local",0.25,IF(P1870="y",1,""))</f>
        <v/>
      </c>
      <c r="V1870" s="415" t="str">
        <f>IF(Table1[[#This Row],[Asset Class]]&lt;&gt;"Local",0.25,IF(Q1870="y",1,""))</f>
        <v/>
      </c>
      <c r="W1870" s="415" t="str">
        <f>IF(Table1[[#This Row],[Asset Class]]&lt;&gt;"Local",0.25,IF(R1870="y",1,""))</f>
        <v/>
      </c>
      <c r="X1870" s="415">
        <f>IF(Table1[[#This Row],[Asset Class]]&lt;&gt;"Local",0.25,IF(S1870="y",1,""))</f>
        <v>1</v>
      </c>
      <c r="Y1870" s="95">
        <f t="shared" si="168"/>
        <v>1</v>
      </c>
      <c r="Z1870" s="50"/>
      <c r="AA1870" s="257" t="str">
        <f t="shared" si="169"/>
        <v/>
      </c>
      <c r="AB1870" s="258" t="str">
        <f t="shared" si="170"/>
        <v/>
      </c>
      <c r="AC1870" s="258" t="str">
        <f t="shared" si="171"/>
        <v/>
      </c>
      <c r="AD1870" s="258">
        <f t="shared" si="172"/>
        <v>515139</v>
      </c>
      <c r="AE1870" s="259">
        <f t="shared" si="173"/>
        <v>515139</v>
      </c>
    </row>
    <row r="1871" spans="1:31">
      <c r="A1871" s="26"/>
      <c r="B1871" s="210" t="s">
        <v>3233</v>
      </c>
      <c r="C1871" s="211" t="s">
        <v>3234</v>
      </c>
      <c r="D1871" s="211" t="s">
        <v>111</v>
      </c>
      <c r="E1871" s="211" t="s">
        <v>114</v>
      </c>
      <c r="F1871" s="241" t="s">
        <v>108</v>
      </c>
      <c r="G1871" s="357">
        <v>0.5</v>
      </c>
      <c r="H1871" s="360">
        <v>69040.926632675197</v>
      </c>
      <c r="I1871" s="365">
        <v>77.371645491830151</v>
      </c>
      <c r="J1871" s="332">
        <f>Table1[[#This Row],[Embellishment Area (m2)]]*Table1[[#This Row],[Construction Unit Rate ($/m)]]*Table1[[#This Row],[Embellishment Area Factor]]</f>
        <v>2670905.0499253999</v>
      </c>
      <c r="K1871" s="246">
        <v>0</v>
      </c>
      <c r="L1871" s="337">
        <v>51.919695325664051</v>
      </c>
      <c r="M1871" s="88">
        <f>Table1[[#This Row],[Size of land (m2)]]*Table1[[#This Row],[Land Unit Rate ($/m2)]]</f>
        <v>0</v>
      </c>
      <c r="N1871" s="244">
        <v>2021</v>
      </c>
      <c r="O1871" s="202">
        <f>ROUND(IF(Table1[[#This Row],[Valuation Year]]=2016,(Table1[[#This Row],[Total Construction Cost ($)]]+Table1[[#This Row],[Land Value]])*('General Input Sheet'!$G$38/'General Input Sheet'!$G$43),Table1[[#This Row],[Total Construction Cost ($)]]+Table1[[#This Row],[Land Value]]),0)</f>
        <v>2670905</v>
      </c>
      <c r="P1871" s="123" t="str" cm="1">
        <f t="array" ref="P1871">_xlfn.IFS(Table1[[#This Row],[Asset Class]]&lt;&gt;"Local","y",P$11=$E1871,"y",Table1[[#This Row],[Asset Class]]="Local","")</f>
        <v/>
      </c>
      <c r="Q1871" s="86" t="str" cm="1">
        <f t="array" ref="Q1871">_xlfn.IFS(Table1[[#This Row],[Asset Class]]&lt;&gt;"Local","y",Q$11=$E1871,"y",Table1[[#This Row],[Asset Class]]="Local","")</f>
        <v/>
      </c>
      <c r="R1871" s="86" t="str" cm="1">
        <f t="array" ref="R1871">_xlfn.IFS(Table1[[#This Row],[Asset Class]]&lt;&gt;"Local","y",R$11=$E1871,"y",Table1[[#This Row],[Asset Class]]="Local","")</f>
        <v/>
      </c>
      <c r="S1871" s="341" t="str" cm="1">
        <f t="array" ref="S1871">_xlfn.IFS(Table1[[#This Row],[Asset Class]]&lt;&gt;"Local","y",S$11=$E1871,"y",Table1[[#This Row],[Asset Class]]="Local","")</f>
        <v>y</v>
      </c>
      <c r="T1871" s="50"/>
      <c r="U1871" s="95" t="str">
        <f>IF(Table1[[#This Row],[Asset Class]]&lt;&gt;"Local",0.25,IF(P1871="y",1,""))</f>
        <v/>
      </c>
      <c r="V1871" s="415" t="str">
        <f>IF(Table1[[#This Row],[Asset Class]]&lt;&gt;"Local",0.25,IF(Q1871="y",1,""))</f>
        <v/>
      </c>
      <c r="W1871" s="415" t="str">
        <f>IF(Table1[[#This Row],[Asset Class]]&lt;&gt;"Local",0.25,IF(R1871="y",1,""))</f>
        <v/>
      </c>
      <c r="X1871" s="415">
        <f>IF(Table1[[#This Row],[Asset Class]]&lt;&gt;"Local",0.25,IF(S1871="y",1,""))</f>
        <v>1</v>
      </c>
      <c r="Y1871" s="95">
        <f t="shared" ref="Y1871:Y1934" si="174">SUM(U1871:X1871)</f>
        <v>1</v>
      </c>
      <c r="Z1871" s="50"/>
      <c r="AA1871" s="257" t="str">
        <f t="shared" ref="AA1871:AA1934" si="175">IF(U1871="","",(U1871/$Y1871)*$O1871)</f>
        <v/>
      </c>
      <c r="AB1871" s="258" t="str">
        <f t="shared" ref="AB1871:AB1934" si="176">IF(V1871="","",(V1871/$Y1871)*$O1871)</f>
        <v/>
      </c>
      <c r="AC1871" s="258" t="str">
        <f t="shared" ref="AC1871:AC1934" si="177">IF(W1871="","",(W1871/$Y1871)*$O1871)</f>
        <v/>
      </c>
      <c r="AD1871" s="258">
        <f t="shared" ref="AD1871:AD1934" si="178">IF(X1871="","",(X1871/$Y1871)*$O1871)</f>
        <v>2670905</v>
      </c>
      <c r="AE1871" s="259">
        <f t="shared" ref="AE1871:AE1934" si="179">SUM(AA1871:AD1871)</f>
        <v>2670905</v>
      </c>
    </row>
    <row r="1872" spans="1:31">
      <c r="A1872" s="26"/>
      <c r="B1872" s="210" t="s">
        <v>3235</v>
      </c>
      <c r="C1872" s="211" t="s">
        <v>3236</v>
      </c>
      <c r="D1872" s="211" t="s">
        <v>111</v>
      </c>
      <c r="E1872" s="211" t="s">
        <v>114</v>
      </c>
      <c r="F1872" s="241" t="s">
        <v>108</v>
      </c>
      <c r="G1872" s="357">
        <v>0.5</v>
      </c>
      <c r="H1872" s="360">
        <v>3452.7863402547814</v>
      </c>
      <c r="I1872" s="365">
        <v>77.371645491830151</v>
      </c>
      <c r="J1872" s="332">
        <f>Table1[[#This Row],[Embellishment Area (m2)]]*Table1[[#This Row],[Construction Unit Rate ($/m)]]*Table1[[#This Row],[Embellishment Area Factor]]</f>
        <v>133573.88033861329</v>
      </c>
      <c r="K1872" s="246">
        <v>0</v>
      </c>
      <c r="L1872" s="337">
        <v>51.919695325664051</v>
      </c>
      <c r="M1872" s="88">
        <f>Table1[[#This Row],[Size of land (m2)]]*Table1[[#This Row],[Land Unit Rate ($/m2)]]</f>
        <v>0</v>
      </c>
      <c r="N1872" s="244">
        <v>2021</v>
      </c>
      <c r="O1872" s="202">
        <f>ROUND(IF(Table1[[#This Row],[Valuation Year]]=2016,(Table1[[#This Row],[Total Construction Cost ($)]]+Table1[[#This Row],[Land Value]])*('General Input Sheet'!$G$38/'General Input Sheet'!$G$43),Table1[[#This Row],[Total Construction Cost ($)]]+Table1[[#This Row],[Land Value]]),0)</f>
        <v>133574</v>
      </c>
      <c r="P1872" s="123" t="str" cm="1">
        <f t="array" ref="P1872">_xlfn.IFS(Table1[[#This Row],[Asset Class]]&lt;&gt;"Local","y",P$11=$E1872,"y",Table1[[#This Row],[Asset Class]]="Local","")</f>
        <v/>
      </c>
      <c r="Q1872" s="86" t="str" cm="1">
        <f t="array" ref="Q1872">_xlfn.IFS(Table1[[#This Row],[Asset Class]]&lt;&gt;"Local","y",Q$11=$E1872,"y",Table1[[#This Row],[Asset Class]]="Local","")</f>
        <v/>
      </c>
      <c r="R1872" s="86" t="str" cm="1">
        <f t="array" ref="R1872">_xlfn.IFS(Table1[[#This Row],[Asset Class]]&lt;&gt;"Local","y",R$11=$E1872,"y",Table1[[#This Row],[Asset Class]]="Local","")</f>
        <v/>
      </c>
      <c r="S1872" s="341" t="str" cm="1">
        <f t="array" ref="S1872">_xlfn.IFS(Table1[[#This Row],[Asset Class]]&lt;&gt;"Local","y",S$11=$E1872,"y",Table1[[#This Row],[Asset Class]]="Local","")</f>
        <v>y</v>
      </c>
      <c r="T1872" s="50"/>
      <c r="U1872" s="95" t="str">
        <f>IF(Table1[[#This Row],[Asset Class]]&lt;&gt;"Local",0.25,IF(P1872="y",1,""))</f>
        <v/>
      </c>
      <c r="V1872" s="415" t="str">
        <f>IF(Table1[[#This Row],[Asset Class]]&lt;&gt;"Local",0.25,IF(Q1872="y",1,""))</f>
        <v/>
      </c>
      <c r="W1872" s="415" t="str">
        <f>IF(Table1[[#This Row],[Asset Class]]&lt;&gt;"Local",0.25,IF(R1872="y",1,""))</f>
        <v/>
      </c>
      <c r="X1872" s="415">
        <f>IF(Table1[[#This Row],[Asset Class]]&lt;&gt;"Local",0.25,IF(S1872="y",1,""))</f>
        <v>1</v>
      </c>
      <c r="Y1872" s="95">
        <f t="shared" si="174"/>
        <v>1</v>
      </c>
      <c r="Z1872" s="50"/>
      <c r="AA1872" s="257" t="str">
        <f t="shared" si="175"/>
        <v/>
      </c>
      <c r="AB1872" s="258" t="str">
        <f t="shared" si="176"/>
        <v/>
      </c>
      <c r="AC1872" s="258" t="str">
        <f t="shared" si="177"/>
        <v/>
      </c>
      <c r="AD1872" s="258">
        <f t="shared" si="178"/>
        <v>133574</v>
      </c>
      <c r="AE1872" s="259">
        <f t="shared" si="179"/>
        <v>133574</v>
      </c>
    </row>
    <row r="1873" spans="1:31">
      <c r="A1873" s="26"/>
      <c r="B1873" s="210" t="s">
        <v>3237</v>
      </c>
      <c r="C1873" s="211" t="s">
        <v>3238</v>
      </c>
      <c r="D1873" s="211" t="s">
        <v>111</v>
      </c>
      <c r="E1873" s="211" t="s">
        <v>102</v>
      </c>
      <c r="F1873" s="241" t="s">
        <v>103</v>
      </c>
      <c r="G1873" s="357">
        <v>0.5</v>
      </c>
      <c r="H1873" s="360">
        <v>13201.375131518966</v>
      </c>
      <c r="I1873" s="365">
        <v>143.96305955739601</v>
      </c>
      <c r="J1873" s="332">
        <f>Table1[[#This Row],[Embellishment Area (m2)]]*Table1[[#This Row],[Construction Unit Rate ($/m)]]*Table1[[#This Row],[Embellishment Area Factor]]</f>
        <v>950255.17714919569</v>
      </c>
      <c r="K1873" s="246">
        <v>26402.750263037931</v>
      </c>
      <c r="L1873" s="337">
        <v>39.027494808321961</v>
      </c>
      <c r="M1873" s="88">
        <f>Table1[[#This Row],[Size of land (m2)]]*Table1[[#This Row],[Land Unit Rate ($/m2)]]</f>
        <v>1030433.1988161341</v>
      </c>
      <c r="N1873" s="244">
        <v>2021</v>
      </c>
      <c r="O1873" s="202">
        <f>ROUND(IF(Table1[[#This Row],[Valuation Year]]=2016,(Table1[[#This Row],[Total Construction Cost ($)]]+Table1[[#This Row],[Land Value]])*('General Input Sheet'!$G$38/'General Input Sheet'!$G$43),Table1[[#This Row],[Total Construction Cost ($)]]+Table1[[#This Row],[Land Value]]),0)</f>
        <v>1980688</v>
      </c>
      <c r="P1873" s="123" t="str" cm="1">
        <f t="array" ref="P1873">_xlfn.IFS(Table1[[#This Row],[Asset Class]]&lt;&gt;"Local","y",P$11=$E1873,"y",Table1[[#This Row],[Asset Class]]="Local","")</f>
        <v/>
      </c>
      <c r="Q1873" s="86" t="str" cm="1">
        <f t="array" ref="Q1873">_xlfn.IFS(Table1[[#This Row],[Asset Class]]&lt;&gt;"Local","y",Q$11=$E1873,"y",Table1[[#This Row],[Asset Class]]="Local","")</f>
        <v/>
      </c>
      <c r="R1873" s="86" t="str" cm="1">
        <f t="array" ref="R1873">_xlfn.IFS(Table1[[#This Row],[Asset Class]]&lt;&gt;"Local","y",R$11=$E1873,"y",Table1[[#This Row],[Asset Class]]="Local","")</f>
        <v>y</v>
      </c>
      <c r="S1873" s="341" t="str" cm="1">
        <f t="array" ref="S1873">_xlfn.IFS(Table1[[#This Row],[Asset Class]]&lt;&gt;"Local","y",S$11=$E1873,"y",Table1[[#This Row],[Asset Class]]="Local","")</f>
        <v/>
      </c>
      <c r="T1873" s="50"/>
      <c r="U1873" s="95" t="str">
        <f>IF(Table1[[#This Row],[Asset Class]]&lt;&gt;"Local",0.25,IF(P1873="y",1,""))</f>
        <v/>
      </c>
      <c r="V1873" s="415" t="str">
        <f>IF(Table1[[#This Row],[Asset Class]]&lt;&gt;"Local",0.25,IF(Q1873="y",1,""))</f>
        <v/>
      </c>
      <c r="W1873" s="415">
        <f>IF(Table1[[#This Row],[Asset Class]]&lt;&gt;"Local",0.25,IF(R1873="y",1,""))</f>
        <v>1</v>
      </c>
      <c r="X1873" s="415" t="str">
        <f>IF(Table1[[#This Row],[Asset Class]]&lt;&gt;"Local",0.25,IF(S1873="y",1,""))</f>
        <v/>
      </c>
      <c r="Y1873" s="95">
        <f t="shared" si="174"/>
        <v>1</v>
      </c>
      <c r="Z1873" s="50"/>
      <c r="AA1873" s="257" t="str">
        <f t="shared" si="175"/>
        <v/>
      </c>
      <c r="AB1873" s="258" t="str">
        <f t="shared" si="176"/>
        <v/>
      </c>
      <c r="AC1873" s="258">
        <f t="shared" si="177"/>
        <v>1980688</v>
      </c>
      <c r="AD1873" s="258" t="str">
        <f t="shared" si="178"/>
        <v/>
      </c>
      <c r="AE1873" s="259">
        <f t="shared" si="179"/>
        <v>1980688</v>
      </c>
    </row>
    <row r="1874" spans="1:31">
      <c r="A1874" s="26"/>
      <c r="B1874" s="210" t="s">
        <v>3239</v>
      </c>
      <c r="C1874" s="211" t="s">
        <v>3240</v>
      </c>
      <c r="D1874" s="211" t="s">
        <v>111</v>
      </c>
      <c r="E1874" s="211" t="s">
        <v>114</v>
      </c>
      <c r="F1874" s="241" t="s">
        <v>108</v>
      </c>
      <c r="G1874" s="357">
        <v>0.5</v>
      </c>
      <c r="H1874" s="360">
        <v>5725.1595778502997</v>
      </c>
      <c r="I1874" s="365">
        <v>77.371645491830151</v>
      </c>
      <c r="J1874" s="332">
        <f>Table1[[#This Row],[Embellishment Area (m2)]]*Table1[[#This Row],[Construction Unit Rate ($/m)]]*Table1[[#This Row],[Embellishment Area Factor]]</f>
        <v>221482.50862079469</v>
      </c>
      <c r="K1874" s="246">
        <v>0</v>
      </c>
      <c r="L1874" s="337">
        <v>51.919695325664051</v>
      </c>
      <c r="M1874" s="88">
        <f>Table1[[#This Row],[Size of land (m2)]]*Table1[[#This Row],[Land Unit Rate ($/m2)]]</f>
        <v>0</v>
      </c>
      <c r="N1874" s="244">
        <v>2021</v>
      </c>
      <c r="O1874" s="202">
        <f>ROUND(IF(Table1[[#This Row],[Valuation Year]]=2016,(Table1[[#This Row],[Total Construction Cost ($)]]+Table1[[#This Row],[Land Value]])*('General Input Sheet'!$G$38/'General Input Sheet'!$G$43),Table1[[#This Row],[Total Construction Cost ($)]]+Table1[[#This Row],[Land Value]]),0)</f>
        <v>221483</v>
      </c>
      <c r="P1874" s="123" t="str" cm="1">
        <f t="array" ref="P1874">_xlfn.IFS(Table1[[#This Row],[Asset Class]]&lt;&gt;"Local","y",P$11=$E1874,"y",Table1[[#This Row],[Asset Class]]="Local","")</f>
        <v/>
      </c>
      <c r="Q1874" s="86" t="str" cm="1">
        <f t="array" ref="Q1874">_xlfn.IFS(Table1[[#This Row],[Asset Class]]&lt;&gt;"Local","y",Q$11=$E1874,"y",Table1[[#This Row],[Asset Class]]="Local","")</f>
        <v/>
      </c>
      <c r="R1874" s="86" t="str" cm="1">
        <f t="array" ref="R1874">_xlfn.IFS(Table1[[#This Row],[Asset Class]]&lt;&gt;"Local","y",R$11=$E1874,"y",Table1[[#This Row],[Asset Class]]="Local","")</f>
        <v/>
      </c>
      <c r="S1874" s="341" t="str" cm="1">
        <f t="array" ref="S1874">_xlfn.IFS(Table1[[#This Row],[Asset Class]]&lt;&gt;"Local","y",S$11=$E1874,"y",Table1[[#This Row],[Asset Class]]="Local","")</f>
        <v>y</v>
      </c>
      <c r="T1874" s="50"/>
      <c r="U1874" s="95" t="str">
        <f>IF(Table1[[#This Row],[Asset Class]]&lt;&gt;"Local",0.25,IF(P1874="y",1,""))</f>
        <v/>
      </c>
      <c r="V1874" s="415" t="str">
        <f>IF(Table1[[#This Row],[Asset Class]]&lt;&gt;"Local",0.25,IF(Q1874="y",1,""))</f>
        <v/>
      </c>
      <c r="W1874" s="415" t="str">
        <f>IF(Table1[[#This Row],[Asset Class]]&lt;&gt;"Local",0.25,IF(R1874="y",1,""))</f>
        <v/>
      </c>
      <c r="X1874" s="415">
        <f>IF(Table1[[#This Row],[Asset Class]]&lt;&gt;"Local",0.25,IF(S1874="y",1,""))</f>
        <v>1</v>
      </c>
      <c r="Y1874" s="95">
        <f t="shared" si="174"/>
        <v>1</v>
      </c>
      <c r="Z1874" s="50"/>
      <c r="AA1874" s="257" t="str">
        <f t="shared" si="175"/>
        <v/>
      </c>
      <c r="AB1874" s="258" t="str">
        <f t="shared" si="176"/>
        <v/>
      </c>
      <c r="AC1874" s="258" t="str">
        <f t="shared" si="177"/>
        <v/>
      </c>
      <c r="AD1874" s="258">
        <f t="shared" si="178"/>
        <v>221483</v>
      </c>
      <c r="AE1874" s="259">
        <f t="shared" si="179"/>
        <v>221483</v>
      </c>
    </row>
    <row r="1875" spans="1:31">
      <c r="A1875" s="26"/>
      <c r="B1875" s="210" t="s">
        <v>3241</v>
      </c>
      <c r="C1875" s="211" t="s">
        <v>3242</v>
      </c>
      <c r="D1875" s="211" t="s">
        <v>106</v>
      </c>
      <c r="E1875" s="211" t="s">
        <v>102</v>
      </c>
      <c r="F1875" s="241" t="s">
        <v>108</v>
      </c>
      <c r="G1875" s="357">
        <v>0.5</v>
      </c>
      <c r="H1875" s="360">
        <v>36935.033640397662</v>
      </c>
      <c r="I1875" s="365">
        <v>452.87898632773505</v>
      </c>
      <c r="J1875" s="332">
        <f>Table1[[#This Row],[Embellishment Area (m2)]]*Table1[[#This Row],[Construction Unit Rate ($/m)]]*Table1[[#This Row],[Embellishment Area Factor]]</f>
        <v>8363550.2975220438</v>
      </c>
      <c r="K1875" s="246">
        <v>0</v>
      </c>
      <c r="L1875" s="337">
        <v>140.14546069071523</v>
      </c>
      <c r="M1875" s="88">
        <f>Table1[[#This Row],[Size of land (m2)]]*Table1[[#This Row],[Land Unit Rate ($/m2)]]</f>
        <v>0</v>
      </c>
      <c r="N1875" s="244">
        <v>2021</v>
      </c>
      <c r="O1875" s="202">
        <f>ROUND(IF(Table1[[#This Row],[Valuation Year]]=2016,(Table1[[#This Row],[Total Construction Cost ($)]]+Table1[[#This Row],[Land Value]])*('General Input Sheet'!$G$38/'General Input Sheet'!$G$43),Table1[[#This Row],[Total Construction Cost ($)]]+Table1[[#This Row],[Land Value]]),0)</f>
        <v>8363550</v>
      </c>
      <c r="P1875" s="123" t="str" cm="1">
        <f t="array" ref="P1875">_xlfn.IFS(Table1[[#This Row],[Asset Class]]&lt;&gt;"Local","y",P$11=$E1875,"y",Table1[[#This Row],[Asset Class]]="Local","")</f>
        <v>y</v>
      </c>
      <c r="Q1875" s="86" t="str" cm="1">
        <f t="array" ref="Q1875">_xlfn.IFS(Table1[[#This Row],[Asset Class]]&lt;&gt;"Local","y",Q$11=$E1875,"y",Table1[[#This Row],[Asset Class]]="Local","")</f>
        <v>y</v>
      </c>
      <c r="R1875" s="86" t="str" cm="1">
        <f t="array" ref="R1875">_xlfn.IFS(Table1[[#This Row],[Asset Class]]&lt;&gt;"Local","y",R$11=$E1875,"y",Table1[[#This Row],[Asset Class]]="Local","")</f>
        <v>y</v>
      </c>
      <c r="S1875" s="341" t="str" cm="1">
        <f t="array" ref="S1875">_xlfn.IFS(Table1[[#This Row],[Asset Class]]&lt;&gt;"Local","y",S$11=$E1875,"y",Table1[[#This Row],[Asset Class]]="Local","")</f>
        <v>y</v>
      </c>
      <c r="T1875" s="50"/>
      <c r="U1875" s="95">
        <f>IF(Table1[[#This Row],[Asset Class]]&lt;&gt;"Local",0.25,IF(P1875="y",1,""))</f>
        <v>0.25</v>
      </c>
      <c r="V1875" s="415">
        <f>IF(Table1[[#This Row],[Asset Class]]&lt;&gt;"Local",0.25,IF(Q1875="y",1,""))</f>
        <v>0.25</v>
      </c>
      <c r="W1875" s="415">
        <f>IF(Table1[[#This Row],[Asset Class]]&lt;&gt;"Local",0.25,IF(R1875="y",1,""))</f>
        <v>0.25</v>
      </c>
      <c r="X1875" s="415">
        <f>IF(Table1[[#This Row],[Asset Class]]&lt;&gt;"Local",0.25,IF(S1875="y",1,""))</f>
        <v>0.25</v>
      </c>
      <c r="Y1875" s="95">
        <f t="shared" si="174"/>
        <v>1</v>
      </c>
      <c r="Z1875" s="50"/>
      <c r="AA1875" s="257">
        <f t="shared" si="175"/>
        <v>2090887.5</v>
      </c>
      <c r="AB1875" s="258">
        <f t="shared" si="176"/>
        <v>2090887.5</v>
      </c>
      <c r="AC1875" s="258">
        <f t="shared" si="177"/>
        <v>2090887.5</v>
      </c>
      <c r="AD1875" s="258">
        <f t="shared" si="178"/>
        <v>2090887.5</v>
      </c>
      <c r="AE1875" s="259">
        <f t="shared" si="179"/>
        <v>8363550</v>
      </c>
    </row>
    <row r="1876" spans="1:31">
      <c r="A1876" s="26"/>
      <c r="B1876" s="210" t="s">
        <v>3243</v>
      </c>
      <c r="C1876" s="211" t="s">
        <v>3244</v>
      </c>
      <c r="D1876" s="211" t="s">
        <v>111</v>
      </c>
      <c r="E1876" s="211" t="s">
        <v>102</v>
      </c>
      <c r="F1876" s="241" t="s">
        <v>103</v>
      </c>
      <c r="G1876" s="357">
        <v>0.5</v>
      </c>
      <c r="H1876" s="360">
        <v>17954.01085950145</v>
      </c>
      <c r="I1876" s="365">
        <v>143.96305955739601</v>
      </c>
      <c r="J1876" s="332">
        <f>Table1[[#This Row],[Embellishment Area (m2)]]*Table1[[#This Row],[Construction Unit Rate ($/m)]]*Table1[[#This Row],[Embellishment Area Factor]]</f>
        <v>1292357.1673302709</v>
      </c>
      <c r="K1876" s="246">
        <v>0</v>
      </c>
      <c r="L1876" s="337">
        <v>39.027494808321961</v>
      </c>
      <c r="M1876" s="88">
        <f>Table1[[#This Row],[Size of land (m2)]]*Table1[[#This Row],[Land Unit Rate ($/m2)]]</f>
        <v>0</v>
      </c>
      <c r="N1876" s="244">
        <v>2021</v>
      </c>
      <c r="O1876" s="202">
        <f>ROUND(IF(Table1[[#This Row],[Valuation Year]]=2016,(Table1[[#This Row],[Total Construction Cost ($)]]+Table1[[#This Row],[Land Value]])*('General Input Sheet'!$G$38/'General Input Sheet'!$G$43),Table1[[#This Row],[Total Construction Cost ($)]]+Table1[[#This Row],[Land Value]]),0)</f>
        <v>1292357</v>
      </c>
      <c r="P1876" s="123" t="str" cm="1">
        <f t="array" ref="P1876">_xlfn.IFS(Table1[[#This Row],[Asset Class]]&lt;&gt;"Local","y",P$11=$E1876,"y",Table1[[#This Row],[Asset Class]]="Local","")</f>
        <v/>
      </c>
      <c r="Q1876" s="86" t="str" cm="1">
        <f t="array" ref="Q1876">_xlfn.IFS(Table1[[#This Row],[Asset Class]]&lt;&gt;"Local","y",Q$11=$E1876,"y",Table1[[#This Row],[Asset Class]]="Local","")</f>
        <v/>
      </c>
      <c r="R1876" s="86" t="str" cm="1">
        <f t="array" ref="R1876">_xlfn.IFS(Table1[[#This Row],[Asset Class]]&lt;&gt;"Local","y",R$11=$E1876,"y",Table1[[#This Row],[Asset Class]]="Local","")</f>
        <v>y</v>
      </c>
      <c r="S1876" s="341" t="str" cm="1">
        <f t="array" ref="S1876">_xlfn.IFS(Table1[[#This Row],[Asset Class]]&lt;&gt;"Local","y",S$11=$E1876,"y",Table1[[#This Row],[Asset Class]]="Local","")</f>
        <v/>
      </c>
      <c r="T1876" s="50"/>
      <c r="U1876" s="95" t="str">
        <f>IF(Table1[[#This Row],[Asset Class]]&lt;&gt;"Local",0.25,IF(P1876="y",1,""))</f>
        <v/>
      </c>
      <c r="V1876" s="415" t="str">
        <f>IF(Table1[[#This Row],[Asset Class]]&lt;&gt;"Local",0.25,IF(Q1876="y",1,""))</f>
        <v/>
      </c>
      <c r="W1876" s="415">
        <f>IF(Table1[[#This Row],[Asset Class]]&lt;&gt;"Local",0.25,IF(R1876="y",1,""))</f>
        <v>1</v>
      </c>
      <c r="X1876" s="415" t="str">
        <f>IF(Table1[[#This Row],[Asset Class]]&lt;&gt;"Local",0.25,IF(S1876="y",1,""))</f>
        <v/>
      </c>
      <c r="Y1876" s="95">
        <f t="shared" si="174"/>
        <v>1</v>
      </c>
      <c r="Z1876" s="50"/>
      <c r="AA1876" s="257" t="str">
        <f t="shared" si="175"/>
        <v/>
      </c>
      <c r="AB1876" s="258" t="str">
        <f t="shared" si="176"/>
        <v/>
      </c>
      <c r="AC1876" s="258">
        <f t="shared" si="177"/>
        <v>1292357</v>
      </c>
      <c r="AD1876" s="258" t="str">
        <f t="shared" si="178"/>
        <v/>
      </c>
      <c r="AE1876" s="259">
        <f t="shared" si="179"/>
        <v>1292357</v>
      </c>
    </row>
    <row r="1877" spans="1:31">
      <c r="A1877" s="26"/>
      <c r="B1877" s="210" t="s">
        <v>3245</v>
      </c>
      <c r="C1877" s="211" t="s">
        <v>3246</v>
      </c>
      <c r="D1877" s="211" t="s">
        <v>111</v>
      </c>
      <c r="E1877" s="211" t="s">
        <v>114</v>
      </c>
      <c r="F1877" s="241" t="s">
        <v>103</v>
      </c>
      <c r="G1877" s="357">
        <v>0.5</v>
      </c>
      <c r="H1877" s="360">
        <v>5181.9533824885903</v>
      </c>
      <c r="I1877" s="365">
        <v>77.371645491830151</v>
      </c>
      <c r="J1877" s="332">
        <f>Table1[[#This Row],[Embellishment Area (m2)]]*Table1[[#This Row],[Construction Unit Rate ($/m)]]*Table1[[#This Row],[Embellishment Area Factor]]</f>
        <v>200468.13003254868</v>
      </c>
      <c r="K1877" s="246">
        <v>10363.906764977181</v>
      </c>
      <c r="L1877" s="337">
        <v>51.919695325664051</v>
      </c>
      <c r="M1877" s="88">
        <f>Table1[[#This Row],[Size of land (m2)]]*Table1[[#This Row],[Land Unit Rate ($/m2)]]</f>
        <v>538090.88162120373</v>
      </c>
      <c r="N1877" s="244">
        <v>2021</v>
      </c>
      <c r="O1877" s="202">
        <f>ROUND(IF(Table1[[#This Row],[Valuation Year]]=2016,(Table1[[#This Row],[Total Construction Cost ($)]]+Table1[[#This Row],[Land Value]])*('General Input Sheet'!$G$38/'General Input Sheet'!$G$43),Table1[[#This Row],[Total Construction Cost ($)]]+Table1[[#This Row],[Land Value]]),0)</f>
        <v>738559</v>
      </c>
      <c r="P1877" s="123" t="str" cm="1">
        <f t="array" ref="P1877">_xlfn.IFS(Table1[[#This Row],[Asset Class]]&lt;&gt;"Local","y",P$11=$E1877,"y",Table1[[#This Row],[Asset Class]]="Local","")</f>
        <v/>
      </c>
      <c r="Q1877" s="86" t="str" cm="1">
        <f t="array" ref="Q1877">_xlfn.IFS(Table1[[#This Row],[Asset Class]]&lt;&gt;"Local","y",Q$11=$E1877,"y",Table1[[#This Row],[Asset Class]]="Local","")</f>
        <v/>
      </c>
      <c r="R1877" s="86" t="str" cm="1">
        <f t="array" ref="R1877">_xlfn.IFS(Table1[[#This Row],[Asset Class]]&lt;&gt;"Local","y",R$11=$E1877,"y",Table1[[#This Row],[Asset Class]]="Local","")</f>
        <v/>
      </c>
      <c r="S1877" s="341" t="str" cm="1">
        <f t="array" ref="S1877">_xlfn.IFS(Table1[[#This Row],[Asset Class]]&lt;&gt;"Local","y",S$11=$E1877,"y",Table1[[#This Row],[Asset Class]]="Local","")</f>
        <v>y</v>
      </c>
      <c r="T1877" s="50"/>
      <c r="U1877" s="95" t="str">
        <f>IF(Table1[[#This Row],[Asset Class]]&lt;&gt;"Local",0.25,IF(P1877="y",1,""))</f>
        <v/>
      </c>
      <c r="V1877" s="415" t="str">
        <f>IF(Table1[[#This Row],[Asset Class]]&lt;&gt;"Local",0.25,IF(Q1877="y",1,""))</f>
        <v/>
      </c>
      <c r="W1877" s="415" t="str">
        <f>IF(Table1[[#This Row],[Asset Class]]&lt;&gt;"Local",0.25,IF(R1877="y",1,""))</f>
        <v/>
      </c>
      <c r="X1877" s="415">
        <f>IF(Table1[[#This Row],[Asset Class]]&lt;&gt;"Local",0.25,IF(S1877="y",1,""))</f>
        <v>1</v>
      </c>
      <c r="Y1877" s="95">
        <f t="shared" si="174"/>
        <v>1</v>
      </c>
      <c r="Z1877" s="50"/>
      <c r="AA1877" s="257" t="str">
        <f t="shared" si="175"/>
        <v/>
      </c>
      <c r="AB1877" s="258" t="str">
        <f t="shared" si="176"/>
        <v/>
      </c>
      <c r="AC1877" s="258" t="str">
        <f t="shared" si="177"/>
        <v/>
      </c>
      <c r="AD1877" s="258">
        <f t="shared" si="178"/>
        <v>738559</v>
      </c>
      <c r="AE1877" s="259">
        <f t="shared" si="179"/>
        <v>738559</v>
      </c>
    </row>
    <row r="1878" spans="1:31">
      <c r="A1878" s="26"/>
      <c r="B1878" s="210" t="s">
        <v>3247</v>
      </c>
      <c r="C1878" s="211" t="s">
        <v>3248</v>
      </c>
      <c r="D1878" s="211" t="s">
        <v>111</v>
      </c>
      <c r="E1878" s="211" t="s">
        <v>107</v>
      </c>
      <c r="F1878" s="241" t="s">
        <v>108</v>
      </c>
      <c r="G1878" s="357">
        <v>0.5</v>
      </c>
      <c r="H1878" s="360">
        <v>236.04305574382181</v>
      </c>
      <c r="I1878" s="365">
        <v>111.62041035606889</v>
      </c>
      <c r="J1878" s="332">
        <f>Table1[[#This Row],[Embellishment Area (m2)]]*Table1[[#This Row],[Construction Unit Rate ($/m)]]*Table1[[#This Row],[Embellishment Area Factor]]</f>
        <v>13173.611371912917</v>
      </c>
      <c r="K1878" s="246">
        <v>0</v>
      </c>
      <c r="L1878" s="337">
        <v>66.125722619436161</v>
      </c>
      <c r="M1878" s="88">
        <f>Table1[[#This Row],[Size of land (m2)]]*Table1[[#This Row],[Land Unit Rate ($/m2)]]</f>
        <v>0</v>
      </c>
      <c r="N1878" s="244">
        <v>2021</v>
      </c>
      <c r="O1878" s="202">
        <f>ROUND(IF(Table1[[#This Row],[Valuation Year]]=2016,(Table1[[#This Row],[Total Construction Cost ($)]]+Table1[[#This Row],[Land Value]])*('General Input Sheet'!$G$38/'General Input Sheet'!$G$43),Table1[[#This Row],[Total Construction Cost ($)]]+Table1[[#This Row],[Land Value]]),0)</f>
        <v>13174</v>
      </c>
      <c r="P1878" s="123" t="str" cm="1">
        <f t="array" ref="P1878">_xlfn.IFS(Table1[[#This Row],[Asset Class]]&lt;&gt;"Local","y",P$11=$E1878,"y",Table1[[#This Row],[Asset Class]]="Local","")</f>
        <v>y</v>
      </c>
      <c r="Q1878" s="86" t="str" cm="1">
        <f t="array" ref="Q1878">_xlfn.IFS(Table1[[#This Row],[Asset Class]]&lt;&gt;"Local","y",Q$11=$E1878,"y",Table1[[#This Row],[Asset Class]]="Local","")</f>
        <v/>
      </c>
      <c r="R1878" s="86" t="str" cm="1">
        <f t="array" ref="R1878">_xlfn.IFS(Table1[[#This Row],[Asset Class]]&lt;&gt;"Local","y",R$11=$E1878,"y",Table1[[#This Row],[Asset Class]]="Local","")</f>
        <v/>
      </c>
      <c r="S1878" s="341" t="str" cm="1">
        <f t="array" ref="S1878">_xlfn.IFS(Table1[[#This Row],[Asset Class]]&lt;&gt;"Local","y",S$11=$E1878,"y",Table1[[#This Row],[Asset Class]]="Local","")</f>
        <v/>
      </c>
      <c r="T1878" s="50"/>
      <c r="U1878" s="95">
        <f>IF(Table1[[#This Row],[Asset Class]]&lt;&gt;"Local",0.25,IF(P1878="y",1,""))</f>
        <v>1</v>
      </c>
      <c r="V1878" s="415" t="str">
        <f>IF(Table1[[#This Row],[Asset Class]]&lt;&gt;"Local",0.25,IF(Q1878="y",1,""))</f>
        <v/>
      </c>
      <c r="W1878" s="415" t="str">
        <f>IF(Table1[[#This Row],[Asset Class]]&lt;&gt;"Local",0.25,IF(R1878="y",1,""))</f>
        <v/>
      </c>
      <c r="X1878" s="415" t="str">
        <f>IF(Table1[[#This Row],[Asset Class]]&lt;&gt;"Local",0.25,IF(S1878="y",1,""))</f>
        <v/>
      </c>
      <c r="Y1878" s="95">
        <f t="shared" si="174"/>
        <v>1</v>
      </c>
      <c r="Z1878" s="50"/>
      <c r="AA1878" s="257">
        <f t="shared" si="175"/>
        <v>13174</v>
      </c>
      <c r="AB1878" s="258" t="str">
        <f t="shared" si="176"/>
        <v/>
      </c>
      <c r="AC1878" s="258" t="str">
        <f t="shared" si="177"/>
        <v/>
      </c>
      <c r="AD1878" s="258" t="str">
        <f t="shared" si="178"/>
        <v/>
      </c>
      <c r="AE1878" s="259">
        <f t="shared" si="179"/>
        <v>13174</v>
      </c>
    </row>
    <row r="1879" spans="1:31">
      <c r="A1879" s="26"/>
      <c r="B1879" s="210" t="s">
        <v>3249</v>
      </c>
      <c r="C1879" s="211" t="s">
        <v>3250</v>
      </c>
      <c r="D1879" s="211" t="s">
        <v>111</v>
      </c>
      <c r="E1879" s="211" t="s">
        <v>102</v>
      </c>
      <c r="F1879" s="241" t="s">
        <v>108</v>
      </c>
      <c r="G1879" s="357">
        <v>0.5</v>
      </c>
      <c r="H1879" s="360">
        <v>2668.7568203950959</v>
      </c>
      <c r="I1879" s="365">
        <v>143.96305955739601</v>
      </c>
      <c r="J1879" s="332">
        <f>Table1[[#This Row],[Embellishment Area (m2)]]*Table1[[#This Row],[Construction Unit Rate ($/m)]]*Table1[[#This Row],[Embellishment Area Factor]]</f>
        <v>192101.198539373</v>
      </c>
      <c r="K1879" s="246">
        <v>0</v>
      </c>
      <c r="L1879" s="337">
        <v>39.027494808321961</v>
      </c>
      <c r="M1879" s="88">
        <f>Table1[[#This Row],[Size of land (m2)]]*Table1[[#This Row],[Land Unit Rate ($/m2)]]</f>
        <v>0</v>
      </c>
      <c r="N1879" s="244">
        <v>2021</v>
      </c>
      <c r="O1879" s="202">
        <f>ROUND(IF(Table1[[#This Row],[Valuation Year]]=2016,(Table1[[#This Row],[Total Construction Cost ($)]]+Table1[[#This Row],[Land Value]])*('General Input Sheet'!$G$38/'General Input Sheet'!$G$43),Table1[[#This Row],[Total Construction Cost ($)]]+Table1[[#This Row],[Land Value]]),0)</f>
        <v>192101</v>
      </c>
      <c r="P1879" s="123" t="str" cm="1">
        <f t="array" ref="P1879">_xlfn.IFS(Table1[[#This Row],[Asset Class]]&lt;&gt;"Local","y",P$11=$E1879,"y",Table1[[#This Row],[Asset Class]]="Local","")</f>
        <v/>
      </c>
      <c r="Q1879" s="86" t="str" cm="1">
        <f t="array" ref="Q1879">_xlfn.IFS(Table1[[#This Row],[Asset Class]]&lt;&gt;"Local","y",Q$11=$E1879,"y",Table1[[#This Row],[Asset Class]]="Local","")</f>
        <v/>
      </c>
      <c r="R1879" s="86" t="str" cm="1">
        <f t="array" ref="R1879">_xlfn.IFS(Table1[[#This Row],[Asset Class]]&lt;&gt;"Local","y",R$11=$E1879,"y",Table1[[#This Row],[Asset Class]]="Local","")</f>
        <v>y</v>
      </c>
      <c r="S1879" s="341" t="str" cm="1">
        <f t="array" ref="S1879">_xlfn.IFS(Table1[[#This Row],[Asset Class]]&lt;&gt;"Local","y",S$11=$E1879,"y",Table1[[#This Row],[Asset Class]]="Local","")</f>
        <v/>
      </c>
      <c r="T1879" s="50"/>
      <c r="U1879" s="95" t="str">
        <f>IF(Table1[[#This Row],[Asset Class]]&lt;&gt;"Local",0.25,IF(P1879="y",1,""))</f>
        <v/>
      </c>
      <c r="V1879" s="415" t="str">
        <f>IF(Table1[[#This Row],[Asset Class]]&lt;&gt;"Local",0.25,IF(Q1879="y",1,""))</f>
        <v/>
      </c>
      <c r="W1879" s="415">
        <f>IF(Table1[[#This Row],[Asset Class]]&lt;&gt;"Local",0.25,IF(R1879="y",1,""))</f>
        <v>1</v>
      </c>
      <c r="X1879" s="415" t="str">
        <f>IF(Table1[[#This Row],[Asset Class]]&lt;&gt;"Local",0.25,IF(S1879="y",1,""))</f>
        <v/>
      </c>
      <c r="Y1879" s="95">
        <f t="shared" si="174"/>
        <v>1</v>
      </c>
      <c r="Z1879" s="50"/>
      <c r="AA1879" s="257" t="str">
        <f t="shared" si="175"/>
        <v/>
      </c>
      <c r="AB1879" s="258" t="str">
        <f t="shared" si="176"/>
        <v/>
      </c>
      <c r="AC1879" s="258">
        <f t="shared" si="177"/>
        <v>192101</v>
      </c>
      <c r="AD1879" s="258" t="str">
        <f t="shared" si="178"/>
        <v/>
      </c>
      <c r="AE1879" s="259">
        <f t="shared" si="179"/>
        <v>192101</v>
      </c>
    </row>
    <row r="1880" spans="1:31">
      <c r="A1880" s="26"/>
      <c r="B1880" s="210" t="s">
        <v>3251</v>
      </c>
      <c r="C1880" s="211" t="s">
        <v>3252</v>
      </c>
      <c r="D1880" s="211" t="s">
        <v>111</v>
      </c>
      <c r="E1880" s="211" t="s">
        <v>102</v>
      </c>
      <c r="F1880" s="241" t="s">
        <v>103</v>
      </c>
      <c r="G1880" s="357">
        <v>0.5</v>
      </c>
      <c r="H1880" s="360">
        <v>3953.1698745574386</v>
      </c>
      <c r="I1880" s="365">
        <v>143.96305955739601</v>
      </c>
      <c r="J1880" s="332">
        <f>Table1[[#This Row],[Embellishment Area (m2)]]*Table1[[#This Row],[Construction Unit Rate ($/m)]]*Table1[[#This Row],[Embellishment Area Factor]]</f>
        <v>284555.21504570812</v>
      </c>
      <c r="K1880" s="246">
        <v>0</v>
      </c>
      <c r="L1880" s="337">
        <v>39.027494808321961</v>
      </c>
      <c r="M1880" s="88">
        <f>Table1[[#This Row],[Size of land (m2)]]*Table1[[#This Row],[Land Unit Rate ($/m2)]]</f>
        <v>0</v>
      </c>
      <c r="N1880" s="244">
        <v>2021</v>
      </c>
      <c r="O1880" s="202">
        <f>ROUND(IF(Table1[[#This Row],[Valuation Year]]=2016,(Table1[[#This Row],[Total Construction Cost ($)]]+Table1[[#This Row],[Land Value]])*('General Input Sheet'!$G$38/'General Input Sheet'!$G$43),Table1[[#This Row],[Total Construction Cost ($)]]+Table1[[#This Row],[Land Value]]),0)</f>
        <v>284555</v>
      </c>
      <c r="P1880" s="123" t="str" cm="1">
        <f t="array" ref="P1880">_xlfn.IFS(Table1[[#This Row],[Asset Class]]&lt;&gt;"Local","y",P$11=$E1880,"y",Table1[[#This Row],[Asset Class]]="Local","")</f>
        <v/>
      </c>
      <c r="Q1880" s="86" t="str" cm="1">
        <f t="array" ref="Q1880">_xlfn.IFS(Table1[[#This Row],[Asset Class]]&lt;&gt;"Local","y",Q$11=$E1880,"y",Table1[[#This Row],[Asset Class]]="Local","")</f>
        <v/>
      </c>
      <c r="R1880" s="86" t="str" cm="1">
        <f t="array" ref="R1880">_xlfn.IFS(Table1[[#This Row],[Asset Class]]&lt;&gt;"Local","y",R$11=$E1880,"y",Table1[[#This Row],[Asset Class]]="Local","")</f>
        <v>y</v>
      </c>
      <c r="S1880" s="341" t="str" cm="1">
        <f t="array" ref="S1880">_xlfn.IFS(Table1[[#This Row],[Asset Class]]&lt;&gt;"Local","y",S$11=$E1880,"y",Table1[[#This Row],[Asset Class]]="Local","")</f>
        <v/>
      </c>
      <c r="T1880" s="50"/>
      <c r="U1880" s="95" t="str">
        <f>IF(Table1[[#This Row],[Asset Class]]&lt;&gt;"Local",0.25,IF(P1880="y",1,""))</f>
        <v/>
      </c>
      <c r="V1880" s="415" t="str">
        <f>IF(Table1[[#This Row],[Asset Class]]&lt;&gt;"Local",0.25,IF(Q1880="y",1,""))</f>
        <v/>
      </c>
      <c r="W1880" s="415">
        <f>IF(Table1[[#This Row],[Asset Class]]&lt;&gt;"Local",0.25,IF(R1880="y",1,""))</f>
        <v>1</v>
      </c>
      <c r="X1880" s="415" t="str">
        <f>IF(Table1[[#This Row],[Asset Class]]&lt;&gt;"Local",0.25,IF(S1880="y",1,""))</f>
        <v/>
      </c>
      <c r="Y1880" s="95">
        <f t="shared" si="174"/>
        <v>1</v>
      </c>
      <c r="Z1880" s="50"/>
      <c r="AA1880" s="257" t="str">
        <f t="shared" si="175"/>
        <v/>
      </c>
      <c r="AB1880" s="258" t="str">
        <f t="shared" si="176"/>
        <v/>
      </c>
      <c r="AC1880" s="258">
        <f t="shared" si="177"/>
        <v>284555</v>
      </c>
      <c r="AD1880" s="258" t="str">
        <f t="shared" si="178"/>
        <v/>
      </c>
      <c r="AE1880" s="259">
        <f t="shared" si="179"/>
        <v>284555</v>
      </c>
    </row>
    <row r="1881" spans="1:31">
      <c r="A1881" s="26"/>
      <c r="B1881" s="210" t="s">
        <v>3253</v>
      </c>
      <c r="C1881" s="211" t="s">
        <v>3254</v>
      </c>
      <c r="D1881" s="211" t="s">
        <v>111</v>
      </c>
      <c r="E1881" s="211" t="s">
        <v>102</v>
      </c>
      <c r="F1881" s="241" t="s">
        <v>136</v>
      </c>
      <c r="G1881" s="357">
        <v>0.5</v>
      </c>
      <c r="H1881" s="360">
        <v>4060.4884355272957</v>
      </c>
      <c r="I1881" s="365">
        <v>143.96305955739601</v>
      </c>
      <c r="J1881" s="332">
        <f>Table1[[#This Row],[Embellishment Area (m2)]]*Table1[[#This Row],[Construction Unit Rate ($/m)]]*Table1[[#This Row],[Embellishment Area Factor]]</f>
        <v>292280.16923796688</v>
      </c>
      <c r="K1881" s="246">
        <v>8120.9768710545914</v>
      </c>
      <c r="L1881" s="337">
        <v>39.027494808321961</v>
      </c>
      <c r="M1881" s="88">
        <f>Table1[[#This Row],[Size of land (m2)]]*Table1[[#This Row],[Land Unit Rate ($/m2)]]</f>
        <v>316941.38267358579</v>
      </c>
      <c r="N1881" s="244">
        <v>2021</v>
      </c>
      <c r="O1881" s="202">
        <f>ROUND(IF(Table1[[#This Row],[Valuation Year]]=2016,(Table1[[#This Row],[Total Construction Cost ($)]]+Table1[[#This Row],[Land Value]])*('General Input Sheet'!$G$38/'General Input Sheet'!$G$43),Table1[[#This Row],[Total Construction Cost ($)]]+Table1[[#This Row],[Land Value]]),0)</f>
        <v>609222</v>
      </c>
      <c r="P1881" s="123" t="str" cm="1">
        <f t="array" ref="P1881">_xlfn.IFS(Table1[[#This Row],[Asset Class]]&lt;&gt;"Local","y",P$11=$E1881,"y",Table1[[#This Row],[Asset Class]]="Local","")</f>
        <v/>
      </c>
      <c r="Q1881" s="86" t="str" cm="1">
        <f t="array" ref="Q1881">_xlfn.IFS(Table1[[#This Row],[Asset Class]]&lt;&gt;"Local","y",Q$11=$E1881,"y",Table1[[#This Row],[Asset Class]]="Local","")</f>
        <v/>
      </c>
      <c r="R1881" s="86" t="str" cm="1">
        <f t="array" ref="R1881">_xlfn.IFS(Table1[[#This Row],[Asset Class]]&lt;&gt;"Local","y",R$11=$E1881,"y",Table1[[#This Row],[Asset Class]]="Local","")</f>
        <v>y</v>
      </c>
      <c r="S1881" s="341" t="str" cm="1">
        <f t="array" ref="S1881">_xlfn.IFS(Table1[[#This Row],[Asset Class]]&lt;&gt;"Local","y",S$11=$E1881,"y",Table1[[#This Row],[Asset Class]]="Local","")</f>
        <v/>
      </c>
      <c r="T1881" s="50"/>
      <c r="U1881" s="95" t="str">
        <f>IF(Table1[[#This Row],[Asset Class]]&lt;&gt;"Local",0.25,IF(P1881="y",1,""))</f>
        <v/>
      </c>
      <c r="V1881" s="415" t="str">
        <f>IF(Table1[[#This Row],[Asset Class]]&lt;&gt;"Local",0.25,IF(Q1881="y",1,""))</f>
        <v/>
      </c>
      <c r="W1881" s="415">
        <f>IF(Table1[[#This Row],[Asset Class]]&lt;&gt;"Local",0.25,IF(R1881="y",1,""))</f>
        <v>1</v>
      </c>
      <c r="X1881" s="415" t="str">
        <f>IF(Table1[[#This Row],[Asset Class]]&lt;&gt;"Local",0.25,IF(S1881="y",1,""))</f>
        <v/>
      </c>
      <c r="Y1881" s="95">
        <f t="shared" si="174"/>
        <v>1</v>
      </c>
      <c r="Z1881" s="50"/>
      <c r="AA1881" s="257" t="str">
        <f t="shared" si="175"/>
        <v/>
      </c>
      <c r="AB1881" s="258" t="str">
        <f t="shared" si="176"/>
        <v/>
      </c>
      <c r="AC1881" s="258">
        <f t="shared" si="177"/>
        <v>609222</v>
      </c>
      <c r="AD1881" s="258" t="str">
        <f t="shared" si="178"/>
        <v/>
      </c>
      <c r="AE1881" s="259">
        <f t="shared" si="179"/>
        <v>609222</v>
      </c>
    </row>
    <row r="1882" spans="1:31">
      <c r="A1882" s="26"/>
      <c r="B1882" s="210" t="s">
        <v>3253</v>
      </c>
      <c r="C1882" s="211" t="s">
        <v>3255</v>
      </c>
      <c r="D1882" s="211" t="s">
        <v>111</v>
      </c>
      <c r="E1882" s="211" t="s">
        <v>102</v>
      </c>
      <c r="F1882" s="241" t="s">
        <v>108</v>
      </c>
      <c r="G1882" s="357">
        <v>0.5</v>
      </c>
      <c r="H1882" s="360">
        <v>8264.8742250830055</v>
      </c>
      <c r="I1882" s="365">
        <v>143.96305955739601</v>
      </c>
      <c r="J1882" s="332">
        <f>Table1[[#This Row],[Embellishment Area (m2)]]*Table1[[#This Row],[Construction Unit Rate ($/m)]]*Table1[[#This Row],[Embellishment Area Factor]]</f>
        <v>594918.29015000595</v>
      </c>
      <c r="K1882" s="246">
        <v>16529.748450166011</v>
      </c>
      <c r="L1882" s="337">
        <v>39.027494808321961</v>
      </c>
      <c r="M1882" s="88">
        <f>Table1[[#This Row],[Size of land (m2)]]*Table1[[#This Row],[Land Unit Rate ($/m2)]]</f>
        <v>645114.67182172195</v>
      </c>
      <c r="N1882" s="244">
        <v>2021</v>
      </c>
      <c r="O1882" s="202">
        <f>ROUND(IF(Table1[[#This Row],[Valuation Year]]=2016,(Table1[[#This Row],[Total Construction Cost ($)]]+Table1[[#This Row],[Land Value]])*('General Input Sheet'!$G$38/'General Input Sheet'!$G$43),Table1[[#This Row],[Total Construction Cost ($)]]+Table1[[#This Row],[Land Value]]),0)</f>
        <v>1240033</v>
      </c>
      <c r="P1882" s="123" t="str" cm="1">
        <f t="array" ref="P1882">_xlfn.IFS(Table1[[#This Row],[Asset Class]]&lt;&gt;"Local","y",P$11=$E1882,"y",Table1[[#This Row],[Asset Class]]="Local","")</f>
        <v/>
      </c>
      <c r="Q1882" s="86" t="str" cm="1">
        <f t="array" ref="Q1882">_xlfn.IFS(Table1[[#This Row],[Asset Class]]&lt;&gt;"Local","y",Q$11=$E1882,"y",Table1[[#This Row],[Asset Class]]="Local","")</f>
        <v/>
      </c>
      <c r="R1882" s="86" t="str" cm="1">
        <f t="array" ref="R1882">_xlfn.IFS(Table1[[#This Row],[Asset Class]]&lt;&gt;"Local","y",R$11=$E1882,"y",Table1[[#This Row],[Asset Class]]="Local","")</f>
        <v>y</v>
      </c>
      <c r="S1882" s="341" t="str" cm="1">
        <f t="array" ref="S1882">_xlfn.IFS(Table1[[#This Row],[Asset Class]]&lt;&gt;"Local","y",S$11=$E1882,"y",Table1[[#This Row],[Asset Class]]="Local","")</f>
        <v/>
      </c>
      <c r="T1882" s="50"/>
      <c r="U1882" s="95" t="str">
        <f>IF(Table1[[#This Row],[Asset Class]]&lt;&gt;"Local",0.25,IF(P1882="y",1,""))</f>
        <v/>
      </c>
      <c r="V1882" s="415" t="str">
        <f>IF(Table1[[#This Row],[Asset Class]]&lt;&gt;"Local",0.25,IF(Q1882="y",1,""))</f>
        <v/>
      </c>
      <c r="W1882" s="415">
        <f>IF(Table1[[#This Row],[Asset Class]]&lt;&gt;"Local",0.25,IF(R1882="y",1,""))</f>
        <v>1</v>
      </c>
      <c r="X1882" s="415" t="str">
        <f>IF(Table1[[#This Row],[Asset Class]]&lt;&gt;"Local",0.25,IF(S1882="y",1,""))</f>
        <v/>
      </c>
      <c r="Y1882" s="95">
        <f t="shared" si="174"/>
        <v>1</v>
      </c>
      <c r="Z1882" s="50"/>
      <c r="AA1882" s="257" t="str">
        <f t="shared" si="175"/>
        <v/>
      </c>
      <c r="AB1882" s="258" t="str">
        <f t="shared" si="176"/>
        <v/>
      </c>
      <c r="AC1882" s="258">
        <f t="shared" si="177"/>
        <v>1240033</v>
      </c>
      <c r="AD1882" s="258" t="str">
        <f t="shared" si="178"/>
        <v/>
      </c>
      <c r="AE1882" s="259">
        <f t="shared" si="179"/>
        <v>1240033</v>
      </c>
    </row>
    <row r="1883" spans="1:31">
      <c r="A1883" s="26"/>
      <c r="B1883" s="210" t="s">
        <v>3256</v>
      </c>
      <c r="C1883" s="211" t="s">
        <v>3257</v>
      </c>
      <c r="D1883" s="211" t="s">
        <v>111</v>
      </c>
      <c r="E1883" s="211" t="s">
        <v>143</v>
      </c>
      <c r="F1883" s="241" t="s">
        <v>103</v>
      </c>
      <c r="G1883" s="357">
        <v>0.5</v>
      </c>
      <c r="H1883" s="360">
        <v>20580.003783894859</v>
      </c>
      <c r="I1883" s="365">
        <v>115.6419902144599</v>
      </c>
      <c r="J1883" s="332">
        <f>Table1[[#This Row],[Embellishment Area (m2)]]*Table1[[#This Row],[Construction Unit Rate ($/m)]]*Table1[[#This Row],[Embellishment Area Factor]]</f>
        <v>1189956.2980953585</v>
      </c>
      <c r="K1883" s="246">
        <v>41160.007567789718</v>
      </c>
      <c r="L1883" s="337">
        <v>85.331826959272703</v>
      </c>
      <c r="M1883" s="88">
        <f>Table1[[#This Row],[Size of land (m2)]]*Table1[[#This Row],[Land Unit Rate ($/m2)]]</f>
        <v>3512258.6434169873</v>
      </c>
      <c r="N1883" s="244">
        <v>2021</v>
      </c>
      <c r="O1883" s="202">
        <f>ROUND(IF(Table1[[#This Row],[Valuation Year]]=2016,(Table1[[#This Row],[Total Construction Cost ($)]]+Table1[[#This Row],[Land Value]])*('General Input Sheet'!$G$38/'General Input Sheet'!$G$43),Table1[[#This Row],[Total Construction Cost ($)]]+Table1[[#This Row],[Land Value]]),0)</f>
        <v>4702215</v>
      </c>
      <c r="P1883" s="123" t="str" cm="1">
        <f t="array" ref="P1883">_xlfn.IFS(Table1[[#This Row],[Asset Class]]&lt;&gt;"Local","y",P$11=$E1883,"y",Table1[[#This Row],[Asset Class]]="Local","")</f>
        <v/>
      </c>
      <c r="Q1883" s="86" t="str" cm="1">
        <f t="array" ref="Q1883">_xlfn.IFS(Table1[[#This Row],[Asset Class]]&lt;&gt;"Local","y",Q$11=$E1883,"y",Table1[[#This Row],[Asset Class]]="Local","")</f>
        <v>y</v>
      </c>
      <c r="R1883" s="86" t="str" cm="1">
        <f t="array" ref="R1883">_xlfn.IFS(Table1[[#This Row],[Asset Class]]&lt;&gt;"Local","y",R$11=$E1883,"y",Table1[[#This Row],[Asset Class]]="Local","")</f>
        <v/>
      </c>
      <c r="S1883" s="341" t="str" cm="1">
        <f t="array" ref="S1883">_xlfn.IFS(Table1[[#This Row],[Asset Class]]&lt;&gt;"Local","y",S$11=$E1883,"y",Table1[[#This Row],[Asset Class]]="Local","")</f>
        <v/>
      </c>
      <c r="T1883" s="50"/>
      <c r="U1883" s="95" t="str">
        <f>IF(Table1[[#This Row],[Asset Class]]&lt;&gt;"Local",0.25,IF(P1883="y",1,""))</f>
        <v/>
      </c>
      <c r="V1883" s="415">
        <f>IF(Table1[[#This Row],[Asset Class]]&lt;&gt;"Local",0.25,IF(Q1883="y",1,""))</f>
        <v>1</v>
      </c>
      <c r="W1883" s="415" t="str">
        <f>IF(Table1[[#This Row],[Asset Class]]&lt;&gt;"Local",0.25,IF(R1883="y",1,""))</f>
        <v/>
      </c>
      <c r="X1883" s="415" t="str">
        <f>IF(Table1[[#This Row],[Asset Class]]&lt;&gt;"Local",0.25,IF(S1883="y",1,""))</f>
        <v/>
      </c>
      <c r="Y1883" s="95">
        <f t="shared" si="174"/>
        <v>1</v>
      </c>
      <c r="Z1883" s="50"/>
      <c r="AA1883" s="257" t="str">
        <f t="shared" si="175"/>
        <v/>
      </c>
      <c r="AB1883" s="258">
        <f t="shared" si="176"/>
        <v>4702215</v>
      </c>
      <c r="AC1883" s="258" t="str">
        <f t="shared" si="177"/>
        <v/>
      </c>
      <c r="AD1883" s="258" t="str">
        <f t="shared" si="178"/>
        <v/>
      </c>
      <c r="AE1883" s="259">
        <f t="shared" si="179"/>
        <v>4702215</v>
      </c>
    </row>
    <row r="1884" spans="1:31">
      <c r="A1884" s="26"/>
      <c r="B1884" s="210" t="s">
        <v>3258</v>
      </c>
      <c r="C1884" s="211" t="s">
        <v>3259</v>
      </c>
      <c r="D1884" s="211" t="s">
        <v>111</v>
      </c>
      <c r="E1884" s="211" t="s">
        <v>102</v>
      </c>
      <c r="F1884" s="241" t="s">
        <v>103</v>
      </c>
      <c r="G1884" s="357">
        <v>0.5</v>
      </c>
      <c r="H1884" s="360">
        <v>3525.5887672537301</v>
      </c>
      <c r="I1884" s="365">
        <v>143.96305955739601</v>
      </c>
      <c r="J1884" s="332">
        <f>Table1[[#This Row],[Embellishment Area (m2)]]*Table1[[#This Row],[Construction Unit Rate ($/m)]]*Table1[[#This Row],[Embellishment Area Factor]]</f>
        <v>253777.27283751755</v>
      </c>
      <c r="K1884" s="246">
        <v>0</v>
      </c>
      <c r="L1884" s="337">
        <v>39.027494808321961</v>
      </c>
      <c r="M1884" s="88">
        <f>Table1[[#This Row],[Size of land (m2)]]*Table1[[#This Row],[Land Unit Rate ($/m2)]]</f>
        <v>0</v>
      </c>
      <c r="N1884" s="244">
        <v>2021</v>
      </c>
      <c r="O1884" s="202">
        <f>ROUND(IF(Table1[[#This Row],[Valuation Year]]=2016,(Table1[[#This Row],[Total Construction Cost ($)]]+Table1[[#This Row],[Land Value]])*('General Input Sheet'!$G$38/'General Input Sheet'!$G$43),Table1[[#This Row],[Total Construction Cost ($)]]+Table1[[#This Row],[Land Value]]),0)</f>
        <v>253777</v>
      </c>
      <c r="P1884" s="123" t="str" cm="1">
        <f t="array" ref="P1884">_xlfn.IFS(Table1[[#This Row],[Asset Class]]&lt;&gt;"Local","y",P$11=$E1884,"y",Table1[[#This Row],[Asset Class]]="Local","")</f>
        <v/>
      </c>
      <c r="Q1884" s="86" t="str" cm="1">
        <f t="array" ref="Q1884">_xlfn.IFS(Table1[[#This Row],[Asset Class]]&lt;&gt;"Local","y",Q$11=$E1884,"y",Table1[[#This Row],[Asset Class]]="Local","")</f>
        <v/>
      </c>
      <c r="R1884" s="86" t="str" cm="1">
        <f t="array" ref="R1884">_xlfn.IFS(Table1[[#This Row],[Asset Class]]&lt;&gt;"Local","y",R$11=$E1884,"y",Table1[[#This Row],[Asset Class]]="Local","")</f>
        <v>y</v>
      </c>
      <c r="S1884" s="341" t="str" cm="1">
        <f t="array" ref="S1884">_xlfn.IFS(Table1[[#This Row],[Asset Class]]&lt;&gt;"Local","y",S$11=$E1884,"y",Table1[[#This Row],[Asset Class]]="Local","")</f>
        <v/>
      </c>
      <c r="T1884" s="50"/>
      <c r="U1884" s="95" t="str">
        <f>IF(Table1[[#This Row],[Asset Class]]&lt;&gt;"Local",0.25,IF(P1884="y",1,""))</f>
        <v/>
      </c>
      <c r="V1884" s="415" t="str">
        <f>IF(Table1[[#This Row],[Asset Class]]&lt;&gt;"Local",0.25,IF(Q1884="y",1,""))</f>
        <v/>
      </c>
      <c r="W1884" s="415">
        <f>IF(Table1[[#This Row],[Asset Class]]&lt;&gt;"Local",0.25,IF(R1884="y",1,""))</f>
        <v>1</v>
      </c>
      <c r="X1884" s="415" t="str">
        <f>IF(Table1[[#This Row],[Asset Class]]&lt;&gt;"Local",0.25,IF(S1884="y",1,""))</f>
        <v/>
      </c>
      <c r="Y1884" s="95">
        <f t="shared" si="174"/>
        <v>1</v>
      </c>
      <c r="Z1884" s="50"/>
      <c r="AA1884" s="257" t="str">
        <f t="shared" si="175"/>
        <v/>
      </c>
      <c r="AB1884" s="258" t="str">
        <f t="shared" si="176"/>
        <v/>
      </c>
      <c r="AC1884" s="258">
        <f t="shared" si="177"/>
        <v>253777</v>
      </c>
      <c r="AD1884" s="258" t="str">
        <f t="shared" si="178"/>
        <v/>
      </c>
      <c r="AE1884" s="259">
        <f t="shared" si="179"/>
        <v>253777</v>
      </c>
    </row>
    <row r="1885" spans="1:31">
      <c r="A1885" s="26"/>
      <c r="B1885" s="210" t="s">
        <v>3260</v>
      </c>
      <c r="C1885" s="211" t="s">
        <v>3261</v>
      </c>
      <c r="D1885" s="211" t="s">
        <v>111</v>
      </c>
      <c r="E1885" s="211" t="s">
        <v>107</v>
      </c>
      <c r="F1885" s="241" t="s">
        <v>108</v>
      </c>
      <c r="G1885" s="357">
        <v>0.5</v>
      </c>
      <c r="H1885" s="360">
        <v>8809.1694422694454</v>
      </c>
      <c r="I1885" s="365">
        <v>111.62041035606889</v>
      </c>
      <c r="J1885" s="332">
        <f>Table1[[#This Row],[Embellishment Area (m2)]]*Table1[[#This Row],[Construction Unit Rate ($/m)]]*Table1[[#This Row],[Embellishment Area Factor]]</f>
        <v>491641.55402112898</v>
      </c>
      <c r="K1885" s="246">
        <v>17618.338884538891</v>
      </c>
      <c r="L1885" s="337">
        <v>66.125722619436161</v>
      </c>
      <c r="M1885" s="88">
        <f>Table1[[#This Row],[Size of land (m2)]]*Table1[[#This Row],[Land Unit Rate ($/m2)]]</f>
        <v>1165025.3900942451</v>
      </c>
      <c r="N1885" s="244">
        <v>2021</v>
      </c>
      <c r="O1885" s="202">
        <f>ROUND(IF(Table1[[#This Row],[Valuation Year]]=2016,(Table1[[#This Row],[Total Construction Cost ($)]]+Table1[[#This Row],[Land Value]])*('General Input Sheet'!$G$38/'General Input Sheet'!$G$43),Table1[[#This Row],[Total Construction Cost ($)]]+Table1[[#This Row],[Land Value]]),0)</f>
        <v>1656667</v>
      </c>
      <c r="P1885" s="123" t="str" cm="1">
        <f t="array" ref="P1885">_xlfn.IFS(Table1[[#This Row],[Asset Class]]&lt;&gt;"Local","y",P$11=$E1885,"y",Table1[[#This Row],[Asset Class]]="Local","")</f>
        <v>y</v>
      </c>
      <c r="Q1885" s="86" t="str" cm="1">
        <f t="array" ref="Q1885">_xlfn.IFS(Table1[[#This Row],[Asset Class]]&lt;&gt;"Local","y",Q$11=$E1885,"y",Table1[[#This Row],[Asset Class]]="Local","")</f>
        <v/>
      </c>
      <c r="R1885" s="86" t="str" cm="1">
        <f t="array" ref="R1885">_xlfn.IFS(Table1[[#This Row],[Asset Class]]&lt;&gt;"Local","y",R$11=$E1885,"y",Table1[[#This Row],[Asset Class]]="Local","")</f>
        <v/>
      </c>
      <c r="S1885" s="341" t="str" cm="1">
        <f t="array" ref="S1885">_xlfn.IFS(Table1[[#This Row],[Asset Class]]&lt;&gt;"Local","y",S$11=$E1885,"y",Table1[[#This Row],[Asset Class]]="Local","")</f>
        <v/>
      </c>
      <c r="T1885" s="50"/>
      <c r="U1885" s="95">
        <f>IF(Table1[[#This Row],[Asset Class]]&lt;&gt;"Local",0.25,IF(P1885="y",1,""))</f>
        <v>1</v>
      </c>
      <c r="V1885" s="415" t="str">
        <f>IF(Table1[[#This Row],[Asset Class]]&lt;&gt;"Local",0.25,IF(Q1885="y",1,""))</f>
        <v/>
      </c>
      <c r="W1885" s="415" t="str">
        <f>IF(Table1[[#This Row],[Asset Class]]&lt;&gt;"Local",0.25,IF(R1885="y",1,""))</f>
        <v/>
      </c>
      <c r="X1885" s="415" t="str">
        <f>IF(Table1[[#This Row],[Asset Class]]&lt;&gt;"Local",0.25,IF(S1885="y",1,""))</f>
        <v/>
      </c>
      <c r="Y1885" s="95">
        <f t="shared" si="174"/>
        <v>1</v>
      </c>
      <c r="Z1885" s="50"/>
      <c r="AA1885" s="257">
        <f t="shared" si="175"/>
        <v>1656667</v>
      </c>
      <c r="AB1885" s="258" t="str">
        <f t="shared" si="176"/>
        <v/>
      </c>
      <c r="AC1885" s="258" t="str">
        <f t="shared" si="177"/>
        <v/>
      </c>
      <c r="AD1885" s="258" t="str">
        <f t="shared" si="178"/>
        <v/>
      </c>
      <c r="AE1885" s="259">
        <f t="shared" si="179"/>
        <v>1656667</v>
      </c>
    </row>
    <row r="1886" spans="1:31">
      <c r="A1886" s="26"/>
      <c r="B1886" s="210" t="s">
        <v>3262</v>
      </c>
      <c r="C1886" s="211" t="s">
        <v>3263</v>
      </c>
      <c r="D1886" s="211" t="s">
        <v>111</v>
      </c>
      <c r="E1886" s="211" t="s">
        <v>107</v>
      </c>
      <c r="F1886" s="241" t="s">
        <v>103</v>
      </c>
      <c r="G1886" s="357">
        <v>0.5</v>
      </c>
      <c r="H1886" s="360">
        <v>21061.814102314849</v>
      </c>
      <c r="I1886" s="365">
        <v>111.62041035606889</v>
      </c>
      <c r="J1886" s="332">
        <f>Table1[[#This Row],[Embellishment Area (m2)]]*Table1[[#This Row],[Construction Unit Rate ($/m)]]*Table1[[#This Row],[Embellishment Area Factor]]</f>
        <v>1175464.166471811</v>
      </c>
      <c r="K1886" s="246">
        <v>42123.628204629698</v>
      </c>
      <c r="L1886" s="337">
        <v>66.125722619436161</v>
      </c>
      <c r="M1886" s="88">
        <f>Table1[[#This Row],[Size of land (m2)]]*Table1[[#This Row],[Land Unit Rate ($/m2)]]</f>
        <v>2785455.3543836009</v>
      </c>
      <c r="N1886" s="244">
        <v>2021</v>
      </c>
      <c r="O1886" s="202">
        <f>ROUND(IF(Table1[[#This Row],[Valuation Year]]=2016,(Table1[[#This Row],[Total Construction Cost ($)]]+Table1[[#This Row],[Land Value]])*('General Input Sheet'!$G$38/'General Input Sheet'!$G$43),Table1[[#This Row],[Total Construction Cost ($)]]+Table1[[#This Row],[Land Value]]),0)</f>
        <v>3960920</v>
      </c>
      <c r="P1886" s="123" t="str" cm="1">
        <f t="array" ref="P1886">_xlfn.IFS(Table1[[#This Row],[Asset Class]]&lt;&gt;"Local","y",P$11=$E1886,"y",Table1[[#This Row],[Asset Class]]="Local","")</f>
        <v>y</v>
      </c>
      <c r="Q1886" s="86" t="str" cm="1">
        <f t="array" ref="Q1886">_xlfn.IFS(Table1[[#This Row],[Asset Class]]&lt;&gt;"Local","y",Q$11=$E1886,"y",Table1[[#This Row],[Asset Class]]="Local","")</f>
        <v/>
      </c>
      <c r="R1886" s="86" t="str" cm="1">
        <f t="array" ref="R1886">_xlfn.IFS(Table1[[#This Row],[Asset Class]]&lt;&gt;"Local","y",R$11=$E1886,"y",Table1[[#This Row],[Asset Class]]="Local","")</f>
        <v/>
      </c>
      <c r="S1886" s="341" t="str" cm="1">
        <f t="array" ref="S1886">_xlfn.IFS(Table1[[#This Row],[Asset Class]]&lt;&gt;"Local","y",S$11=$E1886,"y",Table1[[#This Row],[Asset Class]]="Local","")</f>
        <v/>
      </c>
      <c r="T1886" s="50"/>
      <c r="U1886" s="95">
        <f>IF(Table1[[#This Row],[Asset Class]]&lt;&gt;"Local",0.25,IF(P1886="y",1,""))</f>
        <v>1</v>
      </c>
      <c r="V1886" s="415" t="str">
        <f>IF(Table1[[#This Row],[Asset Class]]&lt;&gt;"Local",0.25,IF(Q1886="y",1,""))</f>
        <v/>
      </c>
      <c r="W1886" s="415" t="str">
        <f>IF(Table1[[#This Row],[Asset Class]]&lt;&gt;"Local",0.25,IF(R1886="y",1,""))</f>
        <v/>
      </c>
      <c r="X1886" s="415" t="str">
        <f>IF(Table1[[#This Row],[Asset Class]]&lt;&gt;"Local",0.25,IF(S1886="y",1,""))</f>
        <v/>
      </c>
      <c r="Y1886" s="95">
        <f t="shared" si="174"/>
        <v>1</v>
      </c>
      <c r="Z1886" s="50"/>
      <c r="AA1886" s="257">
        <f t="shared" si="175"/>
        <v>3960920</v>
      </c>
      <c r="AB1886" s="258" t="str">
        <f t="shared" si="176"/>
        <v/>
      </c>
      <c r="AC1886" s="258" t="str">
        <f t="shared" si="177"/>
        <v/>
      </c>
      <c r="AD1886" s="258" t="str">
        <f t="shared" si="178"/>
        <v/>
      </c>
      <c r="AE1886" s="259">
        <f t="shared" si="179"/>
        <v>3960920</v>
      </c>
    </row>
    <row r="1887" spans="1:31">
      <c r="A1887" s="26"/>
      <c r="B1887" s="210" t="s">
        <v>3264</v>
      </c>
      <c r="C1887" s="211" t="s">
        <v>3265</v>
      </c>
      <c r="D1887" s="211" t="s">
        <v>101</v>
      </c>
      <c r="E1887" s="211" t="s">
        <v>143</v>
      </c>
      <c r="F1887" s="241" t="s">
        <v>108</v>
      </c>
      <c r="G1887" s="357">
        <v>0.5</v>
      </c>
      <c r="H1887" s="360">
        <v>2715.1355756072021</v>
      </c>
      <c r="I1887" s="365">
        <v>236.89696198394208</v>
      </c>
      <c r="J1887" s="332">
        <f>Table1[[#This Row],[Embellishment Area (m2)]]*Table1[[#This Row],[Construction Unit Rate ($/m)]]*Table1[[#This Row],[Embellishment Area Factor]]</f>
        <v>321603.68461793405</v>
      </c>
      <c r="K1887" s="246">
        <v>0</v>
      </c>
      <c r="L1887" s="337">
        <v>76.269268802397988</v>
      </c>
      <c r="M1887" s="88">
        <f>Table1[[#This Row],[Size of land (m2)]]*Table1[[#This Row],[Land Unit Rate ($/m2)]]</f>
        <v>0</v>
      </c>
      <c r="N1887" s="244">
        <v>2021</v>
      </c>
      <c r="O1887" s="202">
        <f>ROUND(IF(Table1[[#This Row],[Valuation Year]]=2016,(Table1[[#This Row],[Total Construction Cost ($)]]+Table1[[#This Row],[Land Value]])*('General Input Sheet'!$G$38/'General Input Sheet'!$G$43),Table1[[#This Row],[Total Construction Cost ($)]]+Table1[[#This Row],[Land Value]]),0)</f>
        <v>321604</v>
      </c>
      <c r="P1887" s="123" t="str" cm="1">
        <f t="array" ref="P1887">_xlfn.IFS(Table1[[#This Row],[Asset Class]]&lt;&gt;"Local","y",P$11=$E1887,"y",Table1[[#This Row],[Asset Class]]="Local","")</f>
        <v>y</v>
      </c>
      <c r="Q1887" s="86" t="str" cm="1">
        <f t="array" ref="Q1887">_xlfn.IFS(Table1[[#This Row],[Asset Class]]&lt;&gt;"Local","y",Q$11=$E1887,"y",Table1[[#This Row],[Asset Class]]="Local","")</f>
        <v>y</v>
      </c>
      <c r="R1887" s="86" t="str" cm="1">
        <f t="array" ref="R1887">_xlfn.IFS(Table1[[#This Row],[Asset Class]]&lt;&gt;"Local","y",R$11=$E1887,"y",Table1[[#This Row],[Asset Class]]="Local","")</f>
        <v>y</v>
      </c>
      <c r="S1887" s="341" t="str" cm="1">
        <f t="array" ref="S1887">_xlfn.IFS(Table1[[#This Row],[Asset Class]]&lt;&gt;"Local","y",S$11=$E1887,"y",Table1[[#This Row],[Asset Class]]="Local","")</f>
        <v>y</v>
      </c>
      <c r="T1887" s="50"/>
      <c r="U1887" s="95">
        <f>IF(Table1[[#This Row],[Asset Class]]&lt;&gt;"Local",0.25,IF(P1887="y",1,""))</f>
        <v>0.25</v>
      </c>
      <c r="V1887" s="415">
        <f>IF(Table1[[#This Row],[Asset Class]]&lt;&gt;"Local",0.25,IF(Q1887="y",1,""))</f>
        <v>0.25</v>
      </c>
      <c r="W1887" s="415">
        <f>IF(Table1[[#This Row],[Asset Class]]&lt;&gt;"Local",0.25,IF(R1887="y",1,""))</f>
        <v>0.25</v>
      </c>
      <c r="X1887" s="415">
        <f>IF(Table1[[#This Row],[Asset Class]]&lt;&gt;"Local",0.25,IF(S1887="y",1,""))</f>
        <v>0.25</v>
      </c>
      <c r="Y1887" s="95">
        <f t="shared" si="174"/>
        <v>1</v>
      </c>
      <c r="Z1887" s="50"/>
      <c r="AA1887" s="257">
        <f t="shared" si="175"/>
        <v>80401</v>
      </c>
      <c r="AB1887" s="258">
        <f t="shared" si="176"/>
        <v>80401</v>
      </c>
      <c r="AC1887" s="258">
        <f t="shared" si="177"/>
        <v>80401</v>
      </c>
      <c r="AD1887" s="258">
        <f t="shared" si="178"/>
        <v>80401</v>
      </c>
      <c r="AE1887" s="259">
        <f t="shared" si="179"/>
        <v>321604</v>
      </c>
    </row>
    <row r="1888" spans="1:31">
      <c r="A1888" s="26"/>
      <c r="B1888" s="210" t="s">
        <v>3266</v>
      </c>
      <c r="C1888" s="211" t="s">
        <v>3267</v>
      </c>
      <c r="D1888" s="211" t="s">
        <v>111</v>
      </c>
      <c r="E1888" s="211" t="s">
        <v>107</v>
      </c>
      <c r="F1888" s="241" t="s">
        <v>103</v>
      </c>
      <c r="G1888" s="357">
        <v>0.5</v>
      </c>
      <c r="H1888" s="360">
        <v>2047.6473433578969</v>
      </c>
      <c r="I1888" s="365">
        <v>111.62041035606889</v>
      </c>
      <c r="J1888" s="332">
        <f>Table1[[#This Row],[Embellishment Area (m2)]]*Table1[[#This Row],[Construction Unit Rate ($/m)]]*Table1[[#This Row],[Embellishment Area Factor]]</f>
        <v>114279.61836506137</v>
      </c>
      <c r="K1888" s="246">
        <v>0</v>
      </c>
      <c r="L1888" s="337">
        <v>66.125722619436161</v>
      </c>
      <c r="M1888" s="88">
        <f>Table1[[#This Row],[Size of land (m2)]]*Table1[[#This Row],[Land Unit Rate ($/m2)]]</f>
        <v>0</v>
      </c>
      <c r="N1888" s="244">
        <v>2021</v>
      </c>
      <c r="O1888" s="202">
        <f>ROUND(IF(Table1[[#This Row],[Valuation Year]]=2016,(Table1[[#This Row],[Total Construction Cost ($)]]+Table1[[#This Row],[Land Value]])*('General Input Sheet'!$G$38/'General Input Sheet'!$G$43),Table1[[#This Row],[Total Construction Cost ($)]]+Table1[[#This Row],[Land Value]]),0)</f>
        <v>114280</v>
      </c>
      <c r="P1888" s="123" t="str" cm="1">
        <f t="array" ref="P1888">_xlfn.IFS(Table1[[#This Row],[Asset Class]]&lt;&gt;"Local","y",P$11=$E1888,"y",Table1[[#This Row],[Asset Class]]="Local","")</f>
        <v>y</v>
      </c>
      <c r="Q1888" s="86" t="str" cm="1">
        <f t="array" ref="Q1888">_xlfn.IFS(Table1[[#This Row],[Asset Class]]&lt;&gt;"Local","y",Q$11=$E1888,"y",Table1[[#This Row],[Asset Class]]="Local","")</f>
        <v/>
      </c>
      <c r="R1888" s="86" t="str" cm="1">
        <f t="array" ref="R1888">_xlfn.IFS(Table1[[#This Row],[Asset Class]]&lt;&gt;"Local","y",R$11=$E1888,"y",Table1[[#This Row],[Asset Class]]="Local","")</f>
        <v/>
      </c>
      <c r="S1888" s="341" t="str" cm="1">
        <f t="array" ref="S1888">_xlfn.IFS(Table1[[#This Row],[Asset Class]]&lt;&gt;"Local","y",S$11=$E1888,"y",Table1[[#This Row],[Asset Class]]="Local","")</f>
        <v/>
      </c>
      <c r="T1888" s="50"/>
      <c r="U1888" s="95">
        <f>IF(Table1[[#This Row],[Asset Class]]&lt;&gt;"Local",0.25,IF(P1888="y",1,""))</f>
        <v>1</v>
      </c>
      <c r="V1888" s="415" t="str">
        <f>IF(Table1[[#This Row],[Asset Class]]&lt;&gt;"Local",0.25,IF(Q1888="y",1,""))</f>
        <v/>
      </c>
      <c r="W1888" s="415" t="str">
        <f>IF(Table1[[#This Row],[Asset Class]]&lt;&gt;"Local",0.25,IF(R1888="y",1,""))</f>
        <v/>
      </c>
      <c r="X1888" s="415" t="str">
        <f>IF(Table1[[#This Row],[Asset Class]]&lt;&gt;"Local",0.25,IF(S1888="y",1,""))</f>
        <v/>
      </c>
      <c r="Y1888" s="95">
        <f t="shared" si="174"/>
        <v>1</v>
      </c>
      <c r="Z1888" s="50"/>
      <c r="AA1888" s="257">
        <f t="shared" si="175"/>
        <v>114280</v>
      </c>
      <c r="AB1888" s="258" t="str">
        <f t="shared" si="176"/>
        <v/>
      </c>
      <c r="AC1888" s="258" t="str">
        <f t="shared" si="177"/>
        <v/>
      </c>
      <c r="AD1888" s="258" t="str">
        <f t="shared" si="178"/>
        <v/>
      </c>
      <c r="AE1888" s="259">
        <f t="shared" si="179"/>
        <v>114280</v>
      </c>
    </row>
    <row r="1889" spans="1:31">
      <c r="A1889" s="26"/>
      <c r="B1889" s="210" t="s">
        <v>3268</v>
      </c>
      <c r="C1889" s="211" t="s">
        <v>3269</v>
      </c>
      <c r="D1889" s="211" t="s">
        <v>111</v>
      </c>
      <c r="E1889" s="211" t="s">
        <v>102</v>
      </c>
      <c r="F1889" s="241" t="s">
        <v>103</v>
      </c>
      <c r="G1889" s="357">
        <v>0.5</v>
      </c>
      <c r="H1889" s="360">
        <v>2685.4156955702229</v>
      </c>
      <c r="I1889" s="365">
        <v>143.96305955739601</v>
      </c>
      <c r="J1889" s="332">
        <f>Table1[[#This Row],[Embellishment Area (m2)]]*Table1[[#This Row],[Construction Unit Rate ($/m)]]*Table1[[#This Row],[Embellishment Area Factor]]</f>
        <v>193300.329858871</v>
      </c>
      <c r="K1889" s="246">
        <v>0</v>
      </c>
      <c r="L1889" s="337">
        <v>39.027494808321961</v>
      </c>
      <c r="M1889" s="88">
        <f>Table1[[#This Row],[Size of land (m2)]]*Table1[[#This Row],[Land Unit Rate ($/m2)]]</f>
        <v>0</v>
      </c>
      <c r="N1889" s="244">
        <v>2021</v>
      </c>
      <c r="O1889" s="202">
        <f>ROUND(IF(Table1[[#This Row],[Valuation Year]]=2016,(Table1[[#This Row],[Total Construction Cost ($)]]+Table1[[#This Row],[Land Value]])*('General Input Sheet'!$G$38/'General Input Sheet'!$G$43),Table1[[#This Row],[Total Construction Cost ($)]]+Table1[[#This Row],[Land Value]]),0)</f>
        <v>193300</v>
      </c>
      <c r="P1889" s="123" t="str" cm="1">
        <f t="array" ref="P1889">_xlfn.IFS(Table1[[#This Row],[Asset Class]]&lt;&gt;"Local","y",P$11=$E1889,"y",Table1[[#This Row],[Asset Class]]="Local","")</f>
        <v/>
      </c>
      <c r="Q1889" s="86" t="str" cm="1">
        <f t="array" ref="Q1889">_xlfn.IFS(Table1[[#This Row],[Asset Class]]&lt;&gt;"Local","y",Q$11=$E1889,"y",Table1[[#This Row],[Asset Class]]="Local","")</f>
        <v/>
      </c>
      <c r="R1889" s="86" t="str" cm="1">
        <f t="array" ref="R1889">_xlfn.IFS(Table1[[#This Row],[Asset Class]]&lt;&gt;"Local","y",R$11=$E1889,"y",Table1[[#This Row],[Asset Class]]="Local","")</f>
        <v>y</v>
      </c>
      <c r="S1889" s="341" t="str" cm="1">
        <f t="array" ref="S1889">_xlfn.IFS(Table1[[#This Row],[Asset Class]]&lt;&gt;"Local","y",S$11=$E1889,"y",Table1[[#This Row],[Asset Class]]="Local","")</f>
        <v/>
      </c>
      <c r="T1889" s="50"/>
      <c r="U1889" s="95" t="str">
        <f>IF(Table1[[#This Row],[Asset Class]]&lt;&gt;"Local",0.25,IF(P1889="y",1,""))</f>
        <v/>
      </c>
      <c r="V1889" s="415" t="str">
        <f>IF(Table1[[#This Row],[Asset Class]]&lt;&gt;"Local",0.25,IF(Q1889="y",1,""))</f>
        <v/>
      </c>
      <c r="W1889" s="415">
        <f>IF(Table1[[#This Row],[Asset Class]]&lt;&gt;"Local",0.25,IF(R1889="y",1,""))</f>
        <v>1</v>
      </c>
      <c r="X1889" s="415" t="str">
        <f>IF(Table1[[#This Row],[Asset Class]]&lt;&gt;"Local",0.25,IF(S1889="y",1,""))</f>
        <v/>
      </c>
      <c r="Y1889" s="95">
        <f t="shared" si="174"/>
        <v>1</v>
      </c>
      <c r="Z1889" s="50"/>
      <c r="AA1889" s="257" t="str">
        <f t="shared" si="175"/>
        <v/>
      </c>
      <c r="AB1889" s="258" t="str">
        <f t="shared" si="176"/>
        <v/>
      </c>
      <c r="AC1889" s="258">
        <f t="shared" si="177"/>
        <v>193300</v>
      </c>
      <c r="AD1889" s="258" t="str">
        <f t="shared" si="178"/>
        <v/>
      </c>
      <c r="AE1889" s="259">
        <f t="shared" si="179"/>
        <v>193300</v>
      </c>
    </row>
    <row r="1890" spans="1:31">
      <c r="A1890" s="26"/>
      <c r="B1890" s="210" t="s">
        <v>3270</v>
      </c>
      <c r="C1890" s="211" t="s">
        <v>3271</v>
      </c>
      <c r="D1890" s="211" t="s">
        <v>111</v>
      </c>
      <c r="E1890" s="211" t="s">
        <v>107</v>
      </c>
      <c r="F1890" s="241" t="s">
        <v>103</v>
      </c>
      <c r="G1890" s="357">
        <v>0.5</v>
      </c>
      <c r="H1890" s="360">
        <v>2153.2873659000893</v>
      </c>
      <c r="I1890" s="365">
        <v>111.62041035606889</v>
      </c>
      <c r="J1890" s="332">
        <f>Table1[[#This Row],[Embellishment Area (m2)]]*Table1[[#This Row],[Construction Unit Rate ($/m)]]*Table1[[#This Row],[Embellishment Area Factor]]</f>
        <v>120175.40969815331</v>
      </c>
      <c r="K1890" s="246">
        <v>0</v>
      </c>
      <c r="L1890" s="337">
        <v>66.125722619436161</v>
      </c>
      <c r="M1890" s="88">
        <f>Table1[[#This Row],[Size of land (m2)]]*Table1[[#This Row],[Land Unit Rate ($/m2)]]</f>
        <v>0</v>
      </c>
      <c r="N1890" s="244">
        <v>2021</v>
      </c>
      <c r="O1890" s="202">
        <f>ROUND(IF(Table1[[#This Row],[Valuation Year]]=2016,(Table1[[#This Row],[Total Construction Cost ($)]]+Table1[[#This Row],[Land Value]])*('General Input Sheet'!$G$38/'General Input Sheet'!$G$43),Table1[[#This Row],[Total Construction Cost ($)]]+Table1[[#This Row],[Land Value]]),0)</f>
        <v>120175</v>
      </c>
      <c r="P1890" s="123" t="str" cm="1">
        <f t="array" ref="P1890">_xlfn.IFS(Table1[[#This Row],[Asset Class]]&lt;&gt;"Local","y",P$11=$E1890,"y",Table1[[#This Row],[Asset Class]]="Local","")</f>
        <v>y</v>
      </c>
      <c r="Q1890" s="86" t="str" cm="1">
        <f t="array" ref="Q1890">_xlfn.IFS(Table1[[#This Row],[Asset Class]]&lt;&gt;"Local","y",Q$11=$E1890,"y",Table1[[#This Row],[Asset Class]]="Local","")</f>
        <v/>
      </c>
      <c r="R1890" s="86" t="str" cm="1">
        <f t="array" ref="R1890">_xlfn.IFS(Table1[[#This Row],[Asset Class]]&lt;&gt;"Local","y",R$11=$E1890,"y",Table1[[#This Row],[Asset Class]]="Local","")</f>
        <v/>
      </c>
      <c r="S1890" s="341" t="str" cm="1">
        <f t="array" ref="S1890">_xlfn.IFS(Table1[[#This Row],[Asset Class]]&lt;&gt;"Local","y",S$11=$E1890,"y",Table1[[#This Row],[Asset Class]]="Local","")</f>
        <v/>
      </c>
      <c r="T1890" s="50"/>
      <c r="U1890" s="95">
        <f>IF(Table1[[#This Row],[Asset Class]]&lt;&gt;"Local",0.25,IF(P1890="y",1,""))</f>
        <v>1</v>
      </c>
      <c r="V1890" s="415" t="str">
        <f>IF(Table1[[#This Row],[Asset Class]]&lt;&gt;"Local",0.25,IF(Q1890="y",1,""))</f>
        <v/>
      </c>
      <c r="W1890" s="415" t="str">
        <f>IF(Table1[[#This Row],[Asset Class]]&lt;&gt;"Local",0.25,IF(R1890="y",1,""))</f>
        <v/>
      </c>
      <c r="X1890" s="415" t="str">
        <f>IF(Table1[[#This Row],[Asset Class]]&lt;&gt;"Local",0.25,IF(S1890="y",1,""))</f>
        <v/>
      </c>
      <c r="Y1890" s="95">
        <f t="shared" si="174"/>
        <v>1</v>
      </c>
      <c r="Z1890" s="50"/>
      <c r="AA1890" s="257">
        <f t="shared" si="175"/>
        <v>120175</v>
      </c>
      <c r="AB1890" s="258" t="str">
        <f t="shared" si="176"/>
        <v/>
      </c>
      <c r="AC1890" s="258" t="str">
        <f t="shared" si="177"/>
        <v/>
      </c>
      <c r="AD1890" s="258" t="str">
        <f t="shared" si="178"/>
        <v/>
      </c>
      <c r="AE1890" s="259">
        <f t="shared" si="179"/>
        <v>120175</v>
      </c>
    </row>
    <row r="1891" spans="1:31">
      <c r="A1891" s="26"/>
      <c r="B1891" s="210" t="s">
        <v>3272</v>
      </c>
      <c r="C1891" s="211" t="s">
        <v>3273</v>
      </c>
      <c r="D1891" s="211" t="s">
        <v>111</v>
      </c>
      <c r="E1891" s="211" t="s">
        <v>102</v>
      </c>
      <c r="F1891" s="241" t="s">
        <v>103</v>
      </c>
      <c r="G1891" s="357">
        <v>0.5</v>
      </c>
      <c r="H1891" s="360">
        <v>6353.7077749035552</v>
      </c>
      <c r="I1891" s="365">
        <v>143.96305955739601</v>
      </c>
      <c r="J1891" s="332">
        <f>Table1[[#This Row],[Embellishment Area (m2)]]*Table1[[#This Row],[Construction Unit Rate ($/m)]]*Table1[[#This Row],[Embellishment Area Factor]]</f>
        <v>457349.60540436528</v>
      </c>
      <c r="K1891" s="246">
        <v>0</v>
      </c>
      <c r="L1891" s="337">
        <v>39.027494808321961</v>
      </c>
      <c r="M1891" s="88">
        <f>Table1[[#This Row],[Size of land (m2)]]*Table1[[#This Row],[Land Unit Rate ($/m2)]]</f>
        <v>0</v>
      </c>
      <c r="N1891" s="244">
        <v>2021</v>
      </c>
      <c r="O1891" s="202">
        <f>ROUND(IF(Table1[[#This Row],[Valuation Year]]=2016,(Table1[[#This Row],[Total Construction Cost ($)]]+Table1[[#This Row],[Land Value]])*('General Input Sheet'!$G$38/'General Input Sheet'!$G$43),Table1[[#This Row],[Total Construction Cost ($)]]+Table1[[#This Row],[Land Value]]),0)</f>
        <v>457350</v>
      </c>
      <c r="P1891" s="123" t="str" cm="1">
        <f t="array" ref="P1891">_xlfn.IFS(Table1[[#This Row],[Asset Class]]&lt;&gt;"Local","y",P$11=$E1891,"y",Table1[[#This Row],[Asset Class]]="Local","")</f>
        <v/>
      </c>
      <c r="Q1891" s="86" t="str" cm="1">
        <f t="array" ref="Q1891">_xlfn.IFS(Table1[[#This Row],[Asset Class]]&lt;&gt;"Local","y",Q$11=$E1891,"y",Table1[[#This Row],[Asset Class]]="Local","")</f>
        <v/>
      </c>
      <c r="R1891" s="86" t="str" cm="1">
        <f t="array" ref="R1891">_xlfn.IFS(Table1[[#This Row],[Asset Class]]&lt;&gt;"Local","y",R$11=$E1891,"y",Table1[[#This Row],[Asset Class]]="Local","")</f>
        <v>y</v>
      </c>
      <c r="S1891" s="341" t="str" cm="1">
        <f t="array" ref="S1891">_xlfn.IFS(Table1[[#This Row],[Asset Class]]&lt;&gt;"Local","y",S$11=$E1891,"y",Table1[[#This Row],[Asset Class]]="Local","")</f>
        <v/>
      </c>
      <c r="T1891" s="50"/>
      <c r="U1891" s="95" t="str">
        <f>IF(Table1[[#This Row],[Asset Class]]&lt;&gt;"Local",0.25,IF(P1891="y",1,""))</f>
        <v/>
      </c>
      <c r="V1891" s="415" t="str">
        <f>IF(Table1[[#This Row],[Asset Class]]&lt;&gt;"Local",0.25,IF(Q1891="y",1,""))</f>
        <v/>
      </c>
      <c r="W1891" s="415">
        <f>IF(Table1[[#This Row],[Asset Class]]&lt;&gt;"Local",0.25,IF(R1891="y",1,""))</f>
        <v>1</v>
      </c>
      <c r="X1891" s="415" t="str">
        <f>IF(Table1[[#This Row],[Asset Class]]&lt;&gt;"Local",0.25,IF(S1891="y",1,""))</f>
        <v/>
      </c>
      <c r="Y1891" s="95">
        <f t="shared" si="174"/>
        <v>1</v>
      </c>
      <c r="Z1891" s="50"/>
      <c r="AA1891" s="257" t="str">
        <f t="shared" si="175"/>
        <v/>
      </c>
      <c r="AB1891" s="258" t="str">
        <f t="shared" si="176"/>
        <v/>
      </c>
      <c r="AC1891" s="258">
        <f t="shared" si="177"/>
        <v>457350</v>
      </c>
      <c r="AD1891" s="258" t="str">
        <f t="shared" si="178"/>
        <v/>
      </c>
      <c r="AE1891" s="259">
        <f t="shared" si="179"/>
        <v>457350</v>
      </c>
    </row>
    <row r="1892" spans="1:31">
      <c r="A1892" s="26"/>
      <c r="B1892" s="210" t="s">
        <v>3274</v>
      </c>
      <c r="C1892" s="211" t="s">
        <v>3275</v>
      </c>
      <c r="D1892" s="211" t="s">
        <v>111</v>
      </c>
      <c r="E1892" s="211" t="s">
        <v>107</v>
      </c>
      <c r="F1892" s="241" t="s">
        <v>108</v>
      </c>
      <c r="G1892" s="357">
        <v>0.5</v>
      </c>
      <c r="H1892" s="360">
        <v>19396.804080651971</v>
      </c>
      <c r="I1892" s="365">
        <v>111.62041035606889</v>
      </c>
      <c r="J1892" s="332">
        <f>Table1[[#This Row],[Embellishment Area (m2)]]*Table1[[#This Row],[Construction Unit Rate ($/m)]]*Table1[[#This Row],[Embellishment Area Factor]]</f>
        <v>1082539.6155393224</v>
      </c>
      <c r="K1892" s="246">
        <v>0</v>
      </c>
      <c r="L1892" s="337">
        <v>66.125722619436161</v>
      </c>
      <c r="M1892" s="88">
        <f>Table1[[#This Row],[Size of land (m2)]]*Table1[[#This Row],[Land Unit Rate ($/m2)]]</f>
        <v>0</v>
      </c>
      <c r="N1892" s="244">
        <v>2021</v>
      </c>
      <c r="O1892" s="202">
        <f>ROUND(IF(Table1[[#This Row],[Valuation Year]]=2016,(Table1[[#This Row],[Total Construction Cost ($)]]+Table1[[#This Row],[Land Value]])*('General Input Sheet'!$G$38/'General Input Sheet'!$G$43),Table1[[#This Row],[Total Construction Cost ($)]]+Table1[[#This Row],[Land Value]]),0)</f>
        <v>1082540</v>
      </c>
      <c r="P1892" s="123" t="str" cm="1">
        <f t="array" ref="P1892">_xlfn.IFS(Table1[[#This Row],[Asset Class]]&lt;&gt;"Local","y",P$11=$E1892,"y",Table1[[#This Row],[Asset Class]]="Local","")</f>
        <v>y</v>
      </c>
      <c r="Q1892" s="86" t="str" cm="1">
        <f t="array" ref="Q1892">_xlfn.IFS(Table1[[#This Row],[Asset Class]]&lt;&gt;"Local","y",Q$11=$E1892,"y",Table1[[#This Row],[Asset Class]]="Local","")</f>
        <v/>
      </c>
      <c r="R1892" s="86" t="str" cm="1">
        <f t="array" ref="R1892">_xlfn.IFS(Table1[[#This Row],[Asset Class]]&lt;&gt;"Local","y",R$11=$E1892,"y",Table1[[#This Row],[Asset Class]]="Local","")</f>
        <v/>
      </c>
      <c r="S1892" s="341" t="str" cm="1">
        <f t="array" ref="S1892">_xlfn.IFS(Table1[[#This Row],[Asset Class]]&lt;&gt;"Local","y",S$11=$E1892,"y",Table1[[#This Row],[Asset Class]]="Local","")</f>
        <v/>
      </c>
      <c r="T1892" s="50"/>
      <c r="U1892" s="95">
        <f>IF(Table1[[#This Row],[Asset Class]]&lt;&gt;"Local",0.25,IF(P1892="y",1,""))</f>
        <v>1</v>
      </c>
      <c r="V1892" s="415" t="str">
        <f>IF(Table1[[#This Row],[Asset Class]]&lt;&gt;"Local",0.25,IF(Q1892="y",1,""))</f>
        <v/>
      </c>
      <c r="W1892" s="415" t="str">
        <f>IF(Table1[[#This Row],[Asset Class]]&lt;&gt;"Local",0.25,IF(R1892="y",1,""))</f>
        <v/>
      </c>
      <c r="X1892" s="415" t="str">
        <f>IF(Table1[[#This Row],[Asset Class]]&lt;&gt;"Local",0.25,IF(S1892="y",1,""))</f>
        <v/>
      </c>
      <c r="Y1892" s="95">
        <f t="shared" si="174"/>
        <v>1</v>
      </c>
      <c r="Z1892" s="50"/>
      <c r="AA1892" s="257">
        <f t="shared" si="175"/>
        <v>1082540</v>
      </c>
      <c r="AB1892" s="258" t="str">
        <f t="shared" si="176"/>
        <v/>
      </c>
      <c r="AC1892" s="258" t="str">
        <f t="shared" si="177"/>
        <v/>
      </c>
      <c r="AD1892" s="258" t="str">
        <f t="shared" si="178"/>
        <v/>
      </c>
      <c r="AE1892" s="259">
        <f t="shared" si="179"/>
        <v>1082540</v>
      </c>
    </row>
    <row r="1893" spans="1:31">
      <c r="A1893" s="26"/>
      <c r="B1893" s="210" t="s">
        <v>3276</v>
      </c>
      <c r="C1893" s="211" t="s">
        <v>3277</v>
      </c>
      <c r="D1893" s="211" t="s">
        <v>106</v>
      </c>
      <c r="E1893" s="211" t="s">
        <v>107</v>
      </c>
      <c r="F1893" s="241" t="s">
        <v>103</v>
      </c>
      <c r="G1893" s="357">
        <v>0.5</v>
      </c>
      <c r="H1893" s="360">
        <v>4694.9316753998901</v>
      </c>
      <c r="I1893" s="365">
        <v>295.91815694928124</v>
      </c>
      <c r="J1893" s="332">
        <f>Table1[[#This Row],[Embellishment Area (m2)]]*Table1[[#This Row],[Construction Unit Rate ($/m)]]*Table1[[#This Row],[Embellishment Area Factor]]</f>
        <v>694657.76419356826</v>
      </c>
      <c r="K1893" s="246">
        <v>0</v>
      </c>
      <c r="L1893" s="337">
        <v>157.26221918381682</v>
      </c>
      <c r="M1893" s="88">
        <f>Table1[[#This Row],[Size of land (m2)]]*Table1[[#This Row],[Land Unit Rate ($/m2)]]</f>
        <v>0</v>
      </c>
      <c r="N1893" s="244">
        <v>2021</v>
      </c>
      <c r="O1893" s="202">
        <f>ROUND(IF(Table1[[#This Row],[Valuation Year]]=2016,(Table1[[#This Row],[Total Construction Cost ($)]]+Table1[[#This Row],[Land Value]])*('General Input Sheet'!$G$38/'General Input Sheet'!$G$43),Table1[[#This Row],[Total Construction Cost ($)]]+Table1[[#This Row],[Land Value]]),0)</f>
        <v>694658</v>
      </c>
      <c r="P1893" s="123" t="str" cm="1">
        <f t="array" ref="P1893">_xlfn.IFS(Table1[[#This Row],[Asset Class]]&lt;&gt;"Local","y",P$11=$E1893,"y",Table1[[#This Row],[Asset Class]]="Local","")</f>
        <v>y</v>
      </c>
      <c r="Q1893" s="86" t="str" cm="1">
        <f t="array" ref="Q1893">_xlfn.IFS(Table1[[#This Row],[Asset Class]]&lt;&gt;"Local","y",Q$11=$E1893,"y",Table1[[#This Row],[Asset Class]]="Local","")</f>
        <v>y</v>
      </c>
      <c r="R1893" s="86" t="str" cm="1">
        <f t="array" ref="R1893">_xlfn.IFS(Table1[[#This Row],[Asset Class]]&lt;&gt;"Local","y",R$11=$E1893,"y",Table1[[#This Row],[Asset Class]]="Local","")</f>
        <v>y</v>
      </c>
      <c r="S1893" s="341" t="str" cm="1">
        <f t="array" ref="S1893">_xlfn.IFS(Table1[[#This Row],[Asset Class]]&lt;&gt;"Local","y",S$11=$E1893,"y",Table1[[#This Row],[Asset Class]]="Local","")</f>
        <v>y</v>
      </c>
      <c r="T1893" s="50"/>
      <c r="U1893" s="95">
        <f>IF(Table1[[#This Row],[Asset Class]]&lt;&gt;"Local",0.25,IF(P1893="y",1,""))</f>
        <v>0.25</v>
      </c>
      <c r="V1893" s="415">
        <f>IF(Table1[[#This Row],[Asset Class]]&lt;&gt;"Local",0.25,IF(Q1893="y",1,""))</f>
        <v>0.25</v>
      </c>
      <c r="W1893" s="415">
        <f>IF(Table1[[#This Row],[Asset Class]]&lt;&gt;"Local",0.25,IF(R1893="y",1,""))</f>
        <v>0.25</v>
      </c>
      <c r="X1893" s="415">
        <f>IF(Table1[[#This Row],[Asset Class]]&lt;&gt;"Local",0.25,IF(S1893="y",1,""))</f>
        <v>0.25</v>
      </c>
      <c r="Y1893" s="95">
        <f t="shared" si="174"/>
        <v>1</v>
      </c>
      <c r="Z1893" s="50"/>
      <c r="AA1893" s="257">
        <f t="shared" si="175"/>
        <v>173664.5</v>
      </c>
      <c r="AB1893" s="258">
        <f t="shared" si="176"/>
        <v>173664.5</v>
      </c>
      <c r="AC1893" s="258">
        <f t="shared" si="177"/>
        <v>173664.5</v>
      </c>
      <c r="AD1893" s="258">
        <f t="shared" si="178"/>
        <v>173664.5</v>
      </c>
      <c r="AE1893" s="259">
        <f t="shared" si="179"/>
        <v>694658</v>
      </c>
    </row>
    <row r="1894" spans="1:31">
      <c r="A1894" s="26"/>
      <c r="B1894" s="210" t="s">
        <v>3278</v>
      </c>
      <c r="C1894" s="211" t="s">
        <v>3279</v>
      </c>
      <c r="D1894" s="211" t="s">
        <v>111</v>
      </c>
      <c r="E1894" s="211" t="s">
        <v>102</v>
      </c>
      <c r="F1894" s="241" t="s">
        <v>103</v>
      </c>
      <c r="G1894" s="357">
        <v>0.5</v>
      </c>
      <c r="H1894" s="360">
        <v>5274.7965443345402</v>
      </c>
      <c r="I1894" s="365">
        <v>143.96305955739601</v>
      </c>
      <c r="J1894" s="332">
        <f>Table1[[#This Row],[Embellishment Area (m2)]]*Table1[[#This Row],[Construction Unit Rate ($/m)]]*Table1[[#This Row],[Embellishment Area Factor]]</f>
        <v>379687.92453259003</v>
      </c>
      <c r="K1894" s="246">
        <v>0</v>
      </c>
      <c r="L1894" s="337">
        <v>39.027494808321961</v>
      </c>
      <c r="M1894" s="88">
        <f>Table1[[#This Row],[Size of land (m2)]]*Table1[[#This Row],[Land Unit Rate ($/m2)]]</f>
        <v>0</v>
      </c>
      <c r="N1894" s="244">
        <v>2021</v>
      </c>
      <c r="O1894" s="202">
        <f>ROUND(IF(Table1[[#This Row],[Valuation Year]]=2016,(Table1[[#This Row],[Total Construction Cost ($)]]+Table1[[#This Row],[Land Value]])*('General Input Sheet'!$G$38/'General Input Sheet'!$G$43),Table1[[#This Row],[Total Construction Cost ($)]]+Table1[[#This Row],[Land Value]]),0)</f>
        <v>379688</v>
      </c>
      <c r="P1894" s="123" t="str" cm="1">
        <f t="array" ref="P1894">_xlfn.IFS(Table1[[#This Row],[Asset Class]]&lt;&gt;"Local","y",P$11=$E1894,"y",Table1[[#This Row],[Asset Class]]="Local","")</f>
        <v/>
      </c>
      <c r="Q1894" s="86" t="str" cm="1">
        <f t="array" ref="Q1894">_xlfn.IFS(Table1[[#This Row],[Asset Class]]&lt;&gt;"Local","y",Q$11=$E1894,"y",Table1[[#This Row],[Asset Class]]="Local","")</f>
        <v/>
      </c>
      <c r="R1894" s="86" t="str" cm="1">
        <f t="array" ref="R1894">_xlfn.IFS(Table1[[#This Row],[Asset Class]]&lt;&gt;"Local","y",R$11=$E1894,"y",Table1[[#This Row],[Asset Class]]="Local","")</f>
        <v>y</v>
      </c>
      <c r="S1894" s="341" t="str" cm="1">
        <f t="array" ref="S1894">_xlfn.IFS(Table1[[#This Row],[Asset Class]]&lt;&gt;"Local","y",S$11=$E1894,"y",Table1[[#This Row],[Asset Class]]="Local","")</f>
        <v/>
      </c>
      <c r="T1894" s="50"/>
      <c r="U1894" s="95" t="str">
        <f>IF(Table1[[#This Row],[Asset Class]]&lt;&gt;"Local",0.25,IF(P1894="y",1,""))</f>
        <v/>
      </c>
      <c r="V1894" s="415" t="str">
        <f>IF(Table1[[#This Row],[Asset Class]]&lt;&gt;"Local",0.25,IF(Q1894="y",1,""))</f>
        <v/>
      </c>
      <c r="W1894" s="415">
        <f>IF(Table1[[#This Row],[Asset Class]]&lt;&gt;"Local",0.25,IF(R1894="y",1,""))</f>
        <v>1</v>
      </c>
      <c r="X1894" s="415" t="str">
        <f>IF(Table1[[#This Row],[Asset Class]]&lt;&gt;"Local",0.25,IF(S1894="y",1,""))</f>
        <v/>
      </c>
      <c r="Y1894" s="95">
        <f t="shared" si="174"/>
        <v>1</v>
      </c>
      <c r="Z1894" s="50"/>
      <c r="AA1894" s="257" t="str">
        <f t="shared" si="175"/>
        <v/>
      </c>
      <c r="AB1894" s="258" t="str">
        <f t="shared" si="176"/>
        <v/>
      </c>
      <c r="AC1894" s="258">
        <f t="shared" si="177"/>
        <v>379688</v>
      </c>
      <c r="AD1894" s="258" t="str">
        <f t="shared" si="178"/>
        <v/>
      </c>
      <c r="AE1894" s="259">
        <f t="shared" si="179"/>
        <v>379688</v>
      </c>
    </row>
    <row r="1895" spans="1:31">
      <c r="A1895" s="26"/>
      <c r="B1895" s="210" t="s">
        <v>3280</v>
      </c>
      <c r="C1895" s="211" t="s">
        <v>3281</v>
      </c>
      <c r="D1895" s="211" t="s">
        <v>111</v>
      </c>
      <c r="E1895" s="211" t="s">
        <v>107</v>
      </c>
      <c r="F1895" s="241" t="s">
        <v>103</v>
      </c>
      <c r="G1895" s="357">
        <v>0.5</v>
      </c>
      <c r="H1895" s="360">
        <v>1057.2316285179149</v>
      </c>
      <c r="I1895" s="365">
        <v>111.62041035606889</v>
      </c>
      <c r="J1895" s="332">
        <f>Table1[[#This Row],[Embellishment Area (m2)]]*Table1[[#This Row],[Construction Unit Rate ($/m)]]*Table1[[#This Row],[Embellishment Area Factor]]</f>
        <v>59004.314108292325</v>
      </c>
      <c r="K1895" s="246">
        <v>2114.4632570358299</v>
      </c>
      <c r="L1895" s="337">
        <v>66.125722619436161</v>
      </c>
      <c r="M1895" s="88">
        <f>Table1[[#This Row],[Size of land (m2)]]*Table1[[#This Row],[Land Unit Rate ($/m2)]]</f>
        <v>139820.41082374082</v>
      </c>
      <c r="N1895" s="244">
        <v>2021</v>
      </c>
      <c r="O1895" s="202">
        <f>ROUND(IF(Table1[[#This Row],[Valuation Year]]=2016,(Table1[[#This Row],[Total Construction Cost ($)]]+Table1[[#This Row],[Land Value]])*('General Input Sheet'!$G$38/'General Input Sheet'!$G$43),Table1[[#This Row],[Total Construction Cost ($)]]+Table1[[#This Row],[Land Value]]),0)</f>
        <v>198825</v>
      </c>
      <c r="P1895" s="123" t="str" cm="1">
        <f t="array" ref="P1895">_xlfn.IFS(Table1[[#This Row],[Asset Class]]&lt;&gt;"Local","y",P$11=$E1895,"y",Table1[[#This Row],[Asset Class]]="Local","")</f>
        <v>y</v>
      </c>
      <c r="Q1895" s="86" t="str" cm="1">
        <f t="array" ref="Q1895">_xlfn.IFS(Table1[[#This Row],[Asset Class]]&lt;&gt;"Local","y",Q$11=$E1895,"y",Table1[[#This Row],[Asset Class]]="Local","")</f>
        <v/>
      </c>
      <c r="R1895" s="86" t="str" cm="1">
        <f t="array" ref="R1895">_xlfn.IFS(Table1[[#This Row],[Asset Class]]&lt;&gt;"Local","y",R$11=$E1895,"y",Table1[[#This Row],[Asset Class]]="Local","")</f>
        <v/>
      </c>
      <c r="S1895" s="341" t="str" cm="1">
        <f t="array" ref="S1895">_xlfn.IFS(Table1[[#This Row],[Asset Class]]&lt;&gt;"Local","y",S$11=$E1895,"y",Table1[[#This Row],[Asset Class]]="Local","")</f>
        <v/>
      </c>
      <c r="T1895" s="50"/>
      <c r="U1895" s="95">
        <f>IF(Table1[[#This Row],[Asset Class]]&lt;&gt;"Local",0.25,IF(P1895="y",1,""))</f>
        <v>1</v>
      </c>
      <c r="V1895" s="415" t="str">
        <f>IF(Table1[[#This Row],[Asset Class]]&lt;&gt;"Local",0.25,IF(Q1895="y",1,""))</f>
        <v/>
      </c>
      <c r="W1895" s="415" t="str">
        <f>IF(Table1[[#This Row],[Asset Class]]&lt;&gt;"Local",0.25,IF(R1895="y",1,""))</f>
        <v/>
      </c>
      <c r="X1895" s="415" t="str">
        <f>IF(Table1[[#This Row],[Asset Class]]&lt;&gt;"Local",0.25,IF(S1895="y",1,""))</f>
        <v/>
      </c>
      <c r="Y1895" s="95">
        <f t="shared" si="174"/>
        <v>1</v>
      </c>
      <c r="Z1895" s="50"/>
      <c r="AA1895" s="257">
        <f t="shared" si="175"/>
        <v>198825</v>
      </c>
      <c r="AB1895" s="258" t="str">
        <f t="shared" si="176"/>
        <v/>
      </c>
      <c r="AC1895" s="258" t="str">
        <f t="shared" si="177"/>
        <v/>
      </c>
      <c r="AD1895" s="258" t="str">
        <f t="shared" si="178"/>
        <v/>
      </c>
      <c r="AE1895" s="259">
        <f t="shared" si="179"/>
        <v>198825</v>
      </c>
    </row>
    <row r="1896" spans="1:31">
      <c r="A1896" s="26"/>
      <c r="B1896" s="210" t="s">
        <v>3282</v>
      </c>
      <c r="C1896" s="211" t="s">
        <v>3283</v>
      </c>
      <c r="D1896" s="211" t="s">
        <v>111</v>
      </c>
      <c r="E1896" s="211" t="s">
        <v>102</v>
      </c>
      <c r="F1896" s="241" t="s">
        <v>103</v>
      </c>
      <c r="G1896" s="357">
        <v>0.5</v>
      </c>
      <c r="H1896" s="360">
        <v>2687.1687120576335</v>
      </c>
      <c r="I1896" s="365">
        <v>143.96305955739601</v>
      </c>
      <c r="J1896" s="332">
        <f>Table1[[#This Row],[Embellishment Area (m2)]]*Table1[[#This Row],[Construction Unit Rate ($/m)]]*Table1[[#This Row],[Embellishment Area Factor]]</f>
        <v>193426.51466736209</v>
      </c>
      <c r="K1896" s="246">
        <v>0</v>
      </c>
      <c r="L1896" s="337">
        <v>39.027494808321961</v>
      </c>
      <c r="M1896" s="88">
        <f>Table1[[#This Row],[Size of land (m2)]]*Table1[[#This Row],[Land Unit Rate ($/m2)]]</f>
        <v>0</v>
      </c>
      <c r="N1896" s="244">
        <v>2021</v>
      </c>
      <c r="O1896" s="202">
        <f>ROUND(IF(Table1[[#This Row],[Valuation Year]]=2016,(Table1[[#This Row],[Total Construction Cost ($)]]+Table1[[#This Row],[Land Value]])*('General Input Sheet'!$G$38/'General Input Sheet'!$G$43),Table1[[#This Row],[Total Construction Cost ($)]]+Table1[[#This Row],[Land Value]]),0)</f>
        <v>193427</v>
      </c>
      <c r="P1896" s="123" t="str" cm="1">
        <f t="array" ref="P1896">_xlfn.IFS(Table1[[#This Row],[Asset Class]]&lt;&gt;"Local","y",P$11=$E1896,"y",Table1[[#This Row],[Asset Class]]="Local","")</f>
        <v/>
      </c>
      <c r="Q1896" s="86" t="str" cm="1">
        <f t="array" ref="Q1896">_xlfn.IFS(Table1[[#This Row],[Asset Class]]&lt;&gt;"Local","y",Q$11=$E1896,"y",Table1[[#This Row],[Asset Class]]="Local","")</f>
        <v/>
      </c>
      <c r="R1896" s="86" t="str" cm="1">
        <f t="array" ref="R1896">_xlfn.IFS(Table1[[#This Row],[Asset Class]]&lt;&gt;"Local","y",R$11=$E1896,"y",Table1[[#This Row],[Asset Class]]="Local","")</f>
        <v>y</v>
      </c>
      <c r="S1896" s="341" t="str" cm="1">
        <f t="array" ref="S1896">_xlfn.IFS(Table1[[#This Row],[Asset Class]]&lt;&gt;"Local","y",S$11=$E1896,"y",Table1[[#This Row],[Asset Class]]="Local","")</f>
        <v/>
      </c>
      <c r="T1896" s="50"/>
      <c r="U1896" s="95" t="str">
        <f>IF(Table1[[#This Row],[Asset Class]]&lt;&gt;"Local",0.25,IF(P1896="y",1,""))</f>
        <v/>
      </c>
      <c r="V1896" s="415" t="str">
        <f>IF(Table1[[#This Row],[Asset Class]]&lt;&gt;"Local",0.25,IF(Q1896="y",1,""))</f>
        <v/>
      </c>
      <c r="W1896" s="415">
        <f>IF(Table1[[#This Row],[Asset Class]]&lt;&gt;"Local",0.25,IF(R1896="y",1,""))</f>
        <v>1</v>
      </c>
      <c r="X1896" s="415" t="str">
        <f>IF(Table1[[#This Row],[Asset Class]]&lt;&gt;"Local",0.25,IF(S1896="y",1,""))</f>
        <v/>
      </c>
      <c r="Y1896" s="95">
        <f t="shared" si="174"/>
        <v>1</v>
      </c>
      <c r="Z1896" s="50"/>
      <c r="AA1896" s="257" t="str">
        <f t="shared" si="175"/>
        <v/>
      </c>
      <c r="AB1896" s="258" t="str">
        <f t="shared" si="176"/>
        <v/>
      </c>
      <c r="AC1896" s="258">
        <f t="shared" si="177"/>
        <v>193427</v>
      </c>
      <c r="AD1896" s="258" t="str">
        <f t="shared" si="178"/>
        <v/>
      </c>
      <c r="AE1896" s="259">
        <f t="shared" si="179"/>
        <v>193427</v>
      </c>
    </row>
    <row r="1897" spans="1:31">
      <c r="A1897" s="26"/>
      <c r="B1897" s="210" t="s">
        <v>3284</v>
      </c>
      <c r="C1897" s="211" t="s">
        <v>3285</v>
      </c>
      <c r="D1897" s="211" t="s">
        <v>111</v>
      </c>
      <c r="E1897" s="211" t="s">
        <v>143</v>
      </c>
      <c r="F1897" s="241" t="s">
        <v>103</v>
      </c>
      <c r="G1897" s="357">
        <v>0.5</v>
      </c>
      <c r="H1897" s="360">
        <v>8436.9086532729107</v>
      </c>
      <c r="I1897" s="365">
        <v>115.6419902144599</v>
      </c>
      <c r="J1897" s="332">
        <f>Table1[[#This Row],[Embellishment Area (m2)]]*Table1[[#This Row],[Construction Unit Rate ($/m)]]*Table1[[#This Row],[Embellishment Area Factor]]</f>
        <v>487830.45396103896</v>
      </c>
      <c r="K1897" s="246">
        <v>16873.817306545821</v>
      </c>
      <c r="L1897" s="337">
        <v>85.331826959272703</v>
      </c>
      <c r="M1897" s="88">
        <f>Table1[[#This Row],[Size of land (m2)]]*Table1[[#This Row],[Land Unit Rate ($/m2)]]</f>
        <v>1439873.658544549</v>
      </c>
      <c r="N1897" s="244">
        <v>2021</v>
      </c>
      <c r="O1897" s="202">
        <f>ROUND(IF(Table1[[#This Row],[Valuation Year]]=2016,(Table1[[#This Row],[Total Construction Cost ($)]]+Table1[[#This Row],[Land Value]])*('General Input Sheet'!$G$38/'General Input Sheet'!$G$43),Table1[[#This Row],[Total Construction Cost ($)]]+Table1[[#This Row],[Land Value]]),0)</f>
        <v>1927704</v>
      </c>
      <c r="P1897" s="123" t="str" cm="1">
        <f t="array" ref="P1897">_xlfn.IFS(Table1[[#This Row],[Asset Class]]&lt;&gt;"Local","y",P$11=$E1897,"y",Table1[[#This Row],[Asset Class]]="Local","")</f>
        <v/>
      </c>
      <c r="Q1897" s="86" t="str" cm="1">
        <f t="array" ref="Q1897">_xlfn.IFS(Table1[[#This Row],[Asset Class]]&lt;&gt;"Local","y",Q$11=$E1897,"y",Table1[[#This Row],[Asset Class]]="Local","")</f>
        <v>y</v>
      </c>
      <c r="R1897" s="86" t="str" cm="1">
        <f t="array" ref="R1897">_xlfn.IFS(Table1[[#This Row],[Asset Class]]&lt;&gt;"Local","y",R$11=$E1897,"y",Table1[[#This Row],[Asset Class]]="Local","")</f>
        <v/>
      </c>
      <c r="S1897" s="341" t="str" cm="1">
        <f t="array" ref="S1897">_xlfn.IFS(Table1[[#This Row],[Asset Class]]&lt;&gt;"Local","y",S$11=$E1897,"y",Table1[[#This Row],[Asset Class]]="Local","")</f>
        <v/>
      </c>
      <c r="T1897" s="50"/>
      <c r="U1897" s="95" t="str">
        <f>IF(Table1[[#This Row],[Asset Class]]&lt;&gt;"Local",0.25,IF(P1897="y",1,""))</f>
        <v/>
      </c>
      <c r="V1897" s="415">
        <f>IF(Table1[[#This Row],[Asset Class]]&lt;&gt;"Local",0.25,IF(Q1897="y",1,""))</f>
        <v>1</v>
      </c>
      <c r="W1897" s="415" t="str">
        <f>IF(Table1[[#This Row],[Asset Class]]&lt;&gt;"Local",0.25,IF(R1897="y",1,""))</f>
        <v/>
      </c>
      <c r="X1897" s="415" t="str">
        <f>IF(Table1[[#This Row],[Asset Class]]&lt;&gt;"Local",0.25,IF(S1897="y",1,""))</f>
        <v/>
      </c>
      <c r="Y1897" s="95">
        <f t="shared" si="174"/>
        <v>1</v>
      </c>
      <c r="Z1897" s="50"/>
      <c r="AA1897" s="257" t="str">
        <f t="shared" si="175"/>
        <v/>
      </c>
      <c r="AB1897" s="258">
        <f t="shared" si="176"/>
        <v>1927704</v>
      </c>
      <c r="AC1897" s="258" t="str">
        <f t="shared" si="177"/>
        <v/>
      </c>
      <c r="AD1897" s="258" t="str">
        <f t="shared" si="178"/>
        <v/>
      </c>
      <c r="AE1897" s="259">
        <f t="shared" si="179"/>
        <v>1927704</v>
      </c>
    </row>
    <row r="1898" spans="1:31">
      <c r="A1898" s="26"/>
      <c r="B1898" s="210" t="s">
        <v>3286</v>
      </c>
      <c r="C1898" s="211" t="s">
        <v>3287</v>
      </c>
      <c r="D1898" s="211" t="s">
        <v>106</v>
      </c>
      <c r="E1898" s="211" t="s">
        <v>114</v>
      </c>
      <c r="F1898" s="241" t="s">
        <v>108</v>
      </c>
      <c r="G1898" s="357">
        <v>0.5</v>
      </c>
      <c r="H1898" s="360">
        <v>4224.3360002438976</v>
      </c>
      <c r="I1898" s="365">
        <v>566.28724924743767</v>
      </c>
      <c r="J1898" s="332">
        <f>Table1[[#This Row],[Embellishment Area (m2)]]*Table1[[#This Row],[Construction Unit Rate ($/m)]]*Table1[[#This Row],[Embellishment Area Factor]]</f>
        <v>1196093.80673752</v>
      </c>
      <c r="K1898" s="246">
        <v>8448.6720004877952</v>
      </c>
      <c r="L1898" s="337">
        <v>75.676903388107434</v>
      </c>
      <c r="M1898" s="88">
        <f>Table1[[#This Row],[Size of land (m2)]]*Table1[[#This Row],[Land Unit Rate ($/m2)]]</f>
        <v>639369.33473872324</v>
      </c>
      <c r="N1898" s="244">
        <v>2021</v>
      </c>
      <c r="O1898" s="202">
        <f>ROUND(IF(Table1[[#This Row],[Valuation Year]]=2016,(Table1[[#This Row],[Total Construction Cost ($)]]+Table1[[#This Row],[Land Value]])*('General Input Sheet'!$G$38/'General Input Sheet'!$G$43),Table1[[#This Row],[Total Construction Cost ($)]]+Table1[[#This Row],[Land Value]]),0)</f>
        <v>1835463</v>
      </c>
      <c r="P1898" s="123" t="str" cm="1">
        <f t="array" ref="P1898">_xlfn.IFS(Table1[[#This Row],[Asset Class]]&lt;&gt;"Local","y",P$11=$E1898,"y",Table1[[#This Row],[Asset Class]]="Local","")</f>
        <v>y</v>
      </c>
      <c r="Q1898" s="86" t="str" cm="1">
        <f t="array" ref="Q1898">_xlfn.IFS(Table1[[#This Row],[Asset Class]]&lt;&gt;"Local","y",Q$11=$E1898,"y",Table1[[#This Row],[Asset Class]]="Local","")</f>
        <v>y</v>
      </c>
      <c r="R1898" s="86" t="str" cm="1">
        <f t="array" ref="R1898">_xlfn.IFS(Table1[[#This Row],[Asset Class]]&lt;&gt;"Local","y",R$11=$E1898,"y",Table1[[#This Row],[Asset Class]]="Local","")</f>
        <v>y</v>
      </c>
      <c r="S1898" s="341" t="str" cm="1">
        <f t="array" ref="S1898">_xlfn.IFS(Table1[[#This Row],[Asset Class]]&lt;&gt;"Local","y",S$11=$E1898,"y",Table1[[#This Row],[Asset Class]]="Local","")</f>
        <v>y</v>
      </c>
      <c r="T1898" s="50"/>
      <c r="U1898" s="95">
        <f>IF(Table1[[#This Row],[Asset Class]]&lt;&gt;"Local",0.25,IF(P1898="y",1,""))</f>
        <v>0.25</v>
      </c>
      <c r="V1898" s="415">
        <f>IF(Table1[[#This Row],[Asset Class]]&lt;&gt;"Local",0.25,IF(Q1898="y",1,""))</f>
        <v>0.25</v>
      </c>
      <c r="W1898" s="415">
        <f>IF(Table1[[#This Row],[Asset Class]]&lt;&gt;"Local",0.25,IF(R1898="y",1,""))</f>
        <v>0.25</v>
      </c>
      <c r="X1898" s="415">
        <f>IF(Table1[[#This Row],[Asset Class]]&lt;&gt;"Local",0.25,IF(S1898="y",1,""))</f>
        <v>0.25</v>
      </c>
      <c r="Y1898" s="95">
        <f t="shared" si="174"/>
        <v>1</v>
      </c>
      <c r="Z1898" s="50"/>
      <c r="AA1898" s="257">
        <f t="shared" si="175"/>
        <v>458865.75</v>
      </c>
      <c r="AB1898" s="258">
        <f t="shared" si="176"/>
        <v>458865.75</v>
      </c>
      <c r="AC1898" s="258">
        <f t="shared" si="177"/>
        <v>458865.75</v>
      </c>
      <c r="AD1898" s="258">
        <f t="shared" si="178"/>
        <v>458865.75</v>
      </c>
      <c r="AE1898" s="259">
        <f t="shared" si="179"/>
        <v>1835463</v>
      </c>
    </row>
    <row r="1899" spans="1:31">
      <c r="A1899" s="26"/>
      <c r="B1899" s="210" t="s">
        <v>3288</v>
      </c>
      <c r="C1899" s="211" t="s">
        <v>3289</v>
      </c>
      <c r="D1899" s="211" t="s">
        <v>111</v>
      </c>
      <c r="E1899" s="211" t="s">
        <v>107</v>
      </c>
      <c r="F1899" s="241" t="s">
        <v>136</v>
      </c>
      <c r="G1899" s="357">
        <v>0.5</v>
      </c>
      <c r="H1899" s="360">
        <v>593.91582062686598</v>
      </c>
      <c r="I1899" s="365">
        <v>111.62041035606889</v>
      </c>
      <c r="J1899" s="332">
        <f>Table1[[#This Row],[Embellishment Area (m2)]]*Table1[[#This Row],[Construction Unit Rate ($/m)]]*Table1[[#This Row],[Embellishment Area Factor]]</f>
        <v>33146.563807666091</v>
      </c>
      <c r="K1899" s="246">
        <v>0</v>
      </c>
      <c r="L1899" s="337">
        <v>66.125722619436161</v>
      </c>
      <c r="M1899" s="88">
        <f>Table1[[#This Row],[Size of land (m2)]]*Table1[[#This Row],[Land Unit Rate ($/m2)]]</f>
        <v>0</v>
      </c>
      <c r="N1899" s="244">
        <v>2021</v>
      </c>
      <c r="O1899" s="202">
        <f>ROUND(IF(Table1[[#This Row],[Valuation Year]]=2016,(Table1[[#This Row],[Total Construction Cost ($)]]+Table1[[#This Row],[Land Value]])*('General Input Sheet'!$G$38/'General Input Sheet'!$G$43),Table1[[#This Row],[Total Construction Cost ($)]]+Table1[[#This Row],[Land Value]]),0)</f>
        <v>33147</v>
      </c>
      <c r="P1899" s="123" t="str" cm="1">
        <f t="array" ref="P1899">_xlfn.IFS(Table1[[#This Row],[Asset Class]]&lt;&gt;"Local","y",P$11=$E1899,"y",Table1[[#This Row],[Asset Class]]="Local","")</f>
        <v>y</v>
      </c>
      <c r="Q1899" s="86" t="str" cm="1">
        <f t="array" ref="Q1899">_xlfn.IFS(Table1[[#This Row],[Asset Class]]&lt;&gt;"Local","y",Q$11=$E1899,"y",Table1[[#This Row],[Asset Class]]="Local","")</f>
        <v/>
      </c>
      <c r="R1899" s="86" t="str" cm="1">
        <f t="array" ref="R1899">_xlfn.IFS(Table1[[#This Row],[Asset Class]]&lt;&gt;"Local","y",R$11=$E1899,"y",Table1[[#This Row],[Asset Class]]="Local","")</f>
        <v/>
      </c>
      <c r="S1899" s="341" t="str" cm="1">
        <f t="array" ref="S1899">_xlfn.IFS(Table1[[#This Row],[Asset Class]]&lt;&gt;"Local","y",S$11=$E1899,"y",Table1[[#This Row],[Asset Class]]="Local","")</f>
        <v/>
      </c>
      <c r="T1899" s="50"/>
      <c r="U1899" s="95">
        <f>IF(Table1[[#This Row],[Asset Class]]&lt;&gt;"Local",0.25,IF(P1899="y",1,""))</f>
        <v>1</v>
      </c>
      <c r="V1899" s="415" t="str">
        <f>IF(Table1[[#This Row],[Asset Class]]&lt;&gt;"Local",0.25,IF(Q1899="y",1,""))</f>
        <v/>
      </c>
      <c r="W1899" s="415" t="str">
        <f>IF(Table1[[#This Row],[Asset Class]]&lt;&gt;"Local",0.25,IF(R1899="y",1,""))</f>
        <v/>
      </c>
      <c r="X1899" s="415" t="str">
        <f>IF(Table1[[#This Row],[Asset Class]]&lt;&gt;"Local",0.25,IF(S1899="y",1,""))</f>
        <v/>
      </c>
      <c r="Y1899" s="95">
        <f t="shared" si="174"/>
        <v>1</v>
      </c>
      <c r="Z1899" s="50"/>
      <c r="AA1899" s="257">
        <f t="shared" si="175"/>
        <v>33147</v>
      </c>
      <c r="AB1899" s="258" t="str">
        <f t="shared" si="176"/>
        <v/>
      </c>
      <c r="AC1899" s="258" t="str">
        <f t="shared" si="177"/>
        <v/>
      </c>
      <c r="AD1899" s="258" t="str">
        <f t="shared" si="178"/>
        <v/>
      </c>
      <c r="AE1899" s="259">
        <f t="shared" si="179"/>
        <v>33147</v>
      </c>
    </row>
    <row r="1900" spans="1:31">
      <c r="A1900" s="26"/>
      <c r="B1900" s="210" t="s">
        <v>3288</v>
      </c>
      <c r="C1900" s="211" t="s">
        <v>3290</v>
      </c>
      <c r="D1900" s="211" t="s">
        <v>111</v>
      </c>
      <c r="E1900" s="211" t="s">
        <v>107</v>
      </c>
      <c r="F1900" s="241" t="s">
        <v>103</v>
      </c>
      <c r="G1900" s="357">
        <v>0.5</v>
      </c>
      <c r="H1900" s="360">
        <v>593.91522650014747</v>
      </c>
      <c r="I1900" s="365">
        <v>111.62041035606889</v>
      </c>
      <c r="J1900" s="332">
        <f>Table1[[#This Row],[Embellishment Area (m2)]]*Table1[[#This Row],[Construction Unit Rate ($/m)]]*Table1[[#This Row],[Embellishment Area Factor]]</f>
        <v>33146.530649332031</v>
      </c>
      <c r="K1900" s="246">
        <v>0</v>
      </c>
      <c r="L1900" s="337">
        <v>66.125722619436161</v>
      </c>
      <c r="M1900" s="88">
        <f>Table1[[#This Row],[Size of land (m2)]]*Table1[[#This Row],[Land Unit Rate ($/m2)]]</f>
        <v>0</v>
      </c>
      <c r="N1900" s="244">
        <v>2021</v>
      </c>
      <c r="O1900" s="202">
        <f>ROUND(IF(Table1[[#This Row],[Valuation Year]]=2016,(Table1[[#This Row],[Total Construction Cost ($)]]+Table1[[#This Row],[Land Value]])*('General Input Sheet'!$G$38/'General Input Sheet'!$G$43),Table1[[#This Row],[Total Construction Cost ($)]]+Table1[[#This Row],[Land Value]]),0)</f>
        <v>33147</v>
      </c>
      <c r="P1900" s="123" t="str" cm="1">
        <f t="array" ref="P1900">_xlfn.IFS(Table1[[#This Row],[Asset Class]]&lt;&gt;"Local","y",P$11=$E1900,"y",Table1[[#This Row],[Asset Class]]="Local","")</f>
        <v>y</v>
      </c>
      <c r="Q1900" s="86" t="str" cm="1">
        <f t="array" ref="Q1900">_xlfn.IFS(Table1[[#This Row],[Asset Class]]&lt;&gt;"Local","y",Q$11=$E1900,"y",Table1[[#This Row],[Asset Class]]="Local","")</f>
        <v/>
      </c>
      <c r="R1900" s="86" t="str" cm="1">
        <f t="array" ref="R1900">_xlfn.IFS(Table1[[#This Row],[Asset Class]]&lt;&gt;"Local","y",R$11=$E1900,"y",Table1[[#This Row],[Asset Class]]="Local","")</f>
        <v/>
      </c>
      <c r="S1900" s="341" t="str" cm="1">
        <f t="array" ref="S1900">_xlfn.IFS(Table1[[#This Row],[Asset Class]]&lt;&gt;"Local","y",S$11=$E1900,"y",Table1[[#This Row],[Asset Class]]="Local","")</f>
        <v/>
      </c>
      <c r="T1900" s="50"/>
      <c r="U1900" s="95">
        <f>IF(Table1[[#This Row],[Asset Class]]&lt;&gt;"Local",0.25,IF(P1900="y",1,""))</f>
        <v>1</v>
      </c>
      <c r="V1900" s="415" t="str">
        <f>IF(Table1[[#This Row],[Asset Class]]&lt;&gt;"Local",0.25,IF(Q1900="y",1,""))</f>
        <v/>
      </c>
      <c r="W1900" s="415" t="str">
        <f>IF(Table1[[#This Row],[Asset Class]]&lt;&gt;"Local",0.25,IF(R1900="y",1,""))</f>
        <v/>
      </c>
      <c r="X1900" s="415" t="str">
        <f>IF(Table1[[#This Row],[Asset Class]]&lt;&gt;"Local",0.25,IF(S1900="y",1,""))</f>
        <v/>
      </c>
      <c r="Y1900" s="95">
        <f t="shared" si="174"/>
        <v>1</v>
      </c>
      <c r="Z1900" s="50"/>
      <c r="AA1900" s="257">
        <f t="shared" si="175"/>
        <v>33147</v>
      </c>
      <c r="AB1900" s="258" t="str">
        <f t="shared" si="176"/>
        <v/>
      </c>
      <c r="AC1900" s="258" t="str">
        <f t="shared" si="177"/>
        <v/>
      </c>
      <c r="AD1900" s="258" t="str">
        <f t="shared" si="178"/>
        <v/>
      </c>
      <c r="AE1900" s="259">
        <f t="shared" si="179"/>
        <v>33147</v>
      </c>
    </row>
    <row r="1901" spans="1:31">
      <c r="A1901" s="26"/>
      <c r="B1901" s="210" t="s">
        <v>3291</v>
      </c>
      <c r="C1901" s="211" t="s">
        <v>3292</v>
      </c>
      <c r="D1901" s="211" t="s">
        <v>111</v>
      </c>
      <c r="E1901" s="211" t="s">
        <v>107</v>
      </c>
      <c r="F1901" s="241" t="s">
        <v>103</v>
      </c>
      <c r="G1901" s="357">
        <v>0.5</v>
      </c>
      <c r="H1901" s="360">
        <v>1541.3636143247295</v>
      </c>
      <c r="I1901" s="365">
        <v>111.62041035606889</v>
      </c>
      <c r="J1901" s="332">
        <f>Table1[[#This Row],[Embellishment Area (m2)]]*Table1[[#This Row],[Construction Unit Rate ($/m)]]*Table1[[#This Row],[Embellishment Area Factor]]</f>
        <v>86023.819569419909</v>
      </c>
      <c r="K1901" s="246">
        <v>0</v>
      </c>
      <c r="L1901" s="337">
        <v>66.125722619436161</v>
      </c>
      <c r="M1901" s="88">
        <f>Table1[[#This Row],[Size of land (m2)]]*Table1[[#This Row],[Land Unit Rate ($/m2)]]</f>
        <v>0</v>
      </c>
      <c r="N1901" s="244">
        <v>2021</v>
      </c>
      <c r="O1901" s="202">
        <f>ROUND(IF(Table1[[#This Row],[Valuation Year]]=2016,(Table1[[#This Row],[Total Construction Cost ($)]]+Table1[[#This Row],[Land Value]])*('General Input Sheet'!$G$38/'General Input Sheet'!$G$43),Table1[[#This Row],[Total Construction Cost ($)]]+Table1[[#This Row],[Land Value]]),0)</f>
        <v>86024</v>
      </c>
      <c r="P1901" s="123" t="str" cm="1">
        <f t="array" ref="P1901">_xlfn.IFS(Table1[[#This Row],[Asset Class]]&lt;&gt;"Local","y",P$11=$E1901,"y",Table1[[#This Row],[Asset Class]]="Local","")</f>
        <v>y</v>
      </c>
      <c r="Q1901" s="86" t="str" cm="1">
        <f t="array" ref="Q1901">_xlfn.IFS(Table1[[#This Row],[Asset Class]]&lt;&gt;"Local","y",Q$11=$E1901,"y",Table1[[#This Row],[Asset Class]]="Local","")</f>
        <v/>
      </c>
      <c r="R1901" s="86" t="str" cm="1">
        <f t="array" ref="R1901">_xlfn.IFS(Table1[[#This Row],[Asset Class]]&lt;&gt;"Local","y",R$11=$E1901,"y",Table1[[#This Row],[Asset Class]]="Local","")</f>
        <v/>
      </c>
      <c r="S1901" s="341" t="str" cm="1">
        <f t="array" ref="S1901">_xlfn.IFS(Table1[[#This Row],[Asset Class]]&lt;&gt;"Local","y",S$11=$E1901,"y",Table1[[#This Row],[Asset Class]]="Local","")</f>
        <v/>
      </c>
      <c r="T1901" s="50"/>
      <c r="U1901" s="95">
        <f>IF(Table1[[#This Row],[Asset Class]]&lt;&gt;"Local",0.25,IF(P1901="y",1,""))</f>
        <v>1</v>
      </c>
      <c r="V1901" s="415" t="str">
        <f>IF(Table1[[#This Row],[Asset Class]]&lt;&gt;"Local",0.25,IF(Q1901="y",1,""))</f>
        <v/>
      </c>
      <c r="W1901" s="415" t="str">
        <f>IF(Table1[[#This Row],[Asset Class]]&lt;&gt;"Local",0.25,IF(R1901="y",1,""))</f>
        <v/>
      </c>
      <c r="X1901" s="415" t="str">
        <f>IF(Table1[[#This Row],[Asset Class]]&lt;&gt;"Local",0.25,IF(S1901="y",1,""))</f>
        <v/>
      </c>
      <c r="Y1901" s="95">
        <f t="shared" si="174"/>
        <v>1</v>
      </c>
      <c r="Z1901" s="50"/>
      <c r="AA1901" s="257">
        <f t="shared" si="175"/>
        <v>86024</v>
      </c>
      <c r="AB1901" s="258" t="str">
        <f t="shared" si="176"/>
        <v/>
      </c>
      <c r="AC1901" s="258" t="str">
        <f t="shared" si="177"/>
        <v/>
      </c>
      <c r="AD1901" s="258" t="str">
        <f t="shared" si="178"/>
        <v/>
      </c>
      <c r="AE1901" s="259">
        <f t="shared" si="179"/>
        <v>86024</v>
      </c>
    </row>
    <row r="1902" spans="1:31">
      <c r="A1902" s="26"/>
      <c r="B1902" s="210" t="s">
        <v>3293</v>
      </c>
      <c r="C1902" s="211" t="s">
        <v>3294</v>
      </c>
      <c r="D1902" s="211" t="s">
        <v>111</v>
      </c>
      <c r="E1902" s="211" t="s">
        <v>143</v>
      </c>
      <c r="F1902" s="241" t="s">
        <v>103</v>
      </c>
      <c r="G1902" s="357">
        <v>0.5</v>
      </c>
      <c r="H1902" s="360">
        <v>8356.9465662606053</v>
      </c>
      <c r="I1902" s="365">
        <v>115.6419902144599</v>
      </c>
      <c r="J1902" s="332">
        <f>Table1[[#This Row],[Embellishment Area (m2)]]*Table1[[#This Row],[Construction Unit Rate ($/m)]]*Table1[[#This Row],[Embellishment Area Factor]]</f>
        <v>483206.96651913656</v>
      </c>
      <c r="K1902" s="246">
        <v>0</v>
      </c>
      <c r="L1902" s="337">
        <v>85.331826959272703</v>
      </c>
      <c r="M1902" s="88">
        <f>Table1[[#This Row],[Size of land (m2)]]*Table1[[#This Row],[Land Unit Rate ($/m2)]]</f>
        <v>0</v>
      </c>
      <c r="N1902" s="244">
        <v>2021</v>
      </c>
      <c r="O1902" s="202">
        <f>ROUND(IF(Table1[[#This Row],[Valuation Year]]=2016,(Table1[[#This Row],[Total Construction Cost ($)]]+Table1[[#This Row],[Land Value]])*('General Input Sheet'!$G$38/'General Input Sheet'!$G$43),Table1[[#This Row],[Total Construction Cost ($)]]+Table1[[#This Row],[Land Value]]),0)</f>
        <v>483207</v>
      </c>
      <c r="P1902" s="123" t="str" cm="1">
        <f t="array" ref="P1902">_xlfn.IFS(Table1[[#This Row],[Asset Class]]&lt;&gt;"Local","y",P$11=$E1902,"y",Table1[[#This Row],[Asset Class]]="Local","")</f>
        <v/>
      </c>
      <c r="Q1902" s="86" t="str" cm="1">
        <f t="array" ref="Q1902">_xlfn.IFS(Table1[[#This Row],[Asset Class]]&lt;&gt;"Local","y",Q$11=$E1902,"y",Table1[[#This Row],[Asset Class]]="Local","")</f>
        <v>y</v>
      </c>
      <c r="R1902" s="86" t="str" cm="1">
        <f t="array" ref="R1902">_xlfn.IFS(Table1[[#This Row],[Asset Class]]&lt;&gt;"Local","y",R$11=$E1902,"y",Table1[[#This Row],[Asset Class]]="Local","")</f>
        <v/>
      </c>
      <c r="S1902" s="341" t="str" cm="1">
        <f t="array" ref="S1902">_xlfn.IFS(Table1[[#This Row],[Asset Class]]&lt;&gt;"Local","y",S$11=$E1902,"y",Table1[[#This Row],[Asset Class]]="Local","")</f>
        <v/>
      </c>
      <c r="T1902" s="50"/>
      <c r="U1902" s="95" t="str">
        <f>IF(Table1[[#This Row],[Asset Class]]&lt;&gt;"Local",0.25,IF(P1902="y",1,""))</f>
        <v/>
      </c>
      <c r="V1902" s="415">
        <f>IF(Table1[[#This Row],[Asset Class]]&lt;&gt;"Local",0.25,IF(Q1902="y",1,""))</f>
        <v>1</v>
      </c>
      <c r="W1902" s="415" t="str">
        <f>IF(Table1[[#This Row],[Asset Class]]&lt;&gt;"Local",0.25,IF(R1902="y",1,""))</f>
        <v/>
      </c>
      <c r="X1902" s="415" t="str">
        <f>IF(Table1[[#This Row],[Asset Class]]&lt;&gt;"Local",0.25,IF(S1902="y",1,""))</f>
        <v/>
      </c>
      <c r="Y1902" s="95">
        <f t="shared" si="174"/>
        <v>1</v>
      </c>
      <c r="Z1902" s="50"/>
      <c r="AA1902" s="257" t="str">
        <f t="shared" si="175"/>
        <v/>
      </c>
      <c r="AB1902" s="258">
        <f t="shared" si="176"/>
        <v>483207</v>
      </c>
      <c r="AC1902" s="258" t="str">
        <f t="shared" si="177"/>
        <v/>
      </c>
      <c r="AD1902" s="258" t="str">
        <f t="shared" si="178"/>
        <v/>
      </c>
      <c r="AE1902" s="259">
        <f t="shared" si="179"/>
        <v>483207</v>
      </c>
    </row>
    <row r="1903" spans="1:31">
      <c r="A1903" s="26"/>
      <c r="B1903" s="210" t="s">
        <v>3293</v>
      </c>
      <c r="C1903" s="211" t="s">
        <v>3295</v>
      </c>
      <c r="D1903" s="211" t="s">
        <v>111</v>
      </c>
      <c r="E1903" s="211" t="s">
        <v>143</v>
      </c>
      <c r="F1903" s="241" t="s">
        <v>108</v>
      </c>
      <c r="G1903" s="357">
        <v>0.5</v>
      </c>
      <c r="H1903" s="360">
        <v>28949.754464281519</v>
      </c>
      <c r="I1903" s="365">
        <v>115.6419902144599</v>
      </c>
      <c r="J1903" s="332">
        <f>Table1[[#This Row],[Embellishment Area (m2)]]*Table1[[#This Row],[Construction Unit Rate ($/m)]]*Table1[[#This Row],[Embellishment Area Factor]]</f>
        <v>1673903.6112347301</v>
      </c>
      <c r="K1903" s="246">
        <v>0</v>
      </c>
      <c r="L1903" s="337">
        <v>85.331826959272703</v>
      </c>
      <c r="M1903" s="88">
        <f>Table1[[#This Row],[Size of land (m2)]]*Table1[[#This Row],[Land Unit Rate ($/m2)]]</f>
        <v>0</v>
      </c>
      <c r="N1903" s="244">
        <v>2021</v>
      </c>
      <c r="O1903" s="202">
        <f>ROUND(IF(Table1[[#This Row],[Valuation Year]]=2016,(Table1[[#This Row],[Total Construction Cost ($)]]+Table1[[#This Row],[Land Value]])*('General Input Sheet'!$G$38/'General Input Sheet'!$G$43),Table1[[#This Row],[Total Construction Cost ($)]]+Table1[[#This Row],[Land Value]]),0)</f>
        <v>1673904</v>
      </c>
      <c r="P1903" s="123" t="str" cm="1">
        <f t="array" ref="P1903">_xlfn.IFS(Table1[[#This Row],[Asset Class]]&lt;&gt;"Local","y",P$11=$E1903,"y",Table1[[#This Row],[Asset Class]]="Local","")</f>
        <v/>
      </c>
      <c r="Q1903" s="86" t="str" cm="1">
        <f t="array" ref="Q1903">_xlfn.IFS(Table1[[#This Row],[Asset Class]]&lt;&gt;"Local","y",Q$11=$E1903,"y",Table1[[#This Row],[Asset Class]]="Local","")</f>
        <v>y</v>
      </c>
      <c r="R1903" s="86" t="str" cm="1">
        <f t="array" ref="R1903">_xlfn.IFS(Table1[[#This Row],[Asset Class]]&lt;&gt;"Local","y",R$11=$E1903,"y",Table1[[#This Row],[Asset Class]]="Local","")</f>
        <v/>
      </c>
      <c r="S1903" s="341" t="str" cm="1">
        <f t="array" ref="S1903">_xlfn.IFS(Table1[[#This Row],[Asset Class]]&lt;&gt;"Local","y",S$11=$E1903,"y",Table1[[#This Row],[Asset Class]]="Local","")</f>
        <v/>
      </c>
      <c r="T1903" s="50"/>
      <c r="U1903" s="95" t="str">
        <f>IF(Table1[[#This Row],[Asset Class]]&lt;&gt;"Local",0.25,IF(P1903="y",1,""))</f>
        <v/>
      </c>
      <c r="V1903" s="415">
        <f>IF(Table1[[#This Row],[Asset Class]]&lt;&gt;"Local",0.25,IF(Q1903="y",1,""))</f>
        <v>1</v>
      </c>
      <c r="W1903" s="415" t="str">
        <f>IF(Table1[[#This Row],[Asset Class]]&lt;&gt;"Local",0.25,IF(R1903="y",1,""))</f>
        <v/>
      </c>
      <c r="X1903" s="415" t="str">
        <f>IF(Table1[[#This Row],[Asset Class]]&lt;&gt;"Local",0.25,IF(S1903="y",1,""))</f>
        <v/>
      </c>
      <c r="Y1903" s="95">
        <f t="shared" si="174"/>
        <v>1</v>
      </c>
      <c r="Z1903" s="50"/>
      <c r="AA1903" s="257" t="str">
        <f t="shared" si="175"/>
        <v/>
      </c>
      <c r="AB1903" s="258">
        <f t="shared" si="176"/>
        <v>1673904</v>
      </c>
      <c r="AC1903" s="258" t="str">
        <f t="shared" si="177"/>
        <v/>
      </c>
      <c r="AD1903" s="258" t="str">
        <f t="shared" si="178"/>
        <v/>
      </c>
      <c r="AE1903" s="259">
        <f t="shared" si="179"/>
        <v>1673904</v>
      </c>
    </row>
    <row r="1904" spans="1:31">
      <c r="A1904" s="26"/>
      <c r="B1904" s="210" t="s">
        <v>3293</v>
      </c>
      <c r="C1904" s="211" t="s">
        <v>3296</v>
      </c>
      <c r="D1904" s="211" t="s">
        <v>111</v>
      </c>
      <c r="E1904" s="211" t="s">
        <v>143</v>
      </c>
      <c r="F1904" s="241" t="s">
        <v>103</v>
      </c>
      <c r="G1904" s="357">
        <v>0.5</v>
      </c>
      <c r="H1904" s="360">
        <v>1471.8422469831364</v>
      </c>
      <c r="I1904" s="365">
        <v>115.6419902144599</v>
      </c>
      <c r="J1904" s="332">
        <f>Table1[[#This Row],[Embellishment Area (m2)]]*Table1[[#This Row],[Construction Unit Rate ($/m)]]*Table1[[#This Row],[Embellishment Area Factor]]</f>
        <v>85103.383361426269</v>
      </c>
      <c r="K1904" s="246">
        <v>0</v>
      </c>
      <c r="L1904" s="337">
        <v>85.331826959272703</v>
      </c>
      <c r="M1904" s="88">
        <f>Table1[[#This Row],[Size of land (m2)]]*Table1[[#This Row],[Land Unit Rate ($/m2)]]</f>
        <v>0</v>
      </c>
      <c r="N1904" s="244">
        <v>2021</v>
      </c>
      <c r="O1904" s="202">
        <f>ROUND(IF(Table1[[#This Row],[Valuation Year]]=2016,(Table1[[#This Row],[Total Construction Cost ($)]]+Table1[[#This Row],[Land Value]])*('General Input Sheet'!$G$38/'General Input Sheet'!$G$43),Table1[[#This Row],[Total Construction Cost ($)]]+Table1[[#This Row],[Land Value]]),0)</f>
        <v>85103</v>
      </c>
      <c r="P1904" s="123" t="str" cm="1">
        <f t="array" ref="P1904">_xlfn.IFS(Table1[[#This Row],[Asset Class]]&lt;&gt;"Local","y",P$11=$E1904,"y",Table1[[#This Row],[Asset Class]]="Local","")</f>
        <v/>
      </c>
      <c r="Q1904" s="86" t="str" cm="1">
        <f t="array" ref="Q1904">_xlfn.IFS(Table1[[#This Row],[Asset Class]]&lt;&gt;"Local","y",Q$11=$E1904,"y",Table1[[#This Row],[Asset Class]]="Local","")</f>
        <v>y</v>
      </c>
      <c r="R1904" s="86" t="str" cm="1">
        <f t="array" ref="R1904">_xlfn.IFS(Table1[[#This Row],[Asset Class]]&lt;&gt;"Local","y",R$11=$E1904,"y",Table1[[#This Row],[Asset Class]]="Local","")</f>
        <v/>
      </c>
      <c r="S1904" s="341" t="str" cm="1">
        <f t="array" ref="S1904">_xlfn.IFS(Table1[[#This Row],[Asset Class]]&lt;&gt;"Local","y",S$11=$E1904,"y",Table1[[#This Row],[Asset Class]]="Local","")</f>
        <v/>
      </c>
      <c r="T1904" s="50"/>
      <c r="U1904" s="95" t="str">
        <f>IF(Table1[[#This Row],[Asset Class]]&lt;&gt;"Local",0.25,IF(P1904="y",1,""))</f>
        <v/>
      </c>
      <c r="V1904" s="415">
        <f>IF(Table1[[#This Row],[Asset Class]]&lt;&gt;"Local",0.25,IF(Q1904="y",1,""))</f>
        <v>1</v>
      </c>
      <c r="W1904" s="415" t="str">
        <f>IF(Table1[[#This Row],[Asset Class]]&lt;&gt;"Local",0.25,IF(R1904="y",1,""))</f>
        <v/>
      </c>
      <c r="X1904" s="415" t="str">
        <f>IF(Table1[[#This Row],[Asset Class]]&lt;&gt;"Local",0.25,IF(S1904="y",1,""))</f>
        <v/>
      </c>
      <c r="Y1904" s="95">
        <f t="shared" si="174"/>
        <v>1</v>
      </c>
      <c r="Z1904" s="50"/>
      <c r="AA1904" s="257" t="str">
        <f t="shared" si="175"/>
        <v/>
      </c>
      <c r="AB1904" s="258">
        <f t="shared" si="176"/>
        <v>85103</v>
      </c>
      <c r="AC1904" s="258" t="str">
        <f t="shared" si="177"/>
        <v/>
      </c>
      <c r="AD1904" s="258" t="str">
        <f t="shared" si="178"/>
        <v/>
      </c>
      <c r="AE1904" s="259">
        <f t="shared" si="179"/>
        <v>85103</v>
      </c>
    </row>
    <row r="1905" spans="1:31">
      <c r="A1905" s="26"/>
      <c r="B1905" s="210" t="s">
        <v>3297</v>
      </c>
      <c r="C1905" s="211" t="s">
        <v>3298</v>
      </c>
      <c r="D1905" s="211" t="s">
        <v>106</v>
      </c>
      <c r="E1905" s="211" t="s">
        <v>143</v>
      </c>
      <c r="F1905" s="241" t="s">
        <v>108</v>
      </c>
      <c r="G1905" s="357">
        <v>0.5</v>
      </c>
      <c r="H1905" s="360">
        <v>29294.370420225885</v>
      </c>
      <c r="I1905" s="365">
        <v>406.79298511948269</v>
      </c>
      <c r="J1905" s="332">
        <f>Table1[[#This Row],[Embellishment Area (m2)]]*Table1[[#This Row],[Construction Unit Rate ($/m)]]*Table1[[#This Row],[Embellishment Area Factor]]</f>
        <v>5958372.1952197812</v>
      </c>
      <c r="K1905" s="246">
        <v>0</v>
      </c>
      <c r="L1905" s="337">
        <v>77.249060510664719</v>
      </c>
      <c r="M1905" s="88">
        <f>Table1[[#This Row],[Size of land (m2)]]*Table1[[#This Row],[Land Unit Rate ($/m2)]]</f>
        <v>0</v>
      </c>
      <c r="N1905" s="244">
        <v>2021</v>
      </c>
      <c r="O1905" s="202">
        <f>ROUND(IF(Table1[[#This Row],[Valuation Year]]=2016,(Table1[[#This Row],[Total Construction Cost ($)]]+Table1[[#This Row],[Land Value]])*('General Input Sheet'!$G$38/'General Input Sheet'!$G$43),Table1[[#This Row],[Total Construction Cost ($)]]+Table1[[#This Row],[Land Value]]),0)</f>
        <v>5958372</v>
      </c>
      <c r="P1905" s="123" t="str" cm="1">
        <f t="array" ref="P1905">_xlfn.IFS(Table1[[#This Row],[Asset Class]]&lt;&gt;"Local","y",P$11=$E1905,"y",Table1[[#This Row],[Asset Class]]="Local","")</f>
        <v>y</v>
      </c>
      <c r="Q1905" s="86" t="str" cm="1">
        <f t="array" ref="Q1905">_xlfn.IFS(Table1[[#This Row],[Asset Class]]&lt;&gt;"Local","y",Q$11=$E1905,"y",Table1[[#This Row],[Asset Class]]="Local","")</f>
        <v>y</v>
      </c>
      <c r="R1905" s="86" t="str" cm="1">
        <f t="array" ref="R1905">_xlfn.IFS(Table1[[#This Row],[Asset Class]]&lt;&gt;"Local","y",R$11=$E1905,"y",Table1[[#This Row],[Asset Class]]="Local","")</f>
        <v>y</v>
      </c>
      <c r="S1905" s="341" t="str" cm="1">
        <f t="array" ref="S1905">_xlfn.IFS(Table1[[#This Row],[Asset Class]]&lt;&gt;"Local","y",S$11=$E1905,"y",Table1[[#This Row],[Asset Class]]="Local","")</f>
        <v>y</v>
      </c>
      <c r="T1905" s="50"/>
      <c r="U1905" s="95">
        <f>IF(Table1[[#This Row],[Asset Class]]&lt;&gt;"Local",0.25,IF(P1905="y",1,""))</f>
        <v>0.25</v>
      </c>
      <c r="V1905" s="415">
        <f>IF(Table1[[#This Row],[Asset Class]]&lt;&gt;"Local",0.25,IF(Q1905="y",1,""))</f>
        <v>0.25</v>
      </c>
      <c r="W1905" s="415">
        <f>IF(Table1[[#This Row],[Asset Class]]&lt;&gt;"Local",0.25,IF(R1905="y",1,""))</f>
        <v>0.25</v>
      </c>
      <c r="X1905" s="415">
        <f>IF(Table1[[#This Row],[Asset Class]]&lt;&gt;"Local",0.25,IF(S1905="y",1,""))</f>
        <v>0.25</v>
      </c>
      <c r="Y1905" s="95">
        <f t="shared" si="174"/>
        <v>1</v>
      </c>
      <c r="Z1905" s="50"/>
      <c r="AA1905" s="257">
        <f t="shared" si="175"/>
        <v>1489593</v>
      </c>
      <c r="AB1905" s="258">
        <f t="shared" si="176"/>
        <v>1489593</v>
      </c>
      <c r="AC1905" s="258">
        <f t="shared" si="177"/>
        <v>1489593</v>
      </c>
      <c r="AD1905" s="258">
        <f t="shared" si="178"/>
        <v>1489593</v>
      </c>
      <c r="AE1905" s="259">
        <f t="shared" si="179"/>
        <v>5958372</v>
      </c>
    </row>
    <row r="1906" spans="1:31">
      <c r="A1906" s="26"/>
      <c r="B1906" s="210" t="s">
        <v>3293</v>
      </c>
      <c r="C1906" s="211" t="s">
        <v>3299</v>
      </c>
      <c r="D1906" s="211" t="s">
        <v>111</v>
      </c>
      <c r="E1906" s="211" t="s">
        <v>143</v>
      </c>
      <c r="F1906" s="241" t="s">
        <v>108</v>
      </c>
      <c r="G1906" s="357">
        <v>0.5</v>
      </c>
      <c r="H1906" s="360">
        <v>5551.2517611195899</v>
      </c>
      <c r="I1906" s="365">
        <v>115.6419902144599</v>
      </c>
      <c r="J1906" s="332">
        <f>Table1[[#This Row],[Embellishment Area (m2)]]*Table1[[#This Row],[Construction Unit Rate ($/m)]]*Table1[[#This Row],[Embellishment Area Factor]]</f>
        <v>320978.90091869741</v>
      </c>
      <c r="K1906" s="246">
        <v>0</v>
      </c>
      <c r="L1906" s="337">
        <v>85.331826959272703</v>
      </c>
      <c r="M1906" s="88">
        <f>Table1[[#This Row],[Size of land (m2)]]*Table1[[#This Row],[Land Unit Rate ($/m2)]]</f>
        <v>0</v>
      </c>
      <c r="N1906" s="244">
        <v>2021</v>
      </c>
      <c r="O1906" s="202">
        <f>ROUND(IF(Table1[[#This Row],[Valuation Year]]=2016,(Table1[[#This Row],[Total Construction Cost ($)]]+Table1[[#This Row],[Land Value]])*('General Input Sheet'!$G$38/'General Input Sheet'!$G$43),Table1[[#This Row],[Total Construction Cost ($)]]+Table1[[#This Row],[Land Value]]),0)</f>
        <v>320979</v>
      </c>
      <c r="P1906" s="123" t="str" cm="1">
        <f t="array" ref="P1906">_xlfn.IFS(Table1[[#This Row],[Asset Class]]&lt;&gt;"Local","y",P$11=$E1906,"y",Table1[[#This Row],[Asset Class]]="Local","")</f>
        <v/>
      </c>
      <c r="Q1906" s="86" t="str" cm="1">
        <f t="array" ref="Q1906">_xlfn.IFS(Table1[[#This Row],[Asset Class]]&lt;&gt;"Local","y",Q$11=$E1906,"y",Table1[[#This Row],[Asset Class]]="Local","")</f>
        <v>y</v>
      </c>
      <c r="R1906" s="86" t="str" cm="1">
        <f t="array" ref="R1906">_xlfn.IFS(Table1[[#This Row],[Asset Class]]&lt;&gt;"Local","y",R$11=$E1906,"y",Table1[[#This Row],[Asset Class]]="Local","")</f>
        <v/>
      </c>
      <c r="S1906" s="341" t="str" cm="1">
        <f t="array" ref="S1906">_xlfn.IFS(Table1[[#This Row],[Asset Class]]&lt;&gt;"Local","y",S$11=$E1906,"y",Table1[[#This Row],[Asset Class]]="Local","")</f>
        <v/>
      </c>
      <c r="T1906" s="50"/>
      <c r="U1906" s="95" t="str">
        <f>IF(Table1[[#This Row],[Asset Class]]&lt;&gt;"Local",0.25,IF(P1906="y",1,""))</f>
        <v/>
      </c>
      <c r="V1906" s="415">
        <f>IF(Table1[[#This Row],[Asset Class]]&lt;&gt;"Local",0.25,IF(Q1906="y",1,""))</f>
        <v>1</v>
      </c>
      <c r="W1906" s="415" t="str">
        <f>IF(Table1[[#This Row],[Asset Class]]&lt;&gt;"Local",0.25,IF(R1906="y",1,""))</f>
        <v/>
      </c>
      <c r="X1906" s="415" t="str">
        <f>IF(Table1[[#This Row],[Asset Class]]&lt;&gt;"Local",0.25,IF(S1906="y",1,""))</f>
        <v/>
      </c>
      <c r="Y1906" s="95">
        <f t="shared" si="174"/>
        <v>1</v>
      </c>
      <c r="Z1906" s="50"/>
      <c r="AA1906" s="257" t="str">
        <f t="shared" si="175"/>
        <v/>
      </c>
      <c r="AB1906" s="258">
        <f t="shared" si="176"/>
        <v>320979</v>
      </c>
      <c r="AC1906" s="258" t="str">
        <f t="shared" si="177"/>
        <v/>
      </c>
      <c r="AD1906" s="258" t="str">
        <f t="shared" si="178"/>
        <v/>
      </c>
      <c r="AE1906" s="259">
        <f t="shared" si="179"/>
        <v>320979</v>
      </c>
    </row>
    <row r="1907" spans="1:31">
      <c r="A1907" s="26"/>
      <c r="B1907" s="210" t="s">
        <v>3300</v>
      </c>
      <c r="C1907" s="211" t="s">
        <v>3301</v>
      </c>
      <c r="D1907" s="211" t="s">
        <v>111</v>
      </c>
      <c r="E1907" s="211" t="s">
        <v>102</v>
      </c>
      <c r="F1907" s="241" t="s">
        <v>103</v>
      </c>
      <c r="G1907" s="357">
        <v>0.5</v>
      </c>
      <c r="H1907" s="360">
        <v>14511.55186083373</v>
      </c>
      <c r="I1907" s="365">
        <v>143.96305955739601</v>
      </c>
      <c r="J1907" s="332">
        <f>Table1[[#This Row],[Embellishment Area (m2)]]*Table1[[#This Row],[Construction Unit Rate ($/m)]]*Table1[[#This Row],[Embellishment Area Factor]]</f>
        <v>1044563.7024057235</v>
      </c>
      <c r="K1907" s="246">
        <v>0</v>
      </c>
      <c r="L1907" s="337">
        <v>39.027494808321961</v>
      </c>
      <c r="M1907" s="88">
        <f>Table1[[#This Row],[Size of land (m2)]]*Table1[[#This Row],[Land Unit Rate ($/m2)]]</f>
        <v>0</v>
      </c>
      <c r="N1907" s="244">
        <v>2021</v>
      </c>
      <c r="O1907" s="202">
        <f>ROUND(IF(Table1[[#This Row],[Valuation Year]]=2016,(Table1[[#This Row],[Total Construction Cost ($)]]+Table1[[#This Row],[Land Value]])*('General Input Sheet'!$G$38/'General Input Sheet'!$G$43),Table1[[#This Row],[Total Construction Cost ($)]]+Table1[[#This Row],[Land Value]]),0)</f>
        <v>1044564</v>
      </c>
      <c r="P1907" s="123" t="str" cm="1">
        <f t="array" ref="P1907">_xlfn.IFS(Table1[[#This Row],[Asset Class]]&lt;&gt;"Local","y",P$11=$E1907,"y",Table1[[#This Row],[Asset Class]]="Local","")</f>
        <v/>
      </c>
      <c r="Q1907" s="86" t="str" cm="1">
        <f t="array" ref="Q1907">_xlfn.IFS(Table1[[#This Row],[Asset Class]]&lt;&gt;"Local","y",Q$11=$E1907,"y",Table1[[#This Row],[Asset Class]]="Local","")</f>
        <v/>
      </c>
      <c r="R1907" s="86" t="str" cm="1">
        <f t="array" ref="R1907">_xlfn.IFS(Table1[[#This Row],[Asset Class]]&lt;&gt;"Local","y",R$11=$E1907,"y",Table1[[#This Row],[Asset Class]]="Local","")</f>
        <v>y</v>
      </c>
      <c r="S1907" s="341" t="str" cm="1">
        <f t="array" ref="S1907">_xlfn.IFS(Table1[[#This Row],[Asset Class]]&lt;&gt;"Local","y",S$11=$E1907,"y",Table1[[#This Row],[Asset Class]]="Local","")</f>
        <v/>
      </c>
      <c r="T1907" s="50"/>
      <c r="U1907" s="95" t="str">
        <f>IF(Table1[[#This Row],[Asset Class]]&lt;&gt;"Local",0.25,IF(P1907="y",1,""))</f>
        <v/>
      </c>
      <c r="V1907" s="415" t="str">
        <f>IF(Table1[[#This Row],[Asset Class]]&lt;&gt;"Local",0.25,IF(Q1907="y",1,""))</f>
        <v/>
      </c>
      <c r="W1907" s="415">
        <f>IF(Table1[[#This Row],[Asset Class]]&lt;&gt;"Local",0.25,IF(R1907="y",1,""))</f>
        <v>1</v>
      </c>
      <c r="X1907" s="415" t="str">
        <f>IF(Table1[[#This Row],[Asset Class]]&lt;&gt;"Local",0.25,IF(S1907="y",1,""))</f>
        <v/>
      </c>
      <c r="Y1907" s="95">
        <f t="shared" si="174"/>
        <v>1</v>
      </c>
      <c r="Z1907" s="50"/>
      <c r="AA1907" s="257" t="str">
        <f t="shared" si="175"/>
        <v/>
      </c>
      <c r="AB1907" s="258" t="str">
        <f t="shared" si="176"/>
        <v/>
      </c>
      <c r="AC1907" s="258">
        <f t="shared" si="177"/>
        <v>1044564</v>
      </c>
      <c r="AD1907" s="258" t="str">
        <f t="shared" si="178"/>
        <v/>
      </c>
      <c r="AE1907" s="259">
        <f t="shared" si="179"/>
        <v>1044564</v>
      </c>
    </row>
    <row r="1908" spans="1:31">
      <c r="A1908" s="26"/>
      <c r="B1908" s="210" t="s">
        <v>3302</v>
      </c>
      <c r="C1908" s="211" t="s">
        <v>3303</v>
      </c>
      <c r="D1908" s="211" t="s">
        <v>111</v>
      </c>
      <c r="E1908" s="211" t="s">
        <v>102</v>
      </c>
      <c r="F1908" s="241" t="s">
        <v>103</v>
      </c>
      <c r="G1908" s="357">
        <v>0.5</v>
      </c>
      <c r="H1908" s="360">
        <v>3378.9476166615786</v>
      </c>
      <c r="I1908" s="365">
        <v>143.96305955739601</v>
      </c>
      <c r="J1908" s="332">
        <f>Table1[[#This Row],[Embellishment Area (m2)]]*Table1[[#This Row],[Construction Unit Rate ($/m)]]*Table1[[#This Row],[Embellishment Area Factor]]</f>
        <v>243221.81848938606</v>
      </c>
      <c r="K1908" s="246">
        <v>0</v>
      </c>
      <c r="L1908" s="337">
        <v>39.027494808321961</v>
      </c>
      <c r="M1908" s="88">
        <f>Table1[[#This Row],[Size of land (m2)]]*Table1[[#This Row],[Land Unit Rate ($/m2)]]</f>
        <v>0</v>
      </c>
      <c r="N1908" s="244">
        <v>2021</v>
      </c>
      <c r="O1908" s="202">
        <f>ROUND(IF(Table1[[#This Row],[Valuation Year]]=2016,(Table1[[#This Row],[Total Construction Cost ($)]]+Table1[[#This Row],[Land Value]])*('General Input Sheet'!$G$38/'General Input Sheet'!$G$43),Table1[[#This Row],[Total Construction Cost ($)]]+Table1[[#This Row],[Land Value]]),0)</f>
        <v>243222</v>
      </c>
      <c r="P1908" s="123" t="str" cm="1">
        <f t="array" ref="P1908">_xlfn.IFS(Table1[[#This Row],[Asset Class]]&lt;&gt;"Local","y",P$11=$E1908,"y",Table1[[#This Row],[Asset Class]]="Local","")</f>
        <v/>
      </c>
      <c r="Q1908" s="86" t="str" cm="1">
        <f t="array" ref="Q1908">_xlfn.IFS(Table1[[#This Row],[Asset Class]]&lt;&gt;"Local","y",Q$11=$E1908,"y",Table1[[#This Row],[Asset Class]]="Local","")</f>
        <v/>
      </c>
      <c r="R1908" s="86" t="str" cm="1">
        <f t="array" ref="R1908">_xlfn.IFS(Table1[[#This Row],[Asset Class]]&lt;&gt;"Local","y",R$11=$E1908,"y",Table1[[#This Row],[Asset Class]]="Local","")</f>
        <v>y</v>
      </c>
      <c r="S1908" s="341" t="str" cm="1">
        <f t="array" ref="S1908">_xlfn.IFS(Table1[[#This Row],[Asset Class]]&lt;&gt;"Local","y",S$11=$E1908,"y",Table1[[#This Row],[Asset Class]]="Local","")</f>
        <v/>
      </c>
      <c r="T1908" s="50"/>
      <c r="U1908" s="95" t="str">
        <f>IF(Table1[[#This Row],[Asset Class]]&lt;&gt;"Local",0.25,IF(P1908="y",1,""))</f>
        <v/>
      </c>
      <c r="V1908" s="415" t="str">
        <f>IF(Table1[[#This Row],[Asset Class]]&lt;&gt;"Local",0.25,IF(Q1908="y",1,""))</f>
        <v/>
      </c>
      <c r="W1908" s="415">
        <f>IF(Table1[[#This Row],[Asset Class]]&lt;&gt;"Local",0.25,IF(R1908="y",1,""))</f>
        <v>1</v>
      </c>
      <c r="X1908" s="415" t="str">
        <f>IF(Table1[[#This Row],[Asset Class]]&lt;&gt;"Local",0.25,IF(S1908="y",1,""))</f>
        <v/>
      </c>
      <c r="Y1908" s="95">
        <f t="shared" si="174"/>
        <v>1</v>
      </c>
      <c r="Z1908" s="50"/>
      <c r="AA1908" s="257" t="str">
        <f t="shared" si="175"/>
        <v/>
      </c>
      <c r="AB1908" s="258" t="str">
        <f t="shared" si="176"/>
        <v/>
      </c>
      <c r="AC1908" s="258">
        <f t="shared" si="177"/>
        <v>243222</v>
      </c>
      <c r="AD1908" s="258" t="str">
        <f t="shared" si="178"/>
        <v/>
      </c>
      <c r="AE1908" s="259">
        <f t="shared" si="179"/>
        <v>243222</v>
      </c>
    </row>
    <row r="1909" spans="1:31">
      <c r="A1909" s="26"/>
      <c r="B1909" s="210" t="s">
        <v>3304</v>
      </c>
      <c r="C1909" s="211" t="s">
        <v>3305</v>
      </c>
      <c r="D1909" s="211" t="s">
        <v>111</v>
      </c>
      <c r="E1909" s="211" t="s">
        <v>102</v>
      </c>
      <c r="F1909" s="241" t="s">
        <v>103</v>
      </c>
      <c r="G1909" s="357">
        <v>0.5</v>
      </c>
      <c r="H1909" s="360">
        <v>7653.6714700446346</v>
      </c>
      <c r="I1909" s="365">
        <v>143.96305955739601</v>
      </c>
      <c r="J1909" s="332">
        <f>Table1[[#This Row],[Embellishment Area (m2)]]*Table1[[#This Row],[Construction Unit Rate ($/m)]]*Table1[[#This Row],[Embellishment Area Factor]]</f>
        <v>550922.98083738924</v>
      </c>
      <c r="K1909" s="246">
        <v>0</v>
      </c>
      <c r="L1909" s="337">
        <v>39.027494808321961</v>
      </c>
      <c r="M1909" s="88">
        <f>Table1[[#This Row],[Size of land (m2)]]*Table1[[#This Row],[Land Unit Rate ($/m2)]]</f>
        <v>0</v>
      </c>
      <c r="N1909" s="244">
        <v>2021</v>
      </c>
      <c r="O1909" s="202">
        <f>ROUND(IF(Table1[[#This Row],[Valuation Year]]=2016,(Table1[[#This Row],[Total Construction Cost ($)]]+Table1[[#This Row],[Land Value]])*('General Input Sheet'!$G$38/'General Input Sheet'!$G$43),Table1[[#This Row],[Total Construction Cost ($)]]+Table1[[#This Row],[Land Value]]),0)</f>
        <v>550923</v>
      </c>
      <c r="P1909" s="123" t="str" cm="1">
        <f t="array" ref="P1909">_xlfn.IFS(Table1[[#This Row],[Asset Class]]&lt;&gt;"Local","y",P$11=$E1909,"y",Table1[[#This Row],[Asset Class]]="Local","")</f>
        <v/>
      </c>
      <c r="Q1909" s="86" t="str" cm="1">
        <f t="array" ref="Q1909">_xlfn.IFS(Table1[[#This Row],[Asset Class]]&lt;&gt;"Local","y",Q$11=$E1909,"y",Table1[[#This Row],[Asset Class]]="Local","")</f>
        <v/>
      </c>
      <c r="R1909" s="86" t="str" cm="1">
        <f t="array" ref="R1909">_xlfn.IFS(Table1[[#This Row],[Asset Class]]&lt;&gt;"Local","y",R$11=$E1909,"y",Table1[[#This Row],[Asset Class]]="Local","")</f>
        <v>y</v>
      </c>
      <c r="S1909" s="341" t="str" cm="1">
        <f t="array" ref="S1909">_xlfn.IFS(Table1[[#This Row],[Asset Class]]&lt;&gt;"Local","y",S$11=$E1909,"y",Table1[[#This Row],[Asset Class]]="Local","")</f>
        <v/>
      </c>
      <c r="T1909" s="50"/>
      <c r="U1909" s="95" t="str">
        <f>IF(Table1[[#This Row],[Asset Class]]&lt;&gt;"Local",0.25,IF(P1909="y",1,""))</f>
        <v/>
      </c>
      <c r="V1909" s="415" t="str">
        <f>IF(Table1[[#This Row],[Asset Class]]&lt;&gt;"Local",0.25,IF(Q1909="y",1,""))</f>
        <v/>
      </c>
      <c r="W1909" s="415">
        <f>IF(Table1[[#This Row],[Asset Class]]&lt;&gt;"Local",0.25,IF(R1909="y",1,""))</f>
        <v>1</v>
      </c>
      <c r="X1909" s="415" t="str">
        <f>IF(Table1[[#This Row],[Asset Class]]&lt;&gt;"Local",0.25,IF(S1909="y",1,""))</f>
        <v/>
      </c>
      <c r="Y1909" s="95">
        <f t="shared" si="174"/>
        <v>1</v>
      </c>
      <c r="Z1909" s="50"/>
      <c r="AA1909" s="257" t="str">
        <f t="shared" si="175"/>
        <v/>
      </c>
      <c r="AB1909" s="258" t="str">
        <f t="shared" si="176"/>
        <v/>
      </c>
      <c r="AC1909" s="258">
        <f t="shared" si="177"/>
        <v>550923</v>
      </c>
      <c r="AD1909" s="258" t="str">
        <f t="shared" si="178"/>
        <v/>
      </c>
      <c r="AE1909" s="259">
        <f t="shared" si="179"/>
        <v>550923</v>
      </c>
    </row>
    <row r="1910" spans="1:31">
      <c r="A1910" s="26"/>
      <c r="B1910" s="210" t="s">
        <v>3306</v>
      </c>
      <c r="C1910" s="211" t="s">
        <v>3307</v>
      </c>
      <c r="D1910" s="211" t="s">
        <v>111</v>
      </c>
      <c r="E1910" s="211" t="s">
        <v>102</v>
      </c>
      <c r="F1910" s="241" t="s">
        <v>108</v>
      </c>
      <c r="G1910" s="357">
        <v>0.5</v>
      </c>
      <c r="H1910" s="360">
        <v>2390.3745479854897</v>
      </c>
      <c r="I1910" s="365">
        <v>143.96305955739601</v>
      </c>
      <c r="J1910" s="332">
        <f>Table1[[#This Row],[Embellishment Area (m2)]]*Table1[[#This Row],[Construction Unit Rate ($/m)]]*Table1[[#This Row],[Embellishment Area Factor]]</f>
        <v>172062.81670805931</v>
      </c>
      <c r="K1910" s="246">
        <v>0</v>
      </c>
      <c r="L1910" s="337">
        <v>39.027494808321961</v>
      </c>
      <c r="M1910" s="88">
        <f>Table1[[#This Row],[Size of land (m2)]]*Table1[[#This Row],[Land Unit Rate ($/m2)]]</f>
        <v>0</v>
      </c>
      <c r="N1910" s="244">
        <v>2021</v>
      </c>
      <c r="O1910" s="202">
        <f>ROUND(IF(Table1[[#This Row],[Valuation Year]]=2016,(Table1[[#This Row],[Total Construction Cost ($)]]+Table1[[#This Row],[Land Value]])*('General Input Sheet'!$G$38/'General Input Sheet'!$G$43),Table1[[#This Row],[Total Construction Cost ($)]]+Table1[[#This Row],[Land Value]]),0)</f>
        <v>172063</v>
      </c>
      <c r="P1910" s="123" t="str" cm="1">
        <f t="array" ref="P1910">_xlfn.IFS(Table1[[#This Row],[Asset Class]]&lt;&gt;"Local","y",P$11=$E1910,"y",Table1[[#This Row],[Asset Class]]="Local","")</f>
        <v/>
      </c>
      <c r="Q1910" s="86" t="str" cm="1">
        <f t="array" ref="Q1910">_xlfn.IFS(Table1[[#This Row],[Asset Class]]&lt;&gt;"Local","y",Q$11=$E1910,"y",Table1[[#This Row],[Asset Class]]="Local","")</f>
        <v/>
      </c>
      <c r="R1910" s="86" t="str" cm="1">
        <f t="array" ref="R1910">_xlfn.IFS(Table1[[#This Row],[Asset Class]]&lt;&gt;"Local","y",R$11=$E1910,"y",Table1[[#This Row],[Asset Class]]="Local","")</f>
        <v>y</v>
      </c>
      <c r="S1910" s="341" t="str" cm="1">
        <f t="array" ref="S1910">_xlfn.IFS(Table1[[#This Row],[Asset Class]]&lt;&gt;"Local","y",S$11=$E1910,"y",Table1[[#This Row],[Asset Class]]="Local","")</f>
        <v/>
      </c>
      <c r="T1910" s="50"/>
      <c r="U1910" s="95" t="str">
        <f>IF(Table1[[#This Row],[Asset Class]]&lt;&gt;"Local",0.25,IF(P1910="y",1,""))</f>
        <v/>
      </c>
      <c r="V1910" s="415" t="str">
        <f>IF(Table1[[#This Row],[Asset Class]]&lt;&gt;"Local",0.25,IF(Q1910="y",1,""))</f>
        <v/>
      </c>
      <c r="W1910" s="415">
        <f>IF(Table1[[#This Row],[Asset Class]]&lt;&gt;"Local",0.25,IF(R1910="y",1,""))</f>
        <v>1</v>
      </c>
      <c r="X1910" s="415" t="str">
        <f>IF(Table1[[#This Row],[Asset Class]]&lt;&gt;"Local",0.25,IF(S1910="y",1,""))</f>
        <v/>
      </c>
      <c r="Y1910" s="95">
        <f t="shared" si="174"/>
        <v>1</v>
      </c>
      <c r="Z1910" s="50"/>
      <c r="AA1910" s="257" t="str">
        <f t="shared" si="175"/>
        <v/>
      </c>
      <c r="AB1910" s="258" t="str">
        <f t="shared" si="176"/>
        <v/>
      </c>
      <c r="AC1910" s="258">
        <f t="shared" si="177"/>
        <v>172063</v>
      </c>
      <c r="AD1910" s="258" t="str">
        <f t="shared" si="178"/>
        <v/>
      </c>
      <c r="AE1910" s="259">
        <f t="shared" si="179"/>
        <v>172063</v>
      </c>
    </row>
    <row r="1911" spans="1:31">
      <c r="A1911" s="26"/>
      <c r="B1911" s="210" t="s">
        <v>3308</v>
      </c>
      <c r="C1911" s="211" t="s">
        <v>3309</v>
      </c>
      <c r="D1911" s="211" t="s">
        <v>111</v>
      </c>
      <c r="E1911" s="211" t="s">
        <v>143</v>
      </c>
      <c r="F1911" s="241" t="s">
        <v>103</v>
      </c>
      <c r="G1911" s="357">
        <v>0.5</v>
      </c>
      <c r="H1911" s="360">
        <v>39470.748778245616</v>
      </c>
      <c r="I1911" s="365">
        <v>115.6419902144599</v>
      </c>
      <c r="J1911" s="332">
        <f>Table1[[#This Row],[Embellishment Area (m2)]]*Table1[[#This Row],[Construction Unit Rate ($/m)]]*Table1[[#This Row],[Embellishment Area Factor]]</f>
        <v>2282237.9719856423</v>
      </c>
      <c r="K1911" s="246">
        <v>0</v>
      </c>
      <c r="L1911" s="337">
        <v>85.331826959272703</v>
      </c>
      <c r="M1911" s="88">
        <f>Table1[[#This Row],[Size of land (m2)]]*Table1[[#This Row],[Land Unit Rate ($/m2)]]</f>
        <v>0</v>
      </c>
      <c r="N1911" s="244">
        <v>2021</v>
      </c>
      <c r="O1911" s="202">
        <f>ROUND(IF(Table1[[#This Row],[Valuation Year]]=2016,(Table1[[#This Row],[Total Construction Cost ($)]]+Table1[[#This Row],[Land Value]])*('General Input Sheet'!$G$38/'General Input Sheet'!$G$43),Table1[[#This Row],[Total Construction Cost ($)]]+Table1[[#This Row],[Land Value]]),0)</f>
        <v>2282238</v>
      </c>
      <c r="P1911" s="123" t="str" cm="1">
        <f t="array" ref="P1911">_xlfn.IFS(Table1[[#This Row],[Asset Class]]&lt;&gt;"Local","y",P$11=$E1911,"y",Table1[[#This Row],[Asset Class]]="Local","")</f>
        <v/>
      </c>
      <c r="Q1911" s="86" t="str" cm="1">
        <f t="array" ref="Q1911">_xlfn.IFS(Table1[[#This Row],[Asset Class]]&lt;&gt;"Local","y",Q$11=$E1911,"y",Table1[[#This Row],[Asset Class]]="Local","")</f>
        <v>y</v>
      </c>
      <c r="R1911" s="86" t="str" cm="1">
        <f t="array" ref="R1911">_xlfn.IFS(Table1[[#This Row],[Asset Class]]&lt;&gt;"Local","y",R$11=$E1911,"y",Table1[[#This Row],[Asset Class]]="Local","")</f>
        <v/>
      </c>
      <c r="S1911" s="341" t="str" cm="1">
        <f t="array" ref="S1911">_xlfn.IFS(Table1[[#This Row],[Asset Class]]&lt;&gt;"Local","y",S$11=$E1911,"y",Table1[[#This Row],[Asset Class]]="Local","")</f>
        <v/>
      </c>
      <c r="T1911" s="50"/>
      <c r="U1911" s="95" t="str">
        <f>IF(Table1[[#This Row],[Asset Class]]&lt;&gt;"Local",0.25,IF(P1911="y",1,""))</f>
        <v/>
      </c>
      <c r="V1911" s="415">
        <f>IF(Table1[[#This Row],[Asset Class]]&lt;&gt;"Local",0.25,IF(Q1911="y",1,""))</f>
        <v>1</v>
      </c>
      <c r="W1911" s="415" t="str">
        <f>IF(Table1[[#This Row],[Asset Class]]&lt;&gt;"Local",0.25,IF(R1911="y",1,""))</f>
        <v/>
      </c>
      <c r="X1911" s="415" t="str">
        <f>IF(Table1[[#This Row],[Asset Class]]&lt;&gt;"Local",0.25,IF(S1911="y",1,""))</f>
        <v/>
      </c>
      <c r="Y1911" s="95">
        <f t="shared" si="174"/>
        <v>1</v>
      </c>
      <c r="Z1911" s="50"/>
      <c r="AA1911" s="257" t="str">
        <f t="shared" si="175"/>
        <v/>
      </c>
      <c r="AB1911" s="258">
        <f t="shared" si="176"/>
        <v>2282238</v>
      </c>
      <c r="AC1911" s="258" t="str">
        <f t="shared" si="177"/>
        <v/>
      </c>
      <c r="AD1911" s="258" t="str">
        <f t="shared" si="178"/>
        <v/>
      </c>
      <c r="AE1911" s="259">
        <f t="shared" si="179"/>
        <v>2282238</v>
      </c>
    </row>
    <row r="1912" spans="1:31">
      <c r="A1912" s="26"/>
      <c r="B1912" s="210" t="s">
        <v>3310</v>
      </c>
      <c r="C1912" s="211" t="s">
        <v>3311</v>
      </c>
      <c r="D1912" s="211" t="s">
        <v>111</v>
      </c>
      <c r="E1912" s="211" t="s">
        <v>102</v>
      </c>
      <c r="F1912" s="241" t="s">
        <v>108</v>
      </c>
      <c r="G1912" s="357">
        <v>0.5</v>
      </c>
      <c r="H1912" s="360">
        <v>1169.3912323924189</v>
      </c>
      <c r="I1912" s="365">
        <v>143.96305955739601</v>
      </c>
      <c r="J1912" s="332">
        <f>Table1[[#This Row],[Embellishment Area (m2)]]*Table1[[#This Row],[Construction Unit Rate ($/m)]]*Table1[[#This Row],[Embellishment Area Factor]]</f>
        <v>84174.569817403259</v>
      </c>
      <c r="K1912" s="246">
        <v>2338.7824647848379</v>
      </c>
      <c r="L1912" s="337">
        <v>39.027494808321961</v>
      </c>
      <c r="M1912" s="88">
        <f>Table1[[#This Row],[Size of land (m2)]]*Table1[[#This Row],[Land Unit Rate ($/m2)]]</f>
        <v>91276.820502184695</v>
      </c>
      <c r="N1912" s="244">
        <v>2021</v>
      </c>
      <c r="O1912" s="202">
        <f>ROUND(IF(Table1[[#This Row],[Valuation Year]]=2016,(Table1[[#This Row],[Total Construction Cost ($)]]+Table1[[#This Row],[Land Value]])*('General Input Sheet'!$G$38/'General Input Sheet'!$G$43),Table1[[#This Row],[Total Construction Cost ($)]]+Table1[[#This Row],[Land Value]]),0)</f>
        <v>175451</v>
      </c>
      <c r="P1912" s="123" t="str" cm="1">
        <f t="array" ref="P1912">_xlfn.IFS(Table1[[#This Row],[Asset Class]]&lt;&gt;"Local","y",P$11=$E1912,"y",Table1[[#This Row],[Asset Class]]="Local","")</f>
        <v/>
      </c>
      <c r="Q1912" s="86" t="str" cm="1">
        <f t="array" ref="Q1912">_xlfn.IFS(Table1[[#This Row],[Asset Class]]&lt;&gt;"Local","y",Q$11=$E1912,"y",Table1[[#This Row],[Asset Class]]="Local","")</f>
        <v/>
      </c>
      <c r="R1912" s="86" t="str" cm="1">
        <f t="array" ref="R1912">_xlfn.IFS(Table1[[#This Row],[Asset Class]]&lt;&gt;"Local","y",R$11=$E1912,"y",Table1[[#This Row],[Asset Class]]="Local","")</f>
        <v>y</v>
      </c>
      <c r="S1912" s="341" t="str" cm="1">
        <f t="array" ref="S1912">_xlfn.IFS(Table1[[#This Row],[Asset Class]]&lt;&gt;"Local","y",S$11=$E1912,"y",Table1[[#This Row],[Asset Class]]="Local","")</f>
        <v/>
      </c>
      <c r="T1912" s="50"/>
      <c r="U1912" s="95" t="str">
        <f>IF(Table1[[#This Row],[Asset Class]]&lt;&gt;"Local",0.25,IF(P1912="y",1,""))</f>
        <v/>
      </c>
      <c r="V1912" s="415" t="str">
        <f>IF(Table1[[#This Row],[Asset Class]]&lt;&gt;"Local",0.25,IF(Q1912="y",1,""))</f>
        <v/>
      </c>
      <c r="W1912" s="415">
        <f>IF(Table1[[#This Row],[Asset Class]]&lt;&gt;"Local",0.25,IF(R1912="y",1,""))</f>
        <v>1</v>
      </c>
      <c r="X1912" s="415" t="str">
        <f>IF(Table1[[#This Row],[Asset Class]]&lt;&gt;"Local",0.25,IF(S1912="y",1,""))</f>
        <v/>
      </c>
      <c r="Y1912" s="95">
        <f t="shared" si="174"/>
        <v>1</v>
      </c>
      <c r="Z1912" s="50"/>
      <c r="AA1912" s="257" t="str">
        <f t="shared" si="175"/>
        <v/>
      </c>
      <c r="AB1912" s="258" t="str">
        <f t="shared" si="176"/>
        <v/>
      </c>
      <c r="AC1912" s="258">
        <f t="shared" si="177"/>
        <v>175451</v>
      </c>
      <c r="AD1912" s="258" t="str">
        <f t="shared" si="178"/>
        <v/>
      </c>
      <c r="AE1912" s="259">
        <f t="shared" si="179"/>
        <v>175451</v>
      </c>
    </row>
    <row r="1913" spans="1:31">
      <c r="A1913" s="26"/>
      <c r="B1913" s="210" t="s">
        <v>3312</v>
      </c>
      <c r="C1913" s="211" t="s">
        <v>3313</v>
      </c>
      <c r="D1913" s="211" t="s">
        <v>111</v>
      </c>
      <c r="E1913" s="211" t="s">
        <v>102</v>
      </c>
      <c r="F1913" s="241" t="s">
        <v>103</v>
      </c>
      <c r="G1913" s="357">
        <v>0.5</v>
      </c>
      <c r="H1913" s="360">
        <v>5091.7813538063101</v>
      </c>
      <c r="I1913" s="365">
        <v>143.96305955739601</v>
      </c>
      <c r="J1913" s="332">
        <f>Table1[[#This Row],[Embellishment Area (m2)]]*Table1[[#This Row],[Construction Unit Rate ($/m)]]*Table1[[#This Row],[Embellishment Area Factor]]</f>
        <v>366514.21114562813</v>
      </c>
      <c r="K1913" s="246">
        <v>0</v>
      </c>
      <c r="L1913" s="337">
        <v>39.027494808321961</v>
      </c>
      <c r="M1913" s="88">
        <f>Table1[[#This Row],[Size of land (m2)]]*Table1[[#This Row],[Land Unit Rate ($/m2)]]</f>
        <v>0</v>
      </c>
      <c r="N1913" s="244">
        <v>2021</v>
      </c>
      <c r="O1913" s="202">
        <f>ROUND(IF(Table1[[#This Row],[Valuation Year]]=2016,(Table1[[#This Row],[Total Construction Cost ($)]]+Table1[[#This Row],[Land Value]])*('General Input Sheet'!$G$38/'General Input Sheet'!$G$43),Table1[[#This Row],[Total Construction Cost ($)]]+Table1[[#This Row],[Land Value]]),0)</f>
        <v>366514</v>
      </c>
      <c r="P1913" s="123" t="str" cm="1">
        <f t="array" ref="P1913">_xlfn.IFS(Table1[[#This Row],[Asset Class]]&lt;&gt;"Local","y",P$11=$E1913,"y",Table1[[#This Row],[Asset Class]]="Local","")</f>
        <v/>
      </c>
      <c r="Q1913" s="86" t="str" cm="1">
        <f t="array" ref="Q1913">_xlfn.IFS(Table1[[#This Row],[Asset Class]]&lt;&gt;"Local","y",Q$11=$E1913,"y",Table1[[#This Row],[Asset Class]]="Local","")</f>
        <v/>
      </c>
      <c r="R1913" s="86" t="str" cm="1">
        <f t="array" ref="R1913">_xlfn.IFS(Table1[[#This Row],[Asset Class]]&lt;&gt;"Local","y",R$11=$E1913,"y",Table1[[#This Row],[Asset Class]]="Local","")</f>
        <v>y</v>
      </c>
      <c r="S1913" s="341" t="str" cm="1">
        <f t="array" ref="S1913">_xlfn.IFS(Table1[[#This Row],[Asset Class]]&lt;&gt;"Local","y",S$11=$E1913,"y",Table1[[#This Row],[Asset Class]]="Local","")</f>
        <v/>
      </c>
      <c r="T1913" s="50"/>
      <c r="U1913" s="95" t="str">
        <f>IF(Table1[[#This Row],[Asset Class]]&lt;&gt;"Local",0.25,IF(P1913="y",1,""))</f>
        <v/>
      </c>
      <c r="V1913" s="415" t="str">
        <f>IF(Table1[[#This Row],[Asset Class]]&lt;&gt;"Local",0.25,IF(Q1913="y",1,""))</f>
        <v/>
      </c>
      <c r="W1913" s="415">
        <f>IF(Table1[[#This Row],[Asset Class]]&lt;&gt;"Local",0.25,IF(R1913="y",1,""))</f>
        <v>1</v>
      </c>
      <c r="X1913" s="415" t="str">
        <f>IF(Table1[[#This Row],[Asset Class]]&lt;&gt;"Local",0.25,IF(S1913="y",1,""))</f>
        <v/>
      </c>
      <c r="Y1913" s="95">
        <f t="shared" si="174"/>
        <v>1</v>
      </c>
      <c r="Z1913" s="50"/>
      <c r="AA1913" s="257" t="str">
        <f t="shared" si="175"/>
        <v/>
      </c>
      <c r="AB1913" s="258" t="str">
        <f t="shared" si="176"/>
        <v/>
      </c>
      <c r="AC1913" s="258">
        <f t="shared" si="177"/>
        <v>366514</v>
      </c>
      <c r="AD1913" s="258" t="str">
        <f t="shared" si="178"/>
        <v/>
      </c>
      <c r="AE1913" s="259">
        <f t="shared" si="179"/>
        <v>366514</v>
      </c>
    </row>
    <row r="1914" spans="1:31">
      <c r="A1914" s="26"/>
      <c r="B1914" s="210" t="s">
        <v>3314</v>
      </c>
      <c r="C1914" s="211" t="s">
        <v>3315</v>
      </c>
      <c r="D1914" s="211" t="s">
        <v>111</v>
      </c>
      <c r="E1914" s="211" t="s">
        <v>114</v>
      </c>
      <c r="F1914" s="241" t="s">
        <v>108</v>
      </c>
      <c r="G1914" s="357">
        <v>0.5</v>
      </c>
      <c r="H1914" s="360">
        <v>10402.950902797855</v>
      </c>
      <c r="I1914" s="365">
        <v>77.371645491830151</v>
      </c>
      <c r="J1914" s="332">
        <f>Table1[[#This Row],[Embellishment Area (m2)]]*Table1[[#This Row],[Construction Unit Rate ($/m)]]*Table1[[#This Row],[Embellishment Area Factor]]</f>
        <v>402446.71466009499</v>
      </c>
      <c r="K1914" s="246">
        <v>0</v>
      </c>
      <c r="L1914" s="337">
        <v>51.919695325664051</v>
      </c>
      <c r="M1914" s="88">
        <f>Table1[[#This Row],[Size of land (m2)]]*Table1[[#This Row],[Land Unit Rate ($/m2)]]</f>
        <v>0</v>
      </c>
      <c r="N1914" s="244">
        <v>2021</v>
      </c>
      <c r="O1914" s="202">
        <f>ROUND(IF(Table1[[#This Row],[Valuation Year]]=2016,(Table1[[#This Row],[Total Construction Cost ($)]]+Table1[[#This Row],[Land Value]])*('General Input Sheet'!$G$38/'General Input Sheet'!$G$43),Table1[[#This Row],[Total Construction Cost ($)]]+Table1[[#This Row],[Land Value]]),0)</f>
        <v>402447</v>
      </c>
      <c r="P1914" s="123" t="str" cm="1">
        <f t="array" ref="P1914">_xlfn.IFS(Table1[[#This Row],[Asset Class]]&lt;&gt;"Local","y",P$11=$E1914,"y",Table1[[#This Row],[Asset Class]]="Local","")</f>
        <v/>
      </c>
      <c r="Q1914" s="86" t="str" cm="1">
        <f t="array" ref="Q1914">_xlfn.IFS(Table1[[#This Row],[Asset Class]]&lt;&gt;"Local","y",Q$11=$E1914,"y",Table1[[#This Row],[Asset Class]]="Local","")</f>
        <v/>
      </c>
      <c r="R1914" s="86" t="str" cm="1">
        <f t="array" ref="R1914">_xlfn.IFS(Table1[[#This Row],[Asset Class]]&lt;&gt;"Local","y",R$11=$E1914,"y",Table1[[#This Row],[Asset Class]]="Local","")</f>
        <v/>
      </c>
      <c r="S1914" s="341" t="str" cm="1">
        <f t="array" ref="S1914">_xlfn.IFS(Table1[[#This Row],[Asset Class]]&lt;&gt;"Local","y",S$11=$E1914,"y",Table1[[#This Row],[Asset Class]]="Local","")</f>
        <v>y</v>
      </c>
      <c r="T1914" s="50"/>
      <c r="U1914" s="95" t="str">
        <f>IF(Table1[[#This Row],[Asset Class]]&lt;&gt;"Local",0.25,IF(P1914="y",1,""))</f>
        <v/>
      </c>
      <c r="V1914" s="415" t="str">
        <f>IF(Table1[[#This Row],[Asset Class]]&lt;&gt;"Local",0.25,IF(Q1914="y",1,""))</f>
        <v/>
      </c>
      <c r="W1914" s="415" t="str">
        <f>IF(Table1[[#This Row],[Asset Class]]&lt;&gt;"Local",0.25,IF(R1914="y",1,""))</f>
        <v/>
      </c>
      <c r="X1914" s="415">
        <f>IF(Table1[[#This Row],[Asset Class]]&lt;&gt;"Local",0.25,IF(S1914="y",1,""))</f>
        <v>1</v>
      </c>
      <c r="Y1914" s="95">
        <f t="shared" si="174"/>
        <v>1</v>
      </c>
      <c r="Z1914" s="50"/>
      <c r="AA1914" s="257" t="str">
        <f t="shared" si="175"/>
        <v/>
      </c>
      <c r="AB1914" s="258" t="str">
        <f t="shared" si="176"/>
        <v/>
      </c>
      <c r="AC1914" s="258" t="str">
        <f t="shared" si="177"/>
        <v/>
      </c>
      <c r="AD1914" s="258">
        <f t="shared" si="178"/>
        <v>402447</v>
      </c>
      <c r="AE1914" s="259">
        <f t="shared" si="179"/>
        <v>402447</v>
      </c>
    </row>
    <row r="1915" spans="1:31">
      <c r="A1915" s="26"/>
      <c r="B1915" s="210" t="s">
        <v>3316</v>
      </c>
      <c r="C1915" s="211" t="s">
        <v>3317</v>
      </c>
      <c r="D1915" s="211" t="s">
        <v>111</v>
      </c>
      <c r="E1915" s="211" t="s">
        <v>114</v>
      </c>
      <c r="F1915" s="241" t="s">
        <v>103</v>
      </c>
      <c r="G1915" s="357">
        <v>0.5</v>
      </c>
      <c r="H1915" s="360">
        <v>6633.2360462876104</v>
      </c>
      <c r="I1915" s="365">
        <v>77.371645491830151</v>
      </c>
      <c r="J1915" s="332">
        <f>Table1[[#This Row],[Embellishment Area (m2)]]*Table1[[#This Row],[Construction Unit Rate ($/m)]]*Table1[[#This Row],[Embellishment Area Factor]]</f>
        <v>256612.19391849701</v>
      </c>
      <c r="K1915" s="246">
        <v>0</v>
      </c>
      <c r="L1915" s="337">
        <v>51.919695325664051</v>
      </c>
      <c r="M1915" s="88">
        <f>Table1[[#This Row],[Size of land (m2)]]*Table1[[#This Row],[Land Unit Rate ($/m2)]]</f>
        <v>0</v>
      </c>
      <c r="N1915" s="244">
        <v>2021</v>
      </c>
      <c r="O1915" s="202">
        <f>ROUND(IF(Table1[[#This Row],[Valuation Year]]=2016,(Table1[[#This Row],[Total Construction Cost ($)]]+Table1[[#This Row],[Land Value]])*('General Input Sheet'!$G$38/'General Input Sheet'!$G$43),Table1[[#This Row],[Total Construction Cost ($)]]+Table1[[#This Row],[Land Value]]),0)</f>
        <v>256612</v>
      </c>
      <c r="P1915" s="123" t="str" cm="1">
        <f t="array" ref="P1915">_xlfn.IFS(Table1[[#This Row],[Asset Class]]&lt;&gt;"Local","y",P$11=$E1915,"y",Table1[[#This Row],[Asset Class]]="Local","")</f>
        <v/>
      </c>
      <c r="Q1915" s="86" t="str" cm="1">
        <f t="array" ref="Q1915">_xlfn.IFS(Table1[[#This Row],[Asset Class]]&lt;&gt;"Local","y",Q$11=$E1915,"y",Table1[[#This Row],[Asset Class]]="Local","")</f>
        <v/>
      </c>
      <c r="R1915" s="86" t="str" cm="1">
        <f t="array" ref="R1915">_xlfn.IFS(Table1[[#This Row],[Asset Class]]&lt;&gt;"Local","y",R$11=$E1915,"y",Table1[[#This Row],[Asset Class]]="Local","")</f>
        <v/>
      </c>
      <c r="S1915" s="341" t="str" cm="1">
        <f t="array" ref="S1915">_xlfn.IFS(Table1[[#This Row],[Asset Class]]&lt;&gt;"Local","y",S$11=$E1915,"y",Table1[[#This Row],[Asset Class]]="Local","")</f>
        <v>y</v>
      </c>
      <c r="T1915" s="50"/>
      <c r="U1915" s="95" t="str">
        <f>IF(Table1[[#This Row],[Asset Class]]&lt;&gt;"Local",0.25,IF(P1915="y",1,""))</f>
        <v/>
      </c>
      <c r="V1915" s="415" t="str">
        <f>IF(Table1[[#This Row],[Asset Class]]&lt;&gt;"Local",0.25,IF(Q1915="y",1,""))</f>
        <v/>
      </c>
      <c r="W1915" s="415" t="str">
        <f>IF(Table1[[#This Row],[Asset Class]]&lt;&gt;"Local",0.25,IF(R1915="y",1,""))</f>
        <v/>
      </c>
      <c r="X1915" s="415">
        <f>IF(Table1[[#This Row],[Asset Class]]&lt;&gt;"Local",0.25,IF(S1915="y",1,""))</f>
        <v>1</v>
      </c>
      <c r="Y1915" s="95">
        <f t="shared" si="174"/>
        <v>1</v>
      </c>
      <c r="Z1915" s="50"/>
      <c r="AA1915" s="257" t="str">
        <f t="shared" si="175"/>
        <v/>
      </c>
      <c r="AB1915" s="258" t="str">
        <f t="shared" si="176"/>
        <v/>
      </c>
      <c r="AC1915" s="258" t="str">
        <f t="shared" si="177"/>
        <v/>
      </c>
      <c r="AD1915" s="258">
        <f t="shared" si="178"/>
        <v>256612</v>
      </c>
      <c r="AE1915" s="259">
        <f t="shared" si="179"/>
        <v>256612</v>
      </c>
    </row>
    <row r="1916" spans="1:31">
      <c r="A1916" s="26"/>
      <c r="B1916" s="210" t="s">
        <v>3318</v>
      </c>
      <c r="C1916" s="211" t="s">
        <v>3319</v>
      </c>
      <c r="D1916" s="211" t="s">
        <v>111</v>
      </c>
      <c r="E1916" s="211" t="s">
        <v>102</v>
      </c>
      <c r="F1916" s="241" t="s">
        <v>103</v>
      </c>
      <c r="G1916" s="357">
        <v>0.5</v>
      </c>
      <c r="H1916" s="360">
        <v>710.22631174357696</v>
      </c>
      <c r="I1916" s="365">
        <v>143.96305955739601</v>
      </c>
      <c r="J1916" s="332">
        <f>Table1[[#This Row],[Embellishment Area (m2)]]*Table1[[#This Row],[Construction Unit Rate ($/m)]]*Table1[[#This Row],[Embellishment Area Factor]]</f>
        <v>51123.176408385138</v>
      </c>
      <c r="K1916" s="246">
        <v>1420.4526234871539</v>
      </c>
      <c r="L1916" s="337">
        <v>39.027494808321961</v>
      </c>
      <c r="M1916" s="88">
        <f>Table1[[#This Row],[Size of land (m2)]]*Table1[[#This Row],[Land Unit Rate ($/m2)]]</f>
        <v>55436.707388612209</v>
      </c>
      <c r="N1916" s="244">
        <v>2021</v>
      </c>
      <c r="O1916" s="202">
        <f>ROUND(IF(Table1[[#This Row],[Valuation Year]]=2016,(Table1[[#This Row],[Total Construction Cost ($)]]+Table1[[#This Row],[Land Value]])*('General Input Sheet'!$G$38/'General Input Sheet'!$G$43),Table1[[#This Row],[Total Construction Cost ($)]]+Table1[[#This Row],[Land Value]]),0)</f>
        <v>106560</v>
      </c>
      <c r="P1916" s="123" t="str" cm="1">
        <f t="array" ref="P1916">_xlfn.IFS(Table1[[#This Row],[Asset Class]]&lt;&gt;"Local","y",P$11=$E1916,"y",Table1[[#This Row],[Asset Class]]="Local","")</f>
        <v/>
      </c>
      <c r="Q1916" s="86" t="str" cm="1">
        <f t="array" ref="Q1916">_xlfn.IFS(Table1[[#This Row],[Asset Class]]&lt;&gt;"Local","y",Q$11=$E1916,"y",Table1[[#This Row],[Asset Class]]="Local","")</f>
        <v/>
      </c>
      <c r="R1916" s="86" t="str" cm="1">
        <f t="array" ref="R1916">_xlfn.IFS(Table1[[#This Row],[Asset Class]]&lt;&gt;"Local","y",R$11=$E1916,"y",Table1[[#This Row],[Asset Class]]="Local","")</f>
        <v>y</v>
      </c>
      <c r="S1916" s="341" t="str" cm="1">
        <f t="array" ref="S1916">_xlfn.IFS(Table1[[#This Row],[Asset Class]]&lt;&gt;"Local","y",S$11=$E1916,"y",Table1[[#This Row],[Asset Class]]="Local","")</f>
        <v/>
      </c>
      <c r="T1916" s="50"/>
      <c r="U1916" s="95" t="str">
        <f>IF(Table1[[#This Row],[Asset Class]]&lt;&gt;"Local",0.25,IF(P1916="y",1,""))</f>
        <v/>
      </c>
      <c r="V1916" s="415" t="str">
        <f>IF(Table1[[#This Row],[Asset Class]]&lt;&gt;"Local",0.25,IF(Q1916="y",1,""))</f>
        <v/>
      </c>
      <c r="W1916" s="415">
        <f>IF(Table1[[#This Row],[Asset Class]]&lt;&gt;"Local",0.25,IF(R1916="y",1,""))</f>
        <v>1</v>
      </c>
      <c r="X1916" s="415" t="str">
        <f>IF(Table1[[#This Row],[Asset Class]]&lt;&gt;"Local",0.25,IF(S1916="y",1,""))</f>
        <v/>
      </c>
      <c r="Y1916" s="95">
        <f t="shared" si="174"/>
        <v>1</v>
      </c>
      <c r="Z1916" s="50"/>
      <c r="AA1916" s="257" t="str">
        <f t="shared" si="175"/>
        <v/>
      </c>
      <c r="AB1916" s="258" t="str">
        <f t="shared" si="176"/>
        <v/>
      </c>
      <c r="AC1916" s="258">
        <f t="shared" si="177"/>
        <v>106560</v>
      </c>
      <c r="AD1916" s="258" t="str">
        <f t="shared" si="178"/>
        <v/>
      </c>
      <c r="AE1916" s="259">
        <f t="shared" si="179"/>
        <v>106560</v>
      </c>
    </row>
    <row r="1917" spans="1:31">
      <c r="A1917" s="26"/>
      <c r="B1917" s="210" t="s">
        <v>3320</v>
      </c>
      <c r="C1917" s="211" t="s">
        <v>3321</v>
      </c>
      <c r="D1917" s="211" t="s">
        <v>106</v>
      </c>
      <c r="E1917" s="211" t="s">
        <v>102</v>
      </c>
      <c r="F1917" s="241" t="s">
        <v>108</v>
      </c>
      <c r="G1917" s="357">
        <v>0.5</v>
      </c>
      <c r="H1917" s="360">
        <v>5194.6860826174052</v>
      </c>
      <c r="I1917" s="365">
        <v>452.87898632773505</v>
      </c>
      <c r="J1917" s="332">
        <f>Table1[[#This Row],[Embellishment Area (m2)]]*Table1[[#This Row],[Construction Unit Rate ($/m)]]*Table1[[#This Row],[Embellishment Area Factor]]</f>
        <v>1176282.0836932817</v>
      </c>
      <c r="K1917" s="246">
        <v>0</v>
      </c>
      <c r="L1917" s="337">
        <v>140.14546069071523</v>
      </c>
      <c r="M1917" s="88">
        <f>Table1[[#This Row],[Size of land (m2)]]*Table1[[#This Row],[Land Unit Rate ($/m2)]]</f>
        <v>0</v>
      </c>
      <c r="N1917" s="244">
        <v>2021</v>
      </c>
      <c r="O1917" s="202">
        <f>ROUND(IF(Table1[[#This Row],[Valuation Year]]=2016,(Table1[[#This Row],[Total Construction Cost ($)]]+Table1[[#This Row],[Land Value]])*('General Input Sheet'!$G$38/'General Input Sheet'!$G$43),Table1[[#This Row],[Total Construction Cost ($)]]+Table1[[#This Row],[Land Value]]),0)</f>
        <v>1176282</v>
      </c>
      <c r="P1917" s="123" t="str" cm="1">
        <f t="array" ref="P1917">_xlfn.IFS(Table1[[#This Row],[Asset Class]]&lt;&gt;"Local","y",P$11=$E1917,"y",Table1[[#This Row],[Asset Class]]="Local","")</f>
        <v>y</v>
      </c>
      <c r="Q1917" s="86" t="str" cm="1">
        <f t="array" ref="Q1917">_xlfn.IFS(Table1[[#This Row],[Asset Class]]&lt;&gt;"Local","y",Q$11=$E1917,"y",Table1[[#This Row],[Asset Class]]="Local","")</f>
        <v>y</v>
      </c>
      <c r="R1917" s="86" t="str" cm="1">
        <f t="array" ref="R1917">_xlfn.IFS(Table1[[#This Row],[Asset Class]]&lt;&gt;"Local","y",R$11=$E1917,"y",Table1[[#This Row],[Asset Class]]="Local","")</f>
        <v>y</v>
      </c>
      <c r="S1917" s="341" t="str" cm="1">
        <f t="array" ref="S1917">_xlfn.IFS(Table1[[#This Row],[Asset Class]]&lt;&gt;"Local","y",S$11=$E1917,"y",Table1[[#This Row],[Asset Class]]="Local","")</f>
        <v>y</v>
      </c>
      <c r="T1917" s="50"/>
      <c r="U1917" s="95">
        <f>IF(Table1[[#This Row],[Asset Class]]&lt;&gt;"Local",0.25,IF(P1917="y",1,""))</f>
        <v>0.25</v>
      </c>
      <c r="V1917" s="415">
        <f>IF(Table1[[#This Row],[Asset Class]]&lt;&gt;"Local",0.25,IF(Q1917="y",1,""))</f>
        <v>0.25</v>
      </c>
      <c r="W1917" s="415">
        <f>IF(Table1[[#This Row],[Asset Class]]&lt;&gt;"Local",0.25,IF(R1917="y",1,""))</f>
        <v>0.25</v>
      </c>
      <c r="X1917" s="415">
        <f>IF(Table1[[#This Row],[Asset Class]]&lt;&gt;"Local",0.25,IF(S1917="y",1,""))</f>
        <v>0.25</v>
      </c>
      <c r="Y1917" s="95">
        <f t="shared" si="174"/>
        <v>1</v>
      </c>
      <c r="Z1917" s="50"/>
      <c r="AA1917" s="257">
        <f t="shared" si="175"/>
        <v>294070.5</v>
      </c>
      <c r="AB1917" s="258">
        <f t="shared" si="176"/>
        <v>294070.5</v>
      </c>
      <c r="AC1917" s="258">
        <f t="shared" si="177"/>
        <v>294070.5</v>
      </c>
      <c r="AD1917" s="258">
        <f t="shared" si="178"/>
        <v>294070.5</v>
      </c>
      <c r="AE1917" s="259">
        <f t="shared" si="179"/>
        <v>1176282</v>
      </c>
    </row>
    <row r="1918" spans="1:31">
      <c r="A1918" s="26"/>
      <c r="B1918" s="210" t="s">
        <v>3322</v>
      </c>
      <c r="C1918" s="211" t="s">
        <v>3323</v>
      </c>
      <c r="D1918" s="211" t="s">
        <v>111</v>
      </c>
      <c r="E1918" s="211" t="s">
        <v>102</v>
      </c>
      <c r="F1918" s="241" t="s">
        <v>103</v>
      </c>
      <c r="G1918" s="357">
        <v>0.5</v>
      </c>
      <c r="H1918" s="360">
        <v>6535.2674072969203</v>
      </c>
      <c r="I1918" s="365">
        <v>143.96305955739601</v>
      </c>
      <c r="J1918" s="332">
        <f>Table1[[#This Row],[Embellishment Area (m2)]]*Table1[[#This Row],[Construction Unit Rate ($/m)]]*Table1[[#This Row],[Embellishment Area Factor]]</f>
        <v>470418.54549009778</v>
      </c>
      <c r="K1918" s="246">
        <v>13070.534814593841</v>
      </c>
      <c r="L1918" s="337">
        <v>39.027494808321961</v>
      </c>
      <c r="M1918" s="88">
        <f>Table1[[#This Row],[Size of land (m2)]]*Table1[[#This Row],[Land Unit Rate ($/m2)]]</f>
        <v>510110.22961855255</v>
      </c>
      <c r="N1918" s="244">
        <v>2021</v>
      </c>
      <c r="O1918" s="202">
        <f>ROUND(IF(Table1[[#This Row],[Valuation Year]]=2016,(Table1[[#This Row],[Total Construction Cost ($)]]+Table1[[#This Row],[Land Value]])*('General Input Sheet'!$G$38/'General Input Sheet'!$G$43),Table1[[#This Row],[Total Construction Cost ($)]]+Table1[[#This Row],[Land Value]]),0)</f>
        <v>980529</v>
      </c>
      <c r="P1918" s="123" t="str" cm="1">
        <f t="array" ref="P1918">_xlfn.IFS(Table1[[#This Row],[Asset Class]]&lt;&gt;"Local","y",P$11=$E1918,"y",Table1[[#This Row],[Asset Class]]="Local","")</f>
        <v/>
      </c>
      <c r="Q1918" s="86" t="str" cm="1">
        <f t="array" ref="Q1918">_xlfn.IFS(Table1[[#This Row],[Asset Class]]&lt;&gt;"Local","y",Q$11=$E1918,"y",Table1[[#This Row],[Asset Class]]="Local","")</f>
        <v/>
      </c>
      <c r="R1918" s="86" t="str" cm="1">
        <f t="array" ref="R1918">_xlfn.IFS(Table1[[#This Row],[Asset Class]]&lt;&gt;"Local","y",R$11=$E1918,"y",Table1[[#This Row],[Asset Class]]="Local","")</f>
        <v>y</v>
      </c>
      <c r="S1918" s="341" t="str" cm="1">
        <f t="array" ref="S1918">_xlfn.IFS(Table1[[#This Row],[Asset Class]]&lt;&gt;"Local","y",S$11=$E1918,"y",Table1[[#This Row],[Asset Class]]="Local","")</f>
        <v/>
      </c>
      <c r="T1918" s="50"/>
      <c r="U1918" s="95" t="str">
        <f>IF(Table1[[#This Row],[Asset Class]]&lt;&gt;"Local",0.25,IF(P1918="y",1,""))</f>
        <v/>
      </c>
      <c r="V1918" s="415" t="str">
        <f>IF(Table1[[#This Row],[Asset Class]]&lt;&gt;"Local",0.25,IF(Q1918="y",1,""))</f>
        <v/>
      </c>
      <c r="W1918" s="415">
        <f>IF(Table1[[#This Row],[Asset Class]]&lt;&gt;"Local",0.25,IF(R1918="y",1,""))</f>
        <v>1</v>
      </c>
      <c r="X1918" s="415" t="str">
        <f>IF(Table1[[#This Row],[Asset Class]]&lt;&gt;"Local",0.25,IF(S1918="y",1,""))</f>
        <v/>
      </c>
      <c r="Y1918" s="95">
        <f t="shared" si="174"/>
        <v>1</v>
      </c>
      <c r="Z1918" s="50"/>
      <c r="AA1918" s="257" t="str">
        <f t="shared" si="175"/>
        <v/>
      </c>
      <c r="AB1918" s="258" t="str">
        <f t="shared" si="176"/>
        <v/>
      </c>
      <c r="AC1918" s="258">
        <f t="shared" si="177"/>
        <v>980529</v>
      </c>
      <c r="AD1918" s="258" t="str">
        <f t="shared" si="178"/>
        <v/>
      </c>
      <c r="AE1918" s="259">
        <f t="shared" si="179"/>
        <v>980529</v>
      </c>
    </row>
    <row r="1919" spans="1:31">
      <c r="A1919" s="26"/>
      <c r="B1919" s="210" t="s">
        <v>3324</v>
      </c>
      <c r="C1919" s="211" t="s">
        <v>3325</v>
      </c>
      <c r="D1919" s="211" t="s">
        <v>111</v>
      </c>
      <c r="E1919" s="211" t="s">
        <v>102</v>
      </c>
      <c r="F1919" s="241" t="s">
        <v>108</v>
      </c>
      <c r="G1919" s="357">
        <v>0.5</v>
      </c>
      <c r="H1919" s="360">
        <v>6973.7243236678451</v>
      </c>
      <c r="I1919" s="365">
        <v>143.96305955739601</v>
      </c>
      <c r="J1919" s="332">
        <f>Table1[[#This Row],[Embellishment Area (m2)]]*Table1[[#This Row],[Construction Unit Rate ($/m)]]*Table1[[#This Row],[Embellishment Area Factor]]</f>
        <v>501979.34507252759</v>
      </c>
      <c r="K1919" s="246">
        <v>13947.44864733569</v>
      </c>
      <c r="L1919" s="337">
        <v>39.027494808321961</v>
      </c>
      <c r="M1919" s="88">
        <f>Table1[[#This Row],[Size of land (m2)]]*Table1[[#This Row],[Land Unit Rate ($/m2)]]</f>
        <v>544333.97967323079</v>
      </c>
      <c r="N1919" s="244">
        <v>2021</v>
      </c>
      <c r="O1919" s="202">
        <f>ROUND(IF(Table1[[#This Row],[Valuation Year]]=2016,(Table1[[#This Row],[Total Construction Cost ($)]]+Table1[[#This Row],[Land Value]])*('General Input Sheet'!$G$38/'General Input Sheet'!$G$43),Table1[[#This Row],[Total Construction Cost ($)]]+Table1[[#This Row],[Land Value]]),0)</f>
        <v>1046313</v>
      </c>
      <c r="P1919" s="123" t="str" cm="1">
        <f t="array" ref="P1919">_xlfn.IFS(Table1[[#This Row],[Asset Class]]&lt;&gt;"Local","y",P$11=$E1919,"y",Table1[[#This Row],[Asset Class]]="Local","")</f>
        <v/>
      </c>
      <c r="Q1919" s="86" t="str" cm="1">
        <f t="array" ref="Q1919">_xlfn.IFS(Table1[[#This Row],[Asset Class]]&lt;&gt;"Local","y",Q$11=$E1919,"y",Table1[[#This Row],[Asset Class]]="Local","")</f>
        <v/>
      </c>
      <c r="R1919" s="86" t="str" cm="1">
        <f t="array" ref="R1919">_xlfn.IFS(Table1[[#This Row],[Asset Class]]&lt;&gt;"Local","y",R$11=$E1919,"y",Table1[[#This Row],[Asset Class]]="Local","")</f>
        <v>y</v>
      </c>
      <c r="S1919" s="341" t="str" cm="1">
        <f t="array" ref="S1919">_xlfn.IFS(Table1[[#This Row],[Asset Class]]&lt;&gt;"Local","y",S$11=$E1919,"y",Table1[[#This Row],[Asset Class]]="Local","")</f>
        <v/>
      </c>
      <c r="T1919" s="50"/>
      <c r="U1919" s="95" t="str">
        <f>IF(Table1[[#This Row],[Asset Class]]&lt;&gt;"Local",0.25,IF(P1919="y",1,""))</f>
        <v/>
      </c>
      <c r="V1919" s="415" t="str">
        <f>IF(Table1[[#This Row],[Asset Class]]&lt;&gt;"Local",0.25,IF(Q1919="y",1,""))</f>
        <v/>
      </c>
      <c r="W1919" s="415">
        <f>IF(Table1[[#This Row],[Asset Class]]&lt;&gt;"Local",0.25,IF(R1919="y",1,""))</f>
        <v>1</v>
      </c>
      <c r="X1919" s="415" t="str">
        <f>IF(Table1[[#This Row],[Asset Class]]&lt;&gt;"Local",0.25,IF(S1919="y",1,""))</f>
        <v/>
      </c>
      <c r="Y1919" s="95">
        <f t="shared" si="174"/>
        <v>1</v>
      </c>
      <c r="Z1919" s="50"/>
      <c r="AA1919" s="257" t="str">
        <f t="shared" si="175"/>
        <v/>
      </c>
      <c r="AB1919" s="258" t="str">
        <f t="shared" si="176"/>
        <v/>
      </c>
      <c r="AC1919" s="258">
        <f t="shared" si="177"/>
        <v>1046313</v>
      </c>
      <c r="AD1919" s="258" t="str">
        <f t="shared" si="178"/>
        <v/>
      </c>
      <c r="AE1919" s="259">
        <f t="shared" si="179"/>
        <v>1046313</v>
      </c>
    </row>
    <row r="1920" spans="1:31">
      <c r="A1920" s="26"/>
      <c r="B1920" s="210" t="s">
        <v>3326</v>
      </c>
      <c r="C1920" s="211" t="s">
        <v>3327</v>
      </c>
      <c r="D1920" s="211" t="s">
        <v>111</v>
      </c>
      <c r="E1920" s="211" t="s">
        <v>143</v>
      </c>
      <c r="F1920" s="241" t="s">
        <v>103</v>
      </c>
      <c r="G1920" s="357">
        <v>0.5</v>
      </c>
      <c r="H1920" s="360">
        <v>949.84849640090351</v>
      </c>
      <c r="I1920" s="365">
        <v>115.6419902144599</v>
      </c>
      <c r="J1920" s="332">
        <f>Table1[[#This Row],[Embellishment Area (m2)]]*Table1[[#This Row],[Construction Unit Rate ($/m)]]*Table1[[#This Row],[Embellishment Area Factor]]</f>
        <v>54921.185263006366</v>
      </c>
      <c r="K1920" s="246">
        <v>1899.696992801807</v>
      </c>
      <c r="L1920" s="337">
        <v>85.331826959272703</v>
      </c>
      <c r="M1920" s="88">
        <f>Table1[[#This Row],[Size of land (m2)]]*Table1[[#This Row],[Land Unit Rate ($/m2)]]</f>
        <v>162104.61506481451</v>
      </c>
      <c r="N1920" s="244">
        <v>2021</v>
      </c>
      <c r="O1920" s="202">
        <f>ROUND(IF(Table1[[#This Row],[Valuation Year]]=2016,(Table1[[#This Row],[Total Construction Cost ($)]]+Table1[[#This Row],[Land Value]])*('General Input Sheet'!$G$38/'General Input Sheet'!$G$43),Table1[[#This Row],[Total Construction Cost ($)]]+Table1[[#This Row],[Land Value]]),0)</f>
        <v>217026</v>
      </c>
      <c r="P1920" s="123" t="str" cm="1">
        <f t="array" ref="P1920">_xlfn.IFS(Table1[[#This Row],[Asset Class]]&lt;&gt;"Local","y",P$11=$E1920,"y",Table1[[#This Row],[Asset Class]]="Local","")</f>
        <v/>
      </c>
      <c r="Q1920" s="86" t="str" cm="1">
        <f t="array" ref="Q1920">_xlfn.IFS(Table1[[#This Row],[Asset Class]]&lt;&gt;"Local","y",Q$11=$E1920,"y",Table1[[#This Row],[Asset Class]]="Local","")</f>
        <v>y</v>
      </c>
      <c r="R1920" s="86" t="str" cm="1">
        <f t="array" ref="R1920">_xlfn.IFS(Table1[[#This Row],[Asset Class]]&lt;&gt;"Local","y",R$11=$E1920,"y",Table1[[#This Row],[Asset Class]]="Local","")</f>
        <v/>
      </c>
      <c r="S1920" s="341" t="str" cm="1">
        <f t="array" ref="S1920">_xlfn.IFS(Table1[[#This Row],[Asset Class]]&lt;&gt;"Local","y",S$11=$E1920,"y",Table1[[#This Row],[Asset Class]]="Local","")</f>
        <v/>
      </c>
      <c r="T1920" s="50"/>
      <c r="U1920" s="95" t="str">
        <f>IF(Table1[[#This Row],[Asset Class]]&lt;&gt;"Local",0.25,IF(P1920="y",1,""))</f>
        <v/>
      </c>
      <c r="V1920" s="415">
        <f>IF(Table1[[#This Row],[Asset Class]]&lt;&gt;"Local",0.25,IF(Q1920="y",1,""))</f>
        <v>1</v>
      </c>
      <c r="W1920" s="415" t="str">
        <f>IF(Table1[[#This Row],[Asset Class]]&lt;&gt;"Local",0.25,IF(R1920="y",1,""))</f>
        <v/>
      </c>
      <c r="X1920" s="415" t="str">
        <f>IF(Table1[[#This Row],[Asset Class]]&lt;&gt;"Local",0.25,IF(S1920="y",1,""))</f>
        <v/>
      </c>
      <c r="Y1920" s="95">
        <f t="shared" si="174"/>
        <v>1</v>
      </c>
      <c r="Z1920" s="50"/>
      <c r="AA1920" s="257" t="str">
        <f t="shared" si="175"/>
        <v/>
      </c>
      <c r="AB1920" s="258">
        <f t="shared" si="176"/>
        <v>217026</v>
      </c>
      <c r="AC1920" s="258" t="str">
        <f t="shared" si="177"/>
        <v/>
      </c>
      <c r="AD1920" s="258" t="str">
        <f t="shared" si="178"/>
        <v/>
      </c>
      <c r="AE1920" s="259">
        <f t="shared" si="179"/>
        <v>217026</v>
      </c>
    </row>
    <row r="1921" spans="1:31">
      <c r="A1921" s="26"/>
      <c r="B1921" s="210" t="s">
        <v>3328</v>
      </c>
      <c r="C1921" s="211" t="s">
        <v>3329</v>
      </c>
      <c r="D1921" s="211" t="s">
        <v>111</v>
      </c>
      <c r="E1921" s="211" t="s">
        <v>102</v>
      </c>
      <c r="F1921" s="241" t="s">
        <v>103</v>
      </c>
      <c r="G1921" s="357">
        <v>0.5</v>
      </c>
      <c r="H1921" s="360">
        <v>517.180333193553</v>
      </c>
      <c r="I1921" s="365">
        <v>143.96305955739601</v>
      </c>
      <c r="J1921" s="332">
        <f>Table1[[#This Row],[Embellishment Area (m2)]]*Table1[[#This Row],[Construction Unit Rate ($/m)]]*Table1[[#This Row],[Embellishment Area Factor]]</f>
        <v>37227.43155472869</v>
      </c>
      <c r="K1921" s="246">
        <v>1034.360666387106</v>
      </c>
      <c r="L1921" s="337">
        <v>39.027494808321961</v>
      </c>
      <c r="M1921" s="88">
        <f>Table1[[#This Row],[Size of land (m2)]]*Table1[[#This Row],[Land Unit Rate ($/m2)]]</f>
        <v>40368.505537355224</v>
      </c>
      <c r="N1921" s="244">
        <v>2021</v>
      </c>
      <c r="O1921" s="202">
        <f>ROUND(IF(Table1[[#This Row],[Valuation Year]]=2016,(Table1[[#This Row],[Total Construction Cost ($)]]+Table1[[#This Row],[Land Value]])*('General Input Sheet'!$G$38/'General Input Sheet'!$G$43),Table1[[#This Row],[Total Construction Cost ($)]]+Table1[[#This Row],[Land Value]]),0)</f>
        <v>77596</v>
      </c>
      <c r="P1921" s="123" t="str" cm="1">
        <f t="array" ref="P1921">_xlfn.IFS(Table1[[#This Row],[Asset Class]]&lt;&gt;"Local","y",P$11=$E1921,"y",Table1[[#This Row],[Asset Class]]="Local","")</f>
        <v/>
      </c>
      <c r="Q1921" s="86" t="str" cm="1">
        <f t="array" ref="Q1921">_xlfn.IFS(Table1[[#This Row],[Asset Class]]&lt;&gt;"Local","y",Q$11=$E1921,"y",Table1[[#This Row],[Asset Class]]="Local","")</f>
        <v/>
      </c>
      <c r="R1921" s="86" t="str" cm="1">
        <f t="array" ref="R1921">_xlfn.IFS(Table1[[#This Row],[Asset Class]]&lt;&gt;"Local","y",R$11=$E1921,"y",Table1[[#This Row],[Asset Class]]="Local","")</f>
        <v>y</v>
      </c>
      <c r="S1921" s="341" t="str" cm="1">
        <f t="array" ref="S1921">_xlfn.IFS(Table1[[#This Row],[Asset Class]]&lt;&gt;"Local","y",S$11=$E1921,"y",Table1[[#This Row],[Asset Class]]="Local","")</f>
        <v/>
      </c>
      <c r="T1921" s="50"/>
      <c r="U1921" s="95" t="str">
        <f>IF(Table1[[#This Row],[Asset Class]]&lt;&gt;"Local",0.25,IF(P1921="y",1,""))</f>
        <v/>
      </c>
      <c r="V1921" s="415" t="str">
        <f>IF(Table1[[#This Row],[Asset Class]]&lt;&gt;"Local",0.25,IF(Q1921="y",1,""))</f>
        <v/>
      </c>
      <c r="W1921" s="415">
        <f>IF(Table1[[#This Row],[Asset Class]]&lt;&gt;"Local",0.25,IF(R1921="y",1,""))</f>
        <v>1</v>
      </c>
      <c r="X1921" s="415" t="str">
        <f>IF(Table1[[#This Row],[Asset Class]]&lt;&gt;"Local",0.25,IF(S1921="y",1,""))</f>
        <v/>
      </c>
      <c r="Y1921" s="95">
        <f t="shared" si="174"/>
        <v>1</v>
      </c>
      <c r="Z1921" s="50"/>
      <c r="AA1921" s="257" t="str">
        <f t="shared" si="175"/>
        <v/>
      </c>
      <c r="AB1921" s="258" t="str">
        <f t="shared" si="176"/>
        <v/>
      </c>
      <c r="AC1921" s="258">
        <f t="shared" si="177"/>
        <v>77596</v>
      </c>
      <c r="AD1921" s="258" t="str">
        <f t="shared" si="178"/>
        <v/>
      </c>
      <c r="AE1921" s="259">
        <f t="shared" si="179"/>
        <v>77596</v>
      </c>
    </row>
    <row r="1922" spans="1:31">
      <c r="A1922" s="26"/>
      <c r="B1922" s="210" t="s">
        <v>3330</v>
      </c>
      <c r="C1922" s="211" t="s">
        <v>3331</v>
      </c>
      <c r="D1922" s="211" t="s">
        <v>111</v>
      </c>
      <c r="E1922" s="211" t="s">
        <v>107</v>
      </c>
      <c r="F1922" s="241" t="s">
        <v>108</v>
      </c>
      <c r="G1922" s="357">
        <v>0.5</v>
      </c>
      <c r="H1922" s="360">
        <v>33.089007889800364</v>
      </c>
      <c r="I1922" s="365">
        <v>111.62041035606889</v>
      </c>
      <c r="J1922" s="332">
        <f>Table1[[#This Row],[Embellishment Area (m2)]]*Table1[[#This Row],[Construction Unit Rate ($/m)]]*Table1[[#This Row],[Embellishment Area Factor]]</f>
        <v>1846.7043194673588</v>
      </c>
      <c r="K1922" s="246">
        <v>0</v>
      </c>
      <c r="L1922" s="337">
        <v>66.125722619436161</v>
      </c>
      <c r="M1922" s="88">
        <f>Table1[[#This Row],[Size of land (m2)]]*Table1[[#This Row],[Land Unit Rate ($/m2)]]</f>
        <v>0</v>
      </c>
      <c r="N1922" s="244">
        <v>2021</v>
      </c>
      <c r="O1922" s="202">
        <f>ROUND(IF(Table1[[#This Row],[Valuation Year]]=2016,(Table1[[#This Row],[Total Construction Cost ($)]]+Table1[[#This Row],[Land Value]])*('General Input Sheet'!$G$38/'General Input Sheet'!$G$43),Table1[[#This Row],[Total Construction Cost ($)]]+Table1[[#This Row],[Land Value]]),0)</f>
        <v>1847</v>
      </c>
      <c r="P1922" s="123" t="str" cm="1">
        <f t="array" ref="P1922">_xlfn.IFS(Table1[[#This Row],[Asset Class]]&lt;&gt;"Local","y",P$11=$E1922,"y",Table1[[#This Row],[Asset Class]]="Local","")</f>
        <v>y</v>
      </c>
      <c r="Q1922" s="86" t="str" cm="1">
        <f t="array" ref="Q1922">_xlfn.IFS(Table1[[#This Row],[Asset Class]]&lt;&gt;"Local","y",Q$11=$E1922,"y",Table1[[#This Row],[Asset Class]]="Local","")</f>
        <v/>
      </c>
      <c r="R1922" s="86" t="str" cm="1">
        <f t="array" ref="R1922">_xlfn.IFS(Table1[[#This Row],[Asset Class]]&lt;&gt;"Local","y",R$11=$E1922,"y",Table1[[#This Row],[Asset Class]]="Local","")</f>
        <v/>
      </c>
      <c r="S1922" s="341" t="str" cm="1">
        <f t="array" ref="S1922">_xlfn.IFS(Table1[[#This Row],[Asset Class]]&lt;&gt;"Local","y",S$11=$E1922,"y",Table1[[#This Row],[Asset Class]]="Local","")</f>
        <v/>
      </c>
      <c r="T1922" s="50"/>
      <c r="U1922" s="95">
        <f>IF(Table1[[#This Row],[Asset Class]]&lt;&gt;"Local",0.25,IF(P1922="y",1,""))</f>
        <v>1</v>
      </c>
      <c r="V1922" s="415" t="str">
        <f>IF(Table1[[#This Row],[Asset Class]]&lt;&gt;"Local",0.25,IF(Q1922="y",1,""))</f>
        <v/>
      </c>
      <c r="W1922" s="415" t="str">
        <f>IF(Table1[[#This Row],[Asset Class]]&lt;&gt;"Local",0.25,IF(R1922="y",1,""))</f>
        <v/>
      </c>
      <c r="X1922" s="415" t="str">
        <f>IF(Table1[[#This Row],[Asset Class]]&lt;&gt;"Local",0.25,IF(S1922="y",1,""))</f>
        <v/>
      </c>
      <c r="Y1922" s="95">
        <f t="shared" si="174"/>
        <v>1</v>
      </c>
      <c r="Z1922" s="50"/>
      <c r="AA1922" s="257">
        <f t="shared" si="175"/>
        <v>1847</v>
      </c>
      <c r="AB1922" s="258" t="str">
        <f t="shared" si="176"/>
        <v/>
      </c>
      <c r="AC1922" s="258" t="str">
        <f t="shared" si="177"/>
        <v/>
      </c>
      <c r="AD1922" s="258" t="str">
        <f t="shared" si="178"/>
        <v/>
      </c>
      <c r="AE1922" s="259">
        <f t="shared" si="179"/>
        <v>1847</v>
      </c>
    </row>
    <row r="1923" spans="1:31">
      <c r="A1923" s="26"/>
      <c r="B1923" s="210" t="s">
        <v>3332</v>
      </c>
      <c r="C1923" s="211" t="s">
        <v>3333</v>
      </c>
      <c r="D1923" s="211" t="s">
        <v>111</v>
      </c>
      <c r="E1923" s="211" t="s">
        <v>102</v>
      </c>
      <c r="F1923" s="241" t="s">
        <v>136</v>
      </c>
      <c r="G1923" s="357">
        <v>0.5</v>
      </c>
      <c r="H1923" s="360">
        <v>1016.0186843482555</v>
      </c>
      <c r="I1923" s="365">
        <v>143.96305955739601</v>
      </c>
      <c r="J1923" s="332">
        <f>Table1[[#This Row],[Embellishment Area (m2)]]*Table1[[#This Row],[Construction Unit Rate ($/m)]]*Table1[[#This Row],[Embellishment Area Factor]]</f>
        <v>73134.579183127527</v>
      </c>
      <c r="K1923" s="246">
        <v>0</v>
      </c>
      <c r="L1923" s="337">
        <v>39.027494808321961</v>
      </c>
      <c r="M1923" s="88">
        <f>Table1[[#This Row],[Size of land (m2)]]*Table1[[#This Row],[Land Unit Rate ($/m2)]]</f>
        <v>0</v>
      </c>
      <c r="N1923" s="244">
        <v>2021</v>
      </c>
      <c r="O1923" s="202">
        <f>ROUND(IF(Table1[[#This Row],[Valuation Year]]=2016,(Table1[[#This Row],[Total Construction Cost ($)]]+Table1[[#This Row],[Land Value]])*('General Input Sheet'!$G$38/'General Input Sheet'!$G$43),Table1[[#This Row],[Total Construction Cost ($)]]+Table1[[#This Row],[Land Value]]),0)</f>
        <v>73135</v>
      </c>
      <c r="P1923" s="123" t="str" cm="1">
        <f t="array" ref="P1923">_xlfn.IFS(Table1[[#This Row],[Asset Class]]&lt;&gt;"Local","y",P$11=$E1923,"y",Table1[[#This Row],[Asset Class]]="Local","")</f>
        <v/>
      </c>
      <c r="Q1923" s="86" t="str" cm="1">
        <f t="array" ref="Q1923">_xlfn.IFS(Table1[[#This Row],[Asset Class]]&lt;&gt;"Local","y",Q$11=$E1923,"y",Table1[[#This Row],[Asset Class]]="Local","")</f>
        <v/>
      </c>
      <c r="R1923" s="86" t="str" cm="1">
        <f t="array" ref="R1923">_xlfn.IFS(Table1[[#This Row],[Asset Class]]&lt;&gt;"Local","y",R$11=$E1923,"y",Table1[[#This Row],[Asset Class]]="Local","")</f>
        <v>y</v>
      </c>
      <c r="S1923" s="341" t="str" cm="1">
        <f t="array" ref="S1923">_xlfn.IFS(Table1[[#This Row],[Asset Class]]&lt;&gt;"Local","y",S$11=$E1923,"y",Table1[[#This Row],[Asset Class]]="Local","")</f>
        <v/>
      </c>
      <c r="T1923" s="50"/>
      <c r="U1923" s="95" t="str">
        <f>IF(Table1[[#This Row],[Asset Class]]&lt;&gt;"Local",0.25,IF(P1923="y",1,""))</f>
        <v/>
      </c>
      <c r="V1923" s="415" t="str">
        <f>IF(Table1[[#This Row],[Asset Class]]&lt;&gt;"Local",0.25,IF(Q1923="y",1,""))</f>
        <v/>
      </c>
      <c r="W1923" s="415">
        <f>IF(Table1[[#This Row],[Asset Class]]&lt;&gt;"Local",0.25,IF(R1923="y",1,""))</f>
        <v>1</v>
      </c>
      <c r="X1923" s="415" t="str">
        <f>IF(Table1[[#This Row],[Asset Class]]&lt;&gt;"Local",0.25,IF(S1923="y",1,""))</f>
        <v/>
      </c>
      <c r="Y1923" s="95">
        <f t="shared" si="174"/>
        <v>1</v>
      </c>
      <c r="Z1923" s="50"/>
      <c r="AA1923" s="257" t="str">
        <f t="shared" si="175"/>
        <v/>
      </c>
      <c r="AB1923" s="258" t="str">
        <f t="shared" si="176"/>
        <v/>
      </c>
      <c r="AC1923" s="258">
        <f t="shared" si="177"/>
        <v>73135</v>
      </c>
      <c r="AD1923" s="258" t="str">
        <f t="shared" si="178"/>
        <v/>
      </c>
      <c r="AE1923" s="259">
        <f t="shared" si="179"/>
        <v>73135</v>
      </c>
    </row>
    <row r="1924" spans="1:31">
      <c r="A1924" s="26"/>
      <c r="B1924" s="210" t="s">
        <v>3332</v>
      </c>
      <c r="C1924" s="211" t="s">
        <v>3334</v>
      </c>
      <c r="D1924" s="211" t="s">
        <v>111</v>
      </c>
      <c r="E1924" s="211" t="s">
        <v>102</v>
      </c>
      <c r="F1924" s="241" t="s">
        <v>103</v>
      </c>
      <c r="G1924" s="357">
        <v>0.5</v>
      </c>
      <c r="H1924" s="360">
        <v>3195.1151267647128</v>
      </c>
      <c r="I1924" s="365">
        <v>143.96305955739601</v>
      </c>
      <c r="J1924" s="332">
        <f>Table1[[#This Row],[Embellishment Area (m2)]]*Table1[[#This Row],[Construction Unit Rate ($/m)]]*Table1[[#This Row],[Embellishment Area Factor]]</f>
        <v>229989.27464358261</v>
      </c>
      <c r="K1924" s="246">
        <v>0</v>
      </c>
      <c r="L1924" s="337">
        <v>39.027494808321961</v>
      </c>
      <c r="M1924" s="88">
        <f>Table1[[#This Row],[Size of land (m2)]]*Table1[[#This Row],[Land Unit Rate ($/m2)]]</f>
        <v>0</v>
      </c>
      <c r="N1924" s="244">
        <v>2021</v>
      </c>
      <c r="O1924" s="202">
        <f>ROUND(IF(Table1[[#This Row],[Valuation Year]]=2016,(Table1[[#This Row],[Total Construction Cost ($)]]+Table1[[#This Row],[Land Value]])*('General Input Sheet'!$G$38/'General Input Sheet'!$G$43),Table1[[#This Row],[Total Construction Cost ($)]]+Table1[[#This Row],[Land Value]]),0)</f>
        <v>229989</v>
      </c>
      <c r="P1924" s="123" t="str" cm="1">
        <f t="array" ref="P1924">_xlfn.IFS(Table1[[#This Row],[Asset Class]]&lt;&gt;"Local","y",P$11=$E1924,"y",Table1[[#This Row],[Asset Class]]="Local","")</f>
        <v/>
      </c>
      <c r="Q1924" s="86" t="str" cm="1">
        <f t="array" ref="Q1924">_xlfn.IFS(Table1[[#This Row],[Asset Class]]&lt;&gt;"Local","y",Q$11=$E1924,"y",Table1[[#This Row],[Asset Class]]="Local","")</f>
        <v/>
      </c>
      <c r="R1924" s="86" t="str" cm="1">
        <f t="array" ref="R1924">_xlfn.IFS(Table1[[#This Row],[Asset Class]]&lt;&gt;"Local","y",R$11=$E1924,"y",Table1[[#This Row],[Asset Class]]="Local","")</f>
        <v>y</v>
      </c>
      <c r="S1924" s="341" t="str" cm="1">
        <f t="array" ref="S1924">_xlfn.IFS(Table1[[#This Row],[Asset Class]]&lt;&gt;"Local","y",S$11=$E1924,"y",Table1[[#This Row],[Asset Class]]="Local","")</f>
        <v/>
      </c>
      <c r="T1924" s="50"/>
      <c r="U1924" s="95" t="str">
        <f>IF(Table1[[#This Row],[Asset Class]]&lt;&gt;"Local",0.25,IF(P1924="y",1,""))</f>
        <v/>
      </c>
      <c r="V1924" s="415" t="str">
        <f>IF(Table1[[#This Row],[Asset Class]]&lt;&gt;"Local",0.25,IF(Q1924="y",1,""))</f>
        <v/>
      </c>
      <c r="W1924" s="415">
        <f>IF(Table1[[#This Row],[Asset Class]]&lt;&gt;"Local",0.25,IF(R1924="y",1,""))</f>
        <v>1</v>
      </c>
      <c r="X1924" s="415" t="str">
        <f>IF(Table1[[#This Row],[Asset Class]]&lt;&gt;"Local",0.25,IF(S1924="y",1,""))</f>
        <v/>
      </c>
      <c r="Y1924" s="95">
        <f t="shared" si="174"/>
        <v>1</v>
      </c>
      <c r="Z1924" s="50"/>
      <c r="AA1924" s="257" t="str">
        <f t="shared" si="175"/>
        <v/>
      </c>
      <c r="AB1924" s="258" t="str">
        <f t="shared" si="176"/>
        <v/>
      </c>
      <c r="AC1924" s="258">
        <f t="shared" si="177"/>
        <v>229989</v>
      </c>
      <c r="AD1924" s="258" t="str">
        <f t="shared" si="178"/>
        <v/>
      </c>
      <c r="AE1924" s="259">
        <f t="shared" si="179"/>
        <v>229989</v>
      </c>
    </row>
    <row r="1925" spans="1:31">
      <c r="A1925" s="26"/>
      <c r="B1925" s="210" t="s">
        <v>3335</v>
      </c>
      <c r="C1925" s="211" t="s">
        <v>3336</v>
      </c>
      <c r="D1925" s="211" t="s">
        <v>111</v>
      </c>
      <c r="E1925" s="211" t="s">
        <v>114</v>
      </c>
      <c r="F1925" s="241" t="s">
        <v>103</v>
      </c>
      <c r="G1925" s="357">
        <v>0.5</v>
      </c>
      <c r="H1925" s="360">
        <v>3302.9613756424865</v>
      </c>
      <c r="I1925" s="365">
        <v>77.371645491830151</v>
      </c>
      <c r="J1925" s="332">
        <f>Table1[[#This Row],[Embellishment Area (m2)]]*Table1[[#This Row],[Construction Unit Rate ($/m)]]*Table1[[#This Row],[Embellishment Area Factor]]</f>
        <v>127777.77831470905</v>
      </c>
      <c r="K1925" s="246">
        <v>0</v>
      </c>
      <c r="L1925" s="337">
        <v>51.919695325664051</v>
      </c>
      <c r="M1925" s="88">
        <f>Table1[[#This Row],[Size of land (m2)]]*Table1[[#This Row],[Land Unit Rate ($/m2)]]</f>
        <v>0</v>
      </c>
      <c r="N1925" s="244">
        <v>2021</v>
      </c>
      <c r="O1925" s="202">
        <f>ROUND(IF(Table1[[#This Row],[Valuation Year]]=2016,(Table1[[#This Row],[Total Construction Cost ($)]]+Table1[[#This Row],[Land Value]])*('General Input Sheet'!$G$38/'General Input Sheet'!$G$43),Table1[[#This Row],[Total Construction Cost ($)]]+Table1[[#This Row],[Land Value]]),0)</f>
        <v>127778</v>
      </c>
      <c r="P1925" s="123" t="str" cm="1">
        <f t="array" ref="P1925">_xlfn.IFS(Table1[[#This Row],[Asset Class]]&lt;&gt;"Local","y",P$11=$E1925,"y",Table1[[#This Row],[Asset Class]]="Local","")</f>
        <v/>
      </c>
      <c r="Q1925" s="86" t="str" cm="1">
        <f t="array" ref="Q1925">_xlfn.IFS(Table1[[#This Row],[Asset Class]]&lt;&gt;"Local","y",Q$11=$E1925,"y",Table1[[#This Row],[Asset Class]]="Local","")</f>
        <v/>
      </c>
      <c r="R1925" s="86" t="str" cm="1">
        <f t="array" ref="R1925">_xlfn.IFS(Table1[[#This Row],[Asset Class]]&lt;&gt;"Local","y",R$11=$E1925,"y",Table1[[#This Row],[Asset Class]]="Local","")</f>
        <v/>
      </c>
      <c r="S1925" s="341" t="str" cm="1">
        <f t="array" ref="S1925">_xlfn.IFS(Table1[[#This Row],[Asset Class]]&lt;&gt;"Local","y",S$11=$E1925,"y",Table1[[#This Row],[Asset Class]]="Local","")</f>
        <v>y</v>
      </c>
      <c r="T1925" s="50"/>
      <c r="U1925" s="95" t="str">
        <f>IF(Table1[[#This Row],[Asset Class]]&lt;&gt;"Local",0.25,IF(P1925="y",1,""))</f>
        <v/>
      </c>
      <c r="V1925" s="415" t="str">
        <f>IF(Table1[[#This Row],[Asset Class]]&lt;&gt;"Local",0.25,IF(Q1925="y",1,""))</f>
        <v/>
      </c>
      <c r="W1925" s="415" t="str">
        <f>IF(Table1[[#This Row],[Asset Class]]&lt;&gt;"Local",0.25,IF(R1925="y",1,""))</f>
        <v/>
      </c>
      <c r="X1925" s="415">
        <f>IF(Table1[[#This Row],[Asset Class]]&lt;&gt;"Local",0.25,IF(S1925="y",1,""))</f>
        <v>1</v>
      </c>
      <c r="Y1925" s="95">
        <f t="shared" si="174"/>
        <v>1</v>
      </c>
      <c r="Z1925" s="50"/>
      <c r="AA1925" s="257" t="str">
        <f t="shared" si="175"/>
        <v/>
      </c>
      <c r="AB1925" s="258" t="str">
        <f t="shared" si="176"/>
        <v/>
      </c>
      <c r="AC1925" s="258" t="str">
        <f t="shared" si="177"/>
        <v/>
      </c>
      <c r="AD1925" s="258">
        <f t="shared" si="178"/>
        <v>127778</v>
      </c>
      <c r="AE1925" s="259">
        <f t="shared" si="179"/>
        <v>127778</v>
      </c>
    </row>
    <row r="1926" spans="1:31">
      <c r="A1926" s="26"/>
      <c r="B1926" s="210" t="s">
        <v>3337</v>
      </c>
      <c r="C1926" s="211" t="s">
        <v>3338</v>
      </c>
      <c r="D1926" s="211" t="s">
        <v>111</v>
      </c>
      <c r="E1926" s="211" t="s">
        <v>102</v>
      </c>
      <c r="F1926" s="241" t="s">
        <v>103</v>
      </c>
      <c r="G1926" s="357">
        <v>0.5</v>
      </c>
      <c r="H1926" s="360">
        <v>1692.449485373141</v>
      </c>
      <c r="I1926" s="365">
        <v>143.96305955739601</v>
      </c>
      <c r="J1926" s="332">
        <f>Table1[[#This Row],[Embellishment Area (m2)]]*Table1[[#This Row],[Construction Unit Rate ($/m)]]*Table1[[#This Row],[Embellishment Area Factor]]</f>
        <v>121825.10303032886</v>
      </c>
      <c r="K1926" s="246">
        <v>3384.898970746282</v>
      </c>
      <c r="L1926" s="337">
        <v>39.027494808321961</v>
      </c>
      <c r="M1926" s="88">
        <f>Table1[[#This Row],[Size of land (m2)]]*Table1[[#This Row],[Land Unit Rate ($/m2)]]</f>
        <v>132104.12700749488</v>
      </c>
      <c r="N1926" s="244">
        <v>2021</v>
      </c>
      <c r="O1926" s="202">
        <f>ROUND(IF(Table1[[#This Row],[Valuation Year]]=2016,(Table1[[#This Row],[Total Construction Cost ($)]]+Table1[[#This Row],[Land Value]])*('General Input Sheet'!$G$38/'General Input Sheet'!$G$43),Table1[[#This Row],[Total Construction Cost ($)]]+Table1[[#This Row],[Land Value]]),0)</f>
        <v>253929</v>
      </c>
      <c r="P1926" s="123" t="str" cm="1">
        <f t="array" ref="P1926">_xlfn.IFS(Table1[[#This Row],[Asset Class]]&lt;&gt;"Local","y",P$11=$E1926,"y",Table1[[#This Row],[Asset Class]]="Local","")</f>
        <v/>
      </c>
      <c r="Q1926" s="86" t="str" cm="1">
        <f t="array" ref="Q1926">_xlfn.IFS(Table1[[#This Row],[Asset Class]]&lt;&gt;"Local","y",Q$11=$E1926,"y",Table1[[#This Row],[Asset Class]]="Local","")</f>
        <v/>
      </c>
      <c r="R1926" s="86" t="str" cm="1">
        <f t="array" ref="R1926">_xlfn.IFS(Table1[[#This Row],[Asset Class]]&lt;&gt;"Local","y",R$11=$E1926,"y",Table1[[#This Row],[Asset Class]]="Local","")</f>
        <v>y</v>
      </c>
      <c r="S1926" s="341" t="str" cm="1">
        <f t="array" ref="S1926">_xlfn.IFS(Table1[[#This Row],[Asset Class]]&lt;&gt;"Local","y",S$11=$E1926,"y",Table1[[#This Row],[Asset Class]]="Local","")</f>
        <v/>
      </c>
      <c r="T1926" s="50"/>
      <c r="U1926" s="95" t="str">
        <f>IF(Table1[[#This Row],[Asset Class]]&lt;&gt;"Local",0.25,IF(P1926="y",1,""))</f>
        <v/>
      </c>
      <c r="V1926" s="415" t="str">
        <f>IF(Table1[[#This Row],[Asset Class]]&lt;&gt;"Local",0.25,IF(Q1926="y",1,""))</f>
        <v/>
      </c>
      <c r="W1926" s="415">
        <f>IF(Table1[[#This Row],[Asset Class]]&lt;&gt;"Local",0.25,IF(R1926="y",1,""))</f>
        <v>1</v>
      </c>
      <c r="X1926" s="415" t="str">
        <f>IF(Table1[[#This Row],[Asset Class]]&lt;&gt;"Local",0.25,IF(S1926="y",1,""))</f>
        <v/>
      </c>
      <c r="Y1926" s="95">
        <f t="shared" si="174"/>
        <v>1</v>
      </c>
      <c r="Z1926" s="50"/>
      <c r="AA1926" s="257" t="str">
        <f t="shared" si="175"/>
        <v/>
      </c>
      <c r="AB1926" s="258" t="str">
        <f t="shared" si="176"/>
        <v/>
      </c>
      <c r="AC1926" s="258">
        <f t="shared" si="177"/>
        <v>253929</v>
      </c>
      <c r="AD1926" s="258" t="str">
        <f t="shared" si="178"/>
        <v/>
      </c>
      <c r="AE1926" s="259">
        <f t="shared" si="179"/>
        <v>253929</v>
      </c>
    </row>
    <row r="1927" spans="1:31">
      <c r="A1927" s="26"/>
      <c r="B1927" s="210" t="s">
        <v>3339</v>
      </c>
      <c r="C1927" s="211" t="s">
        <v>3340</v>
      </c>
      <c r="D1927" s="211" t="s">
        <v>106</v>
      </c>
      <c r="E1927" s="211" t="s">
        <v>107</v>
      </c>
      <c r="F1927" s="241" t="s">
        <v>108</v>
      </c>
      <c r="G1927" s="357">
        <v>0.5</v>
      </c>
      <c r="H1927" s="360">
        <v>2710.8297756874094</v>
      </c>
      <c r="I1927" s="365">
        <v>295.91815694928124</v>
      </c>
      <c r="J1927" s="332">
        <f>Table1[[#This Row],[Embellishment Area (m2)]]*Table1[[#This Row],[Construction Unit Rate ($/m)]]*Table1[[#This Row],[Embellishment Area Factor]]</f>
        <v>401091.87551232585</v>
      </c>
      <c r="K1927" s="246">
        <v>0</v>
      </c>
      <c r="L1927" s="337">
        <v>157.26221918381682</v>
      </c>
      <c r="M1927" s="88">
        <f>Table1[[#This Row],[Size of land (m2)]]*Table1[[#This Row],[Land Unit Rate ($/m2)]]</f>
        <v>0</v>
      </c>
      <c r="N1927" s="244">
        <v>2021</v>
      </c>
      <c r="O1927" s="202">
        <f>ROUND(IF(Table1[[#This Row],[Valuation Year]]=2016,(Table1[[#This Row],[Total Construction Cost ($)]]+Table1[[#This Row],[Land Value]])*('General Input Sheet'!$G$38/'General Input Sheet'!$G$43),Table1[[#This Row],[Total Construction Cost ($)]]+Table1[[#This Row],[Land Value]]),0)</f>
        <v>401092</v>
      </c>
      <c r="P1927" s="123" t="str" cm="1">
        <f t="array" ref="P1927">_xlfn.IFS(Table1[[#This Row],[Asset Class]]&lt;&gt;"Local","y",P$11=$E1927,"y",Table1[[#This Row],[Asset Class]]="Local","")</f>
        <v>y</v>
      </c>
      <c r="Q1927" s="86" t="str" cm="1">
        <f t="array" ref="Q1927">_xlfn.IFS(Table1[[#This Row],[Asset Class]]&lt;&gt;"Local","y",Q$11=$E1927,"y",Table1[[#This Row],[Asset Class]]="Local","")</f>
        <v>y</v>
      </c>
      <c r="R1927" s="86" t="str" cm="1">
        <f t="array" ref="R1927">_xlfn.IFS(Table1[[#This Row],[Asset Class]]&lt;&gt;"Local","y",R$11=$E1927,"y",Table1[[#This Row],[Asset Class]]="Local","")</f>
        <v>y</v>
      </c>
      <c r="S1927" s="341" t="str" cm="1">
        <f t="array" ref="S1927">_xlfn.IFS(Table1[[#This Row],[Asset Class]]&lt;&gt;"Local","y",S$11=$E1927,"y",Table1[[#This Row],[Asset Class]]="Local","")</f>
        <v>y</v>
      </c>
      <c r="T1927" s="50"/>
      <c r="U1927" s="95">
        <f>IF(Table1[[#This Row],[Asset Class]]&lt;&gt;"Local",0.25,IF(P1927="y",1,""))</f>
        <v>0.25</v>
      </c>
      <c r="V1927" s="415">
        <f>IF(Table1[[#This Row],[Asset Class]]&lt;&gt;"Local",0.25,IF(Q1927="y",1,""))</f>
        <v>0.25</v>
      </c>
      <c r="W1927" s="415">
        <f>IF(Table1[[#This Row],[Asset Class]]&lt;&gt;"Local",0.25,IF(R1927="y",1,""))</f>
        <v>0.25</v>
      </c>
      <c r="X1927" s="415">
        <f>IF(Table1[[#This Row],[Asset Class]]&lt;&gt;"Local",0.25,IF(S1927="y",1,""))</f>
        <v>0.25</v>
      </c>
      <c r="Y1927" s="95">
        <f t="shared" si="174"/>
        <v>1</v>
      </c>
      <c r="Z1927" s="50"/>
      <c r="AA1927" s="257">
        <f t="shared" si="175"/>
        <v>100273</v>
      </c>
      <c r="AB1927" s="258">
        <f t="shared" si="176"/>
        <v>100273</v>
      </c>
      <c r="AC1927" s="258">
        <f t="shared" si="177"/>
        <v>100273</v>
      </c>
      <c r="AD1927" s="258">
        <f t="shared" si="178"/>
        <v>100273</v>
      </c>
      <c r="AE1927" s="259">
        <f t="shared" si="179"/>
        <v>401092</v>
      </c>
    </row>
    <row r="1928" spans="1:31">
      <c r="A1928" s="26"/>
      <c r="B1928" s="210" t="s">
        <v>3341</v>
      </c>
      <c r="C1928" s="211" t="s">
        <v>3342</v>
      </c>
      <c r="D1928" s="211" t="s">
        <v>101</v>
      </c>
      <c r="E1928" s="211" t="s">
        <v>107</v>
      </c>
      <c r="F1928" s="241" t="s">
        <v>108</v>
      </c>
      <c r="G1928" s="357">
        <v>0.5</v>
      </c>
      <c r="H1928" s="360">
        <v>9910.9491703485546</v>
      </c>
      <c r="I1928" s="365">
        <v>407.064610062648</v>
      </c>
      <c r="J1928" s="332">
        <f>Table1[[#This Row],[Embellishment Area (m2)]]*Table1[[#This Row],[Construction Unit Rate ($/m)]]*Table1[[#This Row],[Embellishment Area Factor]]</f>
        <v>2017198.3296893295</v>
      </c>
      <c r="K1928" s="246">
        <v>0</v>
      </c>
      <c r="L1928" s="337">
        <v>112.7890879358248</v>
      </c>
      <c r="M1928" s="88">
        <f>Table1[[#This Row],[Size of land (m2)]]*Table1[[#This Row],[Land Unit Rate ($/m2)]]</f>
        <v>0</v>
      </c>
      <c r="N1928" s="244">
        <v>2021</v>
      </c>
      <c r="O1928" s="202">
        <f>ROUND(IF(Table1[[#This Row],[Valuation Year]]=2016,(Table1[[#This Row],[Total Construction Cost ($)]]+Table1[[#This Row],[Land Value]])*('General Input Sheet'!$G$38/'General Input Sheet'!$G$43),Table1[[#This Row],[Total Construction Cost ($)]]+Table1[[#This Row],[Land Value]]),0)</f>
        <v>2017198</v>
      </c>
      <c r="P1928" s="123" t="str" cm="1">
        <f t="array" ref="P1928">_xlfn.IFS(Table1[[#This Row],[Asset Class]]&lt;&gt;"Local","y",P$11=$E1928,"y",Table1[[#This Row],[Asset Class]]="Local","")</f>
        <v>y</v>
      </c>
      <c r="Q1928" s="86" t="str" cm="1">
        <f t="array" ref="Q1928">_xlfn.IFS(Table1[[#This Row],[Asset Class]]&lt;&gt;"Local","y",Q$11=$E1928,"y",Table1[[#This Row],[Asset Class]]="Local","")</f>
        <v>y</v>
      </c>
      <c r="R1928" s="86" t="str" cm="1">
        <f t="array" ref="R1928">_xlfn.IFS(Table1[[#This Row],[Asset Class]]&lt;&gt;"Local","y",R$11=$E1928,"y",Table1[[#This Row],[Asset Class]]="Local","")</f>
        <v>y</v>
      </c>
      <c r="S1928" s="341" t="str" cm="1">
        <f t="array" ref="S1928">_xlfn.IFS(Table1[[#This Row],[Asset Class]]&lt;&gt;"Local","y",S$11=$E1928,"y",Table1[[#This Row],[Asset Class]]="Local","")</f>
        <v>y</v>
      </c>
      <c r="T1928" s="50"/>
      <c r="U1928" s="95">
        <f>IF(Table1[[#This Row],[Asset Class]]&lt;&gt;"Local",0.25,IF(P1928="y",1,""))</f>
        <v>0.25</v>
      </c>
      <c r="V1928" s="415">
        <f>IF(Table1[[#This Row],[Asset Class]]&lt;&gt;"Local",0.25,IF(Q1928="y",1,""))</f>
        <v>0.25</v>
      </c>
      <c r="W1928" s="415">
        <f>IF(Table1[[#This Row],[Asset Class]]&lt;&gt;"Local",0.25,IF(R1928="y",1,""))</f>
        <v>0.25</v>
      </c>
      <c r="X1928" s="415">
        <f>IF(Table1[[#This Row],[Asset Class]]&lt;&gt;"Local",0.25,IF(S1928="y",1,""))</f>
        <v>0.25</v>
      </c>
      <c r="Y1928" s="95">
        <f t="shared" si="174"/>
        <v>1</v>
      </c>
      <c r="Z1928" s="50"/>
      <c r="AA1928" s="257">
        <f t="shared" si="175"/>
        <v>504299.5</v>
      </c>
      <c r="AB1928" s="258">
        <f t="shared" si="176"/>
        <v>504299.5</v>
      </c>
      <c r="AC1928" s="258">
        <f t="shared" si="177"/>
        <v>504299.5</v>
      </c>
      <c r="AD1928" s="258">
        <f t="shared" si="178"/>
        <v>504299.5</v>
      </c>
      <c r="AE1928" s="259">
        <f t="shared" si="179"/>
        <v>2017198</v>
      </c>
    </row>
    <row r="1929" spans="1:31">
      <c r="A1929" s="26"/>
      <c r="B1929" s="210" t="s">
        <v>3343</v>
      </c>
      <c r="C1929" s="211" t="s">
        <v>3344</v>
      </c>
      <c r="D1929" s="211" t="s">
        <v>111</v>
      </c>
      <c r="E1929" s="211" t="s">
        <v>102</v>
      </c>
      <c r="F1929" s="241" t="s">
        <v>108</v>
      </c>
      <c r="G1929" s="357">
        <v>0.5</v>
      </c>
      <c r="H1929" s="360">
        <v>635.24768839123453</v>
      </c>
      <c r="I1929" s="365">
        <v>143.96305955739601</v>
      </c>
      <c r="J1929" s="332">
        <f>Table1[[#This Row],[Embellishment Area (m2)]]*Table1[[#This Row],[Construction Unit Rate ($/m)]]*Table1[[#This Row],[Embellishment Area Factor]]</f>
        <v>45726.100398782721</v>
      </c>
      <c r="K1929" s="246">
        <v>0</v>
      </c>
      <c r="L1929" s="337">
        <v>39.027494808321961</v>
      </c>
      <c r="M1929" s="88">
        <f>Table1[[#This Row],[Size of land (m2)]]*Table1[[#This Row],[Land Unit Rate ($/m2)]]</f>
        <v>0</v>
      </c>
      <c r="N1929" s="244">
        <v>2021</v>
      </c>
      <c r="O1929" s="202">
        <f>ROUND(IF(Table1[[#This Row],[Valuation Year]]=2016,(Table1[[#This Row],[Total Construction Cost ($)]]+Table1[[#This Row],[Land Value]])*('General Input Sheet'!$G$38/'General Input Sheet'!$G$43),Table1[[#This Row],[Total Construction Cost ($)]]+Table1[[#This Row],[Land Value]]),0)</f>
        <v>45726</v>
      </c>
      <c r="P1929" s="123" t="str" cm="1">
        <f t="array" ref="P1929">_xlfn.IFS(Table1[[#This Row],[Asset Class]]&lt;&gt;"Local","y",P$11=$E1929,"y",Table1[[#This Row],[Asset Class]]="Local","")</f>
        <v/>
      </c>
      <c r="Q1929" s="86" t="str" cm="1">
        <f t="array" ref="Q1929">_xlfn.IFS(Table1[[#This Row],[Asset Class]]&lt;&gt;"Local","y",Q$11=$E1929,"y",Table1[[#This Row],[Asset Class]]="Local","")</f>
        <v/>
      </c>
      <c r="R1929" s="86" t="str" cm="1">
        <f t="array" ref="R1929">_xlfn.IFS(Table1[[#This Row],[Asset Class]]&lt;&gt;"Local","y",R$11=$E1929,"y",Table1[[#This Row],[Asset Class]]="Local","")</f>
        <v>y</v>
      </c>
      <c r="S1929" s="341" t="str" cm="1">
        <f t="array" ref="S1929">_xlfn.IFS(Table1[[#This Row],[Asset Class]]&lt;&gt;"Local","y",S$11=$E1929,"y",Table1[[#This Row],[Asset Class]]="Local","")</f>
        <v/>
      </c>
      <c r="T1929" s="50"/>
      <c r="U1929" s="95" t="str">
        <f>IF(Table1[[#This Row],[Asset Class]]&lt;&gt;"Local",0.25,IF(P1929="y",1,""))</f>
        <v/>
      </c>
      <c r="V1929" s="415" t="str">
        <f>IF(Table1[[#This Row],[Asset Class]]&lt;&gt;"Local",0.25,IF(Q1929="y",1,""))</f>
        <v/>
      </c>
      <c r="W1929" s="415">
        <f>IF(Table1[[#This Row],[Asset Class]]&lt;&gt;"Local",0.25,IF(R1929="y",1,""))</f>
        <v>1</v>
      </c>
      <c r="X1929" s="415" t="str">
        <f>IF(Table1[[#This Row],[Asset Class]]&lt;&gt;"Local",0.25,IF(S1929="y",1,""))</f>
        <v/>
      </c>
      <c r="Y1929" s="95">
        <f t="shared" si="174"/>
        <v>1</v>
      </c>
      <c r="Z1929" s="50"/>
      <c r="AA1929" s="257" t="str">
        <f t="shared" si="175"/>
        <v/>
      </c>
      <c r="AB1929" s="258" t="str">
        <f t="shared" si="176"/>
        <v/>
      </c>
      <c r="AC1929" s="258">
        <f t="shared" si="177"/>
        <v>45726</v>
      </c>
      <c r="AD1929" s="258" t="str">
        <f t="shared" si="178"/>
        <v/>
      </c>
      <c r="AE1929" s="259">
        <f t="shared" si="179"/>
        <v>45726</v>
      </c>
    </row>
    <row r="1930" spans="1:31">
      <c r="A1930" s="26"/>
      <c r="B1930" s="210" t="s">
        <v>3345</v>
      </c>
      <c r="C1930" s="211" t="s">
        <v>3346</v>
      </c>
      <c r="D1930" s="211" t="s">
        <v>111</v>
      </c>
      <c r="E1930" s="211" t="s">
        <v>102</v>
      </c>
      <c r="F1930" s="241" t="s">
        <v>108</v>
      </c>
      <c r="G1930" s="357">
        <v>0.5</v>
      </c>
      <c r="H1930" s="360">
        <v>38836.263897588899</v>
      </c>
      <c r="I1930" s="365">
        <v>143.96305955739601</v>
      </c>
      <c r="J1930" s="332">
        <f>Table1[[#This Row],[Embellishment Area (m2)]]*Table1[[#This Row],[Construction Unit Rate ($/m)]]*Table1[[#This Row],[Embellishment Area Factor]]</f>
        <v>2795493.6862376695</v>
      </c>
      <c r="K1930" s="246">
        <v>77672.527795177797</v>
      </c>
      <c r="L1930" s="337">
        <v>39.027494808321961</v>
      </c>
      <c r="M1930" s="88">
        <f>Table1[[#This Row],[Size of land (m2)]]*Table1[[#This Row],[Land Unit Rate ($/m2)]]</f>
        <v>3031364.1752755446</v>
      </c>
      <c r="N1930" s="244">
        <v>2021</v>
      </c>
      <c r="O1930" s="202">
        <f>ROUND(IF(Table1[[#This Row],[Valuation Year]]=2016,(Table1[[#This Row],[Total Construction Cost ($)]]+Table1[[#This Row],[Land Value]])*('General Input Sheet'!$G$38/'General Input Sheet'!$G$43),Table1[[#This Row],[Total Construction Cost ($)]]+Table1[[#This Row],[Land Value]]),0)</f>
        <v>5826858</v>
      </c>
      <c r="P1930" s="123" t="str" cm="1">
        <f t="array" ref="P1930">_xlfn.IFS(Table1[[#This Row],[Asset Class]]&lt;&gt;"Local","y",P$11=$E1930,"y",Table1[[#This Row],[Asset Class]]="Local","")</f>
        <v/>
      </c>
      <c r="Q1930" s="86" t="str" cm="1">
        <f t="array" ref="Q1930">_xlfn.IFS(Table1[[#This Row],[Asset Class]]&lt;&gt;"Local","y",Q$11=$E1930,"y",Table1[[#This Row],[Asset Class]]="Local","")</f>
        <v/>
      </c>
      <c r="R1930" s="86" t="str" cm="1">
        <f t="array" ref="R1930">_xlfn.IFS(Table1[[#This Row],[Asset Class]]&lt;&gt;"Local","y",R$11=$E1930,"y",Table1[[#This Row],[Asset Class]]="Local","")</f>
        <v>y</v>
      </c>
      <c r="S1930" s="341" t="str" cm="1">
        <f t="array" ref="S1930">_xlfn.IFS(Table1[[#This Row],[Asset Class]]&lt;&gt;"Local","y",S$11=$E1930,"y",Table1[[#This Row],[Asset Class]]="Local","")</f>
        <v/>
      </c>
      <c r="T1930" s="50"/>
      <c r="U1930" s="95" t="str">
        <f>IF(Table1[[#This Row],[Asset Class]]&lt;&gt;"Local",0.25,IF(P1930="y",1,""))</f>
        <v/>
      </c>
      <c r="V1930" s="415" t="str">
        <f>IF(Table1[[#This Row],[Asset Class]]&lt;&gt;"Local",0.25,IF(Q1930="y",1,""))</f>
        <v/>
      </c>
      <c r="W1930" s="415">
        <f>IF(Table1[[#This Row],[Asset Class]]&lt;&gt;"Local",0.25,IF(R1930="y",1,""))</f>
        <v>1</v>
      </c>
      <c r="X1930" s="415" t="str">
        <f>IF(Table1[[#This Row],[Asset Class]]&lt;&gt;"Local",0.25,IF(S1930="y",1,""))</f>
        <v/>
      </c>
      <c r="Y1930" s="95">
        <f t="shared" si="174"/>
        <v>1</v>
      </c>
      <c r="Z1930" s="50"/>
      <c r="AA1930" s="257" t="str">
        <f t="shared" si="175"/>
        <v/>
      </c>
      <c r="AB1930" s="258" t="str">
        <f t="shared" si="176"/>
        <v/>
      </c>
      <c r="AC1930" s="258">
        <f t="shared" si="177"/>
        <v>5826858</v>
      </c>
      <c r="AD1930" s="258" t="str">
        <f t="shared" si="178"/>
        <v/>
      </c>
      <c r="AE1930" s="259">
        <f t="shared" si="179"/>
        <v>5826858</v>
      </c>
    </row>
    <row r="1931" spans="1:31">
      <c r="A1931" s="26"/>
      <c r="B1931" s="210" t="s">
        <v>3347</v>
      </c>
      <c r="C1931" s="211" t="s">
        <v>3348</v>
      </c>
      <c r="D1931" s="211" t="s">
        <v>111</v>
      </c>
      <c r="E1931" s="211" t="s">
        <v>143</v>
      </c>
      <c r="F1931" s="241" t="s">
        <v>108</v>
      </c>
      <c r="G1931" s="357">
        <v>0.5</v>
      </c>
      <c r="H1931" s="360">
        <v>14709.573130533439</v>
      </c>
      <c r="I1931" s="365">
        <v>115.6419902144599</v>
      </c>
      <c r="J1931" s="332">
        <f>Table1[[#This Row],[Embellishment Area (m2)]]*Table1[[#This Row],[Construction Unit Rate ($/m)]]*Table1[[#This Row],[Embellishment Area Factor]]</f>
        <v>850522.15601001505</v>
      </c>
      <c r="K1931" s="246">
        <v>0</v>
      </c>
      <c r="L1931" s="337">
        <v>85.331826959272703</v>
      </c>
      <c r="M1931" s="88">
        <f>Table1[[#This Row],[Size of land (m2)]]*Table1[[#This Row],[Land Unit Rate ($/m2)]]</f>
        <v>0</v>
      </c>
      <c r="N1931" s="244">
        <v>2021</v>
      </c>
      <c r="O1931" s="202">
        <f>ROUND(IF(Table1[[#This Row],[Valuation Year]]=2016,(Table1[[#This Row],[Total Construction Cost ($)]]+Table1[[#This Row],[Land Value]])*('General Input Sheet'!$G$38/'General Input Sheet'!$G$43),Table1[[#This Row],[Total Construction Cost ($)]]+Table1[[#This Row],[Land Value]]),0)</f>
        <v>850522</v>
      </c>
      <c r="P1931" s="123" t="str" cm="1">
        <f t="array" ref="P1931">_xlfn.IFS(Table1[[#This Row],[Asset Class]]&lt;&gt;"Local","y",P$11=$E1931,"y",Table1[[#This Row],[Asset Class]]="Local","")</f>
        <v/>
      </c>
      <c r="Q1931" s="86" t="str" cm="1">
        <f t="array" ref="Q1931">_xlfn.IFS(Table1[[#This Row],[Asset Class]]&lt;&gt;"Local","y",Q$11=$E1931,"y",Table1[[#This Row],[Asset Class]]="Local","")</f>
        <v>y</v>
      </c>
      <c r="R1931" s="86" t="str" cm="1">
        <f t="array" ref="R1931">_xlfn.IFS(Table1[[#This Row],[Asset Class]]&lt;&gt;"Local","y",R$11=$E1931,"y",Table1[[#This Row],[Asset Class]]="Local","")</f>
        <v/>
      </c>
      <c r="S1931" s="341" t="str" cm="1">
        <f t="array" ref="S1931">_xlfn.IFS(Table1[[#This Row],[Asset Class]]&lt;&gt;"Local","y",S$11=$E1931,"y",Table1[[#This Row],[Asset Class]]="Local","")</f>
        <v/>
      </c>
      <c r="T1931" s="50"/>
      <c r="U1931" s="95" t="str">
        <f>IF(Table1[[#This Row],[Asset Class]]&lt;&gt;"Local",0.25,IF(P1931="y",1,""))</f>
        <v/>
      </c>
      <c r="V1931" s="415">
        <f>IF(Table1[[#This Row],[Asset Class]]&lt;&gt;"Local",0.25,IF(Q1931="y",1,""))</f>
        <v>1</v>
      </c>
      <c r="W1931" s="415" t="str">
        <f>IF(Table1[[#This Row],[Asset Class]]&lt;&gt;"Local",0.25,IF(R1931="y",1,""))</f>
        <v/>
      </c>
      <c r="X1931" s="415" t="str">
        <f>IF(Table1[[#This Row],[Asset Class]]&lt;&gt;"Local",0.25,IF(S1931="y",1,""))</f>
        <v/>
      </c>
      <c r="Y1931" s="95">
        <f t="shared" si="174"/>
        <v>1</v>
      </c>
      <c r="Z1931" s="50"/>
      <c r="AA1931" s="257" t="str">
        <f t="shared" si="175"/>
        <v/>
      </c>
      <c r="AB1931" s="258">
        <f t="shared" si="176"/>
        <v>850522</v>
      </c>
      <c r="AC1931" s="258" t="str">
        <f t="shared" si="177"/>
        <v/>
      </c>
      <c r="AD1931" s="258" t="str">
        <f t="shared" si="178"/>
        <v/>
      </c>
      <c r="AE1931" s="259">
        <f t="shared" si="179"/>
        <v>850522</v>
      </c>
    </row>
    <row r="1932" spans="1:31">
      <c r="A1932" s="26"/>
      <c r="B1932" s="210" t="s">
        <v>3349</v>
      </c>
      <c r="C1932" s="211" t="s">
        <v>3350</v>
      </c>
      <c r="D1932" s="211" t="s">
        <v>111</v>
      </c>
      <c r="E1932" s="211" t="s">
        <v>114</v>
      </c>
      <c r="F1932" s="241" t="s">
        <v>103</v>
      </c>
      <c r="G1932" s="357">
        <v>0.5</v>
      </c>
      <c r="H1932" s="360">
        <v>1567.7585588646316</v>
      </c>
      <c r="I1932" s="365">
        <v>77.371645491830151</v>
      </c>
      <c r="J1932" s="332">
        <f>Table1[[#This Row],[Embellishment Area (m2)]]*Table1[[#This Row],[Construction Unit Rate ($/m)]]*Table1[[#This Row],[Embellishment Area Factor]]</f>
        <v>60650.029716628407</v>
      </c>
      <c r="K1932" s="246">
        <v>0</v>
      </c>
      <c r="L1932" s="337">
        <v>51.919695325664051</v>
      </c>
      <c r="M1932" s="88">
        <f>Table1[[#This Row],[Size of land (m2)]]*Table1[[#This Row],[Land Unit Rate ($/m2)]]</f>
        <v>0</v>
      </c>
      <c r="N1932" s="244">
        <v>2021</v>
      </c>
      <c r="O1932" s="202">
        <f>ROUND(IF(Table1[[#This Row],[Valuation Year]]=2016,(Table1[[#This Row],[Total Construction Cost ($)]]+Table1[[#This Row],[Land Value]])*('General Input Sheet'!$G$38/'General Input Sheet'!$G$43),Table1[[#This Row],[Total Construction Cost ($)]]+Table1[[#This Row],[Land Value]]),0)</f>
        <v>60650</v>
      </c>
      <c r="P1932" s="123" t="str" cm="1">
        <f t="array" ref="P1932">_xlfn.IFS(Table1[[#This Row],[Asset Class]]&lt;&gt;"Local","y",P$11=$E1932,"y",Table1[[#This Row],[Asset Class]]="Local","")</f>
        <v/>
      </c>
      <c r="Q1932" s="86" t="str" cm="1">
        <f t="array" ref="Q1932">_xlfn.IFS(Table1[[#This Row],[Asset Class]]&lt;&gt;"Local","y",Q$11=$E1932,"y",Table1[[#This Row],[Asset Class]]="Local","")</f>
        <v/>
      </c>
      <c r="R1932" s="86" t="str" cm="1">
        <f t="array" ref="R1932">_xlfn.IFS(Table1[[#This Row],[Asset Class]]&lt;&gt;"Local","y",R$11=$E1932,"y",Table1[[#This Row],[Asset Class]]="Local","")</f>
        <v/>
      </c>
      <c r="S1932" s="341" t="str" cm="1">
        <f t="array" ref="S1932">_xlfn.IFS(Table1[[#This Row],[Asset Class]]&lt;&gt;"Local","y",S$11=$E1932,"y",Table1[[#This Row],[Asset Class]]="Local","")</f>
        <v>y</v>
      </c>
      <c r="T1932" s="50"/>
      <c r="U1932" s="95" t="str">
        <f>IF(Table1[[#This Row],[Asset Class]]&lt;&gt;"Local",0.25,IF(P1932="y",1,""))</f>
        <v/>
      </c>
      <c r="V1932" s="415" t="str">
        <f>IF(Table1[[#This Row],[Asset Class]]&lt;&gt;"Local",0.25,IF(Q1932="y",1,""))</f>
        <v/>
      </c>
      <c r="W1932" s="415" t="str">
        <f>IF(Table1[[#This Row],[Asset Class]]&lt;&gt;"Local",0.25,IF(R1932="y",1,""))</f>
        <v/>
      </c>
      <c r="X1932" s="415">
        <f>IF(Table1[[#This Row],[Asset Class]]&lt;&gt;"Local",0.25,IF(S1932="y",1,""))</f>
        <v>1</v>
      </c>
      <c r="Y1932" s="95">
        <f t="shared" si="174"/>
        <v>1</v>
      </c>
      <c r="Z1932" s="50"/>
      <c r="AA1932" s="257" t="str">
        <f t="shared" si="175"/>
        <v/>
      </c>
      <c r="AB1932" s="258" t="str">
        <f t="shared" si="176"/>
        <v/>
      </c>
      <c r="AC1932" s="258" t="str">
        <f t="shared" si="177"/>
        <v/>
      </c>
      <c r="AD1932" s="258">
        <f t="shared" si="178"/>
        <v>60650</v>
      </c>
      <c r="AE1932" s="259">
        <f t="shared" si="179"/>
        <v>60650</v>
      </c>
    </row>
    <row r="1933" spans="1:31">
      <c r="A1933" s="26"/>
      <c r="B1933" s="210" t="s">
        <v>3349</v>
      </c>
      <c r="C1933" s="211" t="s">
        <v>3351</v>
      </c>
      <c r="D1933" s="211" t="s">
        <v>111</v>
      </c>
      <c r="E1933" s="211" t="s">
        <v>114</v>
      </c>
      <c r="F1933" s="241" t="s">
        <v>108</v>
      </c>
      <c r="G1933" s="357">
        <v>0.5</v>
      </c>
      <c r="H1933" s="360">
        <v>5159.2609092033954</v>
      </c>
      <c r="I1933" s="365">
        <v>77.371645491830151</v>
      </c>
      <c r="J1933" s="332">
        <f>Table1[[#This Row],[Embellishment Area (m2)]]*Table1[[#This Row],[Construction Unit Rate ($/m)]]*Table1[[#This Row],[Embellishment Area Factor]]</f>
        <v>199590.25303337121</v>
      </c>
      <c r="K1933" s="246">
        <v>0</v>
      </c>
      <c r="L1933" s="337">
        <v>51.919695325664051</v>
      </c>
      <c r="M1933" s="88">
        <f>Table1[[#This Row],[Size of land (m2)]]*Table1[[#This Row],[Land Unit Rate ($/m2)]]</f>
        <v>0</v>
      </c>
      <c r="N1933" s="244">
        <v>2021</v>
      </c>
      <c r="O1933" s="202">
        <f>ROUND(IF(Table1[[#This Row],[Valuation Year]]=2016,(Table1[[#This Row],[Total Construction Cost ($)]]+Table1[[#This Row],[Land Value]])*('General Input Sheet'!$G$38/'General Input Sheet'!$G$43),Table1[[#This Row],[Total Construction Cost ($)]]+Table1[[#This Row],[Land Value]]),0)</f>
        <v>199590</v>
      </c>
      <c r="P1933" s="123" t="str" cm="1">
        <f t="array" ref="P1933">_xlfn.IFS(Table1[[#This Row],[Asset Class]]&lt;&gt;"Local","y",P$11=$E1933,"y",Table1[[#This Row],[Asset Class]]="Local","")</f>
        <v/>
      </c>
      <c r="Q1933" s="86" t="str" cm="1">
        <f t="array" ref="Q1933">_xlfn.IFS(Table1[[#This Row],[Asset Class]]&lt;&gt;"Local","y",Q$11=$E1933,"y",Table1[[#This Row],[Asset Class]]="Local","")</f>
        <v/>
      </c>
      <c r="R1933" s="86" t="str" cm="1">
        <f t="array" ref="R1933">_xlfn.IFS(Table1[[#This Row],[Asset Class]]&lt;&gt;"Local","y",R$11=$E1933,"y",Table1[[#This Row],[Asset Class]]="Local","")</f>
        <v/>
      </c>
      <c r="S1933" s="341" t="str" cm="1">
        <f t="array" ref="S1933">_xlfn.IFS(Table1[[#This Row],[Asset Class]]&lt;&gt;"Local","y",S$11=$E1933,"y",Table1[[#This Row],[Asset Class]]="Local","")</f>
        <v>y</v>
      </c>
      <c r="T1933" s="50"/>
      <c r="U1933" s="95" t="str">
        <f>IF(Table1[[#This Row],[Asset Class]]&lt;&gt;"Local",0.25,IF(P1933="y",1,""))</f>
        <v/>
      </c>
      <c r="V1933" s="415" t="str">
        <f>IF(Table1[[#This Row],[Asset Class]]&lt;&gt;"Local",0.25,IF(Q1933="y",1,""))</f>
        <v/>
      </c>
      <c r="W1933" s="415" t="str">
        <f>IF(Table1[[#This Row],[Asset Class]]&lt;&gt;"Local",0.25,IF(R1933="y",1,""))</f>
        <v/>
      </c>
      <c r="X1933" s="415">
        <f>IF(Table1[[#This Row],[Asset Class]]&lt;&gt;"Local",0.25,IF(S1933="y",1,""))</f>
        <v>1</v>
      </c>
      <c r="Y1933" s="95">
        <f t="shared" si="174"/>
        <v>1</v>
      </c>
      <c r="Z1933" s="50"/>
      <c r="AA1933" s="257" t="str">
        <f t="shared" si="175"/>
        <v/>
      </c>
      <c r="AB1933" s="258" t="str">
        <f t="shared" si="176"/>
        <v/>
      </c>
      <c r="AC1933" s="258" t="str">
        <f t="shared" si="177"/>
        <v/>
      </c>
      <c r="AD1933" s="258">
        <f t="shared" si="178"/>
        <v>199590</v>
      </c>
      <c r="AE1933" s="259">
        <f t="shared" si="179"/>
        <v>199590</v>
      </c>
    </row>
    <row r="1934" spans="1:31">
      <c r="A1934" s="26"/>
      <c r="B1934" s="210" t="s">
        <v>3349</v>
      </c>
      <c r="C1934" s="211" t="s">
        <v>3352</v>
      </c>
      <c r="D1934" s="211" t="s">
        <v>111</v>
      </c>
      <c r="E1934" s="211" t="s">
        <v>114</v>
      </c>
      <c r="F1934" s="241" t="s">
        <v>108</v>
      </c>
      <c r="G1934" s="357">
        <v>0.5</v>
      </c>
      <c r="H1934" s="360">
        <v>20028.586871617696</v>
      </c>
      <c r="I1934" s="365">
        <v>77.371645491830151</v>
      </c>
      <c r="J1934" s="332">
        <f>Table1[[#This Row],[Embellishment Area (m2)]]*Table1[[#This Row],[Construction Unit Rate ($/m)]]*Table1[[#This Row],[Embellishment Area Factor]]</f>
        <v>774822.36156656395</v>
      </c>
      <c r="K1934" s="246">
        <v>0</v>
      </c>
      <c r="L1934" s="337">
        <v>51.919695325664051</v>
      </c>
      <c r="M1934" s="88">
        <f>Table1[[#This Row],[Size of land (m2)]]*Table1[[#This Row],[Land Unit Rate ($/m2)]]</f>
        <v>0</v>
      </c>
      <c r="N1934" s="244">
        <v>2021</v>
      </c>
      <c r="O1934" s="202">
        <f>ROUND(IF(Table1[[#This Row],[Valuation Year]]=2016,(Table1[[#This Row],[Total Construction Cost ($)]]+Table1[[#This Row],[Land Value]])*('General Input Sheet'!$G$38/'General Input Sheet'!$G$43),Table1[[#This Row],[Total Construction Cost ($)]]+Table1[[#This Row],[Land Value]]),0)</f>
        <v>774822</v>
      </c>
      <c r="P1934" s="123" t="str" cm="1">
        <f t="array" ref="P1934">_xlfn.IFS(Table1[[#This Row],[Asset Class]]&lt;&gt;"Local","y",P$11=$E1934,"y",Table1[[#This Row],[Asset Class]]="Local","")</f>
        <v/>
      </c>
      <c r="Q1934" s="86" t="str" cm="1">
        <f t="array" ref="Q1934">_xlfn.IFS(Table1[[#This Row],[Asset Class]]&lt;&gt;"Local","y",Q$11=$E1934,"y",Table1[[#This Row],[Asset Class]]="Local","")</f>
        <v/>
      </c>
      <c r="R1934" s="86" t="str" cm="1">
        <f t="array" ref="R1934">_xlfn.IFS(Table1[[#This Row],[Asset Class]]&lt;&gt;"Local","y",R$11=$E1934,"y",Table1[[#This Row],[Asset Class]]="Local","")</f>
        <v/>
      </c>
      <c r="S1934" s="341" t="str" cm="1">
        <f t="array" ref="S1934">_xlfn.IFS(Table1[[#This Row],[Asset Class]]&lt;&gt;"Local","y",S$11=$E1934,"y",Table1[[#This Row],[Asset Class]]="Local","")</f>
        <v>y</v>
      </c>
      <c r="T1934" s="50"/>
      <c r="U1934" s="95" t="str">
        <f>IF(Table1[[#This Row],[Asset Class]]&lt;&gt;"Local",0.25,IF(P1934="y",1,""))</f>
        <v/>
      </c>
      <c r="V1934" s="415" t="str">
        <f>IF(Table1[[#This Row],[Asset Class]]&lt;&gt;"Local",0.25,IF(Q1934="y",1,""))</f>
        <v/>
      </c>
      <c r="W1934" s="415" t="str">
        <f>IF(Table1[[#This Row],[Asset Class]]&lt;&gt;"Local",0.25,IF(R1934="y",1,""))</f>
        <v/>
      </c>
      <c r="X1934" s="415">
        <f>IF(Table1[[#This Row],[Asset Class]]&lt;&gt;"Local",0.25,IF(S1934="y",1,""))</f>
        <v>1</v>
      </c>
      <c r="Y1934" s="95">
        <f t="shared" si="174"/>
        <v>1</v>
      </c>
      <c r="Z1934" s="50"/>
      <c r="AA1934" s="257" t="str">
        <f t="shared" si="175"/>
        <v/>
      </c>
      <c r="AB1934" s="258" t="str">
        <f t="shared" si="176"/>
        <v/>
      </c>
      <c r="AC1934" s="258" t="str">
        <f t="shared" si="177"/>
        <v/>
      </c>
      <c r="AD1934" s="258">
        <f t="shared" si="178"/>
        <v>774822</v>
      </c>
      <c r="AE1934" s="259">
        <f t="shared" si="179"/>
        <v>774822</v>
      </c>
    </row>
    <row r="1935" spans="1:31">
      <c r="A1935" s="26"/>
      <c r="B1935" s="210" t="s">
        <v>3353</v>
      </c>
      <c r="C1935" s="211" t="s">
        <v>3354</v>
      </c>
      <c r="D1935" s="211" t="s">
        <v>111</v>
      </c>
      <c r="E1935" s="211" t="s">
        <v>114</v>
      </c>
      <c r="F1935" s="241" t="s">
        <v>108</v>
      </c>
      <c r="G1935" s="357">
        <v>0.5</v>
      </c>
      <c r="H1935" s="360">
        <v>1232.7878343335344</v>
      </c>
      <c r="I1935" s="365">
        <v>77.371645491830151</v>
      </c>
      <c r="J1935" s="332">
        <f>Table1[[#This Row],[Embellishment Area (m2)]]*Table1[[#This Row],[Construction Unit Rate ($/m)]]*Table1[[#This Row],[Embellishment Area Factor]]</f>
        <v>47691.41164234763</v>
      </c>
      <c r="K1935" s="246">
        <v>2465.5756686670688</v>
      </c>
      <c r="L1935" s="337">
        <v>51.919695325664051</v>
      </c>
      <c r="M1935" s="88">
        <f>Table1[[#This Row],[Size of land (m2)]]*Table1[[#This Row],[Land Unit Rate ($/m2)]]</f>
        <v>128011.93751956463</v>
      </c>
      <c r="N1935" s="244">
        <v>2021</v>
      </c>
      <c r="O1935" s="202">
        <f>ROUND(IF(Table1[[#This Row],[Valuation Year]]=2016,(Table1[[#This Row],[Total Construction Cost ($)]]+Table1[[#This Row],[Land Value]])*('General Input Sheet'!$G$38/'General Input Sheet'!$G$43),Table1[[#This Row],[Total Construction Cost ($)]]+Table1[[#This Row],[Land Value]]),0)</f>
        <v>175703</v>
      </c>
      <c r="P1935" s="123" t="str" cm="1">
        <f t="array" ref="P1935">_xlfn.IFS(Table1[[#This Row],[Asset Class]]&lt;&gt;"Local","y",P$11=$E1935,"y",Table1[[#This Row],[Asset Class]]="Local","")</f>
        <v/>
      </c>
      <c r="Q1935" s="86" t="str" cm="1">
        <f t="array" ref="Q1935">_xlfn.IFS(Table1[[#This Row],[Asset Class]]&lt;&gt;"Local","y",Q$11=$E1935,"y",Table1[[#This Row],[Asset Class]]="Local","")</f>
        <v/>
      </c>
      <c r="R1935" s="86" t="str" cm="1">
        <f t="array" ref="R1935">_xlfn.IFS(Table1[[#This Row],[Asset Class]]&lt;&gt;"Local","y",R$11=$E1935,"y",Table1[[#This Row],[Asset Class]]="Local","")</f>
        <v/>
      </c>
      <c r="S1935" s="341" t="str" cm="1">
        <f t="array" ref="S1935">_xlfn.IFS(Table1[[#This Row],[Asset Class]]&lt;&gt;"Local","y",S$11=$E1935,"y",Table1[[#This Row],[Asset Class]]="Local","")</f>
        <v>y</v>
      </c>
      <c r="T1935" s="50"/>
      <c r="U1935" s="95" t="str">
        <f>IF(Table1[[#This Row],[Asset Class]]&lt;&gt;"Local",0.25,IF(P1935="y",1,""))</f>
        <v/>
      </c>
      <c r="V1935" s="415" t="str">
        <f>IF(Table1[[#This Row],[Asset Class]]&lt;&gt;"Local",0.25,IF(Q1935="y",1,""))</f>
        <v/>
      </c>
      <c r="W1935" s="415" t="str">
        <f>IF(Table1[[#This Row],[Asset Class]]&lt;&gt;"Local",0.25,IF(R1935="y",1,""))</f>
        <v/>
      </c>
      <c r="X1935" s="415">
        <f>IF(Table1[[#This Row],[Asset Class]]&lt;&gt;"Local",0.25,IF(S1935="y",1,""))</f>
        <v>1</v>
      </c>
      <c r="Y1935" s="95">
        <f t="shared" ref="Y1935:Y1998" si="180">SUM(U1935:X1935)</f>
        <v>1</v>
      </c>
      <c r="Z1935" s="50"/>
      <c r="AA1935" s="257" t="str">
        <f t="shared" ref="AA1935:AA1998" si="181">IF(U1935="","",(U1935/$Y1935)*$O1935)</f>
        <v/>
      </c>
      <c r="AB1935" s="258" t="str">
        <f t="shared" ref="AB1935:AB1998" si="182">IF(V1935="","",(V1935/$Y1935)*$O1935)</f>
        <v/>
      </c>
      <c r="AC1935" s="258" t="str">
        <f t="shared" ref="AC1935:AC1998" si="183">IF(W1935="","",(W1935/$Y1935)*$O1935)</f>
        <v/>
      </c>
      <c r="AD1935" s="258">
        <f t="shared" ref="AD1935:AD1998" si="184">IF(X1935="","",(X1935/$Y1935)*$O1935)</f>
        <v>175703</v>
      </c>
      <c r="AE1935" s="259">
        <f t="shared" ref="AE1935:AE1998" si="185">SUM(AA1935:AD1935)</f>
        <v>175703</v>
      </c>
    </row>
    <row r="1936" spans="1:31">
      <c r="A1936" s="26"/>
      <c r="B1936" s="210" t="s">
        <v>3355</v>
      </c>
      <c r="C1936" s="211" t="s">
        <v>3356</v>
      </c>
      <c r="D1936" s="211" t="s">
        <v>111</v>
      </c>
      <c r="E1936" s="211" t="s">
        <v>107</v>
      </c>
      <c r="F1936" s="241" t="s">
        <v>103</v>
      </c>
      <c r="G1936" s="357">
        <v>0.5</v>
      </c>
      <c r="H1936" s="360">
        <v>522.25654918727605</v>
      </c>
      <c r="I1936" s="365">
        <v>111.62041035606889</v>
      </c>
      <c r="J1936" s="332">
        <f>Table1[[#This Row],[Embellishment Area (m2)]]*Table1[[#This Row],[Construction Unit Rate ($/m)]]*Table1[[#This Row],[Embellishment Area Factor]]</f>
        <v>29147.245165714114</v>
      </c>
      <c r="K1936" s="246">
        <v>0</v>
      </c>
      <c r="L1936" s="337">
        <v>66.125722619436161</v>
      </c>
      <c r="M1936" s="88">
        <f>Table1[[#This Row],[Size of land (m2)]]*Table1[[#This Row],[Land Unit Rate ($/m2)]]</f>
        <v>0</v>
      </c>
      <c r="N1936" s="244">
        <v>2021</v>
      </c>
      <c r="O1936" s="202">
        <f>ROUND(IF(Table1[[#This Row],[Valuation Year]]=2016,(Table1[[#This Row],[Total Construction Cost ($)]]+Table1[[#This Row],[Land Value]])*('General Input Sheet'!$G$38/'General Input Sheet'!$G$43),Table1[[#This Row],[Total Construction Cost ($)]]+Table1[[#This Row],[Land Value]]),0)</f>
        <v>29147</v>
      </c>
      <c r="P1936" s="123" t="str" cm="1">
        <f t="array" ref="P1936">_xlfn.IFS(Table1[[#This Row],[Asset Class]]&lt;&gt;"Local","y",P$11=$E1936,"y",Table1[[#This Row],[Asset Class]]="Local","")</f>
        <v>y</v>
      </c>
      <c r="Q1936" s="86" t="str" cm="1">
        <f t="array" ref="Q1936">_xlfn.IFS(Table1[[#This Row],[Asset Class]]&lt;&gt;"Local","y",Q$11=$E1936,"y",Table1[[#This Row],[Asset Class]]="Local","")</f>
        <v/>
      </c>
      <c r="R1936" s="86" t="str" cm="1">
        <f t="array" ref="R1936">_xlfn.IFS(Table1[[#This Row],[Asset Class]]&lt;&gt;"Local","y",R$11=$E1936,"y",Table1[[#This Row],[Asset Class]]="Local","")</f>
        <v/>
      </c>
      <c r="S1936" s="341" t="str" cm="1">
        <f t="array" ref="S1936">_xlfn.IFS(Table1[[#This Row],[Asset Class]]&lt;&gt;"Local","y",S$11=$E1936,"y",Table1[[#This Row],[Asset Class]]="Local","")</f>
        <v/>
      </c>
      <c r="T1936" s="50"/>
      <c r="U1936" s="95">
        <f>IF(Table1[[#This Row],[Asset Class]]&lt;&gt;"Local",0.25,IF(P1936="y",1,""))</f>
        <v>1</v>
      </c>
      <c r="V1936" s="415" t="str">
        <f>IF(Table1[[#This Row],[Asset Class]]&lt;&gt;"Local",0.25,IF(Q1936="y",1,""))</f>
        <v/>
      </c>
      <c r="W1936" s="415" t="str">
        <f>IF(Table1[[#This Row],[Asset Class]]&lt;&gt;"Local",0.25,IF(R1936="y",1,""))</f>
        <v/>
      </c>
      <c r="X1936" s="415" t="str">
        <f>IF(Table1[[#This Row],[Asset Class]]&lt;&gt;"Local",0.25,IF(S1936="y",1,""))</f>
        <v/>
      </c>
      <c r="Y1936" s="95">
        <f t="shared" si="180"/>
        <v>1</v>
      </c>
      <c r="Z1936" s="50"/>
      <c r="AA1936" s="257">
        <f t="shared" si="181"/>
        <v>29147</v>
      </c>
      <c r="AB1936" s="258" t="str">
        <f t="shared" si="182"/>
        <v/>
      </c>
      <c r="AC1936" s="258" t="str">
        <f t="shared" si="183"/>
        <v/>
      </c>
      <c r="AD1936" s="258" t="str">
        <f t="shared" si="184"/>
        <v/>
      </c>
      <c r="AE1936" s="259">
        <f t="shared" si="185"/>
        <v>29147</v>
      </c>
    </row>
    <row r="1937" spans="1:31">
      <c r="A1937" s="26"/>
      <c r="B1937" s="210" t="s">
        <v>3357</v>
      </c>
      <c r="C1937" s="211" t="s">
        <v>3358</v>
      </c>
      <c r="D1937" s="211" t="s">
        <v>111</v>
      </c>
      <c r="E1937" s="211" t="s">
        <v>114</v>
      </c>
      <c r="F1937" s="241" t="s">
        <v>103</v>
      </c>
      <c r="G1937" s="357">
        <v>0.5</v>
      </c>
      <c r="H1937" s="360">
        <v>4319.6097546458777</v>
      </c>
      <c r="I1937" s="365">
        <v>77.371645491830151</v>
      </c>
      <c r="J1937" s="332">
        <f>Table1[[#This Row],[Embellishment Area (m2)]]*Table1[[#This Row],[Construction Unit Rate ($/m)]]*Table1[[#This Row],[Embellishment Area Factor]]</f>
        <v>167107.65729975613</v>
      </c>
      <c r="K1937" s="246">
        <v>0</v>
      </c>
      <c r="L1937" s="337">
        <v>51.919695325664051</v>
      </c>
      <c r="M1937" s="88">
        <f>Table1[[#This Row],[Size of land (m2)]]*Table1[[#This Row],[Land Unit Rate ($/m2)]]</f>
        <v>0</v>
      </c>
      <c r="N1937" s="244">
        <v>2021</v>
      </c>
      <c r="O1937" s="202">
        <f>ROUND(IF(Table1[[#This Row],[Valuation Year]]=2016,(Table1[[#This Row],[Total Construction Cost ($)]]+Table1[[#This Row],[Land Value]])*('General Input Sheet'!$G$38/'General Input Sheet'!$G$43),Table1[[#This Row],[Total Construction Cost ($)]]+Table1[[#This Row],[Land Value]]),0)</f>
        <v>167108</v>
      </c>
      <c r="P1937" s="123" t="str" cm="1">
        <f t="array" ref="P1937">_xlfn.IFS(Table1[[#This Row],[Asset Class]]&lt;&gt;"Local","y",P$11=$E1937,"y",Table1[[#This Row],[Asset Class]]="Local","")</f>
        <v/>
      </c>
      <c r="Q1937" s="86" t="str" cm="1">
        <f t="array" ref="Q1937">_xlfn.IFS(Table1[[#This Row],[Asset Class]]&lt;&gt;"Local","y",Q$11=$E1937,"y",Table1[[#This Row],[Asset Class]]="Local","")</f>
        <v/>
      </c>
      <c r="R1937" s="86" t="str" cm="1">
        <f t="array" ref="R1937">_xlfn.IFS(Table1[[#This Row],[Asset Class]]&lt;&gt;"Local","y",R$11=$E1937,"y",Table1[[#This Row],[Asset Class]]="Local","")</f>
        <v/>
      </c>
      <c r="S1937" s="341" t="str" cm="1">
        <f t="array" ref="S1937">_xlfn.IFS(Table1[[#This Row],[Asset Class]]&lt;&gt;"Local","y",S$11=$E1937,"y",Table1[[#This Row],[Asset Class]]="Local","")</f>
        <v>y</v>
      </c>
      <c r="T1937" s="50"/>
      <c r="U1937" s="95" t="str">
        <f>IF(Table1[[#This Row],[Asset Class]]&lt;&gt;"Local",0.25,IF(P1937="y",1,""))</f>
        <v/>
      </c>
      <c r="V1937" s="415" t="str">
        <f>IF(Table1[[#This Row],[Asset Class]]&lt;&gt;"Local",0.25,IF(Q1937="y",1,""))</f>
        <v/>
      </c>
      <c r="W1937" s="415" t="str">
        <f>IF(Table1[[#This Row],[Asset Class]]&lt;&gt;"Local",0.25,IF(R1937="y",1,""))</f>
        <v/>
      </c>
      <c r="X1937" s="415">
        <f>IF(Table1[[#This Row],[Asset Class]]&lt;&gt;"Local",0.25,IF(S1937="y",1,""))</f>
        <v>1</v>
      </c>
      <c r="Y1937" s="95">
        <f t="shared" si="180"/>
        <v>1</v>
      </c>
      <c r="Z1937" s="50"/>
      <c r="AA1937" s="257" t="str">
        <f t="shared" si="181"/>
        <v/>
      </c>
      <c r="AB1937" s="258" t="str">
        <f t="shared" si="182"/>
        <v/>
      </c>
      <c r="AC1937" s="258" t="str">
        <f t="shared" si="183"/>
        <v/>
      </c>
      <c r="AD1937" s="258">
        <f t="shared" si="184"/>
        <v>167108</v>
      </c>
      <c r="AE1937" s="259">
        <f t="shared" si="185"/>
        <v>167108</v>
      </c>
    </row>
    <row r="1938" spans="1:31">
      <c r="A1938" s="26"/>
      <c r="B1938" s="210" t="s">
        <v>3359</v>
      </c>
      <c r="C1938" s="211" t="s">
        <v>3360</v>
      </c>
      <c r="D1938" s="211" t="s">
        <v>106</v>
      </c>
      <c r="E1938" s="211" t="s">
        <v>107</v>
      </c>
      <c r="F1938" s="241" t="s">
        <v>108</v>
      </c>
      <c r="G1938" s="357">
        <v>0.5</v>
      </c>
      <c r="H1938" s="360">
        <v>3889.3092631211925</v>
      </c>
      <c r="I1938" s="365">
        <v>295.91815694928124</v>
      </c>
      <c r="J1938" s="332">
        <f>Table1[[#This Row],[Embellishment Area (m2)]]*Table1[[#This Row],[Construction Unit Rate ($/m)]]*Table1[[#This Row],[Embellishment Area Factor]]</f>
        <v>575458.61447429517</v>
      </c>
      <c r="K1938" s="246">
        <v>7778.6185262423851</v>
      </c>
      <c r="L1938" s="337">
        <v>157.26221918381682</v>
      </c>
      <c r="M1938" s="88">
        <f>Table1[[#This Row],[Size of land (m2)]]*Table1[[#This Row],[Land Unit Rate ($/m2)]]</f>
        <v>1223282.8116212282</v>
      </c>
      <c r="N1938" s="244">
        <v>2021</v>
      </c>
      <c r="O1938" s="202">
        <f>ROUND(IF(Table1[[#This Row],[Valuation Year]]=2016,(Table1[[#This Row],[Total Construction Cost ($)]]+Table1[[#This Row],[Land Value]])*('General Input Sheet'!$G$38/'General Input Sheet'!$G$43),Table1[[#This Row],[Total Construction Cost ($)]]+Table1[[#This Row],[Land Value]]),0)</f>
        <v>1798741</v>
      </c>
      <c r="P1938" s="123" t="str" cm="1">
        <f t="array" ref="P1938">_xlfn.IFS(Table1[[#This Row],[Asset Class]]&lt;&gt;"Local","y",P$11=$E1938,"y",Table1[[#This Row],[Asset Class]]="Local","")</f>
        <v>y</v>
      </c>
      <c r="Q1938" s="86" t="str" cm="1">
        <f t="array" ref="Q1938">_xlfn.IFS(Table1[[#This Row],[Asset Class]]&lt;&gt;"Local","y",Q$11=$E1938,"y",Table1[[#This Row],[Asset Class]]="Local","")</f>
        <v>y</v>
      </c>
      <c r="R1938" s="86" t="str" cm="1">
        <f t="array" ref="R1938">_xlfn.IFS(Table1[[#This Row],[Asset Class]]&lt;&gt;"Local","y",R$11=$E1938,"y",Table1[[#This Row],[Asset Class]]="Local","")</f>
        <v>y</v>
      </c>
      <c r="S1938" s="341" t="str" cm="1">
        <f t="array" ref="S1938">_xlfn.IFS(Table1[[#This Row],[Asset Class]]&lt;&gt;"Local","y",S$11=$E1938,"y",Table1[[#This Row],[Asset Class]]="Local","")</f>
        <v>y</v>
      </c>
      <c r="T1938" s="50"/>
      <c r="U1938" s="95">
        <f>IF(Table1[[#This Row],[Asset Class]]&lt;&gt;"Local",0.25,IF(P1938="y",1,""))</f>
        <v>0.25</v>
      </c>
      <c r="V1938" s="415">
        <f>IF(Table1[[#This Row],[Asset Class]]&lt;&gt;"Local",0.25,IF(Q1938="y",1,""))</f>
        <v>0.25</v>
      </c>
      <c r="W1938" s="415">
        <f>IF(Table1[[#This Row],[Asset Class]]&lt;&gt;"Local",0.25,IF(R1938="y",1,""))</f>
        <v>0.25</v>
      </c>
      <c r="X1938" s="415">
        <f>IF(Table1[[#This Row],[Asset Class]]&lt;&gt;"Local",0.25,IF(S1938="y",1,""))</f>
        <v>0.25</v>
      </c>
      <c r="Y1938" s="95">
        <f t="shared" si="180"/>
        <v>1</v>
      </c>
      <c r="Z1938" s="50"/>
      <c r="AA1938" s="257">
        <f t="shared" si="181"/>
        <v>449685.25</v>
      </c>
      <c r="AB1938" s="258">
        <f t="shared" si="182"/>
        <v>449685.25</v>
      </c>
      <c r="AC1938" s="258">
        <f t="shared" si="183"/>
        <v>449685.25</v>
      </c>
      <c r="AD1938" s="258">
        <f t="shared" si="184"/>
        <v>449685.25</v>
      </c>
      <c r="AE1938" s="259">
        <f t="shared" si="185"/>
        <v>1798741</v>
      </c>
    </row>
    <row r="1939" spans="1:31">
      <c r="A1939" s="26"/>
      <c r="B1939" s="210" t="s">
        <v>3359</v>
      </c>
      <c r="C1939" s="211" t="s">
        <v>3361</v>
      </c>
      <c r="D1939" s="211" t="s">
        <v>106</v>
      </c>
      <c r="E1939" s="211" t="s">
        <v>107</v>
      </c>
      <c r="F1939" s="241" t="s">
        <v>108</v>
      </c>
      <c r="G1939" s="357">
        <v>0.5</v>
      </c>
      <c r="H1939" s="360">
        <v>3001.4265076407651</v>
      </c>
      <c r="I1939" s="365">
        <v>295.91815694928124</v>
      </c>
      <c r="J1939" s="332">
        <f>Table1[[#This Row],[Embellishment Area (m2)]]*Table1[[#This Row],[Construction Unit Rate ($/m)]]*Table1[[#This Row],[Embellishment Area Factor]]</f>
        <v>444088.30017988652</v>
      </c>
      <c r="K1939" s="246">
        <v>6002.8530152815301</v>
      </c>
      <c r="L1939" s="337">
        <v>157.26221918381682</v>
      </c>
      <c r="M1939" s="88">
        <f>Table1[[#This Row],[Size of land (m2)]]*Table1[[#This Row],[Land Unit Rate ($/m2)]]</f>
        <v>944021.98661743978</v>
      </c>
      <c r="N1939" s="244">
        <v>2021</v>
      </c>
      <c r="O1939" s="202">
        <f>ROUND(IF(Table1[[#This Row],[Valuation Year]]=2016,(Table1[[#This Row],[Total Construction Cost ($)]]+Table1[[#This Row],[Land Value]])*('General Input Sheet'!$G$38/'General Input Sheet'!$G$43),Table1[[#This Row],[Total Construction Cost ($)]]+Table1[[#This Row],[Land Value]]),0)</f>
        <v>1388110</v>
      </c>
      <c r="P1939" s="123" t="str" cm="1">
        <f t="array" ref="P1939">_xlfn.IFS(Table1[[#This Row],[Asset Class]]&lt;&gt;"Local","y",P$11=$E1939,"y",Table1[[#This Row],[Asset Class]]="Local","")</f>
        <v>y</v>
      </c>
      <c r="Q1939" s="86" t="str" cm="1">
        <f t="array" ref="Q1939">_xlfn.IFS(Table1[[#This Row],[Asset Class]]&lt;&gt;"Local","y",Q$11=$E1939,"y",Table1[[#This Row],[Asset Class]]="Local","")</f>
        <v>y</v>
      </c>
      <c r="R1939" s="86" t="str" cm="1">
        <f t="array" ref="R1939">_xlfn.IFS(Table1[[#This Row],[Asset Class]]&lt;&gt;"Local","y",R$11=$E1939,"y",Table1[[#This Row],[Asset Class]]="Local","")</f>
        <v>y</v>
      </c>
      <c r="S1939" s="341" t="str" cm="1">
        <f t="array" ref="S1939">_xlfn.IFS(Table1[[#This Row],[Asset Class]]&lt;&gt;"Local","y",S$11=$E1939,"y",Table1[[#This Row],[Asset Class]]="Local","")</f>
        <v>y</v>
      </c>
      <c r="T1939" s="50"/>
      <c r="U1939" s="95">
        <f>IF(Table1[[#This Row],[Asset Class]]&lt;&gt;"Local",0.25,IF(P1939="y",1,""))</f>
        <v>0.25</v>
      </c>
      <c r="V1939" s="415">
        <f>IF(Table1[[#This Row],[Asset Class]]&lt;&gt;"Local",0.25,IF(Q1939="y",1,""))</f>
        <v>0.25</v>
      </c>
      <c r="W1939" s="415">
        <f>IF(Table1[[#This Row],[Asset Class]]&lt;&gt;"Local",0.25,IF(R1939="y",1,""))</f>
        <v>0.25</v>
      </c>
      <c r="X1939" s="415">
        <f>IF(Table1[[#This Row],[Asset Class]]&lt;&gt;"Local",0.25,IF(S1939="y",1,""))</f>
        <v>0.25</v>
      </c>
      <c r="Y1939" s="95">
        <f t="shared" si="180"/>
        <v>1</v>
      </c>
      <c r="Z1939" s="50"/>
      <c r="AA1939" s="257">
        <f t="shared" si="181"/>
        <v>347027.5</v>
      </c>
      <c r="AB1939" s="258">
        <f t="shared" si="182"/>
        <v>347027.5</v>
      </c>
      <c r="AC1939" s="258">
        <f t="shared" si="183"/>
        <v>347027.5</v>
      </c>
      <c r="AD1939" s="258">
        <f t="shared" si="184"/>
        <v>347027.5</v>
      </c>
      <c r="AE1939" s="259">
        <f t="shared" si="185"/>
        <v>1388110</v>
      </c>
    </row>
    <row r="1940" spans="1:31">
      <c r="A1940" s="26"/>
      <c r="B1940" s="210" t="s">
        <v>3362</v>
      </c>
      <c r="C1940" s="211" t="s">
        <v>3363</v>
      </c>
      <c r="D1940" s="211" t="s">
        <v>106</v>
      </c>
      <c r="E1940" s="211" t="s">
        <v>102</v>
      </c>
      <c r="F1940" s="241" t="s">
        <v>103</v>
      </c>
      <c r="G1940" s="357">
        <v>0.5</v>
      </c>
      <c r="H1940" s="360">
        <v>33125.359175322897</v>
      </c>
      <c r="I1940" s="365">
        <v>452.87898632773505</v>
      </c>
      <c r="J1940" s="332">
        <f>Table1[[#This Row],[Embellishment Area (m2)]]*Table1[[#This Row],[Construction Unit Rate ($/m)]]*Table1[[#This Row],[Embellishment Area Factor]]</f>
        <v>7500889.5425311858</v>
      </c>
      <c r="K1940" s="246">
        <v>66250.718350645795</v>
      </c>
      <c r="L1940" s="337">
        <v>140.14546069071523</v>
      </c>
      <c r="M1940" s="88">
        <f>Table1[[#This Row],[Size of land (m2)]]*Table1[[#This Row],[Land Unit Rate ($/m2)]]</f>
        <v>9284737.4443420768</v>
      </c>
      <c r="N1940" s="244">
        <v>2021</v>
      </c>
      <c r="O1940" s="202">
        <f>ROUND(IF(Table1[[#This Row],[Valuation Year]]=2016,(Table1[[#This Row],[Total Construction Cost ($)]]+Table1[[#This Row],[Land Value]])*('General Input Sheet'!$G$38/'General Input Sheet'!$G$43),Table1[[#This Row],[Total Construction Cost ($)]]+Table1[[#This Row],[Land Value]]),0)</f>
        <v>16785627</v>
      </c>
      <c r="P1940" s="123" t="str" cm="1">
        <f t="array" ref="P1940">_xlfn.IFS(Table1[[#This Row],[Asset Class]]&lt;&gt;"Local","y",P$11=$E1940,"y",Table1[[#This Row],[Asset Class]]="Local","")</f>
        <v>y</v>
      </c>
      <c r="Q1940" s="86" t="str" cm="1">
        <f t="array" ref="Q1940">_xlfn.IFS(Table1[[#This Row],[Asset Class]]&lt;&gt;"Local","y",Q$11=$E1940,"y",Table1[[#This Row],[Asset Class]]="Local","")</f>
        <v>y</v>
      </c>
      <c r="R1940" s="86" t="str" cm="1">
        <f t="array" ref="R1940">_xlfn.IFS(Table1[[#This Row],[Asset Class]]&lt;&gt;"Local","y",R$11=$E1940,"y",Table1[[#This Row],[Asset Class]]="Local","")</f>
        <v>y</v>
      </c>
      <c r="S1940" s="341" t="str" cm="1">
        <f t="array" ref="S1940">_xlfn.IFS(Table1[[#This Row],[Asset Class]]&lt;&gt;"Local","y",S$11=$E1940,"y",Table1[[#This Row],[Asset Class]]="Local","")</f>
        <v>y</v>
      </c>
      <c r="T1940" s="50"/>
      <c r="U1940" s="95">
        <f>IF(Table1[[#This Row],[Asset Class]]&lt;&gt;"Local",0.25,IF(P1940="y",1,""))</f>
        <v>0.25</v>
      </c>
      <c r="V1940" s="415">
        <f>IF(Table1[[#This Row],[Asset Class]]&lt;&gt;"Local",0.25,IF(Q1940="y",1,""))</f>
        <v>0.25</v>
      </c>
      <c r="W1940" s="415">
        <f>IF(Table1[[#This Row],[Asset Class]]&lt;&gt;"Local",0.25,IF(R1940="y",1,""))</f>
        <v>0.25</v>
      </c>
      <c r="X1940" s="415">
        <f>IF(Table1[[#This Row],[Asset Class]]&lt;&gt;"Local",0.25,IF(S1940="y",1,""))</f>
        <v>0.25</v>
      </c>
      <c r="Y1940" s="95">
        <f t="shared" si="180"/>
        <v>1</v>
      </c>
      <c r="Z1940" s="50"/>
      <c r="AA1940" s="257">
        <f t="shared" si="181"/>
        <v>4196406.75</v>
      </c>
      <c r="AB1940" s="258">
        <f t="shared" si="182"/>
        <v>4196406.75</v>
      </c>
      <c r="AC1940" s="258">
        <f t="shared" si="183"/>
        <v>4196406.75</v>
      </c>
      <c r="AD1940" s="258">
        <f t="shared" si="184"/>
        <v>4196406.75</v>
      </c>
      <c r="AE1940" s="259">
        <f t="shared" si="185"/>
        <v>16785627</v>
      </c>
    </row>
    <row r="1941" spans="1:31">
      <c r="A1941" s="26"/>
      <c r="B1941" s="210" t="s">
        <v>3364</v>
      </c>
      <c r="C1941" s="211" t="s">
        <v>3365</v>
      </c>
      <c r="D1941" s="211" t="s">
        <v>111</v>
      </c>
      <c r="E1941" s="211" t="s">
        <v>102</v>
      </c>
      <c r="F1941" s="241" t="s">
        <v>108</v>
      </c>
      <c r="G1941" s="357">
        <v>0.5</v>
      </c>
      <c r="H1941" s="360">
        <v>14401.1919928883</v>
      </c>
      <c r="I1941" s="365">
        <v>143.96305955739601</v>
      </c>
      <c r="J1941" s="332">
        <f>Table1[[#This Row],[Embellishment Area (m2)]]*Table1[[#This Row],[Construction Unit Rate ($/m)]]*Table1[[#This Row],[Embellishment Area Factor]]</f>
        <v>1036619.8302848364</v>
      </c>
      <c r="K1941" s="246">
        <v>0</v>
      </c>
      <c r="L1941" s="337">
        <v>39.027494808321961</v>
      </c>
      <c r="M1941" s="88">
        <f>Table1[[#This Row],[Size of land (m2)]]*Table1[[#This Row],[Land Unit Rate ($/m2)]]</f>
        <v>0</v>
      </c>
      <c r="N1941" s="244">
        <v>2021</v>
      </c>
      <c r="O1941" s="202">
        <f>ROUND(IF(Table1[[#This Row],[Valuation Year]]=2016,(Table1[[#This Row],[Total Construction Cost ($)]]+Table1[[#This Row],[Land Value]])*('General Input Sheet'!$G$38/'General Input Sheet'!$G$43),Table1[[#This Row],[Total Construction Cost ($)]]+Table1[[#This Row],[Land Value]]),0)</f>
        <v>1036620</v>
      </c>
      <c r="P1941" s="123" t="str" cm="1">
        <f t="array" ref="P1941">_xlfn.IFS(Table1[[#This Row],[Asset Class]]&lt;&gt;"Local","y",P$11=$E1941,"y",Table1[[#This Row],[Asset Class]]="Local","")</f>
        <v/>
      </c>
      <c r="Q1941" s="86" t="str" cm="1">
        <f t="array" ref="Q1941">_xlfn.IFS(Table1[[#This Row],[Asset Class]]&lt;&gt;"Local","y",Q$11=$E1941,"y",Table1[[#This Row],[Asset Class]]="Local","")</f>
        <v/>
      </c>
      <c r="R1941" s="86" t="str" cm="1">
        <f t="array" ref="R1941">_xlfn.IFS(Table1[[#This Row],[Asset Class]]&lt;&gt;"Local","y",R$11=$E1941,"y",Table1[[#This Row],[Asset Class]]="Local","")</f>
        <v>y</v>
      </c>
      <c r="S1941" s="341" t="str" cm="1">
        <f t="array" ref="S1941">_xlfn.IFS(Table1[[#This Row],[Asset Class]]&lt;&gt;"Local","y",S$11=$E1941,"y",Table1[[#This Row],[Asset Class]]="Local","")</f>
        <v/>
      </c>
      <c r="T1941" s="50"/>
      <c r="U1941" s="95" t="str">
        <f>IF(Table1[[#This Row],[Asset Class]]&lt;&gt;"Local",0.25,IF(P1941="y",1,""))</f>
        <v/>
      </c>
      <c r="V1941" s="415" t="str">
        <f>IF(Table1[[#This Row],[Asset Class]]&lt;&gt;"Local",0.25,IF(Q1941="y",1,""))</f>
        <v/>
      </c>
      <c r="W1941" s="415">
        <f>IF(Table1[[#This Row],[Asset Class]]&lt;&gt;"Local",0.25,IF(R1941="y",1,""))</f>
        <v>1</v>
      </c>
      <c r="X1941" s="415" t="str">
        <f>IF(Table1[[#This Row],[Asset Class]]&lt;&gt;"Local",0.25,IF(S1941="y",1,""))</f>
        <v/>
      </c>
      <c r="Y1941" s="95">
        <f t="shared" si="180"/>
        <v>1</v>
      </c>
      <c r="Z1941" s="50"/>
      <c r="AA1941" s="257" t="str">
        <f t="shared" si="181"/>
        <v/>
      </c>
      <c r="AB1941" s="258" t="str">
        <f t="shared" si="182"/>
        <v/>
      </c>
      <c r="AC1941" s="258">
        <f t="shared" si="183"/>
        <v>1036620</v>
      </c>
      <c r="AD1941" s="258" t="str">
        <f t="shared" si="184"/>
        <v/>
      </c>
      <c r="AE1941" s="259">
        <f t="shared" si="185"/>
        <v>1036620</v>
      </c>
    </row>
    <row r="1942" spans="1:31">
      <c r="A1942" s="26"/>
      <c r="B1942" s="210" t="s">
        <v>3364</v>
      </c>
      <c r="C1942" s="211" t="s">
        <v>3366</v>
      </c>
      <c r="D1942" s="211" t="s">
        <v>111</v>
      </c>
      <c r="E1942" s="211" t="s">
        <v>102</v>
      </c>
      <c r="F1942" s="241" t="s">
        <v>103</v>
      </c>
      <c r="G1942" s="357">
        <v>0.5</v>
      </c>
      <c r="H1942" s="360">
        <v>8346.0143534813906</v>
      </c>
      <c r="I1942" s="365">
        <v>143.96305955739601</v>
      </c>
      <c r="J1942" s="332">
        <f>Table1[[#This Row],[Embellishment Area (m2)]]*Table1[[#This Row],[Construction Unit Rate ($/m)]]*Table1[[#This Row],[Embellishment Area Factor]]</f>
        <v>600758.8807185617</v>
      </c>
      <c r="K1942" s="246">
        <v>0</v>
      </c>
      <c r="L1942" s="337">
        <v>39.027494808321961</v>
      </c>
      <c r="M1942" s="88">
        <f>Table1[[#This Row],[Size of land (m2)]]*Table1[[#This Row],[Land Unit Rate ($/m2)]]</f>
        <v>0</v>
      </c>
      <c r="N1942" s="244">
        <v>2021</v>
      </c>
      <c r="O1942" s="202">
        <f>ROUND(IF(Table1[[#This Row],[Valuation Year]]=2016,(Table1[[#This Row],[Total Construction Cost ($)]]+Table1[[#This Row],[Land Value]])*('General Input Sheet'!$G$38/'General Input Sheet'!$G$43),Table1[[#This Row],[Total Construction Cost ($)]]+Table1[[#This Row],[Land Value]]),0)</f>
        <v>600759</v>
      </c>
      <c r="P1942" s="123" t="str" cm="1">
        <f t="array" ref="P1942">_xlfn.IFS(Table1[[#This Row],[Asset Class]]&lt;&gt;"Local","y",P$11=$E1942,"y",Table1[[#This Row],[Asset Class]]="Local","")</f>
        <v/>
      </c>
      <c r="Q1942" s="86" t="str" cm="1">
        <f t="array" ref="Q1942">_xlfn.IFS(Table1[[#This Row],[Asset Class]]&lt;&gt;"Local","y",Q$11=$E1942,"y",Table1[[#This Row],[Asset Class]]="Local","")</f>
        <v/>
      </c>
      <c r="R1942" s="86" t="str" cm="1">
        <f t="array" ref="R1942">_xlfn.IFS(Table1[[#This Row],[Asset Class]]&lt;&gt;"Local","y",R$11=$E1942,"y",Table1[[#This Row],[Asset Class]]="Local","")</f>
        <v>y</v>
      </c>
      <c r="S1942" s="341" t="str" cm="1">
        <f t="array" ref="S1942">_xlfn.IFS(Table1[[#This Row],[Asset Class]]&lt;&gt;"Local","y",S$11=$E1942,"y",Table1[[#This Row],[Asset Class]]="Local","")</f>
        <v/>
      </c>
      <c r="T1942" s="50"/>
      <c r="U1942" s="95" t="str">
        <f>IF(Table1[[#This Row],[Asset Class]]&lt;&gt;"Local",0.25,IF(P1942="y",1,""))</f>
        <v/>
      </c>
      <c r="V1942" s="415" t="str">
        <f>IF(Table1[[#This Row],[Asset Class]]&lt;&gt;"Local",0.25,IF(Q1942="y",1,""))</f>
        <v/>
      </c>
      <c r="W1942" s="415">
        <f>IF(Table1[[#This Row],[Asset Class]]&lt;&gt;"Local",0.25,IF(R1942="y",1,""))</f>
        <v>1</v>
      </c>
      <c r="X1942" s="415" t="str">
        <f>IF(Table1[[#This Row],[Asset Class]]&lt;&gt;"Local",0.25,IF(S1942="y",1,""))</f>
        <v/>
      </c>
      <c r="Y1942" s="95">
        <f t="shared" si="180"/>
        <v>1</v>
      </c>
      <c r="Z1942" s="50"/>
      <c r="AA1942" s="257" t="str">
        <f t="shared" si="181"/>
        <v/>
      </c>
      <c r="AB1942" s="258" t="str">
        <f t="shared" si="182"/>
        <v/>
      </c>
      <c r="AC1942" s="258">
        <f t="shared" si="183"/>
        <v>600759</v>
      </c>
      <c r="AD1942" s="258" t="str">
        <f t="shared" si="184"/>
        <v/>
      </c>
      <c r="AE1942" s="259">
        <f t="shared" si="185"/>
        <v>600759</v>
      </c>
    </row>
    <row r="1943" spans="1:31">
      <c r="A1943" s="26"/>
      <c r="B1943" s="210" t="s">
        <v>3367</v>
      </c>
      <c r="C1943" s="211" t="s">
        <v>3368</v>
      </c>
      <c r="D1943" s="211" t="s">
        <v>111</v>
      </c>
      <c r="E1943" s="211" t="s">
        <v>102</v>
      </c>
      <c r="F1943" s="241" t="s">
        <v>103</v>
      </c>
      <c r="G1943" s="357">
        <v>0.5</v>
      </c>
      <c r="H1943" s="360">
        <v>8881.7428850056203</v>
      </c>
      <c r="I1943" s="365">
        <v>143.96305955739601</v>
      </c>
      <c r="J1943" s="332">
        <f>Table1[[#This Row],[Embellishment Area (m2)]]*Table1[[#This Row],[Construction Unit Rate ($/m)]]*Table1[[#This Row],[Embellishment Area Factor]]</f>
        <v>639321.43996377115</v>
      </c>
      <c r="K1943" s="246">
        <v>0</v>
      </c>
      <c r="L1943" s="337">
        <v>39.027494808321961</v>
      </c>
      <c r="M1943" s="88">
        <f>Table1[[#This Row],[Size of land (m2)]]*Table1[[#This Row],[Land Unit Rate ($/m2)]]</f>
        <v>0</v>
      </c>
      <c r="N1943" s="244">
        <v>2021</v>
      </c>
      <c r="O1943" s="202">
        <f>ROUND(IF(Table1[[#This Row],[Valuation Year]]=2016,(Table1[[#This Row],[Total Construction Cost ($)]]+Table1[[#This Row],[Land Value]])*('General Input Sheet'!$G$38/'General Input Sheet'!$G$43),Table1[[#This Row],[Total Construction Cost ($)]]+Table1[[#This Row],[Land Value]]),0)</f>
        <v>639321</v>
      </c>
      <c r="P1943" s="123" t="str" cm="1">
        <f t="array" ref="P1943">_xlfn.IFS(Table1[[#This Row],[Asset Class]]&lt;&gt;"Local","y",P$11=$E1943,"y",Table1[[#This Row],[Asset Class]]="Local","")</f>
        <v/>
      </c>
      <c r="Q1943" s="86" t="str" cm="1">
        <f t="array" ref="Q1943">_xlfn.IFS(Table1[[#This Row],[Asset Class]]&lt;&gt;"Local","y",Q$11=$E1943,"y",Table1[[#This Row],[Asset Class]]="Local","")</f>
        <v/>
      </c>
      <c r="R1943" s="86" t="str" cm="1">
        <f t="array" ref="R1943">_xlfn.IFS(Table1[[#This Row],[Asset Class]]&lt;&gt;"Local","y",R$11=$E1943,"y",Table1[[#This Row],[Asset Class]]="Local","")</f>
        <v>y</v>
      </c>
      <c r="S1943" s="341" t="str" cm="1">
        <f t="array" ref="S1943">_xlfn.IFS(Table1[[#This Row],[Asset Class]]&lt;&gt;"Local","y",S$11=$E1943,"y",Table1[[#This Row],[Asset Class]]="Local","")</f>
        <v/>
      </c>
      <c r="T1943" s="50"/>
      <c r="U1943" s="95" t="str">
        <f>IF(Table1[[#This Row],[Asset Class]]&lt;&gt;"Local",0.25,IF(P1943="y",1,""))</f>
        <v/>
      </c>
      <c r="V1943" s="415" t="str">
        <f>IF(Table1[[#This Row],[Asset Class]]&lt;&gt;"Local",0.25,IF(Q1943="y",1,""))</f>
        <v/>
      </c>
      <c r="W1943" s="415">
        <f>IF(Table1[[#This Row],[Asset Class]]&lt;&gt;"Local",0.25,IF(R1943="y",1,""))</f>
        <v>1</v>
      </c>
      <c r="X1943" s="415" t="str">
        <f>IF(Table1[[#This Row],[Asset Class]]&lt;&gt;"Local",0.25,IF(S1943="y",1,""))</f>
        <v/>
      </c>
      <c r="Y1943" s="95">
        <f t="shared" si="180"/>
        <v>1</v>
      </c>
      <c r="Z1943" s="50"/>
      <c r="AA1943" s="257" t="str">
        <f t="shared" si="181"/>
        <v/>
      </c>
      <c r="AB1943" s="258" t="str">
        <f t="shared" si="182"/>
        <v/>
      </c>
      <c r="AC1943" s="258">
        <f t="shared" si="183"/>
        <v>639321</v>
      </c>
      <c r="AD1943" s="258" t="str">
        <f t="shared" si="184"/>
        <v/>
      </c>
      <c r="AE1943" s="259">
        <f t="shared" si="185"/>
        <v>639321</v>
      </c>
    </row>
    <row r="1944" spans="1:31">
      <c r="A1944" s="26"/>
      <c r="B1944" s="210" t="s">
        <v>3369</v>
      </c>
      <c r="C1944" s="211" t="s">
        <v>3370</v>
      </c>
      <c r="D1944" s="211" t="s">
        <v>111</v>
      </c>
      <c r="E1944" s="211" t="s">
        <v>107</v>
      </c>
      <c r="F1944" s="241" t="s">
        <v>108</v>
      </c>
      <c r="G1944" s="357">
        <v>0.5</v>
      </c>
      <c r="H1944" s="360">
        <v>2590.1869263432332</v>
      </c>
      <c r="I1944" s="365">
        <v>111.62041035606889</v>
      </c>
      <c r="J1944" s="332">
        <f>Table1[[#This Row],[Embellishment Area (m2)]]*Table1[[#This Row],[Construction Unit Rate ($/m)]]*Table1[[#This Row],[Embellishment Area Factor]]</f>
        <v>144558.86380867823</v>
      </c>
      <c r="K1944" s="246">
        <v>0</v>
      </c>
      <c r="L1944" s="337">
        <v>66.125722619436161</v>
      </c>
      <c r="M1944" s="88">
        <f>Table1[[#This Row],[Size of land (m2)]]*Table1[[#This Row],[Land Unit Rate ($/m2)]]</f>
        <v>0</v>
      </c>
      <c r="N1944" s="244">
        <v>2021</v>
      </c>
      <c r="O1944" s="202">
        <f>ROUND(IF(Table1[[#This Row],[Valuation Year]]=2016,(Table1[[#This Row],[Total Construction Cost ($)]]+Table1[[#This Row],[Land Value]])*('General Input Sheet'!$G$38/'General Input Sheet'!$G$43),Table1[[#This Row],[Total Construction Cost ($)]]+Table1[[#This Row],[Land Value]]),0)</f>
        <v>144559</v>
      </c>
      <c r="P1944" s="123" t="str" cm="1">
        <f t="array" ref="P1944">_xlfn.IFS(Table1[[#This Row],[Asset Class]]&lt;&gt;"Local","y",P$11=$E1944,"y",Table1[[#This Row],[Asset Class]]="Local","")</f>
        <v>y</v>
      </c>
      <c r="Q1944" s="86" t="str" cm="1">
        <f t="array" ref="Q1944">_xlfn.IFS(Table1[[#This Row],[Asset Class]]&lt;&gt;"Local","y",Q$11=$E1944,"y",Table1[[#This Row],[Asset Class]]="Local","")</f>
        <v/>
      </c>
      <c r="R1944" s="86" t="str" cm="1">
        <f t="array" ref="R1944">_xlfn.IFS(Table1[[#This Row],[Asset Class]]&lt;&gt;"Local","y",R$11=$E1944,"y",Table1[[#This Row],[Asset Class]]="Local","")</f>
        <v/>
      </c>
      <c r="S1944" s="341" t="str" cm="1">
        <f t="array" ref="S1944">_xlfn.IFS(Table1[[#This Row],[Asset Class]]&lt;&gt;"Local","y",S$11=$E1944,"y",Table1[[#This Row],[Asset Class]]="Local","")</f>
        <v/>
      </c>
      <c r="T1944" s="50"/>
      <c r="U1944" s="95">
        <f>IF(Table1[[#This Row],[Asset Class]]&lt;&gt;"Local",0.25,IF(P1944="y",1,""))</f>
        <v>1</v>
      </c>
      <c r="V1944" s="415" t="str">
        <f>IF(Table1[[#This Row],[Asset Class]]&lt;&gt;"Local",0.25,IF(Q1944="y",1,""))</f>
        <v/>
      </c>
      <c r="W1944" s="415" t="str">
        <f>IF(Table1[[#This Row],[Asset Class]]&lt;&gt;"Local",0.25,IF(R1944="y",1,""))</f>
        <v/>
      </c>
      <c r="X1944" s="415" t="str">
        <f>IF(Table1[[#This Row],[Asset Class]]&lt;&gt;"Local",0.25,IF(S1944="y",1,""))</f>
        <v/>
      </c>
      <c r="Y1944" s="95">
        <f t="shared" si="180"/>
        <v>1</v>
      </c>
      <c r="Z1944" s="50"/>
      <c r="AA1944" s="257">
        <f t="shared" si="181"/>
        <v>144559</v>
      </c>
      <c r="AB1944" s="258" t="str">
        <f t="shared" si="182"/>
        <v/>
      </c>
      <c r="AC1944" s="258" t="str">
        <f t="shared" si="183"/>
        <v/>
      </c>
      <c r="AD1944" s="258" t="str">
        <f t="shared" si="184"/>
        <v/>
      </c>
      <c r="AE1944" s="259">
        <f t="shared" si="185"/>
        <v>144559</v>
      </c>
    </row>
    <row r="1945" spans="1:31">
      <c r="A1945" s="26"/>
      <c r="B1945" s="210" t="s">
        <v>3371</v>
      </c>
      <c r="C1945" s="211" t="s">
        <v>3372</v>
      </c>
      <c r="D1945" s="211" t="s">
        <v>111</v>
      </c>
      <c r="E1945" s="211" t="s">
        <v>107</v>
      </c>
      <c r="F1945" s="241" t="s">
        <v>108</v>
      </c>
      <c r="G1945" s="357">
        <v>0.5</v>
      </c>
      <c r="H1945" s="360">
        <v>1679.795636864447</v>
      </c>
      <c r="I1945" s="365">
        <v>111.62041035606889</v>
      </c>
      <c r="J1945" s="332">
        <f>Table1[[#This Row],[Embellishment Area (m2)]]*Table1[[#This Row],[Construction Unit Rate ($/m)]]*Table1[[#This Row],[Embellishment Area Factor]]</f>
        <v>93749.739150571826</v>
      </c>
      <c r="K1945" s="246">
        <v>3359.5912737288941</v>
      </c>
      <c r="L1945" s="337">
        <v>66.125722619436161</v>
      </c>
      <c r="M1945" s="88">
        <f>Table1[[#This Row],[Size of land (m2)]]*Table1[[#This Row],[Land Unit Rate ($/m2)]]</f>
        <v>222155.40068127506</v>
      </c>
      <c r="N1945" s="244">
        <v>2021</v>
      </c>
      <c r="O1945" s="202">
        <f>ROUND(IF(Table1[[#This Row],[Valuation Year]]=2016,(Table1[[#This Row],[Total Construction Cost ($)]]+Table1[[#This Row],[Land Value]])*('General Input Sheet'!$G$38/'General Input Sheet'!$G$43),Table1[[#This Row],[Total Construction Cost ($)]]+Table1[[#This Row],[Land Value]]),0)</f>
        <v>315905</v>
      </c>
      <c r="P1945" s="123" t="str" cm="1">
        <f t="array" ref="P1945">_xlfn.IFS(Table1[[#This Row],[Asset Class]]&lt;&gt;"Local","y",P$11=$E1945,"y",Table1[[#This Row],[Asset Class]]="Local","")</f>
        <v>y</v>
      </c>
      <c r="Q1945" s="86" t="str" cm="1">
        <f t="array" ref="Q1945">_xlfn.IFS(Table1[[#This Row],[Asset Class]]&lt;&gt;"Local","y",Q$11=$E1945,"y",Table1[[#This Row],[Asset Class]]="Local","")</f>
        <v/>
      </c>
      <c r="R1945" s="86" t="str" cm="1">
        <f t="array" ref="R1945">_xlfn.IFS(Table1[[#This Row],[Asset Class]]&lt;&gt;"Local","y",R$11=$E1945,"y",Table1[[#This Row],[Asset Class]]="Local","")</f>
        <v/>
      </c>
      <c r="S1945" s="341" t="str" cm="1">
        <f t="array" ref="S1945">_xlfn.IFS(Table1[[#This Row],[Asset Class]]&lt;&gt;"Local","y",S$11=$E1945,"y",Table1[[#This Row],[Asset Class]]="Local","")</f>
        <v/>
      </c>
      <c r="T1945" s="50"/>
      <c r="U1945" s="95">
        <f>IF(Table1[[#This Row],[Asset Class]]&lt;&gt;"Local",0.25,IF(P1945="y",1,""))</f>
        <v>1</v>
      </c>
      <c r="V1945" s="415" t="str">
        <f>IF(Table1[[#This Row],[Asset Class]]&lt;&gt;"Local",0.25,IF(Q1945="y",1,""))</f>
        <v/>
      </c>
      <c r="W1945" s="415" t="str">
        <f>IF(Table1[[#This Row],[Asset Class]]&lt;&gt;"Local",0.25,IF(R1945="y",1,""))</f>
        <v/>
      </c>
      <c r="X1945" s="415" t="str">
        <f>IF(Table1[[#This Row],[Asset Class]]&lt;&gt;"Local",0.25,IF(S1945="y",1,""))</f>
        <v/>
      </c>
      <c r="Y1945" s="95">
        <f t="shared" si="180"/>
        <v>1</v>
      </c>
      <c r="Z1945" s="50"/>
      <c r="AA1945" s="257">
        <f t="shared" si="181"/>
        <v>315905</v>
      </c>
      <c r="AB1945" s="258" t="str">
        <f t="shared" si="182"/>
        <v/>
      </c>
      <c r="AC1945" s="258" t="str">
        <f t="shared" si="183"/>
        <v/>
      </c>
      <c r="AD1945" s="258" t="str">
        <f t="shared" si="184"/>
        <v/>
      </c>
      <c r="AE1945" s="259">
        <f t="shared" si="185"/>
        <v>315905</v>
      </c>
    </row>
    <row r="1946" spans="1:31">
      <c r="A1946" s="26"/>
      <c r="B1946" s="210" t="s">
        <v>3373</v>
      </c>
      <c r="C1946" s="211" t="s">
        <v>3374</v>
      </c>
      <c r="D1946" s="211" t="s">
        <v>106</v>
      </c>
      <c r="E1946" s="211" t="s">
        <v>114</v>
      </c>
      <c r="F1946" s="241" t="s">
        <v>108</v>
      </c>
      <c r="G1946" s="357">
        <v>0.5</v>
      </c>
      <c r="H1946" s="360">
        <v>13080.31156166843</v>
      </c>
      <c r="I1946" s="365">
        <v>566.28724924743767</v>
      </c>
      <c r="J1946" s="332">
        <f>Table1[[#This Row],[Embellishment Area (m2)]]*Table1[[#This Row],[Construction Unit Rate ($/m)]]*Table1[[#This Row],[Embellishment Area Factor]]</f>
        <v>3703606.8267783355</v>
      </c>
      <c r="K1946" s="246">
        <v>0</v>
      </c>
      <c r="L1946" s="337">
        <v>75.676903388107434</v>
      </c>
      <c r="M1946" s="88">
        <f>Table1[[#This Row],[Size of land (m2)]]*Table1[[#This Row],[Land Unit Rate ($/m2)]]</f>
        <v>0</v>
      </c>
      <c r="N1946" s="244">
        <v>2021</v>
      </c>
      <c r="O1946" s="202">
        <f>ROUND(IF(Table1[[#This Row],[Valuation Year]]=2016,(Table1[[#This Row],[Total Construction Cost ($)]]+Table1[[#This Row],[Land Value]])*('General Input Sheet'!$G$38/'General Input Sheet'!$G$43),Table1[[#This Row],[Total Construction Cost ($)]]+Table1[[#This Row],[Land Value]]),0)</f>
        <v>3703607</v>
      </c>
      <c r="P1946" s="123" t="str" cm="1">
        <f t="array" ref="P1946">_xlfn.IFS(Table1[[#This Row],[Asset Class]]&lt;&gt;"Local","y",P$11=$E1946,"y",Table1[[#This Row],[Asset Class]]="Local","")</f>
        <v>y</v>
      </c>
      <c r="Q1946" s="86" t="str" cm="1">
        <f t="array" ref="Q1946">_xlfn.IFS(Table1[[#This Row],[Asset Class]]&lt;&gt;"Local","y",Q$11=$E1946,"y",Table1[[#This Row],[Asset Class]]="Local","")</f>
        <v>y</v>
      </c>
      <c r="R1946" s="86" t="str" cm="1">
        <f t="array" ref="R1946">_xlfn.IFS(Table1[[#This Row],[Asset Class]]&lt;&gt;"Local","y",R$11=$E1946,"y",Table1[[#This Row],[Asset Class]]="Local","")</f>
        <v>y</v>
      </c>
      <c r="S1946" s="341" t="str" cm="1">
        <f t="array" ref="S1946">_xlfn.IFS(Table1[[#This Row],[Asset Class]]&lt;&gt;"Local","y",S$11=$E1946,"y",Table1[[#This Row],[Asset Class]]="Local","")</f>
        <v>y</v>
      </c>
      <c r="T1946" s="50"/>
      <c r="U1946" s="95">
        <f>IF(Table1[[#This Row],[Asset Class]]&lt;&gt;"Local",0.25,IF(P1946="y",1,""))</f>
        <v>0.25</v>
      </c>
      <c r="V1946" s="415">
        <f>IF(Table1[[#This Row],[Asset Class]]&lt;&gt;"Local",0.25,IF(Q1946="y",1,""))</f>
        <v>0.25</v>
      </c>
      <c r="W1946" s="415">
        <f>IF(Table1[[#This Row],[Asset Class]]&lt;&gt;"Local",0.25,IF(R1946="y",1,""))</f>
        <v>0.25</v>
      </c>
      <c r="X1946" s="415">
        <f>IF(Table1[[#This Row],[Asset Class]]&lt;&gt;"Local",0.25,IF(S1946="y",1,""))</f>
        <v>0.25</v>
      </c>
      <c r="Y1946" s="95">
        <f t="shared" si="180"/>
        <v>1</v>
      </c>
      <c r="Z1946" s="50"/>
      <c r="AA1946" s="257">
        <f t="shared" si="181"/>
        <v>925901.75</v>
      </c>
      <c r="AB1946" s="258">
        <f t="shared" si="182"/>
        <v>925901.75</v>
      </c>
      <c r="AC1946" s="258">
        <f t="shared" si="183"/>
        <v>925901.75</v>
      </c>
      <c r="AD1946" s="258">
        <f t="shared" si="184"/>
        <v>925901.75</v>
      </c>
      <c r="AE1946" s="259">
        <f t="shared" si="185"/>
        <v>3703607</v>
      </c>
    </row>
    <row r="1947" spans="1:31">
      <c r="A1947" s="26"/>
      <c r="B1947" s="210" t="s">
        <v>3375</v>
      </c>
      <c r="C1947" s="211" t="s">
        <v>3376</v>
      </c>
      <c r="D1947" s="211" t="s">
        <v>111</v>
      </c>
      <c r="E1947" s="211" t="s">
        <v>102</v>
      </c>
      <c r="F1947" s="241" t="s">
        <v>103</v>
      </c>
      <c r="G1947" s="357">
        <v>0.5</v>
      </c>
      <c r="H1947" s="360">
        <v>972.17084730807551</v>
      </c>
      <c r="I1947" s="365">
        <v>143.96305955739601</v>
      </c>
      <c r="J1947" s="332">
        <f>Table1[[#This Row],[Embellishment Area (m2)]]*Table1[[#This Row],[Construction Unit Rate ($/m)]]*Table1[[#This Row],[Embellishment Area Factor]]</f>
        <v>69978.344795488301</v>
      </c>
      <c r="K1947" s="246">
        <v>0</v>
      </c>
      <c r="L1947" s="337">
        <v>39.027494808321961</v>
      </c>
      <c r="M1947" s="88">
        <f>Table1[[#This Row],[Size of land (m2)]]*Table1[[#This Row],[Land Unit Rate ($/m2)]]</f>
        <v>0</v>
      </c>
      <c r="N1947" s="244">
        <v>2021</v>
      </c>
      <c r="O1947" s="202">
        <f>ROUND(IF(Table1[[#This Row],[Valuation Year]]=2016,(Table1[[#This Row],[Total Construction Cost ($)]]+Table1[[#This Row],[Land Value]])*('General Input Sheet'!$G$38/'General Input Sheet'!$G$43),Table1[[#This Row],[Total Construction Cost ($)]]+Table1[[#This Row],[Land Value]]),0)</f>
        <v>69978</v>
      </c>
      <c r="P1947" s="123" t="str" cm="1">
        <f t="array" ref="P1947">_xlfn.IFS(Table1[[#This Row],[Asset Class]]&lt;&gt;"Local","y",P$11=$E1947,"y",Table1[[#This Row],[Asset Class]]="Local","")</f>
        <v/>
      </c>
      <c r="Q1947" s="86" t="str" cm="1">
        <f t="array" ref="Q1947">_xlfn.IFS(Table1[[#This Row],[Asset Class]]&lt;&gt;"Local","y",Q$11=$E1947,"y",Table1[[#This Row],[Asset Class]]="Local","")</f>
        <v/>
      </c>
      <c r="R1947" s="86" t="str" cm="1">
        <f t="array" ref="R1947">_xlfn.IFS(Table1[[#This Row],[Asset Class]]&lt;&gt;"Local","y",R$11=$E1947,"y",Table1[[#This Row],[Asset Class]]="Local","")</f>
        <v>y</v>
      </c>
      <c r="S1947" s="341" t="str" cm="1">
        <f t="array" ref="S1947">_xlfn.IFS(Table1[[#This Row],[Asset Class]]&lt;&gt;"Local","y",S$11=$E1947,"y",Table1[[#This Row],[Asset Class]]="Local","")</f>
        <v/>
      </c>
      <c r="T1947" s="50"/>
      <c r="U1947" s="95" t="str">
        <f>IF(Table1[[#This Row],[Asset Class]]&lt;&gt;"Local",0.25,IF(P1947="y",1,""))</f>
        <v/>
      </c>
      <c r="V1947" s="415" t="str">
        <f>IF(Table1[[#This Row],[Asset Class]]&lt;&gt;"Local",0.25,IF(Q1947="y",1,""))</f>
        <v/>
      </c>
      <c r="W1947" s="415">
        <f>IF(Table1[[#This Row],[Asset Class]]&lt;&gt;"Local",0.25,IF(R1947="y",1,""))</f>
        <v>1</v>
      </c>
      <c r="X1947" s="415" t="str">
        <f>IF(Table1[[#This Row],[Asset Class]]&lt;&gt;"Local",0.25,IF(S1947="y",1,""))</f>
        <v/>
      </c>
      <c r="Y1947" s="95">
        <f t="shared" si="180"/>
        <v>1</v>
      </c>
      <c r="Z1947" s="50"/>
      <c r="AA1947" s="257" t="str">
        <f t="shared" si="181"/>
        <v/>
      </c>
      <c r="AB1947" s="258" t="str">
        <f t="shared" si="182"/>
        <v/>
      </c>
      <c r="AC1947" s="258">
        <f t="shared" si="183"/>
        <v>69978</v>
      </c>
      <c r="AD1947" s="258" t="str">
        <f t="shared" si="184"/>
        <v/>
      </c>
      <c r="AE1947" s="259">
        <f t="shared" si="185"/>
        <v>69978</v>
      </c>
    </row>
    <row r="1948" spans="1:31">
      <c r="A1948" s="26"/>
      <c r="B1948" s="210" t="s">
        <v>3377</v>
      </c>
      <c r="C1948" s="211" t="s">
        <v>3378</v>
      </c>
      <c r="D1948" s="211" t="s">
        <v>111</v>
      </c>
      <c r="E1948" s="211" t="s">
        <v>114</v>
      </c>
      <c r="F1948" s="241" t="s">
        <v>108</v>
      </c>
      <c r="G1948" s="357">
        <v>0.5</v>
      </c>
      <c r="H1948" s="360">
        <v>15022.557520312064</v>
      </c>
      <c r="I1948" s="365">
        <v>77.371645491830151</v>
      </c>
      <c r="J1948" s="332">
        <f>Table1[[#This Row],[Embellishment Area (m2)]]*Table1[[#This Row],[Construction Unit Rate ($/m)]]*Table1[[#This Row],[Embellishment Area Factor]]</f>
        <v>581159.99742110597</v>
      </c>
      <c r="K1948" s="246">
        <v>0</v>
      </c>
      <c r="L1948" s="337">
        <v>51.919695325664051</v>
      </c>
      <c r="M1948" s="88">
        <f>Table1[[#This Row],[Size of land (m2)]]*Table1[[#This Row],[Land Unit Rate ($/m2)]]</f>
        <v>0</v>
      </c>
      <c r="N1948" s="244">
        <v>2021</v>
      </c>
      <c r="O1948" s="202">
        <f>ROUND(IF(Table1[[#This Row],[Valuation Year]]=2016,(Table1[[#This Row],[Total Construction Cost ($)]]+Table1[[#This Row],[Land Value]])*('General Input Sheet'!$G$38/'General Input Sheet'!$G$43),Table1[[#This Row],[Total Construction Cost ($)]]+Table1[[#This Row],[Land Value]]),0)</f>
        <v>581160</v>
      </c>
      <c r="P1948" s="123" t="str" cm="1">
        <f t="array" ref="P1948">_xlfn.IFS(Table1[[#This Row],[Asset Class]]&lt;&gt;"Local","y",P$11=$E1948,"y",Table1[[#This Row],[Asset Class]]="Local","")</f>
        <v/>
      </c>
      <c r="Q1948" s="86" t="str" cm="1">
        <f t="array" ref="Q1948">_xlfn.IFS(Table1[[#This Row],[Asset Class]]&lt;&gt;"Local","y",Q$11=$E1948,"y",Table1[[#This Row],[Asset Class]]="Local","")</f>
        <v/>
      </c>
      <c r="R1948" s="86" t="str" cm="1">
        <f t="array" ref="R1948">_xlfn.IFS(Table1[[#This Row],[Asset Class]]&lt;&gt;"Local","y",R$11=$E1948,"y",Table1[[#This Row],[Asset Class]]="Local","")</f>
        <v/>
      </c>
      <c r="S1948" s="341" t="str" cm="1">
        <f t="array" ref="S1948">_xlfn.IFS(Table1[[#This Row],[Asset Class]]&lt;&gt;"Local","y",S$11=$E1948,"y",Table1[[#This Row],[Asset Class]]="Local","")</f>
        <v>y</v>
      </c>
      <c r="T1948" s="50"/>
      <c r="U1948" s="95" t="str">
        <f>IF(Table1[[#This Row],[Asset Class]]&lt;&gt;"Local",0.25,IF(P1948="y",1,""))</f>
        <v/>
      </c>
      <c r="V1948" s="415" t="str">
        <f>IF(Table1[[#This Row],[Asset Class]]&lt;&gt;"Local",0.25,IF(Q1948="y",1,""))</f>
        <v/>
      </c>
      <c r="W1948" s="415" t="str">
        <f>IF(Table1[[#This Row],[Asset Class]]&lt;&gt;"Local",0.25,IF(R1948="y",1,""))</f>
        <v/>
      </c>
      <c r="X1948" s="415">
        <f>IF(Table1[[#This Row],[Asset Class]]&lt;&gt;"Local",0.25,IF(S1948="y",1,""))</f>
        <v>1</v>
      </c>
      <c r="Y1948" s="95">
        <f t="shared" si="180"/>
        <v>1</v>
      </c>
      <c r="Z1948" s="50"/>
      <c r="AA1948" s="257" t="str">
        <f t="shared" si="181"/>
        <v/>
      </c>
      <c r="AB1948" s="258" t="str">
        <f t="shared" si="182"/>
        <v/>
      </c>
      <c r="AC1948" s="258" t="str">
        <f t="shared" si="183"/>
        <v/>
      </c>
      <c r="AD1948" s="258">
        <f t="shared" si="184"/>
        <v>581160</v>
      </c>
      <c r="AE1948" s="259">
        <f t="shared" si="185"/>
        <v>581160</v>
      </c>
    </row>
    <row r="1949" spans="1:31">
      <c r="A1949" s="26"/>
      <c r="B1949" s="210" t="s">
        <v>3379</v>
      </c>
      <c r="C1949" s="211" t="s">
        <v>3380</v>
      </c>
      <c r="D1949" s="211" t="s">
        <v>111</v>
      </c>
      <c r="E1949" s="211" t="s">
        <v>114</v>
      </c>
      <c r="F1949" s="241" t="s">
        <v>103</v>
      </c>
      <c r="G1949" s="357">
        <v>0.5</v>
      </c>
      <c r="H1949" s="360">
        <v>579.35438267704251</v>
      </c>
      <c r="I1949" s="365">
        <v>77.371645491830151</v>
      </c>
      <c r="J1949" s="332">
        <f>Table1[[#This Row],[Embellishment Area (m2)]]*Table1[[#This Row],[Construction Unit Rate ($/m)]]*Table1[[#This Row],[Embellishment Area Factor]]</f>
        <v>22412.80095531312</v>
      </c>
      <c r="K1949" s="246">
        <v>0</v>
      </c>
      <c r="L1949" s="337">
        <v>51.919695325664051</v>
      </c>
      <c r="M1949" s="88">
        <f>Table1[[#This Row],[Size of land (m2)]]*Table1[[#This Row],[Land Unit Rate ($/m2)]]</f>
        <v>0</v>
      </c>
      <c r="N1949" s="244">
        <v>2021</v>
      </c>
      <c r="O1949" s="202">
        <f>ROUND(IF(Table1[[#This Row],[Valuation Year]]=2016,(Table1[[#This Row],[Total Construction Cost ($)]]+Table1[[#This Row],[Land Value]])*('General Input Sheet'!$G$38/'General Input Sheet'!$G$43),Table1[[#This Row],[Total Construction Cost ($)]]+Table1[[#This Row],[Land Value]]),0)</f>
        <v>22413</v>
      </c>
      <c r="P1949" s="123" t="str" cm="1">
        <f t="array" ref="P1949">_xlfn.IFS(Table1[[#This Row],[Asset Class]]&lt;&gt;"Local","y",P$11=$E1949,"y",Table1[[#This Row],[Asset Class]]="Local","")</f>
        <v/>
      </c>
      <c r="Q1949" s="86" t="str" cm="1">
        <f t="array" ref="Q1949">_xlfn.IFS(Table1[[#This Row],[Asset Class]]&lt;&gt;"Local","y",Q$11=$E1949,"y",Table1[[#This Row],[Asset Class]]="Local","")</f>
        <v/>
      </c>
      <c r="R1949" s="86" t="str" cm="1">
        <f t="array" ref="R1949">_xlfn.IFS(Table1[[#This Row],[Asset Class]]&lt;&gt;"Local","y",R$11=$E1949,"y",Table1[[#This Row],[Asset Class]]="Local","")</f>
        <v/>
      </c>
      <c r="S1949" s="341" t="str" cm="1">
        <f t="array" ref="S1949">_xlfn.IFS(Table1[[#This Row],[Asset Class]]&lt;&gt;"Local","y",S$11=$E1949,"y",Table1[[#This Row],[Asset Class]]="Local","")</f>
        <v>y</v>
      </c>
      <c r="T1949" s="50"/>
      <c r="U1949" s="95" t="str">
        <f>IF(Table1[[#This Row],[Asset Class]]&lt;&gt;"Local",0.25,IF(P1949="y",1,""))</f>
        <v/>
      </c>
      <c r="V1949" s="415" t="str">
        <f>IF(Table1[[#This Row],[Asset Class]]&lt;&gt;"Local",0.25,IF(Q1949="y",1,""))</f>
        <v/>
      </c>
      <c r="W1949" s="415" t="str">
        <f>IF(Table1[[#This Row],[Asset Class]]&lt;&gt;"Local",0.25,IF(R1949="y",1,""))</f>
        <v/>
      </c>
      <c r="X1949" s="415">
        <f>IF(Table1[[#This Row],[Asset Class]]&lt;&gt;"Local",0.25,IF(S1949="y",1,""))</f>
        <v>1</v>
      </c>
      <c r="Y1949" s="95">
        <f t="shared" si="180"/>
        <v>1</v>
      </c>
      <c r="Z1949" s="50"/>
      <c r="AA1949" s="257" t="str">
        <f t="shared" si="181"/>
        <v/>
      </c>
      <c r="AB1949" s="258" t="str">
        <f t="shared" si="182"/>
        <v/>
      </c>
      <c r="AC1949" s="258" t="str">
        <f t="shared" si="183"/>
        <v/>
      </c>
      <c r="AD1949" s="258">
        <f t="shared" si="184"/>
        <v>22413</v>
      </c>
      <c r="AE1949" s="259">
        <f t="shared" si="185"/>
        <v>22413</v>
      </c>
    </row>
    <row r="1950" spans="1:31">
      <c r="A1950" s="26"/>
      <c r="B1950" s="210" t="s">
        <v>3381</v>
      </c>
      <c r="C1950" s="211" t="s">
        <v>3382</v>
      </c>
      <c r="D1950" s="211" t="s">
        <v>111</v>
      </c>
      <c r="E1950" s="211" t="s">
        <v>114</v>
      </c>
      <c r="F1950" s="241" t="s">
        <v>103</v>
      </c>
      <c r="G1950" s="357">
        <v>0.5</v>
      </c>
      <c r="H1950" s="360">
        <v>566.43869198022446</v>
      </c>
      <c r="I1950" s="365">
        <v>77.371645491830151</v>
      </c>
      <c r="J1950" s="332">
        <f>Table1[[#This Row],[Embellishment Area (m2)]]*Table1[[#This Row],[Construction Unit Rate ($/m)]]*Table1[[#This Row],[Embellishment Area Factor]]</f>
        <v>21913.146834374951</v>
      </c>
      <c r="K1950" s="246">
        <v>0</v>
      </c>
      <c r="L1950" s="337">
        <v>51.919695325664051</v>
      </c>
      <c r="M1950" s="88">
        <f>Table1[[#This Row],[Size of land (m2)]]*Table1[[#This Row],[Land Unit Rate ($/m2)]]</f>
        <v>0</v>
      </c>
      <c r="N1950" s="244">
        <v>2021</v>
      </c>
      <c r="O1950" s="202">
        <f>ROUND(IF(Table1[[#This Row],[Valuation Year]]=2016,(Table1[[#This Row],[Total Construction Cost ($)]]+Table1[[#This Row],[Land Value]])*('General Input Sheet'!$G$38/'General Input Sheet'!$G$43),Table1[[#This Row],[Total Construction Cost ($)]]+Table1[[#This Row],[Land Value]]),0)</f>
        <v>21913</v>
      </c>
      <c r="P1950" s="123" t="str" cm="1">
        <f t="array" ref="P1950">_xlfn.IFS(Table1[[#This Row],[Asset Class]]&lt;&gt;"Local","y",P$11=$E1950,"y",Table1[[#This Row],[Asset Class]]="Local","")</f>
        <v/>
      </c>
      <c r="Q1950" s="86" t="str" cm="1">
        <f t="array" ref="Q1950">_xlfn.IFS(Table1[[#This Row],[Asset Class]]&lt;&gt;"Local","y",Q$11=$E1950,"y",Table1[[#This Row],[Asset Class]]="Local","")</f>
        <v/>
      </c>
      <c r="R1950" s="86" t="str" cm="1">
        <f t="array" ref="R1950">_xlfn.IFS(Table1[[#This Row],[Asset Class]]&lt;&gt;"Local","y",R$11=$E1950,"y",Table1[[#This Row],[Asset Class]]="Local","")</f>
        <v/>
      </c>
      <c r="S1950" s="341" t="str" cm="1">
        <f t="array" ref="S1950">_xlfn.IFS(Table1[[#This Row],[Asset Class]]&lt;&gt;"Local","y",S$11=$E1950,"y",Table1[[#This Row],[Asset Class]]="Local","")</f>
        <v>y</v>
      </c>
      <c r="T1950" s="50"/>
      <c r="U1950" s="95" t="str">
        <f>IF(Table1[[#This Row],[Asset Class]]&lt;&gt;"Local",0.25,IF(P1950="y",1,""))</f>
        <v/>
      </c>
      <c r="V1950" s="415" t="str">
        <f>IF(Table1[[#This Row],[Asset Class]]&lt;&gt;"Local",0.25,IF(Q1950="y",1,""))</f>
        <v/>
      </c>
      <c r="W1950" s="415" t="str">
        <f>IF(Table1[[#This Row],[Asset Class]]&lt;&gt;"Local",0.25,IF(R1950="y",1,""))</f>
        <v/>
      </c>
      <c r="X1950" s="415">
        <f>IF(Table1[[#This Row],[Asset Class]]&lt;&gt;"Local",0.25,IF(S1950="y",1,""))</f>
        <v>1</v>
      </c>
      <c r="Y1950" s="95">
        <f t="shared" si="180"/>
        <v>1</v>
      </c>
      <c r="Z1950" s="50"/>
      <c r="AA1950" s="257" t="str">
        <f t="shared" si="181"/>
        <v/>
      </c>
      <c r="AB1950" s="258" t="str">
        <f t="shared" si="182"/>
        <v/>
      </c>
      <c r="AC1950" s="258" t="str">
        <f t="shared" si="183"/>
        <v/>
      </c>
      <c r="AD1950" s="258">
        <f t="shared" si="184"/>
        <v>21913</v>
      </c>
      <c r="AE1950" s="259">
        <f t="shared" si="185"/>
        <v>21913</v>
      </c>
    </row>
    <row r="1951" spans="1:31">
      <c r="A1951" s="26"/>
      <c r="B1951" s="210" t="s">
        <v>3383</v>
      </c>
      <c r="C1951" s="211" t="s">
        <v>3384</v>
      </c>
      <c r="D1951" s="211" t="s">
        <v>101</v>
      </c>
      <c r="E1951" s="211" t="s">
        <v>143</v>
      </c>
      <c r="F1951" s="241" t="s">
        <v>108</v>
      </c>
      <c r="G1951" s="357">
        <v>0.5</v>
      </c>
      <c r="H1951" s="360">
        <v>291.11221657360437</v>
      </c>
      <c r="I1951" s="365">
        <v>236.89696198394208</v>
      </c>
      <c r="J1951" s="332">
        <f>Table1[[#This Row],[Embellishment Area (m2)]]*Table1[[#This Row],[Construction Unit Rate ($/m)]]*Table1[[#This Row],[Embellishment Area Factor]]</f>
        <v>34481.799851349133</v>
      </c>
      <c r="K1951" s="246">
        <v>582.22443314720874</v>
      </c>
      <c r="L1951" s="337">
        <v>76.269268802397988</v>
      </c>
      <c r="M1951" s="88">
        <f>Table1[[#This Row],[Size of land (m2)]]*Table1[[#This Row],[Land Unit Rate ($/m2)]]</f>
        <v>44405.831795028258</v>
      </c>
      <c r="N1951" s="244">
        <v>2021</v>
      </c>
      <c r="O1951" s="202">
        <f>ROUND(IF(Table1[[#This Row],[Valuation Year]]=2016,(Table1[[#This Row],[Total Construction Cost ($)]]+Table1[[#This Row],[Land Value]])*('General Input Sheet'!$G$38/'General Input Sheet'!$G$43),Table1[[#This Row],[Total Construction Cost ($)]]+Table1[[#This Row],[Land Value]]),0)</f>
        <v>78888</v>
      </c>
      <c r="P1951" s="123" t="str" cm="1">
        <f t="array" ref="P1951">_xlfn.IFS(Table1[[#This Row],[Asset Class]]&lt;&gt;"Local","y",P$11=$E1951,"y",Table1[[#This Row],[Asset Class]]="Local","")</f>
        <v>y</v>
      </c>
      <c r="Q1951" s="86" t="str" cm="1">
        <f t="array" ref="Q1951">_xlfn.IFS(Table1[[#This Row],[Asset Class]]&lt;&gt;"Local","y",Q$11=$E1951,"y",Table1[[#This Row],[Asset Class]]="Local","")</f>
        <v>y</v>
      </c>
      <c r="R1951" s="86" t="str" cm="1">
        <f t="array" ref="R1951">_xlfn.IFS(Table1[[#This Row],[Asset Class]]&lt;&gt;"Local","y",R$11=$E1951,"y",Table1[[#This Row],[Asset Class]]="Local","")</f>
        <v>y</v>
      </c>
      <c r="S1951" s="341" t="str" cm="1">
        <f t="array" ref="S1951">_xlfn.IFS(Table1[[#This Row],[Asset Class]]&lt;&gt;"Local","y",S$11=$E1951,"y",Table1[[#This Row],[Asset Class]]="Local","")</f>
        <v>y</v>
      </c>
      <c r="T1951" s="50"/>
      <c r="U1951" s="95">
        <f>IF(Table1[[#This Row],[Asset Class]]&lt;&gt;"Local",0.25,IF(P1951="y",1,""))</f>
        <v>0.25</v>
      </c>
      <c r="V1951" s="415">
        <f>IF(Table1[[#This Row],[Asset Class]]&lt;&gt;"Local",0.25,IF(Q1951="y",1,""))</f>
        <v>0.25</v>
      </c>
      <c r="W1951" s="415">
        <f>IF(Table1[[#This Row],[Asset Class]]&lt;&gt;"Local",0.25,IF(R1951="y",1,""))</f>
        <v>0.25</v>
      </c>
      <c r="X1951" s="415">
        <f>IF(Table1[[#This Row],[Asset Class]]&lt;&gt;"Local",0.25,IF(S1951="y",1,""))</f>
        <v>0.25</v>
      </c>
      <c r="Y1951" s="95">
        <f t="shared" si="180"/>
        <v>1</v>
      </c>
      <c r="Z1951" s="50"/>
      <c r="AA1951" s="257">
        <f t="shared" si="181"/>
        <v>19722</v>
      </c>
      <c r="AB1951" s="258">
        <f t="shared" si="182"/>
        <v>19722</v>
      </c>
      <c r="AC1951" s="258">
        <f t="shared" si="183"/>
        <v>19722</v>
      </c>
      <c r="AD1951" s="258">
        <f t="shared" si="184"/>
        <v>19722</v>
      </c>
      <c r="AE1951" s="259">
        <f t="shared" si="185"/>
        <v>78888</v>
      </c>
    </row>
    <row r="1952" spans="1:31">
      <c r="A1952" s="26"/>
      <c r="B1952" s="210" t="s">
        <v>3383</v>
      </c>
      <c r="C1952" s="211" t="s">
        <v>3385</v>
      </c>
      <c r="D1952" s="211" t="s">
        <v>101</v>
      </c>
      <c r="E1952" s="211" t="s">
        <v>143</v>
      </c>
      <c r="F1952" s="241" t="s">
        <v>103</v>
      </c>
      <c r="G1952" s="357">
        <v>0.5</v>
      </c>
      <c r="H1952" s="360">
        <v>9507.8150546700654</v>
      </c>
      <c r="I1952" s="365">
        <v>236.89696198394208</v>
      </c>
      <c r="J1952" s="332">
        <f>Table1[[#This Row],[Embellishment Area (m2)]]*Table1[[#This Row],[Construction Unit Rate ($/m)]]*Table1[[#This Row],[Embellishment Area Factor]]</f>
        <v>1126186.2507782634</v>
      </c>
      <c r="K1952" s="246">
        <v>19015.630109340131</v>
      </c>
      <c r="L1952" s="337">
        <v>76.269268802397988</v>
      </c>
      <c r="M1952" s="88">
        <f>Table1[[#This Row],[Size of land (m2)]]*Table1[[#This Row],[Land Unit Rate ($/m2)]]</f>
        <v>1450308.2042562352</v>
      </c>
      <c r="N1952" s="244">
        <v>2021</v>
      </c>
      <c r="O1952" s="202">
        <f>ROUND(IF(Table1[[#This Row],[Valuation Year]]=2016,(Table1[[#This Row],[Total Construction Cost ($)]]+Table1[[#This Row],[Land Value]])*('General Input Sheet'!$G$38/'General Input Sheet'!$G$43),Table1[[#This Row],[Total Construction Cost ($)]]+Table1[[#This Row],[Land Value]]),0)</f>
        <v>2576494</v>
      </c>
      <c r="P1952" s="123" t="str" cm="1">
        <f t="array" ref="P1952">_xlfn.IFS(Table1[[#This Row],[Asset Class]]&lt;&gt;"Local","y",P$11=$E1952,"y",Table1[[#This Row],[Asset Class]]="Local","")</f>
        <v>y</v>
      </c>
      <c r="Q1952" s="86" t="str" cm="1">
        <f t="array" ref="Q1952">_xlfn.IFS(Table1[[#This Row],[Asset Class]]&lt;&gt;"Local","y",Q$11=$E1952,"y",Table1[[#This Row],[Asset Class]]="Local","")</f>
        <v>y</v>
      </c>
      <c r="R1952" s="86" t="str" cm="1">
        <f t="array" ref="R1952">_xlfn.IFS(Table1[[#This Row],[Asset Class]]&lt;&gt;"Local","y",R$11=$E1952,"y",Table1[[#This Row],[Asset Class]]="Local","")</f>
        <v>y</v>
      </c>
      <c r="S1952" s="341" t="str" cm="1">
        <f t="array" ref="S1952">_xlfn.IFS(Table1[[#This Row],[Asset Class]]&lt;&gt;"Local","y",S$11=$E1952,"y",Table1[[#This Row],[Asset Class]]="Local","")</f>
        <v>y</v>
      </c>
      <c r="T1952" s="50"/>
      <c r="U1952" s="95">
        <f>IF(Table1[[#This Row],[Asset Class]]&lt;&gt;"Local",0.25,IF(P1952="y",1,""))</f>
        <v>0.25</v>
      </c>
      <c r="V1952" s="415">
        <f>IF(Table1[[#This Row],[Asset Class]]&lt;&gt;"Local",0.25,IF(Q1952="y",1,""))</f>
        <v>0.25</v>
      </c>
      <c r="W1952" s="415">
        <f>IF(Table1[[#This Row],[Asset Class]]&lt;&gt;"Local",0.25,IF(R1952="y",1,""))</f>
        <v>0.25</v>
      </c>
      <c r="X1952" s="415">
        <f>IF(Table1[[#This Row],[Asset Class]]&lt;&gt;"Local",0.25,IF(S1952="y",1,""))</f>
        <v>0.25</v>
      </c>
      <c r="Y1952" s="95">
        <f t="shared" si="180"/>
        <v>1</v>
      </c>
      <c r="Z1952" s="50"/>
      <c r="AA1952" s="257">
        <f t="shared" si="181"/>
        <v>644123.5</v>
      </c>
      <c r="AB1952" s="258">
        <f t="shared" si="182"/>
        <v>644123.5</v>
      </c>
      <c r="AC1952" s="258">
        <f t="shared" si="183"/>
        <v>644123.5</v>
      </c>
      <c r="AD1952" s="258">
        <f t="shared" si="184"/>
        <v>644123.5</v>
      </c>
      <c r="AE1952" s="259">
        <f t="shared" si="185"/>
        <v>2576494</v>
      </c>
    </row>
    <row r="1953" spans="1:31">
      <c r="A1953" s="26"/>
      <c r="B1953" s="210" t="s">
        <v>3386</v>
      </c>
      <c r="C1953" s="211" t="s">
        <v>3387</v>
      </c>
      <c r="D1953" s="211" t="s">
        <v>111</v>
      </c>
      <c r="E1953" s="211" t="s">
        <v>107</v>
      </c>
      <c r="F1953" s="241" t="s">
        <v>108</v>
      </c>
      <c r="G1953" s="357">
        <v>0.5</v>
      </c>
      <c r="H1953" s="360">
        <v>841.97394598373148</v>
      </c>
      <c r="I1953" s="365">
        <v>111.62041035606889</v>
      </c>
      <c r="J1953" s="332">
        <f>Table1[[#This Row],[Embellishment Area (m2)]]*Table1[[#This Row],[Construction Unit Rate ($/m)]]*Table1[[#This Row],[Embellishment Area Factor]]</f>
        <v>46990.738679911345</v>
      </c>
      <c r="K1953" s="246">
        <v>0</v>
      </c>
      <c r="L1953" s="337">
        <v>66.125722619436161</v>
      </c>
      <c r="M1953" s="88">
        <f>Table1[[#This Row],[Size of land (m2)]]*Table1[[#This Row],[Land Unit Rate ($/m2)]]</f>
        <v>0</v>
      </c>
      <c r="N1953" s="244">
        <v>2021</v>
      </c>
      <c r="O1953" s="202">
        <f>ROUND(IF(Table1[[#This Row],[Valuation Year]]=2016,(Table1[[#This Row],[Total Construction Cost ($)]]+Table1[[#This Row],[Land Value]])*('General Input Sheet'!$G$38/'General Input Sheet'!$G$43),Table1[[#This Row],[Total Construction Cost ($)]]+Table1[[#This Row],[Land Value]]),0)</f>
        <v>46991</v>
      </c>
      <c r="P1953" s="123" t="str" cm="1">
        <f t="array" ref="P1953">_xlfn.IFS(Table1[[#This Row],[Asset Class]]&lt;&gt;"Local","y",P$11=$E1953,"y",Table1[[#This Row],[Asset Class]]="Local","")</f>
        <v>y</v>
      </c>
      <c r="Q1953" s="86" t="str" cm="1">
        <f t="array" ref="Q1953">_xlfn.IFS(Table1[[#This Row],[Asset Class]]&lt;&gt;"Local","y",Q$11=$E1953,"y",Table1[[#This Row],[Asset Class]]="Local","")</f>
        <v/>
      </c>
      <c r="R1953" s="86" t="str" cm="1">
        <f t="array" ref="R1953">_xlfn.IFS(Table1[[#This Row],[Asset Class]]&lt;&gt;"Local","y",R$11=$E1953,"y",Table1[[#This Row],[Asset Class]]="Local","")</f>
        <v/>
      </c>
      <c r="S1953" s="341" t="str" cm="1">
        <f t="array" ref="S1953">_xlfn.IFS(Table1[[#This Row],[Asset Class]]&lt;&gt;"Local","y",S$11=$E1953,"y",Table1[[#This Row],[Asset Class]]="Local","")</f>
        <v/>
      </c>
      <c r="T1953" s="50"/>
      <c r="U1953" s="95">
        <f>IF(Table1[[#This Row],[Asset Class]]&lt;&gt;"Local",0.25,IF(P1953="y",1,""))</f>
        <v>1</v>
      </c>
      <c r="V1953" s="415" t="str">
        <f>IF(Table1[[#This Row],[Asset Class]]&lt;&gt;"Local",0.25,IF(Q1953="y",1,""))</f>
        <v/>
      </c>
      <c r="W1953" s="415" t="str">
        <f>IF(Table1[[#This Row],[Asset Class]]&lt;&gt;"Local",0.25,IF(R1953="y",1,""))</f>
        <v/>
      </c>
      <c r="X1953" s="415" t="str">
        <f>IF(Table1[[#This Row],[Asset Class]]&lt;&gt;"Local",0.25,IF(S1953="y",1,""))</f>
        <v/>
      </c>
      <c r="Y1953" s="95">
        <f t="shared" si="180"/>
        <v>1</v>
      </c>
      <c r="Z1953" s="50"/>
      <c r="AA1953" s="257">
        <f t="shared" si="181"/>
        <v>46991</v>
      </c>
      <c r="AB1953" s="258" t="str">
        <f t="shared" si="182"/>
        <v/>
      </c>
      <c r="AC1953" s="258" t="str">
        <f t="shared" si="183"/>
        <v/>
      </c>
      <c r="AD1953" s="258" t="str">
        <f t="shared" si="184"/>
        <v/>
      </c>
      <c r="AE1953" s="259">
        <f t="shared" si="185"/>
        <v>46991</v>
      </c>
    </row>
    <row r="1954" spans="1:31">
      <c r="A1954" s="26"/>
      <c r="B1954" s="210" t="s">
        <v>3388</v>
      </c>
      <c r="C1954" s="211" t="s">
        <v>3389</v>
      </c>
      <c r="D1954" s="211" t="s">
        <v>111</v>
      </c>
      <c r="E1954" s="211" t="s">
        <v>107</v>
      </c>
      <c r="F1954" s="241" t="s">
        <v>103</v>
      </c>
      <c r="G1954" s="357">
        <v>0.5</v>
      </c>
      <c r="H1954" s="360">
        <v>1800.713982975019</v>
      </c>
      <c r="I1954" s="365">
        <v>111.62041035606889</v>
      </c>
      <c r="J1954" s="332">
        <f>Table1[[#This Row],[Embellishment Area (m2)]]*Table1[[#This Row],[Construction Unit Rate ($/m)]]*Table1[[#This Row],[Embellishment Area Factor]]</f>
        <v>100498.21685679143</v>
      </c>
      <c r="K1954" s="246">
        <v>3601.427965950038</v>
      </c>
      <c r="L1954" s="337">
        <v>66.125722619436161</v>
      </c>
      <c r="M1954" s="88">
        <f>Table1[[#This Row],[Size of land (m2)]]*Table1[[#This Row],[Land Unit Rate ($/m2)]]</f>
        <v>238147.02671029238</v>
      </c>
      <c r="N1954" s="244">
        <v>2021</v>
      </c>
      <c r="O1954" s="202">
        <f>ROUND(IF(Table1[[#This Row],[Valuation Year]]=2016,(Table1[[#This Row],[Total Construction Cost ($)]]+Table1[[#This Row],[Land Value]])*('General Input Sheet'!$G$38/'General Input Sheet'!$G$43),Table1[[#This Row],[Total Construction Cost ($)]]+Table1[[#This Row],[Land Value]]),0)</f>
        <v>338645</v>
      </c>
      <c r="P1954" s="123" t="str" cm="1">
        <f t="array" ref="P1954">_xlfn.IFS(Table1[[#This Row],[Asset Class]]&lt;&gt;"Local","y",P$11=$E1954,"y",Table1[[#This Row],[Asset Class]]="Local","")</f>
        <v>y</v>
      </c>
      <c r="Q1954" s="86" t="str" cm="1">
        <f t="array" ref="Q1954">_xlfn.IFS(Table1[[#This Row],[Asset Class]]&lt;&gt;"Local","y",Q$11=$E1954,"y",Table1[[#This Row],[Asset Class]]="Local","")</f>
        <v/>
      </c>
      <c r="R1954" s="86" t="str" cm="1">
        <f t="array" ref="R1954">_xlfn.IFS(Table1[[#This Row],[Asset Class]]&lt;&gt;"Local","y",R$11=$E1954,"y",Table1[[#This Row],[Asset Class]]="Local","")</f>
        <v/>
      </c>
      <c r="S1954" s="341" t="str" cm="1">
        <f t="array" ref="S1954">_xlfn.IFS(Table1[[#This Row],[Asset Class]]&lt;&gt;"Local","y",S$11=$E1954,"y",Table1[[#This Row],[Asset Class]]="Local","")</f>
        <v/>
      </c>
      <c r="T1954" s="50"/>
      <c r="U1954" s="95">
        <f>IF(Table1[[#This Row],[Asset Class]]&lt;&gt;"Local",0.25,IF(P1954="y",1,""))</f>
        <v>1</v>
      </c>
      <c r="V1954" s="415" t="str">
        <f>IF(Table1[[#This Row],[Asset Class]]&lt;&gt;"Local",0.25,IF(Q1954="y",1,""))</f>
        <v/>
      </c>
      <c r="W1954" s="415" t="str">
        <f>IF(Table1[[#This Row],[Asset Class]]&lt;&gt;"Local",0.25,IF(R1954="y",1,""))</f>
        <v/>
      </c>
      <c r="X1954" s="415" t="str">
        <f>IF(Table1[[#This Row],[Asset Class]]&lt;&gt;"Local",0.25,IF(S1954="y",1,""))</f>
        <v/>
      </c>
      <c r="Y1954" s="95">
        <f t="shared" si="180"/>
        <v>1</v>
      </c>
      <c r="Z1954" s="50"/>
      <c r="AA1954" s="257">
        <f t="shared" si="181"/>
        <v>338645</v>
      </c>
      <c r="AB1954" s="258" t="str">
        <f t="shared" si="182"/>
        <v/>
      </c>
      <c r="AC1954" s="258" t="str">
        <f t="shared" si="183"/>
        <v/>
      </c>
      <c r="AD1954" s="258" t="str">
        <f t="shared" si="184"/>
        <v/>
      </c>
      <c r="AE1954" s="259">
        <f t="shared" si="185"/>
        <v>338645</v>
      </c>
    </row>
    <row r="1955" spans="1:31">
      <c r="A1955" s="26"/>
      <c r="B1955" s="210" t="s">
        <v>3390</v>
      </c>
      <c r="C1955" s="211" t="s">
        <v>3391</v>
      </c>
      <c r="D1955" s="211" t="s">
        <v>111</v>
      </c>
      <c r="E1955" s="211" t="s">
        <v>107</v>
      </c>
      <c r="F1955" s="241" t="s">
        <v>103</v>
      </c>
      <c r="G1955" s="357">
        <v>0.5</v>
      </c>
      <c r="H1955" s="360">
        <v>2064.6810052580754</v>
      </c>
      <c r="I1955" s="365">
        <v>111.62041035606889</v>
      </c>
      <c r="J1955" s="332">
        <f>Table1[[#This Row],[Embellishment Area (m2)]]*Table1[[#This Row],[Construction Unit Rate ($/m)]]*Table1[[#This Row],[Embellishment Area Factor]]</f>
        <v>115230.2705306436</v>
      </c>
      <c r="K1955" s="246">
        <v>0</v>
      </c>
      <c r="L1955" s="337">
        <v>66.125722619436161</v>
      </c>
      <c r="M1955" s="88">
        <f>Table1[[#This Row],[Size of land (m2)]]*Table1[[#This Row],[Land Unit Rate ($/m2)]]</f>
        <v>0</v>
      </c>
      <c r="N1955" s="244">
        <v>2021</v>
      </c>
      <c r="O1955" s="202">
        <f>ROUND(IF(Table1[[#This Row],[Valuation Year]]=2016,(Table1[[#This Row],[Total Construction Cost ($)]]+Table1[[#This Row],[Land Value]])*('General Input Sheet'!$G$38/'General Input Sheet'!$G$43),Table1[[#This Row],[Total Construction Cost ($)]]+Table1[[#This Row],[Land Value]]),0)</f>
        <v>115230</v>
      </c>
      <c r="P1955" s="123" t="str" cm="1">
        <f t="array" ref="P1955">_xlfn.IFS(Table1[[#This Row],[Asset Class]]&lt;&gt;"Local","y",P$11=$E1955,"y",Table1[[#This Row],[Asset Class]]="Local","")</f>
        <v>y</v>
      </c>
      <c r="Q1955" s="86" t="str" cm="1">
        <f t="array" ref="Q1955">_xlfn.IFS(Table1[[#This Row],[Asset Class]]&lt;&gt;"Local","y",Q$11=$E1955,"y",Table1[[#This Row],[Asset Class]]="Local","")</f>
        <v/>
      </c>
      <c r="R1955" s="86" t="str" cm="1">
        <f t="array" ref="R1955">_xlfn.IFS(Table1[[#This Row],[Asset Class]]&lt;&gt;"Local","y",R$11=$E1955,"y",Table1[[#This Row],[Asset Class]]="Local","")</f>
        <v/>
      </c>
      <c r="S1955" s="341" t="str" cm="1">
        <f t="array" ref="S1955">_xlfn.IFS(Table1[[#This Row],[Asset Class]]&lt;&gt;"Local","y",S$11=$E1955,"y",Table1[[#This Row],[Asset Class]]="Local","")</f>
        <v/>
      </c>
      <c r="T1955" s="50"/>
      <c r="U1955" s="95">
        <f>IF(Table1[[#This Row],[Asset Class]]&lt;&gt;"Local",0.25,IF(P1955="y",1,""))</f>
        <v>1</v>
      </c>
      <c r="V1955" s="415" t="str">
        <f>IF(Table1[[#This Row],[Asset Class]]&lt;&gt;"Local",0.25,IF(Q1955="y",1,""))</f>
        <v/>
      </c>
      <c r="W1955" s="415" t="str">
        <f>IF(Table1[[#This Row],[Asset Class]]&lt;&gt;"Local",0.25,IF(R1955="y",1,""))</f>
        <v/>
      </c>
      <c r="X1955" s="415" t="str">
        <f>IF(Table1[[#This Row],[Asset Class]]&lt;&gt;"Local",0.25,IF(S1955="y",1,""))</f>
        <v/>
      </c>
      <c r="Y1955" s="95">
        <f t="shared" si="180"/>
        <v>1</v>
      </c>
      <c r="Z1955" s="50"/>
      <c r="AA1955" s="257">
        <f t="shared" si="181"/>
        <v>115230</v>
      </c>
      <c r="AB1955" s="258" t="str">
        <f t="shared" si="182"/>
        <v/>
      </c>
      <c r="AC1955" s="258" t="str">
        <f t="shared" si="183"/>
        <v/>
      </c>
      <c r="AD1955" s="258" t="str">
        <f t="shared" si="184"/>
        <v/>
      </c>
      <c r="AE1955" s="259">
        <f t="shared" si="185"/>
        <v>115230</v>
      </c>
    </row>
    <row r="1956" spans="1:31">
      <c r="A1956" s="26"/>
      <c r="B1956" s="210" t="s">
        <v>3392</v>
      </c>
      <c r="C1956" s="211" t="s">
        <v>3393</v>
      </c>
      <c r="D1956" s="211" t="s">
        <v>111</v>
      </c>
      <c r="E1956" s="211" t="s">
        <v>107</v>
      </c>
      <c r="F1956" s="241" t="s">
        <v>103</v>
      </c>
      <c r="G1956" s="357">
        <v>0.5</v>
      </c>
      <c r="H1956" s="360">
        <v>2143.9006272446127</v>
      </c>
      <c r="I1956" s="365">
        <v>111.62041035606889</v>
      </c>
      <c r="J1956" s="332">
        <f>Table1[[#This Row],[Embellishment Area (m2)]]*Table1[[#This Row],[Construction Unit Rate ($/m)]]*Table1[[#This Row],[Embellishment Area Factor]]</f>
        <v>119651.53388783858</v>
      </c>
      <c r="K1956" s="246">
        <v>0</v>
      </c>
      <c r="L1956" s="337">
        <v>66.125722619436161</v>
      </c>
      <c r="M1956" s="88">
        <f>Table1[[#This Row],[Size of land (m2)]]*Table1[[#This Row],[Land Unit Rate ($/m2)]]</f>
        <v>0</v>
      </c>
      <c r="N1956" s="244">
        <v>2021</v>
      </c>
      <c r="O1956" s="202">
        <f>ROUND(IF(Table1[[#This Row],[Valuation Year]]=2016,(Table1[[#This Row],[Total Construction Cost ($)]]+Table1[[#This Row],[Land Value]])*('General Input Sheet'!$G$38/'General Input Sheet'!$G$43),Table1[[#This Row],[Total Construction Cost ($)]]+Table1[[#This Row],[Land Value]]),0)</f>
        <v>119652</v>
      </c>
      <c r="P1956" s="123" t="str" cm="1">
        <f t="array" ref="P1956">_xlfn.IFS(Table1[[#This Row],[Asset Class]]&lt;&gt;"Local","y",P$11=$E1956,"y",Table1[[#This Row],[Asset Class]]="Local","")</f>
        <v>y</v>
      </c>
      <c r="Q1956" s="86" t="str" cm="1">
        <f t="array" ref="Q1956">_xlfn.IFS(Table1[[#This Row],[Asset Class]]&lt;&gt;"Local","y",Q$11=$E1956,"y",Table1[[#This Row],[Asset Class]]="Local","")</f>
        <v/>
      </c>
      <c r="R1956" s="86" t="str" cm="1">
        <f t="array" ref="R1956">_xlfn.IFS(Table1[[#This Row],[Asset Class]]&lt;&gt;"Local","y",R$11=$E1956,"y",Table1[[#This Row],[Asset Class]]="Local","")</f>
        <v/>
      </c>
      <c r="S1956" s="341" t="str" cm="1">
        <f t="array" ref="S1956">_xlfn.IFS(Table1[[#This Row],[Asset Class]]&lt;&gt;"Local","y",S$11=$E1956,"y",Table1[[#This Row],[Asset Class]]="Local","")</f>
        <v/>
      </c>
      <c r="T1956" s="50"/>
      <c r="U1956" s="95">
        <f>IF(Table1[[#This Row],[Asset Class]]&lt;&gt;"Local",0.25,IF(P1956="y",1,""))</f>
        <v>1</v>
      </c>
      <c r="V1956" s="415" t="str">
        <f>IF(Table1[[#This Row],[Asset Class]]&lt;&gt;"Local",0.25,IF(Q1956="y",1,""))</f>
        <v/>
      </c>
      <c r="W1956" s="415" t="str">
        <f>IF(Table1[[#This Row],[Asset Class]]&lt;&gt;"Local",0.25,IF(R1956="y",1,""))</f>
        <v/>
      </c>
      <c r="X1956" s="415" t="str">
        <f>IF(Table1[[#This Row],[Asset Class]]&lt;&gt;"Local",0.25,IF(S1956="y",1,""))</f>
        <v/>
      </c>
      <c r="Y1956" s="95">
        <f t="shared" si="180"/>
        <v>1</v>
      </c>
      <c r="Z1956" s="50"/>
      <c r="AA1956" s="257">
        <f t="shared" si="181"/>
        <v>119652</v>
      </c>
      <c r="AB1956" s="258" t="str">
        <f t="shared" si="182"/>
        <v/>
      </c>
      <c r="AC1956" s="258" t="str">
        <f t="shared" si="183"/>
        <v/>
      </c>
      <c r="AD1956" s="258" t="str">
        <f t="shared" si="184"/>
        <v/>
      </c>
      <c r="AE1956" s="259">
        <f t="shared" si="185"/>
        <v>119652</v>
      </c>
    </row>
    <row r="1957" spans="1:31">
      <c r="A1957" s="26"/>
      <c r="B1957" s="210" t="s">
        <v>3394</v>
      </c>
      <c r="C1957" s="211" t="s">
        <v>3395</v>
      </c>
      <c r="D1957" s="211" t="s">
        <v>111</v>
      </c>
      <c r="E1957" s="211" t="s">
        <v>107</v>
      </c>
      <c r="F1957" s="241" t="s">
        <v>103</v>
      </c>
      <c r="G1957" s="357">
        <v>0.5</v>
      </c>
      <c r="H1957" s="360">
        <v>5999.5478469218551</v>
      </c>
      <c r="I1957" s="365">
        <v>111.62041035606889</v>
      </c>
      <c r="J1957" s="332">
        <f>Table1[[#This Row],[Embellishment Area (m2)]]*Table1[[#This Row],[Construction Unit Rate ($/m)]]*Table1[[#This Row],[Embellishment Area Factor]]</f>
        <v>334835.99631214351</v>
      </c>
      <c r="K1957" s="246">
        <v>0</v>
      </c>
      <c r="L1957" s="337">
        <v>66.125722619436161</v>
      </c>
      <c r="M1957" s="88">
        <f>Table1[[#This Row],[Size of land (m2)]]*Table1[[#This Row],[Land Unit Rate ($/m2)]]</f>
        <v>0</v>
      </c>
      <c r="N1957" s="244">
        <v>2021</v>
      </c>
      <c r="O1957" s="202">
        <f>ROUND(IF(Table1[[#This Row],[Valuation Year]]=2016,(Table1[[#This Row],[Total Construction Cost ($)]]+Table1[[#This Row],[Land Value]])*('General Input Sheet'!$G$38/'General Input Sheet'!$G$43),Table1[[#This Row],[Total Construction Cost ($)]]+Table1[[#This Row],[Land Value]]),0)</f>
        <v>334836</v>
      </c>
      <c r="P1957" s="123" t="str" cm="1">
        <f t="array" ref="P1957">_xlfn.IFS(Table1[[#This Row],[Asset Class]]&lt;&gt;"Local","y",P$11=$E1957,"y",Table1[[#This Row],[Asset Class]]="Local","")</f>
        <v>y</v>
      </c>
      <c r="Q1957" s="86" t="str" cm="1">
        <f t="array" ref="Q1957">_xlfn.IFS(Table1[[#This Row],[Asset Class]]&lt;&gt;"Local","y",Q$11=$E1957,"y",Table1[[#This Row],[Asset Class]]="Local","")</f>
        <v/>
      </c>
      <c r="R1957" s="86" t="str" cm="1">
        <f t="array" ref="R1957">_xlfn.IFS(Table1[[#This Row],[Asset Class]]&lt;&gt;"Local","y",R$11=$E1957,"y",Table1[[#This Row],[Asset Class]]="Local","")</f>
        <v/>
      </c>
      <c r="S1957" s="341" t="str" cm="1">
        <f t="array" ref="S1957">_xlfn.IFS(Table1[[#This Row],[Asset Class]]&lt;&gt;"Local","y",S$11=$E1957,"y",Table1[[#This Row],[Asset Class]]="Local","")</f>
        <v/>
      </c>
      <c r="T1957" s="50"/>
      <c r="U1957" s="95">
        <f>IF(Table1[[#This Row],[Asset Class]]&lt;&gt;"Local",0.25,IF(P1957="y",1,""))</f>
        <v>1</v>
      </c>
      <c r="V1957" s="415" t="str">
        <f>IF(Table1[[#This Row],[Asset Class]]&lt;&gt;"Local",0.25,IF(Q1957="y",1,""))</f>
        <v/>
      </c>
      <c r="W1957" s="415" t="str">
        <f>IF(Table1[[#This Row],[Asset Class]]&lt;&gt;"Local",0.25,IF(R1957="y",1,""))</f>
        <v/>
      </c>
      <c r="X1957" s="415" t="str">
        <f>IF(Table1[[#This Row],[Asset Class]]&lt;&gt;"Local",0.25,IF(S1957="y",1,""))</f>
        <v/>
      </c>
      <c r="Y1957" s="95">
        <f t="shared" si="180"/>
        <v>1</v>
      </c>
      <c r="Z1957" s="50"/>
      <c r="AA1957" s="257">
        <f t="shared" si="181"/>
        <v>334836</v>
      </c>
      <c r="AB1957" s="258" t="str">
        <f t="shared" si="182"/>
        <v/>
      </c>
      <c r="AC1957" s="258" t="str">
        <f t="shared" si="183"/>
        <v/>
      </c>
      <c r="AD1957" s="258" t="str">
        <f t="shared" si="184"/>
        <v/>
      </c>
      <c r="AE1957" s="259">
        <f t="shared" si="185"/>
        <v>334836</v>
      </c>
    </row>
    <row r="1958" spans="1:31">
      <c r="A1958" s="26"/>
      <c r="B1958" s="210" t="s">
        <v>3396</v>
      </c>
      <c r="C1958" s="211" t="s">
        <v>3397</v>
      </c>
      <c r="D1958" s="211" t="s">
        <v>111</v>
      </c>
      <c r="E1958" s="211" t="s">
        <v>107</v>
      </c>
      <c r="F1958" s="241" t="s">
        <v>103</v>
      </c>
      <c r="G1958" s="357">
        <v>0.5</v>
      </c>
      <c r="H1958" s="360">
        <v>608.79065539391945</v>
      </c>
      <c r="I1958" s="365">
        <v>111.62041035606889</v>
      </c>
      <c r="J1958" s="332">
        <f>Table1[[#This Row],[Embellishment Area (m2)]]*Table1[[#This Row],[Construction Unit Rate ($/m)]]*Table1[[#This Row],[Embellishment Area Factor]]</f>
        <v>33976.731388004708</v>
      </c>
      <c r="K1958" s="246">
        <v>0</v>
      </c>
      <c r="L1958" s="337">
        <v>66.125722619436161</v>
      </c>
      <c r="M1958" s="88">
        <f>Table1[[#This Row],[Size of land (m2)]]*Table1[[#This Row],[Land Unit Rate ($/m2)]]</f>
        <v>0</v>
      </c>
      <c r="N1958" s="244">
        <v>2021</v>
      </c>
      <c r="O1958" s="202">
        <f>ROUND(IF(Table1[[#This Row],[Valuation Year]]=2016,(Table1[[#This Row],[Total Construction Cost ($)]]+Table1[[#This Row],[Land Value]])*('General Input Sheet'!$G$38/'General Input Sheet'!$G$43),Table1[[#This Row],[Total Construction Cost ($)]]+Table1[[#This Row],[Land Value]]),0)</f>
        <v>33977</v>
      </c>
      <c r="P1958" s="123" t="str" cm="1">
        <f t="array" ref="P1958">_xlfn.IFS(Table1[[#This Row],[Asset Class]]&lt;&gt;"Local","y",P$11=$E1958,"y",Table1[[#This Row],[Asset Class]]="Local","")</f>
        <v>y</v>
      </c>
      <c r="Q1958" s="86" t="str" cm="1">
        <f t="array" ref="Q1958">_xlfn.IFS(Table1[[#This Row],[Asset Class]]&lt;&gt;"Local","y",Q$11=$E1958,"y",Table1[[#This Row],[Asset Class]]="Local","")</f>
        <v/>
      </c>
      <c r="R1958" s="86" t="str" cm="1">
        <f t="array" ref="R1958">_xlfn.IFS(Table1[[#This Row],[Asset Class]]&lt;&gt;"Local","y",R$11=$E1958,"y",Table1[[#This Row],[Asset Class]]="Local","")</f>
        <v/>
      </c>
      <c r="S1958" s="341" t="str" cm="1">
        <f t="array" ref="S1958">_xlfn.IFS(Table1[[#This Row],[Asset Class]]&lt;&gt;"Local","y",S$11=$E1958,"y",Table1[[#This Row],[Asset Class]]="Local","")</f>
        <v/>
      </c>
      <c r="T1958" s="50"/>
      <c r="U1958" s="95">
        <f>IF(Table1[[#This Row],[Asset Class]]&lt;&gt;"Local",0.25,IF(P1958="y",1,""))</f>
        <v>1</v>
      </c>
      <c r="V1958" s="415" t="str">
        <f>IF(Table1[[#This Row],[Asset Class]]&lt;&gt;"Local",0.25,IF(Q1958="y",1,""))</f>
        <v/>
      </c>
      <c r="W1958" s="415" t="str">
        <f>IF(Table1[[#This Row],[Asset Class]]&lt;&gt;"Local",0.25,IF(R1958="y",1,""))</f>
        <v/>
      </c>
      <c r="X1958" s="415" t="str">
        <f>IF(Table1[[#This Row],[Asset Class]]&lt;&gt;"Local",0.25,IF(S1958="y",1,""))</f>
        <v/>
      </c>
      <c r="Y1958" s="95">
        <f t="shared" si="180"/>
        <v>1</v>
      </c>
      <c r="Z1958" s="50"/>
      <c r="AA1958" s="257">
        <f t="shared" si="181"/>
        <v>33977</v>
      </c>
      <c r="AB1958" s="258" t="str">
        <f t="shared" si="182"/>
        <v/>
      </c>
      <c r="AC1958" s="258" t="str">
        <f t="shared" si="183"/>
        <v/>
      </c>
      <c r="AD1958" s="258" t="str">
        <f t="shared" si="184"/>
        <v/>
      </c>
      <c r="AE1958" s="259">
        <f t="shared" si="185"/>
        <v>33977</v>
      </c>
    </row>
    <row r="1959" spans="1:31">
      <c r="A1959" s="26"/>
      <c r="B1959" s="210" t="s">
        <v>3398</v>
      </c>
      <c r="C1959" s="211" t="s">
        <v>3399</v>
      </c>
      <c r="D1959" s="211" t="s">
        <v>111</v>
      </c>
      <c r="E1959" s="211" t="s">
        <v>102</v>
      </c>
      <c r="F1959" s="241" t="s">
        <v>103</v>
      </c>
      <c r="G1959" s="357">
        <v>0.5</v>
      </c>
      <c r="H1959" s="360">
        <v>1939.3008535820909</v>
      </c>
      <c r="I1959" s="365">
        <v>143.96305955739601</v>
      </c>
      <c r="J1959" s="332">
        <f>Table1[[#This Row],[Embellishment Area (m2)]]*Table1[[#This Row],[Construction Unit Rate ($/m)]]*Table1[[#This Row],[Embellishment Area Factor]]</f>
        <v>139593.84214197373</v>
      </c>
      <c r="K1959" s="246">
        <v>0</v>
      </c>
      <c r="L1959" s="337">
        <v>39.027494808321961</v>
      </c>
      <c r="M1959" s="88">
        <f>Table1[[#This Row],[Size of land (m2)]]*Table1[[#This Row],[Land Unit Rate ($/m2)]]</f>
        <v>0</v>
      </c>
      <c r="N1959" s="244">
        <v>2021</v>
      </c>
      <c r="O1959" s="202">
        <f>ROUND(IF(Table1[[#This Row],[Valuation Year]]=2016,(Table1[[#This Row],[Total Construction Cost ($)]]+Table1[[#This Row],[Land Value]])*('General Input Sheet'!$G$38/'General Input Sheet'!$G$43),Table1[[#This Row],[Total Construction Cost ($)]]+Table1[[#This Row],[Land Value]]),0)</f>
        <v>139594</v>
      </c>
      <c r="P1959" s="123" t="str" cm="1">
        <f t="array" ref="P1959">_xlfn.IFS(Table1[[#This Row],[Asset Class]]&lt;&gt;"Local","y",P$11=$E1959,"y",Table1[[#This Row],[Asset Class]]="Local","")</f>
        <v/>
      </c>
      <c r="Q1959" s="86" t="str" cm="1">
        <f t="array" ref="Q1959">_xlfn.IFS(Table1[[#This Row],[Asset Class]]&lt;&gt;"Local","y",Q$11=$E1959,"y",Table1[[#This Row],[Asset Class]]="Local","")</f>
        <v/>
      </c>
      <c r="R1959" s="86" t="str" cm="1">
        <f t="array" ref="R1959">_xlfn.IFS(Table1[[#This Row],[Asset Class]]&lt;&gt;"Local","y",R$11=$E1959,"y",Table1[[#This Row],[Asset Class]]="Local","")</f>
        <v>y</v>
      </c>
      <c r="S1959" s="341" t="str" cm="1">
        <f t="array" ref="S1959">_xlfn.IFS(Table1[[#This Row],[Asset Class]]&lt;&gt;"Local","y",S$11=$E1959,"y",Table1[[#This Row],[Asset Class]]="Local","")</f>
        <v/>
      </c>
      <c r="T1959" s="50"/>
      <c r="U1959" s="95" t="str">
        <f>IF(Table1[[#This Row],[Asset Class]]&lt;&gt;"Local",0.25,IF(P1959="y",1,""))</f>
        <v/>
      </c>
      <c r="V1959" s="415" t="str">
        <f>IF(Table1[[#This Row],[Asset Class]]&lt;&gt;"Local",0.25,IF(Q1959="y",1,""))</f>
        <v/>
      </c>
      <c r="W1959" s="415">
        <f>IF(Table1[[#This Row],[Asset Class]]&lt;&gt;"Local",0.25,IF(R1959="y",1,""))</f>
        <v>1</v>
      </c>
      <c r="X1959" s="415" t="str">
        <f>IF(Table1[[#This Row],[Asset Class]]&lt;&gt;"Local",0.25,IF(S1959="y",1,""))</f>
        <v/>
      </c>
      <c r="Y1959" s="95">
        <f t="shared" si="180"/>
        <v>1</v>
      </c>
      <c r="Z1959" s="50"/>
      <c r="AA1959" s="257" t="str">
        <f t="shared" si="181"/>
        <v/>
      </c>
      <c r="AB1959" s="258" t="str">
        <f t="shared" si="182"/>
        <v/>
      </c>
      <c r="AC1959" s="258">
        <f t="shared" si="183"/>
        <v>139594</v>
      </c>
      <c r="AD1959" s="258" t="str">
        <f t="shared" si="184"/>
        <v/>
      </c>
      <c r="AE1959" s="259">
        <f t="shared" si="185"/>
        <v>139594</v>
      </c>
    </row>
    <row r="1960" spans="1:31">
      <c r="A1960" s="26"/>
      <c r="B1960" s="210" t="s">
        <v>3400</v>
      </c>
      <c r="C1960" s="211" t="s">
        <v>3401</v>
      </c>
      <c r="D1960" s="211" t="s">
        <v>111</v>
      </c>
      <c r="E1960" s="211" t="s">
        <v>102</v>
      </c>
      <c r="F1960" s="241" t="s">
        <v>103</v>
      </c>
      <c r="G1960" s="357">
        <v>0.5</v>
      </c>
      <c r="H1960" s="360">
        <v>11077.9712763072</v>
      </c>
      <c r="I1960" s="365">
        <v>143.96305955739601</v>
      </c>
      <c r="J1960" s="332">
        <f>Table1[[#This Row],[Embellishment Area (m2)]]*Table1[[#This Row],[Construction Unit Rate ($/m)]]*Table1[[#This Row],[Embellishment Area Factor]]</f>
        <v>797409.31931306783</v>
      </c>
      <c r="K1960" s="246">
        <v>0</v>
      </c>
      <c r="L1960" s="337">
        <v>39.027494808321961</v>
      </c>
      <c r="M1960" s="88">
        <f>Table1[[#This Row],[Size of land (m2)]]*Table1[[#This Row],[Land Unit Rate ($/m2)]]</f>
        <v>0</v>
      </c>
      <c r="N1960" s="244">
        <v>2021</v>
      </c>
      <c r="O1960" s="202">
        <f>ROUND(IF(Table1[[#This Row],[Valuation Year]]=2016,(Table1[[#This Row],[Total Construction Cost ($)]]+Table1[[#This Row],[Land Value]])*('General Input Sheet'!$G$38/'General Input Sheet'!$G$43),Table1[[#This Row],[Total Construction Cost ($)]]+Table1[[#This Row],[Land Value]]),0)</f>
        <v>797409</v>
      </c>
      <c r="P1960" s="123" t="str" cm="1">
        <f t="array" ref="P1960">_xlfn.IFS(Table1[[#This Row],[Asset Class]]&lt;&gt;"Local","y",P$11=$E1960,"y",Table1[[#This Row],[Asset Class]]="Local","")</f>
        <v/>
      </c>
      <c r="Q1960" s="86" t="str" cm="1">
        <f t="array" ref="Q1960">_xlfn.IFS(Table1[[#This Row],[Asset Class]]&lt;&gt;"Local","y",Q$11=$E1960,"y",Table1[[#This Row],[Asset Class]]="Local","")</f>
        <v/>
      </c>
      <c r="R1960" s="86" t="str" cm="1">
        <f t="array" ref="R1960">_xlfn.IFS(Table1[[#This Row],[Asset Class]]&lt;&gt;"Local","y",R$11=$E1960,"y",Table1[[#This Row],[Asset Class]]="Local","")</f>
        <v>y</v>
      </c>
      <c r="S1960" s="341" t="str" cm="1">
        <f t="array" ref="S1960">_xlfn.IFS(Table1[[#This Row],[Asset Class]]&lt;&gt;"Local","y",S$11=$E1960,"y",Table1[[#This Row],[Asset Class]]="Local","")</f>
        <v/>
      </c>
      <c r="T1960" s="50"/>
      <c r="U1960" s="95" t="str">
        <f>IF(Table1[[#This Row],[Asset Class]]&lt;&gt;"Local",0.25,IF(P1960="y",1,""))</f>
        <v/>
      </c>
      <c r="V1960" s="415" t="str">
        <f>IF(Table1[[#This Row],[Asset Class]]&lt;&gt;"Local",0.25,IF(Q1960="y",1,""))</f>
        <v/>
      </c>
      <c r="W1960" s="415">
        <f>IF(Table1[[#This Row],[Asset Class]]&lt;&gt;"Local",0.25,IF(R1960="y",1,""))</f>
        <v>1</v>
      </c>
      <c r="X1960" s="415" t="str">
        <f>IF(Table1[[#This Row],[Asset Class]]&lt;&gt;"Local",0.25,IF(S1960="y",1,""))</f>
        <v/>
      </c>
      <c r="Y1960" s="95">
        <f t="shared" si="180"/>
        <v>1</v>
      </c>
      <c r="Z1960" s="50"/>
      <c r="AA1960" s="257" t="str">
        <f t="shared" si="181"/>
        <v/>
      </c>
      <c r="AB1960" s="258" t="str">
        <f t="shared" si="182"/>
        <v/>
      </c>
      <c r="AC1960" s="258">
        <f t="shared" si="183"/>
        <v>797409</v>
      </c>
      <c r="AD1960" s="258" t="str">
        <f t="shared" si="184"/>
        <v/>
      </c>
      <c r="AE1960" s="259">
        <f t="shared" si="185"/>
        <v>797409</v>
      </c>
    </row>
    <row r="1961" spans="1:31">
      <c r="A1961" s="26"/>
      <c r="B1961" s="210" t="s">
        <v>3402</v>
      </c>
      <c r="C1961" s="211" t="s">
        <v>3403</v>
      </c>
      <c r="D1961" s="211" t="s">
        <v>111</v>
      </c>
      <c r="E1961" s="211" t="s">
        <v>102</v>
      </c>
      <c r="F1961" s="241" t="s">
        <v>103</v>
      </c>
      <c r="G1961" s="357">
        <v>0.5</v>
      </c>
      <c r="H1961" s="360">
        <v>1027.2297561175765</v>
      </c>
      <c r="I1961" s="365">
        <v>143.96305955739601</v>
      </c>
      <c r="J1961" s="332">
        <f>Table1[[#This Row],[Embellishment Area (m2)]]*Table1[[#This Row],[Construction Unit Rate ($/m)]]*Table1[[#This Row],[Embellishment Area Factor]]</f>
        <v>73941.569279542018</v>
      </c>
      <c r="K1961" s="246">
        <v>0</v>
      </c>
      <c r="L1961" s="337">
        <v>39.027494808321961</v>
      </c>
      <c r="M1961" s="88">
        <f>Table1[[#This Row],[Size of land (m2)]]*Table1[[#This Row],[Land Unit Rate ($/m2)]]</f>
        <v>0</v>
      </c>
      <c r="N1961" s="244">
        <v>2021</v>
      </c>
      <c r="O1961" s="202">
        <f>ROUND(IF(Table1[[#This Row],[Valuation Year]]=2016,(Table1[[#This Row],[Total Construction Cost ($)]]+Table1[[#This Row],[Land Value]])*('General Input Sheet'!$G$38/'General Input Sheet'!$G$43),Table1[[#This Row],[Total Construction Cost ($)]]+Table1[[#This Row],[Land Value]]),0)</f>
        <v>73942</v>
      </c>
      <c r="P1961" s="123" t="str" cm="1">
        <f t="array" ref="P1961">_xlfn.IFS(Table1[[#This Row],[Asset Class]]&lt;&gt;"Local","y",P$11=$E1961,"y",Table1[[#This Row],[Asset Class]]="Local","")</f>
        <v/>
      </c>
      <c r="Q1961" s="86" t="str" cm="1">
        <f t="array" ref="Q1961">_xlfn.IFS(Table1[[#This Row],[Asset Class]]&lt;&gt;"Local","y",Q$11=$E1961,"y",Table1[[#This Row],[Asset Class]]="Local","")</f>
        <v/>
      </c>
      <c r="R1961" s="86" t="str" cm="1">
        <f t="array" ref="R1961">_xlfn.IFS(Table1[[#This Row],[Asset Class]]&lt;&gt;"Local","y",R$11=$E1961,"y",Table1[[#This Row],[Asset Class]]="Local","")</f>
        <v>y</v>
      </c>
      <c r="S1961" s="341" t="str" cm="1">
        <f t="array" ref="S1961">_xlfn.IFS(Table1[[#This Row],[Asset Class]]&lt;&gt;"Local","y",S$11=$E1961,"y",Table1[[#This Row],[Asset Class]]="Local","")</f>
        <v/>
      </c>
      <c r="T1961" s="50"/>
      <c r="U1961" s="95" t="str">
        <f>IF(Table1[[#This Row],[Asset Class]]&lt;&gt;"Local",0.25,IF(P1961="y",1,""))</f>
        <v/>
      </c>
      <c r="V1961" s="415" t="str">
        <f>IF(Table1[[#This Row],[Asset Class]]&lt;&gt;"Local",0.25,IF(Q1961="y",1,""))</f>
        <v/>
      </c>
      <c r="W1961" s="415">
        <f>IF(Table1[[#This Row],[Asset Class]]&lt;&gt;"Local",0.25,IF(R1961="y",1,""))</f>
        <v>1</v>
      </c>
      <c r="X1961" s="415" t="str">
        <f>IF(Table1[[#This Row],[Asset Class]]&lt;&gt;"Local",0.25,IF(S1961="y",1,""))</f>
        <v/>
      </c>
      <c r="Y1961" s="95">
        <f t="shared" si="180"/>
        <v>1</v>
      </c>
      <c r="Z1961" s="50"/>
      <c r="AA1961" s="257" t="str">
        <f t="shared" si="181"/>
        <v/>
      </c>
      <c r="AB1961" s="258" t="str">
        <f t="shared" si="182"/>
        <v/>
      </c>
      <c r="AC1961" s="258">
        <f t="shared" si="183"/>
        <v>73942</v>
      </c>
      <c r="AD1961" s="258" t="str">
        <f t="shared" si="184"/>
        <v/>
      </c>
      <c r="AE1961" s="259">
        <f t="shared" si="185"/>
        <v>73942</v>
      </c>
    </row>
    <row r="1962" spans="1:31">
      <c r="A1962" s="26"/>
      <c r="B1962" s="210" t="s">
        <v>3404</v>
      </c>
      <c r="C1962" s="211" t="s">
        <v>3405</v>
      </c>
      <c r="D1962" s="211" t="s">
        <v>111</v>
      </c>
      <c r="E1962" s="211" t="s">
        <v>107</v>
      </c>
      <c r="F1962" s="241" t="s">
        <v>103</v>
      </c>
      <c r="G1962" s="357">
        <v>0.5</v>
      </c>
      <c r="H1962" s="360">
        <v>10154.91306357133</v>
      </c>
      <c r="I1962" s="365">
        <v>111.62041035606889</v>
      </c>
      <c r="J1962" s="332">
        <f>Table1[[#This Row],[Embellishment Area (m2)]]*Table1[[#This Row],[Construction Unit Rate ($/m)]]*Table1[[#This Row],[Embellishment Area Factor]]</f>
        <v>566747.78164301824</v>
      </c>
      <c r="K1962" s="246">
        <v>0</v>
      </c>
      <c r="L1962" s="337">
        <v>66.125722619436161</v>
      </c>
      <c r="M1962" s="88">
        <f>Table1[[#This Row],[Size of land (m2)]]*Table1[[#This Row],[Land Unit Rate ($/m2)]]</f>
        <v>0</v>
      </c>
      <c r="N1962" s="244">
        <v>2021</v>
      </c>
      <c r="O1962" s="202">
        <f>ROUND(IF(Table1[[#This Row],[Valuation Year]]=2016,(Table1[[#This Row],[Total Construction Cost ($)]]+Table1[[#This Row],[Land Value]])*('General Input Sheet'!$G$38/'General Input Sheet'!$G$43),Table1[[#This Row],[Total Construction Cost ($)]]+Table1[[#This Row],[Land Value]]),0)</f>
        <v>566748</v>
      </c>
      <c r="P1962" s="123" t="str" cm="1">
        <f t="array" ref="P1962">_xlfn.IFS(Table1[[#This Row],[Asset Class]]&lt;&gt;"Local","y",P$11=$E1962,"y",Table1[[#This Row],[Asset Class]]="Local","")</f>
        <v>y</v>
      </c>
      <c r="Q1962" s="86" t="str" cm="1">
        <f t="array" ref="Q1962">_xlfn.IFS(Table1[[#This Row],[Asset Class]]&lt;&gt;"Local","y",Q$11=$E1962,"y",Table1[[#This Row],[Asset Class]]="Local","")</f>
        <v/>
      </c>
      <c r="R1962" s="86" t="str" cm="1">
        <f t="array" ref="R1962">_xlfn.IFS(Table1[[#This Row],[Asset Class]]&lt;&gt;"Local","y",R$11=$E1962,"y",Table1[[#This Row],[Asset Class]]="Local","")</f>
        <v/>
      </c>
      <c r="S1962" s="341" t="str" cm="1">
        <f t="array" ref="S1962">_xlfn.IFS(Table1[[#This Row],[Asset Class]]&lt;&gt;"Local","y",S$11=$E1962,"y",Table1[[#This Row],[Asset Class]]="Local","")</f>
        <v/>
      </c>
      <c r="T1962" s="50"/>
      <c r="U1962" s="95">
        <f>IF(Table1[[#This Row],[Asset Class]]&lt;&gt;"Local",0.25,IF(P1962="y",1,""))</f>
        <v>1</v>
      </c>
      <c r="V1962" s="415" t="str">
        <f>IF(Table1[[#This Row],[Asset Class]]&lt;&gt;"Local",0.25,IF(Q1962="y",1,""))</f>
        <v/>
      </c>
      <c r="W1962" s="415" t="str">
        <f>IF(Table1[[#This Row],[Asset Class]]&lt;&gt;"Local",0.25,IF(R1962="y",1,""))</f>
        <v/>
      </c>
      <c r="X1962" s="415" t="str">
        <f>IF(Table1[[#This Row],[Asset Class]]&lt;&gt;"Local",0.25,IF(S1962="y",1,""))</f>
        <v/>
      </c>
      <c r="Y1962" s="95">
        <f t="shared" si="180"/>
        <v>1</v>
      </c>
      <c r="Z1962" s="50"/>
      <c r="AA1962" s="257">
        <f t="shared" si="181"/>
        <v>566748</v>
      </c>
      <c r="AB1962" s="258" t="str">
        <f t="shared" si="182"/>
        <v/>
      </c>
      <c r="AC1962" s="258" t="str">
        <f t="shared" si="183"/>
        <v/>
      </c>
      <c r="AD1962" s="258" t="str">
        <f t="shared" si="184"/>
        <v/>
      </c>
      <c r="AE1962" s="259">
        <f t="shared" si="185"/>
        <v>566748</v>
      </c>
    </row>
    <row r="1963" spans="1:31">
      <c r="A1963" s="26"/>
      <c r="B1963" s="210" t="s">
        <v>3406</v>
      </c>
      <c r="C1963" s="211" t="s">
        <v>3407</v>
      </c>
      <c r="D1963" s="211" t="s">
        <v>111</v>
      </c>
      <c r="E1963" s="211" t="s">
        <v>107</v>
      </c>
      <c r="F1963" s="241" t="s">
        <v>103</v>
      </c>
      <c r="G1963" s="357">
        <v>0.5</v>
      </c>
      <c r="H1963" s="360">
        <v>1239.675046613107</v>
      </c>
      <c r="I1963" s="365">
        <v>111.62041035606889</v>
      </c>
      <c r="J1963" s="332">
        <f>Table1[[#This Row],[Embellishment Area (m2)]]*Table1[[#This Row],[Construction Unit Rate ($/m)]]*Table1[[#This Row],[Embellishment Area Factor]]</f>
        <v>69186.518705566923</v>
      </c>
      <c r="K1963" s="246">
        <v>0</v>
      </c>
      <c r="L1963" s="337">
        <v>66.125722619436161</v>
      </c>
      <c r="M1963" s="88">
        <f>Table1[[#This Row],[Size of land (m2)]]*Table1[[#This Row],[Land Unit Rate ($/m2)]]</f>
        <v>0</v>
      </c>
      <c r="N1963" s="244">
        <v>2021</v>
      </c>
      <c r="O1963" s="202">
        <f>ROUND(IF(Table1[[#This Row],[Valuation Year]]=2016,(Table1[[#This Row],[Total Construction Cost ($)]]+Table1[[#This Row],[Land Value]])*('General Input Sheet'!$G$38/'General Input Sheet'!$G$43),Table1[[#This Row],[Total Construction Cost ($)]]+Table1[[#This Row],[Land Value]]),0)</f>
        <v>69187</v>
      </c>
      <c r="P1963" s="123" t="str" cm="1">
        <f t="array" ref="P1963">_xlfn.IFS(Table1[[#This Row],[Asset Class]]&lt;&gt;"Local","y",P$11=$E1963,"y",Table1[[#This Row],[Asset Class]]="Local","")</f>
        <v>y</v>
      </c>
      <c r="Q1963" s="86" t="str" cm="1">
        <f t="array" ref="Q1963">_xlfn.IFS(Table1[[#This Row],[Asset Class]]&lt;&gt;"Local","y",Q$11=$E1963,"y",Table1[[#This Row],[Asset Class]]="Local","")</f>
        <v/>
      </c>
      <c r="R1963" s="86" t="str" cm="1">
        <f t="array" ref="R1963">_xlfn.IFS(Table1[[#This Row],[Asset Class]]&lt;&gt;"Local","y",R$11=$E1963,"y",Table1[[#This Row],[Asset Class]]="Local","")</f>
        <v/>
      </c>
      <c r="S1963" s="341" t="str" cm="1">
        <f t="array" ref="S1963">_xlfn.IFS(Table1[[#This Row],[Asset Class]]&lt;&gt;"Local","y",S$11=$E1963,"y",Table1[[#This Row],[Asset Class]]="Local","")</f>
        <v/>
      </c>
      <c r="T1963" s="50"/>
      <c r="U1963" s="95">
        <f>IF(Table1[[#This Row],[Asset Class]]&lt;&gt;"Local",0.25,IF(P1963="y",1,""))</f>
        <v>1</v>
      </c>
      <c r="V1963" s="415" t="str">
        <f>IF(Table1[[#This Row],[Asset Class]]&lt;&gt;"Local",0.25,IF(Q1963="y",1,""))</f>
        <v/>
      </c>
      <c r="W1963" s="415" t="str">
        <f>IF(Table1[[#This Row],[Asset Class]]&lt;&gt;"Local",0.25,IF(R1963="y",1,""))</f>
        <v/>
      </c>
      <c r="X1963" s="415" t="str">
        <f>IF(Table1[[#This Row],[Asset Class]]&lt;&gt;"Local",0.25,IF(S1963="y",1,""))</f>
        <v/>
      </c>
      <c r="Y1963" s="95">
        <f t="shared" si="180"/>
        <v>1</v>
      </c>
      <c r="Z1963" s="50"/>
      <c r="AA1963" s="257">
        <f t="shared" si="181"/>
        <v>69187</v>
      </c>
      <c r="AB1963" s="258" t="str">
        <f t="shared" si="182"/>
        <v/>
      </c>
      <c r="AC1963" s="258" t="str">
        <f t="shared" si="183"/>
        <v/>
      </c>
      <c r="AD1963" s="258" t="str">
        <f t="shared" si="184"/>
        <v/>
      </c>
      <c r="AE1963" s="259">
        <f t="shared" si="185"/>
        <v>69187</v>
      </c>
    </row>
    <row r="1964" spans="1:31">
      <c r="A1964" s="26"/>
      <c r="B1964" s="210" t="s">
        <v>3408</v>
      </c>
      <c r="C1964" s="211" t="s">
        <v>3409</v>
      </c>
      <c r="D1964" s="211" t="s">
        <v>111</v>
      </c>
      <c r="E1964" s="211" t="s">
        <v>107</v>
      </c>
      <c r="F1964" s="241" t="s">
        <v>103</v>
      </c>
      <c r="G1964" s="357">
        <v>0.5</v>
      </c>
      <c r="H1964" s="360">
        <v>11904.498513828725</v>
      </c>
      <c r="I1964" s="365">
        <v>111.62041035606889</v>
      </c>
      <c r="J1964" s="332">
        <f>Table1[[#This Row],[Embellishment Area (m2)]]*Table1[[#This Row],[Construction Unit Rate ($/m)]]*Table1[[#This Row],[Embellishment Area Factor]]</f>
        <v>664392.50459838728</v>
      </c>
      <c r="K1964" s="246">
        <v>0</v>
      </c>
      <c r="L1964" s="337">
        <v>66.125722619436161</v>
      </c>
      <c r="M1964" s="88">
        <f>Table1[[#This Row],[Size of land (m2)]]*Table1[[#This Row],[Land Unit Rate ($/m2)]]</f>
        <v>0</v>
      </c>
      <c r="N1964" s="244">
        <v>2021</v>
      </c>
      <c r="O1964" s="202">
        <f>ROUND(IF(Table1[[#This Row],[Valuation Year]]=2016,(Table1[[#This Row],[Total Construction Cost ($)]]+Table1[[#This Row],[Land Value]])*('General Input Sheet'!$G$38/'General Input Sheet'!$G$43),Table1[[#This Row],[Total Construction Cost ($)]]+Table1[[#This Row],[Land Value]]),0)</f>
        <v>664393</v>
      </c>
      <c r="P1964" s="123" t="str" cm="1">
        <f t="array" ref="P1964">_xlfn.IFS(Table1[[#This Row],[Asset Class]]&lt;&gt;"Local","y",P$11=$E1964,"y",Table1[[#This Row],[Asset Class]]="Local","")</f>
        <v>y</v>
      </c>
      <c r="Q1964" s="86" t="str" cm="1">
        <f t="array" ref="Q1964">_xlfn.IFS(Table1[[#This Row],[Asset Class]]&lt;&gt;"Local","y",Q$11=$E1964,"y",Table1[[#This Row],[Asset Class]]="Local","")</f>
        <v/>
      </c>
      <c r="R1964" s="86" t="str" cm="1">
        <f t="array" ref="R1964">_xlfn.IFS(Table1[[#This Row],[Asset Class]]&lt;&gt;"Local","y",R$11=$E1964,"y",Table1[[#This Row],[Asset Class]]="Local","")</f>
        <v/>
      </c>
      <c r="S1964" s="341" t="str" cm="1">
        <f t="array" ref="S1964">_xlfn.IFS(Table1[[#This Row],[Asset Class]]&lt;&gt;"Local","y",S$11=$E1964,"y",Table1[[#This Row],[Asset Class]]="Local","")</f>
        <v/>
      </c>
      <c r="T1964" s="50"/>
      <c r="U1964" s="95">
        <f>IF(Table1[[#This Row],[Asset Class]]&lt;&gt;"Local",0.25,IF(P1964="y",1,""))</f>
        <v>1</v>
      </c>
      <c r="V1964" s="415" t="str">
        <f>IF(Table1[[#This Row],[Asset Class]]&lt;&gt;"Local",0.25,IF(Q1964="y",1,""))</f>
        <v/>
      </c>
      <c r="W1964" s="415" t="str">
        <f>IF(Table1[[#This Row],[Asset Class]]&lt;&gt;"Local",0.25,IF(R1964="y",1,""))</f>
        <v/>
      </c>
      <c r="X1964" s="415" t="str">
        <f>IF(Table1[[#This Row],[Asset Class]]&lt;&gt;"Local",0.25,IF(S1964="y",1,""))</f>
        <v/>
      </c>
      <c r="Y1964" s="95">
        <f t="shared" si="180"/>
        <v>1</v>
      </c>
      <c r="Z1964" s="50"/>
      <c r="AA1964" s="257">
        <f t="shared" si="181"/>
        <v>664393</v>
      </c>
      <c r="AB1964" s="258" t="str">
        <f t="shared" si="182"/>
        <v/>
      </c>
      <c r="AC1964" s="258" t="str">
        <f t="shared" si="183"/>
        <v/>
      </c>
      <c r="AD1964" s="258" t="str">
        <f t="shared" si="184"/>
        <v/>
      </c>
      <c r="AE1964" s="259">
        <f t="shared" si="185"/>
        <v>664393</v>
      </c>
    </row>
    <row r="1965" spans="1:31">
      <c r="A1965" s="26"/>
      <c r="B1965" s="210" t="s">
        <v>3410</v>
      </c>
      <c r="C1965" s="211" t="s">
        <v>3411</v>
      </c>
      <c r="D1965" s="211" t="s">
        <v>111</v>
      </c>
      <c r="E1965" s="211" t="s">
        <v>114</v>
      </c>
      <c r="F1965" s="241" t="s">
        <v>103</v>
      </c>
      <c r="G1965" s="357">
        <v>0.5</v>
      </c>
      <c r="H1965" s="360">
        <v>1286.4366474761596</v>
      </c>
      <c r="I1965" s="365">
        <v>77.371645491830151</v>
      </c>
      <c r="J1965" s="332">
        <f>Table1[[#This Row],[Embellishment Area (m2)]]*Table1[[#This Row],[Construction Unit Rate ($/m)]]*Table1[[#This Row],[Embellishment Area Factor]]</f>
        <v>49766.860118111945</v>
      </c>
      <c r="K1965" s="246">
        <v>0</v>
      </c>
      <c r="L1965" s="337">
        <v>51.919695325664051</v>
      </c>
      <c r="M1965" s="88">
        <f>Table1[[#This Row],[Size of land (m2)]]*Table1[[#This Row],[Land Unit Rate ($/m2)]]</f>
        <v>0</v>
      </c>
      <c r="N1965" s="244">
        <v>2021</v>
      </c>
      <c r="O1965" s="202">
        <f>ROUND(IF(Table1[[#This Row],[Valuation Year]]=2016,(Table1[[#This Row],[Total Construction Cost ($)]]+Table1[[#This Row],[Land Value]])*('General Input Sheet'!$G$38/'General Input Sheet'!$G$43),Table1[[#This Row],[Total Construction Cost ($)]]+Table1[[#This Row],[Land Value]]),0)</f>
        <v>49767</v>
      </c>
      <c r="P1965" s="123" t="str" cm="1">
        <f t="array" ref="P1965">_xlfn.IFS(Table1[[#This Row],[Asset Class]]&lt;&gt;"Local","y",P$11=$E1965,"y",Table1[[#This Row],[Asset Class]]="Local","")</f>
        <v/>
      </c>
      <c r="Q1965" s="86" t="str" cm="1">
        <f t="array" ref="Q1965">_xlfn.IFS(Table1[[#This Row],[Asset Class]]&lt;&gt;"Local","y",Q$11=$E1965,"y",Table1[[#This Row],[Asset Class]]="Local","")</f>
        <v/>
      </c>
      <c r="R1965" s="86" t="str" cm="1">
        <f t="array" ref="R1965">_xlfn.IFS(Table1[[#This Row],[Asset Class]]&lt;&gt;"Local","y",R$11=$E1965,"y",Table1[[#This Row],[Asset Class]]="Local","")</f>
        <v/>
      </c>
      <c r="S1965" s="341" t="str" cm="1">
        <f t="array" ref="S1965">_xlfn.IFS(Table1[[#This Row],[Asset Class]]&lt;&gt;"Local","y",S$11=$E1965,"y",Table1[[#This Row],[Asset Class]]="Local","")</f>
        <v>y</v>
      </c>
      <c r="T1965" s="50"/>
      <c r="U1965" s="95" t="str">
        <f>IF(Table1[[#This Row],[Asset Class]]&lt;&gt;"Local",0.25,IF(P1965="y",1,""))</f>
        <v/>
      </c>
      <c r="V1965" s="415" t="str">
        <f>IF(Table1[[#This Row],[Asset Class]]&lt;&gt;"Local",0.25,IF(Q1965="y",1,""))</f>
        <v/>
      </c>
      <c r="W1965" s="415" t="str">
        <f>IF(Table1[[#This Row],[Asset Class]]&lt;&gt;"Local",0.25,IF(R1965="y",1,""))</f>
        <v/>
      </c>
      <c r="X1965" s="415">
        <f>IF(Table1[[#This Row],[Asset Class]]&lt;&gt;"Local",0.25,IF(S1965="y",1,""))</f>
        <v>1</v>
      </c>
      <c r="Y1965" s="95">
        <f t="shared" si="180"/>
        <v>1</v>
      </c>
      <c r="Z1965" s="50"/>
      <c r="AA1965" s="257" t="str">
        <f t="shared" si="181"/>
        <v/>
      </c>
      <c r="AB1965" s="258" t="str">
        <f t="shared" si="182"/>
        <v/>
      </c>
      <c r="AC1965" s="258" t="str">
        <f t="shared" si="183"/>
        <v/>
      </c>
      <c r="AD1965" s="258">
        <f t="shared" si="184"/>
        <v>49767</v>
      </c>
      <c r="AE1965" s="259">
        <f t="shared" si="185"/>
        <v>49767</v>
      </c>
    </row>
    <row r="1966" spans="1:31">
      <c r="A1966" s="26"/>
      <c r="B1966" s="210" t="s">
        <v>3412</v>
      </c>
      <c r="C1966" s="211" t="s">
        <v>3413</v>
      </c>
      <c r="D1966" s="211" t="s">
        <v>111</v>
      </c>
      <c r="E1966" s="211" t="s">
        <v>143</v>
      </c>
      <c r="F1966" s="241" t="s">
        <v>103</v>
      </c>
      <c r="G1966" s="357">
        <v>0.5</v>
      </c>
      <c r="H1966" s="360">
        <v>3092.5247547548315</v>
      </c>
      <c r="I1966" s="365">
        <v>115.6419902144599</v>
      </c>
      <c r="J1966" s="332">
        <f>Table1[[#This Row],[Embellishment Area (m2)]]*Table1[[#This Row],[Construction Unit Rate ($/m)]]*Table1[[#This Row],[Embellishment Area Factor]]</f>
        <v>178812.85871366662</v>
      </c>
      <c r="K1966" s="246">
        <v>0</v>
      </c>
      <c r="L1966" s="337">
        <v>85.331826959272703</v>
      </c>
      <c r="M1966" s="88">
        <f>Table1[[#This Row],[Size of land (m2)]]*Table1[[#This Row],[Land Unit Rate ($/m2)]]</f>
        <v>0</v>
      </c>
      <c r="N1966" s="244">
        <v>2021</v>
      </c>
      <c r="O1966" s="202">
        <f>ROUND(IF(Table1[[#This Row],[Valuation Year]]=2016,(Table1[[#This Row],[Total Construction Cost ($)]]+Table1[[#This Row],[Land Value]])*('General Input Sheet'!$G$38/'General Input Sheet'!$G$43),Table1[[#This Row],[Total Construction Cost ($)]]+Table1[[#This Row],[Land Value]]),0)</f>
        <v>178813</v>
      </c>
      <c r="P1966" s="123" t="str" cm="1">
        <f t="array" ref="P1966">_xlfn.IFS(Table1[[#This Row],[Asset Class]]&lt;&gt;"Local","y",P$11=$E1966,"y",Table1[[#This Row],[Asset Class]]="Local","")</f>
        <v/>
      </c>
      <c r="Q1966" s="86" t="str" cm="1">
        <f t="array" ref="Q1966">_xlfn.IFS(Table1[[#This Row],[Asset Class]]&lt;&gt;"Local","y",Q$11=$E1966,"y",Table1[[#This Row],[Asset Class]]="Local","")</f>
        <v>y</v>
      </c>
      <c r="R1966" s="86" t="str" cm="1">
        <f t="array" ref="R1966">_xlfn.IFS(Table1[[#This Row],[Asset Class]]&lt;&gt;"Local","y",R$11=$E1966,"y",Table1[[#This Row],[Asset Class]]="Local","")</f>
        <v/>
      </c>
      <c r="S1966" s="341" t="str" cm="1">
        <f t="array" ref="S1966">_xlfn.IFS(Table1[[#This Row],[Asset Class]]&lt;&gt;"Local","y",S$11=$E1966,"y",Table1[[#This Row],[Asset Class]]="Local","")</f>
        <v/>
      </c>
      <c r="T1966" s="50"/>
      <c r="U1966" s="95" t="str">
        <f>IF(Table1[[#This Row],[Asset Class]]&lt;&gt;"Local",0.25,IF(P1966="y",1,""))</f>
        <v/>
      </c>
      <c r="V1966" s="415">
        <f>IF(Table1[[#This Row],[Asset Class]]&lt;&gt;"Local",0.25,IF(Q1966="y",1,""))</f>
        <v>1</v>
      </c>
      <c r="W1966" s="415" t="str">
        <f>IF(Table1[[#This Row],[Asset Class]]&lt;&gt;"Local",0.25,IF(R1966="y",1,""))</f>
        <v/>
      </c>
      <c r="X1966" s="415" t="str">
        <f>IF(Table1[[#This Row],[Asset Class]]&lt;&gt;"Local",0.25,IF(S1966="y",1,""))</f>
        <v/>
      </c>
      <c r="Y1966" s="95">
        <f t="shared" si="180"/>
        <v>1</v>
      </c>
      <c r="Z1966" s="50"/>
      <c r="AA1966" s="257" t="str">
        <f t="shared" si="181"/>
        <v/>
      </c>
      <c r="AB1966" s="258">
        <f t="shared" si="182"/>
        <v>178813</v>
      </c>
      <c r="AC1966" s="258" t="str">
        <f t="shared" si="183"/>
        <v/>
      </c>
      <c r="AD1966" s="258" t="str">
        <f t="shared" si="184"/>
        <v/>
      </c>
      <c r="AE1966" s="259">
        <f t="shared" si="185"/>
        <v>178813</v>
      </c>
    </row>
    <row r="1967" spans="1:31">
      <c r="A1967" s="26"/>
      <c r="B1967" s="210" t="s">
        <v>3414</v>
      </c>
      <c r="C1967" s="211" t="s">
        <v>3415</v>
      </c>
      <c r="D1967" s="211" t="s">
        <v>111</v>
      </c>
      <c r="E1967" s="211" t="s">
        <v>102</v>
      </c>
      <c r="F1967" s="241" t="s">
        <v>136</v>
      </c>
      <c r="G1967" s="357">
        <v>0.5</v>
      </c>
      <c r="H1967" s="360">
        <v>9767.1770389446592</v>
      </c>
      <c r="I1967" s="365">
        <v>143.96305955739601</v>
      </c>
      <c r="J1967" s="332">
        <f>Table1[[#This Row],[Embellishment Area (m2)]]*Table1[[#This Row],[Construction Unit Rate ($/m)]]*Table1[[#This Row],[Embellishment Area Factor]]</f>
        <v>703056.34488261037</v>
      </c>
      <c r="K1967" s="246">
        <v>19534.354077889318</v>
      </c>
      <c r="L1967" s="337">
        <v>39.027494808321961</v>
      </c>
      <c r="M1967" s="88">
        <f>Table1[[#This Row],[Size of land (m2)]]*Table1[[#This Row],[Land Unit Rate ($/m2)]]</f>
        <v>762376.90235874825</v>
      </c>
      <c r="N1967" s="244">
        <v>2021</v>
      </c>
      <c r="O1967" s="202">
        <f>ROUND(IF(Table1[[#This Row],[Valuation Year]]=2016,(Table1[[#This Row],[Total Construction Cost ($)]]+Table1[[#This Row],[Land Value]])*('General Input Sheet'!$G$38/'General Input Sheet'!$G$43),Table1[[#This Row],[Total Construction Cost ($)]]+Table1[[#This Row],[Land Value]]),0)</f>
        <v>1465433</v>
      </c>
      <c r="P1967" s="123" t="str" cm="1">
        <f t="array" ref="P1967">_xlfn.IFS(Table1[[#This Row],[Asset Class]]&lt;&gt;"Local","y",P$11=$E1967,"y",Table1[[#This Row],[Asset Class]]="Local","")</f>
        <v/>
      </c>
      <c r="Q1967" s="86" t="str" cm="1">
        <f t="array" ref="Q1967">_xlfn.IFS(Table1[[#This Row],[Asset Class]]&lt;&gt;"Local","y",Q$11=$E1967,"y",Table1[[#This Row],[Asset Class]]="Local","")</f>
        <v/>
      </c>
      <c r="R1967" s="86" t="str" cm="1">
        <f t="array" ref="R1967">_xlfn.IFS(Table1[[#This Row],[Asset Class]]&lt;&gt;"Local","y",R$11=$E1967,"y",Table1[[#This Row],[Asset Class]]="Local","")</f>
        <v>y</v>
      </c>
      <c r="S1967" s="341" t="str" cm="1">
        <f t="array" ref="S1967">_xlfn.IFS(Table1[[#This Row],[Asset Class]]&lt;&gt;"Local","y",S$11=$E1967,"y",Table1[[#This Row],[Asset Class]]="Local","")</f>
        <v/>
      </c>
      <c r="T1967" s="50"/>
      <c r="U1967" s="95" t="str">
        <f>IF(Table1[[#This Row],[Asset Class]]&lt;&gt;"Local",0.25,IF(P1967="y",1,""))</f>
        <v/>
      </c>
      <c r="V1967" s="415" t="str">
        <f>IF(Table1[[#This Row],[Asset Class]]&lt;&gt;"Local",0.25,IF(Q1967="y",1,""))</f>
        <v/>
      </c>
      <c r="W1967" s="415">
        <f>IF(Table1[[#This Row],[Asset Class]]&lt;&gt;"Local",0.25,IF(R1967="y",1,""))</f>
        <v>1</v>
      </c>
      <c r="X1967" s="415" t="str">
        <f>IF(Table1[[#This Row],[Asset Class]]&lt;&gt;"Local",0.25,IF(S1967="y",1,""))</f>
        <v/>
      </c>
      <c r="Y1967" s="95">
        <f t="shared" si="180"/>
        <v>1</v>
      </c>
      <c r="Z1967" s="50"/>
      <c r="AA1967" s="257" t="str">
        <f t="shared" si="181"/>
        <v/>
      </c>
      <c r="AB1967" s="258" t="str">
        <f t="shared" si="182"/>
        <v/>
      </c>
      <c r="AC1967" s="258">
        <f t="shared" si="183"/>
        <v>1465433</v>
      </c>
      <c r="AD1967" s="258" t="str">
        <f t="shared" si="184"/>
        <v/>
      </c>
      <c r="AE1967" s="259">
        <f t="shared" si="185"/>
        <v>1465433</v>
      </c>
    </row>
    <row r="1968" spans="1:31">
      <c r="A1968" s="26"/>
      <c r="B1968" s="210" t="s">
        <v>3416</v>
      </c>
      <c r="C1968" s="211" t="s">
        <v>3417</v>
      </c>
      <c r="D1968" s="211" t="s">
        <v>106</v>
      </c>
      <c r="E1968" s="211" t="s">
        <v>102</v>
      </c>
      <c r="F1968" s="241" t="s">
        <v>103</v>
      </c>
      <c r="G1968" s="357">
        <v>0.5</v>
      </c>
      <c r="H1968" s="360">
        <v>13787.0405708123</v>
      </c>
      <c r="I1968" s="365">
        <v>452.87898632773505</v>
      </c>
      <c r="J1968" s="332">
        <f>Table1[[#This Row],[Embellishment Area (m2)]]*Table1[[#This Row],[Construction Unit Rate ($/m)]]*Table1[[#This Row],[Embellishment Area Factor]]</f>
        <v>3121930.4790844158</v>
      </c>
      <c r="K1968" s="246">
        <v>27574.0811416246</v>
      </c>
      <c r="L1968" s="337">
        <v>140.14546069071523</v>
      </c>
      <c r="M1968" s="88">
        <f>Table1[[#This Row],[Size of land (m2)]]*Table1[[#This Row],[Land Unit Rate ($/m2)]]</f>
        <v>3864382.3047161424</v>
      </c>
      <c r="N1968" s="244">
        <v>2021</v>
      </c>
      <c r="O1968" s="202">
        <f>ROUND(IF(Table1[[#This Row],[Valuation Year]]=2016,(Table1[[#This Row],[Total Construction Cost ($)]]+Table1[[#This Row],[Land Value]])*('General Input Sheet'!$G$38/'General Input Sheet'!$G$43),Table1[[#This Row],[Total Construction Cost ($)]]+Table1[[#This Row],[Land Value]]),0)</f>
        <v>6986313</v>
      </c>
      <c r="P1968" s="123" t="str" cm="1">
        <f t="array" ref="P1968">_xlfn.IFS(Table1[[#This Row],[Asset Class]]&lt;&gt;"Local","y",P$11=$E1968,"y",Table1[[#This Row],[Asset Class]]="Local","")</f>
        <v>y</v>
      </c>
      <c r="Q1968" s="86" t="str" cm="1">
        <f t="array" ref="Q1968">_xlfn.IFS(Table1[[#This Row],[Asset Class]]&lt;&gt;"Local","y",Q$11=$E1968,"y",Table1[[#This Row],[Asset Class]]="Local","")</f>
        <v>y</v>
      </c>
      <c r="R1968" s="86" t="str" cm="1">
        <f t="array" ref="R1968">_xlfn.IFS(Table1[[#This Row],[Asset Class]]&lt;&gt;"Local","y",R$11=$E1968,"y",Table1[[#This Row],[Asset Class]]="Local","")</f>
        <v>y</v>
      </c>
      <c r="S1968" s="341" t="str" cm="1">
        <f t="array" ref="S1968">_xlfn.IFS(Table1[[#This Row],[Asset Class]]&lt;&gt;"Local","y",S$11=$E1968,"y",Table1[[#This Row],[Asset Class]]="Local","")</f>
        <v>y</v>
      </c>
      <c r="T1968" s="50"/>
      <c r="U1968" s="95">
        <f>IF(Table1[[#This Row],[Asset Class]]&lt;&gt;"Local",0.25,IF(P1968="y",1,""))</f>
        <v>0.25</v>
      </c>
      <c r="V1968" s="415">
        <f>IF(Table1[[#This Row],[Asset Class]]&lt;&gt;"Local",0.25,IF(Q1968="y",1,""))</f>
        <v>0.25</v>
      </c>
      <c r="W1968" s="415">
        <f>IF(Table1[[#This Row],[Asset Class]]&lt;&gt;"Local",0.25,IF(R1968="y",1,""))</f>
        <v>0.25</v>
      </c>
      <c r="X1968" s="415">
        <f>IF(Table1[[#This Row],[Asset Class]]&lt;&gt;"Local",0.25,IF(S1968="y",1,""))</f>
        <v>0.25</v>
      </c>
      <c r="Y1968" s="95">
        <f t="shared" si="180"/>
        <v>1</v>
      </c>
      <c r="Z1968" s="50"/>
      <c r="AA1968" s="257">
        <f t="shared" si="181"/>
        <v>1746578.25</v>
      </c>
      <c r="AB1968" s="258">
        <f t="shared" si="182"/>
        <v>1746578.25</v>
      </c>
      <c r="AC1968" s="258">
        <f t="shared" si="183"/>
        <v>1746578.25</v>
      </c>
      <c r="AD1968" s="258">
        <f t="shared" si="184"/>
        <v>1746578.25</v>
      </c>
      <c r="AE1968" s="259">
        <f t="shared" si="185"/>
        <v>6986313</v>
      </c>
    </row>
    <row r="1969" spans="1:31">
      <c r="A1969" s="26"/>
      <c r="B1969" s="210" t="s">
        <v>3414</v>
      </c>
      <c r="C1969" s="211" t="s">
        <v>3418</v>
      </c>
      <c r="D1969" s="211" t="s">
        <v>111</v>
      </c>
      <c r="E1969" s="211" t="s">
        <v>102</v>
      </c>
      <c r="F1969" s="241" t="s">
        <v>136</v>
      </c>
      <c r="G1969" s="357">
        <v>0.5</v>
      </c>
      <c r="H1969" s="360">
        <v>1169.1596647680985</v>
      </c>
      <c r="I1969" s="365">
        <v>143.96305955739601</v>
      </c>
      <c r="J1969" s="332">
        <f>Table1[[#This Row],[Embellishment Area (m2)]]*Table1[[#This Row],[Construction Unit Rate ($/m)]]*Table1[[#This Row],[Embellishment Area Factor]]</f>
        <v>84157.901225557463</v>
      </c>
      <c r="K1969" s="246">
        <v>2338.3193295361971</v>
      </c>
      <c r="L1969" s="337">
        <v>39.027494808321961</v>
      </c>
      <c r="M1969" s="88">
        <f>Table1[[#This Row],[Size of land (m2)]]*Table1[[#This Row],[Land Unit Rate ($/m2)]]</f>
        <v>91258.745493672817</v>
      </c>
      <c r="N1969" s="244">
        <v>2021</v>
      </c>
      <c r="O1969" s="202">
        <f>ROUND(IF(Table1[[#This Row],[Valuation Year]]=2016,(Table1[[#This Row],[Total Construction Cost ($)]]+Table1[[#This Row],[Land Value]])*('General Input Sheet'!$G$38/'General Input Sheet'!$G$43),Table1[[#This Row],[Total Construction Cost ($)]]+Table1[[#This Row],[Land Value]]),0)</f>
        <v>175417</v>
      </c>
      <c r="P1969" s="123" t="str" cm="1">
        <f t="array" ref="P1969">_xlfn.IFS(Table1[[#This Row],[Asset Class]]&lt;&gt;"Local","y",P$11=$E1969,"y",Table1[[#This Row],[Asset Class]]="Local","")</f>
        <v/>
      </c>
      <c r="Q1969" s="86" t="str" cm="1">
        <f t="array" ref="Q1969">_xlfn.IFS(Table1[[#This Row],[Asset Class]]&lt;&gt;"Local","y",Q$11=$E1969,"y",Table1[[#This Row],[Asset Class]]="Local","")</f>
        <v/>
      </c>
      <c r="R1969" s="86" t="str" cm="1">
        <f t="array" ref="R1969">_xlfn.IFS(Table1[[#This Row],[Asset Class]]&lt;&gt;"Local","y",R$11=$E1969,"y",Table1[[#This Row],[Asset Class]]="Local","")</f>
        <v>y</v>
      </c>
      <c r="S1969" s="341" t="str" cm="1">
        <f t="array" ref="S1969">_xlfn.IFS(Table1[[#This Row],[Asset Class]]&lt;&gt;"Local","y",S$11=$E1969,"y",Table1[[#This Row],[Asset Class]]="Local","")</f>
        <v/>
      </c>
      <c r="T1969" s="50"/>
      <c r="U1969" s="95" t="str">
        <f>IF(Table1[[#This Row],[Asset Class]]&lt;&gt;"Local",0.25,IF(P1969="y",1,""))</f>
        <v/>
      </c>
      <c r="V1969" s="415" t="str">
        <f>IF(Table1[[#This Row],[Asset Class]]&lt;&gt;"Local",0.25,IF(Q1969="y",1,""))</f>
        <v/>
      </c>
      <c r="W1969" s="415">
        <f>IF(Table1[[#This Row],[Asset Class]]&lt;&gt;"Local",0.25,IF(R1969="y",1,""))</f>
        <v>1</v>
      </c>
      <c r="X1969" s="415" t="str">
        <f>IF(Table1[[#This Row],[Asset Class]]&lt;&gt;"Local",0.25,IF(S1969="y",1,""))</f>
        <v/>
      </c>
      <c r="Y1969" s="95">
        <f t="shared" si="180"/>
        <v>1</v>
      </c>
      <c r="Z1969" s="50"/>
      <c r="AA1969" s="257" t="str">
        <f t="shared" si="181"/>
        <v/>
      </c>
      <c r="AB1969" s="258" t="str">
        <f t="shared" si="182"/>
        <v/>
      </c>
      <c r="AC1969" s="258">
        <f t="shared" si="183"/>
        <v>175417</v>
      </c>
      <c r="AD1969" s="258" t="str">
        <f t="shared" si="184"/>
        <v/>
      </c>
      <c r="AE1969" s="259">
        <f t="shared" si="185"/>
        <v>175417</v>
      </c>
    </row>
    <row r="1970" spans="1:31">
      <c r="A1970" s="26"/>
      <c r="B1970" s="210" t="s">
        <v>3419</v>
      </c>
      <c r="C1970" s="211" t="s">
        <v>3420</v>
      </c>
      <c r="D1970" s="211" t="s">
        <v>106</v>
      </c>
      <c r="E1970" s="211" t="s">
        <v>107</v>
      </c>
      <c r="F1970" s="241" t="s">
        <v>108</v>
      </c>
      <c r="G1970" s="357">
        <v>0.5</v>
      </c>
      <c r="H1970" s="360">
        <v>14467.395817462824</v>
      </c>
      <c r="I1970" s="365">
        <v>295.91815694928124</v>
      </c>
      <c r="J1970" s="332">
        <f>Table1[[#This Row],[Embellishment Area (m2)]]*Table1[[#This Row],[Construction Unit Rate ($/m)]]*Table1[[#This Row],[Embellishment Area Factor]]</f>
        <v>2140582.5530796694</v>
      </c>
      <c r="K1970" s="246">
        <v>0</v>
      </c>
      <c r="L1970" s="337">
        <v>157.26221918381682</v>
      </c>
      <c r="M1970" s="88">
        <f>Table1[[#This Row],[Size of land (m2)]]*Table1[[#This Row],[Land Unit Rate ($/m2)]]</f>
        <v>0</v>
      </c>
      <c r="N1970" s="244">
        <v>2021</v>
      </c>
      <c r="O1970" s="202">
        <f>ROUND(IF(Table1[[#This Row],[Valuation Year]]=2016,(Table1[[#This Row],[Total Construction Cost ($)]]+Table1[[#This Row],[Land Value]])*('General Input Sheet'!$G$38/'General Input Sheet'!$G$43),Table1[[#This Row],[Total Construction Cost ($)]]+Table1[[#This Row],[Land Value]]),0)</f>
        <v>2140583</v>
      </c>
      <c r="P1970" s="123" t="str" cm="1">
        <f t="array" ref="P1970">_xlfn.IFS(Table1[[#This Row],[Asset Class]]&lt;&gt;"Local","y",P$11=$E1970,"y",Table1[[#This Row],[Asset Class]]="Local","")</f>
        <v>y</v>
      </c>
      <c r="Q1970" s="86" t="str" cm="1">
        <f t="array" ref="Q1970">_xlfn.IFS(Table1[[#This Row],[Asset Class]]&lt;&gt;"Local","y",Q$11=$E1970,"y",Table1[[#This Row],[Asset Class]]="Local","")</f>
        <v>y</v>
      </c>
      <c r="R1970" s="86" t="str" cm="1">
        <f t="array" ref="R1970">_xlfn.IFS(Table1[[#This Row],[Asset Class]]&lt;&gt;"Local","y",R$11=$E1970,"y",Table1[[#This Row],[Asset Class]]="Local","")</f>
        <v>y</v>
      </c>
      <c r="S1970" s="341" t="str" cm="1">
        <f t="array" ref="S1970">_xlfn.IFS(Table1[[#This Row],[Asset Class]]&lt;&gt;"Local","y",S$11=$E1970,"y",Table1[[#This Row],[Asset Class]]="Local","")</f>
        <v>y</v>
      </c>
      <c r="T1970" s="50"/>
      <c r="U1970" s="95">
        <f>IF(Table1[[#This Row],[Asset Class]]&lt;&gt;"Local",0.25,IF(P1970="y",1,""))</f>
        <v>0.25</v>
      </c>
      <c r="V1970" s="415">
        <f>IF(Table1[[#This Row],[Asset Class]]&lt;&gt;"Local",0.25,IF(Q1970="y",1,""))</f>
        <v>0.25</v>
      </c>
      <c r="W1970" s="415">
        <f>IF(Table1[[#This Row],[Asset Class]]&lt;&gt;"Local",0.25,IF(R1970="y",1,""))</f>
        <v>0.25</v>
      </c>
      <c r="X1970" s="415">
        <f>IF(Table1[[#This Row],[Asset Class]]&lt;&gt;"Local",0.25,IF(S1970="y",1,""))</f>
        <v>0.25</v>
      </c>
      <c r="Y1970" s="95">
        <f t="shared" si="180"/>
        <v>1</v>
      </c>
      <c r="Z1970" s="50"/>
      <c r="AA1970" s="257">
        <f t="shared" si="181"/>
        <v>535145.75</v>
      </c>
      <c r="AB1970" s="258">
        <f t="shared" si="182"/>
        <v>535145.75</v>
      </c>
      <c r="AC1970" s="258">
        <f t="shared" si="183"/>
        <v>535145.75</v>
      </c>
      <c r="AD1970" s="258">
        <f t="shared" si="184"/>
        <v>535145.75</v>
      </c>
      <c r="AE1970" s="259">
        <f t="shared" si="185"/>
        <v>2140583</v>
      </c>
    </row>
    <row r="1971" spans="1:31">
      <c r="A1971" s="26"/>
      <c r="B1971" s="210" t="s">
        <v>3421</v>
      </c>
      <c r="C1971" s="211" t="s">
        <v>3422</v>
      </c>
      <c r="D1971" s="211" t="s">
        <v>111</v>
      </c>
      <c r="E1971" s="211" t="s">
        <v>107</v>
      </c>
      <c r="F1971" s="241" t="s">
        <v>103</v>
      </c>
      <c r="G1971" s="357">
        <v>0.5</v>
      </c>
      <c r="H1971" s="360">
        <v>4945.4801979273361</v>
      </c>
      <c r="I1971" s="365">
        <v>111.62041035606889</v>
      </c>
      <c r="J1971" s="332">
        <f>Table1[[#This Row],[Embellishment Area (m2)]]*Table1[[#This Row],[Construction Unit Rate ($/m)]]*Table1[[#This Row],[Embellishment Area Factor]]</f>
        <v>276008.26455023105</v>
      </c>
      <c r="K1971" s="246">
        <v>0</v>
      </c>
      <c r="L1971" s="337">
        <v>66.125722619436161</v>
      </c>
      <c r="M1971" s="88">
        <f>Table1[[#This Row],[Size of land (m2)]]*Table1[[#This Row],[Land Unit Rate ($/m2)]]</f>
        <v>0</v>
      </c>
      <c r="N1971" s="244">
        <v>2021</v>
      </c>
      <c r="O1971" s="202">
        <f>ROUND(IF(Table1[[#This Row],[Valuation Year]]=2016,(Table1[[#This Row],[Total Construction Cost ($)]]+Table1[[#This Row],[Land Value]])*('General Input Sheet'!$G$38/'General Input Sheet'!$G$43),Table1[[#This Row],[Total Construction Cost ($)]]+Table1[[#This Row],[Land Value]]),0)</f>
        <v>276008</v>
      </c>
      <c r="P1971" s="123" t="str" cm="1">
        <f t="array" ref="P1971">_xlfn.IFS(Table1[[#This Row],[Asset Class]]&lt;&gt;"Local","y",P$11=$E1971,"y",Table1[[#This Row],[Asset Class]]="Local","")</f>
        <v>y</v>
      </c>
      <c r="Q1971" s="86" t="str" cm="1">
        <f t="array" ref="Q1971">_xlfn.IFS(Table1[[#This Row],[Asset Class]]&lt;&gt;"Local","y",Q$11=$E1971,"y",Table1[[#This Row],[Asset Class]]="Local","")</f>
        <v/>
      </c>
      <c r="R1971" s="86" t="str" cm="1">
        <f t="array" ref="R1971">_xlfn.IFS(Table1[[#This Row],[Asset Class]]&lt;&gt;"Local","y",R$11=$E1971,"y",Table1[[#This Row],[Asset Class]]="Local","")</f>
        <v/>
      </c>
      <c r="S1971" s="341" t="str" cm="1">
        <f t="array" ref="S1971">_xlfn.IFS(Table1[[#This Row],[Asset Class]]&lt;&gt;"Local","y",S$11=$E1971,"y",Table1[[#This Row],[Asset Class]]="Local","")</f>
        <v/>
      </c>
      <c r="T1971" s="50"/>
      <c r="U1971" s="95">
        <f>IF(Table1[[#This Row],[Asset Class]]&lt;&gt;"Local",0.25,IF(P1971="y",1,""))</f>
        <v>1</v>
      </c>
      <c r="V1971" s="415" t="str">
        <f>IF(Table1[[#This Row],[Asset Class]]&lt;&gt;"Local",0.25,IF(Q1971="y",1,""))</f>
        <v/>
      </c>
      <c r="W1971" s="415" t="str">
        <f>IF(Table1[[#This Row],[Asset Class]]&lt;&gt;"Local",0.25,IF(R1971="y",1,""))</f>
        <v/>
      </c>
      <c r="X1971" s="415" t="str">
        <f>IF(Table1[[#This Row],[Asset Class]]&lt;&gt;"Local",0.25,IF(S1971="y",1,""))</f>
        <v/>
      </c>
      <c r="Y1971" s="95">
        <f t="shared" si="180"/>
        <v>1</v>
      </c>
      <c r="Z1971" s="50"/>
      <c r="AA1971" s="257">
        <f t="shared" si="181"/>
        <v>276008</v>
      </c>
      <c r="AB1971" s="258" t="str">
        <f t="shared" si="182"/>
        <v/>
      </c>
      <c r="AC1971" s="258" t="str">
        <f t="shared" si="183"/>
        <v/>
      </c>
      <c r="AD1971" s="258" t="str">
        <f t="shared" si="184"/>
        <v/>
      </c>
      <c r="AE1971" s="259">
        <f t="shared" si="185"/>
        <v>276008</v>
      </c>
    </row>
    <row r="1972" spans="1:31">
      <c r="A1972" s="26"/>
      <c r="B1972" s="210" t="s">
        <v>3423</v>
      </c>
      <c r="C1972" s="211" t="s">
        <v>3424</v>
      </c>
      <c r="D1972" s="211" t="s">
        <v>111</v>
      </c>
      <c r="E1972" s="211" t="s">
        <v>102</v>
      </c>
      <c r="F1972" s="241" t="s">
        <v>103</v>
      </c>
      <c r="G1972" s="357">
        <v>0.5</v>
      </c>
      <c r="H1972" s="360">
        <v>11255.044450290176</v>
      </c>
      <c r="I1972" s="365">
        <v>143.96305955739601</v>
      </c>
      <c r="J1972" s="332">
        <f>Table1[[#This Row],[Embellishment Area (m2)]]*Table1[[#This Row],[Construction Unit Rate ($/m)]]*Table1[[#This Row],[Embellishment Area Factor]]</f>
        <v>810155.31725913193</v>
      </c>
      <c r="K1972" s="246">
        <v>22510.088900580351</v>
      </c>
      <c r="L1972" s="337">
        <v>39.027494808321961</v>
      </c>
      <c r="M1972" s="88">
        <f>Table1[[#This Row],[Size of land (m2)]]*Table1[[#This Row],[Land Unit Rate ($/m2)]]</f>
        <v>878512.37770226551</v>
      </c>
      <c r="N1972" s="244">
        <v>2021</v>
      </c>
      <c r="O1972" s="202">
        <f>ROUND(IF(Table1[[#This Row],[Valuation Year]]=2016,(Table1[[#This Row],[Total Construction Cost ($)]]+Table1[[#This Row],[Land Value]])*('General Input Sheet'!$G$38/'General Input Sheet'!$G$43),Table1[[#This Row],[Total Construction Cost ($)]]+Table1[[#This Row],[Land Value]]),0)</f>
        <v>1688668</v>
      </c>
      <c r="P1972" s="123" t="str" cm="1">
        <f t="array" ref="P1972">_xlfn.IFS(Table1[[#This Row],[Asset Class]]&lt;&gt;"Local","y",P$11=$E1972,"y",Table1[[#This Row],[Asset Class]]="Local","")</f>
        <v/>
      </c>
      <c r="Q1972" s="86" t="str" cm="1">
        <f t="array" ref="Q1972">_xlfn.IFS(Table1[[#This Row],[Asset Class]]&lt;&gt;"Local","y",Q$11=$E1972,"y",Table1[[#This Row],[Asset Class]]="Local","")</f>
        <v/>
      </c>
      <c r="R1972" s="86" t="str" cm="1">
        <f t="array" ref="R1972">_xlfn.IFS(Table1[[#This Row],[Asset Class]]&lt;&gt;"Local","y",R$11=$E1972,"y",Table1[[#This Row],[Asset Class]]="Local","")</f>
        <v>y</v>
      </c>
      <c r="S1972" s="341" t="str" cm="1">
        <f t="array" ref="S1972">_xlfn.IFS(Table1[[#This Row],[Asset Class]]&lt;&gt;"Local","y",S$11=$E1972,"y",Table1[[#This Row],[Asset Class]]="Local","")</f>
        <v/>
      </c>
      <c r="T1972" s="50"/>
      <c r="U1972" s="95" t="str">
        <f>IF(Table1[[#This Row],[Asset Class]]&lt;&gt;"Local",0.25,IF(P1972="y",1,""))</f>
        <v/>
      </c>
      <c r="V1972" s="415" t="str">
        <f>IF(Table1[[#This Row],[Asset Class]]&lt;&gt;"Local",0.25,IF(Q1972="y",1,""))</f>
        <v/>
      </c>
      <c r="W1972" s="415">
        <f>IF(Table1[[#This Row],[Asset Class]]&lt;&gt;"Local",0.25,IF(R1972="y",1,""))</f>
        <v>1</v>
      </c>
      <c r="X1972" s="415" t="str">
        <f>IF(Table1[[#This Row],[Asset Class]]&lt;&gt;"Local",0.25,IF(S1972="y",1,""))</f>
        <v/>
      </c>
      <c r="Y1972" s="95">
        <f t="shared" si="180"/>
        <v>1</v>
      </c>
      <c r="Z1972" s="50"/>
      <c r="AA1972" s="257" t="str">
        <f t="shared" si="181"/>
        <v/>
      </c>
      <c r="AB1972" s="258" t="str">
        <f t="shared" si="182"/>
        <v/>
      </c>
      <c r="AC1972" s="258">
        <f t="shared" si="183"/>
        <v>1688668</v>
      </c>
      <c r="AD1972" s="258" t="str">
        <f t="shared" si="184"/>
        <v/>
      </c>
      <c r="AE1972" s="259">
        <f t="shared" si="185"/>
        <v>1688668</v>
      </c>
    </row>
    <row r="1973" spans="1:31">
      <c r="A1973" s="26"/>
      <c r="B1973" s="210" t="s">
        <v>3425</v>
      </c>
      <c r="C1973" s="211" t="s">
        <v>3426</v>
      </c>
      <c r="D1973" s="211" t="s">
        <v>106</v>
      </c>
      <c r="E1973" s="211" t="s">
        <v>102</v>
      </c>
      <c r="F1973" s="241" t="s">
        <v>108</v>
      </c>
      <c r="G1973" s="357">
        <v>0.5</v>
      </c>
      <c r="H1973" s="360">
        <v>35791.384281524093</v>
      </c>
      <c r="I1973" s="365">
        <v>452.87898632773505</v>
      </c>
      <c r="J1973" s="332">
        <f>Table1[[#This Row],[Embellishment Area (m2)]]*Table1[[#This Row],[Construction Unit Rate ($/m)]]*Table1[[#This Row],[Embellishment Area Factor]]</f>
        <v>8104582.9163415302</v>
      </c>
      <c r="K1973" s="246">
        <v>0</v>
      </c>
      <c r="L1973" s="337">
        <v>140.14546069071523</v>
      </c>
      <c r="M1973" s="88">
        <f>Table1[[#This Row],[Size of land (m2)]]*Table1[[#This Row],[Land Unit Rate ($/m2)]]</f>
        <v>0</v>
      </c>
      <c r="N1973" s="244">
        <v>2021</v>
      </c>
      <c r="O1973" s="202">
        <f>ROUND(IF(Table1[[#This Row],[Valuation Year]]=2016,(Table1[[#This Row],[Total Construction Cost ($)]]+Table1[[#This Row],[Land Value]])*('General Input Sheet'!$G$38/'General Input Sheet'!$G$43),Table1[[#This Row],[Total Construction Cost ($)]]+Table1[[#This Row],[Land Value]]),0)</f>
        <v>8104583</v>
      </c>
      <c r="P1973" s="123" t="str" cm="1">
        <f t="array" ref="P1973">_xlfn.IFS(Table1[[#This Row],[Asset Class]]&lt;&gt;"Local","y",P$11=$E1973,"y",Table1[[#This Row],[Asset Class]]="Local","")</f>
        <v>y</v>
      </c>
      <c r="Q1973" s="86" t="str" cm="1">
        <f t="array" ref="Q1973">_xlfn.IFS(Table1[[#This Row],[Asset Class]]&lt;&gt;"Local","y",Q$11=$E1973,"y",Table1[[#This Row],[Asset Class]]="Local","")</f>
        <v>y</v>
      </c>
      <c r="R1973" s="86" t="str" cm="1">
        <f t="array" ref="R1973">_xlfn.IFS(Table1[[#This Row],[Asset Class]]&lt;&gt;"Local","y",R$11=$E1973,"y",Table1[[#This Row],[Asset Class]]="Local","")</f>
        <v>y</v>
      </c>
      <c r="S1973" s="341" t="str" cm="1">
        <f t="array" ref="S1973">_xlfn.IFS(Table1[[#This Row],[Asset Class]]&lt;&gt;"Local","y",S$11=$E1973,"y",Table1[[#This Row],[Asset Class]]="Local","")</f>
        <v>y</v>
      </c>
      <c r="T1973" s="50"/>
      <c r="U1973" s="95">
        <f>IF(Table1[[#This Row],[Asset Class]]&lt;&gt;"Local",0.25,IF(P1973="y",1,""))</f>
        <v>0.25</v>
      </c>
      <c r="V1973" s="415">
        <f>IF(Table1[[#This Row],[Asset Class]]&lt;&gt;"Local",0.25,IF(Q1973="y",1,""))</f>
        <v>0.25</v>
      </c>
      <c r="W1973" s="415">
        <f>IF(Table1[[#This Row],[Asset Class]]&lt;&gt;"Local",0.25,IF(R1973="y",1,""))</f>
        <v>0.25</v>
      </c>
      <c r="X1973" s="415">
        <f>IF(Table1[[#This Row],[Asset Class]]&lt;&gt;"Local",0.25,IF(S1973="y",1,""))</f>
        <v>0.25</v>
      </c>
      <c r="Y1973" s="95">
        <f t="shared" si="180"/>
        <v>1</v>
      </c>
      <c r="Z1973" s="50"/>
      <c r="AA1973" s="257">
        <f t="shared" si="181"/>
        <v>2026145.75</v>
      </c>
      <c r="AB1973" s="258">
        <f t="shared" si="182"/>
        <v>2026145.75</v>
      </c>
      <c r="AC1973" s="258">
        <f t="shared" si="183"/>
        <v>2026145.75</v>
      </c>
      <c r="AD1973" s="258">
        <f t="shared" si="184"/>
        <v>2026145.75</v>
      </c>
      <c r="AE1973" s="259">
        <f t="shared" si="185"/>
        <v>8104583</v>
      </c>
    </row>
    <row r="1974" spans="1:31">
      <c r="A1974" s="26"/>
      <c r="B1974" s="210" t="s">
        <v>3425</v>
      </c>
      <c r="C1974" s="211" t="s">
        <v>3427</v>
      </c>
      <c r="D1974" s="211" t="s">
        <v>106</v>
      </c>
      <c r="E1974" s="211" t="s">
        <v>102</v>
      </c>
      <c r="F1974" s="241" t="s">
        <v>136</v>
      </c>
      <c r="G1974" s="357">
        <v>0.5</v>
      </c>
      <c r="H1974" s="360">
        <v>10466.999907554855</v>
      </c>
      <c r="I1974" s="365">
        <v>452.87898632773505</v>
      </c>
      <c r="J1974" s="332">
        <f>Table1[[#This Row],[Embellishment Area (m2)]]*Table1[[#This Row],[Construction Unit Rate ($/m)]]*Table1[[#This Row],[Embellishment Area Factor]]</f>
        <v>2370142.1540129697</v>
      </c>
      <c r="K1974" s="246">
        <v>0</v>
      </c>
      <c r="L1974" s="337">
        <v>140.14546069071523</v>
      </c>
      <c r="M1974" s="88">
        <f>Table1[[#This Row],[Size of land (m2)]]*Table1[[#This Row],[Land Unit Rate ($/m2)]]</f>
        <v>0</v>
      </c>
      <c r="N1974" s="244">
        <v>2021</v>
      </c>
      <c r="O1974" s="202">
        <f>ROUND(IF(Table1[[#This Row],[Valuation Year]]=2016,(Table1[[#This Row],[Total Construction Cost ($)]]+Table1[[#This Row],[Land Value]])*('General Input Sheet'!$G$38/'General Input Sheet'!$G$43),Table1[[#This Row],[Total Construction Cost ($)]]+Table1[[#This Row],[Land Value]]),0)</f>
        <v>2370142</v>
      </c>
      <c r="P1974" s="123" t="str" cm="1">
        <f t="array" ref="P1974">_xlfn.IFS(Table1[[#This Row],[Asset Class]]&lt;&gt;"Local","y",P$11=$E1974,"y",Table1[[#This Row],[Asset Class]]="Local","")</f>
        <v>y</v>
      </c>
      <c r="Q1974" s="86" t="str" cm="1">
        <f t="array" ref="Q1974">_xlfn.IFS(Table1[[#This Row],[Asset Class]]&lt;&gt;"Local","y",Q$11=$E1974,"y",Table1[[#This Row],[Asset Class]]="Local","")</f>
        <v>y</v>
      </c>
      <c r="R1974" s="86" t="str" cm="1">
        <f t="array" ref="R1974">_xlfn.IFS(Table1[[#This Row],[Asset Class]]&lt;&gt;"Local","y",R$11=$E1974,"y",Table1[[#This Row],[Asset Class]]="Local","")</f>
        <v>y</v>
      </c>
      <c r="S1974" s="341" t="str" cm="1">
        <f t="array" ref="S1974">_xlfn.IFS(Table1[[#This Row],[Asset Class]]&lt;&gt;"Local","y",S$11=$E1974,"y",Table1[[#This Row],[Asset Class]]="Local","")</f>
        <v>y</v>
      </c>
      <c r="T1974" s="50"/>
      <c r="U1974" s="95">
        <f>IF(Table1[[#This Row],[Asset Class]]&lt;&gt;"Local",0.25,IF(P1974="y",1,""))</f>
        <v>0.25</v>
      </c>
      <c r="V1974" s="415">
        <f>IF(Table1[[#This Row],[Asset Class]]&lt;&gt;"Local",0.25,IF(Q1974="y",1,""))</f>
        <v>0.25</v>
      </c>
      <c r="W1974" s="415">
        <f>IF(Table1[[#This Row],[Asset Class]]&lt;&gt;"Local",0.25,IF(R1974="y",1,""))</f>
        <v>0.25</v>
      </c>
      <c r="X1974" s="415">
        <f>IF(Table1[[#This Row],[Asset Class]]&lt;&gt;"Local",0.25,IF(S1974="y",1,""))</f>
        <v>0.25</v>
      </c>
      <c r="Y1974" s="95">
        <f t="shared" si="180"/>
        <v>1</v>
      </c>
      <c r="Z1974" s="50"/>
      <c r="AA1974" s="257">
        <f t="shared" si="181"/>
        <v>592535.5</v>
      </c>
      <c r="AB1974" s="258">
        <f t="shared" si="182"/>
        <v>592535.5</v>
      </c>
      <c r="AC1974" s="258">
        <f t="shared" si="183"/>
        <v>592535.5</v>
      </c>
      <c r="AD1974" s="258">
        <f t="shared" si="184"/>
        <v>592535.5</v>
      </c>
      <c r="AE1974" s="259">
        <f t="shared" si="185"/>
        <v>2370142</v>
      </c>
    </row>
    <row r="1975" spans="1:31">
      <c r="A1975" s="26"/>
      <c r="B1975" s="210" t="s">
        <v>3425</v>
      </c>
      <c r="C1975" s="211" t="s">
        <v>3428</v>
      </c>
      <c r="D1975" s="211" t="s">
        <v>106</v>
      </c>
      <c r="E1975" s="211" t="s">
        <v>102</v>
      </c>
      <c r="F1975" s="241" t="s">
        <v>136</v>
      </c>
      <c r="G1975" s="357">
        <v>0.5</v>
      </c>
      <c r="H1975" s="360">
        <v>10886.564708643495</v>
      </c>
      <c r="I1975" s="365">
        <v>452.87898632773505</v>
      </c>
      <c r="J1975" s="332">
        <f>Table1[[#This Row],[Embellishment Area (m2)]]*Table1[[#This Row],[Construction Unit Rate ($/m)]]*Table1[[#This Row],[Embellishment Area Factor]]</f>
        <v>2465148.1949208803</v>
      </c>
      <c r="K1975" s="246">
        <v>0</v>
      </c>
      <c r="L1975" s="337">
        <v>140.14546069071523</v>
      </c>
      <c r="M1975" s="88">
        <f>Table1[[#This Row],[Size of land (m2)]]*Table1[[#This Row],[Land Unit Rate ($/m2)]]</f>
        <v>0</v>
      </c>
      <c r="N1975" s="244">
        <v>2021</v>
      </c>
      <c r="O1975" s="202">
        <f>ROUND(IF(Table1[[#This Row],[Valuation Year]]=2016,(Table1[[#This Row],[Total Construction Cost ($)]]+Table1[[#This Row],[Land Value]])*('General Input Sheet'!$G$38/'General Input Sheet'!$G$43),Table1[[#This Row],[Total Construction Cost ($)]]+Table1[[#This Row],[Land Value]]),0)</f>
        <v>2465148</v>
      </c>
      <c r="P1975" s="123" t="str" cm="1">
        <f t="array" ref="P1975">_xlfn.IFS(Table1[[#This Row],[Asset Class]]&lt;&gt;"Local","y",P$11=$E1975,"y",Table1[[#This Row],[Asset Class]]="Local","")</f>
        <v>y</v>
      </c>
      <c r="Q1975" s="86" t="str" cm="1">
        <f t="array" ref="Q1975">_xlfn.IFS(Table1[[#This Row],[Asset Class]]&lt;&gt;"Local","y",Q$11=$E1975,"y",Table1[[#This Row],[Asset Class]]="Local","")</f>
        <v>y</v>
      </c>
      <c r="R1975" s="86" t="str" cm="1">
        <f t="array" ref="R1975">_xlfn.IFS(Table1[[#This Row],[Asset Class]]&lt;&gt;"Local","y",R$11=$E1975,"y",Table1[[#This Row],[Asset Class]]="Local","")</f>
        <v>y</v>
      </c>
      <c r="S1975" s="341" t="str" cm="1">
        <f t="array" ref="S1975">_xlfn.IFS(Table1[[#This Row],[Asset Class]]&lt;&gt;"Local","y",S$11=$E1975,"y",Table1[[#This Row],[Asset Class]]="Local","")</f>
        <v>y</v>
      </c>
      <c r="T1975" s="50"/>
      <c r="U1975" s="95">
        <f>IF(Table1[[#This Row],[Asset Class]]&lt;&gt;"Local",0.25,IF(P1975="y",1,""))</f>
        <v>0.25</v>
      </c>
      <c r="V1975" s="415">
        <f>IF(Table1[[#This Row],[Asset Class]]&lt;&gt;"Local",0.25,IF(Q1975="y",1,""))</f>
        <v>0.25</v>
      </c>
      <c r="W1975" s="415">
        <f>IF(Table1[[#This Row],[Asset Class]]&lt;&gt;"Local",0.25,IF(R1975="y",1,""))</f>
        <v>0.25</v>
      </c>
      <c r="X1975" s="415">
        <f>IF(Table1[[#This Row],[Asset Class]]&lt;&gt;"Local",0.25,IF(S1975="y",1,""))</f>
        <v>0.25</v>
      </c>
      <c r="Y1975" s="95">
        <f t="shared" si="180"/>
        <v>1</v>
      </c>
      <c r="Z1975" s="50"/>
      <c r="AA1975" s="257">
        <f t="shared" si="181"/>
        <v>616287</v>
      </c>
      <c r="AB1975" s="258">
        <f t="shared" si="182"/>
        <v>616287</v>
      </c>
      <c r="AC1975" s="258">
        <f t="shared" si="183"/>
        <v>616287</v>
      </c>
      <c r="AD1975" s="258">
        <f t="shared" si="184"/>
        <v>616287</v>
      </c>
      <c r="AE1975" s="259">
        <f t="shared" si="185"/>
        <v>2465148</v>
      </c>
    </row>
    <row r="1976" spans="1:31">
      <c r="A1976" s="26"/>
      <c r="B1976" s="210" t="s">
        <v>3429</v>
      </c>
      <c r="C1976" s="211" t="s">
        <v>3430</v>
      </c>
      <c r="D1976" s="211" t="s">
        <v>111</v>
      </c>
      <c r="E1976" s="211" t="s">
        <v>102</v>
      </c>
      <c r="F1976" s="241" t="s">
        <v>103</v>
      </c>
      <c r="G1976" s="357">
        <v>0.5</v>
      </c>
      <c r="H1976" s="360">
        <v>723.78927064205345</v>
      </c>
      <c r="I1976" s="365">
        <v>143.96305955739601</v>
      </c>
      <c r="J1976" s="332">
        <f>Table1[[#This Row],[Embellishment Area (m2)]]*Table1[[#This Row],[Construction Unit Rate ($/m)]]*Table1[[#This Row],[Embellishment Area Factor]]</f>
        <v>52099.458938223077</v>
      </c>
      <c r="K1976" s="246">
        <v>0</v>
      </c>
      <c r="L1976" s="337">
        <v>39.027494808321961</v>
      </c>
      <c r="M1976" s="88">
        <f>Table1[[#This Row],[Size of land (m2)]]*Table1[[#This Row],[Land Unit Rate ($/m2)]]</f>
        <v>0</v>
      </c>
      <c r="N1976" s="244">
        <v>2021</v>
      </c>
      <c r="O1976" s="202">
        <f>ROUND(IF(Table1[[#This Row],[Valuation Year]]=2016,(Table1[[#This Row],[Total Construction Cost ($)]]+Table1[[#This Row],[Land Value]])*('General Input Sheet'!$G$38/'General Input Sheet'!$G$43),Table1[[#This Row],[Total Construction Cost ($)]]+Table1[[#This Row],[Land Value]]),0)</f>
        <v>52099</v>
      </c>
      <c r="P1976" s="123" t="str" cm="1">
        <f t="array" ref="P1976">_xlfn.IFS(Table1[[#This Row],[Asset Class]]&lt;&gt;"Local","y",P$11=$E1976,"y",Table1[[#This Row],[Asset Class]]="Local","")</f>
        <v/>
      </c>
      <c r="Q1976" s="86" t="str" cm="1">
        <f t="array" ref="Q1976">_xlfn.IFS(Table1[[#This Row],[Asset Class]]&lt;&gt;"Local","y",Q$11=$E1976,"y",Table1[[#This Row],[Asset Class]]="Local","")</f>
        <v/>
      </c>
      <c r="R1976" s="86" t="str" cm="1">
        <f t="array" ref="R1976">_xlfn.IFS(Table1[[#This Row],[Asset Class]]&lt;&gt;"Local","y",R$11=$E1976,"y",Table1[[#This Row],[Asset Class]]="Local","")</f>
        <v>y</v>
      </c>
      <c r="S1976" s="341" t="str" cm="1">
        <f t="array" ref="S1976">_xlfn.IFS(Table1[[#This Row],[Asset Class]]&lt;&gt;"Local","y",S$11=$E1976,"y",Table1[[#This Row],[Asset Class]]="Local","")</f>
        <v/>
      </c>
      <c r="T1976" s="50"/>
      <c r="U1976" s="95" t="str">
        <f>IF(Table1[[#This Row],[Asset Class]]&lt;&gt;"Local",0.25,IF(P1976="y",1,""))</f>
        <v/>
      </c>
      <c r="V1976" s="415" t="str">
        <f>IF(Table1[[#This Row],[Asset Class]]&lt;&gt;"Local",0.25,IF(Q1976="y",1,""))</f>
        <v/>
      </c>
      <c r="W1976" s="415">
        <f>IF(Table1[[#This Row],[Asset Class]]&lt;&gt;"Local",0.25,IF(R1976="y",1,""))</f>
        <v>1</v>
      </c>
      <c r="X1976" s="415" t="str">
        <f>IF(Table1[[#This Row],[Asset Class]]&lt;&gt;"Local",0.25,IF(S1976="y",1,""))</f>
        <v/>
      </c>
      <c r="Y1976" s="95">
        <f t="shared" si="180"/>
        <v>1</v>
      </c>
      <c r="Z1976" s="50"/>
      <c r="AA1976" s="257" t="str">
        <f t="shared" si="181"/>
        <v/>
      </c>
      <c r="AB1976" s="258" t="str">
        <f t="shared" si="182"/>
        <v/>
      </c>
      <c r="AC1976" s="258">
        <f t="shared" si="183"/>
        <v>52099</v>
      </c>
      <c r="AD1976" s="258" t="str">
        <f t="shared" si="184"/>
        <v/>
      </c>
      <c r="AE1976" s="259">
        <f t="shared" si="185"/>
        <v>52099</v>
      </c>
    </row>
    <row r="1977" spans="1:31">
      <c r="A1977" s="26"/>
      <c r="B1977" s="210" t="s">
        <v>3425</v>
      </c>
      <c r="C1977" s="211" t="s">
        <v>3431</v>
      </c>
      <c r="D1977" s="211" t="s">
        <v>106</v>
      </c>
      <c r="E1977" s="211" t="s">
        <v>102</v>
      </c>
      <c r="F1977" s="241" t="s">
        <v>103</v>
      </c>
      <c r="G1977" s="357">
        <v>0.5</v>
      </c>
      <c r="H1977" s="360">
        <v>3897.07362284704</v>
      </c>
      <c r="I1977" s="365">
        <v>452.87898632773505</v>
      </c>
      <c r="J1977" s="332">
        <f>Table1[[#This Row],[Embellishment Area (m2)]]*Table1[[#This Row],[Construction Unit Rate ($/m)]]*Table1[[#This Row],[Embellishment Area Factor]]</f>
        <v>882451.37597976078</v>
      </c>
      <c r="K1977" s="246">
        <v>0</v>
      </c>
      <c r="L1977" s="337">
        <v>140.14546069071523</v>
      </c>
      <c r="M1977" s="88">
        <f>Table1[[#This Row],[Size of land (m2)]]*Table1[[#This Row],[Land Unit Rate ($/m2)]]</f>
        <v>0</v>
      </c>
      <c r="N1977" s="244">
        <v>2021</v>
      </c>
      <c r="O1977" s="202">
        <f>ROUND(IF(Table1[[#This Row],[Valuation Year]]=2016,(Table1[[#This Row],[Total Construction Cost ($)]]+Table1[[#This Row],[Land Value]])*('General Input Sheet'!$G$38/'General Input Sheet'!$G$43),Table1[[#This Row],[Total Construction Cost ($)]]+Table1[[#This Row],[Land Value]]),0)</f>
        <v>882451</v>
      </c>
      <c r="P1977" s="123" t="str" cm="1">
        <f t="array" ref="P1977">_xlfn.IFS(Table1[[#This Row],[Asset Class]]&lt;&gt;"Local","y",P$11=$E1977,"y",Table1[[#This Row],[Asset Class]]="Local","")</f>
        <v>y</v>
      </c>
      <c r="Q1977" s="86" t="str" cm="1">
        <f t="array" ref="Q1977">_xlfn.IFS(Table1[[#This Row],[Asset Class]]&lt;&gt;"Local","y",Q$11=$E1977,"y",Table1[[#This Row],[Asset Class]]="Local","")</f>
        <v>y</v>
      </c>
      <c r="R1977" s="86" t="str" cm="1">
        <f t="array" ref="R1977">_xlfn.IFS(Table1[[#This Row],[Asset Class]]&lt;&gt;"Local","y",R$11=$E1977,"y",Table1[[#This Row],[Asset Class]]="Local","")</f>
        <v>y</v>
      </c>
      <c r="S1977" s="341" t="str" cm="1">
        <f t="array" ref="S1977">_xlfn.IFS(Table1[[#This Row],[Asset Class]]&lt;&gt;"Local","y",S$11=$E1977,"y",Table1[[#This Row],[Asset Class]]="Local","")</f>
        <v>y</v>
      </c>
      <c r="T1977" s="50"/>
      <c r="U1977" s="95">
        <f>IF(Table1[[#This Row],[Asset Class]]&lt;&gt;"Local",0.25,IF(P1977="y",1,""))</f>
        <v>0.25</v>
      </c>
      <c r="V1977" s="415">
        <f>IF(Table1[[#This Row],[Asset Class]]&lt;&gt;"Local",0.25,IF(Q1977="y",1,""))</f>
        <v>0.25</v>
      </c>
      <c r="W1977" s="415">
        <f>IF(Table1[[#This Row],[Asset Class]]&lt;&gt;"Local",0.25,IF(R1977="y",1,""))</f>
        <v>0.25</v>
      </c>
      <c r="X1977" s="415">
        <f>IF(Table1[[#This Row],[Asset Class]]&lt;&gt;"Local",0.25,IF(S1977="y",1,""))</f>
        <v>0.25</v>
      </c>
      <c r="Y1977" s="95">
        <f t="shared" si="180"/>
        <v>1</v>
      </c>
      <c r="Z1977" s="50"/>
      <c r="AA1977" s="257">
        <f t="shared" si="181"/>
        <v>220612.75</v>
      </c>
      <c r="AB1977" s="258">
        <f t="shared" si="182"/>
        <v>220612.75</v>
      </c>
      <c r="AC1977" s="258">
        <f t="shared" si="183"/>
        <v>220612.75</v>
      </c>
      <c r="AD1977" s="258">
        <f t="shared" si="184"/>
        <v>220612.75</v>
      </c>
      <c r="AE1977" s="259">
        <f t="shared" si="185"/>
        <v>882451</v>
      </c>
    </row>
    <row r="1978" spans="1:31">
      <c r="A1978" s="26"/>
      <c r="B1978" s="210" t="s">
        <v>3432</v>
      </c>
      <c r="C1978" s="211" t="s">
        <v>3433</v>
      </c>
      <c r="D1978" s="211" t="s">
        <v>111</v>
      </c>
      <c r="E1978" s="211" t="s">
        <v>102</v>
      </c>
      <c r="F1978" s="241" t="s">
        <v>103</v>
      </c>
      <c r="G1978" s="357">
        <v>0.5</v>
      </c>
      <c r="H1978" s="360">
        <v>1687.7567662078466</v>
      </c>
      <c r="I1978" s="365">
        <v>143.96305955739601</v>
      </c>
      <c r="J1978" s="332">
        <f>Table1[[#This Row],[Embellishment Area (m2)]]*Table1[[#This Row],[Construction Unit Rate ($/m)]]*Table1[[#This Row],[Embellishment Area Factor]]</f>
        <v>121487.31392598915</v>
      </c>
      <c r="K1978" s="246">
        <v>0</v>
      </c>
      <c r="L1978" s="337">
        <v>39.027494808321961</v>
      </c>
      <c r="M1978" s="88">
        <f>Table1[[#This Row],[Size of land (m2)]]*Table1[[#This Row],[Land Unit Rate ($/m2)]]</f>
        <v>0</v>
      </c>
      <c r="N1978" s="244">
        <v>2021</v>
      </c>
      <c r="O1978" s="202">
        <f>ROUND(IF(Table1[[#This Row],[Valuation Year]]=2016,(Table1[[#This Row],[Total Construction Cost ($)]]+Table1[[#This Row],[Land Value]])*('General Input Sheet'!$G$38/'General Input Sheet'!$G$43),Table1[[#This Row],[Total Construction Cost ($)]]+Table1[[#This Row],[Land Value]]),0)</f>
        <v>121487</v>
      </c>
      <c r="P1978" s="123" t="str" cm="1">
        <f t="array" ref="P1978">_xlfn.IFS(Table1[[#This Row],[Asset Class]]&lt;&gt;"Local","y",P$11=$E1978,"y",Table1[[#This Row],[Asset Class]]="Local","")</f>
        <v/>
      </c>
      <c r="Q1978" s="86" t="str" cm="1">
        <f t="array" ref="Q1978">_xlfn.IFS(Table1[[#This Row],[Asset Class]]&lt;&gt;"Local","y",Q$11=$E1978,"y",Table1[[#This Row],[Asset Class]]="Local","")</f>
        <v/>
      </c>
      <c r="R1978" s="86" t="str" cm="1">
        <f t="array" ref="R1978">_xlfn.IFS(Table1[[#This Row],[Asset Class]]&lt;&gt;"Local","y",R$11=$E1978,"y",Table1[[#This Row],[Asset Class]]="Local","")</f>
        <v>y</v>
      </c>
      <c r="S1978" s="341" t="str" cm="1">
        <f t="array" ref="S1978">_xlfn.IFS(Table1[[#This Row],[Asset Class]]&lt;&gt;"Local","y",S$11=$E1978,"y",Table1[[#This Row],[Asset Class]]="Local","")</f>
        <v/>
      </c>
      <c r="T1978" s="50"/>
      <c r="U1978" s="95" t="str">
        <f>IF(Table1[[#This Row],[Asset Class]]&lt;&gt;"Local",0.25,IF(P1978="y",1,""))</f>
        <v/>
      </c>
      <c r="V1978" s="415" t="str">
        <f>IF(Table1[[#This Row],[Asset Class]]&lt;&gt;"Local",0.25,IF(Q1978="y",1,""))</f>
        <v/>
      </c>
      <c r="W1978" s="415">
        <f>IF(Table1[[#This Row],[Asset Class]]&lt;&gt;"Local",0.25,IF(R1978="y",1,""))</f>
        <v>1</v>
      </c>
      <c r="X1978" s="415" t="str">
        <f>IF(Table1[[#This Row],[Asset Class]]&lt;&gt;"Local",0.25,IF(S1978="y",1,""))</f>
        <v/>
      </c>
      <c r="Y1978" s="95">
        <f t="shared" si="180"/>
        <v>1</v>
      </c>
      <c r="Z1978" s="50"/>
      <c r="AA1978" s="257" t="str">
        <f t="shared" si="181"/>
        <v/>
      </c>
      <c r="AB1978" s="258" t="str">
        <f t="shared" si="182"/>
        <v/>
      </c>
      <c r="AC1978" s="258">
        <f t="shared" si="183"/>
        <v>121487</v>
      </c>
      <c r="AD1978" s="258" t="str">
        <f t="shared" si="184"/>
        <v/>
      </c>
      <c r="AE1978" s="259">
        <f t="shared" si="185"/>
        <v>121487</v>
      </c>
    </row>
    <row r="1979" spans="1:31">
      <c r="A1979" s="26"/>
      <c r="B1979" s="210" t="s">
        <v>3432</v>
      </c>
      <c r="C1979" s="211" t="s">
        <v>3434</v>
      </c>
      <c r="D1979" s="211" t="s">
        <v>111</v>
      </c>
      <c r="E1979" s="211" t="s">
        <v>102</v>
      </c>
      <c r="F1979" s="241" t="s">
        <v>108</v>
      </c>
      <c r="G1979" s="357">
        <v>0.5</v>
      </c>
      <c r="H1979" s="360">
        <v>3839.501975693011</v>
      </c>
      <c r="I1979" s="365">
        <v>143.96305955739601</v>
      </c>
      <c r="J1979" s="332">
        <f>Table1[[#This Row],[Embellishment Area (m2)]]*Table1[[#This Row],[Construction Unit Rate ($/m)]]*Table1[[#This Row],[Embellishment Area Factor]]</f>
        <v>276373.2257987163</v>
      </c>
      <c r="K1979" s="246">
        <v>0</v>
      </c>
      <c r="L1979" s="337">
        <v>39.027494808321961</v>
      </c>
      <c r="M1979" s="88">
        <f>Table1[[#This Row],[Size of land (m2)]]*Table1[[#This Row],[Land Unit Rate ($/m2)]]</f>
        <v>0</v>
      </c>
      <c r="N1979" s="244">
        <v>2021</v>
      </c>
      <c r="O1979" s="202">
        <f>ROUND(IF(Table1[[#This Row],[Valuation Year]]=2016,(Table1[[#This Row],[Total Construction Cost ($)]]+Table1[[#This Row],[Land Value]])*('General Input Sheet'!$G$38/'General Input Sheet'!$G$43),Table1[[#This Row],[Total Construction Cost ($)]]+Table1[[#This Row],[Land Value]]),0)</f>
        <v>276373</v>
      </c>
      <c r="P1979" s="123" t="str" cm="1">
        <f t="array" ref="P1979">_xlfn.IFS(Table1[[#This Row],[Asset Class]]&lt;&gt;"Local","y",P$11=$E1979,"y",Table1[[#This Row],[Asset Class]]="Local","")</f>
        <v/>
      </c>
      <c r="Q1979" s="86" t="str" cm="1">
        <f t="array" ref="Q1979">_xlfn.IFS(Table1[[#This Row],[Asset Class]]&lt;&gt;"Local","y",Q$11=$E1979,"y",Table1[[#This Row],[Asset Class]]="Local","")</f>
        <v/>
      </c>
      <c r="R1979" s="86" t="str" cm="1">
        <f t="array" ref="R1979">_xlfn.IFS(Table1[[#This Row],[Asset Class]]&lt;&gt;"Local","y",R$11=$E1979,"y",Table1[[#This Row],[Asset Class]]="Local","")</f>
        <v>y</v>
      </c>
      <c r="S1979" s="341" t="str" cm="1">
        <f t="array" ref="S1979">_xlfn.IFS(Table1[[#This Row],[Asset Class]]&lt;&gt;"Local","y",S$11=$E1979,"y",Table1[[#This Row],[Asset Class]]="Local","")</f>
        <v/>
      </c>
      <c r="T1979" s="50"/>
      <c r="U1979" s="95" t="str">
        <f>IF(Table1[[#This Row],[Asset Class]]&lt;&gt;"Local",0.25,IF(P1979="y",1,""))</f>
        <v/>
      </c>
      <c r="V1979" s="415" t="str">
        <f>IF(Table1[[#This Row],[Asset Class]]&lt;&gt;"Local",0.25,IF(Q1979="y",1,""))</f>
        <v/>
      </c>
      <c r="W1979" s="415">
        <f>IF(Table1[[#This Row],[Asset Class]]&lt;&gt;"Local",0.25,IF(R1979="y",1,""))</f>
        <v>1</v>
      </c>
      <c r="X1979" s="415" t="str">
        <f>IF(Table1[[#This Row],[Asset Class]]&lt;&gt;"Local",0.25,IF(S1979="y",1,""))</f>
        <v/>
      </c>
      <c r="Y1979" s="95">
        <f t="shared" si="180"/>
        <v>1</v>
      </c>
      <c r="Z1979" s="50"/>
      <c r="AA1979" s="257" t="str">
        <f t="shared" si="181"/>
        <v/>
      </c>
      <c r="AB1979" s="258" t="str">
        <f t="shared" si="182"/>
        <v/>
      </c>
      <c r="AC1979" s="258">
        <f t="shared" si="183"/>
        <v>276373</v>
      </c>
      <c r="AD1979" s="258" t="str">
        <f t="shared" si="184"/>
        <v/>
      </c>
      <c r="AE1979" s="259">
        <f t="shared" si="185"/>
        <v>276373</v>
      </c>
    </row>
    <row r="1980" spans="1:31">
      <c r="A1980" s="26"/>
      <c r="B1980" s="210" t="s">
        <v>3435</v>
      </c>
      <c r="C1980" s="211" t="s">
        <v>3436</v>
      </c>
      <c r="D1980" s="211" t="s">
        <v>111</v>
      </c>
      <c r="E1980" s="211" t="s">
        <v>114</v>
      </c>
      <c r="F1980" s="241" t="s">
        <v>108</v>
      </c>
      <c r="G1980" s="357">
        <v>0.5</v>
      </c>
      <c r="H1980" s="360">
        <v>16967.488050636672</v>
      </c>
      <c r="I1980" s="365">
        <v>77.371645491830151</v>
      </c>
      <c r="J1980" s="332">
        <f>Table1[[#This Row],[Embellishment Area (m2)]]*Table1[[#This Row],[Construction Unit Rate ($/m)]]*Table1[[#This Row],[Embellishment Area Factor]]</f>
        <v>656401.2351703624</v>
      </c>
      <c r="K1980" s="246">
        <v>0</v>
      </c>
      <c r="L1980" s="337">
        <v>51.919695325664051</v>
      </c>
      <c r="M1980" s="88">
        <f>Table1[[#This Row],[Size of land (m2)]]*Table1[[#This Row],[Land Unit Rate ($/m2)]]</f>
        <v>0</v>
      </c>
      <c r="N1980" s="244">
        <v>2021</v>
      </c>
      <c r="O1980" s="202">
        <f>ROUND(IF(Table1[[#This Row],[Valuation Year]]=2016,(Table1[[#This Row],[Total Construction Cost ($)]]+Table1[[#This Row],[Land Value]])*('General Input Sheet'!$G$38/'General Input Sheet'!$G$43),Table1[[#This Row],[Total Construction Cost ($)]]+Table1[[#This Row],[Land Value]]),0)</f>
        <v>656401</v>
      </c>
      <c r="P1980" s="123" t="str" cm="1">
        <f t="array" ref="P1980">_xlfn.IFS(Table1[[#This Row],[Asset Class]]&lt;&gt;"Local","y",P$11=$E1980,"y",Table1[[#This Row],[Asset Class]]="Local","")</f>
        <v/>
      </c>
      <c r="Q1980" s="86" t="str" cm="1">
        <f t="array" ref="Q1980">_xlfn.IFS(Table1[[#This Row],[Asset Class]]&lt;&gt;"Local","y",Q$11=$E1980,"y",Table1[[#This Row],[Asset Class]]="Local","")</f>
        <v/>
      </c>
      <c r="R1980" s="86" t="str" cm="1">
        <f t="array" ref="R1980">_xlfn.IFS(Table1[[#This Row],[Asset Class]]&lt;&gt;"Local","y",R$11=$E1980,"y",Table1[[#This Row],[Asset Class]]="Local","")</f>
        <v/>
      </c>
      <c r="S1980" s="341" t="str" cm="1">
        <f t="array" ref="S1980">_xlfn.IFS(Table1[[#This Row],[Asset Class]]&lt;&gt;"Local","y",S$11=$E1980,"y",Table1[[#This Row],[Asset Class]]="Local","")</f>
        <v>y</v>
      </c>
      <c r="T1980" s="50"/>
      <c r="U1980" s="95" t="str">
        <f>IF(Table1[[#This Row],[Asset Class]]&lt;&gt;"Local",0.25,IF(P1980="y",1,""))</f>
        <v/>
      </c>
      <c r="V1980" s="415" t="str">
        <f>IF(Table1[[#This Row],[Asset Class]]&lt;&gt;"Local",0.25,IF(Q1980="y",1,""))</f>
        <v/>
      </c>
      <c r="W1980" s="415" t="str">
        <f>IF(Table1[[#This Row],[Asset Class]]&lt;&gt;"Local",0.25,IF(R1980="y",1,""))</f>
        <v/>
      </c>
      <c r="X1980" s="415">
        <f>IF(Table1[[#This Row],[Asset Class]]&lt;&gt;"Local",0.25,IF(S1980="y",1,""))</f>
        <v>1</v>
      </c>
      <c r="Y1980" s="95">
        <f t="shared" si="180"/>
        <v>1</v>
      </c>
      <c r="Z1980" s="50"/>
      <c r="AA1980" s="257" t="str">
        <f t="shared" si="181"/>
        <v/>
      </c>
      <c r="AB1980" s="258" t="str">
        <f t="shared" si="182"/>
        <v/>
      </c>
      <c r="AC1980" s="258" t="str">
        <f t="shared" si="183"/>
        <v/>
      </c>
      <c r="AD1980" s="258">
        <f t="shared" si="184"/>
        <v>656401</v>
      </c>
      <c r="AE1980" s="259">
        <f t="shared" si="185"/>
        <v>656401</v>
      </c>
    </row>
    <row r="1981" spans="1:31">
      <c r="A1981" s="26"/>
      <c r="B1981" s="210" t="s">
        <v>3437</v>
      </c>
      <c r="C1981" s="211" t="s">
        <v>3438</v>
      </c>
      <c r="D1981" s="211" t="s">
        <v>111</v>
      </c>
      <c r="E1981" s="211" t="s">
        <v>114</v>
      </c>
      <c r="F1981" s="241" t="s">
        <v>103</v>
      </c>
      <c r="G1981" s="357">
        <v>0.5</v>
      </c>
      <c r="H1981" s="360">
        <v>1195.5647691916195</v>
      </c>
      <c r="I1981" s="365">
        <v>77.371645491830151</v>
      </c>
      <c r="J1981" s="332">
        <f>Table1[[#This Row],[Embellishment Area (m2)]]*Table1[[#This Row],[Construction Unit Rate ($/m)]]*Table1[[#This Row],[Embellishment Area Factor]]</f>
        <v>46251.406742207859</v>
      </c>
      <c r="K1981" s="246">
        <v>0</v>
      </c>
      <c r="L1981" s="337">
        <v>51.919695325664051</v>
      </c>
      <c r="M1981" s="88">
        <f>Table1[[#This Row],[Size of land (m2)]]*Table1[[#This Row],[Land Unit Rate ($/m2)]]</f>
        <v>0</v>
      </c>
      <c r="N1981" s="244">
        <v>2021</v>
      </c>
      <c r="O1981" s="202">
        <f>ROUND(IF(Table1[[#This Row],[Valuation Year]]=2016,(Table1[[#This Row],[Total Construction Cost ($)]]+Table1[[#This Row],[Land Value]])*('General Input Sheet'!$G$38/'General Input Sheet'!$G$43),Table1[[#This Row],[Total Construction Cost ($)]]+Table1[[#This Row],[Land Value]]),0)</f>
        <v>46251</v>
      </c>
      <c r="P1981" s="123" t="str" cm="1">
        <f t="array" ref="P1981">_xlfn.IFS(Table1[[#This Row],[Asset Class]]&lt;&gt;"Local","y",P$11=$E1981,"y",Table1[[#This Row],[Asset Class]]="Local","")</f>
        <v/>
      </c>
      <c r="Q1981" s="86" t="str" cm="1">
        <f t="array" ref="Q1981">_xlfn.IFS(Table1[[#This Row],[Asset Class]]&lt;&gt;"Local","y",Q$11=$E1981,"y",Table1[[#This Row],[Asset Class]]="Local","")</f>
        <v/>
      </c>
      <c r="R1981" s="86" t="str" cm="1">
        <f t="array" ref="R1981">_xlfn.IFS(Table1[[#This Row],[Asset Class]]&lt;&gt;"Local","y",R$11=$E1981,"y",Table1[[#This Row],[Asset Class]]="Local","")</f>
        <v/>
      </c>
      <c r="S1981" s="341" t="str" cm="1">
        <f t="array" ref="S1981">_xlfn.IFS(Table1[[#This Row],[Asset Class]]&lt;&gt;"Local","y",S$11=$E1981,"y",Table1[[#This Row],[Asset Class]]="Local","")</f>
        <v>y</v>
      </c>
      <c r="T1981" s="50"/>
      <c r="U1981" s="95" t="str">
        <f>IF(Table1[[#This Row],[Asset Class]]&lt;&gt;"Local",0.25,IF(P1981="y",1,""))</f>
        <v/>
      </c>
      <c r="V1981" s="415" t="str">
        <f>IF(Table1[[#This Row],[Asset Class]]&lt;&gt;"Local",0.25,IF(Q1981="y",1,""))</f>
        <v/>
      </c>
      <c r="W1981" s="415" t="str">
        <f>IF(Table1[[#This Row],[Asset Class]]&lt;&gt;"Local",0.25,IF(R1981="y",1,""))</f>
        <v/>
      </c>
      <c r="X1981" s="415">
        <f>IF(Table1[[#This Row],[Asset Class]]&lt;&gt;"Local",0.25,IF(S1981="y",1,""))</f>
        <v>1</v>
      </c>
      <c r="Y1981" s="95">
        <f t="shared" si="180"/>
        <v>1</v>
      </c>
      <c r="Z1981" s="50"/>
      <c r="AA1981" s="257" t="str">
        <f t="shared" si="181"/>
        <v/>
      </c>
      <c r="AB1981" s="258" t="str">
        <f t="shared" si="182"/>
        <v/>
      </c>
      <c r="AC1981" s="258" t="str">
        <f t="shared" si="183"/>
        <v/>
      </c>
      <c r="AD1981" s="258">
        <f t="shared" si="184"/>
        <v>46251</v>
      </c>
      <c r="AE1981" s="259">
        <f t="shared" si="185"/>
        <v>46251</v>
      </c>
    </row>
    <row r="1982" spans="1:31">
      <c r="A1982" s="26"/>
      <c r="B1982" s="210" t="s">
        <v>3437</v>
      </c>
      <c r="C1982" s="211" t="s">
        <v>3439</v>
      </c>
      <c r="D1982" s="211" t="s">
        <v>111</v>
      </c>
      <c r="E1982" s="211" t="s">
        <v>114</v>
      </c>
      <c r="F1982" s="241" t="s">
        <v>108</v>
      </c>
      <c r="G1982" s="357">
        <v>0.5</v>
      </c>
      <c r="H1982" s="360">
        <v>14879.431895995254</v>
      </c>
      <c r="I1982" s="365">
        <v>77.371645491830151</v>
      </c>
      <c r="J1982" s="332">
        <f>Table1[[#This Row],[Embellishment Area (m2)]]*Table1[[#This Row],[Construction Unit Rate ($/m)]]*Table1[[#This Row],[Embellishment Area Factor]]</f>
        <v>575623.06488838745</v>
      </c>
      <c r="K1982" s="246">
        <v>0</v>
      </c>
      <c r="L1982" s="337">
        <v>51.919695325664051</v>
      </c>
      <c r="M1982" s="88">
        <f>Table1[[#This Row],[Size of land (m2)]]*Table1[[#This Row],[Land Unit Rate ($/m2)]]</f>
        <v>0</v>
      </c>
      <c r="N1982" s="244">
        <v>2021</v>
      </c>
      <c r="O1982" s="202">
        <f>ROUND(IF(Table1[[#This Row],[Valuation Year]]=2016,(Table1[[#This Row],[Total Construction Cost ($)]]+Table1[[#This Row],[Land Value]])*('General Input Sheet'!$G$38/'General Input Sheet'!$G$43),Table1[[#This Row],[Total Construction Cost ($)]]+Table1[[#This Row],[Land Value]]),0)</f>
        <v>575623</v>
      </c>
      <c r="P1982" s="123" t="str" cm="1">
        <f t="array" ref="P1982">_xlfn.IFS(Table1[[#This Row],[Asset Class]]&lt;&gt;"Local","y",P$11=$E1982,"y",Table1[[#This Row],[Asset Class]]="Local","")</f>
        <v/>
      </c>
      <c r="Q1982" s="86" t="str" cm="1">
        <f t="array" ref="Q1982">_xlfn.IFS(Table1[[#This Row],[Asset Class]]&lt;&gt;"Local","y",Q$11=$E1982,"y",Table1[[#This Row],[Asset Class]]="Local","")</f>
        <v/>
      </c>
      <c r="R1982" s="86" t="str" cm="1">
        <f t="array" ref="R1982">_xlfn.IFS(Table1[[#This Row],[Asset Class]]&lt;&gt;"Local","y",R$11=$E1982,"y",Table1[[#This Row],[Asset Class]]="Local","")</f>
        <v/>
      </c>
      <c r="S1982" s="341" t="str" cm="1">
        <f t="array" ref="S1982">_xlfn.IFS(Table1[[#This Row],[Asset Class]]&lt;&gt;"Local","y",S$11=$E1982,"y",Table1[[#This Row],[Asset Class]]="Local","")</f>
        <v>y</v>
      </c>
      <c r="T1982" s="50"/>
      <c r="U1982" s="95" t="str">
        <f>IF(Table1[[#This Row],[Asset Class]]&lt;&gt;"Local",0.25,IF(P1982="y",1,""))</f>
        <v/>
      </c>
      <c r="V1982" s="415" t="str">
        <f>IF(Table1[[#This Row],[Asset Class]]&lt;&gt;"Local",0.25,IF(Q1982="y",1,""))</f>
        <v/>
      </c>
      <c r="W1982" s="415" t="str">
        <f>IF(Table1[[#This Row],[Asset Class]]&lt;&gt;"Local",0.25,IF(R1982="y",1,""))</f>
        <v/>
      </c>
      <c r="X1982" s="415">
        <f>IF(Table1[[#This Row],[Asset Class]]&lt;&gt;"Local",0.25,IF(S1982="y",1,""))</f>
        <v>1</v>
      </c>
      <c r="Y1982" s="95">
        <f t="shared" si="180"/>
        <v>1</v>
      </c>
      <c r="Z1982" s="50"/>
      <c r="AA1982" s="257" t="str">
        <f t="shared" si="181"/>
        <v/>
      </c>
      <c r="AB1982" s="258" t="str">
        <f t="shared" si="182"/>
        <v/>
      </c>
      <c r="AC1982" s="258" t="str">
        <f t="shared" si="183"/>
        <v/>
      </c>
      <c r="AD1982" s="258">
        <f t="shared" si="184"/>
        <v>575623</v>
      </c>
      <c r="AE1982" s="259">
        <f t="shared" si="185"/>
        <v>575623</v>
      </c>
    </row>
    <row r="1983" spans="1:31">
      <c r="A1983" s="26"/>
      <c r="B1983" s="210" t="s">
        <v>3440</v>
      </c>
      <c r="C1983" s="211" t="s">
        <v>3441</v>
      </c>
      <c r="D1983" s="211" t="s">
        <v>106</v>
      </c>
      <c r="E1983" s="211" t="s">
        <v>107</v>
      </c>
      <c r="F1983" s="241" t="s">
        <v>103</v>
      </c>
      <c r="G1983" s="357">
        <v>0.5</v>
      </c>
      <c r="H1983" s="360">
        <v>25786.651432644187</v>
      </c>
      <c r="I1983" s="365">
        <v>295.91815694928124</v>
      </c>
      <c r="J1983" s="332">
        <f>Table1[[#This Row],[Embellishment Area (m2)]]*Table1[[#This Row],[Construction Unit Rate ($/m)]]*Table1[[#This Row],[Embellishment Area Factor]]</f>
        <v>3815369.1829208052</v>
      </c>
      <c r="K1983" s="246">
        <v>51573.302865288373</v>
      </c>
      <c r="L1983" s="337">
        <v>157.26221918381682</v>
      </c>
      <c r="M1983" s="88">
        <f>Table1[[#This Row],[Size of land (m2)]]*Table1[[#This Row],[Land Unit Rate ($/m2)]]</f>
        <v>8110532.0592343481</v>
      </c>
      <c r="N1983" s="244">
        <v>2021</v>
      </c>
      <c r="O1983" s="202">
        <f>ROUND(IF(Table1[[#This Row],[Valuation Year]]=2016,(Table1[[#This Row],[Total Construction Cost ($)]]+Table1[[#This Row],[Land Value]])*('General Input Sheet'!$G$38/'General Input Sheet'!$G$43),Table1[[#This Row],[Total Construction Cost ($)]]+Table1[[#This Row],[Land Value]]),0)</f>
        <v>11925901</v>
      </c>
      <c r="P1983" s="123" t="str" cm="1">
        <f t="array" ref="P1983">_xlfn.IFS(Table1[[#This Row],[Asset Class]]&lt;&gt;"Local","y",P$11=$E1983,"y",Table1[[#This Row],[Asset Class]]="Local","")</f>
        <v>y</v>
      </c>
      <c r="Q1983" s="86" t="str" cm="1">
        <f t="array" ref="Q1983">_xlfn.IFS(Table1[[#This Row],[Asset Class]]&lt;&gt;"Local","y",Q$11=$E1983,"y",Table1[[#This Row],[Asset Class]]="Local","")</f>
        <v>y</v>
      </c>
      <c r="R1983" s="86" t="str" cm="1">
        <f t="array" ref="R1983">_xlfn.IFS(Table1[[#This Row],[Asset Class]]&lt;&gt;"Local","y",R$11=$E1983,"y",Table1[[#This Row],[Asset Class]]="Local","")</f>
        <v>y</v>
      </c>
      <c r="S1983" s="341" t="str" cm="1">
        <f t="array" ref="S1983">_xlfn.IFS(Table1[[#This Row],[Asset Class]]&lt;&gt;"Local","y",S$11=$E1983,"y",Table1[[#This Row],[Asset Class]]="Local","")</f>
        <v>y</v>
      </c>
      <c r="T1983" s="50"/>
      <c r="U1983" s="95">
        <f>IF(Table1[[#This Row],[Asset Class]]&lt;&gt;"Local",0.25,IF(P1983="y",1,""))</f>
        <v>0.25</v>
      </c>
      <c r="V1983" s="415">
        <f>IF(Table1[[#This Row],[Asset Class]]&lt;&gt;"Local",0.25,IF(Q1983="y",1,""))</f>
        <v>0.25</v>
      </c>
      <c r="W1983" s="415">
        <f>IF(Table1[[#This Row],[Asset Class]]&lt;&gt;"Local",0.25,IF(R1983="y",1,""))</f>
        <v>0.25</v>
      </c>
      <c r="X1983" s="415">
        <f>IF(Table1[[#This Row],[Asset Class]]&lt;&gt;"Local",0.25,IF(S1983="y",1,""))</f>
        <v>0.25</v>
      </c>
      <c r="Y1983" s="95">
        <f t="shared" si="180"/>
        <v>1</v>
      </c>
      <c r="Z1983" s="50"/>
      <c r="AA1983" s="257">
        <f t="shared" si="181"/>
        <v>2981475.25</v>
      </c>
      <c r="AB1983" s="258">
        <f t="shared" si="182"/>
        <v>2981475.25</v>
      </c>
      <c r="AC1983" s="258">
        <f t="shared" si="183"/>
        <v>2981475.25</v>
      </c>
      <c r="AD1983" s="258">
        <f t="shared" si="184"/>
        <v>2981475.25</v>
      </c>
      <c r="AE1983" s="259">
        <f t="shared" si="185"/>
        <v>11925901</v>
      </c>
    </row>
    <row r="1984" spans="1:31">
      <c r="A1984" s="26"/>
      <c r="B1984" s="210" t="s">
        <v>3442</v>
      </c>
      <c r="C1984" s="211" t="s">
        <v>3443</v>
      </c>
      <c r="D1984" s="211" t="s">
        <v>111</v>
      </c>
      <c r="E1984" s="211" t="s">
        <v>114</v>
      </c>
      <c r="F1984" s="241" t="s">
        <v>108</v>
      </c>
      <c r="G1984" s="357">
        <v>0.5</v>
      </c>
      <c r="H1984" s="360">
        <v>7822.3995496724247</v>
      </c>
      <c r="I1984" s="365">
        <v>77.371645491830151</v>
      </c>
      <c r="J1984" s="332">
        <f>Table1[[#This Row],[Embellishment Area (m2)]]*Table1[[#This Row],[Construction Unit Rate ($/m)]]*Table1[[#This Row],[Embellishment Area Factor]]</f>
        <v>302615.9624263533</v>
      </c>
      <c r="K1984" s="246">
        <v>0</v>
      </c>
      <c r="L1984" s="337">
        <v>51.919695325664051</v>
      </c>
      <c r="M1984" s="88">
        <f>Table1[[#This Row],[Size of land (m2)]]*Table1[[#This Row],[Land Unit Rate ($/m2)]]</f>
        <v>0</v>
      </c>
      <c r="N1984" s="244">
        <v>2021</v>
      </c>
      <c r="O1984" s="202">
        <f>ROUND(IF(Table1[[#This Row],[Valuation Year]]=2016,(Table1[[#This Row],[Total Construction Cost ($)]]+Table1[[#This Row],[Land Value]])*('General Input Sheet'!$G$38/'General Input Sheet'!$G$43),Table1[[#This Row],[Total Construction Cost ($)]]+Table1[[#This Row],[Land Value]]),0)</f>
        <v>302616</v>
      </c>
      <c r="P1984" s="123" t="str" cm="1">
        <f t="array" ref="P1984">_xlfn.IFS(Table1[[#This Row],[Asset Class]]&lt;&gt;"Local","y",P$11=$E1984,"y",Table1[[#This Row],[Asset Class]]="Local","")</f>
        <v/>
      </c>
      <c r="Q1984" s="86" t="str" cm="1">
        <f t="array" ref="Q1984">_xlfn.IFS(Table1[[#This Row],[Asset Class]]&lt;&gt;"Local","y",Q$11=$E1984,"y",Table1[[#This Row],[Asset Class]]="Local","")</f>
        <v/>
      </c>
      <c r="R1984" s="86" t="str" cm="1">
        <f t="array" ref="R1984">_xlfn.IFS(Table1[[#This Row],[Asset Class]]&lt;&gt;"Local","y",R$11=$E1984,"y",Table1[[#This Row],[Asset Class]]="Local","")</f>
        <v/>
      </c>
      <c r="S1984" s="341" t="str" cm="1">
        <f t="array" ref="S1984">_xlfn.IFS(Table1[[#This Row],[Asset Class]]&lt;&gt;"Local","y",S$11=$E1984,"y",Table1[[#This Row],[Asset Class]]="Local","")</f>
        <v>y</v>
      </c>
      <c r="T1984" s="50"/>
      <c r="U1984" s="95" t="str">
        <f>IF(Table1[[#This Row],[Asset Class]]&lt;&gt;"Local",0.25,IF(P1984="y",1,""))</f>
        <v/>
      </c>
      <c r="V1984" s="415" t="str">
        <f>IF(Table1[[#This Row],[Asset Class]]&lt;&gt;"Local",0.25,IF(Q1984="y",1,""))</f>
        <v/>
      </c>
      <c r="W1984" s="415" t="str">
        <f>IF(Table1[[#This Row],[Asset Class]]&lt;&gt;"Local",0.25,IF(R1984="y",1,""))</f>
        <v/>
      </c>
      <c r="X1984" s="415">
        <f>IF(Table1[[#This Row],[Asset Class]]&lt;&gt;"Local",0.25,IF(S1984="y",1,""))</f>
        <v>1</v>
      </c>
      <c r="Y1984" s="95">
        <f t="shared" si="180"/>
        <v>1</v>
      </c>
      <c r="Z1984" s="50"/>
      <c r="AA1984" s="257" t="str">
        <f t="shared" si="181"/>
        <v/>
      </c>
      <c r="AB1984" s="258" t="str">
        <f t="shared" si="182"/>
        <v/>
      </c>
      <c r="AC1984" s="258" t="str">
        <f t="shared" si="183"/>
        <v/>
      </c>
      <c r="AD1984" s="258">
        <f t="shared" si="184"/>
        <v>302616</v>
      </c>
      <c r="AE1984" s="259">
        <f t="shared" si="185"/>
        <v>302616</v>
      </c>
    </row>
    <row r="1985" spans="1:31">
      <c r="A1985" s="26"/>
      <c r="B1985" s="210" t="s">
        <v>3444</v>
      </c>
      <c r="C1985" s="211" t="s">
        <v>3445</v>
      </c>
      <c r="D1985" s="211" t="s">
        <v>111</v>
      </c>
      <c r="E1985" s="211" t="s">
        <v>114</v>
      </c>
      <c r="F1985" s="241" t="s">
        <v>108</v>
      </c>
      <c r="G1985" s="357">
        <v>0.5</v>
      </c>
      <c r="H1985" s="360">
        <v>7254.0081188511849</v>
      </c>
      <c r="I1985" s="365">
        <v>77.371645491830151</v>
      </c>
      <c r="J1985" s="332">
        <f>Table1[[#This Row],[Embellishment Area (m2)]]*Table1[[#This Row],[Construction Unit Rate ($/m)]]*Table1[[#This Row],[Embellishment Area Factor]]</f>
        <v>280627.27228330582</v>
      </c>
      <c r="K1985" s="246">
        <v>0</v>
      </c>
      <c r="L1985" s="337">
        <v>51.919695325664051</v>
      </c>
      <c r="M1985" s="88">
        <f>Table1[[#This Row],[Size of land (m2)]]*Table1[[#This Row],[Land Unit Rate ($/m2)]]</f>
        <v>0</v>
      </c>
      <c r="N1985" s="244">
        <v>2021</v>
      </c>
      <c r="O1985" s="202">
        <f>ROUND(IF(Table1[[#This Row],[Valuation Year]]=2016,(Table1[[#This Row],[Total Construction Cost ($)]]+Table1[[#This Row],[Land Value]])*('General Input Sheet'!$G$38/'General Input Sheet'!$G$43),Table1[[#This Row],[Total Construction Cost ($)]]+Table1[[#This Row],[Land Value]]),0)</f>
        <v>280627</v>
      </c>
      <c r="P1985" s="123" t="str" cm="1">
        <f t="array" ref="P1985">_xlfn.IFS(Table1[[#This Row],[Asset Class]]&lt;&gt;"Local","y",P$11=$E1985,"y",Table1[[#This Row],[Asset Class]]="Local","")</f>
        <v/>
      </c>
      <c r="Q1985" s="86" t="str" cm="1">
        <f t="array" ref="Q1985">_xlfn.IFS(Table1[[#This Row],[Asset Class]]&lt;&gt;"Local","y",Q$11=$E1985,"y",Table1[[#This Row],[Asset Class]]="Local","")</f>
        <v/>
      </c>
      <c r="R1985" s="86" t="str" cm="1">
        <f t="array" ref="R1985">_xlfn.IFS(Table1[[#This Row],[Asset Class]]&lt;&gt;"Local","y",R$11=$E1985,"y",Table1[[#This Row],[Asset Class]]="Local","")</f>
        <v/>
      </c>
      <c r="S1985" s="341" t="str" cm="1">
        <f t="array" ref="S1985">_xlfn.IFS(Table1[[#This Row],[Asset Class]]&lt;&gt;"Local","y",S$11=$E1985,"y",Table1[[#This Row],[Asset Class]]="Local","")</f>
        <v>y</v>
      </c>
      <c r="T1985" s="50"/>
      <c r="U1985" s="95" t="str">
        <f>IF(Table1[[#This Row],[Asset Class]]&lt;&gt;"Local",0.25,IF(P1985="y",1,""))</f>
        <v/>
      </c>
      <c r="V1985" s="415" t="str">
        <f>IF(Table1[[#This Row],[Asset Class]]&lt;&gt;"Local",0.25,IF(Q1985="y",1,""))</f>
        <v/>
      </c>
      <c r="W1985" s="415" t="str">
        <f>IF(Table1[[#This Row],[Asset Class]]&lt;&gt;"Local",0.25,IF(R1985="y",1,""))</f>
        <v/>
      </c>
      <c r="X1985" s="415">
        <f>IF(Table1[[#This Row],[Asset Class]]&lt;&gt;"Local",0.25,IF(S1985="y",1,""))</f>
        <v>1</v>
      </c>
      <c r="Y1985" s="95">
        <f t="shared" si="180"/>
        <v>1</v>
      </c>
      <c r="Z1985" s="50"/>
      <c r="AA1985" s="257" t="str">
        <f t="shared" si="181"/>
        <v/>
      </c>
      <c r="AB1985" s="258" t="str">
        <f t="shared" si="182"/>
        <v/>
      </c>
      <c r="AC1985" s="258" t="str">
        <f t="shared" si="183"/>
        <v/>
      </c>
      <c r="AD1985" s="258">
        <f t="shared" si="184"/>
        <v>280627</v>
      </c>
      <c r="AE1985" s="259">
        <f t="shared" si="185"/>
        <v>280627</v>
      </c>
    </row>
    <row r="1986" spans="1:31">
      <c r="A1986" s="26"/>
      <c r="B1986" s="210" t="s">
        <v>3444</v>
      </c>
      <c r="C1986" s="211" t="s">
        <v>3446</v>
      </c>
      <c r="D1986" s="211" t="s">
        <v>111</v>
      </c>
      <c r="E1986" s="211" t="s">
        <v>114</v>
      </c>
      <c r="F1986" s="241" t="s">
        <v>103</v>
      </c>
      <c r="G1986" s="357">
        <v>0.5</v>
      </c>
      <c r="H1986" s="360">
        <v>5916.1871248795251</v>
      </c>
      <c r="I1986" s="365">
        <v>77.371645491830151</v>
      </c>
      <c r="J1986" s="332">
        <f>Table1[[#This Row],[Embellishment Area (m2)]]*Table1[[#This Row],[Construction Unit Rate ($/m)]]*Table1[[#This Row],[Embellishment Area Factor]]</f>
        <v>228872.56644475425</v>
      </c>
      <c r="K1986" s="246">
        <v>0</v>
      </c>
      <c r="L1986" s="337">
        <v>51.919695325664051</v>
      </c>
      <c r="M1986" s="88">
        <f>Table1[[#This Row],[Size of land (m2)]]*Table1[[#This Row],[Land Unit Rate ($/m2)]]</f>
        <v>0</v>
      </c>
      <c r="N1986" s="244">
        <v>2021</v>
      </c>
      <c r="O1986" s="202">
        <f>ROUND(IF(Table1[[#This Row],[Valuation Year]]=2016,(Table1[[#This Row],[Total Construction Cost ($)]]+Table1[[#This Row],[Land Value]])*('General Input Sheet'!$G$38/'General Input Sheet'!$G$43),Table1[[#This Row],[Total Construction Cost ($)]]+Table1[[#This Row],[Land Value]]),0)</f>
        <v>228873</v>
      </c>
      <c r="P1986" s="123" t="str" cm="1">
        <f t="array" ref="P1986">_xlfn.IFS(Table1[[#This Row],[Asset Class]]&lt;&gt;"Local","y",P$11=$E1986,"y",Table1[[#This Row],[Asset Class]]="Local","")</f>
        <v/>
      </c>
      <c r="Q1986" s="86" t="str" cm="1">
        <f t="array" ref="Q1986">_xlfn.IFS(Table1[[#This Row],[Asset Class]]&lt;&gt;"Local","y",Q$11=$E1986,"y",Table1[[#This Row],[Asset Class]]="Local","")</f>
        <v/>
      </c>
      <c r="R1986" s="86" t="str" cm="1">
        <f t="array" ref="R1986">_xlfn.IFS(Table1[[#This Row],[Asset Class]]&lt;&gt;"Local","y",R$11=$E1986,"y",Table1[[#This Row],[Asset Class]]="Local","")</f>
        <v/>
      </c>
      <c r="S1986" s="341" t="str" cm="1">
        <f t="array" ref="S1986">_xlfn.IFS(Table1[[#This Row],[Asset Class]]&lt;&gt;"Local","y",S$11=$E1986,"y",Table1[[#This Row],[Asset Class]]="Local","")</f>
        <v>y</v>
      </c>
      <c r="T1986" s="50"/>
      <c r="U1986" s="95" t="str">
        <f>IF(Table1[[#This Row],[Asset Class]]&lt;&gt;"Local",0.25,IF(P1986="y",1,""))</f>
        <v/>
      </c>
      <c r="V1986" s="415" t="str">
        <f>IF(Table1[[#This Row],[Asset Class]]&lt;&gt;"Local",0.25,IF(Q1986="y",1,""))</f>
        <v/>
      </c>
      <c r="W1986" s="415" t="str">
        <f>IF(Table1[[#This Row],[Asset Class]]&lt;&gt;"Local",0.25,IF(R1986="y",1,""))</f>
        <v/>
      </c>
      <c r="X1986" s="415">
        <f>IF(Table1[[#This Row],[Asset Class]]&lt;&gt;"Local",0.25,IF(S1986="y",1,""))</f>
        <v>1</v>
      </c>
      <c r="Y1986" s="95">
        <f t="shared" si="180"/>
        <v>1</v>
      </c>
      <c r="Z1986" s="50"/>
      <c r="AA1986" s="257" t="str">
        <f t="shared" si="181"/>
        <v/>
      </c>
      <c r="AB1986" s="258" t="str">
        <f t="shared" si="182"/>
        <v/>
      </c>
      <c r="AC1986" s="258" t="str">
        <f t="shared" si="183"/>
        <v/>
      </c>
      <c r="AD1986" s="258">
        <f t="shared" si="184"/>
        <v>228873</v>
      </c>
      <c r="AE1986" s="259">
        <f t="shared" si="185"/>
        <v>228873</v>
      </c>
    </row>
    <row r="1987" spans="1:31">
      <c r="A1987" s="26"/>
      <c r="B1987" s="210" t="s">
        <v>3447</v>
      </c>
      <c r="C1987" s="211" t="s">
        <v>3448</v>
      </c>
      <c r="D1987" s="211" t="s">
        <v>111</v>
      </c>
      <c r="E1987" s="211" t="s">
        <v>114</v>
      </c>
      <c r="F1987" s="241" t="s">
        <v>103</v>
      </c>
      <c r="G1987" s="357">
        <v>0.5</v>
      </c>
      <c r="H1987" s="360">
        <v>2730.4651178521417</v>
      </c>
      <c r="I1987" s="365">
        <v>77.371645491830151</v>
      </c>
      <c r="J1987" s="332">
        <f>Table1[[#This Row],[Embellishment Area (m2)]]*Table1[[#This Row],[Construction Unit Rate ($/m)]]*Table1[[#This Row],[Embellishment Area Factor]]</f>
        <v>105630.28956313207</v>
      </c>
      <c r="K1987" s="246">
        <v>0</v>
      </c>
      <c r="L1987" s="337">
        <v>51.919695325664051</v>
      </c>
      <c r="M1987" s="88">
        <f>Table1[[#This Row],[Size of land (m2)]]*Table1[[#This Row],[Land Unit Rate ($/m2)]]</f>
        <v>0</v>
      </c>
      <c r="N1987" s="244">
        <v>2021</v>
      </c>
      <c r="O1987" s="202">
        <f>ROUND(IF(Table1[[#This Row],[Valuation Year]]=2016,(Table1[[#This Row],[Total Construction Cost ($)]]+Table1[[#This Row],[Land Value]])*('General Input Sheet'!$G$38/'General Input Sheet'!$G$43),Table1[[#This Row],[Total Construction Cost ($)]]+Table1[[#This Row],[Land Value]]),0)</f>
        <v>105630</v>
      </c>
      <c r="P1987" s="123" t="str" cm="1">
        <f t="array" ref="P1987">_xlfn.IFS(Table1[[#This Row],[Asset Class]]&lt;&gt;"Local","y",P$11=$E1987,"y",Table1[[#This Row],[Asset Class]]="Local","")</f>
        <v/>
      </c>
      <c r="Q1987" s="86" t="str" cm="1">
        <f t="array" ref="Q1987">_xlfn.IFS(Table1[[#This Row],[Asset Class]]&lt;&gt;"Local","y",Q$11=$E1987,"y",Table1[[#This Row],[Asset Class]]="Local","")</f>
        <v/>
      </c>
      <c r="R1987" s="86" t="str" cm="1">
        <f t="array" ref="R1987">_xlfn.IFS(Table1[[#This Row],[Asset Class]]&lt;&gt;"Local","y",R$11=$E1987,"y",Table1[[#This Row],[Asset Class]]="Local","")</f>
        <v/>
      </c>
      <c r="S1987" s="341" t="str" cm="1">
        <f t="array" ref="S1987">_xlfn.IFS(Table1[[#This Row],[Asset Class]]&lt;&gt;"Local","y",S$11=$E1987,"y",Table1[[#This Row],[Asset Class]]="Local","")</f>
        <v>y</v>
      </c>
      <c r="T1987" s="50"/>
      <c r="U1987" s="95" t="str">
        <f>IF(Table1[[#This Row],[Asset Class]]&lt;&gt;"Local",0.25,IF(P1987="y",1,""))</f>
        <v/>
      </c>
      <c r="V1987" s="415" t="str">
        <f>IF(Table1[[#This Row],[Asset Class]]&lt;&gt;"Local",0.25,IF(Q1987="y",1,""))</f>
        <v/>
      </c>
      <c r="W1987" s="415" t="str">
        <f>IF(Table1[[#This Row],[Asset Class]]&lt;&gt;"Local",0.25,IF(R1987="y",1,""))</f>
        <v/>
      </c>
      <c r="X1987" s="415">
        <f>IF(Table1[[#This Row],[Asset Class]]&lt;&gt;"Local",0.25,IF(S1987="y",1,""))</f>
        <v>1</v>
      </c>
      <c r="Y1987" s="95">
        <f t="shared" si="180"/>
        <v>1</v>
      </c>
      <c r="Z1987" s="50"/>
      <c r="AA1987" s="257" t="str">
        <f t="shared" si="181"/>
        <v/>
      </c>
      <c r="AB1987" s="258" t="str">
        <f t="shared" si="182"/>
        <v/>
      </c>
      <c r="AC1987" s="258" t="str">
        <f t="shared" si="183"/>
        <v/>
      </c>
      <c r="AD1987" s="258">
        <f t="shared" si="184"/>
        <v>105630</v>
      </c>
      <c r="AE1987" s="259">
        <f t="shared" si="185"/>
        <v>105630</v>
      </c>
    </row>
    <row r="1988" spans="1:31">
      <c r="A1988" s="26"/>
      <c r="B1988" s="210" t="s">
        <v>3449</v>
      </c>
      <c r="C1988" s="211" t="s">
        <v>3450</v>
      </c>
      <c r="D1988" s="211" t="s">
        <v>111</v>
      </c>
      <c r="E1988" s="211" t="s">
        <v>114</v>
      </c>
      <c r="F1988" s="241" t="s">
        <v>103</v>
      </c>
      <c r="G1988" s="357">
        <v>0.5</v>
      </c>
      <c r="H1988" s="361">
        <v>1681.4381692738939</v>
      </c>
      <c r="I1988" s="365">
        <v>77.371645491830151</v>
      </c>
      <c r="J1988" s="332">
        <f>Table1[[#This Row],[Embellishment Area (m2)]]*Table1[[#This Row],[Construction Unit Rate ($/m)]]*Table1[[#This Row],[Embellishment Area Factor]]</f>
        <v>65047.818974745809</v>
      </c>
      <c r="K1988" s="248">
        <v>0</v>
      </c>
      <c r="L1988" s="337">
        <v>51.919695325664051</v>
      </c>
      <c r="M1988" s="88">
        <f>Table1[[#This Row],[Size of land (m2)]]*Table1[[#This Row],[Land Unit Rate ($/m2)]]</f>
        <v>0</v>
      </c>
      <c r="N1988" s="244">
        <v>2021</v>
      </c>
      <c r="O1988" s="88">
        <f>ROUND(IF(Table1[[#This Row],[Valuation Year]]=2016,(Table1[[#This Row],[Total Construction Cost ($)]]+Table1[[#This Row],[Land Value]])*('General Input Sheet'!$G$38/'General Input Sheet'!$G$43),Table1[[#This Row],[Total Construction Cost ($)]]+Table1[[#This Row],[Land Value]]),0)</f>
        <v>65048</v>
      </c>
      <c r="P1988" s="123" t="str" cm="1">
        <f t="array" ref="P1988">_xlfn.IFS(Table1[[#This Row],[Asset Class]]&lt;&gt;"Local","y",P$11=$E1988,"y",Table1[[#This Row],[Asset Class]]="Local","")</f>
        <v/>
      </c>
      <c r="Q1988" s="86" t="str" cm="1">
        <f t="array" ref="Q1988">_xlfn.IFS(Table1[[#This Row],[Asset Class]]&lt;&gt;"Local","y",Q$11=$E1988,"y",Table1[[#This Row],[Asset Class]]="Local","")</f>
        <v/>
      </c>
      <c r="R1988" s="86" t="str" cm="1">
        <f t="array" ref="R1988">_xlfn.IFS(Table1[[#This Row],[Asset Class]]&lt;&gt;"Local","y",R$11=$E1988,"y",Table1[[#This Row],[Asset Class]]="Local","")</f>
        <v/>
      </c>
      <c r="S1988" s="341" t="str" cm="1">
        <f t="array" ref="S1988">_xlfn.IFS(Table1[[#This Row],[Asset Class]]&lt;&gt;"Local","y",S$11=$E1988,"y",Table1[[#This Row],[Asset Class]]="Local","")</f>
        <v>y</v>
      </c>
      <c r="T1988" s="50"/>
      <c r="U1988" s="95" t="str">
        <f>IF(Table1[[#This Row],[Asset Class]]&lt;&gt;"Local",0.25,IF(P1988="y",1,""))</f>
        <v/>
      </c>
      <c r="V1988" s="415" t="str">
        <f>IF(Table1[[#This Row],[Asset Class]]&lt;&gt;"Local",0.25,IF(Q1988="y",1,""))</f>
        <v/>
      </c>
      <c r="W1988" s="415" t="str">
        <f>IF(Table1[[#This Row],[Asset Class]]&lt;&gt;"Local",0.25,IF(R1988="y",1,""))</f>
        <v/>
      </c>
      <c r="X1988" s="415">
        <f>IF(Table1[[#This Row],[Asset Class]]&lt;&gt;"Local",0.25,IF(S1988="y",1,""))</f>
        <v>1</v>
      </c>
      <c r="Y1988" s="95">
        <f t="shared" si="180"/>
        <v>1</v>
      </c>
      <c r="Z1988" s="50"/>
      <c r="AA1988" s="257" t="str">
        <f t="shared" si="181"/>
        <v/>
      </c>
      <c r="AB1988" s="258" t="str">
        <f t="shared" si="182"/>
        <v/>
      </c>
      <c r="AC1988" s="258" t="str">
        <f t="shared" si="183"/>
        <v/>
      </c>
      <c r="AD1988" s="258">
        <f t="shared" si="184"/>
        <v>65048</v>
      </c>
      <c r="AE1988" s="259">
        <f t="shared" si="185"/>
        <v>65048</v>
      </c>
    </row>
    <row r="1989" spans="1:31">
      <c r="A1989" s="26"/>
      <c r="B1989" s="210" t="s">
        <v>3451</v>
      </c>
      <c r="C1989" s="211" t="s">
        <v>3452</v>
      </c>
      <c r="D1989" s="211" t="s">
        <v>111</v>
      </c>
      <c r="E1989" s="211" t="s">
        <v>107</v>
      </c>
      <c r="F1989" s="241" t="s">
        <v>103</v>
      </c>
      <c r="G1989" s="357">
        <v>0.5</v>
      </c>
      <c r="H1989" s="361">
        <v>5734.9464161888</v>
      </c>
      <c r="I1989" s="365">
        <v>111.62041035606889</v>
      </c>
      <c r="J1989" s="332">
        <f>Table1[[#This Row],[Embellishment Area (m2)]]*Table1[[#This Row],[Construction Unit Rate ($/m)]]*Table1[[#This Row],[Embellishment Area Factor]]</f>
        <v>320068.53617253026</v>
      </c>
      <c r="K1989" s="248">
        <v>0</v>
      </c>
      <c r="L1989" s="337">
        <v>66.125722619436161</v>
      </c>
      <c r="M1989" s="88">
        <f>Table1[[#This Row],[Size of land (m2)]]*Table1[[#This Row],[Land Unit Rate ($/m2)]]</f>
        <v>0</v>
      </c>
      <c r="N1989" s="244">
        <v>2021</v>
      </c>
      <c r="O1989" s="88">
        <f>ROUND(IF(Table1[[#This Row],[Valuation Year]]=2016,(Table1[[#This Row],[Total Construction Cost ($)]]+Table1[[#This Row],[Land Value]])*('General Input Sheet'!$G$38/'General Input Sheet'!$G$43),Table1[[#This Row],[Total Construction Cost ($)]]+Table1[[#This Row],[Land Value]]),0)</f>
        <v>320069</v>
      </c>
      <c r="P1989" s="123" t="str" cm="1">
        <f t="array" ref="P1989">_xlfn.IFS(Table1[[#This Row],[Asset Class]]&lt;&gt;"Local","y",P$11=$E1989,"y",Table1[[#This Row],[Asset Class]]="Local","")</f>
        <v>y</v>
      </c>
      <c r="Q1989" s="86" t="str" cm="1">
        <f t="array" ref="Q1989">_xlfn.IFS(Table1[[#This Row],[Asset Class]]&lt;&gt;"Local","y",Q$11=$E1989,"y",Table1[[#This Row],[Asset Class]]="Local","")</f>
        <v/>
      </c>
      <c r="R1989" s="86" t="str" cm="1">
        <f t="array" ref="R1989">_xlfn.IFS(Table1[[#This Row],[Asset Class]]&lt;&gt;"Local","y",R$11=$E1989,"y",Table1[[#This Row],[Asset Class]]="Local","")</f>
        <v/>
      </c>
      <c r="S1989" s="341" t="str" cm="1">
        <f t="array" ref="S1989">_xlfn.IFS(Table1[[#This Row],[Asset Class]]&lt;&gt;"Local","y",S$11=$E1989,"y",Table1[[#This Row],[Asset Class]]="Local","")</f>
        <v/>
      </c>
      <c r="T1989" s="50"/>
      <c r="U1989" s="95">
        <f>IF(Table1[[#This Row],[Asset Class]]&lt;&gt;"Local",0.25,IF(P1989="y",1,""))</f>
        <v>1</v>
      </c>
      <c r="V1989" s="415" t="str">
        <f>IF(Table1[[#This Row],[Asset Class]]&lt;&gt;"Local",0.25,IF(Q1989="y",1,""))</f>
        <v/>
      </c>
      <c r="W1989" s="415" t="str">
        <f>IF(Table1[[#This Row],[Asset Class]]&lt;&gt;"Local",0.25,IF(R1989="y",1,""))</f>
        <v/>
      </c>
      <c r="X1989" s="415" t="str">
        <f>IF(Table1[[#This Row],[Asset Class]]&lt;&gt;"Local",0.25,IF(S1989="y",1,""))</f>
        <v/>
      </c>
      <c r="Y1989" s="95">
        <f t="shared" si="180"/>
        <v>1</v>
      </c>
      <c r="Z1989" s="50"/>
      <c r="AA1989" s="257">
        <f t="shared" si="181"/>
        <v>320069</v>
      </c>
      <c r="AB1989" s="258" t="str">
        <f t="shared" si="182"/>
        <v/>
      </c>
      <c r="AC1989" s="258" t="str">
        <f t="shared" si="183"/>
        <v/>
      </c>
      <c r="AD1989" s="258" t="str">
        <f t="shared" si="184"/>
        <v/>
      </c>
      <c r="AE1989" s="259">
        <f t="shared" si="185"/>
        <v>320069</v>
      </c>
    </row>
    <row r="1990" spans="1:31">
      <c r="A1990" s="26"/>
      <c r="B1990" s="210" t="s">
        <v>3451</v>
      </c>
      <c r="C1990" s="211" t="s">
        <v>3453</v>
      </c>
      <c r="D1990" s="211" t="s">
        <v>111</v>
      </c>
      <c r="E1990" s="211" t="s">
        <v>107</v>
      </c>
      <c r="F1990" s="241" t="s">
        <v>108</v>
      </c>
      <c r="G1990" s="357">
        <v>0.5</v>
      </c>
      <c r="H1990" s="360">
        <v>10734.804452758621</v>
      </c>
      <c r="I1990" s="365">
        <v>111.62041035606889</v>
      </c>
      <c r="J1990" s="332">
        <f>Table1[[#This Row],[Embellishment Area (m2)]]*Table1[[#This Row],[Construction Unit Rate ($/m)]]*Table1[[#This Row],[Embellishment Area Factor]]</f>
        <v>599111.63905453635</v>
      </c>
      <c r="K1990" s="246">
        <v>0</v>
      </c>
      <c r="L1990" s="337">
        <v>66.125722619436161</v>
      </c>
      <c r="M1990" s="88">
        <f>Table1[[#This Row],[Size of land (m2)]]*Table1[[#This Row],[Land Unit Rate ($/m2)]]</f>
        <v>0</v>
      </c>
      <c r="N1990" s="244">
        <v>2021</v>
      </c>
      <c r="O1990" s="202">
        <f>ROUND(IF(Table1[[#This Row],[Valuation Year]]=2016,(Table1[[#This Row],[Total Construction Cost ($)]]+Table1[[#This Row],[Land Value]])*('General Input Sheet'!$G$38/'General Input Sheet'!$G$43),Table1[[#This Row],[Total Construction Cost ($)]]+Table1[[#This Row],[Land Value]]),0)</f>
        <v>599112</v>
      </c>
      <c r="P1990" s="123" t="str" cm="1">
        <f t="array" ref="P1990">_xlfn.IFS(Table1[[#This Row],[Asset Class]]&lt;&gt;"Local","y",P$11=$E1990,"y",Table1[[#This Row],[Asset Class]]="Local","")</f>
        <v>y</v>
      </c>
      <c r="Q1990" s="86" t="str" cm="1">
        <f t="array" ref="Q1990">_xlfn.IFS(Table1[[#This Row],[Asset Class]]&lt;&gt;"Local","y",Q$11=$E1990,"y",Table1[[#This Row],[Asset Class]]="Local","")</f>
        <v/>
      </c>
      <c r="R1990" s="86" t="str" cm="1">
        <f t="array" ref="R1990">_xlfn.IFS(Table1[[#This Row],[Asset Class]]&lt;&gt;"Local","y",R$11=$E1990,"y",Table1[[#This Row],[Asset Class]]="Local","")</f>
        <v/>
      </c>
      <c r="S1990" s="341" t="str" cm="1">
        <f t="array" ref="S1990">_xlfn.IFS(Table1[[#This Row],[Asset Class]]&lt;&gt;"Local","y",S$11=$E1990,"y",Table1[[#This Row],[Asset Class]]="Local","")</f>
        <v/>
      </c>
      <c r="T1990" s="50"/>
      <c r="U1990" s="95">
        <f>IF(Table1[[#This Row],[Asset Class]]&lt;&gt;"Local",0.25,IF(P1990="y",1,""))</f>
        <v>1</v>
      </c>
      <c r="V1990" s="415" t="str">
        <f>IF(Table1[[#This Row],[Asset Class]]&lt;&gt;"Local",0.25,IF(Q1990="y",1,""))</f>
        <v/>
      </c>
      <c r="W1990" s="415" t="str">
        <f>IF(Table1[[#This Row],[Asset Class]]&lt;&gt;"Local",0.25,IF(R1990="y",1,""))</f>
        <v/>
      </c>
      <c r="X1990" s="415" t="str">
        <f>IF(Table1[[#This Row],[Asset Class]]&lt;&gt;"Local",0.25,IF(S1990="y",1,""))</f>
        <v/>
      </c>
      <c r="Y1990" s="95">
        <f t="shared" si="180"/>
        <v>1</v>
      </c>
      <c r="Z1990" s="50"/>
      <c r="AA1990" s="257">
        <f t="shared" si="181"/>
        <v>599112</v>
      </c>
      <c r="AB1990" s="258" t="str">
        <f t="shared" si="182"/>
        <v/>
      </c>
      <c r="AC1990" s="258" t="str">
        <f t="shared" si="183"/>
        <v/>
      </c>
      <c r="AD1990" s="258" t="str">
        <f t="shared" si="184"/>
        <v/>
      </c>
      <c r="AE1990" s="259">
        <f t="shared" si="185"/>
        <v>599112</v>
      </c>
    </row>
    <row r="1991" spans="1:31">
      <c r="A1991" s="26"/>
      <c r="B1991" s="210" t="s">
        <v>3454</v>
      </c>
      <c r="C1991" s="211" t="s">
        <v>3455</v>
      </c>
      <c r="D1991" s="211" t="s">
        <v>106</v>
      </c>
      <c r="E1991" s="211" t="s">
        <v>107</v>
      </c>
      <c r="F1991" s="241" t="s">
        <v>136</v>
      </c>
      <c r="G1991" s="357">
        <v>0.5</v>
      </c>
      <c r="H1991" s="360">
        <v>20701.904059096691</v>
      </c>
      <c r="I1991" s="365">
        <v>295.91815694928124</v>
      </c>
      <c r="J1991" s="332">
        <f>Table1[[#This Row],[Embellishment Area (m2)]]*Table1[[#This Row],[Construction Unit Rate ($/m)]]*Table1[[#This Row],[Embellishment Area Factor]]</f>
        <v>3063034.6472543683</v>
      </c>
      <c r="K1991" s="246">
        <v>0</v>
      </c>
      <c r="L1991" s="337">
        <v>157.26221918381682</v>
      </c>
      <c r="M1991" s="88">
        <f>Table1[[#This Row],[Size of land (m2)]]*Table1[[#This Row],[Land Unit Rate ($/m2)]]</f>
        <v>0</v>
      </c>
      <c r="N1991" s="244">
        <v>2021</v>
      </c>
      <c r="O1991" s="202">
        <f>ROUND(IF(Table1[[#This Row],[Valuation Year]]=2016,(Table1[[#This Row],[Total Construction Cost ($)]]+Table1[[#This Row],[Land Value]])*('General Input Sheet'!$G$38/'General Input Sheet'!$G$43),Table1[[#This Row],[Total Construction Cost ($)]]+Table1[[#This Row],[Land Value]]),0)</f>
        <v>3063035</v>
      </c>
      <c r="P1991" s="123" t="str" cm="1">
        <f t="array" ref="P1991">_xlfn.IFS(Table1[[#This Row],[Asset Class]]&lt;&gt;"Local","y",P$11=$E1991,"y",Table1[[#This Row],[Asset Class]]="Local","")</f>
        <v>y</v>
      </c>
      <c r="Q1991" s="86" t="str" cm="1">
        <f t="array" ref="Q1991">_xlfn.IFS(Table1[[#This Row],[Asset Class]]&lt;&gt;"Local","y",Q$11=$E1991,"y",Table1[[#This Row],[Asset Class]]="Local","")</f>
        <v>y</v>
      </c>
      <c r="R1991" s="86" t="str" cm="1">
        <f t="array" ref="R1991">_xlfn.IFS(Table1[[#This Row],[Asset Class]]&lt;&gt;"Local","y",R$11=$E1991,"y",Table1[[#This Row],[Asset Class]]="Local","")</f>
        <v>y</v>
      </c>
      <c r="S1991" s="341" t="str" cm="1">
        <f t="array" ref="S1991">_xlfn.IFS(Table1[[#This Row],[Asset Class]]&lt;&gt;"Local","y",S$11=$E1991,"y",Table1[[#This Row],[Asset Class]]="Local","")</f>
        <v>y</v>
      </c>
      <c r="T1991" s="50"/>
      <c r="U1991" s="95">
        <f>IF(Table1[[#This Row],[Asset Class]]&lt;&gt;"Local",0.25,IF(P1991="y",1,""))</f>
        <v>0.25</v>
      </c>
      <c r="V1991" s="415">
        <f>IF(Table1[[#This Row],[Asset Class]]&lt;&gt;"Local",0.25,IF(Q1991="y",1,""))</f>
        <v>0.25</v>
      </c>
      <c r="W1991" s="415">
        <f>IF(Table1[[#This Row],[Asset Class]]&lt;&gt;"Local",0.25,IF(R1991="y",1,""))</f>
        <v>0.25</v>
      </c>
      <c r="X1991" s="415">
        <f>IF(Table1[[#This Row],[Asset Class]]&lt;&gt;"Local",0.25,IF(S1991="y",1,""))</f>
        <v>0.25</v>
      </c>
      <c r="Y1991" s="95">
        <f t="shared" si="180"/>
        <v>1</v>
      </c>
      <c r="Z1991" s="50"/>
      <c r="AA1991" s="257">
        <f t="shared" si="181"/>
        <v>765758.75</v>
      </c>
      <c r="AB1991" s="258">
        <f t="shared" si="182"/>
        <v>765758.75</v>
      </c>
      <c r="AC1991" s="258">
        <f t="shared" si="183"/>
        <v>765758.75</v>
      </c>
      <c r="AD1991" s="258">
        <f t="shared" si="184"/>
        <v>765758.75</v>
      </c>
      <c r="AE1991" s="259">
        <f t="shared" si="185"/>
        <v>3063035</v>
      </c>
    </row>
    <row r="1992" spans="1:31">
      <c r="A1992" s="26"/>
      <c r="B1992" s="210" t="s">
        <v>3456</v>
      </c>
      <c r="C1992" s="211" t="s">
        <v>3457</v>
      </c>
      <c r="D1992" s="211" t="s">
        <v>111</v>
      </c>
      <c r="E1992" s="211" t="s">
        <v>107</v>
      </c>
      <c r="F1992" s="241" t="s">
        <v>103</v>
      </c>
      <c r="G1992" s="357">
        <v>0.5</v>
      </c>
      <c r="H1992" s="360">
        <v>2054.58007046282</v>
      </c>
      <c r="I1992" s="365">
        <v>111.62041035606889</v>
      </c>
      <c r="J1992" s="332">
        <f>Table1[[#This Row],[Embellishment Area (m2)]]*Table1[[#This Row],[Construction Unit Rate ($/m)]]*Table1[[#This Row],[Embellishment Area Factor]]</f>
        <v>114666.53528723045</v>
      </c>
      <c r="K1992" s="246">
        <v>0</v>
      </c>
      <c r="L1992" s="337">
        <v>66.125722619436161</v>
      </c>
      <c r="M1992" s="88">
        <f>Table1[[#This Row],[Size of land (m2)]]*Table1[[#This Row],[Land Unit Rate ($/m2)]]</f>
        <v>0</v>
      </c>
      <c r="N1992" s="244">
        <v>2021</v>
      </c>
      <c r="O1992" s="202">
        <f>ROUND(IF(Table1[[#This Row],[Valuation Year]]=2016,(Table1[[#This Row],[Total Construction Cost ($)]]+Table1[[#This Row],[Land Value]])*('General Input Sheet'!$G$38/'General Input Sheet'!$G$43),Table1[[#This Row],[Total Construction Cost ($)]]+Table1[[#This Row],[Land Value]]),0)</f>
        <v>114667</v>
      </c>
      <c r="P1992" s="123" t="str" cm="1">
        <f t="array" ref="P1992">_xlfn.IFS(Table1[[#This Row],[Asset Class]]&lt;&gt;"Local","y",P$11=$E1992,"y",Table1[[#This Row],[Asset Class]]="Local","")</f>
        <v>y</v>
      </c>
      <c r="Q1992" s="86" t="str" cm="1">
        <f t="array" ref="Q1992">_xlfn.IFS(Table1[[#This Row],[Asset Class]]&lt;&gt;"Local","y",Q$11=$E1992,"y",Table1[[#This Row],[Asset Class]]="Local","")</f>
        <v/>
      </c>
      <c r="R1992" s="86" t="str" cm="1">
        <f t="array" ref="R1992">_xlfn.IFS(Table1[[#This Row],[Asset Class]]&lt;&gt;"Local","y",R$11=$E1992,"y",Table1[[#This Row],[Asset Class]]="Local","")</f>
        <v/>
      </c>
      <c r="S1992" s="341" t="str" cm="1">
        <f t="array" ref="S1992">_xlfn.IFS(Table1[[#This Row],[Asset Class]]&lt;&gt;"Local","y",S$11=$E1992,"y",Table1[[#This Row],[Asset Class]]="Local","")</f>
        <v/>
      </c>
      <c r="T1992" s="50"/>
      <c r="U1992" s="95">
        <f>IF(Table1[[#This Row],[Asset Class]]&lt;&gt;"Local",0.25,IF(P1992="y",1,""))</f>
        <v>1</v>
      </c>
      <c r="V1992" s="415" t="str">
        <f>IF(Table1[[#This Row],[Asset Class]]&lt;&gt;"Local",0.25,IF(Q1992="y",1,""))</f>
        <v/>
      </c>
      <c r="W1992" s="415" t="str">
        <f>IF(Table1[[#This Row],[Asset Class]]&lt;&gt;"Local",0.25,IF(R1992="y",1,""))</f>
        <v/>
      </c>
      <c r="X1992" s="415" t="str">
        <f>IF(Table1[[#This Row],[Asset Class]]&lt;&gt;"Local",0.25,IF(S1992="y",1,""))</f>
        <v/>
      </c>
      <c r="Y1992" s="95">
        <f t="shared" si="180"/>
        <v>1</v>
      </c>
      <c r="Z1992" s="50"/>
      <c r="AA1992" s="257">
        <f t="shared" si="181"/>
        <v>114667</v>
      </c>
      <c r="AB1992" s="258" t="str">
        <f t="shared" si="182"/>
        <v/>
      </c>
      <c r="AC1992" s="258" t="str">
        <f t="shared" si="183"/>
        <v/>
      </c>
      <c r="AD1992" s="258" t="str">
        <f t="shared" si="184"/>
        <v/>
      </c>
      <c r="AE1992" s="259">
        <f t="shared" si="185"/>
        <v>114667</v>
      </c>
    </row>
    <row r="1993" spans="1:31">
      <c r="A1993" s="26"/>
      <c r="B1993" s="210" t="s">
        <v>3458</v>
      </c>
      <c r="C1993" s="211" t="s">
        <v>3459</v>
      </c>
      <c r="D1993" s="211" t="s">
        <v>111</v>
      </c>
      <c r="E1993" s="211" t="s">
        <v>102</v>
      </c>
      <c r="F1993" s="241" t="s">
        <v>103</v>
      </c>
      <c r="G1993" s="357">
        <v>0.5</v>
      </c>
      <c r="H1993" s="360">
        <v>7931.6026785722152</v>
      </c>
      <c r="I1993" s="365">
        <v>143.96305955739601</v>
      </c>
      <c r="J1993" s="332">
        <f>Table1[[#This Row],[Embellishment Area (m2)]]*Table1[[#This Row],[Construction Unit Rate ($/m)]]*Table1[[#This Row],[Embellishment Area Factor]]</f>
        <v>570928.89440044679</v>
      </c>
      <c r="K1993" s="246">
        <v>0</v>
      </c>
      <c r="L1993" s="337">
        <v>39.027494808321961</v>
      </c>
      <c r="M1993" s="88">
        <f>Table1[[#This Row],[Size of land (m2)]]*Table1[[#This Row],[Land Unit Rate ($/m2)]]</f>
        <v>0</v>
      </c>
      <c r="N1993" s="244">
        <v>2021</v>
      </c>
      <c r="O1993" s="202">
        <f>ROUND(IF(Table1[[#This Row],[Valuation Year]]=2016,(Table1[[#This Row],[Total Construction Cost ($)]]+Table1[[#This Row],[Land Value]])*('General Input Sheet'!$G$38/'General Input Sheet'!$G$43),Table1[[#This Row],[Total Construction Cost ($)]]+Table1[[#This Row],[Land Value]]),0)</f>
        <v>570929</v>
      </c>
      <c r="P1993" s="123" t="str" cm="1">
        <f t="array" ref="P1993">_xlfn.IFS(Table1[[#This Row],[Asset Class]]&lt;&gt;"Local","y",P$11=$E1993,"y",Table1[[#This Row],[Asset Class]]="Local","")</f>
        <v/>
      </c>
      <c r="Q1993" s="86" t="str" cm="1">
        <f t="array" ref="Q1993">_xlfn.IFS(Table1[[#This Row],[Asset Class]]&lt;&gt;"Local","y",Q$11=$E1993,"y",Table1[[#This Row],[Asset Class]]="Local","")</f>
        <v/>
      </c>
      <c r="R1993" s="86" t="str" cm="1">
        <f t="array" ref="R1993">_xlfn.IFS(Table1[[#This Row],[Asset Class]]&lt;&gt;"Local","y",R$11=$E1993,"y",Table1[[#This Row],[Asset Class]]="Local","")</f>
        <v>y</v>
      </c>
      <c r="S1993" s="341" t="str" cm="1">
        <f t="array" ref="S1993">_xlfn.IFS(Table1[[#This Row],[Asset Class]]&lt;&gt;"Local","y",S$11=$E1993,"y",Table1[[#This Row],[Asset Class]]="Local","")</f>
        <v/>
      </c>
      <c r="T1993" s="50"/>
      <c r="U1993" s="95" t="str">
        <f>IF(Table1[[#This Row],[Asset Class]]&lt;&gt;"Local",0.25,IF(P1993="y",1,""))</f>
        <v/>
      </c>
      <c r="V1993" s="415" t="str">
        <f>IF(Table1[[#This Row],[Asset Class]]&lt;&gt;"Local",0.25,IF(Q1993="y",1,""))</f>
        <v/>
      </c>
      <c r="W1993" s="415">
        <f>IF(Table1[[#This Row],[Asset Class]]&lt;&gt;"Local",0.25,IF(R1993="y",1,""))</f>
        <v>1</v>
      </c>
      <c r="X1993" s="415" t="str">
        <f>IF(Table1[[#This Row],[Asset Class]]&lt;&gt;"Local",0.25,IF(S1993="y",1,""))</f>
        <v/>
      </c>
      <c r="Y1993" s="95">
        <f t="shared" si="180"/>
        <v>1</v>
      </c>
      <c r="Z1993" s="50"/>
      <c r="AA1993" s="257" t="str">
        <f t="shared" si="181"/>
        <v/>
      </c>
      <c r="AB1993" s="258" t="str">
        <f t="shared" si="182"/>
        <v/>
      </c>
      <c r="AC1993" s="258">
        <f t="shared" si="183"/>
        <v>570929</v>
      </c>
      <c r="AD1993" s="258" t="str">
        <f t="shared" si="184"/>
        <v/>
      </c>
      <c r="AE1993" s="259">
        <f t="shared" si="185"/>
        <v>570929</v>
      </c>
    </row>
    <row r="1994" spans="1:31">
      <c r="A1994" s="26"/>
      <c r="B1994" s="210" t="s">
        <v>3460</v>
      </c>
      <c r="C1994" s="211" t="s">
        <v>3461</v>
      </c>
      <c r="D1994" s="211" t="s">
        <v>111</v>
      </c>
      <c r="E1994" s="211" t="s">
        <v>107</v>
      </c>
      <c r="F1994" s="241" t="s">
        <v>108</v>
      </c>
      <c r="G1994" s="357">
        <v>0.5</v>
      </c>
      <c r="H1994" s="360">
        <v>386.46232996977568</v>
      </c>
      <c r="I1994" s="365">
        <v>111.62041035606889</v>
      </c>
      <c r="J1994" s="332">
        <f>Table1[[#This Row],[Embellishment Area (m2)]]*Table1[[#This Row],[Construction Unit Rate ($/m)]]*Table1[[#This Row],[Embellishment Area Factor]]</f>
        <v>21568.541929194431</v>
      </c>
      <c r="K1994" s="246">
        <v>772.92465993955136</v>
      </c>
      <c r="L1994" s="337">
        <v>66.125722619436161</v>
      </c>
      <c r="M1994" s="88">
        <f>Table1[[#This Row],[Size of land (m2)]]*Table1[[#This Row],[Land Unit Rate ($/m2)]]</f>
        <v>51110.201668884794</v>
      </c>
      <c r="N1994" s="244">
        <v>2021</v>
      </c>
      <c r="O1994" s="202">
        <f>ROUND(IF(Table1[[#This Row],[Valuation Year]]=2016,(Table1[[#This Row],[Total Construction Cost ($)]]+Table1[[#This Row],[Land Value]])*('General Input Sheet'!$G$38/'General Input Sheet'!$G$43),Table1[[#This Row],[Total Construction Cost ($)]]+Table1[[#This Row],[Land Value]]),0)</f>
        <v>72679</v>
      </c>
      <c r="P1994" s="123" t="str" cm="1">
        <f t="array" ref="P1994">_xlfn.IFS(Table1[[#This Row],[Asset Class]]&lt;&gt;"Local","y",P$11=$E1994,"y",Table1[[#This Row],[Asset Class]]="Local","")</f>
        <v>y</v>
      </c>
      <c r="Q1994" s="86" t="str" cm="1">
        <f t="array" ref="Q1994">_xlfn.IFS(Table1[[#This Row],[Asset Class]]&lt;&gt;"Local","y",Q$11=$E1994,"y",Table1[[#This Row],[Asset Class]]="Local","")</f>
        <v/>
      </c>
      <c r="R1994" s="86" t="str" cm="1">
        <f t="array" ref="R1994">_xlfn.IFS(Table1[[#This Row],[Asset Class]]&lt;&gt;"Local","y",R$11=$E1994,"y",Table1[[#This Row],[Asset Class]]="Local","")</f>
        <v/>
      </c>
      <c r="S1994" s="341" t="str" cm="1">
        <f t="array" ref="S1994">_xlfn.IFS(Table1[[#This Row],[Asset Class]]&lt;&gt;"Local","y",S$11=$E1994,"y",Table1[[#This Row],[Asset Class]]="Local","")</f>
        <v/>
      </c>
      <c r="T1994" s="50"/>
      <c r="U1994" s="95">
        <f>IF(Table1[[#This Row],[Asset Class]]&lt;&gt;"Local",0.25,IF(P1994="y",1,""))</f>
        <v>1</v>
      </c>
      <c r="V1994" s="415" t="str">
        <f>IF(Table1[[#This Row],[Asset Class]]&lt;&gt;"Local",0.25,IF(Q1994="y",1,""))</f>
        <v/>
      </c>
      <c r="W1994" s="415" t="str">
        <f>IF(Table1[[#This Row],[Asset Class]]&lt;&gt;"Local",0.25,IF(R1994="y",1,""))</f>
        <v/>
      </c>
      <c r="X1994" s="415" t="str">
        <f>IF(Table1[[#This Row],[Asset Class]]&lt;&gt;"Local",0.25,IF(S1994="y",1,""))</f>
        <v/>
      </c>
      <c r="Y1994" s="95">
        <f t="shared" si="180"/>
        <v>1</v>
      </c>
      <c r="Z1994" s="50"/>
      <c r="AA1994" s="257">
        <f t="shared" si="181"/>
        <v>72679</v>
      </c>
      <c r="AB1994" s="258" t="str">
        <f t="shared" si="182"/>
        <v/>
      </c>
      <c r="AC1994" s="258" t="str">
        <f t="shared" si="183"/>
        <v/>
      </c>
      <c r="AD1994" s="258" t="str">
        <f t="shared" si="184"/>
        <v/>
      </c>
      <c r="AE1994" s="259">
        <f t="shared" si="185"/>
        <v>72679</v>
      </c>
    </row>
    <row r="1995" spans="1:31">
      <c r="A1995" s="26"/>
      <c r="B1995" s="210" t="s">
        <v>3460</v>
      </c>
      <c r="C1995" s="211" t="s">
        <v>3462</v>
      </c>
      <c r="D1995" s="211" t="s">
        <v>111</v>
      </c>
      <c r="E1995" s="211" t="s">
        <v>107</v>
      </c>
      <c r="F1995" s="241" t="s">
        <v>108</v>
      </c>
      <c r="G1995" s="357">
        <v>0.5</v>
      </c>
      <c r="H1995" s="360">
        <v>979.361428630359</v>
      </c>
      <c r="I1995" s="365">
        <v>111.62041035606889</v>
      </c>
      <c r="J1995" s="332">
        <f>Table1[[#This Row],[Embellishment Area (m2)]]*Table1[[#This Row],[Construction Unit Rate ($/m)]]*Table1[[#This Row],[Embellishment Area Factor]]</f>
        <v>54658.362275313273</v>
      </c>
      <c r="K1995" s="246">
        <v>1958.722857260718</v>
      </c>
      <c r="L1995" s="337">
        <v>66.125722619436161</v>
      </c>
      <c r="M1995" s="88">
        <f>Table1[[#This Row],[Size of land (m2)]]*Table1[[#This Row],[Land Unit Rate ($/m2)]]</f>
        <v>129521.96434757169</v>
      </c>
      <c r="N1995" s="244">
        <v>2021</v>
      </c>
      <c r="O1995" s="202">
        <f>ROUND(IF(Table1[[#This Row],[Valuation Year]]=2016,(Table1[[#This Row],[Total Construction Cost ($)]]+Table1[[#This Row],[Land Value]])*('General Input Sheet'!$G$38/'General Input Sheet'!$G$43),Table1[[#This Row],[Total Construction Cost ($)]]+Table1[[#This Row],[Land Value]]),0)</f>
        <v>184180</v>
      </c>
      <c r="P1995" s="123" t="str" cm="1">
        <f t="array" ref="P1995">_xlfn.IFS(Table1[[#This Row],[Asset Class]]&lt;&gt;"Local","y",P$11=$E1995,"y",Table1[[#This Row],[Asset Class]]="Local","")</f>
        <v>y</v>
      </c>
      <c r="Q1995" s="86" t="str" cm="1">
        <f t="array" ref="Q1995">_xlfn.IFS(Table1[[#This Row],[Asset Class]]&lt;&gt;"Local","y",Q$11=$E1995,"y",Table1[[#This Row],[Asset Class]]="Local","")</f>
        <v/>
      </c>
      <c r="R1995" s="86" t="str" cm="1">
        <f t="array" ref="R1995">_xlfn.IFS(Table1[[#This Row],[Asset Class]]&lt;&gt;"Local","y",R$11=$E1995,"y",Table1[[#This Row],[Asset Class]]="Local","")</f>
        <v/>
      </c>
      <c r="S1995" s="341" t="str" cm="1">
        <f t="array" ref="S1995">_xlfn.IFS(Table1[[#This Row],[Asset Class]]&lt;&gt;"Local","y",S$11=$E1995,"y",Table1[[#This Row],[Asset Class]]="Local","")</f>
        <v/>
      </c>
      <c r="T1995" s="50"/>
      <c r="U1995" s="95">
        <f>IF(Table1[[#This Row],[Asset Class]]&lt;&gt;"Local",0.25,IF(P1995="y",1,""))</f>
        <v>1</v>
      </c>
      <c r="V1995" s="415" t="str">
        <f>IF(Table1[[#This Row],[Asset Class]]&lt;&gt;"Local",0.25,IF(Q1995="y",1,""))</f>
        <v/>
      </c>
      <c r="W1995" s="415" t="str">
        <f>IF(Table1[[#This Row],[Asset Class]]&lt;&gt;"Local",0.25,IF(R1995="y",1,""))</f>
        <v/>
      </c>
      <c r="X1995" s="415" t="str">
        <f>IF(Table1[[#This Row],[Asset Class]]&lt;&gt;"Local",0.25,IF(S1995="y",1,""))</f>
        <v/>
      </c>
      <c r="Y1995" s="95">
        <f t="shared" si="180"/>
        <v>1</v>
      </c>
      <c r="Z1995" s="50"/>
      <c r="AA1995" s="257">
        <f t="shared" si="181"/>
        <v>184180</v>
      </c>
      <c r="AB1995" s="258" t="str">
        <f t="shared" si="182"/>
        <v/>
      </c>
      <c r="AC1995" s="258" t="str">
        <f t="shared" si="183"/>
        <v/>
      </c>
      <c r="AD1995" s="258" t="str">
        <f t="shared" si="184"/>
        <v/>
      </c>
      <c r="AE1995" s="259">
        <f t="shared" si="185"/>
        <v>184180</v>
      </c>
    </row>
    <row r="1996" spans="1:31">
      <c r="A1996" s="26"/>
      <c r="B1996" s="210" t="s">
        <v>3463</v>
      </c>
      <c r="C1996" s="211" t="s">
        <v>3464</v>
      </c>
      <c r="D1996" s="211" t="s">
        <v>111</v>
      </c>
      <c r="E1996" s="211" t="s">
        <v>107</v>
      </c>
      <c r="F1996" s="241" t="s">
        <v>103</v>
      </c>
      <c r="G1996" s="357">
        <v>0.5</v>
      </c>
      <c r="H1996" s="360">
        <v>440.32986261446661</v>
      </c>
      <c r="I1996" s="365">
        <v>111.62041035606889</v>
      </c>
      <c r="J1996" s="332">
        <f>Table1[[#This Row],[Embellishment Area (m2)]]*Table1[[#This Row],[Construction Unit Rate ($/m)]]*Table1[[#This Row],[Embellishment Area Factor]]</f>
        <v>24574.899978529098</v>
      </c>
      <c r="K1996" s="246">
        <v>0</v>
      </c>
      <c r="L1996" s="337">
        <v>66.125722619436161</v>
      </c>
      <c r="M1996" s="88">
        <f>Table1[[#This Row],[Size of land (m2)]]*Table1[[#This Row],[Land Unit Rate ($/m2)]]</f>
        <v>0</v>
      </c>
      <c r="N1996" s="244">
        <v>2021</v>
      </c>
      <c r="O1996" s="202">
        <f>ROUND(IF(Table1[[#This Row],[Valuation Year]]=2016,(Table1[[#This Row],[Total Construction Cost ($)]]+Table1[[#This Row],[Land Value]])*('General Input Sheet'!$G$38/'General Input Sheet'!$G$43),Table1[[#This Row],[Total Construction Cost ($)]]+Table1[[#This Row],[Land Value]]),0)</f>
        <v>24575</v>
      </c>
      <c r="P1996" s="123" t="str" cm="1">
        <f t="array" ref="P1996">_xlfn.IFS(Table1[[#This Row],[Asset Class]]&lt;&gt;"Local","y",P$11=$E1996,"y",Table1[[#This Row],[Asset Class]]="Local","")</f>
        <v>y</v>
      </c>
      <c r="Q1996" s="86" t="str" cm="1">
        <f t="array" ref="Q1996">_xlfn.IFS(Table1[[#This Row],[Asset Class]]&lt;&gt;"Local","y",Q$11=$E1996,"y",Table1[[#This Row],[Asset Class]]="Local","")</f>
        <v/>
      </c>
      <c r="R1996" s="86" t="str" cm="1">
        <f t="array" ref="R1996">_xlfn.IFS(Table1[[#This Row],[Asset Class]]&lt;&gt;"Local","y",R$11=$E1996,"y",Table1[[#This Row],[Asset Class]]="Local","")</f>
        <v/>
      </c>
      <c r="S1996" s="341" t="str" cm="1">
        <f t="array" ref="S1996">_xlfn.IFS(Table1[[#This Row],[Asset Class]]&lt;&gt;"Local","y",S$11=$E1996,"y",Table1[[#This Row],[Asset Class]]="Local","")</f>
        <v/>
      </c>
      <c r="T1996" s="50"/>
      <c r="U1996" s="95">
        <f>IF(Table1[[#This Row],[Asset Class]]&lt;&gt;"Local",0.25,IF(P1996="y",1,""))</f>
        <v>1</v>
      </c>
      <c r="V1996" s="415" t="str">
        <f>IF(Table1[[#This Row],[Asset Class]]&lt;&gt;"Local",0.25,IF(Q1996="y",1,""))</f>
        <v/>
      </c>
      <c r="W1996" s="415" t="str">
        <f>IF(Table1[[#This Row],[Asset Class]]&lt;&gt;"Local",0.25,IF(R1996="y",1,""))</f>
        <v/>
      </c>
      <c r="X1996" s="415" t="str">
        <f>IF(Table1[[#This Row],[Asset Class]]&lt;&gt;"Local",0.25,IF(S1996="y",1,""))</f>
        <v/>
      </c>
      <c r="Y1996" s="95">
        <f t="shared" si="180"/>
        <v>1</v>
      </c>
      <c r="Z1996" s="50"/>
      <c r="AA1996" s="257">
        <f t="shared" si="181"/>
        <v>24575</v>
      </c>
      <c r="AB1996" s="258" t="str">
        <f t="shared" si="182"/>
        <v/>
      </c>
      <c r="AC1996" s="258" t="str">
        <f t="shared" si="183"/>
        <v/>
      </c>
      <c r="AD1996" s="258" t="str">
        <f t="shared" si="184"/>
        <v/>
      </c>
      <c r="AE1996" s="259">
        <f t="shared" si="185"/>
        <v>24575</v>
      </c>
    </row>
    <row r="1997" spans="1:31">
      <c r="A1997" s="26"/>
      <c r="B1997" s="210" t="s">
        <v>3465</v>
      </c>
      <c r="C1997" s="211" t="s">
        <v>3466</v>
      </c>
      <c r="D1997" s="211" t="s">
        <v>111</v>
      </c>
      <c r="E1997" s="211" t="s">
        <v>102</v>
      </c>
      <c r="F1997" s="241" t="s">
        <v>103</v>
      </c>
      <c r="G1997" s="357">
        <v>0.5</v>
      </c>
      <c r="H1997" s="361">
        <v>4066.5257897754241</v>
      </c>
      <c r="I1997" s="365">
        <v>143.96305955739601</v>
      </c>
      <c r="J1997" s="332">
        <f>Table1[[#This Row],[Embellishment Area (m2)]]*Table1[[#This Row],[Construction Unit Rate ($/m)]]*Table1[[#This Row],[Embellishment Area Factor]]</f>
        <v>292714.7472325631</v>
      </c>
      <c r="K1997" s="248">
        <v>0</v>
      </c>
      <c r="L1997" s="337">
        <v>39.027494808321961</v>
      </c>
      <c r="M1997" s="88">
        <f>Table1[[#This Row],[Size of land (m2)]]*Table1[[#This Row],[Land Unit Rate ($/m2)]]</f>
        <v>0</v>
      </c>
      <c r="N1997" s="244">
        <v>2021</v>
      </c>
      <c r="O1997" s="88">
        <f>ROUND(IF(Table1[[#This Row],[Valuation Year]]=2016,(Table1[[#This Row],[Total Construction Cost ($)]]+Table1[[#This Row],[Land Value]])*('General Input Sheet'!$G$38/'General Input Sheet'!$G$43),Table1[[#This Row],[Total Construction Cost ($)]]+Table1[[#This Row],[Land Value]]),0)</f>
        <v>292715</v>
      </c>
      <c r="P1997" s="123" t="str" cm="1">
        <f t="array" ref="P1997">_xlfn.IFS(Table1[[#This Row],[Asset Class]]&lt;&gt;"Local","y",P$11=$E1997,"y",Table1[[#This Row],[Asset Class]]="Local","")</f>
        <v/>
      </c>
      <c r="Q1997" s="86" t="str" cm="1">
        <f t="array" ref="Q1997">_xlfn.IFS(Table1[[#This Row],[Asset Class]]&lt;&gt;"Local","y",Q$11=$E1997,"y",Table1[[#This Row],[Asset Class]]="Local","")</f>
        <v/>
      </c>
      <c r="R1997" s="86" t="str" cm="1">
        <f t="array" ref="R1997">_xlfn.IFS(Table1[[#This Row],[Asset Class]]&lt;&gt;"Local","y",R$11=$E1997,"y",Table1[[#This Row],[Asset Class]]="Local","")</f>
        <v>y</v>
      </c>
      <c r="S1997" s="341" t="str" cm="1">
        <f t="array" ref="S1997">_xlfn.IFS(Table1[[#This Row],[Asset Class]]&lt;&gt;"Local","y",S$11=$E1997,"y",Table1[[#This Row],[Asset Class]]="Local","")</f>
        <v/>
      </c>
      <c r="T1997" s="50"/>
      <c r="U1997" s="95" t="str">
        <f>IF(Table1[[#This Row],[Asset Class]]&lt;&gt;"Local",0.25,IF(P1997="y",1,""))</f>
        <v/>
      </c>
      <c r="V1997" s="415" t="str">
        <f>IF(Table1[[#This Row],[Asset Class]]&lt;&gt;"Local",0.25,IF(Q1997="y",1,""))</f>
        <v/>
      </c>
      <c r="W1997" s="415">
        <f>IF(Table1[[#This Row],[Asset Class]]&lt;&gt;"Local",0.25,IF(R1997="y",1,""))</f>
        <v>1</v>
      </c>
      <c r="X1997" s="415" t="str">
        <f>IF(Table1[[#This Row],[Asset Class]]&lt;&gt;"Local",0.25,IF(S1997="y",1,""))</f>
        <v/>
      </c>
      <c r="Y1997" s="95">
        <f t="shared" si="180"/>
        <v>1</v>
      </c>
      <c r="Z1997" s="50"/>
      <c r="AA1997" s="257" t="str">
        <f t="shared" si="181"/>
        <v/>
      </c>
      <c r="AB1997" s="258" t="str">
        <f t="shared" si="182"/>
        <v/>
      </c>
      <c r="AC1997" s="258">
        <f t="shared" si="183"/>
        <v>292715</v>
      </c>
      <c r="AD1997" s="258" t="str">
        <f t="shared" si="184"/>
        <v/>
      </c>
      <c r="AE1997" s="259">
        <f t="shared" si="185"/>
        <v>292715</v>
      </c>
    </row>
    <row r="1998" spans="1:31">
      <c r="A1998" s="26"/>
      <c r="B1998" s="210" t="s">
        <v>3467</v>
      </c>
      <c r="C1998" s="211" t="s">
        <v>3468</v>
      </c>
      <c r="D1998" s="211" t="s">
        <v>111</v>
      </c>
      <c r="E1998" s="211" t="s">
        <v>114</v>
      </c>
      <c r="F1998" s="241" t="s">
        <v>108</v>
      </c>
      <c r="G1998" s="357">
        <v>0.5</v>
      </c>
      <c r="H1998" s="360">
        <v>1512.3760411504129</v>
      </c>
      <c r="I1998" s="365">
        <v>77.371645491830151</v>
      </c>
      <c r="J1998" s="332">
        <f>Table1[[#This Row],[Embellishment Area (m2)]]*Table1[[#This Row],[Construction Unit Rate ($/m)]]*Table1[[#This Row],[Embellishment Area Factor]]</f>
        <v>58507.511453113635</v>
      </c>
      <c r="K1998" s="246">
        <v>0</v>
      </c>
      <c r="L1998" s="337">
        <v>51.919695325664051</v>
      </c>
      <c r="M1998" s="88">
        <f>Table1[[#This Row],[Size of land (m2)]]*Table1[[#This Row],[Land Unit Rate ($/m2)]]</f>
        <v>0</v>
      </c>
      <c r="N1998" s="244">
        <v>2021</v>
      </c>
      <c r="O1998" s="202">
        <f>ROUND(IF(Table1[[#This Row],[Valuation Year]]=2016,(Table1[[#This Row],[Total Construction Cost ($)]]+Table1[[#This Row],[Land Value]])*('General Input Sheet'!$G$38/'General Input Sheet'!$G$43),Table1[[#This Row],[Total Construction Cost ($)]]+Table1[[#This Row],[Land Value]]),0)</f>
        <v>58508</v>
      </c>
      <c r="P1998" s="123" t="str" cm="1">
        <f t="array" ref="P1998">_xlfn.IFS(Table1[[#This Row],[Asset Class]]&lt;&gt;"Local","y",P$11=$E1998,"y",Table1[[#This Row],[Asset Class]]="Local","")</f>
        <v/>
      </c>
      <c r="Q1998" s="86" t="str" cm="1">
        <f t="array" ref="Q1998">_xlfn.IFS(Table1[[#This Row],[Asset Class]]&lt;&gt;"Local","y",Q$11=$E1998,"y",Table1[[#This Row],[Asset Class]]="Local","")</f>
        <v/>
      </c>
      <c r="R1998" s="86" t="str" cm="1">
        <f t="array" ref="R1998">_xlfn.IFS(Table1[[#This Row],[Asset Class]]&lt;&gt;"Local","y",R$11=$E1998,"y",Table1[[#This Row],[Asset Class]]="Local","")</f>
        <v/>
      </c>
      <c r="S1998" s="341" t="str" cm="1">
        <f t="array" ref="S1998">_xlfn.IFS(Table1[[#This Row],[Asset Class]]&lt;&gt;"Local","y",S$11=$E1998,"y",Table1[[#This Row],[Asset Class]]="Local","")</f>
        <v>y</v>
      </c>
      <c r="T1998" s="50"/>
      <c r="U1998" s="95" t="str">
        <f>IF(Table1[[#This Row],[Asset Class]]&lt;&gt;"Local",0.25,IF(P1998="y",1,""))</f>
        <v/>
      </c>
      <c r="V1998" s="415" t="str">
        <f>IF(Table1[[#This Row],[Asset Class]]&lt;&gt;"Local",0.25,IF(Q1998="y",1,""))</f>
        <v/>
      </c>
      <c r="W1998" s="415" t="str">
        <f>IF(Table1[[#This Row],[Asset Class]]&lt;&gt;"Local",0.25,IF(R1998="y",1,""))</f>
        <v/>
      </c>
      <c r="X1998" s="415">
        <f>IF(Table1[[#This Row],[Asset Class]]&lt;&gt;"Local",0.25,IF(S1998="y",1,""))</f>
        <v>1</v>
      </c>
      <c r="Y1998" s="95">
        <f t="shared" si="180"/>
        <v>1</v>
      </c>
      <c r="Z1998" s="50"/>
      <c r="AA1998" s="257" t="str">
        <f t="shared" si="181"/>
        <v/>
      </c>
      <c r="AB1998" s="258" t="str">
        <f t="shared" si="182"/>
        <v/>
      </c>
      <c r="AC1998" s="258" t="str">
        <f t="shared" si="183"/>
        <v/>
      </c>
      <c r="AD1998" s="258">
        <f t="shared" si="184"/>
        <v>58508</v>
      </c>
      <c r="AE1998" s="259">
        <f t="shared" si="185"/>
        <v>58508</v>
      </c>
    </row>
    <row r="1999" spans="1:31">
      <c r="A1999" s="26"/>
      <c r="B1999" s="210" t="s">
        <v>3469</v>
      </c>
      <c r="C1999" s="211" t="s">
        <v>3470</v>
      </c>
      <c r="D1999" s="211" t="s">
        <v>106</v>
      </c>
      <c r="E1999" s="211" t="s">
        <v>143</v>
      </c>
      <c r="F1999" s="241" t="s">
        <v>136</v>
      </c>
      <c r="G1999" s="357">
        <v>0.5</v>
      </c>
      <c r="H1999" s="360">
        <v>438.4441962563364</v>
      </c>
      <c r="I1999" s="365">
        <v>406.79298511948269</v>
      </c>
      <c r="J1999" s="332">
        <f>Table1[[#This Row],[Embellishment Area (m2)]]*Table1[[#This Row],[Construction Unit Rate ($/m)]]*Table1[[#This Row],[Embellishment Area Factor]]</f>
        <v>89178.011701713694</v>
      </c>
      <c r="K1999" s="246">
        <v>876.88839251267279</v>
      </c>
      <c r="L1999" s="337">
        <v>77.249060510664719</v>
      </c>
      <c r="M1999" s="88">
        <f>Table1[[#This Row],[Size of land (m2)]]*Table1[[#This Row],[Land Unit Rate ($/m2)]]</f>
        <v>67738.804494310971</v>
      </c>
      <c r="N1999" s="244">
        <v>2021</v>
      </c>
      <c r="O1999" s="202">
        <f>ROUND(IF(Table1[[#This Row],[Valuation Year]]=2016,(Table1[[#This Row],[Total Construction Cost ($)]]+Table1[[#This Row],[Land Value]])*('General Input Sheet'!$G$38/'General Input Sheet'!$G$43),Table1[[#This Row],[Total Construction Cost ($)]]+Table1[[#This Row],[Land Value]]),0)</f>
        <v>156917</v>
      </c>
      <c r="P1999" s="123" t="str" cm="1">
        <f t="array" ref="P1999">_xlfn.IFS(Table1[[#This Row],[Asset Class]]&lt;&gt;"Local","y",P$11=$E1999,"y",Table1[[#This Row],[Asset Class]]="Local","")</f>
        <v>y</v>
      </c>
      <c r="Q1999" s="86" t="str" cm="1">
        <f t="array" ref="Q1999">_xlfn.IFS(Table1[[#This Row],[Asset Class]]&lt;&gt;"Local","y",Q$11=$E1999,"y",Table1[[#This Row],[Asset Class]]="Local","")</f>
        <v>y</v>
      </c>
      <c r="R1999" s="86" t="str" cm="1">
        <f t="array" ref="R1999">_xlfn.IFS(Table1[[#This Row],[Asset Class]]&lt;&gt;"Local","y",R$11=$E1999,"y",Table1[[#This Row],[Asset Class]]="Local","")</f>
        <v>y</v>
      </c>
      <c r="S1999" s="341" t="str" cm="1">
        <f t="array" ref="S1999">_xlfn.IFS(Table1[[#This Row],[Asset Class]]&lt;&gt;"Local","y",S$11=$E1999,"y",Table1[[#This Row],[Asset Class]]="Local","")</f>
        <v>y</v>
      </c>
      <c r="T1999" s="50"/>
      <c r="U1999" s="95">
        <f>IF(Table1[[#This Row],[Asset Class]]&lt;&gt;"Local",0.25,IF(P1999="y",1,""))</f>
        <v>0.25</v>
      </c>
      <c r="V1999" s="415">
        <f>IF(Table1[[#This Row],[Asset Class]]&lt;&gt;"Local",0.25,IF(Q1999="y",1,""))</f>
        <v>0.25</v>
      </c>
      <c r="W1999" s="415">
        <f>IF(Table1[[#This Row],[Asset Class]]&lt;&gt;"Local",0.25,IF(R1999="y",1,""))</f>
        <v>0.25</v>
      </c>
      <c r="X1999" s="415">
        <f>IF(Table1[[#This Row],[Asset Class]]&lt;&gt;"Local",0.25,IF(S1999="y",1,""))</f>
        <v>0.25</v>
      </c>
      <c r="Y1999" s="95">
        <f t="shared" ref="Y1999:Y2062" si="186">SUM(U1999:X1999)</f>
        <v>1</v>
      </c>
      <c r="Z1999" s="50"/>
      <c r="AA1999" s="257">
        <f t="shared" ref="AA1999:AA2062" si="187">IF(U1999="","",(U1999/$Y1999)*$O1999)</f>
        <v>39229.25</v>
      </c>
      <c r="AB1999" s="258">
        <f t="shared" ref="AB1999:AB2062" si="188">IF(V1999="","",(V1999/$Y1999)*$O1999)</f>
        <v>39229.25</v>
      </c>
      <c r="AC1999" s="258">
        <f t="shared" ref="AC1999:AC2062" si="189">IF(W1999="","",(W1999/$Y1999)*$O1999)</f>
        <v>39229.25</v>
      </c>
      <c r="AD1999" s="258">
        <f t="shared" ref="AD1999:AD2062" si="190">IF(X1999="","",(X1999/$Y1999)*$O1999)</f>
        <v>39229.25</v>
      </c>
      <c r="AE1999" s="259">
        <f t="shared" ref="AE1999:AE2062" si="191">SUM(AA1999:AD1999)</f>
        <v>156917</v>
      </c>
    </row>
    <row r="2000" spans="1:31">
      <c r="A2000" s="26"/>
      <c r="B2000" s="210" t="s">
        <v>3469</v>
      </c>
      <c r="C2000" s="211" t="s">
        <v>3471</v>
      </c>
      <c r="D2000" s="211" t="s">
        <v>106</v>
      </c>
      <c r="E2000" s="211" t="s">
        <v>143</v>
      </c>
      <c r="F2000" s="241" t="s">
        <v>136</v>
      </c>
      <c r="G2000" s="357">
        <v>0.5</v>
      </c>
      <c r="H2000" s="360">
        <v>77404.602027760106</v>
      </c>
      <c r="I2000" s="365">
        <v>406.79298511948269</v>
      </c>
      <c r="J2000" s="332">
        <f>Table1[[#This Row],[Embellishment Area (m2)]]*Table1[[#This Row],[Construction Unit Rate ($/m)]]*Table1[[#This Row],[Embellishment Area Factor]]</f>
        <v>15743824.560429048</v>
      </c>
      <c r="K2000" s="246">
        <v>154809.20405552021</v>
      </c>
      <c r="L2000" s="337">
        <v>77.249060510664719</v>
      </c>
      <c r="M2000" s="88">
        <f>Table1[[#This Row],[Size of land (m2)]]*Table1[[#This Row],[Land Unit Rate ($/m2)]]</f>
        <v>11958865.571692724</v>
      </c>
      <c r="N2000" s="244">
        <v>2021</v>
      </c>
      <c r="O2000" s="202">
        <f>ROUND(IF(Table1[[#This Row],[Valuation Year]]=2016,(Table1[[#This Row],[Total Construction Cost ($)]]+Table1[[#This Row],[Land Value]])*('General Input Sheet'!$G$38/'General Input Sheet'!$G$43),Table1[[#This Row],[Total Construction Cost ($)]]+Table1[[#This Row],[Land Value]]),0)</f>
        <v>27702690</v>
      </c>
      <c r="P2000" s="123" t="str" cm="1">
        <f t="array" ref="P2000">_xlfn.IFS(Table1[[#This Row],[Asset Class]]&lt;&gt;"Local","y",P$11=$E2000,"y",Table1[[#This Row],[Asset Class]]="Local","")</f>
        <v>y</v>
      </c>
      <c r="Q2000" s="86" t="str" cm="1">
        <f t="array" ref="Q2000">_xlfn.IFS(Table1[[#This Row],[Asset Class]]&lt;&gt;"Local","y",Q$11=$E2000,"y",Table1[[#This Row],[Asset Class]]="Local","")</f>
        <v>y</v>
      </c>
      <c r="R2000" s="86" t="str" cm="1">
        <f t="array" ref="R2000">_xlfn.IFS(Table1[[#This Row],[Asset Class]]&lt;&gt;"Local","y",R$11=$E2000,"y",Table1[[#This Row],[Asset Class]]="Local","")</f>
        <v>y</v>
      </c>
      <c r="S2000" s="341" t="str" cm="1">
        <f t="array" ref="S2000">_xlfn.IFS(Table1[[#This Row],[Asset Class]]&lt;&gt;"Local","y",S$11=$E2000,"y",Table1[[#This Row],[Asset Class]]="Local","")</f>
        <v>y</v>
      </c>
      <c r="T2000" s="50"/>
      <c r="U2000" s="95">
        <f>IF(Table1[[#This Row],[Asset Class]]&lt;&gt;"Local",0.25,IF(P2000="y",1,""))</f>
        <v>0.25</v>
      </c>
      <c r="V2000" s="415">
        <f>IF(Table1[[#This Row],[Asset Class]]&lt;&gt;"Local",0.25,IF(Q2000="y",1,""))</f>
        <v>0.25</v>
      </c>
      <c r="W2000" s="415">
        <f>IF(Table1[[#This Row],[Asset Class]]&lt;&gt;"Local",0.25,IF(R2000="y",1,""))</f>
        <v>0.25</v>
      </c>
      <c r="X2000" s="415">
        <f>IF(Table1[[#This Row],[Asset Class]]&lt;&gt;"Local",0.25,IF(S2000="y",1,""))</f>
        <v>0.25</v>
      </c>
      <c r="Y2000" s="95">
        <f t="shared" si="186"/>
        <v>1</v>
      </c>
      <c r="Z2000" s="50"/>
      <c r="AA2000" s="257">
        <f t="shared" si="187"/>
        <v>6925672.5</v>
      </c>
      <c r="AB2000" s="258">
        <f t="shared" si="188"/>
        <v>6925672.5</v>
      </c>
      <c r="AC2000" s="258">
        <f t="shared" si="189"/>
        <v>6925672.5</v>
      </c>
      <c r="AD2000" s="258">
        <f t="shared" si="190"/>
        <v>6925672.5</v>
      </c>
      <c r="AE2000" s="259">
        <f t="shared" si="191"/>
        <v>27702690</v>
      </c>
    </row>
    <row r="2001" spans="1:31">
      <c r="A2001" s="26"/>
      <c r="B2001" s="210" t="s">
        <v>3472</v>
      </c>
      <c r="C2001" s="211" t="s">
        <v>3473</v>
      </c>
      <c r="D2001" s="211" t="s">
        <v>111</v>
      </c>
      <c r="E2001" s="211" t="s">
        <v>102</v>
      </c>
      <c r="F2001" s="241" t="s">
        <v>108</v>
      </c>
      <c r="G2001" s="357">
        <v>0.5</v>
      </c>
      <c r="H2001" s="360">
        <v>4489.8557591179942</v>
      </c>
      <c r="I2001" s="365">
        <v>143.96305955739601</v>
      </c>
      <c r="J2001" s="332">
        <f>Table1[[#This Row],[Embellishment Area (m2)]]*Table1[[#This Row],[Construction Unit Rate ($/m)]]*Table1[[#This Row],[Embellishment Area Factor]]</f>
        <v>323186.68602701061</v>
      </c>
      <c r="K2001" s="246">
        <v>0</v>
      </c>
      <c r="L2001" s="337">
        <v>39.027494808321961</v>
      </c>
      <c r="M2001" s="88">
        <f>Table1[[#This Row],[Size of land (m2)]]*Table1[[#This Row],[Land Unit Rate ($/m2)]]</f>
        <v>0</v>
      </c>
      <c r="N2001" s="244">
        <v>2021</v>
      </c>
      <c r="O2001" s="202">
        <f>ROUND(IF(Table1[[#This Row],[Valuation Year]]=2016,(Table1[[#This Row],[Total Construction Cost ($)]]+Table1[[#This Row],[Land Value]])*('General Input Sheet'!$G$38/'General Input Sheet'!$G$43),Table1[[#This Row],[Total Construction Cost ($)]]+Table1[[#This Row],[Land Value]]),0)</f>
        <v>323187</v>
      </c>
      <c r="P2001" s="123" t="str" cm="1">
        <f t="array" ref="P2001">_xlfn.IFS(Table1[[#This Row],[Asset Class]]&lt;&gt;"Local","y",P$11=$E2001,"y",Table1[[#This Row],[Asset Class]]="Local","")</f>
        <v/>
      </c>
      <c r="Q2001" s="86" t="str" cm="1">
        <f t="array" ref="Q2001">_xlfn.IFS(Table1[[#This Row],[Asset Class]]&lt;&gt;"Local","y",Q$11=$E2001,"y",Table1[[#This Row],[Asset Class]]="Local","")</f>
        <v/>
      </c>
      <c r="R2001" s="86" t="str" cm="1">
        <f t="array" ref="R2001">_xlfn.IFS(Table1[[#This Row],[Asset Class]]&lt;&gt;"Local","y",R$11=$E2001,"y",Table1[[#This Row],[Asset Class]]="Local","")</f>
        <v>y</v>
      </c>
      <c r="S2001" s="341" t="str" cm="1">
        <f t="array" ref="S2001">_xlfn.IFS(Table1[[#This Row],[Asset Class]]&lt;&gt;"Local","y",S$11=$E2001,"y",Table1[[#This Row],[Asset Class]]="Local","")</f>
        <v/>
      </c>
      <c r="T2001" s="50"/>
      <c r="U2001" s="95" t="str">
        <f>IF(Table1[[#This Row],[Asset Class]]&lt;&gt;"Local",0.25,IF(P2001="y",1,""))</f>
        <v/>
      </c>
      <c r="V2001" s="415" t="str">
        <f>IF(Table1[[#This Row],[Asset Class]]&lt;&gt;"Local",0.25,IF(Q2001="y",1,""))</f>
        <v/>
      </c>
      <c r="W2001" s="415">
        <f>IF(Table1[[#This Row],[Asset Class]]&lt;&gt;"Local",0.25,IF(R2001="y",1,""))</f>
        <v>1</v>
      </c>
      <c r="X2001" s="415" t="str">
        <f>IF(Table1[[#This Row],[Asset Class]]&lt;&gt;"Local",0.25,IF(S2001="y",1,""))</f>
        <v/>
      </c>
      <c r="Y2001" s="95">
        <f t="shared" si="186"/>
        <v>1</v>
      </c>
      <c r="Z2001" s="50"/>
      <c r="AA2001" s="257" t="str">
        <f t="shared" si="187"/>
        <v/>
      </c>
      <c r="AB2001" s="258" t="str">
        <f t="shared" si="188"/>
        <v/>
      </c>
      <c r="AC2001" s="258">
        <f t="shared" si="189"/>
        <v>323187</v>
      </c>
      <c r="AD2001" s="258" t="str">
        <f t="shared" si="190"/>
        <v/>
      </c>
      <c r="AE2001" s="259">
        <f t="shared" si="191"/>
        <v>323187</v>
      </c>
    </row>
    <row r="2002" spans="1:31">
      <c r="A2002" s="26"/>
      <c r="B2002" s="210" t="s">
        <v>3474</v>
      </c>
      <c r="C2002" s="211" t="s">
        <v>3475</v>
      </c>
      <c r="D2002" s="211" t="s">
        <v>106</v>
      </c>
      <c r="E2002" s="211" t="s">
        <v>114</v>
      </c>
      <c r="F2002" s="241" t="s">
        <v>108</v>
      </c>
      <c r="G2002" s="357">
        <v>0.5</v>
      </c>
      <c r="H2002" s="360">
        <v>1013.683565627991</v>
      </c>
      <c r="I2002" s="365">
        <v>566.28724924743767</v>
      </c>
      <c r="J2002" s="332">
        <f>Table1[[#This Row],[Embellishment Area (m2)]]*Table1[[#This Row],[Construction Unit Rate ($/m)]]*Table1[[#This Row],[Embellishment Area Factor]]</f>
        <v>287018.03899340477</v>
      </c>
      <c r="K2002" s="246">
        <v>2027.367131255982</v>
      </c>
      <c r="L2002" s="337">
        <v>75.676903388107434</v>
      </c>
      <c r="M2002" s="88">
        <f>Table1[[#This Row],[Size of land (m2)]]*Table1[[#This Row],[Land Unit Rate ($/m2)]]</f>
        <v>153424.86652428348</v>
      </c>
      <c r="N2002" s="244">
        <v>2021</v>
      </c>
      <c r="O2002" s="202">
        <f>ROUND(IF(Table1[[#This Row],[Valuation Year]]=2016,(Table1[[#This Row],[Total Construction Cost ($)]]+Table1[[#This Row],[Land Value]])*('General Input Sheet'!$G$38/'General Input Sheet'!$G$43),Table1[[#This Row],[Total Construction Cost ($)]]+Table1[[#This Row],[Land Value]]),0)</f>
        <v>440443</v>
      </c>
      <c r="P2002" s="123" t="str" cm="1">
        <f t="array" ref="P2002">_xlfn.IFS(Table1[[#This Row],[Asset Class]]&lt;&gt;"Local","y",P$11=$E2002,"y",Table1[[#This Row],[Asset Class]]="Local","")</f>
        <v>y</v>
      </c>
      <c r="Q2002" s="86" t="str" cm="1">
        <f t="array" ref="Q2002">_xlfn.IFS(Table1[[#This Row],[Asset Class]]&lt;&gt;"Local","y",Q$11=$E2002,"y",Table1[[#This Row],[Asset Class]]="Local","")</f>
        <v>y</v>
      </c>
      <c r="R2002" s="86" t="str" cm="1">
        <f t="array" ref="R2002">_xlfn.IFS(Table1[[#This Row],[Asset Class]]&lt;&gt;"Local","y",R$11=$E2002,"y",Table1[[#This Row],[Asset Class]]="Local","")</f>
        <v>y</v>
      </c>
      <c r="S2002" s="341" t="str" cm="1">
        <f t="array" ref="S2002">_xlfn.IFS(Table1[[#This Row],[Asset Class]]&lt;&gt;"Local","y",S$11=$E2002,"y",Table1[[#This Row],[Asset Class]]="Local","")</f>
        <v>y</v>
      </c>
      <c r="T2002" s="50"/>
      <c r="U2002" s="95">
        <f>IF(Table1[[#This Row],[Asset Class]]&lt;&gt;"Local",0.25,IF(P2002="y",1,""))</f>
        <v>0.25</v>
      </c>
      <c r="V2002" s="415">
        <f>IF(Table1[[#This Row],[Asset Class]]&lt;&gt;"Local",0.25,IF(Q2002="y",1,""))</f>
        <v>0.25</v>
      </c>
      <c r="W2002" s="415">
        <f>IF(Table1[[#This Row],[Asset Class]]&lt;&gt;"Local",0.25,IF(R2002="y",1,""))</f>
        <v>0.25</v>
      </c>
      <c r="X2002" s="415">
        <f>IF(Table1[[#This Row],[Asset Class]]&lt;&gt;"Local",0.25,IF(S2002="y",1,""))</f>
        <v>0.25</v>
      </c>
      <c r="Y2002" s="95">
        <f t="shared" si="186"/>
        <v>1</v>
      </c>
      <c r="Z2002" s="50"/>
      <c r="AA2002" s="257">
        <f t="shared" si="187"/>
        <v>110110.75</v>
      </c>
      <c r="AB2002" s="258">
        <f t="shared" si="188"/>
        <v>110110.75</v>
      </c>
      <c r="AC2002" s="258">
        <f t="shared" si="189"/>
        <v>110110.75</v>
      </c>
      <c r="AD2002" s="258">
        <f t="shared" si="190"/>
        <v>110110.75</v>
      </c>
      <c r="AE2002" s="259">
        <f t="shared" si="191"/>
        <v>440443</v>
      </c>
    </row>
    <row r="2003" spans="1:31">
      <c r="A2003" s="26"/>
      <c r="B2003" s="210" t="s">
        <v>3476</v>
      </c>
      <c r="C2003" s="211" t="s">
        <v>3477</v>
      </c>
      <c r="D2003" s="211" t="s">
        <v>111</v>
      </c>
      <c r="E2003" s="211" t="s">
        <v>102</v>
      </c>
      <c r="F2003" s="241" t="s">
        <v>103</v>
      </c>
      <c r="G2003" s="357">
        <v>0.5</v>
      </c>
      <c r="H2003" s="360">
        <v>9876.7345712416445</v>
      </c>
      <c r="I2003" s="365">
        <v>143.96305955739601</v>
      </c>
      <c r="J2003" s="332">
        <f>Table1[[#This Row],[Embellishment Area (m2)]]*Table1[[#This Row],[Construction Unit Rate ($/m)]]*Table1[[#This Row],[Embellishment Area Factor]]</f>
        <v>710942.46365612652</v>
      </c>
      <c r="K2003" s="246">
        <v>19753.469142483289</v>
      </c>
      <c r="L2003" s="337">
        <v>39.027494808321961</v>
      </c>
      <c r="M2003" s="88">
        <f>Table1[[#This Row],[Size of land (m2)]]*Table1[[#This Row],[Land Unit Rate ($/m2)]]</f>
        <v>770928.4144046146</v>
      </c>
      <c r="N2003" s="244">
        <v>2021</v>
      </c>
      <c r="O2003" s="202">
        <f>ROUND(IF(Table1[[#This Row],[Valuation Year]]=2016,(Table1[[#This Row],[Total Construction Cost ($)]]+Table1[[#This Row],[Land Value]])*('General Input Sheet'!$G$38/'General Input Sheet'!$G$43),Table1[[#This Row],[Total Construction Cost ($)]]+Table1[[#This Row],[Land Value]]),0)</f>
        <v>1481871</v>
      </c>
      <c r="P2003" s="123" t="str" cm="1">
        <f t="array" ref="P2003">_xlfn.IFS(Table1[[#This Row],[Asset Class]]&lt;&gt;"Local","y",P$11=$E2003,"y",Table1[[#This Row],[Asset Class]]="Local","")</f>
        <v/>
      </c>
      <c r="Q2003" s="86" t="str" cm="1">
        <f t="array" ref="Q2003">_xlfn.IFS(Table1[[#This Row],[Asset Class]]&lt;&gt;"Local","y",Q$11=$E2003,"y",Table1[[#This Row],[Asset Class]]="Local","")</f>
        <v/>
      </c>
      <c r="R2003" s="86" t="str" cm="1">
        <f t="array" ref="R2003">_xlfn.IFS(Table1[[#This Row],[Asset Class]]&lt;&gt;"Local","y",R$11=$E2003,"y",Table1[[#This Row],[Asset Class]]="Local","")</f>
        <v>y</v>
      </c>
      <c r="S2003" s="341" t="str" cm="1">
        <f t="array" ref="S2003">_xlfn.IFS(Table1[[#This Row],[Asset Class]]&lt;&gt;"Local","y",S$11=$E2003,"y",Table1[[#This Row],[Asset Class]]="Local","")</f>
        <v/>
      </c>
      <c r="T2003" s="50"/>
      <c r="U2003" s="95" t="str">
        <f>IF(Table1[[#This Row],[Asset Class]]&lt;&gt;"Local",0.25,IF(P2003="y",1,""))</f>
        <v/>
      </c>
      <c r="V2003" s="415" t="str">
        <f>IF(Table1[[#This Row],[Asset Class]]&lt;&gt;"Local",0.25,IF(Q2003="y",1,""))</f>
        <v/>
      </c>
      <c r="W2003" s="415">
        <f>IF(Table1[[#This Row],[Asset Class]]&lt;&gt;"Local",0.25,IF(R2003="y",1,""))</f>
        <v>1</v>
      </c>
      <c r="X2003" s="415" t="str">
        <f>IF(Table1[[#This Row],[Asset Class]]&lt;&gt;"Local",0.25,IF(S2003="y",1,""))</f>
        <v/>
      </c>
      <c r="Y2003" s="95">
        <f t="shared" si="186"/>
        <v>1</v>
      </c>
      <c r="Z2003" s="50"/>
      <c r="AA2003" s="257" t="str">
        <f t="shared" si="187"/>
        <v/>
      </c>
      <c r="AB2003" s="258" t="str">
        <f t="shared" si="188"/>
        <v/>
      </c>
      <c r="AC2003" s="258">
        <f t="shared" si="189"/>
        <v>1481871</v>
      </c>
      <c r="AD2003" s="258" t="str">
        <f t="shared" si="190"/>
        <v/>
      </c>
      <c r="AE2003" s="259">
        <f t="shared" si="191"/>
        <v>1481871</v>
      </c>
    </row>
    <row r="2004" spans="1:31">
      <c r="A2004" s="26"/>
      <c r="B2004" s="210" t="s">
        <v>3478</v>
      </c>
      <c r="C2004" s="211" t="s">
        <v>3479</v>
      </c>
      <c r="D2004" s="211" t="s">
        <v>111</v>
      </c>
      <c r="E2004" s="211" t="s">
        <v>102</v>
      </c>
      <c r="F2004" s="241" t="s">
        <v>108</v>
      </c>
      <c r="G2004" s="357">
        <v>0.5</v>
      </c>
      <c r="H2004" s="360">
        <v>7865.5054040550604</v>
      </c>
      <c r="I2004" s="365">
        <v>143.96305955739601</v>
      </c>
      <c r="J2004" s="332">
        <f>Table1[[#This Row],[Embellishment Area (m2)]]*Table1[[#This Row],[Construction Unit Rate ($/m)]]*Table1[[#This Row],[Embellishment Area Factor]]</f>
        <v>566171.11146649939</v>
      </c>
      <c r="K2004" s="246">
        <v>15731.010808110121</v>
      </c>
      <c r="L2004" s="337">
        <v>39.027494808321961</v>
      </c>
      <c r="M2004" s="88">
        <f>Table1[[#This Row],[Size of land (m2)]]*Table1[[#This Row],[Land Unit Rate ($/m2)]]</f>
        <v>613941.94264317444</v>
      </c>
      <c r="N2004" s="244">
        <v>2021</v>
      </c>
      <c r="O2004" s="202">
        <f>ROUND(IF(Table1[[#This Row],[Valuation Year]]=2016,(Table1[[#This Row],[Total Construction Cost ($)]]+Table1[[#This Row],[Land Value]])*('General Input Sheet'!$G$38/'General Input Sheet'!$G$43),Table1[[#This Row],[Total Construction Cost ($)]]+Table1[[#This Row],[Land Value]]),0)</f>
        <v>1180113</v>
      </c>
      <c r="P2004" s="123" t="str" cm="1">
        <f t="array" ref="P2004">_xlfn.IFS(Table1[[#This Row],[Asset Class]]&lt;&gt;"Local","y",P$11=$E2004,"y",Table1[[#This Row],[Asset Class]]="Local","")</f>
        <v/>
      </c>
      <c r="Q2004" s="86" t="str" cm="1">
        <f t="array" ref="Q2004">_xlfn.IFS(Table1[[#This Row],[Asset Class]]&lt;&gt;"Local","y",Q$11=$E2004,"y",Table1[[#This Row],[Asset Class]]="Local","")</f>
        <v/>
      </c>
      <c r="R2004" s="86" t="str" cm="1">
        <f t="array" ref="R2004">_xlfn.IFS(Table1[[#This Row],[Asset Class]]&lt;&gt;"Local","y",R$11=$E2004,"y",Table1[[#This Row],[Asset Class]]="Local","")</f>
        <v>y</v>
      </c>
      <c r="S2004" s="341" t="str" cm="1">
        <f t="array" ref="S2004">_xlfn.IFS(Table1[[#This Row],[Asset Class]]&lt;&gt;"Local","y",S$11=$E2004,"y",Table1[[#This Row],[Asset Class]]="Local","")</f>
        <v/>
      </c>
      <c r="T2004" s="50"/>
      <c r="U2004" s="95" t="str">
        <f>IF(Table1[[#This Row],[Asset Class]]&lt;&gt;"Local",0.25,IF(P2004="y",1,""))</f>
        <v/>
      </c>
      <c r="V2004" s="415" t="str">
        <f>IF(Table1[[#This Row],[Asset Class]]&lt;&gt;"Local",0.25,IF(Q2004="y",1,""))</f>
        <v/>
      </c>
      <c r="W2004" s="415">
        <f>IF(Table1[[#This Row],[Asset Class]]&lt;&gt;"Local",0.25,IF(R2004="y",1,""))</f>
        <v>1</v>
      </c>
      <c r="X2004" s="415" t="str">
        <f>IF(Table1[[#This Row],[Asset Class]]&lt;&gt;"Local",0.25,IF(S2004="y",1,""))</f>
        <v/>
      </c>
      <c r="Y2004" s="95">
        <f t="shared" si="186"/>
        <v>1</v>
      </c>
      <c r="Z2004" s="50"/>
      <c r="AA2004" s="257" t="str">
        <f t="shared" si="187"/>
        <v/>
      </c>
      <c r="AB2004" s="258" t="str">
        <f t="shared" si="188"/>
        <v/>
      </c>
      <c r="AC2004" s="258">
        <f t="shared" si="189"/>
        <v>1180113</v>
      </c>
      <c r="AD2004" s="258" t="str">
        <f t="shared" si="190"/>
        <v/>
      </c>
      <c r="AE2004" s="259">
        <f t="shared" si="191"/>
        <v>1180113</v>
      </c>
    </row>
    <row r="2005" spans="1:31">
      <c r="A2005" s="26"/>
      <c r="B2005" s="210" t="s">
        <v>3480</v>
      </c>
      <c r="C2005" s="211" t="s">
        <v>3481</v>
      </c>
      <c r="D2005" s="211" t="s">
        <v>111</v>
      </c>
      <c r="E2005" s="211" t="s">
        <v>102</v>
      </c>
      <c r="F2005" s="241" t="s">
        <v>103</v>
      </c>
      <c r="G2005" s="357">
        <v>0.5</v>
      </c>
      <c r="H2005" s="360">
        <v>442.4933518217519</v>
      </c>
      <c r="I2005" s="365">
        <v>143.96305955739601</v>
      </c>
      <c r="J2005" s="332">
        <f>Table1[[#This Row],[Embellishment Area (m2)]]*Table1[[#This Row],[Construction Unit Rate ($/m)]]*Table1[[#This Row],[Embellishment Area Factor]]</f>
        <v>31851.348381033327</v>
      </c>
      <c r="K2005" s="246">
        <v>0</v>
      </c>
      <c r="L2005" s="337">
        <v>39.027494808321961</v>
      </c>
      <c r="M2005" s="88">
        <f>Table1[[#This Row],[Size of land (m2)]]*Table1[[#This Row],[Land Unit Rate ($/m2)]]</f>
        <v>0</v>
      </c>
      <c r="N2005" s="244">
        <v>2021</v>
      </c>
      <c r="O2005" s="202">
        <f>ROUND(IF(Table1[[#This Row],[Valuation Year]]=2016,(Table1[[#This Row],[Total Construction Cost ($)]]+Table1[[#This Row],[Land Value]])*('General Input Sheet'!$G$38/'General Input Sheet'!$G$43),Table1[[#This Row],[Total Construction Cost ($)]]+Table1[[#This Row],[Land Value]]),0)</f>
        <v>31851</v>
      </c>
      <c r="P2005" s="123" t="str" cm="1">
        <f t="array" ref="P2005">_xlfn.IFS(Table1[[#This Row],[Asset Class]]&lt;&gt;"Local","y",P$11=$E2005,"y",Table1[[#This Row],[Asset Class]]="Local","")</f>
        <v/>
      </c>
      <c r="Q2005" s="86" t="str" cm="1">
        <f t="array" ref="Q2005">_xlfn.IFS(Table1[[#This Row],[Asset Class]]&lt;&gt;"Local","y",Q$11=$E2005,"y",Table1[[#This Row],[Asset Class]]="Local","")</f>
        <v/>
      </c>
      <c r="R2005" s="86" t="str" cm="1">
        <f t="array" ref="R2005">_xlfn.IFS(Table1[[#This Row],[Asset Class]]&lt;&gt;"Local","y",R$11=$E2005,"y",Table1[[#This Row],[Asset Class]]="Local","")</f>
        <v>y</v>
      </c>
      <c r="S2005" s="341" t="str" cm="1">
        <f t="array" ref="S2005">_xlfn.IFS(Table1[[#This Row],[Asset Class]]&lt;&gt;"Local","y",S$11=$E2005,"y",Table1[[#This Row],[Asset Class]]="Local","")</f>
        <v/>
      </c>
      <c r="T2005" s="50"/>
      <c r="U2005" s="95" t="str">
        <f>IF(Table1[[#This Row],[Asset Class]]&lt;&gt;"Local",0.25,IF(P2005="y",1,""))</f>
        <v/>
      </c>
      <c r="V2005" s="415" t="str">
        <f>IF(Table1[[#This Row],[Asset Class]]&lt;&gt;"Local",0.25,IF(Q2005="y",1,""))</f>
        <v/>
      </c>
      <c r="W2005" s="415">
        <f>IF(Table1[[#This Row],[Asset Class]]&lt;&gt;"Local",0.25,IF(R2005="y",1,""))</f>
        <v>1</v>
      </c>
      <c r="X2005" s="415" t="str">
        <f>IF(Table1[[#This Row],[Asset Class]]&lt;&gt;"Local",0.25,IF(S2005="y",1,""))</f>
        <v/>
      </c>
      <c r="Y2005" s="95">
        <f t="shared" si="186"/>
        <v>1</v>
      </c>
      <c r="Z2005" s="50"/>
      <c r="AA2005" s="257" t="str">
        <f t="shared" si="187"/>
        <v/>
      </c>
      <c r="AB2005" s="258" t="str">
        <f t="shared" si="188"/>
        <v/>
      </c>
      <c r="AC2005" s="258">
        <f t="shared" si="189"/>
        <v>31851</v>
      </c>
      <c r="AD2005" s="258" t="str">
        <f t="shared" si="190"/>
        <v/>
      </c>
      <c r="AE2005" s="259">
        <f t="shared" si="191"/>
        <v>31851</v>
      </c>
    </row>
    <row r="2006" spans="1:31">
      <c r="A2006" s="26"/>
      <c r="B2006" s="210" t="s">
        <v>3480</v>
      </c>
      <c r="C2006" s="211" t="s">
        <v>3482</v>
      </c>
      <c r="D2006" s="211" t="s">
        <v>111</v>
      </c>
      <c r="E2006" s="211" t="s">
        <v>102</v>
      </c>
      <c r="F2006" s="241" t="s">
        <v>108</v>
      </c>
      <c r="G2006" s="357">
        <v>0.5</v>
      </c>
      <c r="H2006" s="360">
        <v>12927.518130250701</v>
      </c>
      <c r="I2006" s="365">
        <v>143.96305955739601</v>
      </c>
      <c r="J2006" s="332">
        <f>Table1[[#This Row],[Embellishment Area (m2)]]*Table1[[#This Row],[Construction Unit Rate ($/m)]]*Table1[[#This Row],[Embellishment Area Factor]]</f>
        <v>930542.53125729912</v>
      </c>
      <c r="K2006" s="246">
        <v>0</v>
      </c>
      <c r="L2006" s="337">
        <v>39.027494808321961</v>
      </c>
      <c r="M2006" s="88">
        <f>Table1[[#This Row],[Size of land (m2)]]*Table1[[#This Row],[Land Unit Rate ($/m2)]]</f>
        <v>0</v>
      </c>
      <c r="N2006" s="244">
        <v>2021</v>
      </c>
      <c r="O2006" s="202">
        <f>ROUND(IF(Table1[[#This Row],[Valuation Year]]=2016,(Table1[[#This Row],[Total Construction Cost ($)]]+Table1[[#This Row],[Land Value]])*('General Input Sheet'!$G$38/'General Input Sheet'!$G$43),Table1[[#This Row],[Total Construction Cost ($)]]+Table1[[#This Row],[Land Value]]),0)</f>
        <v>930543</v>
      </c>
      <c r="P2006" s="123" t="str" cm="1">
        <f t="array" ref="P2006">_xlfn.IFS(Table1[[#This Row],[Asset Class]]&lt;&gt;"Local","y",P$11=$E2006,"y",Table1[[#This Row],[Asset Class]]="Local","")</f>
        <v/>
      </c>
      <c r="Q2006" s="86" t="str" cm="1">
        <f t="array" ref="Q2006">_xlfn.IFS(Table1[[#This Row],[Asset Class]]&lt;&gt;"Local","y",Q$11=$E2006,"y",Table1[[#This Row],[Asset Class]]="Local","")</f>
        <v/>
      </c>
      <c r="R2006" s="86" t="str" cm="1">
        <f t="array" ref="R2006">_xlfn.IFS(Table1[[#This Row],[Asset Class]]&lt;&gt;"Local","y",R$11=$E2006,"y",Table1[[#This Row],[Asset Class]]="Local","")</f>
        <v>y</v>
      </c>
      <c r="S2006" s="341" t="str" cm="1">
        <f t="array" ref="S2006">_xlfn.IFS(Table1[[#This Row],[Asset Class]]&lt;&gt;"Local","y",S$11=$E2006,"y",Table1[[#This Row],[Asset Class]]="Local","")</f>
        <v/>
      </c>
      <c r="T2006" s="50"/>
      <c r="U2006" s="95" t="str">
        <f>IF(Table1[[#This Row],[Asset Class]]&lt;&gt;"Local",0.25,IF(P2006="y",1,""))</f>
        <v/>
      </c>
      <c r="V2006" s="415" t="str">
        <f>IF(Table1[[#This Row],[Asset Class]]&lt;&gt;"Local",0.25,IF(Q2006="y",1,""))</f>
        <v/>
      </c>
      <c r="W2006" s="415">
        <f>IF(Table1[[#This Row],[Asset Class]]&lt;&gt;"Local",0.25,IF(R2006="y",1,""))</f>
        <v>1</v>
      </c>
      <c r="X2006" s="415" t="str">
        <f>IF(Table1[[#This Row],[Asset Class]]&lt;&gt;"Local",0.25,IF(S2006="y",1,""))</f>
        <v/>
      </c>
      <c r="Y2006" s="95">
        <f t="shared" si="186"/>
        <v>1</v>
      </c>
      <c r="Z2006" s="50"/>
      <c r="AA2006" s="257" t="str">
        <f t="shared" si="187"/>
        <v/>
      </c>
      <c r="AB2006" s="258" t="str">
        <f t="shared" si="188"/>
        <v/>
      </c>
      <c r="AC2006" s="258">
        <f t="shared" si="189"/>
        <v>930543</v>
      </c>
      <c r="AD2006" s="258" t="str">
        <f t="shared" si="190"/>
        <v/>
      </c>
      <c r="AE2006" s="259">
        <f t="shared" si="191"/>
        <v>930543</v>
      </c>
    </row>
    <row r="2007" spans="1:31">
      <c r="A2007" s="26"/>
      <c r="B2007" s="210" t="s">
        <v>3483</v>
      </c>
      <c r="C2007" s="211" t="s">
        <v>3484</v>
      </c>
      <c r="D2007" s="211" t="s">
        <v>111</v>
      </c>
      <c r="E2007" s="211" t="s">
        <v>107</v>
      </c>
      <c r="F2007" s="241" t="s">
        <v>103</v>
      </c>
      <c r="G2007" s="357">
        <v>0.5</v>
      </c>
      <c r="H2007" s="360">
        <v>2571.7329742912466</v>
      </c>
      <c r="I2007" s="365">
        <v>111.62041035606889</v>
      </c>
      <c r="J2007" s="332">
        <f>Table1[[#This Row],[Embellishment Area (m2)]]*Table1[[#This Row],[Construction Unit Rate ($/m)]]*Table1[[#This Row],[Embellishment Area Factor]]</f>
        <v>143528.94495831124</v>
      </c>
      <c r="K2007" s="246">
        <v>5143.4659485824932</v>
      </c>
      <c r="L2007" s="337">
        <v>66.125722619436161</v>
      </c>
      <c r="M2007" s="88">
        <f>Table1[[#This Row],[Size of land (m2)]]*Table1[[#This Row],[Land Unit Rate ($/m2)]]</f>
        <v>340115.40261848102</v>
      </c>
      <c r="N2007" s="244">
        <v>2021</v>
      </c>
      <c r="O2007" s="202">
        <f>ROUND(IF(Table1[[#This Row],[Valuation Year]]=2016,(Table1[[#This Row],[Total Construction Cost ($)]]+Table1[[#This Row],[Land Value]])*('General Input Sheet'!$G$38/'General Input Sheet'!$G$43),Table1[[#This Row],[Total Construction Cost ($)]]+Table1[[#This Row],[Land Value]]),0)</f>
        <v>483644</v>
      </c>
      <c r="P2007" s="123" t="str" cm="1">
        <f t="array" ref="P2007">_xlfn.IFS(Table1[[#This Row],[Asset Class]]&lt;&gt;"Local","y",P$11=$E2007,"y",Table1[[#This Row],[Asset Class]]="Local","")</f>
        <v>y</v>
      </c>
      <c r="Q2007" s="86" t="str" cm="1">
        <f t="array" ref="Q2007">_xlfn.IFS(Table1[[#This Row],[Asset Class]]&lt;&gt;"Local","y",Q$11=$E2007,"y",Table1[[#This Row],[Asset Class]]="Local","")</f>
        <v/>
      </c>
      <c r="R2007" s="86" t="str" cm="1">
        <f t="array" ref="R2007">_xlfn.IFS(Table1[[#This Row],[Asset Class]]&lt;&gt;"Local","y",R$11=$E2007,"y",Table1[[#This Row],[Asset Class]]="Local","")</f>
        <v/>
      </c>
      <c r="S2007" s="341" t="str" cm="1">
        <f t="array" ref="S2007">_xlfn.IFS(Table1[[#This Row],[Asset Class]]&lt;&gt;"Local","y",S$11=$E2007,"y",Table1[[#This Row],[Asset Class]]="Local","")</f>
        <v/>
      </c>
      <c r="T2007" s="50"/>
      <c r="U2007" s="95">
        <f>IF(Table1[[#This Row],[Asset Class]]&lt;&gt;"Local",0.25,IF(P2007="y",1,""))</f>
        <v>1</v>
      </c>
      <c r="V2007" s="415" t="str">
        <f>IF(Table1[[#This Row],[Asset Class]]&lt;&gt;"Local",0.25,IF(Q2007="y",1,""))</f>
        <v/>
      </c>
      <c r="W2007" s="415" t="str">
        <f>IF(Table1[[#This Row],[Asset Class]]&lt;&gt;"Local",0.25,IF(R2007="y",1,""))</f>
        <v/>
      </c>
      <c r="X2007" s="415" t="str">
        <f>IF(Table1[[#This Row],[Asset Class]]&lt;&gt;"Local",0.25,IF(S2007="y",1,""))</f>
        <v/>
      </c>
      <c r="Y2007" s="95">
        <f t="shared" si="186"/>
        <v>1</v>
      </c>
      <c r="Z2007" s="50"/>
      <c r="AA2007" s="257">
        <f t="shared" si="187"/>
        <v>483644</v>
      </c>
      <c r="AB2007" s="258" t="str">
        <f t="shared" si="188"/>
        <v/>
      </c>
      <c r="AC2007" s="258" t="str">
        <f t="shared" si="189"/>
        <v/>
      </c>
      <c r="AD2007" s="258" t="str">
        <f t="shared" si="190"/>
        <v/>
      </c>
      <c r="AE2007" s="259">
        <f t="shared" si="191"/>
        <v>483644</v>
      </c>
    </row>
    <row r="2008" spans="1:31">
      <c r="A2008" s="26"/>
      <c r="B2008" s="210" t="s">
        <v>3485</v>
      </c>
      <c r="C2008" s="211" t="s">
        <v>3486</v>
      </c>
      <c r="D2008" s="211" t="s">
        <v>111</v>
      </c>
      <c r="E2008" s="211" t="s">
        <v>102</v>
      </c>
      <c r="F2008" s="241" t="s">
        <v>108</v>
      </c>
      <c r="G2008" s="357">
        <v>0.5</v>
      </c>
      <c r="H2008" s="360">
        <v>1023.8016649573819</v>
      </c>
      <c r="I2008" s="365">
        <v>143.96305955739601</v>
      </c>
      <c r="J2008" s="332">
        <f>Table1[[#This Row],[Embellishment Area (m2)]]*Table1[[#This Row],[Construction Unit Rate ($/m)]]*Table1[[#This Row],[Embellishment Area Factor]]</f>
        <v>73694.810033610382</v>
      </c>
      <c r="K2008" s="246">
        <v>2047.6033299147639</v>
      </c>
      <c r="L2008" s="337">
        <v>39.027494808321961</v>
      </c>
      <c r="M2008" s="88">
        <f>Table1[[#This Row],[Size of land (m2)]]*Table1[[#This Row],[Land Unit Rate ($/m2)]]</f>
        <v>79912.828327751209</v>
      </c>
      <c r="N2008" s="244">
        <v>2021</v>
      </c>
      <c r="O2008" s="202">
        <f>ROUND(IF(Table1[[#This Row],[Valuation Year]]=2016,(Table1[[#This Row],[Total Construction Cost ($)]]+Table1[[#This Row],[Land Value]])*('General Input Sheet'!$G$38/'General Input Sheet'!$G$43),Table1[[#This Row],[Total Construction Cost ($)]]+Table1[[#This Row],[Land Value]]),0)</f>
        <v>153608</v>
      </c>
      <c r="P2008" s="123" t="str" cm="1">
        <f t="array" ref="P2008">_xlfn.IFS(Table1[[#This Row],[Asset Class]]&lt;&gt;"Local","y",P$11=$E2008,"y",Table1[[#This Row],[Asset Class]]="Local","")</f>
        <v/>
      </c>
      <c r="Q2008" s="86" t="str" cm="1">
        <f t="array" ref="Q2008">_xlfn.IFS(Table1[[#This Row],[Asset Class]]&lt;&gt;"Local","y",Q$11=$E2008,"y",Table1[[#This Row],[Asset Class]]="Local","")</f>
        <v/>
      </c>
      <c r="R2008" s="86" t="str" cm="1">
        <f t="array" ref="R2008">_xlfn.IFS(Table1[[#This Row],[Asset Class]]&lt;&gt;"Local","y",R$11=$E2008,"y",Table1[[#This Row],[Asset Class]]="Local","")</f>
        <v>y</v>
      </c>
      <c r="S2008" s="341" t="str" cm="1">
        <f t="array" ref="S2008">_xlfn.IFS(Table1[[#This Row],[Asset Class]]&lt;&gt;"Local","y",S$11=$E2008,"y",Table1[[#This Row],[Asset Class]]="Local","")</f>
        <v/>
      </c>
      <c r="T2008" s="50"/>
      <c r="U2008" s="95" t="str">
        <f>IF(Table1[[#This Row],[Asset Class]]&lt;&gt;"Local",0.25,IF(P2008="y",1,""))</f>
        <v/>
      </c>
      <c r="V2008" s="415" t="str">
        <f>IF(Table1[[#This Row],[Asset Class]]&lt;&gt;"Local",0.25,IF(Q2008="y",1,""))</f>
        <v/>
      </c>
      <c r="W2008" s="415">
        <f>IF(Table1[[#This Row],[Asset Class]]&lt;&gt;"Local",0.25,IF(R2008="y",1,""))</f>
        <v>1</v>
      </c>
      <c r="X2008" s="415" t="str">
        <f>IF(Table1[[#This Row],[Asset Class]]&lt;&gt;"Local",0.25,IF(S2008="y",1,""))</f>
        <v/>
      </c>
      <c r="Y2008" s="95">
        <f t="shared" si="186"/>
        <v>1</v>
      </c>
      <c r="Z2008" s="50"/>
      <c r="AA2008" s="257" t="str">
        <f t="shared" si="187"/>
        <v/>
      </c>
      <c r="AB2008" s="258" t="str">
        <f t="shared" si="188"/>
        <v/>
      </c>
      <c r="AC2008" s="258">
        <f t="shared" si="189"/>
        <v>153608</v>
      </c>
      <c r="AD2008" s="258" t="str">
        <f t="shared" si="190"/>
        <v/>
      </c>
      <c r="AE2008" s="259">
        <f t="shared" si="191"/>
        <v>153608</v>
      </c>
    </row>
    <row r="2009" spans="1:31">
      <c r="A2009" s="26"/>
      <c r="B2009" s="210" t="s">
        <v>3487</v>
      </c>
      <c r="C2009" s="211" t="s">
        <v>3488</v>
      </c>
      <c r="D2009" s="211" t="s">
        <v>111</v>
      </c>
      <c r="E2009" s="211" t="s">
        <v>102</v>
      </c>
      <c r="F2009" s="241" t="s">
        <v>103</v>
      </c>
      <c r="G2009" s="357">
        <v>0.5</v>
      </c>
      <c r="H2009" s="360">
        <v>1915.9672557254305</v>
      </c>
      <c r="I2009" s="365">
        <v>143.96305955739601</v>
      </c>
      <c r="J2009" s="332">
        <f>Table1[[#This Row],[Embellishment Area (m2)]]*Table1[[#This Row],[Construction Unit Rate ($/m)]]*Table1[[#This Row],[Embellishment Area Factor]]</f>
        <v>137914.25407301038</v>
      </c>
      <c r="K2009" s="246">
        <v>0</v>
      </c>
      <c r="L2009" s="337">
        <v>39.027494808321961</v>
      </c>
      <c r="M2009" s="88">
        <f>Table1[[#This Row],[Size of land (m2)]]*Table1[[#This Row],[Land Unit Rate ($/m2)]]</f>
        <v>0</v>
      </c>
      <c r="N2009" s="244">
        <v>2021</v>
      </c>
      <c r="O2009" s="202">
        <f>ROUND(IF(Table1[[#This Row],[Valuation Year]]=2016,(Table1[[#This Row],[Total Construction Cost ($)]]+Table1[[#This Row],[Land Value]])*('General Input Sheet'!$G$38/'General Input Sheet'!$G$43),Table1[[#This Row],[Total Construction Cost ($)]]+Table1[[#This Row],[Land Value]]),0)</f>
        <v>137914</v>
      </c>
      <c r="P2009" s="123" t="str" cm="1">
        <f t="array" ref="P2009">_xlfn.IFS(Table1[[#This Row],[Asset Class]]&lt;&gt;"Local","y",P$11=$E2009,"y",Table1[[#This Row],[Asset Class]]="Local","")</f>
        <v/>
      </c>
      <c r="Q2009" s="86" t="str" cm="1">
        <f t="array" ref="Q2009">_xlfn.IFS(Table1[[#This Row],[Asset Class]]&lt;&gt;"Local","y",Q$11=$E2009,"y",Table1[[#This Row],[Asset Class]]="Local","")</f>
        <v/>
      </c>
      <c r="R2009" s="86" t="str" cm="1">
        <f t="array" ref="R2009">_xlfn.IFS(Table1[[#This Row],[Asset Class]]&lt;&gt;"Local","y",R$11=$E2009,"y",Table1[[#This Row],[Asset Class]]="Local","")</f>
        <v>y</v>
      </c>
      <c r="S2009" s="341" t="str" cm="1">
        <f t="array" ref="S2009">_xlfn.IFS(Table1[[#This Row],[Asset Class]]&lt;&gt;"Local","y",S$11=$E2009,"y",Table1[[#This Row],[Asset Class]]="Local","")</f>
        <v/>
      </c>
      <c r="T2009" s="50"/>
      <c r="U2009" s="95" t="str">
        <f>IF(Table1[[#This Row],[Asset Class]]&lt;&gt;"Local",0.25,IF(P2009="y",1,""))</f>
        <v/>
      </c>
      <c r="V2009" s="415" t="str">
        <f>IF(Table1[[#This Row],[Asset Class]]&lt;&gt;"Local",0.25,IF(Q2009="y",1,""))</f>
        <v/>
      </c>
      <c r="W2009" s="415">
        <f>IF(Table1[[#This Row],[Asset Class]]&lt;&gt;"Local",0.25,IF(R2009="y",1,""))</f>
        <v>1</v>
      </c>
      <c r="X2009" s="415" t="str">
        <f>IF(Table1[[#This Row],[Asset Class]]&lt;&gt;"Local",0.25,IF(S2009="y",1,""))</f>
        <v/>
      </c>
      <c r="Y2009" s="95">
        <f t="shared" si="186"/>
        <v>1</v>
      </c>
      <c r="Z2009" s="50"/>
      <c r="AA2009" s="257" t="str">
        <f t="shared" si="187"/>
        <v/>
      </c>
      <c r="AB2009" s="258" t="str">
        <f t="shared" si="188"/>
        <v/>
      </c>
      <c r="AC2009" s="258">
        <f t="shared" si="189"/>
        <v>137914</v>
      </c>
      <c r="AD2009" s="258" t="str">
        <f t="shared" si="190"/>
        <v/>
      </c>
      <c r="AE2009" s="259">
        <f t="shared" si="191"/>
        <v>137914</v>
      </c>
    </row>
    <row r="2010" spans="1:31">
      <c r="A2010" s="26"/>
      <c r="B2010" s="210" t="s">
        <v>3489</v>
      </c>
      <c r="C2010" s="211" t="s">
        <v>3490</v>
      </c>
      <c r="D2010" s="211" t="s">
        <v>111</v>
      </c>
      <c r="E2010" s="211" t="s">
        <v>107</v>
      </c>
      <c r="F2010" s="241" t="s">
        <v>103</v>
      </c>
      <c r="G2010" s="357">
        <v>0.5</v>
      </c>
      <c r="H2010" s="360">
        <v>13123.24094396812</v>
      </c>
      <c r="I2010" s="365">
        <v>111.62041035606889</v>
      </c>
      <c r="J2010" s="332">
        <f>Table1[[#This Row],[Embellishment Area (m2)]]*Table1[[#This Row],[Construction Unit Rate ($/m)]]*Table1[[#This Row],[Embellishment Area Factor]]</f>
        <v>732410.76968364313</v>
      </c>
      <c r="K2010" s="246">
        <v>0</v>
      </c>
      <c r="L2010" s="337">
        <v>66.125722619436161</v>
      </c>
      <c r="M2010" s="88">
        <f>Table1[[#This Row],[Size of land (m2)]]*Table1[[#This Row],[Land Unit Rate ($/m2)]]</f>
        <v>0</v>
      </c>
      <c r="N2010" s="244">
        <v>2021</v>
      </c>
      <c r="O2010" s="202">
        <f>ROUND(IF(Table1[[#This Row],[Valuation Year]]=2016,(Table1[[#This Row],[Total Construction Cost ($)]]+Table1[[#This Row],[Land Value]])*('General Input Sheet'!$G$38/'General Input Sheet'!$G$43),Table1[[#This Row],[Total Construction Cost ($)]]+Table1[[#This Row],[Land Value]]),0)</f>
        <v>732411</v>
      </c>
      <c r="P2010" s="123" t="str" cm="1">
        <f t="array" ref="P2010">_xlfn.IFS(Table1[[#This Row],[Asset Class]]&lt;&gt;"Local","y",P$11=$E2010,"y",Table1[[#This Row],[Asset Class]]="Local","")</f>
        <v>y</v>
      </c>
      <c r="Q2010" s="86" t="str" cm="1">
        <f t="array" ref="Q2010">_xlfn.IFS(Table1[[#This Row],[Asset Class]]&lt;&gt;"Local","y",Q$11=$E2010,"y",Table1[[#This Row],[Asset Class]]="Local","")</f>
        <v/>
      </c>
      <c r="R2010" s="86" t="str" cm="1">
        <f t="array" ref="R2010">_xlfn.IFS(Table1[[#This Row],[Asset Class]]&lt;&gt;"Local","y",R$11=$E2010,"y",Table1[[#This Row],[Asset Class]]="Local","")</f>
        <v/>
      </c>
      <c r="S2010" s="341" t="str" cm="1">
        <f t="array" ref="S2010">_xlfn.IFS(Table1[[#This Row],[Asset Class]]&lt;&gt;"Local","y",S$11=$E2010,"y",Table1[[#This Row],[Asset Class]]="Local","")</f>
        <v/>
      </c>
      <c r="T2010" s="50"/>
      <c r="U2010" s="95">
        <f>IF(Table1[[#This Row],[Asset Class]]&lt;&gt;"Local",0.25,IF(P2010="y",1,""))</f>
        <v>1</v>
      </c>
      <c r="V2010" s="415" t="str">
        <f>IF(Table1[[#This Row],[Asset Class]]&lt;&gt;"Local",0.25,IF(Q2010="y",1,""))</f>
        <v/>
      </c>
      <c r="W2010" s="415" t="str">
        <f>IF(Table1[[#This Row],[Asset Class]]&lt;&gt;"Local",0.25,IF(R2010="y",1,""))</f>
        <v/>
      </c>
      <c r="X2010" s="415" t="str">
        <f>IF(Table1[[#This Row],[Asset Class]]&lt;&gt;"Local",0.25,IF(S2010="y",1,""))</f>
        <v/>
      </c>
      <c r="Y2010" s="95">
        <f t="shared" si="186"/>
        <v>1</v>
      </c>
      <c r="Z2010" s="50"/>
      <c r="AA2010" s="257">
        <f t="shared" si="187"/>
        <v>732411</v>
      </c>
      <c r="AB2010" s="258" t="str">
        <f t="shared" si="188"/>
        <v/>
      </c>
      <c r="AC2010" s="258" t="str">
        <f t="shared" si="189"/>
        <v/>
      </c>
      <c r="AD2010" s="258" t="str">
        <f t="shared" si="190"/>
        <v/>
      </c>
      <c r="AE2010" s="259">
        <f t="shared" si="191"/>
        <v>732411</v>
      </c>
    </row>
    <row r="2011" spans="1:31">
      <c r="A2011" s="26"/>
      <c r="B2011" s="210" t="s">
        <v>3491</v>
      </c>
      <c r="C2011" s="211" t="s">
        <v>3492</v>
      </c>
      <c r="D2011" s="211" t="s">
        <v>106</v>
      </c>
      <c r="E2011" s="211" t="s">
        <v>143</v>
      </c>
      <c r="F2011" s="241" t="s">
        <v>108</v>
      </c>
      <c r="G2011" s="357">
        <v>0.5</v>
      </c>
      <c r="H2011" s="360">
        <v>8410.6393488166941</v>
      </c>
      <c r="I2011" s="365">
        <v>406.79298511948269</v>
      </c>
      <c r="J2011" s="332">
        <f>Table1[[#This Row],[Embellishment Area (m2)]]*Table1[[#This Row],[Construction Unit Rate ($/m)]]*Table1[[#This Row],[Embellishment Area Factor]]</f>
        <v>1710694.5437342625</v>
      </c>
      <c r="K2011" s="246">
        <v>0</v>
      </c>
      <c r="L2011" s="337">
        <v>77.249060510664719</v>
      </c>
      <c r="M2011" s="88">
        <f>Table1[[#This Row],[Size of land (m2)]]*Table1[[#This Row],[Land Unit Rate ($/m2)]]</f>
        <v>0</v>
      </c>
      <c r="N2011" s="244">
        <v>2021</v>
      </c>
      <c r="O2011" s="202">
        <f>ROUND(IF(Table1[[#This Row],[Valuation Year]]=2016,(Table1[[#This Row],[Total Construction Cost ($)]]+Table1[[#This Row],[Land Value]])*('General Input Sheet'!$G$38/'General Input Sheet'!$G$43),Table1[[#This Row],[Total Construction Cost ($)]]+Table1[[#This Row],[Land Value]]),0)</f>
        <v>1710695</v>
      </c>
      <c r="P2011" s="123" t="str" cm="1">
        <f t="array" ref="P2011">_xlfn.IFS(Table1[[#This Row],[Asset Class]]&lt;&gt;"Local","y",P$11=$E2011,"y",Table1[[#This Row],[Asset Class]]="Local","")</f>
        <v>y</v>
      </c>
      <c r="Q2011" s="86" t="str" cm="1">
        <f t="array" ref="Q2011">_xlfn.IFS(Table1[[#This Row],[Asset Class]]&lt;&gt;"Local","y",Q$11=$E2011,"y",Table1[[#This Row],[Asset Class]]="Local","")</f>
        <v>y</v>
      </c>
      <c r="R2011" s="86" t="str" cm="1">
        <f t="array" ref="R2011">_xlfn.IFS(Table1[[#This Row],[Asset Class]]&lt;&gt;"Local","y",R$11=$E2011,"y",Table1[[#This Row],[Asset Class]]="Local","")</f>
        <v>y</v>
      </c>
      <c r="S2011" s="341" t="str" cm="1">
        <f t="array" ref="S2011">_xlfn.IFS(Table1[[#This Row],[Asset Class]]&lt;&gt;"Local","y",S$11=$E2011,"y",Table1[[#This Row],[Asset Class]]="Local","")</f>
        <v>y</v>
      </c>
      <c r="T2011" s="50"/>
      <c r="U2011" s="95">
        <f>IF(Table1[[#This Row],[Asset Class]]&lt;&gt;"Local",0.25,IF(P2011="y",1,""))</f>
        <v>0.25</v>
      </c>
      <c r="V2011" s="415">
        <f>IF(Table1[[#This Row],[Asset Class]]&lt;&gt;"Local",0.25,IF(Q2011="y",1,""))</f>
        <v>0.25</v>
      </c>
      <c r="W2011" s="415">
        <f>IF(Table1[[#This Row],[Asset Class]]&lt;&gt;"Local",0.25,IF(R2011="y",1,""))</f>
        <v>0.25</v>
      </c>
      <c r="X2011" s="415">
        <f>IF(Table1[[#This Row],[Asset Class]]&lt;&gt;"Local",0.25,IF(S2011="y",1,""))</f>
        <v>0.25</v>
      </c>
      <c r="Y2011" s="95">
        <f t="shared" si="186"/>
        <v>1</v>
      </c>
      <c r="Z2011" s="50"/>
      <c r="AA2011" s="257">
        <f t="shared" si="187"/>
        <v>427673.75</v>
      </c>
      <c r="AB2011" s="258">
        <f t="shared" si="188"/>
        <v>427673.75</v>
      </c>
      <c r="AC2011" s="258">
        <f t="shared" si="189"/>
        <v>427673.75</v>
      </c>
      <c r="AD2011" s="258">
        <f t="shared" si="190"/>
        <v>427673.75</v>
      </c>
      <c r="AE2011" s="259">
        <f t="shared" si="191"/>
        <v>1710695</v>
      </c>
    </row>
    <row r="2012" spans="1:31">
      <c r="A2012" s="26"/>
      <c r="B2012" s="210" t="s">
        <v>3493</v>
      </c>
      <c r="C2012" s="211" t="s">
        <v>3494</v>
      </c>
      <c r="D2012" s="211" t="s">
        <v>106</v>
      </c>
      <c r="E2012" s="211" t="s">
        <v>102</v>
      </c>
      <c r="F2012" s="241" t="s">
        <v>103</v>
      </c>
      <c r="G2012" s="357">
        <v>0.5</v>
      </c>
      <c r="H2012" s="360">
        <v>26820.670945363923</v>
      </c>
      <c r="I2012" s="365">
        <v>452.87898632773505</v>
      </c>
      <c r="J2012" s="332">
        <f>Table1[[#This Row],[Embellishment Area (m2)]]*Table1[[#This Row],[Construction Unit Rate ($/m)]]*Table1[[#This Row],[Embellishment Area Factor]]</f>
        <v>6073259.1351830745</v>
      </c>
      <c r="K2012" s="246">
        <v>0</v>
      </c>
      <c r="L2012" s="337">
        <v>140.14546069071523</v>
      </c>
      <c r="M2012" s="88">
        <f>Table1[[#This Row],[Size of land (m2)]]*Table1[[#This Row],[Land Unit Rate ($/m2)]]</f>
        <v>0</v>
      </c>
      <c r="N2012" s="244">
        <v>2021</v>
      </c>
      <c r="O2012" s="202">
        <f>ROUND(IF(Table1[[#This Row],[Valuation Year]]=2016,(Table1[[#This Row],[Total Construction Cost ($)]]+Table1[[#This Row],[Land Value]])*('General Input Sheet'!$G$38/'General Input Sheet'!$G$43),Table1[[#This Row],[Total Construction Cost ($)]]+Table1[[#This Row],[Land Value]]),0)</f>
        <v>6073259</v>
      </c>
      <c r="P2012" s="123" t="str" cm="1">
        <f t="array" ref="P2012">_xlfn.IFS(Table1[[#This Row],[Asset Class]]&lt;&gt;"Local","y",P$11=$E2012,"y",Table1[[#This Row],[Asset Class]]="Local","")</f>
        <v>y</v>
      </c>
      <c r="Q2012" s="86" t="str" cm="1">
        <f t="array" ref="Q2012">_xlfn.IFS(Table1[[#This Row],[Asset Class]]&lt;&gt;"Local","y",Q$11=$E2012,"y",Table1[[#This Row],[Asset Class]]="Local","")</f>
        <v>y</v>
      </c>
      <c r="R2012" s="86" t="str" cm="1">
        <f t="array" ref="R2012">_xlfn.IFS(Table1[[#This Row],[Asset Class]]&lt;&gt;"Local","y",R$11=$E2012,"y",Table1[[#This Row],[Asset Class]]="Local","")</f>
        <v>y</v>
      </c>
      <c r="S2012" s="341" t="str" cm="1">
        <f t="array" ref="S2012">_xlfn.IFS(Table1[[#This Row],[Asset Class]]&lt;&gt;"Local","y",S$11=$E2012,"y",Table1[[#This Row],[Asset Class]]="Local","")</f>
        <v>y</v>
      </c>
      <c r="T2012" s="50"/>
      <c r="U2012" s="95">
        <f>IF(Table1[[#This Row],[Asset Class]]&lt;&gt;"Local",0.25,IF(P2012="y",1,""))</f>
        <v>0.25</v>
      </c>
      <c r="V2012" s="415">
        <f>IF(Table1[[#This Row],[Asset Class]]&lt;&gt;"Local",0.25,IF(Q2012="y",1,""))</f>
        <v>0.25</v>
      </c>
      <c r="W2012" s="415">
        <f>IF(Table1[[#This Row],[Asset Class]]&lt;&gt;"Local",0.25,IF(R2012="y",1,""))</f>
        <v>0.25</v>
      </c>
      <c r="X2012" s="415">
        <f>IF(Table1[[#This Row],[Asset Class]]&lt;&gt;"Local",0.25,IF(S2012="y",1,""))</f>
        <v>0.25</v>
      </c>
      <c r="Y2012" s="95">
        <f t="shared" si="186"/>
        <v>1</v>
      </c>
      <c r="Z2012" s="50"/>
      <c r="AA2012" s="257">
        <f t="shared" si="187"/>
        <v>1518314.75</v>
      </c>
      <c r="AB2012" s="258">
        <f t="shared" si="188"/>
        <v>1518314.75</v>
      </c>
      <c r="AC2012" s="258">
        <f t="shared" si="189"/>
        <v>1518314.75</v>
      </c>
      <c r="AD2012" s="258">
        <f t="shared" si="190"/>
        <v>1518314.75</v>
      </c>
      <c r="AE2012" s="259">
        <f t="shared" si="191"/>
        <v>6073259</v>
      </c>
    </row>
    <row r="2013" spans="1:31">
      <c r="A2013" s="26"/>
      <c r="B2013" s="210" t="s">
        <v>3495</v>
      </c>
      <c r="C2013" s="211" t="s">
        <v>3496</v>
      </c>
      <c r="D2013" s="211" t="s">
        <v>111</v>
      </c>
      <c r="E2013" s="211" t="s">
        <v>107</v>
      </c>
      <c r="F2013" s="241" t="s">
        <v>108</v>
      </c>
      <c r="G2013" s="357">
        <v>0.5</v>
      </c>
      <c r="H2013" s="360">
        <v>7902.844080388455</v>
      </c>
      <c r="I2013" s="365">
        <v>111.62041035606889</v>
      </c>
      <c r="J2013" s="332">
        <f>Table1[[#This Row],[Embellishment Area (m2)]]*Table1[[#This Row],[Construction Unit Rate ($/m)]]*Table1[[#This Row],[Embellishment Area Factor]]</f>
        <v>441059.34961649461</v>
      </c>
      <c r="K2013" s="246">
        <v>0</v>
      </c>
      <c r="L2013" s="337">
        <v>66.125722619436161</v>
      </c>
      <c r="M2013" s="88">
        <f>Table1[[#This Row],[Size of land (m2)]]*Table1[[#This Row],[Land Unit Rate ($/m2)]]</f>
        <v>0</v>
      </c>
      <c r="N2013" s="244">
        <v>2021</v>
      </c>
      <c r="O2013" s="202">
        <f>ROUND(IF(Table1[[#This Row],[Valuation Year]]=2016,(Table1[[#This Row],[Total Construction Cost ($)]]+Table1[[#This Row],[Land Value]])*('General Input Sheet'!$G$38/'General Input Sheet'!$G$43),Table1[[#This Row],[Total Construction Cost ($)]]+Table1[[#This Row],[Land Value]]),0)</f>
        <v>441059</v>
      </c>
      <c r="P2013" s="123" t="str" cm="1">
        <f t="array" ref="P2013">_xlfn.IFS(Table1[[#This Row],[Asset Class]]&lt;&gt;"Local","y",P$11=$E2013,"y",Table1[[#This Row],[Asset Class]]="Local","")</f>
        <v>y</v>
      </c>
      <c r="Q2013" s="86" t="str" cm="1">
        <f t="array" ref="Q2013">_xlfn.IFS(Table1[[#This Row],[Asset Class]]&lt;&gt;"Local","y",Q$11=$E2013,"y",Table1[[#This Row],[Asset Class]]="Local","")</f>
        <v/>
      </c>
      <c r="R2013" s="86" t="str" cm="1">
        <f t="array" ref="R2013">_xlfn.IFS(Table1[[#This Row],[Asset Class]]&lt;&gt;"Local","y",R$11=$E2013,"y",Table1[[#This Row],[Asset Class]]="Local","")</f>
        <v/>
      </c>
      <c r="S2013" s="341" t="str" cm="1">
        <f t="array" ref="S2013">_xlfn.IFS(Table1[[#This Row],[Asset Class]]&lt;&gt;"Local","y",S$11=$E2013,"y",Table1[[#This Row],[Asset Class]]="Local","")</f>
        <v/>
      </c>
      <c r="T2013" s="50"/>
      <c r="U2013" s="95">
        <f>IF(Table1[[#This Row],[Asset Class]]&lt;&gt;"Local",0.25,IF(P2013="y",1,""))</f>
        <v>1</v>
      </c>
      <c r="V2013" s="415" t="str">
        <f>IF(Table1[[#This Row],[Asset Class]]&lt;&gt;"Local",0.25,IF(Q2013="y",1,""))</f>
        <v/>
      </c>
      <c r="W2013" s="415" t="str">
        <f>IF(Table1[[#This Row],[Asset Class]]&lt;&gt;"Local",0.25,IF(R2013="y",1,""))</f>
        <v/>
      </c>
      <c r="X2013" s="415" t="str">
        <f>IF(Table1[[#This Row],[Asset Class]]&lt;&gt;"Local",0.25,IF(S2013="y",1,""))</f>
        <v/>
      </c>
      <c r="Y2013" s="95">
        <f t="shared" si="186"/>
        <v>1</v>
      </c>
      <c r="Z2013" s="50"/>
      <c r="AA2013" s="257">
        <f t="shared" si="187"/>
        <v>441059</v>
      </c>
      <c r="AB2013" s="258" t="str">
        <f t="shared" si="188"/>
        <v/>
      </c>
      <c r="AC2013" s="258" t="str">
        <f t="shared" si="189"/>
        <v/>
      </c>
      <c r="AD2013" s="258" t="str">
        <f t="shared" si="190"/>
        <v/>
      </c>
      <c r="AE2013" s="259">
        <f t="shared" si="191"/>
        <v>441059</v>
      </c>
    </row>
    <row r="2014" spans="1:31">
      <c r="A2014" s="26"/>
      <c r="B2014" s="210" t="s">
        <v>3497</v>
      </c>
      <c r="C2014" s="211" t="s">
        <v>3498</v>
      </c>
      <c r="D2014" s="211" t="s">
        <v>111</v>
      </c>
      <c r="E2014" s="211" t="s">
        <v>102</v>
      </c>
      <c r="F2014" s="241" t="s">
        <v>103</v>
      </c>
      <c r="G2014" s="357">
        <v>0.5</v>
      </c>
      <c r="H2014" s="360">
        <v>2810.8001704316325</v>
      </c>
      <c r="I2014" s="365">
        <v>143.96305955739601</v>
      </c>
      <c r="J2014" s="332">
        <f>Table1[[#This Row],[Embellishment Area (m2)]]*Table1[[#This Row],[Construction Unit Rate ($/m)]]*Table1[[#This Row],[Embellishment Area Factor]]</f>
        <v>202325.69616989398</v>
      </c>
      <c r="K2014" s="246">
        <v>0</v>
      </c>
      <c r="L2014" s="337">
        <v>39.027494808321961</v>
      </c>
      <c r="M2014" s="88">
        <f>Table1[[#This Row],[Size of land (m2)]]*Table1[[#This Row],[Land Unit Rate ($/m2)]]</f>
        <v>0</v>
      </c>
      <c r="N2014" s="244">
        <v>2021</v>
      </c>
      <c r="O2014" s="202">
        <f>ROUND(IF(Table1[[#This Row],[Valuation Year]]=2016,(Table1[[#This Row],[Total Construction Cost ($)]]+Table1[[#This Row],[Land Value]])*('General Input Sheet'!$G$38/'General Input Sheet'!$G$43),Table1[[#This Row],[Total Construction Cost ($)]]+Table1[[#This Row],[Land Value]]),0)</f>
        <v>202326</v>
      </c>
      <c r="P2014" s="123" t="str" cm="1">
        <f t="array" ref="P2014">_xlfn.IFS(Table1[[#This Row],[Asset Class]]&lt;&gt;"Local","y",P$11=$E2014,"y",Table1[[#This Row],[Asset Class]]="Local","")</f>
        <v/>
      </c>
      <c r="Q2014" s="86" t="str" cm="1">
        <f t="array" ref="Q2014">_xlfn.IFS(Table1[[#This Row],[Asset Class]]&lt;&gt;"Local","y",Q$11=$E2014,"y",Table1[[#This Row],[Asset Class]]="Local","")</f>
        <v/>
      </c>
      <c r="R2014" s="86" t="str" cm="1">
        <f t="array" ref="R2014">_xlfn.IFS(Table1[[#This Row],[Asset Class]]&lt;&gt;"Local","y",R$11=$E2014,"y",Table1[[#This Row],[Asset Class]]="Local","")</f>
        <v>y</v>
      </c>
      <c r="S2014" s="341" t="str" cm="1">
        <f t="array" ref="S2014">_xlfn.IFS(Table1[[#This Row],[Asset Class]]&lt;&gt;"Local","y",S$11=$E2014,"y",Table1[[#This Row],[Asset Class]]="Local","")</f>
        <v/>
      </c>
      <c r="T2014" s="50"/>
      <c r="U2014" s="95" t="str">
        <f>IF(Table1[[#This Row],[Asset Class]]&lt;&gt;"Local",0.25,IF(P2014="y",1,""))</f>
        <v/>
      </c>
      <c r="V2014" s="415" t="str">
        <f>IF(Table1[[#This Row],[Asset Class]]&lt;&gt;"Local",0.25,IF(Q2014="y",1,""))</f>
        <v/>
      </c>
      <c r="W2014" s="415">
        <f>IF(Table1[[#This Row],[Asset Class]]&lt;&gt;"Local",0.25,IF(R2014="y",1,""))</f>
        <v>1</v>
      </c>
      <c r="X2014" s="415" t="str">
        <f>IF(Table1[[#This Row],[Asset Class]]&lt;&gt;"Local",0.25,IF(S2014="y",1,""))</f>
        <v/>
      </c>
      <c r="Y2014" s="95">
        <f t="shared" si="186"/>
        <v>1</v>
      </c>
      <c r="Z2014" s="50"/>
      <c r="AA2014" s="257" t="str">
        <f t="shared" si="187"/>
        <v/>
      </c>
      <c r="AB2014" s="258" t="str">
        <f t="shared" si="188"/>
        <v/>
      </c>
      <c r="AC2014" s="258">
        <f t="shared" si="189"/>
        <v>202326</v>
      </c>
      <c r="AD2014" s="258" t="str">
        <f t="shared" si="190"/>
        <v/>
      </c>
      <c r="AE2014" s="259">
        <f t="shared" si="191"/>
        <v>202326</v>
      </c>
    </row>
    <row r="2015" spans="1:31">
      <c r="A2015" s="26"/>
      <c r="B2015" s="210" t="s">
        <v>3499</v>
      </c>
      <c r="C2015" s="211" t="s">
        <v>3500</v>
      </c>
      <c r="D2015" s="211" t="s">
        <v>111</v>
      </c>
      <c r="E2015" s="211" t="s">
        <v>114</v>
      </c>
      <c r="F2015" s="241" t="s">
        <v>103</v>
      </c>
      <c r="G2015" s="357">
        <v>0.5</v>
      </c>
      <c r="H2015" s="360">
        <v>624.29562533706348</v>
      </c>
      <c r="I2015" s="365">
        <v>77.371645491830151</v>
      </c>
      <c r="J2015" s="332">
        <f>Table1[[#This Row],[Embellishment Area (m2)]]*Table1[[#This Row],[Construction Unit Rate ($/m)]]*Table1[[#This Row],[Embellishment Area Factor]]</f>
        <v>24151.389902839848</v>
      </c>
      <c r="K2015" s="246">
        <v>0</v>
      </c>
      <c r="L2015" s="337">
        <v>51.919695325664051</v>
      </c>
      <c r="M2015" s="88">
        <f>Table1[[#This Row],[Size of land (m2)]]*Table1[[#This Row],[Land Unit Rate ($/m2)]]</f>
        <v>0</v>
      </c>
      <c r="N2015" s="244">
        <v>2021</v>
      </c>
      <c r="O2015" s="202">
        <f>ROUND(IF(Table1[[#This Row],[Valuation Year]]=2016,(Table1[[#This Row],[Total Construction Cost ($)]]+Table1[[#This Row],[Land Value]])*('General Input Sheet'!$G$38/'General Input Sheet'!$G$43),Table1[[#This Row],[Total Construction Cost ($)]]+Table1[[#This Row],[Land Value]]),0)</f>
        <v>24151</v>
      </c>
      <c r="P2015" s="123" t="str" cm="1">
        <f t="array" ref="P2015">_xlfn.IFS(Table1[[#This Row],[Asset Class]]&lt;&gt;"Local","y",P$11=$E2015,"y",Table1[[#This Row],[Asset Class]]="Local","")</f>
        <v/>
      </c>
      <c r="Q2015" s="86" t="str" cm="1">
        <f t="array" ref="Q2015">_xlfn.IFS(Table1[[#This Row],[Asset Class]]&lt;&gt;"Local","y",Q$11=$E2015,"y",Table1[[#This Row],[Asset Class]]="Local","")</f>
        <v/>
      </c>
      <c r="R2015" s="86" t="str" cm="1">
        <f t="array" ref="R2015">_xlfn.IFS(Table1[[#This Row],[Asset Class]]&lt;&gt;"Local","y",R$11=$E2015,"y",Table1[[#This Row],[Asset Class]]="Local","")</f>
        <v/>
      </c>
      <c r="S2015" s="341" t="str" cm="1">
        <f t="array" ref="S2015">_xlfn.IFS(Table1[[#This Row],[Asset Class]]&lt;&gt;"Local","y",S$11=$E2015,"y",Table1[[#This Row],[Asset Class]]="Local","")</f>
        <v>y</v>
      </c>
      <c r="T2015" s="50"/>
      <c r="U2015" s="95" t="str">
        <f>IF(Table1[[#This Row],[Asset Class]]&lt;&gt;"Local",0.25,IF(P2015="y",1,""))</f>
        <v/>
      </c>
      <c r="V2015" s="415" t="str">
        <f>IF(Table1[[#This Row],[Asset Class]]&lt;&gt;"Local",0.25,IF(Q2015="y",1,""))</f>
        <v/>
      </c>
      <c r="W2015" s="415" t="str">
        <f>IF(Table1[[#This Row],[Asset Class]]&lt;&gt;"Local",0.25,IF(R2015="y",1,""))</f>
        <v/>
      </c>
      <c r="X2015" s="415">
        <f>IF(Table1[[#This Row],[Asset Class]]&lt;&gt;"Local",0.25,IF(S2015="y",1,""))</f>
        <v>1</v>
      </c>
      <c r="Y2015" s="95">
        <f t="shared" si="186"/>
        <v>1</v>
      </c>
      <c r="Z2015" s="50"/>
      <c r="AA2015" s="257" t="str">
        <f t="shared" si="187"/>
        <v/>
      </c>
      <c r="AB2015" s="258" t="str">
        <f t="shared" si="188"/>
        <v/>
      </c>
      <c r="AC2015" s="258" t="str">
        <f t="shared" si="189"/>
        <v/>
      </c>
      <c r="AD2015" s="258">
        <f t="shared" si="190"/>
        <v>24151</v>
      </c>
      <c r="AE2015" s="259">
        <f t="shared" si="191"/>
        <v>24151</v>
      </c>
    </row>
    <row r="2016" spans="1:31">
      <c r="A2016" s="26"/>
      <c r="B2016" s="210" t="s">
        <v>3501</v>
      </c>
      <c r="C2016" s="211" t="s">
        <v>3502</v>
      </c>
      <c r="D2016" s="211" t="s">
        <v>111</v>
      </c>
      <c r="E2016" s="211" t="s">
        <v>143</v>
      </c>
      <c r="F2016" s="241" t="s">
        <v>103</v>
      </c>
      <c r="G2016" s="357">
        <v>0.5</v>
      </c>
      <c r="H2016" s="360">
        <v>725.49899234726445</v>
      </c>
      <c r="I2016" s="365">
        <v>115.6419902144599</v>
      </c>
      <c r="J2016" s="332">
        <f>Table1[[#This Row],[Embellishment Area (m2)]]*Table1[[#This Row],[Construction Unit Rate ($/m)]]*Table1[[#This Row],[Embellishment Area Factor]]</f>
        <v>41949.073686811433</v>
      </c>
      <c r="K2016" s="246">
        <v>0</v>
      </c>
      <c r="L2016" s="337">
        <v>85.331826959272703</v>
      </c>
      <c r="M2016" s="88">
        <f>Table1[[#This Row],[Size of land (m2)]]*Table1[[#This Row],[Land Unit Rate ($/m2)]]</f>
        <v>0</v>
      </c>
      <c r="N2016" s="244">
        <v>2021</v>
      </c>
      <c r="O2016" s="202">
        <f>ROUND(IF(Table1[[#This Row],[Valuation Year]]=2016,(Table1[[#This Row],[Total Construction Cost ($)]]+Table1[[#This Row],[Land Value]])*('General Input Sheet'!$G$38/'General Input Sheet'!$G$43),Table1[[#This Row],[Total Construction Cost ($)]]+Table1[[#This Row],[Land Value]]),0)</f>
        <v>41949</v>
      </c>
      <c r="P2016" s="123" t="str" cm="1">
        <f t="array" ref="P2016">_xlfn.IFS(Table1[[#This Row],[Asset Class]]&lt;&gt;"Local","y",P$11=$E2016,"y",Table1[[#This Row],[Asset Class]]="Local","")</f>
        <v/>
      </c>
      <c r="Q2016" s="86" t="str" cm="1">
        <f t="array" ref="Q2016">_xlfn.IFS(Table1[[#This Row],[Asset Class]]&lt;&gt;"Local","y",Q$11=$E2016,"y",Table1[[#This Row],[Asset Class]]="Local","")</f>
        <v>y</v>
      </c>
      <c r="R2016" s="86" t="str" cm="1">
        <f t="array" ref="R2016">_xlfn.IFS(Table1[[#This Row],[Asset Class]]&lt;&gt;"Local","y",R$11=$E2016,"y",Table1[[#This Row],[Asset Class]]="Local","")</f>
        <v/>
      </c>
      <c r="S2016" s="341" t="str" cm="1">
        <f t="array" ref="S2016">_xlfn.IFS(Table1[[#This Row],[Asset Class]]&lt;&gt;"Local","y",S$11=$E2016,"y",Table1[[#This Row],[Asset Class]]="Local","")</f>
        <v/>
      </c>
      <c r="T2016" s="50"/>
      <c r="U2016" s="95" t="str">
        <f>IF(Table1[[#This Row],[Asset Class]]&lt;&gt;"Local",0.25,IF(P2016="y",1,""))</f>
        <v/>
      </c>
      <c r="V2016" s="415">
        <f>IF(Table1[[#This Row],[Asset Class]]&lt;&gt;"Local",0.25,IF(Q2016="y",1,""))</f>
        <v>1</v>
      </c>
      <c r="W2016" s="415" t="str">
        <f>IF(Table1[[#This Row],[Asset Class]]&lt;&gt;"Local",0.25,IF(R2016="y",1,""))</f>
        <v/>
      </c>
      <c r="X2016" s="415" t="str">
        <f>IF(Table1[[#This Row],[Asset Class]]&lt;&gt;"Local",0.25,IF(S2016="y",1,""))</f>
        <v/>
      </c>
      <c r="Y2016" s="95">
        <f t="shared" si="186"/>
        <v>1</v>
      </c>
      <c r="Z2016" s="50"/>
      <c r="AA2016" s="257" t="str">
        <f t="shared" si="187"/>
        <v/>
      </c>
      <c r="AB2016" s="258">
        <f t="shared" si="188"/>
        <v>41949</v>
      </c>
      <c r="AC2016" s="258" t="str">
        <f t="shared" si="189"/>
        <v/>
      </c>
      <c r="AD2016" s="258" t="str">
        <f t="shared" si="190"/>
        <v/>
      </c>
      <c r="AE2016" s="259">
        <f t="shared" si="191"/>
        <v>41949</v>
      </c>
    </row>
    <row r="2017" spans="1:31">
      <c r="A2017" s="26"/>
      <c r="B2017" s="210" t="s">
        <v>3503</v>
      </c>
      <c r="C2017" s="211" t="s">
        <v>3504</v>
      </c>
      <c r="D2017" s="211" t="s">
        <v>106</v>
      </c>
      <c r="E2017" s="211" t="s">
        <v>107</v>
      </c>
      <c r="F2017" s="241" t="s">
        <v>108</v>
      </c>
      <c r="G2017" s="357">
        <v>0.5</v>
      </c>
      <c r="H2017" s="360">
        <v>3578.4499568108031</v>
      </c>
      <c r="I2017" s="365">
        <v>295.91815694928124</v>
      </c>
      <c r="J2017" s="332">
        <f>Table1[[#This Row],[Embellishment Area (m2)]]*Table1[[#This Row],[Construction Unit Rate ($/m)]]*Table1[[#This Row],[Embellishment Area Factor]]</f>
        <v>529464.157977344</v>
      </c>
      <c r="K2017" s="246">
        <v>0</v>
      </c>
      <c r="L2017" s="337">
        <v>157.26221918381682</v>
      </c>
      <c r="M2017" s="88">
        <f>Table1[[#This Row],[Size of land (m2)]]*Table1[[#This Row],[Land Unit Rate ($/m2)]]</f>
        <v>0</v>
      </c>
      <c r="N2017" s="244">
        <v>2021</v>
      </c>
      <c r="O2017" s="202">
        <f>ROUND(IF(Table1[[#This Row],[Valuation Year]]=2016,(Table1[[#This Row],[Total Construction Cost ($)]]+Table1[[#This Row],[Land Value]])*('General Input Sheet'!$G$38/'General Input Sheet'!$G$43),Table1[[#This Row],[Total Construction Cost ($)]]+Table1[[#This Row],[Land Value]]),0)</f>
        <v>529464</v>
      </c>
      <c r="P2017" s="123" t="str" cm="1">
        <f t="array" ref="P2017">_xlfn.IFS(Table1[[#This Row],[Asset Class]]&lt;&gt;"Local","y",P$11=$E2017,"y",Table1[[#This Row],[Asset Class]]="Local","")</f>
        <v>y</v>
      </c>
      <c r="Q2017" s="86" t="str" cm="1">
        <f t="array" ref="Q2017">_xlfn.IFS(Table1[[#This Row],[Asset Class]]&lt;&gt;"Local","y",Q$11=$E2017,"y",Table1[[#This Row],[Asset Class]]="Local","")</f>
        <v>y</v>
      </c>
      <c r="R2017" s="86" t="str" cm="1">
        <f t="array" ref="R2017">_xlfn.IFS(Table1[[#This Row],[Asset Class]]&lt;&gt;"Local","y",R$11=$E2017,"y",Table1[[#This Row],[Asset Class]]="Local","")</f>
        <v>y</v>
      </c>
      <c r="S2017" s="341" t="str" cm="1">
        <f t="array" ref="S2017">_xlfn.IFS(Table1[[#This Row],[Asset Class]]&lt;&gt;"Local","y",S$11=$E2017,"y",Table1[[#This Row],[Asset Class]]="Local","")</f>
        <v>y</v>
      </c>
      <c r="T2017" s="50"/>
      <c r="U2017" s="95">
        <f>IF(Table1[[#This Row],[Asset Class]]&lt;&gt;"Local",0.25,IF(P2017="y",1,""))</f>
        <v>0.25</v>
      </c>
      <c r="V2017" s="415">
        <f>IF(Table1[[#This Row],[Asset Class]]&lt;&gt;"Local",0.25,IF(Q2017="y",1,""))</f>
        <v>0.25</v>
      </c>
      <c r="W2017" s="415">
        <f>IF(Table1[[#This Row],[Asset Class]]&lt;&gt;"Local",0.25,IF(R2017="y",1,""))</f>
        <v>0.25</v>
      </c>
      <c r="X2017" s="415">
        <f>IF(Table1[[#This Row],[Asset Class]]&lt;&gt;"Local",0.25,IF(S2017="y",1,""))</f>
        <v>0.25</v>
      </c>
      <c r="Y2017" s="95">
        <f t="shared" si="186"/>
        <v>1</v>
      </c>
      <c r="Z2017" s="50"/>
      <c r="AA2017" s="257">
        <f t="shared" si="187"/>
        <v>132366</v>
      </c>
      <c r="AB2017" s="258">
        <f t="shared" si="188"/>
        <v>132366</v>
      </c>
      <c r="AC2017" s="258">
        <f t="shared" si="189"/>
        <v>132366</v>
      </c>
      <c r="AD2017" s="258">
        <f t="shared" si="190"/>
        <v>132366</v>
      </c>
      <c r="AE2017" s="259">
        <f t="shared" si="191"/>
        <v>529464</v>
      </c>
    </row>
    <row r="2018" spans="1:31">
      <c r="A2018" s="26"/>
      <c r="B2018" s="210" t="s">
        <v>3505</v>
      </c>
      <c r="C2018" s="211" t="s">
        <v>3506</v>
      </c>
      <c r="D2018" s="211" t="s">
        <v>111</v>
      </c>
      <c r="E2018" s="211" t="s">
        <v>107</v>
      </c>
      <c r="F2018" s="241" t="s">
        <v>108</v>
      </c>
      <c r="G2018" s="357">
        <v>0.5</v>
      </c>
      <c r="H2018" s="360">
        <v>2064.1270508438765</v>
      </c>
      <c r="I2018" s="365">
        <v>111.62041035606889</v>
      </c>
      <c r="J2018" s="332">
        <f>Table1[[#This Row],[Embellishment Area (m2)]]*Table1[[#This Row],[Construction Unit Rate ($/m)]]*Table1[[#This Row],[Embellishment Area Factor]]</f>
        <v>115199.35422112788</v>
      </c>
      <c r="K2018" s="246">
        <v>4128.2541016877531</v>
      </c>
      <c r="L2018" s="337">
        <v>66.125722619436161</v>
      </c>
      <c r="M2018" s="88">
        <f>Table1[[#This Row],[Size of land (m2)]]*Table1[[#This Row],[Land Unit Rate ($/m2)]]</f>
        <v>272983.78563075396</v>
      </c>
      <c r="N2018" s="244">
        <v>2021</v>
      </c>
      <c r="O2018" s="202">
        <f>ROUND(IF(Table1[[#This Row],[Valuation Year]]=2016,(Table1[[#This Row],[Total Construction Cost ($)]]+Table1[[#This Row],[Land Value]])*('General Input Sheet'!$G$38/'General Input Sheet'!$G$43),Table1[[#This Row],[Total Construction Cost ($)]]+Table1[[#This Row],[Land Value]]),0)</f>
        <v>388183</v>
      </c>
      <c r="P2018" s="123" t="str" cm="1">
        <f t="array" ref="P2018">_xlfn.IFS(Table1[[#This Row],[Asset Class]]&lt;&gt;"Local","y",P$11=$E2018,"y",Table1[[#This Row],[Asset Class]]="Local","")</f>
        <v>y</v>
      </c>
      <c r="Q2018" s="86" t="str" cm="1">
        <f t="array" ref="Q2018">_xlfn.IFS(Table1[[#This Row],[Asset Class]]&lt;&gt;"Local","y",Q$11=$E2018,"y",Table1[[#This Row],[Asset Class]]="Local","")</f>
        <v/>
      </c>
      <c r="R2018" s="86" t="str" cm="1">
        <f t="array" ref="R2018">_xlfn.IFS(Table1[[#This Row],[Asset Class]]&lt;&gt;"Local","y",R$11=$E2018,"y",Table1[[#This Row],[Asset Class]]="Local","")</f>
        <v/>
      </c>
      <c r="S2018" s="341" t="str" cm="1">
        <f t="array" ref="S2018">_xlfn.IFS(Table1[[#This Row],[Asset Class]]&lt;&gt;"Local","y",S$11=$E2018,"y",Table1[[#This Row],[Asset Class]]="Local","")</f>
        <v/>
      </c>
      <c r="T2018" s="50"/>
      <c r="U2018" s="95">
        <f>IF(Table1[[#This Row],[Asset Class]]&lt;&gt;"Local",0.25,IF(P2018="y",1,""))</f>
        <v>1</v>
      </c>
      <c r="V2018" s="415" t="str">
        <f>IF(Table1[[#This Row],[Asset Class]]&lt;&gt;"Local",0.25,IF(Q2018="y",1,""))</f>
        <v/>
      </c>
      <c r="W2018" s="415" t="str">
        <f>IF(Table1[[#This Row],[Asset Class]]&lt;&gt;"Local",0.25,IF(R2018="y",1,""))</f>
        <v/>
      </c>
      <c r="X2018" s="415" t="str">
        <f>IF(Table1[[#This Row],[Asset Class]]&lt;&gt;"Local",0.25,IF(S2018="y",1,""))</f>
        <v/>
      </c>
      <c r="Y2018" s="95">
        <f t="shared" si="186"/>
        <v>1</v>
      </c>
      <c r="Z2018" s="50"/>
      <c r="AA2018" s="257">
        <f t="shared" si="187"/>
        <v>388183</v>
      </c>
      <c r="AB2018" s="258" t="str">
        <f t="shared" si="188"/>
        <v/>
      </c>
      <c r="AC2018" s="258" t="str">
        <f t="shared" si="189"/>
        <v/>
      </c>
      <c r="AD2018" s="258" t="str">
        <f t="shared" si="190"/>
        <v/>
      </c>
      <c r="AE2018" s="259">
        <f t="shared" si="191"/>
        <v>388183</v>
      </c>
    </row>
    <row r="2019" spans="1:31">
      <c r="A2019" s="26"/>
      <c r="B2019" s="210" t="s">
        <v>3505</v>
      </c>
      <c r="C2019" s="211" t="s">
        <v>3507</v>
      </c>
      <c r="D2019" s="211" t="s">
        <v>111</v>
      </c>
      <c r="E2019" s="211" t="s">
        <v>107</v>
      </c>
      <c r="F2019" s="241" t="s">
        <v>131</v>
      </c>
      <c r="G2019" s="357">
        <v>0.5</v>
      </c>
      <c r="H2019" s="360">
        <v>11817.147241347075</v>
      </c>
      <c r="I2019" s="365">
        <v>111.62041035606889</v>
      </c>
      <c r="J2019" s="332">
        <f>Table1[[#This Row],[Embellishment Area (m2)]]*Table1[[#This Row],[Construction Unit Rate ($/m)]]*Table1[[#This Row],[Embellishment Area Factor]]</f>
        <v>659517.41215862392</v>
      </c>
      <c r="K2019" s="246">
        <v>23634.294482694149</v>
      </c>
      <c r="L2019" s="337">
        <v>66.125722619436161</v>
      </c>
      <c r="M2019" s="88">
        <f>Table1[[#This Row],[Size of land (m2)]]*Table1[[#This Row],[Land Unit Rate ($/m2)]]</f>
        <v>1562834.8012687038</v>
      </c>
      <c r="N2019" s="244">
        <v>2021</v>
      </c>
      <c r="O2019" s="202">
        <f>ROUND(IF(Table1[[#This Row],[Valuation Year]]=2016,(Table1[[#This Row],[Total Construction Cost ($)]]+Table1[[#This Row],[Land Value]])*('General Input Sheet'!$G$38/'General Input Sheet'!$G$43),Table1[[#This Row],[Total Construction Cost ($)]]+Table1[[#This Row],[Land Value]]),0)</f>
        <v>2222352</v>
      </c>
      <c r="P2019" s="123" t="str" cm="1">
        <f t="array" ref="P2019">_xlfn.IFS(Table1[[#This Row],[Asset Class]]&lt;&gt;"Local","y",P$11=$E2019,"y",Table1[[#This Row],[Asset Class]]="Local","")</f>
        <v>y</v>
      </c>
      <c r="Q2019" s="86" t="str" cm="1">
        <f t="array" ref="Q2019">_xlfn.IFS(Table1[[#This Row],[Asset Class]]&lt;&gt;"Local","y",Q$11=$E2019,"y",Table1[[#This Row],[Asset Class]]="Local","")</f>
        <v/>
      </c>
      <c r="R2019" s="86" t="str" cm="1">
        <f t="array" ref="R2019">_xlfn.IFS(Table1[[#This Row],[Asset Class]]&lt;&gt;"Local","y",R$11=$E2019,"y",Table1[[#This Row],[Asset Class]]="Local","")</f>
        <v/>
      </c>
      <c r="S2019" s="341" t="str" cm="1">
        <f t="array" ref="S2019">_xlfn.IFS(Table1[[#This Row],[Asset Class]]&lt;&gt;"Local","y",S$11=$E2019,"y",Table1[[#This Row],[Asset Class]]="Local","")</f>
        <v/>
      </c>
      <c r="T2019" s="50"/>
      <c r="U2019" s="95">
        <f>IF(Table1[[#This Row],[Asset Class]]&lt;&gt;"Local",0.25,IF(P2019="y",1,""))</f>
        <v>1</v>
      </c>
      <c r="V2019" s="415" t="str">
        <f>IF(Table1[[#This Row],[Asset Class]]&lt;&gt;"Local",0.25,IF(Q2019="y",1,""))</f>
        <v/>
      </c>
      <c r="W2019" s="415" t="str">
        <f>IF(Table1[[#This Row],[Asset Class]]&lt;&gt;"Local",0.25,IF(R2019="y",1,""))</f>
        <v/>
      </c>
      <c r="X2019" s="415" t="str">
        <f>IF(Table1[[#This Row],[Asset Class]]&lt;&gt;"Local",0.25,IF(S2019="y",1,""))</f>
        <v/>
      </c>
      <c r="Y2019" s="95">
        <f t="shared" si="186"/>
        <v>1</v>
      </c>
      <c r="Z2019" s="50"/>
      <c r="AA2019" s="257">
        <f t="shared" si="187"/>
        <v>2222352</v>
      </c>
      <c r="AB2019" s="258" t="str">
        <f t="shared" si="188"/>
        <v/>
      </c>
      <c r="AC2019" s="258" t="str">
        <f t="shared" si="189"/>
        <v/>
      </c>
      <c r="AD2019" s="258" t="str">
        <f t="shared" si="190"/>
        <v/>
      </c>
      <c r="AE2019" s="259">
        <f t="shared" si="191"/>
        <v>2222352</v>
      </c>
    </row>
    <row r="2020" spans="1:31">
      <c r="A2020" s="26"/>
      <c r="B2020" s="210" t="s">
        <v>3505</v>
      </c>
      <c r="C2020" s="211" t="s">
        <v>3508</v>
      </c>
      <c r="D2020" s="211" t="s">
        <v>111</v>
      </c>
      <c r="E2020" s="211" t="s">
        <v>107</v>
      </c>
      <c r="F2020" s="241" t="s">
        <v>108</v>
      </c>
      <c r="G2020" s="357">
        <v>0.5</v>
      </c>
      <c r="H2020" s="360">
        <v>2059.2462848284749</v>
      </c>
      <c r="I2020" s="365">
        <v>111.62041035606889</v>
      </c>
      <c r="J2020" s="332">
        <f>Table1[[#This Row],[Embellishment Area (m2)]]*Table1[[#This Row],[Construction Unit Rate ($/m)]]*Table1[[#This Row],[Embellishment Area Factor]]</f>
        <v>114926.95766838234</v>
      </c>
      <c r="K2020" s="246">
        <v>4118.4925696569499</v>
      </c>
      <c r="L2020" s="337">
        <v>66.125722619436161</v>
      </c>
      <c r="M2020" s="88">
        <f>Table1[[#This Row],[Size of land (m2)]]*Table1[[#This Row],[Land Unit Rate ($/m2)]]</f>
        <v>272338.29727134435</v>
      </c>
      <c r="N2020" s="244">
        <v>2021</v>
      </c>
      <c r="O2020" s="202">
        <f>ROUND(IF(Table1[[#This Row],[Valuation Year]]=2016,(Table1[[#This Row],[Total Construction Cost ($)]]+Table1[[#This Row],[Land Value]])*('General Input Sheet'!$G$38/'General Input Sheet'!$G$43),Table1[[#This Row],[Total Construction Cost ($)]]+Table1[[#This Row],[Land Value]]),0)</f>
        <v>387265</v>
      </c>
      <c r="P2020" s="123" t="str" cm="1">
        <f t="array" ref="P2020">_xlfn.IFS(Table1[[#This Row],[Asset Class]]&lt;&gt;"Local","y",P$11=$E2020,"y",Table1[[#This Row],[Asset Class]]="Local","")</f>
        <v>y</v>
      </c>
      <c r="Q2020" s="86" t="str" cm="1">
        <f t="array" ref="Q2020">_xlfn.IFS(Table1[[#This Row],[Asset Class]]&lt;&gt;"Local","y",Q$11=$E2020,"y",Table1[[#This Row],[Asset Class]]="Local","")</f>
        <v/>
      </c>
      <c r="R2020" s="86" t="str" cm="1">
        <f t="array" ref="R2020">_xlfn.IFS(Table1[[#This Row],[Asset Class]]&lt;&gt;"Local","y",R$11=$E2020,"y",Table1[[#This Row],[Asset Class]]="Local","")</f>
        <v/>
      </c>
      <c r="S2020" s="341" t="str" cm="1">
        <f t="array" ref="S2020">_xlfn.IFS(Table1[[#This Row],[Asset Class]]&lt;&gt;"Local","y",S$11=$E2020,"y",Table1[[#This Row],[Asset Class]]="Local","")</f>
        <v/>
      </c>
      <c r="T2020" s="50"/>
      <c r="U2020" s="95">
        <f>IF(Table1[[#This Row],[Asset Class]]&lt;&gt;"Local",0.25,IF(P2020="y",1,""))</f>
        <v>1</v>
      </c>
      <c r="V2020" s="415" t="str">
        <f>IF(Table1[[#This Row],[Asset Class]]&lt;&gt;"Local",0.25,IF(Q2020="y",1,""))</f>
        <v/>
      </c>
      <c r="W2020" s="415" t="str">
        <f>IF(Table1[[#This Row],[Asset Class]]&lt;&gt;"Local",0.25,IF(R2020="y",1,""))</f>
        <v/>
      </c>
      <c r="X2020" s="415" t="str">
        <f>IF(Table1[[#This Row],[Asset Class]]&lt;&gt;"Local",0.25,IF(S2020="y",1,""))</f>
        <v/>
      </c>
      <c r="Y2020" s="95">
        <f t="shared" si="186"/>
        <v>1</v>
      </c>
      <c r="Z2020" s="50"/>
      <c r="AA2020" s="257">
        <f t="shared" si="187"/>
        <v>387265</v>
      </c>
      <c r="AB2020" s="258" t="str">
        <f t="shared" si="188"/>
        <v/>
      </c>
      <c r="AC2020" s="258" t="str">
        <f t="shared" si="189"/>
        <v/>
      </c>
      <c r="AD2020" s="258" t="str">
        <f t="shared" si="190"/>
        <v/>
      </c>
      <c r="AE2020" s="259">
        <f t="shared" si="191"/>
        <v>387265</v>
      </c>
    </row>
    <row r="2021" spans="1:31">
      <c r="A2021" s="26"/>
      <c r="B2021" s="210" t="s">
        <v>3505</v>
      </c>
      <c r="C2021" s="211" t="s">
        <v>3509</v>
      </c>
      <c r="D2021" s="211" t="s">
        <v>111</v>
      </c>
      <c r="E2021" s="211" t="s">
        <v>107</v>
      </c>
      <c r="F2021" s="241" t="s">
        <v>108</v>
      </c>
      <c r="G2021" s="357">
        <v>0.5</v>
      </c>
      <c r="H2021" s="360">
        <v>1555.494684401574</v>
      </c>
      <c r="I2021" s="365">
        <v>111.62041035606889</v>
      </c>
      <c r="J2021" s="332">
        <f>Table1[[#This Row],[Embellishment Area (m2)]]*Table1[[#This Row],[Construction Unit Rate ($/m)]]*Table1[[#This Row],[Embellishment Area Factor]]</f>
        <v>86812.477489793775</v>
      </c>
      <c r="K2021" s="246">
        <v>3110.989368803148</v>
      </c>
      <c r="L2021" s="337">
        <v>66.125722619436161</v>
      </c>
      <c r="M2021" s="88">
        <f>Table1[[#This Row],[Size of land (m2)]]*Table1[[#This Row],[Land Unit Rate ($/m2)]]</f>
        <v>205716.42007349175</v>
      </c>
      <c r="N2021" s="244">
        <v>2021</v>
      </c>
      <c r="O2021" s="202">
        <f>ROUND(IF(Table1[[#This Row],[Valuation Year]]=2016,(Table1[[#This Row],[Total Construction Cost ($)]]+Table1[[#This Row],[Land Value]])*('General Input Sheet'!$G$38/'General Input Sheet'!$G$43),Table1[[#This Row],[Total Construction Cost ($)]]+Table1[[#This Row],[Land Value]]),0)</f>
        <v>292529</v>
      </c>
      <c r="P2021" s="123" t="str" cm="1">
        <f t="array" ref="P2021">_xlfn.IFS(Table1[[#This Row],[Asset Class]]&lt;&gt;"Local","y",P$11=$E2021,"y",Table1[[#This Row],[Asset Class]]="Local","")</f>
        <v>y</v>
      </c>
      <c r="Q2021" s="86" t="str" cm="1">
        <f t="array" ref="Q2021">_xlfn.IFS(Table1[[#This Row],[Asset Class]]&lt;&gt;"Local","y",Q$11=$E2021,"y",Table1[[#This Row],[Asset Class]]="Local","")</f>
        <v/>
      </c>
      <c r="R2021" s="86" t="str" cm="1">
        <f t="array" ref="R2021">_xlfn.IFS(Table1[[#This Row],[Asset Class]]&lt;&gt;"Local","y",R$11=$E2021,"y",Table1[[#This Row],[Asset Class]]="Local","")</f>
        <v/>
      </c>
      <c r="S2021" s="341" t="str" cm="1">
        <f t="array" ref="S2021">_xlfn.IFS(Table1[[#This Row],[Asset Class]]&lt;&gt;"Local","y",S$11=$E2021,"y",Table1[[#This Row],[Asset Class]]="Local","")</f>
        <v/>
      </c>
      <c r="T2021" s="50"/>
      <c r="U2021" s="95">
        <f>IF(Table1[[#This Row],[Asset Class]]&lt;&gt;"Local",0.25,IF(P2021="y",1,""))</f>
        <v>1</v>
      </c>
      <c r="V2021" s="415" t="str">
        <f>IF(Table1[[#This Row],[Asset Class]]&lt;&gt;"Local",0.25,IF(Q2021="y",1,""))</f>
        <v/>
      </c>
      <c r="W2021" s="415" t="str">
        <f>IF(Table1[[#This Row],[Asset Class]]&lt;&gt;"Local",0.25,IF(R2021="y",1,""))</f>
        <v/>
      </c>
      <c r="X2021" s="415" t="str">
        <f>IF(Table1[[#This Row],[Asset Class]]&lt;&gt;"Local",0.25,IF(S2021="y",1,""))</f>
        <v/>
      </c>
      <c r="Y2021" s="95">
        <f t="shared" si="186"/>
        <v>1</v>
      </c>
      <c r="Z2021" s="50"/>
      <c r="AA2021" s="257">
        <f t="shared" si="187"/>
        <v>292529</v>
      </c>
      <c r="AB2021" s="258" t="str">
        <f t="shared" si="188"/>
        <v/>
      </c>
      <c r="AC2021" s="258" t="str">
        <f t="shared" si="189"/>
        <v/>
      </c>
      <c r="AD2021" s="258" t="str">
        <f t="shared" si="190"/>
        <v/>
      </c>
      <c r="AE2021" s="259">
        <f t="shared" si="191"/>
        <v>292529</v>
      </c>
    </row>
    <row r="2022" spans="1:31">
      <c r="A2022" s="26"/>
      <c r="B2022" s="210" t="s">
        <v>3510</v>
      </c>
      <c r="C2022" s="211" t="s">
        <v>3511</v>
      </c>
      <c r="D2022" s="211" t="s">
        <v>111</v>
      </c>
      <c r="E2022" s="211" t="s">
        <v>102</v>
      </c>
      <c r="F2022" s="241" t="s">
        <v>103</v>
      </c>
      <c r="G2022" s="357">
        <v>0.5</v>
      </c>
      <c r="H2022" s="360">
        <v>2941.0775505489096</v>
      </c>
      <c r="I2022" s="365">
        <v>143.96305955739601</v>
      </c>
      <c r="J2022" s="332">
        <f>Table1[[#This Row],[Embellishment Area (m2)]]*Table1[[#This Row],[Construction Unit Rate ($/m)]]*Table1[[#This Row],[Embellishment Area Factor]]</f>
        <v>211703.26128629653</v>
      </c>
      <c r="K2022" s="246">
        <v>0</v>
      </c>
      <c r="L2022" s="337">
        <v>39.027494808321961</v>
      </c>
      <c r="M2022" s="88">
        <f>Table1[[#This Row],[Size of land (m2)]]*Table1[[#This Row],[Land Unit Rate ($/m2)]]</f>
        <v>0</v>
      </c>
      <c r="N2022" s="244">
        <v>2021</v>
      </c>
      <c r="O2022" s="202">
        <f>ROUND(IF(Table1[[#This Row],[Valuation Year]]=2016,(Table1[[#This Row],[Total Construction Cost ($)]]+Table1[[#This Row],[Land Value]])*('General Input Sheet'!$G$38/'General Input Sheet'!$G$43),Table1[[#This Row],[Total Construction Cost ($)]]+Table1[[#This Row],[Land Value]]),0)</f>
        <v>211703</v>
      </c>
      <c r="P2022" s="123" t="str" cm="1">
        <f t="array" ref="P2022">_xlfn.IFS(Table1[[#This Row],[Asset Class]]&lt;&gt;"Local","y",P$11=$E2022,"y",Table1[[#This Row],[Asset Class]]="Local","")</f>
        <v/>
      </c>
      <c r="Q2022" s="86" t="str" cm="1">
        <f t="array" ref="Q2022">_xlfn.IFS(Table1[[#This Row],[Asset Class]]&lt;&gt;"Local","y",Q$11=$E2022,"y",Table1[[#This Row],[Asset Class]]="Local","")</f>
        <v/>
      </c>
      <c r="R2022" s="86" t="str" cm="1">
        <f t="array" ref="R2022">_xlfn.IFS(Table1[[#This Row],[Asset Class]]&lt;&gt;"Local","y",R$11=$E2022,"y",Table1[[#This Row],[Asset Class]]="Local","")</f>
        <v>y</v>
      </c>
      <c r="S2022" s="341" t="str" cm="1">
        <f t="array" ref="S2022">_xlfn.IFS(Table1[[#This Row],[Asset Class]]&lt;&gt;"Local","y",S$11=$E2022,"y",Table1[[#This Row],[Asset Class]]="Local","")</f>
        <v/>
      </c>
      <c r="T2022" s="50"/>
      <c r="U2022" s="95" t="str">
        <f>IF(Table1[[#This Row],[Asset Class]]&lt;&gt;"Local",0.25,IF(P2022="y",1,""))</f>
        <v/>
      </c>
      <c r="V2022" s="415" t="str">
        <f>IF(Table1[[#This Row],[Asset Class]]&lt;&gt;"Local",0.25,IF(Q2022="y",1,""))</f>
        <v/>
      </c>
      <c r="W2022" s="415">
        <f>IF(Table1[[#This Row],[Asset Class]]&lt;&gt;"Local",0.25,IF(R2022="y",1,""))</f>
        <v>1</v>
      </c>
      <c r="X2022" s="415" t="str">
        <f>IF(Table1[[#This Row],[Asset Class]]&lt;&gt;"Local",0.25,IF(S2022="y",1,""))</f>
        <v/>
      </c>
      <c r="Y2022" s="95">
        <f t="shared" si="186"/>
        <v>1</v>
      </c>
      <c r="Z2022" s="50"/>
      <c r="AA2022" s="257" t="str">
        <f t="shared" si="187"/>
        <v/>
      </c>
      <c r="AB2022" s="258" t="str">
        <f t="shared" si="188"/>
        <v/>
      </c>
      <c r="AC2022" s="258">
        <f t="shared" si="189"/>
        <v>211703</v>
      </c>
      <c r="AD2022" s="258" t="str">
        <f t="shared" si="190"/>
        <v/>
      </c>
      <c r="AE2022" s="259">
        <f t="shared" si="191"/>
        <v>211703</v>
      </c>
    </row>
    <row r="2023" spans="1:31">
      <c r="A2023" s="26"/>
      <c r="B2023" s="210" t="s">
        <v>3512</v>
      </c>
      <c r="C2023" s="211" t="s">
        <v>3513</v>
      </c>
      <c r="D2023" s="211" t="s">
        <v>111</v>
      </c>
      <c r="E2023" s="211" t="s">
        <v>114</v>
      </c>
      <c r="F2023" s="241" t="s">
        <v>108</v>
      </c>
      <c r="G2023" s="357">
        <v>0.5</v>
      </c>
      <c r="H2023" s="360">
        <v>6465.1827002609498</v>
      </c>
      <c r="I2023" s="365">
        <v>77.371645491830151</v>
      </c>
      <c r="J2023" s="332">
        <f>Table1[[#This Row],[Embellishment Area (m2)]]*Table1[[#This Row],[Construction Unit Rate ($/m)]]*Table1[[#This Row],[Embellishment Area Factor]]</f>
        <v>250110.9119622517</v>
      </c>
      <c r="K2023" s="246">
        <v>12930.3654005219</v>
      </c>
      <c r="L2023" s="337">
        <v>51.919695325664051</v>
      </c>
      <c r="M2023" s="88">
        <f>Table1[[#This Row],[Size of land (m2)]]*Table1[[#This Row],[Land Unit Rate ($/m2)]]</f>
        <v>671340.6320446051</v>
      </c>
      <c r="N2023" s="244">
        <v>2021</v>
      </c>
      <c r="O2023" s="202">
        <f>ROUND(IF(Table1[[#This Row],[Valuation Year]]=2016,(Table1[[#This Row],[Total Construction Cost ($)]]+Table1[[#This Row],[Land Value]])*('General Input Sheet'!$G$38/'General Input Sheet'!$G$43),Table1[[#This Row],[Total Construction Cost ($)]]+Table1[[#This Row],[Land Value]]),0)</f>
        <v>921452</v>
      </c>
      <c r="P2023" s="123" t="str" cm="1">
        <f t="array" ref="P2023">_xlfn.IFS(Table1[[#This Row],[Asset Class]]&lt;&gt;"Local","y",P$11=$E2023,"y",Table1[[#This Row],[Asset Class]]="Local","")</f>
        <v/>
      </c>
      <c r="Q2023" s="86" t="str" cm="1">
        <f t="array" ref="Q2023">_xlfn.IFS(Table1[[#This Row],[Asset Class]]&lt;&gt;"Local","y",Q$11=$E2023,"y",Table1[[#This Row],[Asset Class]]="Local","")</f>
        <v/>
      </c>
      <c r="R2023" s="86" t="str" cm="1">
        <f t="array" ref="R2023">_xlfn.IFS(Table1[[#This Row],[Asset Class]]&lt;&gt;"Local","y",R$11=$E2023,"y",Table1[[#This Row],[Asset Class]]="Local","")</f>
        <v/>
      </c>
      <c r="S2023" s="341" t="str" cm="1">
        <f t="array" ref="S2023">_xlfn.IFS(Table1[[#This Row],[Asset Class]]&lt;&gt;"Local","y",S$11=$E2023,"y",Table1[[#This Row],[Asset Class]]="Local","")</f>
        <v>y</v>
      </c>
      <c r="T2023" s="50"/>
      <c r="U2023" s="95" t="str">
        <f>IF(Table1[[#This Row],[Asset Class]]&lt;&gt;"Local",0.25,IF(P2023="y",1,""))</f>
        <v/>
      </c>
      <c r="V2023" s="415" t="str">
        <f>IF(Table1[[#This Row],[Asset Class]]&lt;&gt;"Local",0.25,IF(Q2023="y",1,""))</f>
        <v/>
      </c>
      <c r="W2023" s="415" t="str">
        <f>IF(Table1[[#This Row],[Asset Class]]&lt;&gt;"Local",0.25,IF(R2023="y",1,""))</f>
        <v/>
      </c>
      <c r="X2023" s="415">
        <f>IF(Table1[[#This Row],[Asset Class]]&lt;&gt;"Local",0.25,IF(S2023="y",1,""))</f>
        <v>1</v>
      </c>
      <c r="Y2023" s="95">
        <f t="shared" si="186"/>
        <v>1</v>
      </c>
      <c r="Z2023" s="50"/>
      <c r="AA2023" s="257" t="str">
        <f t="shared" si="187"/>
        <v/>
      </c>
      <c r="AB2023" s="258" t="str">
        <f t="shared" si="188"/>
        <v/>
      </c>
      <c r="AC2023" s="258" t="str">
        <f t="shared" si="189"/>
        <v/>
      </c>
      <c r="AD2023" s="258">
        <f t="shared" si="190"/>
        <v>921452</v>
      </c>
      <c r="AE2023" s="259">
        <f t="shared" si="191"/>
        <v>921452</v>
      </c>
    </row>
    <row r="2024" spans="1:31">
      <c r="A2024" s="26"/>
      <c r="B2024" s="210" t="s">
        <v>3514</v>
      </c>
      <c r="C2024" s="211" t="s">
        <v>3515</v>
      </c>
      <c r="D2024" s="211" t="s">
        <v>111</v>
      </c>
      <c r="E2024" s="211" t="s">
        <v>114</v>
      </c>
      <c r="F2024" s="241" t="s">
        <v>108</v>
      </c>
      <c r="G2024" s="357">
        <v>0.5</v>
      </c>
      <c r="H2024" s="360">
        <v>3215.4104456278533</v>
      </c>
      <c r="I2024" s="365">
        <v>77.371645491830151</v>
      </c>
      <c r="J2024" s="332">
        <f>Table1[[#This Row],[Embellishment Area (m2)]]*Table1[[#This Row],[Construction Unit Rate ($/m)]]*Table1[[#This Row],[Embellishment Area Factor]]</f>
        <v>124390.79855492293</v>
      </c>
      <c r="K2024" s="246">
        <v>0</v>
      </c>
      <c r="L2024" s="337">
        <v>51.919695325664051</v>
      </c>
      <c r="M2024" s="88">
        <f>Table1[[#This Row],[Size of land (m2)]]*Table1[[#This Row],[Land Unit Rate ($/m2)]]</f>
        <v>0</v>
      </c>
      <c r="N2024" s="244">
        <v>2021</v>
      </c>
      <c r="O2024" s="202">
        <f>ROUND(IF(Table1[[#This Row],[Valuation Year]]=2016,(Table1[[#This Row],[Total Construction Cost ($)]]+Table1[[#This Row],[Land Value]])*('General Input Sheet'!$G$38/'General Input Sheet'!$G$43),Table1[[#This Row],[Total Construction Cost ($)]]+Table1[[#This Row],[Land Value]]),0)</f>
        <v>124391</v>
      </c>
      <c r="P2024" s="123" t="str" cm="1">
        <f t="array" ref="P2024">_xlfn.IFS(Table1[[#This Row],[Asset Class]]&lt;&gt;"Local","y",P$11=$E2024,"y",Table1[[#This Row],[Asset Class]]="Local","")</f>
        <v/>
      </c>
      <c r="Q2024" s="86" t="str" cm="1">
        <f t="array" ref="Q2024">_xlfn.IFS(Table1[[#This Row],[Asset Class]]&lt;&gt;"Local","y",Q$11=$E2024,"y",Table1[[#This Row],[Asset Class]]="Local","")</f>
        <v/>
      </c>
      <c r="R2024" s="86" t="str" cm="1">
        <f t="array" ref="R2024">_xlfn.IFS(Table1[[#This Row],[Asset Class]]&lt;&gt;"Local","y",R$11=$E2024,"y",Table1[[#This Row],[Asset Class]]="Local","")</f>
        <v/>
      </c>
      <c r="S2024" s="341" t="str" cm="1">
        <f t="array" ref="S2024">_xlfn.IFS(Table1[[#This Row],[Asset Class]]&lt;&gt;"Local","y",S$11=$E2024,"y",Table1[[#This Row],[Asset Class]]="Local","")</f>
        <v>y</v>
      </c>
      <c r="T2024" s="50"/>
      <c r="U2024" s="95" t="str">
        <f>IF(Table1[[#This Row],[Asset Class]]&lt;&gt;"Local",0.25,IF(P2024="y",1,""))</f>
        <v/>
      </c>
      <c r="V2024" s="415" t="str">
        <f>IF(Table1[[#This Row],[Asset Class]]&lt;&gt;"Local",0.25,IF(Q2024="y",1,""))</f>
        <v/>
      </c>
      <c r="W2024" s="415" t="str">
        <f>IF(Table1[[#This Row],[Asset Class]]&lt;&gt;"Local",0.25,IF(R2024="y",1,""))</f>
        <v/>
      </c>
      <c r="X2024" s="415">
        <f>IF(Table1[[#This Row],[Asset Class]]&lt;&gt;"Local",0.25,IF(S2024="y",1,""))</f>
        <v>1</v>
      </c>
      <c r="Y2024" s="95">
        <f t="shared" si="186"/>
        <v>1</v>
      </c>
      <c r="Z2024" s="50"/>
      <c r="AA2024" s="257" t="str">
        <f t="shared" si="187"/>
        <v/>
      </c>
      <c r="AB2024" s="258" t="str">
        <f t="shared" si="188"/>
        <v/>
      </c>
      <c r="AC2024" s="258" t="str">
        <f t="shared" si="189"/>
        <v/>
      </c>
      <c r="AD2024" s="258">
        <f t="shared" si="190"/>
        <v>124391</v>
      </c>
      <c r="AE2024" s="259">
        <f t="shared" si="191"/>
        <v>124391</v>
      </c>
    </row>
    <row r="2025" spans="1:31">
      <c r="A2025" s="26"/>
      <c r="B2025" s="210" t="s">
        <v>3516</v>
      </c>
      <c r="C2025" s="211" t="s">
        <v>3517</v>
      </c>
      <c r="D2025" s="211" t="s">
        <v>111</v>
      </c>
      <c r="E2025" s="211" t="s">
        <v>107</v>
      </c>
      <c r="F2025" s="241" t="s">
        <v>103</v>
      </c>
      <c r="G2025" s="357">
        <v>0.5</v>
      </c>
      <c r="H2025" s="360">
        <v>4025.6586268036876</v>
      </c>
      <c r="I2025" s="365">
        <v>111.62041035606889</v>
      </c>
      <c r="J2025" s="332">
        <f>Table1[[#This Row],[Embellishment Area (m2)]]*Table1[[#This Row],[Construction Unit Rate ($/m)]]*Table1[[#This Row],[Embellishment Area Factor]]</f>
        <v>224672.83393863818</v>
      </c>
      <c r="K2025" s="246">
        <v>0</v>
      </c>
      <c r="L2025" s="337">
        <v>66.125722619436161</v>
      </c>
      <c r="M2025" s="88">
        <f>Table1[[#This Row],[Size of land (m2)]]*Table1[[#This Row],[Land Unit Rate ($/m2)]]</f>
        <v>0</v>
      </c>
      <c r="N2025" s="244">
        <v>2021</v>
      </c>
      <c r="O2025" s="202">
        <f>ROUND(IF(Table1[[#This Row],[Valuation Year]]=2016,(Table1[[#This Row],[Total Construction Cost ($)]]+Table1[[#This Row],[Land Value]])*('General Input Sheet'!$G$38/'General Input Sheet'!$G$43),Table1[[#This Row],[Total Construction Cost ($)]]+Table1[[#This Row],[Land Value]]),0)</f>
        <v>224673</v>
      </c>
      <c r="P2025" s="123" t="str" cm="1">
        <f t="array" ref="P2025">_xlfn.IFS(Table1[[#This Row],[Asset Class]]&lt;&gt;"Local","y",P$11=$E2025,"y",Table1[[#This Row],[Asset Class]]="Local","")</f>
        <v>y</v>
      </c>
      <c r="Q2025" s="86" t="str" cm="1">
        <f t="array" ref="Q2025">_xlfn.IFS(Table1[[#This Row],[Asset Class]]&lt;&gt;"Local","y",Q$11=$E2025,"y",Table1[[#This Row],[Asset Class]]="Local","")</f>
        <v/>
      </c>
      <c r="R2025" s="86" t="str" cm="1">
        <f t="array" ref="R2025">_xlfn.IFS(Table1[[#This Row],[Asset Class]]&lt;&gt;"Local","y",R$11=$E2025,"y",Table1[[#This Row],[Asset Class]]="Local","")</f>
        <v/>
      </c>
      <c r="S2025" s="341" t="str" cm="1">
        <f t="array" ref="S2025">_xlfn.IFS(Table1[[#This Row],[Asset Class]]&lt;&gt;"Local","y",S$11=$E2025,"y",Table1[[#This Row],[Asset Class]]="Local","")</f>
        <v/>
      </c>
      <c r="T2025" s="50"/>
      <c r="U2025" s="95">
        <f>IF(Table1[[#This Row],[Asset Class]]&lt;&gt;"Local",0.25,IF(P2025="y",1,""))</f>
        <v>1</v>
      </c>
      <c r="V2025" s="415" t="str">
        <f>IF(Table1[[#This Row],[Asset Class]]&lt;&gt;"Local",0.25,IF(Q2025="y",1,""))</f>
        <v/>
      </c>
      <c r="W2025" s="415" t="str">
        <f>IF(Table1[[#This Row],[Asset Class]]&lt;&gt;"Local",0.25,IF(R2025="y",1,""))</f>
        <v/>
      </c>
      <c r="X2025" s="415" t="str">
        <f>IF(Table1[[#This Row],[Asset Class]]&lt;&gt;"Local",0.25,IF(S2025="y",1,""))</f>
        <v/>
      </c>
      <c r="Y2025" s="95">
        <f t="shared" si="186"/>
        <v>1</v>
      </c>
      <c r="Z2025" s="50"/>
      <c r="AA2025" s="257">
        <f t="shared" si="187"/>
        <v>224673</v>
      </c>
      <c r="AB2025" s="258" t="str">
        <f t="shared" si="188"/>
        <v/>
      </c>
      <c r="AC2025" s="258" t="str">
        <f t="shared" si="189"/>
        <v/>
      </c>
      <c r="AD2025" s="258" t="str">
        <f t="shared" si="190"/>
        <v/>
      </c>
      <c r="AE2025" s="259">
        <f t="shared" si="191"/>
        <v>224673</v>
      </c>
    </row>
    <row r="2026" spans="1:31">
      <c r="A2026" s="26"/>
      <c r="B2026" s="210" t="s">
        <v>3518</v>
      </c>
      <c r="C2026" s="211" t="s">
        <v>3519</v>
      </c>
      <c r="D2026" s="211" t="s">
        <v>106</v>
      </c>
      <c r="E2026" s="211" t="s">
        <v>107</v>
      </c>
      <c r="F2026" s="241" t="s">
        <v>103</v>
      </c>
      <c r="G2026" s="357">
        <v>0.5</v>
      </c>
      <c r="H2026" s="360">
        <v>14929.45237636043</v>
      </c>
      <c r="I2026" s="365">
        <v>295.91815694928124</v>
      </c>
      <c r="J2026" s="332">
        <f>Table1[[#This Row],[Embellishment Area (m2)]]*Table1[[#This Row],[Construction Unit Rate ($/m)]]*Table1[[#This Row],[Embellishment Area Factor]]</f>
        <v>2208948.0157373226</v>
      </c>
      <c r="K2026" s="246">
        <v>0</v>
      </c>
      <c r="L2026" s="337">
        <v>157.26221918381682</v>
      </c>
      <c r="M2026" s="88">
        <f>Table1[[#This Row],[Size of land (m2)]]*Table1[[#This Row],[Land Unit Rate ($/m2)]]</f>
        <v>0</v>
      </c>
      <c r="N2026" s="244">
        <v>2021</v>
      </c>
      <c r="O2026" s="202">
        <f>ROUND(IF(Table1[[#This Row],[Valuation Year]]=2016,(Table1[[#This Row],[Total Construction Cost ($)]]+Table1[[#This Row],[Land Value]])*('General Input Sheet'!$G$38/'General Input Sheet'!$G$43),Table1[[#This Row],[Total Construction Cost ($)]]+Table1[[#This Row],[Land Value]]),0)</f>
        <v>2208948</v>
      </c>
      <c r="P2026" s="123" t="str" cm="1">
        <f t="array" ref="P2026">_xlfn.IFS(Table1[[#This Row],[Asset Class]]&lt;&gt;"Local","y",P$11=$E2026,"y",Table1[[#This Row],[Asset Class]]="Local","")</f>
        <v>y</v>
      </c>
      <c r="Q2026" s="86" t="str" cm="1">
        <f t="array" ref="Q2026">_xlfn.IFS(Table1[[#This Row],[Asset Class]]&lt;&gt;"Local","y",Q$11=$E2026,"y",Table1[[#This Row],[Asset Class]]="Local","")</f>
        <v>y</v>
      </c>
      <c r="R2026" s="86" t="str" cm="1">
        <f t="array" ref="R2026">_xlfn.IFS(Table1[[#This Row],[Asset Class]]&lt;&gt;"Local","y",R$11=$E2026,"y",Table1[[#This Row],[Asset Class]]="Local","")</f>
        <v>y</v>
      </c>
      <c r="S2026" s="341" t="str" cm="1">
        <f t="array" ref="S2026">_xlfn.IFS(Table1[[#This Row],[Asset Class]]&lt;&gt;"Local","y",S$11=$E2026,"y",Table1[[#This Row],[Asset Class]]="Local","")</f>
        <v>y</v>
      </c>
      <c r="T2026" s="50"/>
      <c r="U2026" s="95">
        <f>IF(Table1[[#This Row],[Asset Class]]&lt;&gt;"Local",0.25,IF(P2026="y",1,""))</f>
        <v>0.25</v>
      </c>
      <c r="V2026" s="415">
        <f>IF(Table1[[#This Row],[Asset Class]]&lt;&gt;"Local",0.25,IF(Q2026="y",1,""))</f>
        <v>0.25</v>
      </c>
      <c r="W2026" s="415">
        <f>IF(Table1[[#This Row],[Asset Class]]&lt;&gt;"Local",0.25,IF(R2026="y",1,""))</f>
        <v>0.25</v>
      </c>
      <c r="X2026" s="415">
        <f>IF(Table1[[#This Row],[Asset Class]]&lt;&gt;"Local",0.25,IF(S2026="y",1,""))</f>
        <v>0.25</v>
      </c>
      <c r="Y2026" s="95">
        <f t="shared" si="186"/>
        <v>1</v>
      </c>
      <c r="Z2026" s="50"/>
      <c r="AA2026" s="257">
        <f t="shared" si="187"/>
        <v>552237</v>
      </c>
      <c r="AB2026" s="258">
        <f t="shared" si="188"/>
        <v>552237</v>
      </c>
      <c r="AC2026" s="258">
        <f t="shared" si="189"/>
        <v>552237</v>
      </c>
      <c r="AD2026" s="258">
        <f t="shared" si="190"/>
        <v>552237</v>
      </c>
      <c r="AE2026" s="259">
        <f t="shared" si="191"/>
        <v>2208948</v>
      </c>
    </row>
    <row r="2027" spans="1:31">
      <c r="A2027" s="26"/>
      <c r="B2027" s="210" t="s">
        <v>3520</v>
      </c>
      <c r="C2027" s="211" t="s">
        <v>3521</v>
      </c>
      <c r="D2027" s="211" t="s">
        <v>111</v>
      </c>
      <c r="E2027" s="211" t="s">
        <v>107</v>
      </c>
      <c r="F2027" s="241" t="s">
        <v>108</v>
      </c>
      <c r="G2027" s="357">
        <v>0.5</v>
      </c>
      <c r="H2027" s="360">
        <v>11136.90450609121</v>
      </c>
      <c r="I2027" s="365">
        <v>111.62041035606889</v>
      </c>
      <c r="J2027" s="332">
        <f>Table1[[#This Row],[Embellishment Area (m2)]]*Table1[[#This Row],[Construction Unit Rate ($/m)]]*Table1[[#This Row],[Embellishment Area Factor]]</f>
        <v>621552.92553312681</v>
      </c>
      <c r="K2027" s="246">
        <v>0</v>
      </c>
      <c r="L2027" s="337">
        <v>66.125722619436161</v>
      </c>
      <c r="M2027" s="88">
        <f>Table1[[#This Row],[Size of land (m2)]]*Table1[[#This Row],[Land Unit Rate ($/m2)]]</f>
        <v>0</v>
      </c>
      <c r="N2027" s="244">
        <v>2021</v>
      </c>
      <c r="O2027" s="202">
        <f>ROUND(IF(Table1[[#This Row],[Valuation Year]]=2016,(Table1[[#This Row],[Total Construction Cost ($)]]+Table1[[#This Row],[Land Value]])*('General Input Sheet'!$G$38/'General Input Sheet'!$G$43),Table1[[#This Row],[Total Construction Cost ($)]]+Table1[[#This Row],[Land Value]]),0)</f>
        <v>621553</v>
      </c>
      <c r="P2027" s="123" t="str" cm="1">
        <f t="array" ref="P2027">_xlfn.IFS(Table1[[#This Row],[Asset Class]]&lt;&gt;"Local","y",P$11=$E2027,"y",Table1[[#This Row],[Asset Class]]="Local","")</f>
        <v>y</v>
      </c>
      <c r="Q2027" s="86" t="str" cm="1">
        <f t="array" ref="Q2027">_xlfn.IFS(Table1[[#This Row],[Asset Class]]&lt;&gt;"Local","y",Q$11=$E2027,"y",Table1[[#This Row],[Asset Class]]="Local","")</f>
        <v/>
      </c>
      <c r="R2027" s="86" t="str" cm="1">
        <f t="array" ref="R2027">_xlfn.IFS(Table1[[#This Row],[Asset Class]]&lt;&gt;"Local","y",R$11=$E2027,"y",Table1[[#This Row],[Asset Class]]="Local","")</f>
        <v/>
      </c>
      <c r="S2027" s="341" t="str" cm="1">
        <f t="array" ref="S2027">_xlfn.IFS(Table1[[#This Row],[Asset Class]]&lt;&gt;"Local","y",S$11=$E2027,"y",Table1[[#This Row],[Asset Class]]="Local","")</f>
        <v/>
      </c>
      <c r="T2027" s="50"/>
      <c r="U2027" s="95">
        <f>IF(Table1[[#This Row],[Asset Class]]&lt;&gt;"Local",0.25,IF(P2027="y",1,""))</f>
        <v>1</v>
      </c>
      <c r="V2027" s="415" t="str">
        <f>IF(Table1[[#This Row],[Asset Class]]&lt;&gt;"Local",0.25,IF(Q2027="y",1,""))</f>
        <v/>
      </c>
      <c r="W2027" s="415" t="str">
        <f>IF(Table1[[#This Row],[Asset Class]]&lt;&gt;"Local",0.25,IF(R2027="y",1,""))</f>
        <v/>
      </c>
      <c r="X2027" s="415" t="str">
        <f>IF(Table1[[#This Row],[Asset Class]]&lt;&gt;"Local",0.25,IF(S2027="y",1,""))</f>
        <v/>
      </c>
      <c r="Y2027" s="95">
        <f t="shared" si="186"/>
        <v>1</v>
      </c>
      <c r="Z2027" s="50"/>
      <c r="AA2027" s="257">
        <f t="shared" si="187"/>
        <v>621553</v>
      </c>
      <c r="AB2027" s="258" t="str">
        <f t="shared" si="188"/>
        <v/>
      </c>
      <c r="AC2027" s="258" t="str">
        <f t="shared" si="189"/>
        <v/>
      </c>
      <c r="AD2027" s="258" t="str">
        <f t="shared" si="190"/>
        <v/>
      </c>
      <c r="AE2027" s="259">
        <f t="shared" si="191"/>
        <v>621553</v>
      </c>
    </row>
    <row r="2028" spans="1:31">
      <c r="A2028" s="26"/>
      <c r="B2028" s="210" t="s">
        <v>3522</v>
      </c>
      <c r="C2028" s="211" t="s">
        <v>3523</v>
      </c>
      <c r="D2028" s="211" t="s">
        <v>106</v>
      </c>
      <c r="E2028" s="211" t="s">
        <v>114</v>
      </c>
      <c r="F2028" s="241" t="s">
        <v>328</v>
      </c>
      <c r="G2028" s="357">
        <v>0.5</v>
      </c>
      <c r="H2028" s="360">
        <v>612.77022605043999</v>
      </c>
      <c r="I2028" s="365">
        <v>566.28724924743767</v>
      </c>
      <c r="J2028" s="332">
        <f>Table1[[#This Row],[Embellishment Area (m2)]]*Table1[[#This Row],[Construction Unit Rate ($/m)]]*Table1[[#This Row],[Embellishment Area Factor]]</f>
        <v>173501.98286541711</v>
      </c>
      <c r="K2028" s="246">
        <v>1225.54045210088</v>
      </c>
      <c r="L2028" s="337">
        <v>75.676903388107434</v>
      </c>
      <c r="M2028" s="88">
        <f>Table1[[#This Row],[Size of land (m2)]]*Table1[[#This Row],[Land Unit Rate ($/m2)]]</f>
        <v>92745.106391855807</v>
      </c>
      <c r="N2028" s="244">
        <v>2021</v>
      </c>
      <c r="O2028" s="202">
        <f>ROUND(IF(Table1[[#This Row],[Valuation Year]]=2016,(Table1[[#This Row],[Total Construction Cost ($)]]+Table1[[#This Row],[Land Value]])*('General Input Sheet'!$G$38/'General Input Sheet'!$G$43),Table1[[#This Row],[Total Construction Cost ($)]]+Table1[[#This Row],[Land Value]]),0)</f>
        <v>266247</v>
      </c>
      <c r="P2028" s="123" t="str" cm="1">
        <f t="array" ref="P2028">_xlfn.IFS(Table1[[#This Row],[Asset Class]]&lt;&gt;"Local","y",P$11=$E2028,"y",Table1[[#This Row],[Asset Class]]="Local","")</f>
        <v>y</v>
      </c>
      <c r="Q2028" s="86" t="str" cm="1">
        <f t="array" ref="Q2028">_xlfn.IFS(Table1[[#This Row],[Asset Class]]&lt;&gt;"Local","y",Q$11=$E2028,"y",Table1[[#This Row],[Asset Class]]="Local","")</f>
        <v>y</v>
      </c>
      <c r="R2028" s="86" t="str" cm="1">
        <f t="array" ref="R2028">_xlfn.IFS(Table1[[#This Row],[Asset Class]]&lt;&gt;"Local","y",R$11=$E2028,"y",Table1[[#This Row],[Asset Class]]="Local","")</f>
        <v>y</v>
      </c>
      <c r="S2028" s="341" t="str" cm="1">
        <f t="array" ref="S2028">_xlfn.IFS(Table1[[#This Row],[Asset Class]]&lt;&gt;"Local","y",S$11=$E2028,"y",Table1[[#This Row],[Asset Class]]="Local","")</f>
        <v>y</v>
      </c>
      <c r="T2028" s="50"/>
      <c r="U2028" s="95">
        <f>IF(Table1[[#This Row],[Asset Class]]&lt;&gt;"Local",0.25,IF(P2028="y",1,""))</f>
        <v>0.25</v>
      </c>
      <c r="V2028" s="415">
        <f>IF(Table1[[#This Row],[Asset Class]]&lt;&gt;"Local",0.25,IF(Q2028="y",1,""))</f>
        <v>0.25</v>
      </c>
      <c r="W2028" s="415">
        <f>IF(Table1[[#This Row],[Asset Class]]&lt;&gt;"Local",0.25,IF(R2028="y",1,""))</f>
        <v>0.25</v>
      </c>
      <c r="X2028" s="415">
        <f>IF(Table1[[#This Row],[Asset Class]]&lt;&gt;"Local",0.25,IF(S2028="y",1,""))</f>
        <v>0.25</v>
      </c>
      <c r="Y2028" s="95">
        <f t="shared" si="186"/>
        <v>1</v>
      </c>
      <c r="Z2028" s="50"/>
      <c r="AA2028" s="257">
        <f t="shared" si="187"/>
        <v>66561.75</v>
      </c>
      <c r="AB2028" s="258">
        <f t="shared" si="188"/>
        <v>66561.75</v>
      </c>
      <c r="AC2028" s="258">
        <f t="shared" si="189"/>
        <v>66561.75</v>
      </c>
      <c r="AD2028" s="258">
        <f t="shared" si="190"/>
        <v>66561.75</v>
      </c>
      <c r="AE2028" s="259">
        <f t="shared" si="191"/>
        <v>266247</v>
      </c>
    </row>
    <row r="2029" spans="1:31">
      <c r="A2029" s="26"/>
      <c r="B2029" s="210" t="s">
        <v>3524</v>
      </c>
      <c r="C2029" s="211" t="s">
        <v>3525</v>
      </c>
      <c r="D2029" s="211" t="s">
        <v>111</v>
      </c>
      <c r="E2029" s="211" t="s">
        <v>114</v>
      </c>
      <c r="F2029" s="241" t="s">
        <v>108</v>
      </c>
      <c r="G2029" s="357">
        <v>0.5</v>
      </c>
      <c r="H2029" s="360">
        <v>4705.0261906619025</v>
      </c>
      <c r="I2029" s="365">
        <v>77.371645491830151</v>
      </c>
      <c r="J2029" s="332">
        <f>Table1[[#This Row],[Embellishment Area (m2)]]*Table1[[#This Row],[Construction Unit Rate ($/m)]]*Table1[[#This Row],[Embellishment Area Factor]]</f>
        <v>182017.80922683439</v>
      </c>
      <c r="K2029" s="246">
        <v>9410.0523813238051</v>
      </c>
      <c r="L2029" s="337">
        <v>51.919695325664051</v>
      </c>
      <c r="M2029" s="88">
        <f>Table1[[#This Row],[Size of land (m2)]]*Table1[[#This Row],[Land Unit Rate ($/m2)]]</f>
        <v>488567.05263687146</v>
      </c>
      <c r="N2029" s="244">
        <v>2021</v>
      </c>
      <c r="O2029" s="202">
        <f>ROUND(IF(Table1[[#This Row],[Valuation Year]]=2016,(Table1[[#This Row],[Total Construction Cost ($)]]+Table1[[#This Row],[Land Value]])*('General Input Sheet'!$G$38/'General Input Sheet'!$G$43),Table1[[#This Row],[Total Construction Cost ($)]]+Table1[[#This Row],[Land Value]]),0)</f>
        <v>670585</v>
      </c>
      <c r="P2029" s="123" t="str" cm="1">
        <f t="array" ref="P2029">_xlfn.IFS(Table1[[#This Row],[Asset Class]]&lt;&gt;"Local","y",P$11=$E2029,"y",Table1[[#This Row],[Asset Class]]="Local","")</f>
        <v/>
      </c>
      <c r="Q2029" s="86" t="str" cm="1">
        <f t="array" ref="Q2029">_xlfn.IFS(Table1[[#This Row],[Asset Class]]&lt;&gt;"Local","y",Q$11=$E2029,"y",Table1[[#This Row],[Asset Class]]="Local","")</f>
        <v/>
      </c>
      <c r="R2029" s="86" t="str" cm="1">
        <f t="array" ref="R2029">_xlfn.IFS(Table1[[#This Row],[Asset Class]]&lt;&gt;"Local","y",R$11=$E2029,"y",Table1[[#This Row],[Asset Class]]="Local","")</f>
        <v/>
      </c>
      <c r="S2029" s="341" t="str" cm="1">
        <f t="array" ref="S2029">_xlfn.IFS(Table1[[#This Row],[Asset Class]]&lt;&gt;"Local","y",S$11=$E2029,"y",Table1[[#This Row],[Asset Class]]="Local","")</f>
        <v>y</v>
      </c>
      <c r="T2029" s="50"/>
      <c r="U2029" s="95" t="str">
        <f>IF(Table1[[#This Row],[Asset Class]]&lt;&gt;"Local",0.25,IF(P2029="y",1,""))</f>
        <v/>
      </c>
      <c r="V2029" s="415" t="str">
        <f>IF(Table1[[#This Row],[Asset Class]]&lt;&gt;"Local",0.25,IF(Q2029="y",1,""))</f>
        <v/>
      </c>
      <c r="W2029" s="415" t="str">
        <f>IF(Table1[[#This Row],[Asset Class]]&lt;&gt;"Local",0.25,IF(R2029="y",1,""))</f>
        <v/>
      </c>
      <c r="X2029" s="415">
        <f>IF(Table1[[#This Row],[Asset Class]]&lt;&gt;"Local",0.25,IF(S2029="y",1,""))</f>
        <v>1</v>
      </c>
      <c r="Y2029" s="95">
        <f t="shared" si="186"/>
        <v>1</v>
      </c>
      <c r="Z2029" s="50"/>
      <c r="AA2029" s="257" t="str">
        <f t="shared" si="187"/>
        <v/>
      </c>
      <c r="AB2029" s="258" t="str">
        <f t="shared" si="188"/>
        <v/>
      </c>
      <c r="AC2029" s="258" t="str">
        <f t="shared" si="189"/>
        <v/>
      </c>
      <c r="AD2029" s="258">
        <f t="shared" si="190"/>
        <v>670585</v>
      </c>
      <c r="AE2029" s="259">
        <f t="shared" si="191"/>
        <v>670585</v>
      </c>
    </row>
    <row r="2030" spans="1:31">
      <c r="A2030" s="26"/>
      <c r="B2030" s="210" t="s">
        <v>3526</v>
      </c>
      <c r="C2030" s="211" t="s">
        <v>3527</v>
      </c>
      <c r="D2030" s="211" t="s">
        <v>106</v>
      </c>
      <c r="E2030" s="211" t="s">
        <v>114</v>
      </c>
      <c r="F2030" s="241" t="s">
        <v>108</v>
      </c>
      <c r="G2030" s="357">
        <v>0.5</v>
      </c>
      <c r="H2030" s="360">
        <v>1079.792525905613</v>
      </c>
      <c r="I2030" s="365">
        <v>566.28724924743767</v>
      </c>
      <c r="J2030" s="332">
        <f>Table1[[#This Row],[Embellishment Area (m2)]]*Table1[[#This Row],[Construction Unit Rate ($/m)]]*Table1[[#This Row],[Embellishment Area Factor]]</f>
        <v>305736.36962651607</v>
      </c>
      <c r="K2030" s="246">
        <v>2159.5850518112261</v>
      </c>
      <c r="L2030" s="337">
        <v>75.676903388107434</v>
      </c>
      <c r="M2030" s="88">
        <f>Table1[[#This Row],[Size of land (m2)]]*Table1[[#This Row],[Land Unit Rate ($/m2)]]</f>
        <v>163430.70932431915</v>
      </c>
      <c r="N2030" s="244">
        <v>2021</v>
      </c>
      <c r="O2030" s="202">
        <f>ROUND(IF(Table1[[#This Row],[Valuation Year]]=2016,(Table1[[#This Row],[Total Construction Cost ($)]]+Table1[[#This Row],[Land Value]])*('General Input Sheet'!$G$38/'General Input Sheet'!$G$43),Table1[[#This Row],[Total Construction Cost ($)]]+Table1[[#This Row],[Land Value]]),0)</f>
        <v>469167</v>
      </c>
      <c r="P2030" s="123" t="str" cm="1">
        <f t="array" ref="P2030">_xlfn.IFS(Table1[[#This Row],[Asset Class]]&lt;&gt;"Local","y",P$11=$E2030,"y",Table1[[#This Row],[Asset Class]]="Local","")</f>
        <v>y</v>
      </c>
      <c r="Q2030" s="86" t="str" cm="1">
        <f t="array" ref="Q2030">_xlfn.IFS(Table1[[#This Row],[Asset Class]]&lt;&gt;"Local","y",Q$11=$E2030,"y",Table1[[#This Row],[Asset Class]]="Local","")</f>
        <v>y</v>
      </c>
      <c r="R2030" s="86" t="str" cm="1">
        <f t="array" ref="R2030">_xlfn.IFS(Table1[[#This Row],[Asset Class]]&lt;&gt;"Local","y",R$11=$E2030,"y",Table1[[#This Row],[Asset Class]]="Local","")</f>
        <v>y</v>
      </c>
      <c r="S2030" s="341" t="str" cm="1">
        <f t="array" ref="S2030">_xlfn.IFS(Table1[[#This Row],[Asset Class]]&lt;&gt;"Local","y",S$11=$E2030,"y",Table1[[#This Row],[Asset Class]]="Local","")</f>
        <v>y</v>
      </c>
      <c r="T2030" s="50"/>
      <c r="U2030" s="95">
        <f>IF(Table1[[#This Row],[Asset Class]]&lt;&gt;"Local",0.25,IF(P2030="y",1,""))</f>
        <v>0.25</v>
      </c>
      <c r="V2030" s="415">
        <f>IF(Table1[[#This Row],[Asset Class]]&lt;&gt;"Local",0.25,IF(Q2030="y",1,""))</f>
        <v>0.25</v>
      </c>
      <c r="W2030" s="415">
        <f>IF(Table1[[#This Row],[Asset Class]]&lt;&gt;"Local",0.25,IF(R2030="y",1,""))</f>
        <v>0.25</v>
      </c>
      <c r="X2030" s="415">
        <f>IF(Table1[[#This Row],[Asset Class]]&lt;&gt;"Local",0.25,IF(S2030="y",1,""))</f>
        <v>0.25</v>
      </c>
      <c r="Y2030" s="95">
        <f t="shared" si="186"/>
        <v>1</v>
      </c>
      <c r="Z2030" s="50"/>
      <c r="AA2030" s="257">
        <f t="shared" si="187"/>
        <v>117291.75</v>
      </c>
      <c r="AB2030" s="258">
        <f t="shared" si="188"/>
        <v>117291.75</v>
      </c>
      <c r="AC2030" s="258">
        <f t="shared" si="189"/>
        <v>117291.75</v>
      </c>
      <c r="AD2030" s="258">
        <f t="shared" si="190"/>
        <v>117291.75</v>
      </c>
      <c r="AE2030" s="259">
        <f t="shared" si="191"/>
        <v>469167</v>
      </c>
    </row>
    <row r="2031" spans="1:31">
      <c r="A2031" s="26"/>
      <c r="B2031" s="210" t="s">
        <v>3528</v>
      </c>
      <c r="C2031" s="211" t="s">
        <v>3529</v>
      </c>
      <c r="D2031" s="211" t="s">
        <v>111</v>
      </c>
      <c r="E2031" s="211" t="s">
        <v>107</v>
      </c>
      <c r="F2031" s="241" t="s">
        <v>108</v>
      </c>
      <c r="G2031" s="357">
        <v>0.5</v>
      </c>
      <c r="H2031" s="360">
        <v>603.77530459977402</v>
      </c>
      <c r="I2031" s="365">
        <v>111.62041035606889</v>
      </c>
      <c r="J2031" s="332">
        <f>Table1[[#This Row],[Embellishment Area (m2)]]*Table1[[#This Row],[Construction Unit Rate ($/m)]]*Table1[[#This Row],[Embellishment Area Factor]]</f>
        <v>33696.823631143634</v>
      </c>
      <c r="K2031" s="246">
        <v>0</v>
      </c>
      <c r="L2031" s="337">
        <v>66.125722619436161</v>
      </c>
      <c r="M2031" s="88">
        <f>Table1[[#This Row],[Size of land (m2)]]*Table1[[#This Row],[Land Unit Rate ($/m2)]]</f>
        <v>0</v>
      </c>
      <c r="N2031" s="244">
        <v>2021</v>
      </c>
      <c r="O2031" s="202">
        <f>ROUND(IF(Table1[[#This Row],[Valuation Year]]=2016,(Table1[[#This Row],[Total Construction Cost ($)]]+Table1[[#This Row],[Land Value]])*('General Input Sheet'!$G$38/'General Input Sheet'!$G$43),Table1[[#This Row],[Total Construction Cost ($)]]+Table1[[#This Row],[Land Value]]),0)</f>
        <v>33697</v>
      </c>
      <c r="P2031" s="123" t="str" cm="1">
        <f t="array" ref="P2031">_xlfn.IFS(Table1[[#This Row],[Asset Class]]&lt;&gt;"Local","y",P$11=$E2031,"y",Table1[[#This Row],[Asset Class]]="Local","")</f>
        <v>y</v>
      </c>
      <c r="Q2031" s="86" t="str" cm="1">
        <f t="array" ref="Q2031">_xlfn.IFS(Table1[[#This Row],[Asset Class]]&lt;&gt;"Local","y",Q$11=$E2031,"y",Table1[[#This Row],[Asset Class]]="Local","")</f>
        <v/>
      </c>
      <c r="R2031" s="86" t="str" cm="1">
        <f t="array" ref="R2031">_xlfn.IFS(Table1[[#This Row],[Asset Class]]&lt;&gt;"Local","y",R$11=$E2031,"y",Table1[[#This Row],[Asset Class]]="Local","")</f>
        <v/>
      </c>
      <c r="S2031" s="341" t="str" cm="1">
        <f t="array" ref="S2031">_xlfn.IFS(Table1[[#This Row],[Asset Class]]&lt;&gt;"Local","y",S$11=$E2031,"y",Table1[[#This Row],[Asset Class]]="Local","")</f>
        <v/>
      </c>
      <c r="T2031" s="50"/>
      <c r="U2031" s="95">
        <f>IF(Table1[[#This Row],[Asset Class]]&lt;&gt;"Local",0.25,IF(P2031="y",1,""))</f>
        <v>1</v>
      </c>
      <c r="V2031" s="415" t="str">
        <f>IF(Table1[[#This Row],[Asset Class]]&lt;&gt;"Local",0.25,IF(Q2031="y",1,""))</f>
        <v/>
      </c>
      <c r="W2031" s="415" t="str">
        <f>IF(Table1[[#This Row],[Asset Class]]&lt;&gt;"Local",0.25,IF(R2031="y",1,""))</f>
        <v/>
      </c>
      <c r="X2031" s="415" t="str">
        <f>IF(Table1[[#This Row],[Asset Class]]&lt;&gt;"Local",0.25,IF(S2031="y",1,""))</f>
        <v/>
      </c>
      <c r="Y2031" s="95">
        <f t="shared" si="186"/>
        <v>1</v>
      </c>
      <c r="Z2031" s="50"/>
      <c r="AA2031" s="257">
        <f t="shared" si="187"/>
        <v>33697</v>
      </c>
      <c r="AB2031" s="258" t="str">
        <f t="shared" si="188"/>
        <v/>
      </c>
      <c r="AC2031" s="258" t="str">
        <f t="shared" si="189"/>
        <v/>
      </c>
      <c r="AD2031" s="258" t="str">
        <f t="shared" si="190"/>
        <v/>
      </c>
      <c r="AE2031" s="259">
        <f t="shared" si="191"/>
        <v>33697</v>
      </c>
    </row>
    <row r="2032" spans="1:31">
      <c r="A2032" s="26"/>
      <c r="B2032" s="210" t="s">
        <v>3530</v>
      </c>
      <c r="C2032" s="211" t="s">
        <v>3531</v>
      </c>
      <c r="D2032" s="211" t="s">
        <v>111</v>
      </c>
      <c r="E2032" s="211" t="s">
        <v>107</v>
      </c>
      <c r="F2032" s="241" t="s">
        <v>108</v>
      </c>
      <c r="G2032" s="357">
        <v>0.5</v>
      </c>
      <c r="H2032" s="360">
        <v>1336.2467284095885</v>
      </c>
      <c r="I2032" s="365">
        <v>111.62041035606889</v>
      </c>
      <c r="J2032" s="332">
        <f>Table1[[#This Row],[Embellishment Area (m2)]]*Table1[[#This Row],[Construction Unit Rate ($/m)]]*Table1[[#This Row],[Embellishment Area Factor]]</f>
        <v>74576.204081016404</v>
      </c>
      <c r="K2032" s="246">
        <v>0</v>
      </c>
      <c r="L2032" s="337">
        <v>66.125722619436161</v>
      </c>
      <c r="M2032" s="88">
        <f>Table1[[#This Row],[Size of land (m2)]]*Table1[[#This Row],[Land Unit Rate ($/m2)]]</f>
        <v>0</v>
      </c>
      <c r="N2032" s="244">
        <v>2021</v>
      </c>
      <c r="O2032" s="202">
        <f>ROUND(IF(Table1[[#This Row],[Valuation Year]]=2016,(Table1[[#This Row],[Total Construction Cost ($)]]+Table1[[#This Row],[Land Value]])*('General Input Sheet'!$G$38/'General Input Sheet'!$G$43),Table1[[#This Row],[Total Construction Cost ($)]]+Table1[[#This Row],[Land Value]]),0)</f>
        <v>74576</v>
      </c>
      <c r="P2032" s="123" t="str" cm="1">
        <f t="array" ref="P2032">_xlfn.IFS(Table1[[#This Row],[Asset Class]]&lt;&gt;"Local","y",P$11=$E2032,"y",Table1[[#This Row],[Asset Class]]="Local","")</f>
        <v>y</v>
      </c>
      <c r="Q2032" s="86" t="str" cm="1">
        <f t="array" ref="Q2032">_xlfn.IFS(Table1[[#This Row],[Asset Class]]&lt;&gt;"Local","y",Q$11=$E2032,"y",Table1[[#This Row],[Asset Class]]="Local","")</f>
        <v/>
      </c>
      <c r="R2032" s="86" t="str" cm="1">
        <f t="array" ref="R2032">_xlfn.IFS(Table1[[#This Row],[Asset Class]]&lt;&gt;"Local","y",R$11=$E2032,"y",Table1[[#This Row],[Asset Class]]="Local","")</f>
        <v/>
      </c>
      <c r="S2032" s="341" t="str" cm="1">
        <f t="array" ref="S2032">_xlfn.IFS(Table1[[#This Row],[Asset Class]]&lt;&gt;"Local","y",S$11=$E2032,"y",Table1[[#This Row],[Asset Class]]="Local","")</f>
        <v/>
      </c>
      <c r="T2032" s="50"/>
      <c r="U2032" s="95">
        <f>IF(Table1[[#This Row],[Asset Class]]&lt;&gt;"Local",0.25,IF(P2032="y",1,""))</f>
        <v>1</v>
      </c>
      <c r="V2032" s="415" t="str">
        <f>IF(Table1[[#This Row],[Asset Class]]&lt;&gt;"Local",0.25,IF(Q2032="y",1,""))</f>
        <v/>
      </c>
      <c r="W2032" s="415" t="str">
        <f>IF(Table1[[#This Row],[Asset Class]]&lt;&gt;"Local",0.25,IF(R2032="y",1,""))</f>
        <v/>
      </c>
      <c r="X2032" s="415" t="str">
        <f>IF(Table1[[#This Row],[Asset Class]]&lt;&gt;"Local",0.25,IF(S2032="y",1,""))</f>
        <v/>
      </c>
      <c r="Y2032" s="95">
        <f t="shared" si="186"/>
        <v>1</v>
      </c>
      <c r="Z2032" s="50"/>
      <c r="AA2032" s="257">
        <f t="shared" si="187"/>
        <v>74576</v>
      </c>
      <c r="AB2032" s="258" t="str">
        <f t="shared" si="188"/>
        <v/>
      </c>
      <c r="AC2032" s="258" t="str">
        <f t="shared" si="189"/>
        <v/>
      </c>
      <c r="AD2032" s="258" t="str">
        <f t="shared" si="190"/>
        <v/>
      </c>
      <c r="AE2032" s="259">
        <f t="shared" si="191"/>
        <v>74576</v>
      </c>
    </row>
    <row r="2033" spans="1:31">
      <c r="A2033" s="26"/>
      <c r="B2033" s="210" t="s">
        <v>3532</v>
      </c>
      <c r="C2033" s="211" t="s">
        <v>3533</v>
      </c>
      <c r="D2033" s="211" t="s">
        <v>111</v>
      </c>
      <c r="E2033" s="211" t="s">
        <v>102</v>
      </c>
      <c r="F2033" s="241" t="s">
        <v>108</v>
      </c>
      <c r="G2033" s="357">
        <v>0.5</v>
      </c>
      <c r="H2033" s="360">
        <v>549.49368387506252</v>
      </c>
      <c r="I2033" s="365">
        <v>143.96305955739601</v>
      </c>
      <c r="J2033" s="332">
        <f>Table1[[#This Row],[Embellishment Area (m2)]]*Table1[[#This Row],[Construction Unit Rate ($/m)]]*Table1[[#This Row],[Embellishment Area Factor]]</f>
        <v>39553.395969059282</v>
      </c>
      <c r="K2033" s="246">
        <v>0</v>
      </c>
      <c r="L2033" s="337">
        <v>39.027494808321961</v>
      </c>
      <c r="M2033" s="88">
        <f>Table1[[#This Row],[Size of land (m2)]]*Table1[[#This Row],[Land Unit Rate ($/m2)]]</f>
        <v>0</v>
      </c>
      <c r="N2033" s="244">
        <v>2021</v>
      </c>
      <c r="O2033" s="202">
        <f>ROUND(IF(Table1[[#This Row],[Valuation Year]]=2016,(Table1[[#This Row],[Total Construction Cost ($)]]+Table1[[#This Row],[Land Value]])*('General Input Sheet'!$G$38/'General Input Sheet'!$G$43),Table1[[#This Row],[Total Construction Cost ($)]]+Table1[[#This Row],[Land Value]]),0)</f>
        <v>39553</v>
      </c>
      <c r="P2033" s="123" t="str" cm="1">
        <f t="array" ref="P2033">_xlfn.IFS(Table1[[#This Row],[Asset Class]]&lt;&gt;"Local","y",P$11=$E2033,"y",Table1[[#This Row],[Asset Class]]="Local","")</f>
        <v/>
      </c>
      <c r="Q2033" s="86" t="str" cm="1">
        <f t="array" ref="Q2033">_xlfn.IFS(Table1[[#This Row],[Asset Class]]&lt;&gt;"Local","y",Q$11=$E2033,"y",Table1[[#This Row],[Asset Class]]="Local","")</f>
        <v/>
      </c>
      <c r="R2033" s="86" t="str" cm="1">
        <f t="array" ref="R2033">_xlfn.IFS(Table1[[#This Row],[Asset Class]]&lt;&gt;"Local","y",R$11=$E2033,"y",Table1[[#This Row],[Asset Class]]="Local","")</f>
        <v>y</v>
      </c>
      <c r="S2033" s="341" t="str" cm="1">
        <f t="array" ref="S2033">_xlfn.IFS(Table1[[#This Row],[Asset Class]]&lt;&gt;"Local","y",S$11=$E2033,"y",Table1[[#This Row],[Asset Class]]="Local","")</f>
        <v/>
      </c>
      <c r="T2033" s="50"/>
      <c r="U2033" s="95" t="str">
        <f>IF(Table1[[#This Row],[Asset Class]]&lt;&gt;"Local",0.25,IF(P2033="y",1,""))</f>
        <v/>
      </c>
      <c r="V2033" s="415" t="str">
        <f>IF(Table1[[#This Row],[Asset Class]]&lt;&gt;"Local",0.25,IF(Q2033="y",1,""))</f>
        <v/>
      </c>
      <c r="W2033" s="415">
        <f>IF(Table1[[#This Row],[Asset Class]]&lt;&gt;"Local",0.25,IF(R2033="y",1,""))</f>
        <v>1</v>
      </c>
      <c r="X2033" s="415" t="str">
        <f>IF(Table1[[#This Row],[Asset Class]]&lt;&gt;"Local",0.25,IF(S2033="y",1,""))</f>
        <v/>
      </c>
      <c r="Y2033" s="95">
        <f t="shared" si="186"/>
        <v>1</v>
      </c>
      <c r="Z2033" s="50"/>
      <c r="AA2033" s="257" t="str">
        <f t="shared" si="187"/>
        <v/>
      </c>
      <c r="AB2033" s="258" t="str">
        <f t="shared" si="188"/>
        <v/>
      </c>
      <c r="AC2033" s="258">
        <f t="shared" si="189"/>
        <v>39553</v>
      </c>
      <c r="AD2033" s="258" t="str">
        <f t="shared" si="190"/>
        <v/>
      </c>
      <c r="AE2033" s="259">
        <f t="shared" si="191"/>
        <v>39553</v>
      </c>
    </row>
    <row r="2034" spans="1:31">
      <c r="A2034" s="26"/>
      <c r="B2034" s="210" t="s">
        <v>3534</v>
      </c>
      <c r="C2034" s="211" t="s">
        <v>3535</v>
      </c>
      <c r="D2034" s="211" t="s">
        <v>111</v>
      </c>
      <c r="E2034" s="211" t="s">
        <v>102</v>
      </c>
      <c r="F2034" s="241" t="s">
        <v>103</v>
      </c>
      <c r="G2034" s="357">
        <v>0.5</v>
      </c>
      <c r="H2034" s="360">
        <v>2144.3950376555804</v>
      </c>
      <c r="I2034" s="365">
        <v>143.96305955739601</v>
      </c>
      <c r="J2034" s="332">
        <f>Table1[[#This Row],[Embellishment Area (m2)]]*Table1[[#This Row],[Construction Unit Rate ($/m)]]*Table1[[#This Row],[Embellishment Area Factor]]</f>
        <v>154356.83526029738</v>
      </c>
      <c r="K2034" s="246">
        <v>0</v>
      </c>
      <c r="L2034" s="337">
        <v>39.027494808321961</v>
      </c>
      <c r="M2034" s="88">
        <f>Table1[[#This Row],[Size of land (m2)]]*Table1[[#This Row],[Land Unit Rate ($/m2)]]</f>
        <v>0</v>
      </c>
      <c r="N2034" s="244">
        <v>2021</v>
      </c>
      <c r="O2034" s="202">
        <f>ROUND(IF(Table1[[#This Row],[Valuation Year]]=2016,(Table1[[#This Row],[Total Construction Cost ($)]]+Table1[[#This Row],[Land Value]])*('General Input Sheet'!$G$38/'General Input Sheet'!$G$43),Table1[[#This Row],[Total Construction Cost ($)]]+Table1[[#This Row],[Land Value]]),0)</f>
        <v>154357</v>
      </c>
      <c r="P2034" s="123" t="str" cm="1">
        <f t="array" ref="P2034">_xlfn.IFS(Table1[[#This Row],[Asset Class]]&lt;&gt;"Local","y",P$11=$E2034,"y",Table1[[#This Row],[Asset Class]]="Local","")</f>
        <v/>
      </c>
      <c r="Q2034" s="86" t="str" cm="1">
        <f t="array" ref="Q2034">_xlfn.IFS(Table1[[#This Row],[Asset Class]]&lt;&gt;"Local","y",Q$11=$E2034,"y",Table1[[#This Row],[Asset Class]]="Local","")</f>
        <v/>
      </c>
      <c r="R2034" s="86" t="str" cm="1">
        <f t="array" ref="R2034">_xlfn.IFS(Table1[[#This Row],[Asset Class]]&lt;&gt;"Local","y",R$11=$E2034,"y",Table1[[#This Row],[Asset Class]]="Local","")</f>
        <v>y</v>
      </c>
      <c r="S2034" s="341" t="str" cm="1">
        <f t="array" ref="S2034">_xlfn.IFS(Table1[[#This Row],[Asset Class]]&lt;&gt;"Local","y",S$11=$E2034,"y",Table1[[#This Row],[Asset Class]]="Local","")</f>
        <v/>
      </c>
      <c r="T2034" s="50"/>
      <c r="U2034" s="95" t="str">
        <f>IF(Table1[[#This Row],[Asset Class]]&lt;&gt;"Local",0.25,IF(P2034="y",1,""))</f>
        <v/>
      </c>
      <c r="V2034" s="415" t="str">
        <f>IF(Table1[[#This Row],[Asset Class]]&lt;&gt;"Local",0.25,IF(Q2034="y",1,""))</f>
        <v/>
      </c>
      <c r="W2034" s="415">
        <f>IF(Table1[[#This Row],[Asset Class]]&lt;&gt;"Local",0.25,IF(R2034="y",1,""))</f>
        <v>1</v>
      </c>
      <c r="X2034" s="415" t="str">
        <f>IF(Table1[[#This Row],[Asset Class]]&lt;&gt;"Local",0.25,IF(S2034="y",1,""))</f>
        <v/>
      </c>
      <c r="Y2034" s="95">
        <f t="shared" si="186"/>
        <v>1</v>
      </c>
      <c r="Z2034" s="50"/>
      <c r="AA2034" s="257" t="str">
        <f t="shared" si="187"/>
        <v/>
      </c>
      <c r="AB2034" s="258" t="str">
        <f t="shared" si="188"/>
        <v/>
      </c>
      <c r="AC2034" s="258">
        <f t="shared" si="189"/>
        <v>154357</v>
      </c>
      <c r="AD2034" s="258" t="str">
        <f t="shared" si="190"/>
        <v/>
      </c>
      <c r="AE2034" s="259">
        <f t="shared" si="191"/>
        <v>154357</v>
      </c>
    </row>
    <row r="2035" spans="1:31">
      <c r="A2035" s="26"/>
      <c r="B2035" s="210" t="s">
        <v>3536</v>
      </c>
      <c r="C2035" s="211" t="s">
        <v>3537</v>
      </c>
      <c r="D2035" s="211" t="s">
        <v>106</v>
      </c>
      <c r="E2035" s="211" t="s">
        <v>114</v>
      </c>
      <c r="F2035" s="241" t="s">
        <v>103</v>
      </c>
      <c r="G2035" s="357">
        <v>0.5</v>
      </c>
      <c r="H2035" s="360">
        <v>17788.513191095284</v>
      </c>
      <c r="I2035" s="365">
        <v>566.28724924743767</v>
      </c>
      <c r="J2035" s="332">
        <f>Table1[[#This Row],[Embellishment Area (m2)]]*Table1[[#This Row],[Construction Unit Rate ($/m)]]*Table1[[#This Row],[Embellishment Area Factor]]</f>
        <v>5036704.101593554</v>
      </c>
      <c r="K2035" s="246">
        <v>35577.026382190568</v>
      </c>
      <c r="L2035" s="337">
        <v>75.676903388107434</v>
      </c>
      <c r="M2035" s="88">
        <f>Table1[[#This Row],[Size of land (m2)]]*Table1[[#This Row],[Land Unit Rate ($/m2)]]</f>
        <v>2692359.1883611851</v>
      </c>
      <c r="N2035" s="244">
        <v>2021</v>
      </c>
      <c r="O2035" s="202">
        <f>ROUND(IF(Table1[[#This Row],[Valuation Year]]=2016,(Table1[[#This Row],[Total Construction Cost ($)]]+Table1[[#This Row],[Land Value]])*('General Input Sheet'!$G$38/'General Input Sheet'!$G$43),Table1[[#This Row],[Total Construction Cost ($)]]+Table1[[#This Row],[Land Value]]),0)</f>
        <v>7729063</v>
      </c>
      <c r="P2035" s="123" t="str" cm="1">
        <f t="array" ref="P2035">_xlfn.IFS(Table1[[#This Row],[Asset Class]]&lt;&gt;"Local","y",P$11=$E2035,"y",Table1[[#This Row],[Asset Class]]="Local","")</f>
        <v>y</v>
      </c>
      <c r="Q2035" s="86" t="str" cm="1">
        <f t="array" ref="Q2035">_xlfn.IFS(Table1[[#This Row],[Asset Class]]&lt;&gt;"Local","y",Q$11=$E2035,"y",Table1[[#This Row],[Asset Class]]="Local","")</f>
        <v>y</v>
      </c>
      <c r="R2035" s="86" t="str" cm="1">
        <f t="array" ref="R2035">_xlfn.IFS(Table1[[#This Row],[Asset Class]]&lt;&gt;"Local","y",R$11=$E2035,"y",Table1[[#This Row],[Asset Class]]="Local","")</f>
        <v>y</v>
      </c>
      <c r="S2035" s="341" t="str" cm="1">
        <f t="array" ref="S2035">_xlfn.IFS(Table1[[#This Row],[Asset Class]]&lt;&gt;"Local","y",S$11=$E2035,"y",Table1[[#This Row],[Asset Class]]="Local","")</f>
        <v>y</v>
      </c>
      <c r="T2035" s="50"/>
      <c r="U2035" s="95">
        <f>IF(Table1[[#This Row],[Asset Class]]&lt;&gt;"Local",0.25,IF(P2035="y",1,""))</f>
        <v>0.25</v>
      </c>
      <c r="V2035" s="415">
        <f>IF(Table1[[#This Row],[Asset Class]]&lt;&gt;"Local",0.25,IF(Q2035="y",1,""))</f>
        <v>0.25</v>
      </c>
      <c r="W2035" s="415">
        <f>IF(Table1[[#This Row],[Asset Class]]&lt;&gt;"Local",0.25,IF(R2035="y",1,""))</f>
        <v>0.25</v>
      </c>
      <c r="X2035" s="415">
        <f>IF(Table1[[#This Row],[Asset Class]]&lt;&gt;"Local",0.25,IF(S2035="y",1,""))</f>
        <v>0.25</v>
      </c>
      <c r="Y2035" s="95">
        <f t="shared" si="186"/>
        <v>1</v>
      </c>
      <c r="Z2035" s="50"/>
      <c r="AA2035" s="257">
        <f t="shared" si="187"/>
        <v>1932265.75</v>
      </c>
      <c r="AB2035" s="258">
        <f t="shared" si="188"/>
        <v>1932265.75</v>
      </c>
      <c r="AC2035" s="258">
        <f t="shared" si="189"/>
        <v>1932265.75</v>
      </c>
      <c r="AD2035" s="258">
        <f t="shared" si="190"/>
        <v>1932265.75</v>
      </c>
      <c r="AE2035" s="259">
        <f t="shared" si="191"/>
        <v>7729063</v>
      </c>
    </row>
    <row r="2036" spans="1:31">
      <c r="A2036" s="26"/>
      <c r="B2036" s="210" t="s">
        <v>3538</v>
      </c>
      <c r="C2036" s="211" t="s">
        <v>3539</v>
      </c>
      <c r="D2036" s="211" t="s">
        <v>111</v>
      </c>
      <c r="E2036" s="211" t="s">
        <v>102</v>
      </c>
      <c r="F2036" s="241" t="s">
        <v>108</v>
      </c>
      <c r="G2036" s="357">
        <v>0.5</v>
      </c>
      <c r="H2036" s="360">
        <v>32763.821343997311</v>
      </c>
      <c r="I2036" s="365">
        <v>143.96305955739601</v>
      </c>
      <c r="J2036" s="332">
        <f>Table1[[#This Row],[Embellishment Area (m2)]]*Table1[[#This Row],[Construction Unit Rate ($/m)]]*Table1[[#This Row],[Embellishment Area Factor]]</f>
        <v>2358389.9817368835</v>
      </c>
      <c r="K2036" s="246">
        <v>0</v>
      </c>
      <c r="L2036" s="337">
        <v>39.027494808321961</v>
      </c>
      <c r="M2036" s="88">
        <f>Table1[[#This Row],[Size of land (m2)]]*Table1[[#This Row],[Land Unit Rate ($/m2)]]</f>
        <v>0</v>
      </c>
      <c r="N2036" s="244">
        <v>2021</v>
      </c>
      <c r="O2036" s="202">
        <f>ROUND(IF(Table1[[#This Row],[Valuation Year]]=2016,(Table1[[#This Row],[Total Construction Cost ($)]]+Table1[[#This Row],[Land Value]])*('General Input Sheet'!$G$38/'General Input Sheet'!$G$43),Table1[[#This Row],[Total Construction Cost ($)]]+Table1[[#This Row],[Land Value]]),0)</f>
        <v>2358390</v>
      </c>
      <c r="P2036" s="123" t="str" cm="1">
        <f t="array" ref="P2036">_xlfn.IFS(Table1[[#This Row],[Asset Class]]&lt;&gt;"Local","y",P$11=$E2036,"y",Table1[[#This Row],[Asset Class]]="Local","")</f>
        <v/>
      </c>
      <c r="Q2036" s="86" t="str" cm="1">
        <f t="array" ref="Q2036">_xlfn.IFS(Table1[[#This Row],[Asset Class]]&lt;&gt;"Local","y",Q$11=$E2036,"y",Table1[[#This Row],[Asset Class]]="Local","")</f>
        <v/>
      </c>
      <c r="R2036" s="86" t="str" cm="1">
        <f t="array" ref="R2036">_xlfn.IFS(Table1[[#This Row],[Asset Class]]&lt;&gt;"Local","y",R$11=$E2036,"y",Table1[[#This Row],[Asset Class]]="Local","")</f>
        <v>y</v>
      </c>
      <c r="S2036" s="341" t="str" cm="1">
        <f t="array" ref="S2036">_xlfn.IFS(Table1[[#This Row],[Asset Class]]&lt;&gt;"Local","y",S$11=$E2036,"y",Table1[[#This Row],[Asset Class]]="Local","")</f>
        <v/>
      </c>
      <c r="T2036" s="50"/>
      <c r="U2036" s="95" t="str">
        <f>IF(Table1[[#This Row],[Asset Class]]&lt;&gt;"Local",0.25,IF(P2036="y",1,""))</f>
        <v/>
      </c>
      <c r="V2036" s="415" t="str">
        <f>IF(Table1[[#This Row],[Asset Class]]&lt;&gt;"Local",0.25,IF(Q2036="y",1,""))</f>
        <v/>
      </c>
      <c r="W2036" s="415">
        <f>IF(Table1[[#This Row],[Asset Class]]&lt;&gt;"Local",0.25,IF(R2036="y",1,""))</f>
        <v>1</v>
      </c>
      <c r="X2036" s="415" t="str">
        <f>IF(Table1[[#This Row],[Asset Class]]&lt;&gt;"Local",0.25,IF(S2036="y",1,""))</f>
        <v/>
      </c>
      <c r="Y2036" s="95">
        <f t="shared" si="186"/>
        <v>1</v>
      </c>
      <c r="Z2036" s="50"/>
      <c r="AA2036" s="257" t="str">
        <f t="shared" si="187"/>
        <v/>
      </c>
      <c r="AB2036" s="258" t="str">
        <f t="shared" si="188"/>
        <v/>
      </c>
      <c r="AC2036" s="258">
        <f t="shared" si="189"/>
        <v>2358390</v>
      </c>
      <c r="AD2036" s="258" t="str">
        <f t="shared" si="190"/>
        <v/>
      </c>
      <c r="AE2036" s="259">
        <f t="shared" si="191"/>
        <v>2358390</v>
      </c>
    </row>
    <row r="2037" spans="1:31">
      <c r="A2037" s="26"/>
      <c r="B2037" s="210" t="s">
        <v>3540</v>
      </c>
      <c r="C2037" s="211" t="s">
        <v>3541</v>
      </c>
      <c r="D2037" s="211" t="s">
        <v>111</v>
      </c>
      <c r="E2037" s="211" t="s">
        <v>102</v>
      </c>
      <c r="F2037" s="241" t="s">
        <v>103</v>
      </c>
      <c r="G2037" s="357">
        <v>0.5</v>
      </c>
      <c r="H2037" s="360">
        <v>1341.5381931163374</v>
      </c>
      <c r="I2037" s="365">
        <v>143.96305955739601</v>
      </c>
      <c r="J2037" s="332">
        <f>Table1[[#This Row],[Embellishment Area (m2)]]*Table1[[#This Row],[Construction Unit Rate ($/m)]]*Table1[[#This Row],[Embellishment Area Factor]]</f>
        <v>96565.97139706435</v>
      </c>
      <c r="K2037" s="246">
        <v>0</v>
      </c>
      <c r="L2037" s="337">
        <v>39.027494808321961</v>
      </c>
      <c r="M2037" s="88">
        <f>Table1[[#This Row],[Size of land (m2)]]*Table1[[#This Row],[Land Unit Rate ($/m2)]]</f>
        <v>0</v>
      </c>
      <c r="N2037" s="244">
        <v>2021</v>
      </c>
      <c r="O2037" s="202">
        <f>ROUND(IF(Table1[[#This Row],[Valuation Year]]=2016,(Table1[[#This Row],[Total Construction Cost ($)]]+Table1[[#This Row],[Land Value]])*('General Input Sheet'!$G$38/'General Input Sheet'!$G$43),Table1[[#This Row],[Total Construction Cost ($)]]+Table1[[#This Row],[Land Value]]),0)</f>
        <v>96566</v>
      </c>
      <c r="P2037" s="123" t="str" cm="1">
        <f t="array" ref="P2037">_xlfn.IFS(Table1[[#This Row],[Asset Class]]&lt;&gt;"Local","y",P$11=$E2037,"y",Table1[[#This Row],[Asset Class]]="Local","")</f>
        <v/>
      </c>
      <c r="Q2037" s="86" t="str" cm="1">
        <f t="array" ref="Q2037">_xlfn.IFS(Table1[[#This Row],[Asset Class]]&lt;&gt;"Local","y",Q$11=$E2037,"y",Table1[[#This Row],[Asset Class]]="Local","")</f>
        <v/>
      </c>
      <c r="R2037" s="86" t="str" cm="1">
        <f t="array" ref="R2037">_xlfn.IFS(Table1[[#This Row],[Asset Class]]&lt;&gt;"Local","y",R$11=$E2037,"y",Table1[[#This Row],[Asset Class]]="Local","")</f>
        <v>y</v>
      </c>
      <c r="S2037" s="341" t="str" cm="1">
        <f t="array" ref="S2037">_xlfn.IFS(Table1[[#This Row],[Asset Class]]&lt;&gt;"Local","y",S$11=$E2037,"y",Table1[[#This Row],[Asset Class]]="Local","")</f>
        <v/>
      </c>
      <c r="T2037" s="50"/>
      <c r="U2037" s="95" t="str">
        <f>IF(Table1[[#This Row],[Asset Class]]&lt;&gt;"Local",0.25,IF(P2037="y",1,""))</f>
        <v/>
      </c>
      <c r="V2037" s="415" t="str">
        <f>IF(Table1[[#This Row],[Asset Class]]&lt;&gt;"Local",0.25,IF(Q2037="y",1,""))</f>
        <v/>
      </c>
      <c r="W2037" s="415">
        <f>IF(Table1[[#This Row],[Asset Class]]&lt;&gt;"Local",0.25,IF(R2037="y",1,""))</f>
        <v>1</v>
      </c>
      <c r="X2037" s="415" t="str">
        <f>IF(Table1[[#This Row],[Asset Class]]&lt;&gt;"Local",0.25,IF(S2037="y",1,""))</f>
        <v/>
      </c>
      <c r="Y2037" s="95">
        <f t="shared" si="186"/>
        <v>1</v>
      </c>
      <c r="Z2037" s="50"/>
      <c r="AA2037" s="257" t="str">
        <f t="shared" si="187"/>
        <v/>
      </c>
      <c r="AB2037" s="258" t="str">
        <f t="shared" si="188"/>
        <v/>
      </c>
      <c r="AC2037" s="258">
        <f t="shared" si="189"/>
        <v>96566</v>
      </c>
      <c r="AD2037" s="258" t="str">
        <f t="shared" si="190"/>
        <v/>
      </c>
      <c r="AE2037" s="259">
        <f t="shared" si="191"/>
        <v>96566</v>
      </c>
    </row>
    <row r="2038" spans="1:31">
      <c r="A2038" s="26"/>
      <c r="B2038" s="210" t="s">
        <v>3542</v>
      </c>
      <c r="C2038" s="211" t="s">
        <v>3543</v>
      </c>
      <c r="D2038" s="211" t="s">
        <v>111</v>
      </c>
      <c r="E2038" s="211" t="s">
        <v>143</v>
      </c>
      <c r="F2038" s="241" t="s">
        <v>103</v>
      </c>
      <c r="G2038" s="357">
        <v>0.5</v>
      </c>
      <c r="H2038" s="360">
        <v>2111.5560495684508</v>
      </c>
      <c r="I2038" s="365">
        <v>115.6419902144599</v>
      </c>
      <c r="J2038" s="332">
        <f>Table1[[#This Row],[Embellishment Area (m2)]]*Table1[[#This Row],[Construction Unit Rate ($/m)]]*Table1[[#This Row],[Embellishment Area Factor]]</f>
        <v>122092.27201073919</v>
      </c>
      <c r="K2038" s="246">
        <v>0</v>
      </c>
      <c r="L2038" s="337">
        <v>85.331826959272703</v>
      </c>
      <c r="M2038" s="88">
        <f>Table1[[#This Row],[Size of land (m2)]]*Table1[[#This Row],[Land Unit Rate ($/m2)]]</f>
        <v>0</v>
      </c>
      <c r="N2038" s="244">
        <v>2021</v>
      </c>
      <c r="O2038" s="202">
        <f>ROUND(IF(Table1[[#This Row],[Valuation Year]]=2016,(Table1[[#This Row],[Total Construction Cost ($)]]+Table1[[#This Row],[Land Value]])*('General Input Sheet'!$G$38/'General Input Sheet'!$G$43),Table1[[#This Row],[Total Construction Cost ($)]]+Table1[[#This Row],[Land Value]]),0)</f>
        <v>122092</v>
      </c>
      <c r="P2038" s="123" t="str" cm="1">
        <f t="array" ref="P2038">_xlfn.IFS(Table1[[#This Row],[Asset Class]]&lt;&gt;"Local","y",P$11=$E2038,"y",Table1[[#This Row],[Asset Class]]="Local","")</f>
        <v/>
      </c>
      <c r="Q2038" s="86" t="str" cm="1">
        <f t="array" ref="Q2038">_xlfn.IFS(Table1[[#This Row],[Asset Class]]&lt;&gt;"Local","y",Q$11=$E2038,"y",Table1[[#This Row],[Asset Class]]="Local","")</f>
        <v>y</v>
      </c>
      <c r="R2038" s="86" t="str" cm="1">
        <f t="array" ref="R2038">_xlfn.IFS(Table1[[#This Row],[Asset Class]]&lt;&gt;"Local","y",R$11=$E2038,"y",Table1[[#This Row],[Asset Class]]="Local","")</f>
        <v/>
      </c>
      <c r="S2038" s="341" t="str" cm="1">
        <f t="array" ref="S2038">_xlfn.IFS(Table1[[#This Row],[Asset Class]]&lt;&gt;"Local","y",S$11=$E2038,"y",Table1[[#This Row],[Asset Class]]="Local","")</f>
        <v/>
      </c>
      <c r="T2038" s="50"/>
      <c r="U2038" s="95" t="str">
        <f>IF(Table1[[#This Row],[Asset Class]]&lt;&gt;"Local",0.25,IF(P2038="y",1,""))</f>
        <v/>
      </c>
      <c r="V2038" s="415">
        <f>IF(Table1[[#This Row],[Asset Class]]&lt;&gt;"Local",0.25,IF(Q2038="y",1,""))</f>
        <v>1</v>
      </c>
      <c r="W2038" s="415" t="str">
        <f>IF(Table1[[#This Row],[Asset Class]]&lt;&gt;"Local",0.25,IF(R2038="y",1,""))</f>
        <v/>
      </c>
      <c r="X2038" s="415" t="str">
        <f>IF(Table1[[#This Row],[Asset Class]]&lt;&gt;"Local",0.25,IF(S2038="y",1,""))</f>
        <v/>
      </c>
      <c r="Y2038" s="95">
        <f t="shared" si="186"/>
        <v>1</v>
      </c>
      <c r="Z2038" s="50"/>
      <c r="AA2038" s="257" t="str">
        <f t="shared" si="187"/>
        <v/>
      </c>
      <c r="AB2038" s="258">
        <f t="shared" si="188"/>
        <v>122092</v>
      </c>
      <c r="AC2038" s="258" t="str">
        <f t="shared" si="189"/>
        <v/>
      </c>
      <c r="AD2038" s="258" t="str">
        <f t="shared" si="190"/>
        <v/>
      </c>
      <c r="AE2038" s="259">
        <f t="shared" si="191"/>
        <v>122092</v>
      </c>
    </row>
    <row r="2039" spans="1:31">
      <c r="A2039" s="26"/>
      <c r="B2039" s="210" t="s">
        <v>3544</v>
      </c>
      <c r="C2039" s="211" t="s">
        <v>3545</v>
      </c>
      <c r="D2039" s="211" t="s">
        <v>111</v>
      </c>
      <c r="E2039" s="211" t="s">
        <v>114</v>
      </c>
      <c r="F2039" s="241" t="s">
        <v>108</v>
      </c>
      <c r="G2039" s="357">
        <v>0.5</v>
      </c>
      <c r="H2039" s="360">
        <v>517.61119253300706</v>
      </c>
      <c r="I2039" s="365">
        <v>77.371645491830151</v>
      </c>
      <c r="J2039" s="332">
        <f>Table1[[#This Row],[Embellishment Area (m2)]]*Table1[[#This Row],[Construction Unit Rate ($/m)]]*Table1[[#This Row],[Embellishment Area Factor]]</f>
        <v>20024.214845633633</v>
      </c>
      <c r="K2039" s="246">
        <v>0</v>
      </c>
      <c r="L2039" s="337">
        <v>51.919695325664051</v>
      </c>
      <c r="M2039" s="88">
        <f>Table1[[#This Row],[Size of land (m2)]]*Table1[[#This Row],[Land Unit Rate ($/m2)]]</f>
        <v>0</v>
      </c>
      <c r="N2039" s="244">
        <v>2021</v>
      </c>
      <c r="O2039" s="202">
        <f>ROUND(IF(Table1[[#This Row],[Valuation Year]]=2016,(Table1[[#This Row],[Total Construction Cost ($)]]+Table1[[#This Row],[Land Value]])*('General Input Sheet'!$G$38/'General Input Sheet'!$G$43),Table1[[#This Row],[Total Construction Cost ($)]]+Table1[[#This Row],[Land Value]]),0)</f>
        <v>20024</v>
      </c>
      <c r="P2039" s="123" t="str" cm="1">
        <f t="array" ref="P2039">_xlfn.IFS(Table1[[#This Row],[Asset Class]]&lt;&gt;"Local","y",P$11=$E2039,"y",Table1[[#This Row],[Asset Class]]="Local","")</f>
        <v/>
      </c>
      <c r="Q2039" s="86" t="str" cm="1">
        <f t="array" ref="Q2039">_xlfn.IFS(Table1[[#This Row],[Asset Class]]&lt;&gt;"Local","y",Q$11=$E2039,"y",Table1[[#This Row],[Asset Class]]="Local","")</f>
        <v/>
      </c>
      <c r="R2039" s="86" t="str" cm="1">
        <f t="array" ref="R2039">_xlfn.IFS(Table1[[#This Row],[Asset Class]]&lt;&gt;"Local","y",R$11=$E2039,"y",Table1[[#This Row],[Asset Class]]="Local","")</f>
        <v/>
      </c>
      <c r="S2039" s="341" t="str" cm="1">
        <f t="array" ref="S2039">_xlfn.IFS(Table1[[#This Row],[Asset Class]]&lt;&gt;"Local","y",S$11=$E2039,"y",Table1[[#This Row],[Asset Class]]="Local","")</f>
        <v>y</v>
      </c>
      <c r="T2039" s="50"/>
      <c r="U2039" s="95" t="str">
        <f>IF(Table1[[#This Row],[Asset Class]]&lt;&gt;"Local",0.25,IF(P2039="y",1,""))</f>
        <v/>
      </c>
      <c r="V2039" s="415" t="str">
        <f>IF(Table1[[#This Row],[Asset Class]]&lt;&gt;"Local",0.25,IF(Q2039="y",1,""))</f>
        <v/>
      </c>
      <c r="W2039" s="415" t="str">
        <f>IF(Table1[[#This Row],[Asset Class]]&lt;&gt;"Local",0.25,IF(R2039="y",1,""))</f>
        <v/>
      </c>
      <c r="X2039" s="415">
        <f>IF(Table1[[#This Row],[Asset Class]]&lt;&gt;"Local",0.25,IF(S2039="y",1,""))</f>
        <v>1</v>
      </c>
      <c r="Y2039" s="95">
        <f t="shared" si="186"/>
        <v>1</v>
      </c>
      <c r="Z2039" s="50"/>
      <c r="AA2039" s="257" t="str">
        <f t="shared" si="187"/>
        <v/>
      </c>
      <c r="AB2039" s="258" t="str">
        <f t="shared" si="188"/>
        <v/>
      </c>
      <c r="AC2039" s="258" t="str">
        <f t="shared" si="189"/>
        <v/>
      </c>
      <c r="AD2039" s="258">
        <f t="shared" si="190"/>
        <v>20024</v>
      </c>
      <c r="AE2039" s="259">
        <f t="shared" si="191"/>
        <v>20024</v>
      </c>
    </row>
    <row r="2040" spans="1:31">
      <c r="A2040" s="26"/>
      <c r="B2040" s="210" t="s">
        <v>3546</v>
      </c>
      <c r="C2040" s="211" t="s">
        <v>3547</v>
      </c>
      <c r="D2040" s="211" t="s">
        <v>111</v>
      </c>
      <c r="E2040" s="211" t="s">
        <v>114</v>
      </c>
      <c r="F2040" s="241" t="s">
        <v>108</v>
      </c>
      <c r="G2040" s="357">
        <v>0.5</v>
      </c>
      <c r="H2040" s="360">
        <v>1394.4983802498659</v>
      </c>
      <c r="I2040" s="365">
        <v>77.371645491830151</v>
      </c>
      <c r="J2040" s="332">
        <f>Table1[[#This Row],[Embellishment Area (m2)]]*Table1[[#This Row],[Construction Unit Rate ($/m)]]*Table1[[#This Row],[Embellishment Area Factor]]</f>
        <v>53947.317157811995</v>
      </c>
      <c r="K2040" s="246">
        <v>0</v>
      </c>
      <c r="L2040" s="337">
        <v>51.919695325664051</v>
      </c>
      <c r="M2040" s="88">
        <f>Table1[[#This Row],[Size of land (m2)]]*Table1[[#This Row],[Land Unit Rate ($/m2)]]</f>
        <v>0</v>
      </c>
      <c r="N2040" s="244">
        <v>2021</v>
      </c>
      <c r="O2040" s="202">
        <f>ROUND(IF(Table1[[#This Row],[Valuation Year]]=2016,(Table1[[#This Row],[Total Construction Cost ($)]]+Table1[[#This Row],[Land Value]])*('General Input Sheet'!$G$38/'General Input Sheet'!$G$43),Table1[[#This Row],[Total Construction Cost ($)]]+Table1[[#This Row],[Land Value]]),0)</f>
        <v>53947</v>
      </c>
      <c r="P2040" s="123" t="str" cm="1">
        <f t="array" ref="P2040">_xlfn.IFS(Table1[[#This Row],[Asset Class]]&lt;&gt;"Local","y",P$11=$E2040,"y",Table1[[#This Row],[Asset Class]]="Local","")</f>
        <v/>
      </c>
      <c r="Q2040" s="86" t="str" cm="1">
        <f t="array" ref="Q2040">_xlfn.IFS(Table1[[#This Row],[Asset Class]]&lt;&gt;"Local","y",Q$11=$E2040,"y",Table1[[#This Row],[Asset Class]]="Local","")</f>
        <v/>
      </c>
      <c r="R2040" s="86" t="str" cm="1">
        <f t="array" ref="R2040">_xlfn.IFS(Table1[[#This Row],[Asset Class]]&lt;&gt;"Local","y",R$11=$E2040,"y",Table1[[#This Row],[Asset Class]]="Local","")</f>
        <v/>
      </c>
      <c r="S2040" s="341" t="str" cm="1">
        <f t="array" ref="S2040">_xlfn.IFS(Table1[[#This Row],[Asset Class]]&lt;&gt;"Local","y",S$11=$E2040,"y",Table1[[#This Row],[Asset Class]]="Local","")</f>
        <v>y</v>
      </c>
      <c r="T2040" s="50"/>
      <c r="U2040" s="95" t="str">
        <f>IF(Table1[[#This Row],[Asset Class]]&lt;&gt;"Local",0.25,IF(P2040="y",1,""))</f>
        <v/>
      </c>
      <c r="V2040" s="415" t="str">
        <f>IF(Table1[[#This Row],[Asset Class]]&lt;&gt;"Local",0.25,IF(Q2040="y",1,""))</f>
        <v/>
      </c>
      <c r="W2040" s="415" t="str">
        <f>IF(Table1[[#This Row],[Asset Class]]&lt;&gt;"Local",0.25,IF(R2040="y",1,""))</f>
        <v/>
      </c>
      <c r="X2040" s="415">
        <f>IF(Table1[[#This Row],[Asset Class]]&lt;&gt;"Local",0.25,IF(S2040="y",1,""))</f>
        <v>1</v>
      </c>
      <c r="Y2040" s="95">
        <f t="shared" si="186"/>
        <v>1</v>
      </c>
      <c r="Z2040" s="50"/>
      <c r="AA2040" s="257" t="str">
        <f t="shared" si="187"/>
        <v/>
      </c>
      <c r="AB2040" s="258" t="str">
        <f t="shared" si="188"/>
        <v/>
      </c>
      <c r="AC2040" s="258" t="str">
        <f t="shared" si="189"/>
        <v/>
      </c>
      <c r="AD2040" s="258">
        <f t="shared" si="190"/>
        <v>53947</v>
      </c>
      <c r="AE2040" s="259">
        <f t="shared" si="191"/>
        <v>53947</v>
      </c>
    </row>
    <row r="2041" spans="1:31">
      <c r="A2041" s="26"/>
      <c r="B2041" s="210" t="s">
        <v>3548</v>
      </c>
      <c r="C2041" s="211" t="s">
        <v>3549</v>
      </c>
      <c r="D2041" s="211" t="s">
        <v>111</v>
      </c>
      <c r="E2041" s="211" t="s">
        <v>114</v>
      </c>
      <c r="F2041" s="241" t="s">
        <v>108</v>
      </c>
      <c r="G2041" s="357">
        <v>0.5</v>
      </c>
      <c r="H2041" s="360">
        <v>5415.868697973805</v>
      </c>
      <c r="I2041" s="365">
        <v>77.371645491830151</v>
      </c>
      <c r="J2041" s="332">
        <f>Table1[[#This Row],[Embellishment Area (m2)]]*Table1[[#This Row],[Construction Unit Rate ($/m)]]*Table1[[#This Row],[Embellishment Area Factor]]</f>
        <v>209517.33646496449</v>
      </c>
      <c r="K2041" s="246">
        <v>0</v>
      </c>
      <c r="L2041" s="337">
        <v>51.919695325664051</v>
      </c>
      <c r="M2041" s="88">
        <f>Table1[[#This Row],[Size of land (m2)]]*Table1[[#This Row],[Land Unit Rate ($/m2)]]</f>
        <v>0</v>
      </c>
      <c r="N2041" s="244">
        <v>2021</v>
      </c>
      <c r="O2041" s="202">
        <f>ROUND(IF(Table1[[#This Row],[Valuation Year]]=2016,(Table1[[#This Row],[Total Construction Cost ($)]]+Table1[[#This Row],[Land Value]])*('General Input Sheet'!$G$38/'General Input Sheet'!$G$43),Table1[[#This Row],[Total Construction Cost ($)]]+Table1[[#This Row],[Land Value]]),0)</f>
        <v>209517</v>
      </c>
      <c r="P2041" s="123" t="str" cm="1">
        <f t="array" ref="P2041">_xlfn.IFS(Table1[[#This Row],[Asset Class]]&lt;&gt;"Local","y",P$11=$E2041,"y",Table1[[#This Row],[Asset Class]]="Local","")</f>
        <v/>
      </c>
      <c r="Q2041" s="86" t="str" cm="1">
        <f t="array" ref="Q2041">_xlfn.IFS(Table1[[#This Row],[Asset Class]]&lt;&gt;"Local","y",Q$11=$E2041,"y",Table1[[#This Row],[Asset Class]]="Local","")</f>
        <v/>
      </c>
      <c r="R2041" s="86" t="str" cm="1">
        <f t="array" ref="R2041">_xlfn.IFS(Table1[[#This Row],[Asset Class]]&lt;&gt;"Local","y",R$11=$E2041,"y",Table1[[#This Row],[Asset Class]]="Local","")</f>
        <v/>
      </c>
      <c r="S2041" s="341" t="str" cm="1">
        <f t="array" ref="S2041">_xlfn.IFS(Table1[[#This Row],[Asset Class]]&lt;&gt;"Local","y",S$11=$E2041,"y",Table1[[#This Row],[Asset Class]]="Local","")</f>
        <v>y</v>
      </c>
      <c r="T2041" s="50"/>
      <c r="U2041" s="95" t="str">
        <f>IF(Table1[[#This Row],[Asset Class]]&lt;&gt;"Local",0.25,IF(P2041="y",1,""))</f>
        <v/>
      </c>
      <c r="V2041" s="415" t="str">
        <f>IF(Table1[[#This Row],[Asset Class]]&lt;&gt;"Local",0.25,IF(Q2041="y",1,""))</f>
        <v/>
      </c>
      <c r="W2041" s="415" t="str">
        <f>IF(Table1[[#This Row],[Asset Class]]&lt;&gt;"Local",0.25,IF(R2041="y",1,""))</f>
        <v/>
      </c>
      <c r="X2041" s="415">
        <f>IF(Table1[[#This Row],[Asset Class]]&lt;&gt;"Local",0.25,IF(S2041="y",1,""))</f>
        <v>1</v>
      </c>
      <c r="Y2041" s="95">
        <f t="shared" si="186"/>
        <v>1</v>
      </c>
      <c r="Z2041" s="50"/>
      <c r="AA2041" s="257" t="str">
        <f t="shared" si="187"/>
        <v/>
      </c>
      <c r="AB2041" s="258" t="str">
        <f t="shared" si="188"/>
        <v/>
      </c>
      <c r="AC2041" s="258" t="str">
        <f t="shared" si="189"/>
        <v/>
      </c>
      <c r="AD2041" s="258">
        <f t="shared" si="190"/>
        <v>209517</v>
      </c>
      <c r="AE2041" s="259">
        <f t="shared" si="191"/>
        <v>209517</v>
      </c>
    </row>
    <row r="2042" spans="1:31">
      <c r="A2042" s="26"/>
      <c r="B2042" s="210" t="s">
        <v>3550</v>
      </c>
      <c r="C2042" s="211" t="s">
        <v>3551</v>
      </c>
      <c r="D2042" s="211" t="s">
        <v>111</v>
      </c>
      <c r="E2042" s="211" t="s">
        <v>114</v>
      </c>
      <c r="F2042" s="241" t="s">
        <v>108</v>
      </c>
      <c r="G2042" s="357">
        <v>0.5</v>
      </c>
      <c r="H2042" s="360">
        <v>3615.8994711797241</v>
      </c>
      <c r="I2042" s="365">
        <v>77.371645491830151</v>
      </c>
      <c r="J2042" s="332">
        <f>Table1[[#This Row],[Embellishment Area (m2)]]*Table1[[#This Row],[Construction Unit Rate ($/m)]]*Table1[[#This Row],[Embellishment Area Factor]]</f>
        <v>139884.04600910685</v>
      </c>
      <c r="K2042" s="246">
        <v>0</v>
      </c>
      <c r="L2042" s="337">
        <v>51.919695325664051</v>
      </c>
      <c r="M2042" s="88">
        <f>Table1[[#This Row],[Size of land (m2)]]*Table1[[#This Row],[Land Unit Rate ($/m2)]]</f>
        <v>0</v>
      </c>
      <c r="N2042" s="244">
        <v>2021</v>
      </c>
      <c r="O2042" s="202">
        <f>ROUND(IF(Table1[[#This Row],[Valuation Year]]=2016,(Table1[[#This Row],[Total Construction Cost ($)]]+Table1[[#This Row],[Land Value]])*('General Input Sheet'!$G$38/'General Input Sheet'!$G$43),Table1[[#This Row],[Total Construction Cost ($)]]+Table1[[#This Row],[Land Value]]),0)</f>
        <v>139884</v>
      </c>
      <c r="P2042" s="123" t="str" cm="1">
        <f t="array" ref="P2042">_xlfn.IFS(Table1[[#This Row],[Asset Class]]&lt;&gt;"Local","y",P$11=$E2042,"y",Table1[[#This Row],[Asset Class]]="Local","")</f>
        <v/>
      </c>
      <c r="Q2042" s="86" t="str" cm="1">
        <f t="array" ref="Q2042">_xlfn.IFS(Table1[[#This Row],[Asset Class]]&lt;&gt;"Local","y",Q$11=$E2042,"y",Table1[[#This Row],[Asset Class]]="Local","")</f>
        <v/>
      </c>
      <c r="R2042" s="86" t="str" cm="1">
        <f t="array" ref="R2042">_xlfn.IFS(Table1[[#This Row],[Asset Class]]&lt;&gt;"Local","y",R$11=$E2042,"y",Table1[[#This Row],[Asset Class]]="Local","")</f>
        <v/>
      </c>
      <c r="S2042" s="341" t="str" cm="1">
        <f t="array" ref="S2042">_xlfn.IFS(Table1[[#This Row],[Asset Class]]&lt;&gt;"Local","y",S$11=$E2042,"y",Table1[[#This Row],[Asset Class]]="Local","")</f>
        <v>y</v>
      </c>
      <c r="T2042" s="50"/>
      <c r="U2042" s="95" t="str">
        <f>IF(Table1[[#This Row],[Asset Class]]&lt;&gt;"Local",0.25,IF(P2042="y",1,""))</f>
        <v/>
      </c>
      <c r="V2042" s="415" t="str">
        <f>IF(Table1[[#This Row],[Asset Class]]&lt;&gt;"Local",0.25,IF(Q2042="y",1,""))</f>
        <v/>
      </c>
      <c r="W2042" s="415" t="str">
        <f>IF(Table1[[#This Row],[Asset Class]]&lt;&gt;"Local",0.25,IF(R2042="y",1,""))</f>
        <v/>
      </c>
      <c r="X2042" s="415">
        <f>IF(Table1[[#This Row],[Asset Class]]&lt;&gt;"Local",0.25,IF(S2042="y",1,""))</f>
        <v>1</v>
      </c>
      <c r="Y2042" s="95">
        <f t="shared" si="186"/>
        <v>1</v>
      </c>
      <c r="Z2042" s="50"/>
      <c r="AA2042" s="257" t="str">
        <f t="shared" si="187"/>
        <v/>
      </c>
      <c r="AB2042" s="258" t="str">
        <f t="shared" si="188"/>
        <v/>
      </c>
      <c r="AC2042" s="258" t="str">
        <f t="shared" si="189"/>
        <v/>
      </c>
      <c r="AD2042" s="258">
        <f t="shared" si="190"/>
        <v>139884</v>
      </c>
      <c r="AE2042" s="259">
        <f t="shared" si="191"/>
        <v>139884</v>
      </c>
    </row>
    <row r="2043" spans="1:31">
      <c r="A2043" s="26"/>
      <c r="B2043" s="210" t="s">
        <v>3552</v>
      </c>
      <c r="C2043" s="211" t="s">
        <v>3553</v>
      </c>
      <c r="D2043" s="211" t="s">
        <v>106</v>
      </c>
      <c r="E2043" s="211" t="s">
        <v>114</v>
      </c>
      <c r="F2043" s="241" t="s">
        <v>108</v>
      </c>
      <c r="G2043" s="357">
        <v>0.5</v>
      </c>
      <c r="H2043" s="360">
        <v>4808.5003784232986</v>
      </c>
      <c r="I2043" s="365">
        <v>566.28724924743767</v>
      </c>
      <c r="J2043" s="332">
        <f>Table1[[#This Row],[Embellishment Area (m2)]]*Table1[[#This Row],[Construction Unit Rate ($/m)]]*Table1[[#This Row],[Embellishment Area Factor]]</f>
        <v>1361496.2261512964</v>
      </c>
      <c r="K2043" s="246">
        <v>9617.0007568465971</v>
      </c>
      <c r="L2043" s="337">
        <v>75.676903388107434</v>
      </c>
      <c r="M2043" s="88">
        <f>Table1[[#This Row],[Size of land (m2)]]*Table1[[#This Row],[Land Unit Rate ($/m2)]]</f>
        <v>727784.83715923596</v>
      </c>
      <c r="N2043" s="244">
        <v>2021</v>
      </c>
      <c r="O2043" s="202">
        <f>ROUND(IF(Table1[[#This Row],[Valuation Year]]=2016,(Table1[[#This Row],[Total Construction Cost ($)]]+Table1[[#This Row],[Land Value]])*('General Input Sheet'!$G$38/'General Input Sheet'!$G$43),Table1[[#This Row],[Total Construction Cost ($)]]+Table1[[#This Row],[Land Value]]),0)</f>
        <v>2089281</v>
      </c>
      <c r="P2043" s="123" t="str" cm="1">
        <f t="array" ref="P2043">_xlfn.IFS(Table1[[#This Row],[Asset Class]]&lt;&gt;"Local","y",P$11=$E2043,"y",Table1[[#This Row],[Asset Class]]="Local","")</f>
        <v>y</v>
      </c>
      <c r="Q2043" s="86" t="str" cm="1">
        <f t="array" ref="Q2043">_xlfn.IFS(Table1[[#This Row],[Asset Class]]&lt;&gt;"Local","y",Q$11=$E2043,"y",Table1[[#This Row],[Asset Class]]="Local","")</f>
        <v>y</v>
      </c>
      <c r="R2043" s="86" t="str" cm="1">
        <f t="array" ref="R2043">_xlfn.IFS(Table1[[#This Row],[Asset Class]]&lt;&gt;"Local","y",R$11=$E2043,"y",Table1[[#This Row],[Asset Class]]="Local","")</f>
        <v>y</v>
      </c>
      <c r="S2043" s="341" t="str" cm="1">
        <f t="array" ref="S2043">_xlfn.IFS(Table1[[#This Row],[Asset Class]]&lt;&gt;"Local","y",S$11=$E2043,"y",Table1[[#This Row],[Asset Class]]="Local","")</f>
        <v>y</v>
      </c>
      <c r="T2043" s="50"/>
      <c r="U2043" s="95">
        <f>IF(Table1[[#This Row],[Asset Class]]&lt;&gt;"Local",0.25,IF(P2043="y",1,""))</f>
        <v>0.25</v>
      </c>
      <c r="V2043" s="415">
        <f>IF(Table1[[#This Row],[Asset Class]]&lt;&gt;"Local",0.25,IF(Q2043="y",1,""))</f>
        <v>0.25</v>
      </c>
      <c r="W2043" s="415">
        <f>IF(Table1[[#This Row],[Asset Class]]&lt;&gt;"Local",0.25,IF(R2043="y",1,""))</f>
        <v>0.25</v>
      </c>
      <c r="X2043" s="415">
        <f>IF(Table1[[#This Row],[Asset Class]]&lt;&gt;"Local",0.25,IF(S2043="y",1,""))</f>
        <v>0.25</v>
      </c>
      <c r="Y2043" s="95">
        <f t="shared" si="186"/>
        <v>1</v>
      </c>
      <c r="Z2043" s="50"/>
      <c r="AA2043" s="257">
        <f t="shared" si="187"/>
        <v>522320.25</v>
      </c>
      <c r="AB2043" s="258">
        <f t="shared" si="188"/>
        <v>522320.25</v>
      </c>
      <c r="AC2043" s="258">
        <f t="shared" si="189"/>
        <v>522320.25</v>
      </c>
      <c r="AD2043" s="258">
        <f t="shared" si="190"/>
        <v>522320.25</v>
      </c>
      <c r="AE2043" s="259">
        <f t="shared" si="191"/>
        <v>2089281</v>
      </c>
    </row>
    <row r="2044" spans="1:31">
      <c r="A2044" s="26"/>
      <c r="B2044" s="210" t="s">
        <v>3554</v>
      </c>
      <c r="C2044" s="211" t="s">
        <v>3555</v>
      </c>
      <c r="D2044" s="211" t="s">
        <v>111</v>
      </c>
      <c r="E2044" s="211" t="s">
        <v>107</v>
      </c>
      <c r="F2044" s="241" t="s">
        <v>103</v>
      </c>
      <c r="G2044" s="357">
        <v>0.5</v>
      </c>
      <c r="H2044" s="360">
        <v>2737.6313039659153</v>
      </c>
      <c r="I2044" s="365">
        <v>111.62041035606889</v>
      </c>
      <c r="J2044" s="332">
        <f>Table1[[#This Row],[Embellishment Area (m2)]]*Table1[[#This Row],[Construction Unit Rate ($/m)]]*Table1[[#This Row],[Embellishment Area Factor]]</f>
        <v>152787.76477614773</v>
      </c>
      <c r="K2044" s="246">
        <v>0</v>
      </c>
      <c r="L2044" s="337">
        <v>66.125722619436161</v>
      </c>
      <c r="M2044" s="88">
        <f>Table1[[#This Row],[Size of land (m2)]]*Table1[[#This Row],[Land Unit Rate ($/m2)]]</f>
        <v>0</v>
      </c>
      <c r="N2044" s="244">
        <v>2021</v>
      </c>
      <c r="O2044" s="202">
        <f>ROUND(IF(Table1[[#This Row],[Valuation Year]]=2016,(Table1[[#This Row],[Total Construction Cost ($)]]+Table1[[#This Row],[Land Value]])*('General Input Sheet'!$G$38/'General Input Sheet'!$G$43),Table1[[#This Row],[Total Construction Cost ($)]]+Table1[[#This Row],[Land Value]]),0)</f>
        <v>152788</v>
      </c>
      <c r="P2044" s="123" t="str" cm="1">
        <f t="array" ref="P2044">_xlfn.IFS(Table1[[#This Row],[Asset Class]]&lt;&gt;"Local","y",P$11=$E2044,"y",Table1[[#This Row],[Asset Class]]="Local","")</f>
        <v>y</v>
      </c>
      <c r="Q2044" s="86" t="str" cm="1">
        <f t="array" ref="Q2044">_xlfn.IFS(Table1[[#This Row],[Asset Class]]&lt;&gt;"Local","y",Q$11=$E2044,"y",Table1[[#This Row],[Asset Class]]="Local","")</f>
        <v/>
      </c>
      <c r="R2044" s="86" t="str" cm="1">
        <f t="array" ref="R2044">_xlfn.IFS(Table1[[#This Row],[Asset Class]]&lt;&gt;"Local","y",R$11=$E2044,"y",Table1[[#This Row],[Asset Class]]="Local","")</f>
        <v/>
      </c>
      <c r="S2044" s="341" t="str" cm="1">
        <f t="array" ref="S2044">_xlfn.IFS(Table1[[#This Row],[Asset Class]]&lt;&gt;"Local","y",S$11=$E2044,"y",Table1[[#This Row],[Asset Class]]="Local","")</f>
        <v/>
      </c>
      <c r="T2044" s="50"/>
      <c r="U2044" s="95">
        <f>IF(Table1[[#This Row],[Asset Class]]&lt;&gt;"Local",0.25,IF(P2044="y",1,""))</f>
        <v>1</v>
      </c>
      <c r="V2044" s="415" t="str">
        <f>IF(Table1[[#This Row],[Asset Class]]&lt;&gt;"Local",0.25,IF(Q2044="y",1,""))</f>
        <v/>
      </c>
      <c r="W2044" s="415" t="str">
        <f>IF(Table1[[#This Row],[Asset Class]]&lt;&gt;"Local",0.25,IF(R2044="y",1,""))</f>
        <v/>
      </c>
      <c r="X2044" s="415" t="str">
        <f>IF(Table1[[#This Row],[Asset Class]]&lt;&gt;"Local",0.25,IF(S2044="y",1,""))</f>
        <v/>
      </c>
      <c r="Y2044" s="95">
        <f t="shared" si="186"/>
        <v>1</v>
      </c>
      <c r="Z2044" s="50"/>
      <c r="AA2044" s="257">
        <f t="shared" si="187"/>
        <v>152788</v>
      </c>
      <c r="AB2044" s="258" t="str">
        <f t="shared" si="188"/>
        <v/>
      </c>
      <c r="AC2044" s="258" t="str">
        <f t="shared" si="189"/>
        <v/>
      </c>
      <c r="AD2044" s="258" t="str">
        <f t="shared" si="190"/>
        <v/>
      </c>
      <c r="AE2044" s="259">
        <f t="shared" si="191"/>
        <v>152788</v>
      </c>
    </row>
    <row r="2045" spans="1:31">
      <c r="A2045" s="26"/>
      <c r="B2045" s="210" t="s">
        <v>3556</v>
      </c>
      <c r="C2045" s="211" t="s">
        <v>3557</v>
      </c>
      <c r="D2045" s="211" t="s">
        <v>111</v>
      </c>
      <c r="E2045" s="211" t="s">
        <v>114</v>
      </c>
      <c r="F2045" s="241" t="s">
        <v>108</v>
      </c>
      <c r="G2045" s="357">
        <v>0.5</v>
      </c>
      <c r="H2045" s="360">
        <v>3870.0532860528897</v>
      </c>
      <c r="I2045" s="365">
        <v>77.371645491830151</v>
      </c>
      <c r="J2045" s="332">
        <f>Table1[[#This Row],[Embellishment Area (m2)]]*Table1[[#This Row],[Construction Unit Rate ($/m)]]*Table1[[#This Row],[Embellishment Area Factor]]</f>
        <v>149716.19544148826</v>
      </c>
      <c r="K2045" s="246">
        <v>7740.1065721057794</v>
      </c>
      <c r="L2045" s="337">
        <v>51.919695325664051</v>
      </c>
      <c r="M2045" s="88">
        <f>Table1[[#This Row],[Size of land (m2)]]*Table1[[#This Row],[Land Unit Rate ($/m2)]]</f>
        <v>401863.97501190205</v>
      </c>
      <c r="N2045" s="244">
        <v>2021</v>
      </c>
      <c r="O2045" s="202">
        <f>ROUND(IF(Table1[[#This Row],[Valuation Year]]=2016,(Table1[[#This Row],[Total Construction Cost ($)]]+Table1[[#This Row],[Land Value]])*('General Input Sheet'!$G$38/'General Input Sheet'!$G$43),Table1[[#This Row],[Total Construction Cost ($)]]+Table1[[#This Row],[Land Value]]),0)</f>
        <v>551580</v>
      </c>
      <c r="P2045" s="123" t="str" cm="1">
        <f t="array" ref="P2045">_xlfn.IFS(Table1[[#This Row],[Asset Class]]&lt;&gt;"Local","y",P$11=$E2045,"y",Table1[[#This Row],[Asset Class]]="Local","")</f>
        <v/>
      </c>
      <c r="Q2045" s="86" t="str" cm="1">
        <f t="array" ref="Q2045">_xlfn.IFS(Table1[[#This Row],[Asset Class]]&lt;&gt;"Local","y",Q$11=$E2045,"y",Table1[[#This Row],[Asset Class]]="Local","")</f>
        <v/>
      </c>
      <c r="R2045" s="86" t="str" cm="1">
        <f t="array" ref="R2045">_xlfn.IFS(Table1[[#This Row],[Asset Class]]&lt;&gt;"Local","y",R$11=$E2045,"y",Table1[[#This Row],[Asset Class]]="Local","")</f>
        <v/>
      </c>
      <c r="S2045" s="341" t="str" cm="1">
        <f t="array" ref="S2045">_xlfn.IFS(Table1[[#This Row],[Asset Class]]&lt;&gt;"Local","y",S$11=$E2045,"y",Table1[[#This Row],[Asset Class]]="Local","")</f>
        <v>y</v>
      </c>
      <c r="T2045" s="50"/>
      <c r="U2045" s="95" t="str">
        <f>IF(Table1[[#This Row],[Asset Class]]&lt;&gt;"Local",0.25,IF(P2045="y",1,""))</f>
        <v/>
      </c>
      <c r="V2045" s="415" t="str">
        <f>IF(Table1[[#This Row],[Asset Class]]&lt;&gt;"Local",0.25,IF(Q2045="y",1,""))</f>
        <v/>
      </c>
      <c r="W2045" s="415" t="str">
        <f>IF(Table1[[#This Row],[Asset Class]]&lt;&gt;"Local",0.25,IF(R2045="y",1,""))</f>
        <v/>
      </c>
      <c r="X2045" s="415">
        <f>IF(Table1[[#This Row],[Asset Class]]&lt;&gt;"Local",0.25,IF(S2045="y",1,""))</f>
        <v>1</v>
      </c>
      <c r="Y2045" s="95">
        <f t="shared" si="186"/>
        <v>1</v>
      </c>
      <c r="Z2045" s="50"/>
      <c r="AA2045" s="257" t="str">
        <f t="shared" si="187"/>
        <v/>
      </c>
      <c r="AB2045" s="258" t="str">
        <f t="shared" si="188"/>
        <v/>
      </c>
      <c r="AC2045" s="258" t="str">
        <f t="shared" si="189"/>
        <v/>
      </c>
      <c r="AD2045" s="258">
        <f t="shared" si="190"/>
        <v>551580</v>
      </c>
      <c r="AE2045" s="259">
        <f t="shared" si="191"/>
        <v>551580</v>
      </c>
    </row>
    <row r="2046" spans="1:31">
      <c r="A2046" s="26"/>
      <c r="B2046" s="210" t="s">
        <v>3558</v>
      </c>
      <c r="C2046" s="211" t="s">
        <v>3559</v>
      </c>
      <c r="D2046" s="211" t="s">
        <v>111</v>
      </c>
      <c r="E2046" s="211" t="s">
        <v>143</v>
      </c>
      <c r="F2046" s="241" t="s">
        <v>103</v>
      </c>
      <c r="G2046" s="357">
        <v>0.5</v>
      </c>
      <c r="H2046" s="361">
        <v>869.85219045709846</v>
      </c>
      <c r="I2046" s="365">
        <v>115.6419902144599</v>
      </c>
      <c r="J2046" s="332">
        <f>Table1[[#This Row],[Embellishment Area (m2)]]*Table1[[#This Row],[Construction Unit Rate ($/m)]]*Table1[[#This Row],[Embellishment Area Factor]]</f>
        <v>50295.719248433139</v>
      </c>
      <c r="K2046" s="248">
        <v>1739.7043809141969</v>
      </c>
      <c r="L2046" s="337">
        <v>85.331826959272703</v>
      </c>
      <c r="M2046" s="88">
        <f>Table1[[#This Row],[Size of land (m2)]]*Table1[[#This Row],[Land Unit Rate ($/m2)]]</f>
        <v>148452.15319245891</v>
      </c>
      <c r="N2046" s="244">
        <v>2021</v>
      </c>
      <c r="O2046" s="88">
        <f>ROUND(IF(Table1[[#This Row],[Valuation Year]]=2016,(Table1[[#This Row],[Total Construction Cost ($)]]+Table1[[#This Row],[Land Value]])*('General Input Sheet'!$G$38/'General Input Sheet'!$G$43),Table1[[#This Row],[Total Construction Cost ($)]]+Table1[[#This Row],[Land Value]]),0)</f>
        <v>198748</v>
      </c>
      <c r="P2046" s="123" t="str" cm="1">
        <f t="array" ref="P2046">_xlfn.IFS(Table1[[#This Row],[Asset Class]]&lt;&gt;"Local","y",P$11=$E2046,"y",Table1[[#This Row],[Asset Class]]="Local","")</f>
        <v/>
      </c>
      <c r="Q2046" s="86" t="str" cm="1">
        <f t="array" ref="Q2046">_xlfn.IFS(Table1[[#This Row],[Asset Class]]&lt;&gt;"Local","y",Q$11=$E2046,"y",Table1[[#This Row],[Asset Class]]="Local","")</f>
        <v>y</v>
      </c>
      <c r="R2046" s="86" t="str" cm="1">
        <f t="array" ref="R2046">_xlfn.IFS(Table1[[#This Row],[Asset Class]]&lt;&gt;"Local","y",R$11=$E2046,"y",Table1[[#This Row],[Asset Class]]="Local","")</f>
        <v/>
      </c>
      <c r="S2046" s="341" t="str" cm="1">
        <f t="array" ref="S2046">_xlfn.IFS(Table1[[#This Row],[Asset Class]]&lt;&gt;"Local","y",S$11=$E2046,"y",Table1[[#This Row],[Asset Class]]="Local","")</f>
        <v/>
      </c>
      <c r="T2046" s="50"/>
      <c r="U2046" s="95" t="str">
        <f>IF(Table1[[#This Row],[Asset Class]]&lt;&gt;"Local",0.25,IF(P2046="y",1,""))</f>
        <v/>
      </c>
      <c r="V2046" s="415">
        <f>IF(Table1[[#This Row],[Asset Class]]&lt;&gt;"Local",0.25,IF(Q2046="y",1,""))</f>
        <v>1</v>
      </c>
      <c r="W2046" s="415" t="str">
        <f>IF(Table1[[#This Row],[Asset Class]]&lt;&gt;"Local",0.25,IF(R2046="y",1,""))</f>
        <v/>
      </c>
      <c r="X2046" s="415" t="str">
        <f>IF(Table1[[#This Row],[Asset Class]]&lt;&gt;"Local",0.25,IF(S2046="y",1,""))</f>
        <v/>
      </c>
      <c r="Y2046" s="95">
        <f t="shared" si="186"/>
        <v>1</v>
      </c>
      <c r="Z2046" s="50"/>
      <c r="AA2046" s="257" t="str">
        <f t="shared" si="187"/>
        <v/>
      </c>
      <c r="AB2046" s="258">
        <f t="shared" si="188"/>
        <v>198748</v>
      </c>
      <c r="AC2046" s="258" t="str">
        <f t="shared" si="189"/>
        <v/>
      </c>
      <c r="AD2046" s="258" t="str">
        <f t="shared" si="190"/>
        <v/>
      </c>
      <c r="AE2046" s="259">
        <f t="shared" si="191"/>
        <v>198748</v>
      </c>
    </row>
    <row r="2047" spans="1:31">
      <c r="A2047" s="26"/>
      <c r="B2047" s="210" t="s">
        <v>3560</v>
      </c>
      <c r="C2047" s="211" t="s">
        <v>3561</v>
      </c>
      <c r="D2047" s="211" t="s">
        <v>111</v>
      </c>
      <c r="E2047" s="211" t="s">
        <v>114</v>
      </c>
      <c r="F2047" s="241" t="s">
        <v>108</v>
      </c>
      <c r="G2047" s="357">
        <v>0.5</v>
      </c>
      <c r="H2047" s="360">
        <v>15836.501787413656</v>
      </c>
      <c r="I2047" s="365">
        <v>77.371645491830151</v>
      </c>
      <c r="J2047" s="332">
        <f>Table1[[#This Row],[Embellishment Area (m2)]]*Table1[[#This Row],[Construction Unit Rate ($/m)]]*Table1[[#This Row],[Embellishment Area Factor]]</f>
        <v>612648.10106325196</v>
      </c>
      <c r="K2047" s="246">
        <v>0</v>
      </c>
      <c r="L2047" s="337">
        <v>51.919695325664051</v>
      </c>
      <c r="M2047" s="88">
        <f>Table1[[#This Row],[Size of land (m2)]]*Table1[[#This Row],[Land Unit Rate ($/m2)]]</f>
        <v>0</v>
      </c>
      <c r="N2047" s="244">
        <v>2021</v>
      </c>
      <c r="O2047" s="202">
        <f>ROUND(IF(Table1[[#This Row],[Valuation Year]]=2016,(Table1[[#This Row],[Total Construction Cost ($)]]+Table1[[#This Row],[Land Value]])*('General Input Sheet'!$G$38/'General Input Sheet'!$G$43),Table1[[#This Row],[Total Construction Cost ($)]]+Table1[[#This Row],[Land Value]]),0)</f>
        <v>612648</v>
      </c>
      <c r="P2047" s="123" t="str" cm="1">
        <f t="array" ref="P2047">_xlfn.IFS(Table1[[#This Row],[Asset Class]]&lt;&gt;"Local","y",P$11=$E2047,"y",Table1[[#This Row],[Asset Class]]="Local","")</f>
        <v/>
      </c>
      <c r="Q2047" s="86" t="str" cm="1">
        <f t="array" ref="Q2047">_xlfn.IFS(Table1[[#This Row],[Asset Class]]&lt;&gt;"Local","y",Q$11=$E2047,"y",Table1[[#This Row],[Asset Class]]="Local","")</f>
        <v/>
      </c>
      <c r="R2047" s="86" t="str" cm="1">
        <f t="array" ref="R2047">_xlfn.IFS(Table1[[#This Row],[Asset Class]]&lt;&gt;"Local","y",R$11=$E2047,"y",Table1[[#This Row],[Asset Class]]="Local","")</f>
        <v/>
      </c>
      <c r="S2047" s="341" t="str" cm="1">
        <f t="array" ref="S2047">_xlfn.IFS(Table1[[#This Row],[Asset Class]]&lt;&gt;"Local","y",S$11=$E2047,"y",Table1[[#This Row],[Asset Class]]="Local","")</f>
        <v>y</v>
      </c>
      <c r="T2047" s="50"/>
      <c r="U2047" s="95" t="str">
        <f>IF(Table1[[#This Row],[Asset Class]]&lt;&gt;"Local",0.25,IF(P2047="y",1,""))</f>
        <v/>
      </c>
      <c r="V2047" s="415" t="str">
        <f>IF(Table1[[#This Row],[Asset Class]]&lt;&gt;"Local",0.25,IF(Q2047="y",1,""))</f>
        <v/>
      </c>
      <c r="W2047" s="415" t="str">
        <f>IF(Table1[[#This Row],[Asset Class]]&lt;&gt;"Local",0.25,IF(R2047="y",1,""))</f>
        <v/>
      </c>
      <c r="X2047" s="415">
        <f>IF(Table1[[#This Row],[Asset Class]]&lt;&gt;"Local",0.25,IF(S2047="y",1,""))</f>
        <v>1</v>
      </c>
      <c r="Y2047" s="95">
        <f t="shared" si="186"/>
        <v>1</v>
      </c>
      <c r="Z2047" s="50"/>
      <c r="AA2047" s="257" t="str">
        <f t="shared" si="187"/>
        <v/>
      </c>
      <c r="AB2047" s="258" t="str">
        <f t="shared" si="188"/>
        <v/>
      </c>
      <c r="AC2047" s="258" t="str">
        <f t="shared" si="189"/>
        <v/>
      </c>
      <c r="AD2047" s="258">
        <f t="shared" si="190"/>
        <v>612648</v>
      </c>
      <c r="AE2047" s="259">
        <f t="shared" si="191"/>
        <v>612648</v>
      </c>
    </row>
    <row r="2048" spans="1:31">
      <c r="A2048" s="26"/>
      <c r="B2048" s="210" t="s">
        <v>3562</v>
      </c>
      <c r="C2048" s="211" t="s">
        <v>3563</v>
      </c>
      <c r="D2048" s="211" t="s">
        <v>106</v>
      </c>
      <c r="E2048" s="211" t="s">
        <v>102</v>
      </c>
      <c r="F2048" s="241" t="s">
        <v>103</v>
      </c>
      <c r="G2048" s="357">
        <v>0.5</v>
      </c>
      <c r="H2048" s="360">
        <v>21318.593606339586</v>
      </c>
      <c r="I2048" s="365">
        <v>452.87898632773505</v>
      </c>
      <c r="J2048" s="332">
        <f>Table1[[#This Row],[Embellishment Area (m2)]]*Table1[[#This Row],[Construction Unit Rate ($/m)]]*Table1[[#This Row],[Embellishment Area Factor]]</f>
        <v>4827371.5311860023</v>
      </c>
      <c r="K2048" s="246">
        <v>42637.187212679171</v>
      </c>
      <c r="L2048" s="337">
        <v>140.14546069071523</v>
      </c>
      <c r="M2048" s="88">
        <f>Table1[[#This Row],[Size of land (m2)]]*Table1[[#This Row],[Land Unit Rate ($/m2)]]</f>
        <v>5975408.2444771947</v>
      </c>
      <c r="N2048" s="244">
        <v>2021</v>
      </c>
      <c r="O2048" s="202">
        <f>ROUND(IF(Table1[[#This Row],[Valuation Year]]=2016,(Table1[[#This Row],[Total Construction Cost ($)]]+Table1[[#This Row],[Land Value]])*('General Input Sheet'!$G$38/'General Input Sheet'!$G$43),Table1[[#This Row],[Total Construction Cost ($)]]+Table1[[#This Row],[Land Value]]),0)</f>
        <v>10802780</v>
      </c>
      <c r="P2048" s="123" t="str" cm="1">
        <f t="array" ref="P2048">_xlfn.IFS(Table1[[#This Row],[Asset Class]]&lt;&gt;"Local","y",P$11=$E2048,"y",Table1[[#This Row],[Asset Class]]="Local","")</f>
        <v>y</v>
      </c>
      <c r="Q2048" s="86" t="str" cm="1">
        <f t="array" ref="Q2048">_xlfn.IFS(Table1[[#This Row],[Asset Class]]&lt;&gt;"Local","y",Q$11=$E2048,"y",Table1[[#This Row],[Asset Class]]="Local","")</f>
        <v>y</v>
      </c>
      <c r="R2048" s="86" t="str" cm="1">
        <f t="array" ref="R2048">_xlfn.IFS(Table1[[#This Row],[Asset Class]]&lt;&gt;"Local","y",R$11=$E2048,"y",Table1[[#This Row],[Asset Class]]="Local","")</f>
        <v>y</v>
      </c>
      <c r="S2048" s="341" t="str" cm="1">
        <f t="array" ref="S2048">_xlfn.IFS(Table1[[#This Row],[Asset Class]]&lt;&gt;"Local","y",S$11=$E2048,"y",Table1[[#This Row],[Asset Class]]="Local","")</f>
        <v>y</v>
      </c>
      <c r="T2048" s="50"/>
      <c r="U2048" s="95">
        <f>IF(Table1[[#This Row],[Asset Class]]&lt;&gt;"Local",0.25,IF(P2048="y",1,""))</f>
        <v>0.25</v>
      </c>
      <c r="V2048" s="415">
        <f>IF(Table1[[#This Row],[Asset Class]]&lt;&gt;"Local",0.25,IF(Q2048="y",1,""))</f>
        <v>0.25</v>
      </c>
      <c r="W2048" s="415">
        <f>IF(Table1[[#This Row],[Asset Class]]&lt;&gt;"Local",0.25,IF(R2048="y",1,""))</f>
        <v>0.25</v>
      </c>
      <c r="X2048" s="415">
        <f>IF(Table1[[#This Row],[Asset Class]]&lt;&gt;"Local",0.25,IF(S2048="y",1,""))</f>
        <v>0.25</v>
      </c>
      <c r="Y2048" s="95">
        <f t="shared" si="186"/>
        <v>1</v>
      </c>
      <c r="Z2048" s="50"/>
      <c r="AA2048" s="257">
        <f t="shared" si="187"/>
        <v>2700695</v>
      </c>
      <c r="AB2048" s="258">
        <f t="shared" si="188"/>
        <v>2700695</v>
      </c>
      <c r="AC2048" s="258">
        <f t="shared" si="189"/>
        <v>2700695</v>
      </c>
      <c r="AD2048" s="258">
        <f t="shared" si="190"/>
        <v>2700695</v>
      </c>
      <c r="AE2048" s="259">
        <f t="shared" si="191"/>
        <v>10802780</v>
      </c>
    </row>
    <row r="2049" spans="1:31">
      <c r="A2049" s="26"/>
      <c r="B2049" s="210" t="s">
        <v>3562</v>
      </c>
      <c r="C2049" s="211" t="s">
        <v>3564</v>
      </c>
      <c r="D2049" s="211" t="s">
        <v>106</v>
      </c>
      <c r="E2049" s="211" t="s">
        <v>102</v>
      </c>
      <c r="F2049" s="241" t="s">
        <v>103</v>
      </c>
      <c r="G2049" s="357">
        <v>0.5</v>
      </c>
      <c r="H2049" s="360">
        <v>4140.7948242611228</v>
      </c>
      <c r="I2049" s="365">
        <v>452.87898632773505</v>
      </c>
      <c r="J2049" s="332">
        <f>Table1[[#This Row],[Embellishment Area (m2)]]*Table1[[#This Row],[Construction Unit Rate ($/m)]]*Table1[[#This Row],[Embellishment Area Factor]]</f>
        <v>937639.48130125459</v>
      </c>
      <c r="K2049" s="246">
        <v>8281.5896485222456</v>
      </c>
      <c r="L2049" s="337">
        <v>140.14546069071523</v>
      </c>
      <c r="M2049" s="88">
        <f>Table1[[#This Row],[Size of land (m2)]]*Table1[[#This Row],[Land Unit Rate ($/m2)]]</f>
        <v>1160627.1965436086</v>
      </c>
      <c r="N2049" s="244">
        <v>2021</v>
      </c>
      <c r="O2049" s="202">
        <f>ROUND(IF(Table1[[#This Row],[Valuation Year]]=2016,(Table1[[#This Row],[Total Construction Cost ($)]]+Table1[[#This Row],[Land Value]])*('General Input Sheet'!$G$38/'General Input Sheet'!$G$43),Table1[[#This Row],[Total Construction Cost ($)]]+Table1[[#This Row],[Land Value]]),0)</f>
        <v>2098267</v>
      </c>
      <c r="P2049" s="123" t="str" cm="1">
        <f t="array" ref="P2049">_xlfn.IFS(Table1[[#This Row],[Asset Class]]&lt;&gt;"Local","y",P$11=$E2049,"y",Table1[[#This Row],[Asset Class]]="Local","")</f>
        <v>y</v>
      </c>
      <c r="Q2049" s="86" t="str" cm="1">
        <f t="array" ref="Q2049">_xlfn.IFS(Table1[[#This Row],[Asset Class]]&lt;&gt;"Local","y",Q$11=$E2049,"y",Table1[[#This Row],[Asset Class]]="Local","")</f>
        <v>y</v>
      </c>
      <c r="R2049" s="86" t="str" cm="1">
        <f t="array" ref="R2049">_xlfn.IFS(Table1[[#This Row],[Asset Class]]&lt;&gt;"Local","y",R$11=$E2049,"y",Table1[[#This Row],[Asset Class]]="Local","")</f>
        <v>y</v>
      </c>
      <c r="S2049" s="341" t="str" cm="1">
        <f t="array" ref="S2049">_xlfn.IFS(Table1[[#This Row],[Asset Class]]&lt;&gt;"Local","y",S$11=$E2049,"y",Table1[[#This Row],[Asset Class]]="Local","")</f>
        <v>y</v>
      </c>
      <c r="T2049" s="50"/>
      <c r="U2049" s="95">
        <f>IF(Table1[[#This Row],[Asset Class]]&lt;&gt;"Local",0.25,IF(P2049="y",1,""))</f>
        <v>0.25</v>
      </c>
      <c r="V2049" s="415">
        <f>IF(Table1[[#This Row],[Asset Class]]&lt;&gt;"Local",0.25,IF(Q2049="y",1,""))</f>
        <v>0.25</v>
      </c>
      <c r="W2049" s="415">
        <f>IF(Table1[[#This Row],[Asset Class]]&lt;&gt;"Local",0.25,IF(R2049="y",1,""))</f>
        <v>0.25</v>
      </c>
      <c r="X2049" s="415">
        <f>IF(Table1[[#This Row],[Asset Class]]&lt;&gt;"Local",0.25,IF(S2049="y",1,""))</f>
        <v>0.25</v>
      </c>
      <c r="Y2049" s="95">
        <f t="shared" si="186"/>
        <v>1</v>
      </c>
      <c r="Z2049" s="50"/>
      <c r="AA2049" s="257">
        <f t="shared" si="187"/>
        <v>524566.75</v>
      </c>
      <c r="AB2049" s="258">
        <f t="shared" si="188"/>
        <v>524566.75</v>
      </c>
      <c r="AC2049" s="258">
        <f t="shared" si="189"/>
        <v>524566.75</v>
      </c>
      <c r="AD2049" s="258">
        <f t="shared" si="190"/>
        <v>524566.75</v>
      </c>
      <c r="AE2049" s="259">
        <f t="shared" si="191"/>
        <v>2098267</v>
      </c>
    </row>
    <row r="2050" spans="1:31">
      <c r="A2050" s="26"/>
      <c r="B2050" s="210" t="s">
        <v>3562</v>
      </c>
      <c r="C2050" s="211" t="s">
        <v>3565</v>
      </c>
      <c r="D2050" s="211" t="s">
        <v>106</v>
      </c>
      <c r="E2050" s="211" t="s">
        <v>102</v>
      </c>
      <c r="F2050" s="241" t="s">
        <v>136</v>
      </c>
      <c r="G2050" s="357">
        <v>0.5</v>
      </c>
      <c r="H2050" s="360">
        <v>10126.593262461234</v>
      </c>
      <c r="I2050" s="365">
        <v>452.87898632773505</v>
      </c>
      <c r="J2050" s="332">
        <f>Table1[[#This Row],[Embellishment Area (m2)]]*Table1[[#This Row],[Construction Unit Rate ($/m)]]*Table1[[#This Row],[Embellishment Area Factor]]</f>
        <v>2293060.6458283574</v>
      </c>
      <c r="K2050" s="246">
        <v>20253.186524922468</v>
      </c>
      <c r="L2050" s="337">
        <v>140.14546069071523</v>
      </c>
      <c r="M2050" s="88">
        <f>Table1[[#This Row],[Size of land (m2)]]*Table1[[#This Row],[Land Unit Rate ($/m2)]]</f>
        <v>2838392.1559902453</v>
      </c>
      <c r="N2050" s="244">
        <v>2021</v>
      </c>
      <c r="O2050" s="202">
        <f>ROUND(IF(Table1[[#This Row],[Valuation Year]]=2016,(Table1[[#This Row],[Total Construction Cost ($)]]+Table1[[#This Row],[Land Value]])*('General Input Sheet'!$G$38/'General Input Sheet'!$G$43),Table1[[#This Row],[Total Construction Cost ($)]]+Table1[[#This Row],[Land Value]]),0)</f>
        <v>5131453</v>
      </c>
      <c r="P2050" s="123" t="str" cm="1">
        <f t="array" ref="P2050">_xlfn.IFS(Table1[[#This Row],[Asset Class]]&lt;&gt;"Local","y",P$11=$E2050,"y",Table1[[#This Row],[Asset Class]]="Local","")</f>
        <v>y</v>
      </c>
      <c r="Q2050" s="86" t="str" cm="1">
        <f t="array" ref="Q2050">_xlfn.IFS(Table1[[#This Row],[Asset Class]]&lt;&gt;"Local","y",Q$11=$E2050,"y",Table1[[#This Row],[Asset Class]]="Local","")</f>
        <v>y</v>
      </c>
      <c r="R2050" s="86" t="str" cm="1">
        <f t="array" ref="R2050">_xlfn.IFS(Table1[[#This Row],[Asset Class]]&lt;&gt;"Local","y",R$11=$E2050,"y",Table1[[#This Row],[Asset Class]]="Local","")</f>
        <v>y</v>
      </c>
      <c r="S2050" s="341" t="str" cm="1">
        <f t="array" ref="S2050">_xlfn.IFS(Table1[[#This Row],[Asset Class]]&lt;&gt;"Local","y",S$11=$E2050,"y",Table1[[#This Row],[Asset Class]]="Local","")</f>
        <v>y</v>
      </c>
      <c r="T2050" s="50"/>
      <c r="U2050" s="95">
        <f>IF(Table1[[#This Row],[Asset Class]]&lt;&gt;"Local",0.25,IF(P2050="y",1,""))</f>
        <v>0.25</v>
      </c>
      <c r="V2050" s="415">
        <f>IF(Table1[[#This Row],[Asset Class]]&lt;&gt;"Local",0.25,IF(Q2050="y",1,""))</f>
        <v>0.25</v>
      </c>
      <c r="W2050" s="415">
        <f>IF(Table1[[#This Row],[Asset Class]]&lt;&gt;"Local",0.25,IF(R2050="y",1,""))</f>
        <v>0.25</v>
      </c>
      <c r="X2050" s="415">
        <f>IF(Table1[[#This Row],[Asset Class]]&lt;&gt;"Local",0.25,IF(S2050="y",1,""))</f>
        <v>0.25</v>
      </c>
      <c r="Y2050" s="95">
        <f t="shared" si="186"/>
        <v>1</v>
      </c>
      <c r="Z2050" s="50"/>
      <c r="AA2050" s="257">
        <f t="shared" si="187"/>
        <v>1282863.25</v>
      </c>
      <c r="AB2050" s="258">
        <f t="shared" si="188"/>
        <v>1282863.25</v>
      </c>
      <c r="AC2050" s="258">
        <f t="shared" si="189"/>
        <v>1282863.25</v>
      </c>
      <c r="AD2050" s="258">
        <f t="shared" si="190"/>
        <v>1282863.25</v>
      </c>
      <c r="AE2050" s="259">
        <f t="shared" si="191"/>
        <v>5131453</v>
      </c>
    </row>
    <row r="2051" spans="1:31">
      <c r="A2051" s="26"/>
      <c r="B2051" s="210" t="s">
        <v>3566</v>
      </c>
      <c r="C2051" s="211" t="s">
        <v>3567</v>
      </c>
      <c r="D2051" s="211" t="s">
        <v>111</v>
      </c>
      <c r="E2051" s="211" t="s">
        <v>107</v>
      </c>
      <c r="F2051" s="241" t="s">
        <v>108</v>
      </c>
      <c r="G2051" s="357">
        <v>0.5</v>
      </c>
      <c r="H2051" s="360">
        <v>4114.8440919904515</v>
      </c>
      <c r="I2051" s="365">
        <v>111.62041035606889</v>
      </c>
      <c r="J2051" s="332">
        <f>Table1[[#This Row],[Embellishment Area (m2)]]*Table1[[#This Row],[Construction Unit Rate ($/m)]]*Table1[[#This Row],[Embellishment Area Factor]]</f>
        <v>229650.29304960993</v>
      </c>
      <c r="K2051" s="246">
        <v>8229.688183980903</v>
      </c>
      <c r="L2051" s="337">
        <v>66.125722619436161</v>
      </c>
      <c r="M2051" s="88">
        <f>Table1[[#This Row],[Size of land (m2)]]*Table1[[#This Row],[Land Unit Rate ($/m2)]]</f>
        <v>544194.07809837244</v>
      </c>
      <c r="N2051" s="244">
        <v>2021</v>
      </c>
      <c r="O2051" s="202">
        <f>ROUND(IF(Table1[[#This Row],[Valuation Year]]=2016,(Table1[[#This Row],[Total Construction Cost ($)]]+Table1[[#This Row],[Land Value]])*('General Input Sheet'!$G$38/'General Input Sheet'!$G$43),Table1[[#This Row],[Total Construction Cost ($)]]+Table1[[#This Row],[Land Value]]),0)</f>
        <v>773844</v>
      </c>
      <c r="P2051" s="123" t="str" cm="1">
        <f t="array" ref="P2051">_xlfn.IFS(Table1[[#This Row],[Asset Class]]&lt;&gt;"Local","y",P$11=$E2051,"y",Table1[[#This Row],[Asset Class]]="Local","")</f>
        <v>y</v>
      </c>
      <c r="Q2051" s="86" t="str" cm="1">
        <f t="array" ref="Q2051">_xlfn.IFS(Table1[[#This Row],[Asset Class]]&lt;&gt;"Local","y",Q$11=$E2051,"y",Table1[[#This Row],[Asset Class]]="Local","")</f>
        <v/>
      </c>
      <c r="R2051" s="86" t="str" cm="1">
        <f t="array" ref="R2051">_xlfn.IFS(Table1[[#This Row],[Asset Class]]&lt;&gt;"Local","y",R$11=$E2051,"y",Table1[[#This Row],[Asset Class]]="Local","")</f>
        <v/>
      </c>
      <c r="S2051" s="341" t="str" cm="1">
        <f t="array" ref="S2051">_xlfn.IFS(Table1[[#This Row],[Asset Class]]&lt;&gt;"Local","y",S$11=$E2051,"y",Table1[[#This Row],[Asset Class]]="Local","")</f>
        <v/>
      </c>
      <c r="T2051" s="50"/>
      <c r="U2051" s="95">
        <f>IF(Table1[[#This Row],[Asset Class]]&lt;&gt;"Local",0.25,IF(P2051="y",1,""))</f>
        <v>1</v>
      </c>
      <c r="V2051" s="415" t="str">
        <f>IF(Table1[[#This Row],[Asset Class]]&lt;&gt;"Local",0.25,IF(Q2051="y",1,""))</f>
        <v/>
      </c>
      <c r="W2051" s="415" t="str">
        <f>IF(Table1[[#This Row],[Asset Class]]&lt;&gt;"Local",0.25,IF(R2051="y",1,""))</f>
        <v/>
      </c>
      <c r="X2051" s="415" t="str">
        <f>IF(Table1[[#This Row],[Asset Class]]&lt;&gt;"Local",0.25,IF(S2051="y",1,""))</f>
        <v/>
      </c>
      <c r="Y2051" s="95">
        <f t="shared" si="186"/>
        <v>1</v>
      </c>
      <c r="Z2051" s="50"/>
      <c r="AA2051" s="257">
        <f t="shared" si="187"/>
        <v>773844</v>
      </c>
      <c r="AB2051" s="258" t="str">
        <f t="shared" si="188"/>
        <v/>
      </c>
      <c r="AC2051" s="258" t="str">
        <f t="shared" si="189"/>
        <v/>
      </c>
      <c r="AD2051" s="258" t="str">
        <f t="shared" si="190"/>
        <v/>
      </c>
      <c r="AE2051" s="259">
        <f t="shared" si="191"/>
        <v>773844</v>
      </c>
    </row>
    <row r="2052" spans="1:31">
      <c r="A2052" s="26"/>
      <c r="B2052" s="210" t="s">
        <v>3568</v>
      </c>
      <c r="C2052" s="211" t="s">
        <v>3569</v>
      </c>
      <c r="D2052" s="211" t="s">
        <v>111</v>
      </c>
      <c r="E2052" s="211" t="s">
        <v>114</v>
      </c>
      <c r="F2052" s="241" t="s">
        <v>103</v>
      </c>
      <c r="G2052" s="357">
        <v>0.5</v>
      </c>
      <c r="H2052" s="360">
        <v>3304.4619130581768</v>
      </c>
      <c r="I2052" s="365">
        <v>77.371645491830151</v>
      </c>
      <c r="J2052" s="332">
        <f>Table1[[#This Row],[Embellishment Area (m2)]]*Table1[[#This Row],[Construction Unit Rate ($/m)]]*Table1[[#This Row],[Embellishment Area Factor]]</f>
        <v>127835.82783919606</v>
      </c>
      <c r="K2052" s="246">
        <v>6608.9238261163537</v>
      </c>
      <c r="L2052" s="337">
        <v>51.919695325664051</v>
      </c>
      <c r="M2052" s="88">
        <f>Table1[[#This Row],[Size of land (m2)]]*Table1[[#This Row],[Land Unit Rate ($/m2)]]</f>
        <v>343133.311482483</v>
      </c>
      <c r="N2052" s="244">
        <v>2021</v>
      </c>
      <c r="O2052" s="202">
        <f>ROUND(IF(Table1[[#This Row],[Valuation Year]]=2016,(Table1[[#This Row],[Total Construction Cost ($)]]+Table1[[#This Row],[Land Value]])*('General Input Sheet'!$G$38/'General Input Sheet'!$G$43),Table1[[#This Row],[Total Construction Cost ($)]]+Table1[[#This Row],[Land Value]]),0)</f>
        <v>470969</v>
      </c>
      <c r="P2052" s="123" t="str" cm="1">
        <f t="array" ref="P2052">_xlfn.IFS(Table1[[#This Row],[Asset Class]]&lt;&gt;"Local","y",P$11=$E2052,"y",Table1[[#This Row],[Asset Class]]="Local","")</f>
        <v/>
      </c>
      <c r="Q2052" s="86" t="str" cm="1">
        <f t="array" ref="Q2052">_xlfn.IFS(Table1[[#This Row],[Asset Class]]&lt;&gt;"Local","y",Q$11=$E2052,"y",Table1[[#This Row],[Asset Class]]="Local","")</f>
        <v/>
      </c>
      <c r="R2052" s="86" t="str" cm="1">
        <f t="array" ref="R2052">_xlfn.IFS(Table1[[#This Row],[Asset Class]]&lt;&gt;"Local","y",R$11=$E2052,"y",Table1[[#This Row],[Asset Class]]="Local","")</f>
        <v/>
      </c>
      <c r="S2052" s="341" t="str" cm="1">
        <f t="array" ref="S2052">_xlfn.IFS(Table1[[#This Row],[Asset Class]]&lt;&gt;"Local","y",S$11=$E2052,"y",Table1[[#This Row],[Asset Class]]="Local","")</f>
        <v>y</v>
      </c>
      <c r="T2052" s="50"/>
      <c r="U2052" s="95" t="str">
        <f>IF(Table1[[#This Row],[Asset Class]]&lt;&gt;"Local",0.25,IF(P2052="y",1,""))</f>
        <v/>
      </c>
      <c r="V2052" s="415" t="str">
        <f>IF(Table1[[#This Row],[Asset Class]]&lt;&gt;"Local",0.25,IF(Q2052="y",1,""))</f>
        <v/>
      </c>
      <c r="W2052" s="415" t="str">
        <f>IF(Table1[[#This Row],[Asset Class]]&lt;&gt;"Local",0.25,IF(R2052="y",1,""))</f>
        <v/>
      </c>
      <c r="X2052" s="415">
        <f>IF(Table1[[#This Row],[Asset Class]]&lt;&gt;"Local",0.25,IF(S2052="y",1,""))</f>
        <v>1</v>
      </c>
      <c r="Y2052" s="95">
        <f t="shared" si="186"/>
        <v>1</v>
      </c>
      <c r="Z2052" s="50"/>
      <c r="AA2052" s="257" t="str">
        <f t="shared" si="187"/>
        <v/>
      </c>
      <c r="AB2052" s="258" t="str">
        <f t="shared" si="188"/>
        <v/>
      </c>
      <c r="AC2052" s="258" t="str">
        <f t="shared" si="189"/>
        <v/>
      </c>
      <c r="AD2052" s="258">
        <f t="shared" si="190"/>
        <v>470969</v>
      </c>
      <c r="AE2052" s="259">
        <f t="shared" si="191"/>
        <v>470969</v>
      </c>
    </row>
    <row r="2053" spans="1:31">
      <c r="A2053" s="26"/>
      <c r="B2053" s="210" t="s">
        <v>3568</v>
      </c>
      <c r="C2053" s="211" t="s">
        <v>3570</v>
      </c>
      <c r="D2053" s="211" t="s">
        <v>111</v>
      </c>
      <c r="E2053" s="211" t="s">
        <v>114</v>
      </c>
      <c r="F2053" s="241" t="s">
        <v>108</v>
      </c>
      <c r="G2053" s="357">
        <v>0.5</v>
      </c>
      <c r="H2053" s="360">
        <v>2762.4164383631755</v>
      </c>
      <c r="I2053" s="365">
        <v>77.371645491830151</v>
      </c>
      <c r="J2053" s="332">
        <f>Table1[[#This Row],[Embellishment Area (m2)]]*Table1[[#This Row],[Construction Unit Rate ($/m)]]*Table1[[#This Row],[Embellishment Area Factor]]</f>
        <v>106866.35268491984</v>
      </c>
      <c r="K2053" s="246">
        <v>5524.8328767263511</v>
      </c>
      <c r="L2053" s="337">
        <v>51.919695325664051</v>
      </c>
      <c r="M2053" s="88">
        <f>Table1[[#This Row],[Size of land (m2)]]*Table1[[#This Row],[Land Unit Rate ($/m2)]]</f>
        <v>286847.63968484418</v>
      </c>
      <c r="N2053" s="244">
        <v>2021</v>
      </c>
      <c r="O2053" s="202">
        <f>ROUND(IF(Table1[[#This Row],[Valuation Year]]=2016,(Table1[[#This Row],[Total Construction Cost ($)]]+Table1[[#This Row],[Land Value]])*('General Input Sheet'!$G$38/'General Input Sheet'!$G$43),Table1[[#This Row],[Total Construction Cost ($)]]+Table1[[#This Row],[Land Value]]),0)</f>
        <v>393714</v>
      </c>
      <c r="P2053" s="123" t="str" cm="1">
        <f t="array" ref="P2053">_xlfn.IFS(Table1[[#This Row],[Asset Class]]&lt;&gt;"Local","y",P$11=$E2053,"y",Table1[[#This Row],[Asset Class]]="Local","")</f>
        <v/>
      </c>
      <c r="Q2053" s="86" t="str" cm="1">
        <f t="array" ref="Q2053">_xlfn.IFS(Table1[[#This Row],[Asset Class]]&lt;&gt;"Local","y",Q$11=$E2053,"y",Table1[[#This Row],[Asset Class]]="Local","")</f>
        <v/>
      </c>
      <c r="R2053" s="86" t="str" cm="1">
        <f t="array" ref="R2053">_xlfn.IFS(Table1[[#This Row],[Asset Class]]&lt;&gt;"Local","y",R$11=$E2053,"y",Table1[[#This Row],[Asset Class]]="Local","")</f>
        <v/>
      </c>
      <c r="S2053" s="341" t="str" cm="1">
        <f t="array" ref="S2053">_xlfn.IFS(Table1[[#This Row],[Asset Class]]&lt;&gt;"Local","y",S$11=$E2053,"y",Table1[[#This Row],[Asset Class]]="Local","")</f>
        <v>y</v>
      </c>
      <c r="T2053" s="50"/>
      <c r="U2053" s="95" t="str">
        <f>IF(Table1[[#This Row],[Asset Class]]&lt;&gt;"Local",0.25,IF(P2053="y",1,""))</f>
        <v/>
      </c>
      <c r="V2053" s="415" t="str">
        <f>IF(Table1[[#This Row],[Asset Class]]&lt;&gt;"Local",0.25,IF(Q2053="y",1,""))</f>
        <v/>
      </c>
      <c r="W2053" s="415" t="str">
        <f>IF(Table1[[#This Row],[Asset Class]]&lt;&gt;"Local",0.25,IF(R2053="y",1,""))</f>
        <v/>
      </c>
      <c r="X2053" s="415">
        <f>IF(Table1[[#This Row],[Asset Class]]&lt;&gt;"Local",0.25,IF(S2053="y",1,""))</f>
        <v>1</v>
      </c>
      <c r="Y2053" s="95">
        <f t="shared" si="186"/>
        <v>1</v>
      </c>
      <c r="Z2053" s="50"/>
      <c r="AA2053" s="257" t="str">
        <f t="shared" si="187"/>
        <v/>
      </c>
      <c r="AB2053" s="258" t="str">
        <f t="shared" si="188"/>
        <v/>
      </c>
      <c r="AC2053" s="258" t="str">
        <f t="shared" si="189"/>
        <v/>
      </c>
      <c r="AD2053" s="258">
        <f t="shared" si="190"/>
        <v>393714</v>
      </c>
      <c r="AE2053" s="259">
        <f t="shared" si="191"/>
        <v>393714</v>
      </c>
    </row>
    <row r="2054" spans="1:31">
      <c r="A2054" s="26"/>
      <c r="B2054" s="210" t="s">
        <v>3571</v>
      </c>
      <c r="C2054" s="211" t="s">
        <v>3572</v>
      </c>
      <c r="D2054" s="211" t="s">
        <v>111</v>
      </c>
      <c r="E2054" s="211" t="s">
        <v>107</v>
      </c>
      <c r="F2054" s="241" t="s">
        <v>103</v>
      </c>
      <c r="G2054" s="357">
        <v>0.5</v>
      </c>
      <c r="H2054" s="360">
        <v>1758.6670179601265</v>
      </c>
      <c r="I2054" s="365">
        <v>111.62041035606889</v>
      </c>
      <c r="J2054" s="332">
        <f>Table1[[#This Row],[Embellishment Area (m2)]]*Table1[[#This Row],[Construction Unit Rate ($/m)]]*Table1[[#This Row],[Embellishment Area Factor]]</f>
        <v>98151.567112196644</v>
      </c>
      <c r="K2054" s="246">
        <v>0</v>
      </c>
      <c r="L2054" s="337">
        <v>66.125722619436161</v>
      </c>
      <c r="M2054" s="88">
        <f>Table1[[#This Row],[Size of land (m2)]]*Table1[[#This Row],[Land Unit Rate ($/m2)]]</f>
        <v>0</v>
      </c>
      <c r="N2054" s="244">
        <v>2021</v>
      </c>
      <c r="O2054" s="202">
        <f>ROUND(IF(Table1[[#This Row],[Valuation Year]]=2016,(Table1[[#This Row],[Total Construction Cost ($)]]+Table1[[#This Row],[Land Value]])*('General Input Sheet'!$G$38/'General Input Sheet'!$G$43),Table1[[#This Row],[Total Construction Cost ($)]]+Table1[[#This Row],[Land Value]]),0)</f>
        <v>98152</v>
      </c>
      <c r="P2054" s="123" t="str" cm="1">
        <f t="array" ref="P2054">_xlfn.IFS(Table1[[#This Row],[Asset Class]]&lt;&gt;"Local","y",P$11=$E2054,"y",Table1[[#This Row],[Asset Class]]="Local","")</f>
        <v>y</v>
      </c>
      <c r="Q2054" s="86" t="str" cm="1">
        <f t="array" ref="Q2054">_xlfn.IFS(Table1[[#This Row],[Asset Class]]&lt;&gt;"Local","y",Q$11=$E2054,"y",Table1[[#This Row],[Asset Class]]="Local","")</f>
        <v/>
      </c>
      <c r="R2054" s="86" t="str" cm="1">
        <f t="array" ref="R2054">_xlfn.IFS(Table1[[#This Row],[Asset Class]]&lt;&gt;"Local","y",R$11=$E2054,"y",Table1[[#This Row],[Asset Class]]="Local","")</f>
        <v/>
      </c>
      <c r="S2054" s="341" t="str" cm="1">
        <f t="array" ref="S2054">_xlfn.IFS(Table1[[#This Row],[Asset Class]]&lt;&gt;"Local","y",S$11=$E2054,"y",Table1[[#This Row],[Asset Class]]="Local","")</f>
        <v/>
      </c>
      <c r="T2054" s="50"/>
      <c r="U2054" s="95">
        <f>IF(Table1[[#This Row],[Asset Class]]&lt;&gt;"Local",0.25,IF(P2054="y",1,""))</f>
        <v>1</v>
      </c>
      <c r="V2054" s="415" t="str">
        <f>IF(Table1[[#This Row],[Asset Class]]&lt;&gt;"Local",0.25,IF(Q2054="y",1,""))</f>
        <v/>
      </c>
      <c r="W2054" s="415" t="str">
        <f>IF(Table1[[#This Row],[Asset Class]]&lt;&gt;"Local",0.25,IF(R2054="y",1,""))</f>
        <v/>
      </c>
      <c r="X2054" s="415" t="str">
        <f>IF(Table1[[#This Row],[Asset Class]]&lt;&gt;"Local",0.25,IF(S2054="y",1,""))</f>
        <v/>
      </c>
      <c r="Y2054" s="95">
        <f t="shared" si="186"/>
        <v>1</v>
      </c>
      <c r="Z2054" s="50"/>
      <c r="AA2054" s="257">
        <f t="shared" si="187"/>
        <v>98152</v>
      </c>
      <c r="AB2054" s="258" t="str">
        <f t="shared" si="188"/>
        <v/>
      </c>
      <c r="AC2054" s="258" t="str">
        <f t="shared" si="189"/>
        <v/>
      </c>
      <c r="AD2054" s="258" t="str">
        <f t="shared" si="190"/>
        <v/>
      </c>
      <c r="AE2054" s="259">
        <f t="shared" si="191"/>
        <v>98152</v>
      </c>
    </row>
    <row r="2055" spans="1:31">
      <c r="A2055" s="26"/>
      <c r="B2055" s="210" t="s">
        <v>3571</v>
      </c>
      <c r="C2055" s="211" t="s">
        <v>3573</v>
      </c>
      <c r="D2055" s="211" t="s">
        <v>111</v>
      </c>
      <c r="E2055" s="211" t="s">
        <v>107</v>
      </c>
      <c r="F2055" s="241" t="s">
        <v>108</v>
      </c>
      <c r="G2055" s="357">
        <v>0.5</v>
      </c>
      <c r="H2055" s="360">
        <v>26498.835264769092</v>
      </c>
      <c r="I2055" s="365">
        <v>111.62041035606889</v>
      </c>
      <c r="J2055" s="332">
        <f>Table1[[#This Row],[Embellishment Area (m2)]]*Table1[[#This Row],[Construction Unit Rate ($/m)]]*Table1[[#This Row],[Embellishment Area Factor]]</f>
        <v>1478905.4331056976</v>
      </c>
      <c r="K2055" s="246">
        <v>0</v>
      </c>
      <c r="L2055" s="337">
        <v>66.125722619436161</v>
      </c>
      <c r="M2055" s="88">
        <f>Table1[[#This Row],[Size of land (m2)]]*Table1[[#This Row],[Land Unit Rate ($/m2)]]</f>
        <v>0</v>
      </c>
      <c r="N2055" s="244">
        <v>2021</v>
      </c>
      <c r="O2055" s="202">
        <f>ROUND(IF(Table1[[#This Row],[Valuation Year]]=2016,(Table1[[#This Row],[Total Construction Cost ($)]]+Table1[[#This Row],[Land Value]])*('General Input Sheet'!$G$38/'General Input Sheet'!$G$43),Table1[[#This Row],[Total Construction Cost ($)]]+Table1[[#This Row],[Land Value]]),0)</f>
        <v>1478905</v>
      </c>
      <c r="P2055" s="123" t="str" cm="1">
        <f t="array" ref="P2055">_xlfn.IFS(Table1[[#This Row],[Asset Class]]&lt;&gt;"Local","y",P$11=$E2055,"y",Table1[[#This Row],[Asset Class]]="Local","")</f>
        <v>y</v>
      </c>
      <c r="Q2055" s="86" t="str" cm="1">
        <f t="array" ref="Q2055">_xlfn.IFS(Table1[[#This Row],[Asset Class]]&lt;&gt;"Local","y",Q$11=$E2055,"y",Table1[[#This Row],[Asset Class]]="Local","")</f>
        <v/>
      </c>
      <c r="R2055" s="86" t="str" cm="1">
        <f t="array" ref="R2055">_xlfn.IFS(Table1[[#This Row],[Asset Class]]&lt;&gt;"Local","y",R$11=$E2055,"y",Table1[[#This Row],[Asset Class]]="Local","")</f>
        <v/>
      </c>
      <c r="S2055" s="341" t="str" cm="1">
        <f t="array" ref="S2055">_xlfn.IFS(Table1[[#This Row],[Asset Class]]&lt;&gt;"Local","y",S$11=$E2055,"y",Table1[[#This Row],[Asset Class]]="Local","")</f>
        <v/>
      </c>
      <c r="T2055" s="50"/>
      <c r="U2055" s="95">
        <f>IF(Table1[[#This Row],[Asset Class]]&lt;&gt;"Local",0.25,IF(P2055="y",1,""))</f>
        <v>1</v>
      </c>
      <c r="V2055" s="415" t="str">
        <f>IF(Table1[[#This Row],[Asset Class]]&lt;&gt;"Local",0.25,IF(Q2055="y",1,""))</f>
        <v/>
      </c>
      <c r="W2055" s="415" t="str">
        <f>IF(Table1[[#This Row],[Asset Class]]&lt;&gt;"Local",0.25,IF(R2055="y",1,""))</f>
        <v/>
      </c>
      <c r="X2055" s="415" t="str">
        <f>IF(Table1[[#This Row],[Asset Class]]&lt;&gt;"Local",0.25,IF(S2055="y",1,""))</f>
        <v/>
      </c>
      <c r="Y2055" s="95">
        <f t="shared" si="186"/>
        <v>1</v>
      </c>
      <c r="Z2055" s="50"/>
      <c r="AA2055" s="257">
        <f t="shared" si="187"/>
        <v>1478905</v>
      </c>
      <c r="AB2055" s="258" t="str">
        <f t="shared" si="188"/>
        <v/>
      </c>
      <c r="AC2055" s="258" t="str">
        <f t="shared" si="189"/>
        <v/>
      </c>
      <c r="AD2055" s="258" t="str">
        <f t="shared" si="190"/>
        <v/>
      </c>
      <c r="AE2055" s="259">
        <f t="shared" si="191"/>
        <v>1478905</v>
      </c>
    </row>
    <row r="2056" spans="1:31">
      <c r="A2056" s="26"/>
      <c r="B2056" s="210" t="s">
        <v>3574</v>
      </c>
      <c r="C2056" s="211" t="s">
        <v>3575</v>
      </c>
      <c r="D2056" s="211" t="s">
        <v>111</v>
      </c>
      <c r="E2056" s="211" t="s">
        <v>107</v>
      </c>
      <c r="F2056" s="241" t="s">
        <v>108</v>
      </c>
      <c r="G2056" s="357">
        <v>0.5</v>
      </c>
      <c r="H2056" s="360">
        <v>4228.6630096005783</v>
      </c>
      <c r="I2056" s="365">
        <v>111.62041035606889</v>
      </c>
      <c r="J2056" s="332">
        <f>Table1[[#This Row],[Embellishment Area (m2)]]*Table1[[#This Row],[Construction Unit Rate ($/m)]]*Table1[[#This Row],[Embellishment Area Factor]]</f>
        <v>236002.55019457292</v>
      </c>
      <c r="K2056" s="246">
        <v>0</v>
      </c>
      <c r="L2056" s="337">
        <v>66.125722619436161</v>
      </c>
      <c r="M2056" s="88">
        <f>Table1[[#This Row],[Size of land (m2)]]*Table1[[#This Row],[Land Unit Rate ($/m2)]]</f>
        <v>0</v>
      </c>
      <c r="N2056" s="244">
        <v>2021</v>
      </c>
      <c r="O2056" s="202">
        <f>ROUND(IF(Table1[[#This Row],[Valuation Year]]=2016,(Table1[[#This Row],[Total Construction Cost ($)]]+Table1[[#This Row],[Land Value]])*('General Input Sheet'!$G$38/'General Input Sheet'!$G$43),Table1[[#This Row],[Total Construction Cost ($)]]+Table1[[#This Row],[Land Value]]),0)</f>
        <v>236003</v>
      </c>
      <c r="P2056" s="123" t="str" cm="1">
        <f t="array" ref="P2056">_xlfn.IFS(Table1[[#This Row],[Asset Class]]&lt;&gt;"Local","y",P$11=$E2056,"y",Table1[[#This Row],[Asset Class]]="Local","")</f>
        <v>y</v>
      </c>
      <c r="Q2056" s="86" t="str" cm="1">
        <f t="array" ref="Q2056">_xlfn.IFS(Table1[[#This Row],[Asset Class]]&lt;&gt;"Local","y",Q$11=$E2056,"y",Table1[[#This Row],[Asset Class]]="Local","")</f>
        <v/>
      </c>
      <c r="R2056" s="86" t="str" cm="1">
        <f t="array" ref="R2056">_xlfn.IFS(Table1[[#This Row],[Asset Class]]&lt;&gt;"Local","y",R$11=$E2056,"y",Table1[[#This Row],[Asset Class]]="Local","")</f>
        <v/>
      </c>
      <c r="S2056" s="341" t="str" cm="1">
        <f t="array" ref="S2056">_xlfn.IFS(Table1[[#This Row],[Asset Class]]&lt;&gt;"Local","y",S$11=$E2056,"y",Table1[[#This Row],[Asset Class]]="Local","")</f>
        <v/>
      </c>
      <c r="T2056" s="50"/>
      <c r="U2056" s="95">
        <f>IF(Table1[[#This Row],[Asset Class]]&lt;&gt;"Local",0.25,IF(P2056="y",1,""))</f>
        <v>1</v>
      </c>
      <c r="V2056" s="415" t="str">
        <f>IF(Table1[[#This Row],[Asset Class]]&lt;&gt;"Local",0.25,IF(Q2056="y",1,""))</f>
        <v/>
      </c>
      <c r="W2056" s="415" t="str">
        <f>IF(Table1[[#This Row],[Asset Class]]&lt;&gt;"Local",0.25,IF(R2056="y",1,""))</f>
        <v/>
      </c>
      <c r="X2056" s="415" t="str">
        <f>IF(Table1[[#This Row],[Asset Class]]&lt;&gt;"Local",0.25,IF(S2056="y",1,""))</f>
        <v/>
      </c>
      <c r="Y2056" s="95">
        <f t="shared" si="186"/>
        <v>1</v>
      </c>
      <c r="Z2056" s="50"/>
      <c r="AA2056" s="257">
        <f t="shared" si="187"/>
        <v>236003</v>
      </c>
      <c r="AB2056" s="258" t="str">
        <f t="shared" si="188"/>
        <v/>
      </c>
      <c r="AC2056" s="258" t="str">
        <f t="shared" si="189"/>
        <v/>
      </c>
      <c r="AD2056" s="258" t="str">
        <f t="shared" si="190"/>
        <v/>
      </c>
      <c r="AE2056" s="259">
        <f t="shared" si="191"/>
        <v>236003</v>
      </c>
    </row>
    <row r="2057" spans="1:31">
      <c r="A2057" s="26"/>
      <c r="B2057" s="210" t="s">
        <v>3576</v>
      </c>
      <c r="C2057" s="211" t="s">
        <v>3577</v>
      </c>
      <c r="D2057" s="211" t="s">
        <v>106</v>
      </c>
      <c r="E2057" s="211" t="s">
        <v>114</v>
      </c>
      <c r="F2057" s="241" t="s">
        <v>108</v>
      </c>
      <c r="G2057" s="357">
        <v>0.5</v>
      </c>
      <c r="H2057" s="360">
        <v>14347.89148867099</v>
      </c>
      <c r="I2057" s="365">
        <v>566.28724924743767</v>
      </c>
      <c r="J2057" s="332">
        <f>Table1[[#This Row],[Embellishment Area (m2)]]*Table1[[#This Row],[Construction Unit Rate ($/m)]]*Table1[[#This Row],[Embellishment Area Factor]]</f>
        <v>4062514.0018101092</v>
      </c>
      <c r="K2057" s="246">
        <v>0</v>
      </c>
      <c r="L2057" s="337">
        <v>75.676903388107434</v>
      </c>
      <c r="M2057" s="88">
        <f>Table1[[#This Row],[Size of land (m2)]]*Table1[[#This Row],[Land Unit Rate ($/m2)]]</f>
        <v>0</v>
      </c>
      <c r="N2057" s="244">
        <v>2021</v>
      </c>
      <c r="O2057" s="202">
        <f>ROUND(IF(Table1[[#This Row],[Valuation Year]]=2016,(Table1[[#This Row],[Total Construction Cost ($)]]+Table1[[#This Row],[Land Value]])*('General Input Sheet'!$G$38/'General Input Sheet'!$G$43),Table1[[#This Row],[Total Construction Cost ($)]]+Table1[[#This Row],[Land Value]]),0)</f>
        <v>4062514</v>
      </c>
      <c r="P2057" s="123" t="str" cm="1">
        <f t="array" ref="P2057">_xlfn.IFS(Table1[[#This Row],[Asset Class]]&lt;&gt;"Local","y",P$11=$E2057,"y",Table1[[#This Row],[Asset Class]]="Local","")</f>
        <v>y</v>
      </c>
      <c r="Q2057" s="86" t="str" cm="1">
        <f t="array" ref="Q2057">_xlfn.IFS(Table1[[#This Row],[Asset Class]]&lt;&gt;"Local","y",Q$11=$E2057,"y",Table1[[#This Row],[Asset Class]]="Local","")</f>
        <v>y</v>
      </c>
      <c r="R2057" s="86" t="str" cm="1">
        <f t="array" ref="R2057">_xlfn.IFS(Table1[[#This Row],[Asset Class]]&lt;&gt;"Local","y",R$11=$E2057,"y",Table1[[#This Row],[Asset Class]]="Local","")</f>
        <v>y</v>
      </c>
      <c r="S2057" s="341" t="str" cm="1">
        <f t="array" ref="S2057">_xlfn.IFS(Table1[[#This Row],[Asset Class]]&lt;&gt;"Local","y",S$11=$E2057,"y",Table1[[#This Row],[Asset Class]]="Local","")</f>
        <v>y</v>
      </c>
      <c r="T2057" s="50"/>
      <c r="U2057" s="95">
        <f>IF(Table1[[#This Row],[Asset Class]]&lt;&gt;"Local",0.25,IF(P2057="y",1,""))</f>
        <v>0.25</v>
      </c>
      <c r="V2057" s="415">
        <f>IF(Table1[[#This Row],[Asset Class]]&lt;&gt;"Local",0.25,IF(Q2057="y",1,""))</f>
        <v>0.25</v>
      </c>
      <c r="W2057" s="415">
        <f>IF(Table1[[#This Row],[Asset Class]]&lt;&gt;"Local",0.25,IF(R2057="y",1,""))</f>
        <v>0.25</v>
      </c>
      <c r="X2057" s="415">
        <f>IF(Table1[[#This Row],[Asset Class]]&lt;&gt;"Local",0.25,IF(S2057="y",1,""))</f>
        <v>0.25</v>
      </c>
      <c r="Y2057" s="95">
        <f t="shared" si="186"/>
        <v>1</v>
      </c>
      <c r="Z2057" s="50"/>
      <c r="AA2057" s="257">
        <f t="shared" si="187"/>
        <v>1015628.5</v>
      </c>
      <c r="AB2057" s="258">
        <f t="shared" si="188"/>
        <v>1015628.5</v>
      </c>
      <c r="AC2057" s="258">
        <f t="shared" si="189"/>
        <v>1015628.5</v>
      </c>
      <c r="AD2057" s="258">
        <f t="shared" si="190"/>
        <v>1015628.5</v>
      </c>
      <c r="AE2057" s="259">
        <f t="shared" si="191"/>
        <v>4062514</v>
      </c>
    </row>
    <row r="2058" spans="1:31">
      <c r="A2058" s="26"/>
      <c r="B2058" s="210" t="s">
        <v>3578</v>
      </c>
      <c r="C2058" s="211" t="s">
        <v>3579</v>
      </c>
      <c r="D2058" s="211" t="s">
        <v>111</v>
      </c>
      <c r="E2058" s="211" t="s">
        <v>102</v>
      </c>
      <c r="F2058" s="241" t="s">
        <v>108</v>
      </c>
      <c r="G2058" s="357">
        <v>0.5</v>
      </c>
      <c r="H2058" s="360">
        <v>1757.5697255312334</v>
      </c>
      <c r="I2058" s="365">
        <v>143.96305955739601</v>
      </c>
      <c r="J2058" s="332">
        <f>Table1[[#This Row],[Embellishment Area (m2)]]*Table1[[#This Row],[Construction Unit Rate ($/m)]]*Table1[[#This Row],[Embellishment Area Factor]]</f>
        <v>126512.55753646456</v>
      </c>
      <c r="K2058" s="246">
        <v>0</v>
      </c>
      <c r="L2058" s="337">
        <v>39.027494808321961</v>
      </c>
      <c r="M2058" s="88">
        <f>Table1[[#This Row],[Size of land (m2)]]*Table1[[#This Row],[Land Unit Rate ($/m2)]]</f>
        <v>0</v>
      </c>
      <c r="N2058" s="244">
        <v>2021</v>
      </c>
      <c r="O2058" s="202">
        <f>ROUND(IF(Table1[[#This Row],[Valuation Year]]=2016,(Table1[[#This Row],[Total Construction Cost ($)]]+Table1[[#This Row],[Land Value]])*('General Input Sheet'!$G$38/'General Input Sheet'!$G$43),Table1[[#This Row],[Total Construction Cost ($)]]+Table1[[#This Row],[Land Value]]),0)</f>
        <v>126513</v>
      </c>
      <c r="P2058" s="123" t="str" cm="1">
        <f t="array" ref="P2058">_xlfn.IFS(Table1[[#This Row],[Asset Class]]&lt;&gt;"Local","y",P$11=$E2058,"y",Table1[[#This Row],[Asset Class]]="Local","")</f>
        <v/>
      </c>
      <c r="Q2058" s="86" t="str" cm="1">
        <f t="array" ref="Q2058">_xlfn.IFS(Table1[[#This Row],[Asset Class]]&lt;&gt;"Local","y",Q$11=$E2058,"y",Table1[[#This Row],[Asset Class]]="Local","")</f>
        <v/>
      </c>
      <c r="R2058" s="86" t="str" cm="1">
        <f t="array" ref="R2058">_xlfn.IFS(Table1[[#This Row],[Asset Class]]&lt;&gt;"Local","y",R$11=$E2058,"y",Table1[[#This Row],[Asset Class]]="Local","")</f>
        <v>y</v>
      </c>
      <c r="S2058" s="341" t="str" cm="1">
        <f t="array" ref="S2058">_xlfn.IFS(Table1[[#This Row],[Asset Class]]&lt;&gt;"Local","y",S$11=$E2058,"y",Table1[[#This Row],[Asset Class]]="Local","")</f>
        <v/>
      </c>
      <c r="T2058" s="50"/>
      <c r="U2058" s="95" t="str">
        <f>IF(Table1[[#This Row],[Asset Class]]&lt;&gt;"Local",0.25,IF(P2058="y",1,""))</f>
        <v/>
      </c>
      <c r="V2058" s="415" t="str">
        <f>IF(Table1[[#This Row],[Asset Class]]&lt;&gt;"Local",0.25,IF(Q2058="y",1,""))</f>
        <v/>
      </c>
      <c r="W2058" s="415">
        <f>IF(Table1[[#This Row],[Asset Class]]&lt;&gt;"Local",0.25,IF(R2058="y",1,""))</f>
        <v>1</v>
      </c>
      <c r="X2058" s="415" t="str">
        <f>IF(Table1[[#This Row],[Asset Class]]&lt;&gt;"Local",0.25,IF(S2058="y",1,""))</f>
        <v/>
      </c>
      <c r="Y2058" s="95">
        <f t="shared" si="186"/>
        <v>1</v>
      </c>
      <c r="Z2058" s="50"/>
      <c r="AA2058" s="257" t="str">
        <f t="shared" si="187"/>
        <v/>
      </c>
      <c r="AB2058" s="258" t="str">
        <f t="shared" si="188"/>
        <v/>
      </c>
      <c r="AC2058" s="258">
        <f t="shared" si="189"/>
        <v>126513</v>
      </c>
      <c r="AD2058" s="258" t="str">
        <f t="shared" si="190"/>
        <v/>
      </c>
      <c r="AE2058" s="259">
        <f t="shared" si="191"/>
        <v>126513</v>
      </c>
    </row>
    <row r="2059" spans="1:31">
      <c r="A2059" s="26"/>
      <c r="B2059" s="210" t="s">
        <v>3578</v>
      </c>
      <c r="C2059" s="211" t="s">
        <v>3580</v>
      </c>
      <c r="D2059" s="211" t="s">
        <v>111</v>
      </c>
      <c r="E2059" s="211" t="s">
        <v>102</v>
      </c>
      <c r="F2059" s="241" t="s">
        <v>108</v>
      </c>
      <c r="G2059" s="357">
        <v>0.5</v>
      </c>
      <c r="H2059" s="360">
        <v>1223.8218648761469</v>
      </c>
      <c r="I2059" s="365">
        <v>143.96305955739601</v>
      </c>
      <c r="J2059" s="332">
        <f>Table1[[#This Row],[Embellishment Area (m2)]]*Table1[[#This Row],[Construction Unit Rate ($/m)]]*Table1[[#This Row],[Embellishment Area Factor]]</f>
        <v>88092.570010404103</v>
      </c>
      <c r="K2059" s="246">
        <v>0</v>
      </c>
      <c r="L2059" s="337">
        <v>39.027494808321961</v>
      </c>
      <c r="M2059" s="88">
        <f>Table1[[#This Row],[Size of land (m2)]]*Table1[[#This Row],[Land Unit Rate ($/m2)]]</f>
        <v>0</v>
      </c>
      <c r="N2059" s="244">
        <v>2021</v>
      </c>
      <c r="O2059" s="202">
        <f>ROUND(IF(Table1[[#This Row],[Valuation Year]]=2016,(Table1[[#This Row],[Total Construction Cost ($)]]+Table1[[#This Row],[Land Value]])*('General Input Sheet'!$G$38/'General Input Sheet'!$G$43),Table1[[#This Row],[Total Construction Cost ($)]]+Table1[[#This Row],[Land Value]]),0)</f>
        <v>88093</v>
      </c>
      <c r="P2059" s="123" t="str" cm="1">
        <f t="array" ref="P2059">_xlfn.IFS(Table1[[#This Row],[Asset Class]]&lt;&gt;"Local","y",P$11=$E2059,"y",Table1[[#This Row],[Asset Class]]="Local","")</f>
        <v/>
      </c>
      <c r="Q2059" s="86" t="str" cm="1">
        <f t="array" ref="Q2059">_xlfn.IFS(Table1[[#This Row],[Asset Class]]&lt;&gt;"Local","y",Q$11=$E2059,"y",Table1[[#This Row],[Asset Class]]="Local","")</f>
        <v/>
      </c>
      <c r="R2059" s="86" t="str" cm="1">
        <f t="array" ref="R2059">_xlfn.IFS(Table1[[#This Row],[Asset Class]]&lt;&gt;"Local","y",R$11=$E2059,"y",Table1[[#This Row],[Asset Class]]="Local","")</f>
        <v>y</v>
      </c>
      <c r="S2059" s="341" t="str" cm="1">
        <f t="array" ref="S2059">_xlfn.IFS(Table1[[#This Row],[Asset Class]]&lt;&gt;"Local","y",S$11=$E2059,"y",Table1[[#This Row],[Asset Class]]="Local","")</f>
        <v/>
      </c>
      <c r="T2059" s="50"/>
      <c r="U2059" s="95" t="str">
        <f>IF(Table1[[#This Row],[Asset Class]]&lt;&gt;"Local",0.25,IF(P2059="y",1,""))</f>
        <v/>
      </c>
      <c r="V2059" s="415" t="str">
        <f>IF(Table1[[#This Row],[Asset Class]]&lt;&gt;"Local",0.25,IF(Q2059="y",1,""))</f>
        <v/>
      </c>
      <c r="W2059" s="415">
        <f>IF(Table1[[#This Row],[Asset Class]]&lt;&gt;"Local",0.25,IF(R2059="y",1,""))</f>
        <v>1</v>
      </c>
      <c r="X2059" s="415" t="str">
        <f>IF(Table1[[#This Row],[Asset Class]]&lt;&gt;"Local",0.25,IF(S2059="y",1,""))</f>
        <v/>
      </c>
      <c r="Y2059" s="95">
        <f t="shared" si="186"/>
        <v>1</v>
      </c>
      <c r="Z2059" s="50"/>
      <c r="AA2059" s="257" t="str">
        <f t="shared" si="187"/>
        <v/>
      </c>
      <c r="AB2059" s="258" t="str">
        <f t="shared" si="188"/>
        <v/>
      </c>
      <c r="AC2059" s="258">
        <f t="shared" si="189"/>
        <v>88093</v>
      </c>
      <c r="AD2059" s="258" t="str">
        <f t="shared" si="190"/>
        <v/>
      </c>
      <c r="AE2059" s="259">
        <f t="shared" si="191"/>
        <v>88093</v>
      </c>
    </row>
    <row r="2060" spans="1:31">
      <c r="A2060" s="26"/>
      <c r="B2060" s="210" t="s">
        <v>3578</v>
      </c>
      <c r="C2060" s="211" t="s">
        <v>3581</v>
      </c>
      <c r="D2060" s="211" t="s">
        <v>111</v>
      </c>
      <c r="E2060" s="211" t="s">
        <v>102</v>
      </c>
      <c r="F2060" s="241" t="s">
        <v>103</v>
      </c>
      <c r="G2060" s="357">
        <v>0.5</v>
      </c>
      <c r="H2060" s="360">
        <v>3835.7230513896998</v>
      </c>
      <c r="I2060" s="365">
        <v>143.96305955739601</v>
      </c>
      <c r="J2060" s="332">
        <f>Table1[[#This Row],[Embellishment Area (m2)]]*Table1[[#This Row],[Construction Unit Rate ($/m)]]*Table1[[#This Row],[Embellishment Area Factor]]</f>
        <v>276101.21304644604</v>
      </c>
      <c r="K2060" s="246">
        <v>0</v>
      </c>
      <c r="L2060" s="337">
        <v>39.027494808321961</v>
      </c>
      <c r="M2060" s="88">
        <f>Table1[[#This Row],[Size of land (m2)]]*Table1[[#This Row],[Land Unit Rate ($/m2)]]</f>
        <v>0</v>
      </c>
      <c r="N2060" s="244">
        <v>2021</v>
      </c>
      <c r="O2060" s="202">
        <f>ROUND(IF(Table1[[#This Row],[Valuation Year]]=2016,(Table1[[#This Row],[Total Construction Cost ($)]]+Table1[[#This Row],[Land Value]])*('General Input Sheet'!$G$38/'General Input Sheet'!$G$43),Table1[[#This Row],[Total Construction Cost ($)]]+Table1[[#This Row],[Land Value]]),0)</f>
        <v>276101</v>
      </c>
      <c r="P2060" s="123" t="str" cm="1">
        <f t="array" ref="P2060">_xlfn.IFS(Table1[[#This Row],[Asset Class]]&lt;&gt;"Local","y",P$11=$E2060,"y",Table1[[#This Row],[Asset Class]]="Local","")</f>
        <v/>
      </c>
      <c r="Q2060" s="86" t="str" cm="1">
        <f t="array" ref="Q2060">_xlfn.IFS(Table1[[#This Row],[Asset Class]]&lt;&gt;"Local","y",Q$11=$E2060,"y",Table1[[#This Row],[Asset Class]]="Local","")</f>
        <v/>
      </c>
      <c r="R2060" s="86" t="str" cm="1">
        <f t="array" ref="R2060">_xlfn.IFS(Table1[[#This Row],[Asset Class]]&lt;&gt;"Local","y",R$11=$E2060,"y",Table1[[#This Row],[Asset Class]]="Local","")</f>
        <v>y</v>
      </c>
      <c r="S2060" s="341" t="str" cm="1">
        <f t="array" ref="S2060">_xlfn.IFS(Table1[[#This Row],[Asset Class]]&lt;&gt;"Local","y",S$11=$E2060,"y",Table1[[#This Row],[Asset Class]]="Local","")</f>
        <v/>
      </c>
      <c r="T2060" s="50"/>
      <c r="U2060" s="95" t="str">
        <f>IF(Table1[[#This Row],[Asset Class]]&lt;&gt;"Local",0.25,IF(P2060="y",1,""))</f>
        <v/>
      </c>
      <c r="V2060" s="415" t="str">
        <f>IF(Table1[[#This Row],[Asset Class]]&lt;&gt;"Local",0.25,IF(Q2060="y",1,""))</f>
        <v/>
      </c>
      <c r="W2060" s="415">
        <f>IF(Table1[[#This Row],[Asset Class]]&lt;&gt;"Local",0.25,IF(R2060="y",1,""))</f>
        <v>1</v>
      </c>
      <c r="X2060" s="415" t="str">
        <f>IF(Table1[[#This Row],[Asset Class]]&lt;&gt;"Local",0.25,IF(S2060="y",1,""))</f>
        <v/>
      </c>
      <c r="Y2060" s="95">
        <f t="shared" si="186"/>
        <v>1</v>
      </c>
      <c r="Z2060" s="50"/>
      <c r="AA2060" s="257" t="str">
        <f t="shared" si="187"/>
        <v/>
      </c>
      <c r="AB2060" s="258" t="str">
        <f t="shared" si="188"/>
        <v/>
      </c>
      <c r="AC2060" s="258">
        <f t="shared" si="189"/>
        <v>276101</v>
      </c>
      <c r="AD2060" s="258" t="str">
        <f t="shared" si="190"/>
        <v/>
      </c>
      <c r="AE2060" s="259">
        <f t="shared" si="191"/>
        <v>276101</v>
      </c>
    </row>
    <row r="2061" spans="1:31">
      <c r="A2061" s="26"/>
      <c r="B2061" s="210" t="s">
        <v>3582</v>
      </c>
      <c r="C2061" s="211" t="s">
        <v>3583</v>
      </c>
      <c r="D2061" s="211" t="s">
        <v>111</v>
      </c>
      <c r="E2061" s="211" t="s">
        <v>143</v>
      </c>
      <c r="F2061" s="241" t="s">
        <v>103</v>
      </c>
      <c r="G2061" s="357">
        <v>0.5</v>
      </c>
      <c r="H2061" s="360">
        <v>345.98979418172871</v>
      </c>
      <c r="I2061" s="365">
        <v>115.6419902144599</v>
      </c>
      <c r="J2061" s="332">
        <f>Table1[[#This Row],[Embellishment Area (m2)]]*Table1[[#This Row],[Construction Unit Rate ($/m)]]*Table1[[#This Row],[Embellishment Area Factor]]</f>
        <v>20005.474196533232</v>
      </c>
      <c r="K2061" s="246">
        <v>0</v>
      </c>
      <c r="L2061" s="337">
        <v>85.331826959272703</v>
      </c>
      <c r="M2061" s="88">
        <f>Table1[[#This Row],[Size of land (m2)]]*Table1[[#This Row],[Land Unit Rate ($/m2)]]</f>
        <v>0</v>
      </c>
      <c r="N2061" s="244">
        <v>2021</v>
      </c>
      <c r="O2061" s="202">
        <f>ROUND(IF(Table1[[#This Row],[Valuation Year]]=2016,(Table1[[#This Row],[Total Construction Cost ($)]]+Table1[[#This Row],[Land Value]])*('General Input Sheet'!$G$38/'General Input Sheet'!$G$43),Table1[[#This Row],[Total Construction Cost ($)]]+Table1[[#This Row],[Land Value]]),0)</f>
        <v>20005</v>
      </c>
      <c r="P2061" s="123" t="str" cm="1">
        <f t="array" ref="P2061">_xlfn.IFS(Table1[[#This Row],[Asset Class]]&lt;&gt;"Local","y",P$11=$E2061,"y",Table1[[#This Row],[Asset Class]]="Local","")</f>
        <v/>
      </c>
      <c r="Q2061" s="86" t="str" cm="1">
        <f t="array" ref="Q2061">_xlfn.IFS(Table1[[#This Row],[Asset Class]]&lt;&gt;"Local","y",Q$11=$E2061,"y",Table1[[#This Row],[Asset Class]]="Local","")</f>
        <v>y</v>
      </c>
      <c r="R2061" s="86" t="str" cm="1">
        <f t="array" ref="R2061">_xlfn.IFS(Table1[[#This Row],[Asset Class]]&lt;&gt;"Local","y",R$11=$E2061,"y",Table1[[#This Row],[Asset Class]]="Local","")</f>
        <v/>
      </c>
      <c r="S2061" s="341" t="str" cm="1">
        <f t="array" ref="S2061">_xlfn.IFS(Table1[[#This Row],[Asset Class]]&lt;&gt;"Local","y",S$11=$E2061,"y",Table1[[#This Row],[Asset Class]]="Local","")</f>
        <v/>
      </c>
      <c r="T2061" s="50"/>
      <c r="U2061" s="95" t="str">
        <f>IF(Table1[[#This Row],[Asset Class]]&lt;&gt;"Local",0.25,IF(P2061="y",1,""))</f>
        <v/>
      </c>
      <c r="V2061" s="415">
        <f>IF(Table1[[#This Row],[Asset Class]]&lt;&gt;"Local",0.25,IF(Q2061="y",1,""))</f>
        <v>1</v>
      </c>
      <c r="W2061" s="415" t="str">
        <f>IF(Table1[[#This Row],[Asset Class]]&lt;&gt;"Local",0.25,IF(R2061="y",1,""))</f>
        <v/>
      </c>
      <c r="X2061" s="415" t="str">
        <f>IF(Table1[[#This Row],[Asset Class]]&lt;&gt;"Local",0.25,IF(S2061="y",1,""))</f>
        <v/>
      </c>
      <c r="Y2061" s="95">
        <f t="shared" si="186"/>
        <v>1</v>
      </c>
      <c r="Z2061" s="50"/>
      <c r="AA2061" s="257" t="str">
        <f t="shared" si="187"/>
        <v/>
      </c>
      <c r="AB2061" s="258">
        <f t="shared" si="188"/>
        <v>20005</v>
      </c>
      <c r="AC2061" s="258" t="str">
        <f t="shared" si="189"/>
        <v/>
      </c>
      <c r="AD2061" s="258" t="str">
        <f t="shared" si="190"/>
        <v/>
      </c>
      <c r="AE2061" s="259">
        <f t="shared" si="191"/>
        <v>20005</v>
      </c>
    </row>
    <row r="2062" spans="1:31">
      <c r="A2062" s="26"/>
      <c r="B2062" s="210" t="s">
        <v>3584</v>
      </c>
      <c r="C2062" s="211" t="s">
        <v>3585</v>
      </c>
      <c r="D2062" s="211" t="s">
        <v>111</v>
      </c>
      <c r="E2062" s="211" t="s">
        <v>114</v>
      </c>
      <c r="F2062" s="241" t="s">
        <v>108</v>
      </c>
      <c r="G2062" s="357">
        <v>0.5</v>
      </c>
      <c r="H2062" s="360">
        <v>9848.1443096210605</v>
      </c>
      <c r="I2062" s="365">
        <v>77.371645491830151</v>
      </c>
      <c r="J2062" s="332">
        <f>Table1[[#This Row],[Embellishment Area (m2)]]*Table1[[#This Row],[Construction Unit Rate ($/m)]]*Table1[[#This Row],[Embellishment Area Factor]]</f>
        <v>380983.56513819256</v>
      </c>
      <c r="K2062" s="246">
        <v>0</v>
      </c>
      <c r="L2062" s="337">
        <v>51.919695325664051</v>
      </c>
      <c r="M2062" s="88">
        <f>Table1[[#This Row],[Size of land (m2)]]*Table1[[#This Row],[Land Unit Rate ($/m2)]]</f>
        <v>0</v>
      </c>
      <c r="N2062" s="244">
        <v>2021</v>
      </c>
      <c r="O2062" s="202">
        <f>ROUND(IF(Table1[[#This Row],[Valuation Year]]=2016,(Table1[[#This Row],[Total Construction Cost ($)]]+Table1[[#This Row],[Land Value]])*('General Input Sheet'!$G$38/'General Input Sheet'!$G$43),Table1[[#This Row],[Total Construction Cost ($)]]+Table1[[#This Row],[Land Value]]),0)</f>
        <v>380984</v>
      </c>
      <c r="P2062" s="123" t="str" cm="1">
        <f t="array" ref="P2062">_xlfn.IFS(Table1[[#This Row],[Asset Class]]&lt;&gt;"Local","y",P$11=$E2062,"y",Table1[[#This Row],[Asset Class]]="Local","")</f>
        <v/>
      </c>
      <c r="Q2062" s="86" t="str" cm="1">
        <f t="array" ref="Q2062">_xlfn.IFS(Table1[[#This Row],[Asset Class]]&lt;&gt;"Local","y",Q$11=$E2062,"y",Table1[[#This Row],[Asset Class]]="Local","")</f>
        <v/>
      </c>
      <c r="R2062" s="86" t="str" cm="1">
        <f t="array" ref="R2062">_xlfn.IFS(Table1[[#This Row],[Asset Class]]&lt;&gt;"Local","y",R$11=$E2062,"y",Table1[[#This Row],[Asset Class]]="Local","")</f>
        <v/>
      </c>
      <c r="S2062" s="341" t="str" cm="1">
        <f t="array" ref="S2062">_xlfn.IFS(Table1[[#This Row],[Asset Class]]&lt;&gt;"Local","y",S$11=$E2062,"y",Table1[[#This Row],[Asset Class]]="Local","")</f>
        <v>y</v>
      </c>
      <c r="T2062" s="50"/>
      <c r="U2062" s="95" t="str">
        <f>IF(Table1[[#This Row],[Asset Class]]&lt;&gt;"Local",0.25,IF(P2062="y",1,""))</f>
        <v/>
      </c>
      <c r="V2062" s="415" t="str">
        <f>IF(Table1[[#This Row],[Asset Class]]&lt;&gt;"Local",0.25,IF(Q2062="y",1,""))</f>
        <v/>
      </c>
      <c r="W2062" s="415" t="str">
        <f>IF(Table1[[#This Row],[Asset Class]]&lt;&gt;"Local",0.25,IF(R2062="y",1,""))</f>
        <v/>
      </c>
      <c r="X2062" s="415">
        <f>IF(Table1[[#This Row],[Asset Class]]&lt;&gt;"Local",0.25,IF(S2062="y",1,""))</f>
        <v>1</v>
      </c>
      <c r="Y2062" s="95">
        <f t="shared" si="186"/>
        <v>1</v>
      </c>
      <c r="Z2062" s="50"/>
      <c r="AA2062" s="257" t="str">
        <f t="shared" si="187"/>
        <v/>
      </c>
      <c r="AB2062" s="258" t="str">
        <f t="shared" si="188"/>
        <v/>
      </c>
      <c r="AC2062" s="258" t="str">
        <f t="shared" si="189"/>
        <v/>
      </c>
      <c r="AD2062" s="258">
        <f t="shared" si="190"/>
        <v>380984</v>
      </c>
      <c r="AE2062" s="259">
        <f t="shared" si="191"/>
        <v>380984</v>
      </c>
    </row>
    <row r="2063" spans="1:31">
      <c r="A2063" s="26"/>
      <c r="B2063" s="210" t="s">
        <v>3586</v>
      </c>
      <c r="C2063" s="211" t="s">
        <v>3587</v>
      </c>
      <c r="D2063" s="211" t="s">
        <v>106</v>
      </c>
      <c r="E2063" s="211" t="s">
        <v>114</v>
      </c>
      <c r="F2063" s="241" t="s">
        <v>103</v>
      </c>
      <c r="G2063" s="357">
        <v>0.5</v>
      </c>
      <c r="H2063" s="360">
        <v>3818.5145048560476</v>
      </c>
      <c r="I2063" s="365">
        <v>566.28724924743767</v>
      </c>
      <c r="J2063" s="332">
        <f>Table1[[#This Row],[Embellishment Area (m2)]]*Table1[[#This Row],[Construction Unit Rate ($/m)]]*Table1[[#This Row],[Embellishment Area Factor]]</f>
        <v>1081188.0375831863</v>
      </c>
      <c r="K2063" s="246">
        <v>0</v>
      </c>
      <c r="L2063" s="337">
        <v>75.676903388107434</v>
      </c>
      <c r="M2063" s="88">
        <f>Table1[[#This Row],[Size of land (m2)]]*Table1[[#This Row],[Land Unit Rate ($/m2)]]</f>
        <v>0</v>
      </c>
      <c r="N2063" s="244">
        <v>2021</v>
      </c>
      <c r="O2063" s="202">
        <f>ROUND(IF(Table1[[#This Row],[Valuation Year]]=2016,(Table1[[#This Row],[Total Construction Cost ($)]]+Table1[[#This Row],[Land Value]])*('General Input Sheet'!$G$38/'General Input Sheet'!$G$43),Table1[[#This Row],[Total Construction Cost ($)]]+Table1[[#This Row],[Land Value]]),0)</f>
        <v>1081188</v>
      </c>
      <c r="P2063" s="123" t="str" cm="1">
        <f t="array" ref="P2063">_xlfn.IFS(Table1[[#This Row],[Asset Class]]&lt;&gt;"Local","y",P$11=$E2063,"y",Table1[[#This Row],[Asset Class]]="Local","")</f>
        <v>y</v>
      </c>
      <c r="Q2063" s="86" t="str" cm="1">
        <f t="array" ref="Q2063">_xlfn.IFS(Table1[[#This Row],[Asset Class]]&lt;&gt;"Local","y",Q$11=$E2063,"y",Table1[[#This Row],[Asset Class]]="Local","")</f>
        <v>y</v>
      </c>
      <c r="R2063" s="86" t="str" cm="1">
        <f t="array" ref="R2063">_xlfn.IFS(Table1[[#This Row],[Asset Class]]&lt;&gt;"Local","y",R$11=$E2063,"y",Table1[[#This Row],[Asset Class]]="Local","")</f>
        <v>y</v>
      </c>
      <c r="S2063" s="341" t="str" cm="1">
        <f t="array" ref="S2063">_xlfn.IFS(Table1[[#This Row],[Asset Class]]&lt;&gt;"Local","y",S$11=$E2063,"y",Table1[[#This Row],[Asset Class]]="Local","")</f>
        <v>y</v>
      </c>
      <c r="T2063" s="50"/>
      <c r="U2063" s="95">
        <f>IF(Table1[[#This Row],[Asset Class]]&lt;&gt;"Local",0.25,IF(P2063="y",1,""))</f>
        <v>0.25</v>
      </c>
      <c r="V2063" s="415">
        <f>IF(Table1[[#This Row],[Asset Class]]&lt;&gt;"Local",0.25,IF(Q2063="y",1,""))</f>
        <v>0.25</v>
      </c>
      <c r="W2063" s="415">
        <f>IF(Table1[[#This Row],[Asset Class]]&lt;&gt;"Local",0.25,IF(R2063="y",1,""))</f>
        <v>0.25</v>
      </c>
      <c r="X2063" s="415">
        <f>IF(Table1[[#This Row],[Asset Class]]&lt;&gt;"Local",0.25,IF(S2063="y",1,""))</f>
        <v>0.25</v>
      </c>
      <c r="Y2063" s="95">
        <f t="shared" ref="Y2063:Y2126" si="192">SUM(U2063:X2063)</f>
        <v>1</v>
      </c>
      <c r="Z2063" s="50"/>
      <c r="AA2063" s="257">
        <f t="shared" ref="AA2063:AA2126" si="193">IF(U2063="","",(U2063/$Y2063)*$O2063)</f>
        <v>270297</v>
      </c>
      <c r="AB2063" s="258">
        <f t="shared" ref="AB2063:AB2126" si="194">IF(V2063="","",(V2063/$Y2063)*$O2063)</f>
        <v>270297</v>
      </c>
      <c r="AC2063" s="258">
        <f t="shared" ref="AC2063:AC2126" si="195">IF(W2063="","",(W2063/$Y2063)*$O2063)</f>
        <v>270297</v>
      </c>
      <c r="AD2063" s="258">
        <f t="shared" ref="AD2063:AD2126" si="196">IF(X2063="","",(X2063/$Y2063)*$O2063)</f>
        <v>270297</v>
      </c>
      <c r="AE2063" s="259">
        <f t="shared" ref="AE2063:AE2126" si="197">SUM(AA2063:AD2063)</f>
        <v>1081188</v>
      </c>
    </row>
    <row r="2064" spans="1:31">
      <c r="A2064" s="26"/>
      <c r="B2064" s="210" t="s">
        <v>3588</v>
      </c>
      <c r="C2064" s="211" t="s">
        <v>3589</v>
      </c>
      <c r="D2064" s="211" t="s">
        <v>111</v>
      </c>
      <c r="E2064" s="211" t="s">
        <v>102</v>
      </c>
      <c r="F2064" s="241" t="s">
        <v>103</v>
      </c>
      <c r="G2064" s="357">
        <v>0.5</v>
      </c>
      <c r="H2064" s="360">
        <v>1319.0316398378241</v>
      </c>
      <c r="I2064" s="365">
        <v>143.96305955739601</v>
      </c>
      <c r="J2064" s="332">
        <f>Table1[[#This Row],[Embellishment Area (m2)]]*Table1[[#This Row],[Construction Unit Rate ($/m)]]*Table1[[#This Row],[Embellishment Area Factor]]</f>
        <v>94945.915262031194</v>
      </c>
      <c r="K2064" s="246">
        <v>0</v>
      </c>
      <c r="L2064" s="337">
        <v>39.027494808321961</v>
      </c>
      <c r="M2064" s="88">
        <f>Table1[[#This Row],[Size of land (m2)]]*Table1[[#This Row],[Land Unit Rate ($/m2)]]</f>
        <v>0</v>
      </c>
      <c r="N2064" s="244">
        <v>2021</v>
      </c>
      <c r="O2064" s="202">
        <f>ROUND(IF(Table1[[#This Row],[Valuation Year]]=2016,(Table1[[#This Row],[Total Construction Cost ($)]]+Table1[[#This Row],[Land Value]])*('General Input Sheet'!$G$38/'General Input Sheet'!$G$43),Table1[[#This Row],[Total Construction Cost ($)]]+Table1[[#This Row],[Land Value]]),0)</f>
        <v>94946</v>
      </c>
      <c r="P2064" s="123" t="str" cm="1">
        <f t="array" ref="P2064">_xlfn.IFS(Table1[[#This Row],[Asset Class]]&lt;&gt;"Local","y",P$11=$E2064,"y",Table1[[#This Row],[Asset Class]]="Local","")</f>
        <v/>
      </c>
      <c r="Q2064" s="86" t="str" cm="1">
        <f t="array" ref="Q2064">_xlfn.IFS(Table1[[#This Row],[Asset Class]]&lt;&gt;"Local","y",Q$11=$E2064,"y",Table1[[#This Row],[Asset Class]]="Local","")</f>
        <v/>
      </c>
      <c r="R2064" s="86" t="str" cm="1">
        <f t="array" ref="R2064">_xlfn.IFS(Table1[[#This Row],[Asset Class]]&lt;&gt;"Local","y",R$11=$E2064,"y",Table1[[#This Row],[Asset Class]]="Local","")</f>
        <v>y</v>
      </c>
      <c r="S2064" s="341" t="str" cm="1">
        <f t="array" ref="S2064">_xlfn.IFS(Table1[[#This Row],[Asset Class]]&lt;&gt;"Local","y",S$11=$E2064,"y",Table1[[#This Row],[Asset Class]]="Local","")</f>
        <v/>
      </c>
      <c r="T2064" s="50"/>
      <c r="U2064" s="95" t="str">
        <f>IF(Table1[[#This Row],[Asset Class]]&lt;&gt;"Local",0.25,IF(P2064="y",1,""))</f>
        <v/>
      </c>
      <c r="V2064" s="415" t="str">
        <f>IF(Table1[[#This Row],[Asset Class]]&lt;&gt;"Local",0.25,IF(Q2064="y",1,""))</f>
        <v/>
      </c>
      <c r="W2064" s="415">
        <f>IF(Table1[[#This Row],[Asset Class]]&lt;&gt;"Local",0.25,IF(R2064="y",1,""))</f>
        <v>1</v>
      </c>
      <c r="X2064" s="415" t="str">
        <f>IF(Table1[[#This Row],[Asset Class]]&lt;&gt;"Local",0.25,IF(S2064="y",1,""))</f>
        <v/>
      </c>
      <c r="Y2064" s="95">
        <f t="shared" si="192"/>
        <v>1</v>
      </c>
      <c r="Z2064" s="50"/>
      <c r="AA2064" s="257" t="str">
        <f t="shared" si="193"/>
        <v/>
      </c>
      <c r="AB2064" s="258" t="str">
        <f t="shared" si="194"/>
        <v/>
      </c>
      <c r="AC2064" s="258">
        <f t="shared" si="195"/>
        <v>94946</v>
      </c>
      <c r="AD2064" s="258" t="str">
        <f t="shared" si="196"/>
        <v/>
      </c>
      <c r="AE2064" s="259">
        <f t="shared" si="197"/>
        <v>94946</v>
      </c>
    </row>
    <row r="2065" spans="1:31">
      <c r="A2065" s="26"/>
      <c r="B2065" s="210" t="s">
        <v>3590</v>
      </c>
      <c r="C2065" s="211" t="s">
        <v>3591</v>
      </c>
      <c r="D2065" s="211" t="s">
        <v>111</v>
      </c>
      <c r="E2065" s="211" t="s">
        <v>107</v>
      </c>
      <c r="F2065" s="241" t="s">
        <v>108</v>
      </c>
      <c r="G2065" s="357">
        <v>0.5</v>
      </c>
      <c r="H2065" s="360">
        <v>602.44367200413353</v>
      </c>
      <c r="I2065" s="365">
        <v>111.62041035606889</v>
      </c>
      <c r="J2065" s="332">
        <f>Table1[[#This Row],[Embellishment Area (m2)]]*Table1[[#This Row],[Construction Unit Rate ($/m)]]*Table1[[#This Row],[Embellishment Area Factor]]</f>
        <v>33622.50494275918</v>
      </c>
      <c r="K2065" s="246">
        <v>0</v>
      </c>
      <c r="L2065" s="337">
        <v>66.125722619436161</v>
      </c>
      <c r="M2065" s="88">
        <f>Table1[[#This Row],[Size of land (m2)]]*Table1[[#This Row],[Land Unit Rate ($/m2)]]</f>
        <v>0</v>
      </c>
      <c r="N2065" s="244">
        <v>2021</v>
      </c>
      <c r="O2065" s="202">
        <f>ROUND(IF(Table1[[#This Row],[Valuation Year]]=2016,(Table1[[#This Row],[Total Construction Cost ($)]]+Table1[[#This Row],[Land Value]])*('General Input Sheet'!$G$38/'General Input Sheet'!$G$43),Table1[[#This Row],[Total Construction Cost ($)]]+Table1[[#This Row],[Land Value]]),0)</f>
        <v>33623</v>
      </c>
      <c r="P2065" s="123" t="str" cm="1">
        <f t="array" ref="P2065">_xlfn.IFS(Table1[[#This Row],[Asset Class]]&lt;&gt;"Local","y",P$11=$E2065,"y",Table1[[#This Row],[Asset Class]]="Local","")</f>
        <v>y</v>
      </c>
      <c r="Q2065" s="86" t="str" cm="1">
        <f t="array" ref="Q2065">_xlfn.IFS(Table1[[#This Row],[Asset Class]]&lt;&gt;"Local","y",Q$11=$E2065,"y",Table1[[#This Row],[Asset Class]]="Local","")</f>
        <v/>
      </c>
      <c r="R2065" s="86" t="str" cm="1">
        <f t="array" ref="R2065">_xlfn.IFS(Table1[[#This Row],[Asset Class]]&lt;&gt;"Local","y",R$11=$E2065,"y",Table1[[#This Row],[Asset Class]]="Local","")</f>
        <v/>
      </c>
      <c r="S2065" s="341" t="str" cm="1">
        <f t="array" ref="S2065">_xlfn.IFS(Table1[[#This Row],[Asset Class]]&lt;&gt;"Local","y",S$11=$E2065,"y",Table1[[#This Row],[Asset Class]]="Local","")</f>
        <v/>
      </c>
      <c r="T2065" s="50"/>
      <c r="U2065" s="95">
        <f>IF(Table1[[#This Row],[Asset Class]]&lt;&gt;"Local",0.25,IF(P2065="y",1,""))</f>
        <v>1</v>
      </c>
      <c r="V2065" s="415" t="str">
        <f>IF(Table1[[#This Row],[Asset Class]]&lt;&gt;"Local",0.25,IF(Q2065="y",1,""))</f>
        <v/>
      </c>
      <c r="W2065" s="415" t="str">
        <f>IF(Table1[[#This Row],[Asset Class]]&lt;&gt;"Local",0.25,IF(R2065="y",1,""))</f>
        <v/>
      </c>
      <c r="X2065" s="415" t="str">
        <f>IF(Table1[[#This Row],[Asset Class]]&lt;&gt;"Local",0.25,IF(S2065="y",1,""))</f>
        <v/>
      </c>
      <c r="Y2065" s="95">
        <f t="shared" si="192"/>
        <v>1</v>
      </c>
      <c r="Z2065" s="50"/>
      <c r="AA2065" s="257">
        <f t="shared" si="193"/>
        <v>33623</v>
      </c>
      <c r="AB2065" s="258" t="str">
        <f t="shared" si="194"/>
        <v/>
      </c>
      <c r="AC2065" s="258" t="str">
        <f t="shared" si="195"/>
        <v/>
      </c>
      <c r="AD2065" s="258" t="str">
        <f t="shared" si="196"/>
        <v/>
      </c>
      <c r="AE2065" s="259">
        <f t="shared" si="197"/>
        <v>33623</v>
      </c>
    </row>
    <row r="2066" spans="1:31">
      <c r="A2066" s="26"/>
      <c r="B2066" s="210" t="s">
        <v>3592</v>
      </c>
      <c r="C2066" s="211" t="s">
        <v>3593</v>
      </c>
      <c r="D2066" s="211" t="s">
        <v>111</v>
      </c>
      <c r="E2066" s="211" t="s">
        <v>107</v>
      </c>
      <c r="F2066" s="241" t="s">
        <v>103</v>
      </c>
      <c r="G2066" s="357">
        <v>0.5</v>
      </c>
      <c r="H2066" s="360">
        <v>523.91329197467053</v>
      </c>
      <c r="I2066" s="365">
        <v>111.62041035606889</v>
      </c>
      <c r="J2066" s="332">
        <f>Table1[[#This Row],[Embellishment Area (m2)]]*Table1[[#This Row],[Construction Unit Rate ($/m)]]*Table1[[#This Row],[Embellishment Area Factor]]</f>
        <v>29239.708320605827</v>
      </c>
      <c r="K2066" s="246">
        <v>1047.8265839493411</v>
      </c>
      <c r="L2066" s="337">
        <v>66.125722619436161</v>
      </c>
      <c r="M2066" s="88">
        <f>Table1[[#This Row],[Size of land (m2)]]*Table1[[#This Row],[Land Unit Rate ($/m2)]]</f>
        <v>69288.290043505462</v>
      </c>
      <c r="N2066" s="244">
        <v>2021</v>
      </c>
      <c r="O2066" s="202">
        <f>ROUND(IF(Table1[[#This Row],[Valuation Year]]=2016,(Table1[[#This Row],[Total Construction Cost ($)]]+Table1[[#This Row],[Land Value]])*('General Input Sheet'!$G$38/'General Input Sheet'!$G$43),Table1[[#This Row],[Total Construction Cost ($)]]+Table1[[#This Row],[Land Value]]),0)</f>
        <v>98528</v>
      </c>
      <c r="P2066" s="123" t="str" cm="1">
        <f t="array" ref="P2066">_xlfn.IFS(Table1[[#This Row],[Asset Class]]&lt;&gt;"Local","y",P$11=$E2066,"y",Table1[[#This Row],[Asset Class]]="Local","")</f>
        <v>y</v>
      </c>
      <c r="Q2066" s="86" t="str" cm="1">
        <f t="array" ref="Q2066">_xlfn.IFS(Table1[[#This Row],[Asset Class]]&lt;&gt;"Local","y",Q$11=$E2066,"y",Table1[[#This Row],[Asset Class]]="Local","")</f>
        <v/>
      </c>
      <c r="R2066" s="86" t="str" cm="1">
        <f t="array" ref="R2066">_xlfn.IFS(Table1[[#This Row],[Asset Class]]&lt;&gt;"Local","y",R$11=$E2066,"y",Table1[[#This Row],[Asset Class]]="Local","")</f>
        <v/>
      </c>
      <c r="S2066" s="341" t="str" cm="1">
        <f t="array" ref="S2066">_xlfn.IFS(Table1[[#This Row],[Asset Class]]&lt;&gt;"Local","y",S$11=$E2066,"y",Table1[[#This Row],[Asset Class]]="Local","")</f>
        <v/>
      </c>
      <c r="T2066" s="50"/>
      <c r="U2066" s="95">
        <f>IF(Table1[[#This Row],[Asset Class]]&lt;&gt;"Local",0.25,IF(P2066="y",1,""))</f>
        <v>1</v>
      </c>
      <c r="V2066" s="415" t="str">
        <f>IF(Table1[[#This Row],[Asset Class]]&lt;&gt;"Local",0.25,IF(Q2066="y",1,""))</f>
        <v/>
      </c>
      <c r="W2066" s="415" t="str">
        <f>IF(Table1[[#This Row],[Asset Class]]&lt;&gt;"Local",0.25,IF(R2066="y",1,""))</f>
        <v/>
      </c>
      <c r="X2066" s="415" t="str">
        <f>IF(Table1[[#This Row],[Asset Class]]&lt;&gt;"Local",0.25,IF(S2066="y",1,""))</f>
        <v/>
      </c>
      <c r="Y2066" s="95">
        <f t="shared" si="192"/>
        <v>1</v>
      </c>
      <c r="Z2066" s="50"/>
      <c r="AA2066" s="257">
        <f t="shared" si="193"/>
        <v>98528</v>
      </c>
      <c r="AB2066" s="258" t="str">
        <f t="shared" si="194"/>
        <v/>
      </c>
      <c r="AC2066" s="258" t="str">
        <f t="shared" si="195"/>
        <v/>
      </c>
      <c r="AD2066" s="258" t="str">
        <f t="shared" si="196"/>
        <v/>
      </c>
      <c r="AE2066" s="259">
        <f t="shared" si="197"/>
        <v>98528</v>
      </c>
    </row>
    <row r="2067" spans="1:31">
      <c r="A2067" s="26"/>
      <c r="B2067" s="210" t="s">
        <v>3592</v>
      </c>
      <c r="C2067" s="211" t="s">
        <v>3594</v>
      </c>
      <c r="D2067" s="211" t="s">
        <v>111</v>
      </c>
      <c r="E2067" s="211" t="s">
        <v>107</v>
      </c>
      <c r="F2067" s="241" t="s">
        <v>108</v>
      </c>
      <c r="G2067" s="357">
        <v>0.5</v>
      </c>
      <c r="H2067" s="360">
        <v>533.34917541687355</v>
      </c>
      <c r="I2067" s="365">
        <v>111.62041035606889</v>
      </c>
      <c r="J2067" s="332">
        <f>Table1[[#This Row],[Embellishment Area (m2)]]*Table1[[#This Row],[Construction Unit Rate ($/m)]]*Table1[[#This Row],[Embellishment Area Factor]]</f>
        <v>29766.326911551198</v>
      </c>
      <c r="K2067" s="246">
        <v>1066.6983508337471</v>
      </c>
      <c r="L2067" s="337">
        <v>66.125722619436161</v>
      </c>
      <c r="M2067" s="88">
        <f>Table1[[#This Row],[Size of land (m2)]]*Table1[[#This Row],[Land Unit Rate ($/m2)]]</f>
        <v>70536.199265842355</v>
      </c>
      <c r="N2067" s="244">
        <v>2021</v>
      </c>
      <c r="O2067" s="202">
        <f>ROUND(IF(Table1[[#This Row],[Valuation Year]]=2016,(Table1[[#This Row],[Total Construction Cost ($)]]+Table1[[#This Row],[Land Value]])*('General Input Sheet'!$G$38/'General Input Sheet'!$G$43),Table1[[#This Row],[Total Construction Cost ($)]]+Table1[[#This Row],[Land Value]]),0)</f>
        <v>100303</v>
      </c>
      <c r="P2067" s="123" t="str" cm="1">
        <f t="array" ref="P2067">_xlfn.IFS(Table1[[#This Row],[Asset Class]]&lt;&gt;"Local","y",P$11=$E2067,"y",Table1[[#This Row],[Asset Class]]="Local","")</f>
        <v>y</v>
      </c>
      <c r="Q2067" s="86" t="str" cm="1">
        <f t="array" ref="Q2067">_xlfn.IFS(Table1[[#This Row],[Asset Class]]&lt;&gt;"Local","y",Q$11=$E2067,"y",Table1[[#This Row],[Asset Class]]="Local","")</f>
        <v/>
      </c>
      <c r="R2067" s="86" t="str" cm="1">
        <f t="array" ref="R2067">_xlfn.IFS(Table1[[#This Row],[Asset Class]]&lt;&gt;"Local","y",R$11=$E2067,"y",Table1[[#This Row],[Asset Class]]="Local","")</f>
        <v/>
      </c>
      <c r="S2067" s="341" t="str" cm="1">
        <f t="array" ref="S2067">_xlfn.IFS(Table1[[#This Row],[Asset Class]]&lt;&gt;"Local","y",S$11=$E2067,"y",Table1[[#This Row],[Asset Class]]="Local","")</f>
        <v/>
      </c>
      <c r="T2067" s="50"/>
      <c r="U2067" s="95">
        <f>IF(Table1[[#This Row],[Asset Class]]&lt;&gt;"Local",0.25,IF(P2067="y",1,""))</f>
        <v>1</v>
      </c>
      <c r="V2067" s="415" t="str">
        <f>IF(Table1[[#This Row],[Asset Class]]&lt;&gt;"Local",0.25,IF(Q2067="y",1,""))</f>
        <v/>
      </c>
      <c r="W2067" s="415" t="str">
        <f>IF(Table1[[#This Row],[Asset Class]]&lt;&gt;"Local",0.25,IF(R2067="y",1,""))</f>
        <v/>
      </c>
      <c r="X2067" s="415" t="str">
        <f>IF(Table1[[#This Row],[Asset Class]]&lt;&gt;"Local",0.25,IF(S2067="y",1,""))</f>
        <v/>
      </c>
      <c r="Y2067" s="95">
        <f t="shared" si="192"/>
        <v>1</v>
      </c>
      <c r="Z2067" s="50"/>
      <c r="AA2067" s="257">
        <f t="shared" si="193"/>
        <v>100303</v>
      </c>
      <c r="AB2067" s="258" t="str">
        <f t="shared" si="194"/>
        <v/>
      </c>
      <c r="AC2067" s="258" t="str">
        <f t="shared" si="195"/>
        <v/>
      </c>
      <c r="AD2067" s="258" t="str">
        <f t="shared" si="196"/>
        <v/>
      </c>
      <c r="AE2067" s="259">
        <f t="shared" si="197"/>
        <v>100303</v>
      </c>
    </row>
    <row r="2068" spans="1:31">
      <c r="A2068" s="26"/>
      <c r="B2068" s="210" t="s">
        <v>3595</v>
      </c>
      <c r="C2068" s="211" t="s">
        <v>3596</v>
      </c>
      <c r="D2068" s="211" t="s">
        <v>111</v>
      </c>
      <c r="E2068" s="211" t="s">
        <v>102</v>
      </c>
      <c r="F2068" s="241" t="s">
        <v>108</v>
      </c>
      <c r="G2068" s="357">
        <v>0.5</v>
      </c>
      <c r="H2068" s="360">
        <v>3861.3395815590607</v>
      </c>
      <c r="I2068" s="365">
        <v>143.96305955739601</v>
      </c>
      <c r="J2068" s="332">
        <f>Table1[[#This Row],[Embellishment Area (m2)]]*Table1[[#This Row],[Construction Unit Rate ($/m)]]*Table1[[#This Row],[Embellishment Area Factor]]</f>
        <v>277945.13007565879</v>
      </c>
      <c r="K2068" s="246">
        <v>7722.6791631181213</v>
      </c>
      <c r="L2068" s="337">
        <v>39.027494808321961</v>
      </c>
      <c r="M2068" s="88">
        <f>Table1[[#This Row],[Size of land (m2)]]*Table1[[#This Row],[Land Unit Rate ($/m2)]]</f>
        <v>301396.82094492868</v>
      </c>
      <c r="N2068" s="244">
        <v>2021</v>
      </c>
      <c r="O2068" s="202">
        <f>ROUND(IF(Table1[[#This Row],[Valuation Year]]=2016,(Table1[[#This Row],[Total Construction Cost ($)]]+Table1[[#This Row],[Land Value]])*('General Input Sheet'!$G$38/'General Input Sheet'!$G$43),Table1[[#This Row],[Total Construction Cost ($)]]+Table1[[#This Row],[Land Value]]),0)</f>
        <v>579342</v>
      </c>
      <c r="P2068" s="123" t="str" cm="1">
        <f t="array" ref="P2068">_xlfn.IFS(Table1[[#This Row],[Asset Class]]&lt;&gt;"Local","y",P$11=$E2068,"y",Table1[[#This Row],[Asset Class]]="Local","")</f>
        <v/>
      </c>
      <c r="Q2068" s="86" t="str" cm="1">
        <f t="array" ref="Q2068">_xlfn.IFS(Table1[[#This Row],[Asset Class]]&lt;&gt;"Local","y",Q$11=$E2068,"y",Table1[[#This Row],[Asset Class]]="Local","")</f>
        <v/>
      </c>
      <c r="R2068" s="86" t="str" cm="1">
        <f t="array" ref="R2068">_xlfn.IFS(Table1[[#This Row],[Asset Class]]&lt;&gt;"Local","y",R$11=$E2068,"y",Table1[[#This Row],[Asset Class]]="Local","")</f>
        <v>y</v>
      </c>
      <c r="S2068" s="341" t="str" cm="1">
        <f t="array" ref="S2068">_xlfn.IFS(Table1[[#This Row],[Asset Class]]&lt;&gt;"Local","y",S$11=$E2068,"y",Table1[[#This Row],[Asset Class]]="Local","")</f>
        <v/>
      </c>
      <c r="T2068" s="50"/>
      <c r="U2068" s="95" t="str">
        <f>IF(Table1[[#This Row],[Asset Class]]&lt;&gt;"Local",0.25,IF(P2068="y",1,""))</f>
        <v/>
      </c>
      <c r="V2068" s="415" t="str">
        <f>IF(Table1[[#This Row],[Asset Class]]&lt;&gt;"Local",0.25,IF(Q2068="y",1,""))</f>
        <v/>
      </c>
      <c r="W2068" s="415">
        <f>IF(Table1[[#This Row],[Asset Class]]&lt;&gt;"Local",0.25,IF(R2068="y",1,""))</f>
        <v>1</v>
      </c>
      <c r="X2068" s="415" t="str">
        <f>IF(Table1[[#This Row],[Asset Class]]&lt;&gt;"Local",0.25,IF(S2068="y",1,""))</f>
        <v/>
      </c>
      <c r="Y2068" s="95">
        <f t="shared" si="192"/>
        <v>1</v>
      </c>
      <c r="Z2068" s="50"/>
      <c r="AA2068" s="257" t="str">
        <f t="shared" si="193"/>
        <v/>
      </c>
      <c r="AB2068" s="258" t="str">
        <f t="shared" si="194"/>
        <v/>
      </c>
      <c r="AC2068" s="258">
        <f t="shared" si="195"/>
        <v>579342</v>
      </c>
      <c r="AD2068" s="258" t="str">
        <f t="shared" si="196"/>
        <v/>
      </c>
      <c r="AE2068" s="259">
        <f t="shared" si="197"/>
        <v>579342</v>
      </c>
    </row>
    <row r="2069" spans="1:31">
      <c r="A2069" s="26"/>
      <c r="B2069" s="210" t="s">
        <v>3597</v>
      </c>
      <c r="C2069" s="211" t="s">
        <v>3598</v>
      </c>
      <c r="D2069" s="211" t="s">
        <v>111</v>
      </c>
      <c r="E2069" s="211" t="s">
        <v>102</v>
      </c>
      <c r="F2069" s="241" t="s">
        <v>108</v>
      </c>
      <c r="G2069" s="357">
        <v>0.5</v>
      </c>
      <c r="H2069" s="360">
        <v>4613.3508255531196</v>
      </c>
      <c r="I2069" s="365">
        <v>143.96305955739601</v>
      </c>
      <c r="J2069" s="332">
        <f>Table1[[#This Row],[Embellishment Area (m2)]]*Table1[[#This Row],[Construction Unit Rate ($/m)]]*Table1[[#This Row],[Embellishment Area Factor]]</f>
        <v>332076.04982913291</v>
      </c>
      <c r="K2069" s="246">
        <v>9226.7016511062393</v>
      </c>
      <c r="L2069" s="337">
        <v>39.027494808321961</v>
      </c>
      <c r="M2069" s="88">
        <f>Table1[[#This Row],[Size of land (m2)]]*Table1[[#This Row],[Land Unit Rate ($/m2)]]</f>
        <v>360095.05078648444</v>
      </c>
      <c r="N2069" s="244">
        <v>2021</v>
      </c>
      <c r="O2069" s="202">
        <f>ROUND(IF(Table1[[#This Row],[Valuation Year]]=2016,(Table1[[#This Row],[Total Construction Cost ($)]]+Table1[[#This Row],[Land Value]])*('General Input Sheet'!$G$38/'General Input Sheet'!$G$43),Table1[[#This Row],[Total Construction Cost ($)]]+Table1[[#This Row],[Land Value]]),0)</f>
        <v>692171</v>
      </c>
      <c r="P2069" s="123" t="str" cm="1">
        <f t="array" ref="P2069">_xlfn.IFS(Table1[[#This Row],[Asset Class]]&lt;&gt;"Local","y",P$11=$E2069,"y",Table1[[#This Row],[Asset Class]]="Local","")</f>
        <v/>
      </c>
      <c r="Q2069" s="86" t="str" cm="1">
        <f t="array" ref="Q2069">_xlfn.IFS(Table1[[#This Row],[Asset Class]]&lt;&gt;"Local","y",Q$11=$E2069,"y",Table1[[#This Row],[Asset Class]]="Local","")</f>
        <v/>
      </c>
      <c r="R2069" s="86" t="str" cm="1">
        <f t="array" ref="R2069">_xlfn.IFS(Table1[[#This Row],[Asset Class]]&lt;&gt;"Local","y",R$11=$E2069,"y",Table1[[#This Row],[Asset Class]]="Local","")</f>
        <v>y</v>
      </c>
      <c r="S2069" s="341" t="str" cm="1">
        <f t="array" ref="S2069">_xlfn.IFS(Table1[[#This Row],[Asset Class]]&lt;&gt;"Local","y",S$11=$E2069,"y",Table1[[#This Row],[Asset Class]]="Local","")</f>
        <v/>
      </c>
      <c r="T2069" s="50"/>
      <c r="U2069" s="95" t="str">
        <f>IF(Table1[[#This Row],[Asset Class]]&lt;&gt;"Local",0.25,IF(P2069="y",1,""))</f>
        <v/>
      </c>
      <c r="V2069" s="415" t="str">
        <f>IF(Table1[[#This Row],[Asset Class]]&lt;&gt;"Local",0.25,IF(Q2069="y",1,""))</f>
        <v/>
      </c>
      <c r="W2069" s="415">
        <f>IF(Table1[[#This Row],[Asset Class]]&lt;&gt;"Local",0.25,IF(R2069="y",1,""))</f>
        <v>1</v>
      </c>
      <c r="X2069" s="415" t="str">
        <f>IF(Table1[[#This Row],[Asset Class]]&lt;&gt;"Local",0.25,IF(S2069="y",1,""))</f>
        <v/>
      </c>
      <c r="Y2069" s="95">
        <f t="shared" si="192"/>
        <v>1</v>
      </c>
      <c r="Z2069" s="50"/>
      <c r="AA2069" s="257" t="str">
        <f t="shared" si="193"/>
        <v/>
      </c>
      <c r="AB2069" s="258" t="str">
        <f t="shared" si="194"/>
        <v/>
      </c>
      <c r="AC2069" s="258">
        <f t="shared" si="195"/>
        <v>692171</v>
      </c>
      <c r="AD2069" s="258" t="str">
        <f t="shared" si="196"/>
        <v/>
      </c>
      <c r="AE2069" s="259">
        <f t="shared" si="197"/>
        <v>692171</v>
      </c>
    </row>
    <row r="2070" spans="1:31">
      <c r="A2070" s="26"/>
      <c r="B2070" s="210" t="s">
        <v>3599</v>
      </c>
      <c r="C2070" s="211" t="s">
        <v>3600</v>
      </c>
      <c r="D2070" s="211" t="s">
        <v>111</v>
      </c>
      <c r="E2070" s="211" t="s">
        <v>107</v>
      </c>
      <c r="F2070" s="241" t="s">
        <v>103</v>
      </c>
      <c r="G2070" s="357">
        <v>0.5</v>
      </c>
      <c r="H2070" s="360">
        <v>3453.2963536082111</v>
      </c>
      <c r="I2070" s="365">
        <v>111.62041035606889</v>
      </c>
      <c r="J2070" s="332">
        <f>Table1[[#This Row],[Embellishment Area (m2)]]*Table1[[#This Row],[Construction Unit Rate ($/m)]]*Table1[[#This Row],[Embellishment Area Factor]]</f>
        <v>192729.17803543244</v>
      </c>
      <c r="K2070" s="246">
        <v>0</v>
      </c>
      <c r="L2070" s="337">
        <v>66.125722619436161</v>
      </c>
      <c r="M2070" s="88">
        <f>Table1[[#This Row],[Size of land (m2)]]*Table1[[#This Row],[Land Unit Rate ($/m2)]]</f>
        <v>0</v>
      </c>
      <c r="N2070" s="244">
        <v>2021</v>
      </c>
      <c r="O2070" s="202">
        <f>ROUND(IF(Table1[[#This Row],[Valuation Year]]=2016,(Table1[[#This Row],[Total Construction Cost ($)]]+Table1[[#This Row],[Land Value]])*('General Input Sheet'!$G$38/'General Input Sheet'!$G$43),Table1[[#This Row],[Total Construction Cost ($)]]+Table1[[#This Row],[Land Value]]),0)</f>
        <v>192729</v>
      </c>
      <c r="P2070" s="123" t="str" cm="1">
        <f t="array" ref="P2070">_xlfn.IFS(Table1[[#This Row],[Asset Class]]&lt;&gt;"Local","y",P$11=$E2070,"y",Table1[[#This Row],[Asset Class]]="Local","")</f>
        <v>y</v>
      </c>
      <c r="Q2070" s="86" t="str" cm="1">
        <f t="array" ref="Q2070">_xlfn.IFS(Table1[[#This Row],[Asset Class]]&lt;&gt;"Local","y",Q$11=$E2070,"y",Table1[[#This Row],[Asset Class]]="Local","")</f>
        <v/>
      </c>
      <c r="R2070" s="86" t="str" cm="1">
        <f t="array" ref="R2070">_xlfn.IFS(Table1[[#This Row],[Asset Class]]&lt;&gt;"Local","y",R$11=$E2070,"y",Table1[[#This Row],[Asset Class]]="Local","")</f>
        <v/>
      </c>
      <c r="S2070" s="341" t="str" cm="1">
        <f t="array" ref="S2070">_xlfn.IFS(Table1[[#This Row],[Asset Class]]&lt;&gt;"Local","y",S$11=$E2070,"y",Table1[[#This Row],[Asset Class]]="Local","")</f>
        <v/>
      </c>
      <c r="T2070" s="50"/>
      <c r="U2070" s="95">
        <f>IF(Table1[[#This Row],[Asset Class]]&lt;&gt;"Local",0.25,IF(P2070="y",1,""))</f>
        <v>1</v>
      </c>
      <c r="V2070" s="415" t="str">
        <f>IF(Table1[[#This Row],[Asset Class]]&lt;&gt;"Local",0.25,IF(Q2070="y",1,""))</f>
        <v/>
      </c>
      <c r="W2070" s="415" t="str">
        <f>IF(Table1[[#This Row],[Asset Class]]&lt;&gt;"Local",0.25,IF(R2070="y",1,""))</f>
        <v/>
      </c>
      <c r="X2070" s="415" t="str">
        <f>IF(Table1[[#This Row],[Asset Class]]&lt;&gt;"Local",0.25,IF(S2070="y",1,""))</f>
        <v/>
      </c>
      <c r="Y2070" s="95">
        <f t="shared" si="192"/>
        <v>1</v>
      </c>
      <c r="Z2070" s="50"/>
      <c r="AA2070" s="257">
        <f t="shared" si="193"/>
        <v>192729</v>
      </c>
      <c r="AB2070" s="258" t="str">
        <f t="shared" si="194"/>
        <v/>
      </c>
      <c r="AC2070" s="258" t="str">
        <f t="shared" si="195"/>
        <v/>
      </c>
      <c r="AD2070" s="258" t="str">
        <f t="shared" si="196"/>
        <v/>
      </c>
      <c r="AE2070" s="259">
        <f t="shared" si="197"/>
        <v>192729</v>
      </c>
    </row>
    <row r="2071" spans="1:31">
      <c r="A2071" s="26"/>
      <c r="B2071" s="210" t="s">
        <v>3601</v>
      </c>
      <c r="C2071" s="211" t="s">
        <v>3602</v>
      </c>
      <c r="D2071" s="211" t="s">
        <v>111</v>
      </c>
      <c r="E2071" s="211" t="s">
        <v>114</v>
      </c>
      <c r="F2071" s="241" t="s">
        <v>103</v>
      </c>
      <c r="G2071" s="357">
        <v>0.5</v>
      </c>
      <c r="H2071" s="361">
        <v>7440.28625968079</v>
      </c>
      <c r="I2071" s="365">
        <v>77.371645491830151</v>
      </c>
      <c r="J2071" s="332">
        <f>Table1[[#This Row],[Embellishment Area (m2)]]*Table1[[#This Row],[Construction Unit Rate ($/m)]]*Table1[[#This Row],[Embellishment Area Factor]]</f>
        <v>287833.5954208785</v>
      </c>
      <c r="K2071" s="248">
        <v>0</v>
      </c>
      <c r="L2071" s="337">
        <v>51.919695325664051</v>
      </c>
      <c r="M2071" s="88">
        <f>Table1[[#This Row],[Size of land (m2)]]*Table1[[#This Row],[Land Unit Rate ($/m2)]]</f>
        <v>0</v>
      </c>
      <c r="N2071" s="244">
        <v>2021</v>
      </c>
      <c r="O2071" s="88">
        <f>ROUND(IF(Table1[[#This Row],[Valuation Year]]=2016,(Table1[[#This Row],[Total Construction Cost ($)]]+Table1[[#This Row],[Land Value]])*('General Input Sheet'!$G$38/'General Input Sheet'!$G$43),Table1[[#This Row],[Total Construction Cost ($)]]+Table1[[#This Row],[Land Value]]),0)</f>
        <v>287834</v>
      </c>
      <c r="P2071" s="123" t="str" cm="1">
        <f t="array" ref="P2071">_xlfn.IFS(Table1[[#This Row],[Asset Class]]&lt;&gt;"Local","y",P$11=$E2071,"y",Table1[[#This Row],[Asset Class]]="Local","")</f>
        <v/>
      </c>
      <c r="Q2071" s="86" t="str" cm="1">
        <f t="array" ref="Q2071">_xlfn.IFS(Table1[[#This Row],[Asset Class]]&lt;&gt;"Local","y",Q$11=$E2071,"y",Table1[[#This Row],[Asset Class]]="Local","")</f>
        <v/>
      </c>
      <c r="R2071" s="86" t="str" cm="1">
        <f t="array" ref="R2071">_xlfn.IFS(Table1[[#This Row],[Asset Class]]&lt;&gt;"Local","y",R$11=$E2071,"y",Table1[[#This Row],[Asset Class]]="Local","")</f>
        <v/>
      </c>
      <c r="S2071" s="341" t="str" cm="1">
        <f t="array" ref="S2071">_xlfn.IFS(Table1[[#This Row],[Asset Class]]&lt;&gt;"Local","y",S$11=$E2071,"y",Table1[[#This Row],[Asset Class]]="Local","")</f>
        <v>y</v>
      </c>
      <c r="T2071" s="50"/>
      <c r="U2071" s="95" t="str">
        <f>IF(Table1[[#This Row],[Asset Class]]&lt;&gt;"Local",0.25,IF(P2071="y",1,""))</f>
        <v/>
      </c>
      <c r="V2071" s="415" t="str">
        <f>IF(Table1[[#This Row],[Asset Class]]&lt;&gt;"Local",0.25,IF(Q2071="y",1,""))</f>
        <v/>
      </c>
      <c r="W2071" s="415" t="str">
        <f>IF(Table1[[#This Row],[Asset Class]]&lt;&gt;"Local",0.25,IF(R2071="y",1,""))</f>
        <v/>
      </c>
      <c r="X2071" s="415">
        <f>IF(Table1[[#This Row],[Asset Class]]&lt;&gt;"Local",0.25,IF(S2071="y",1,""))</f>
        <v>1</v>
      </c>
      <c r="Y2071" s="95">
        <f t="shared" si="192"/>
        <v>1</v>
      </c>
      <c r="Z2071" s="50"/>
      <c r="AA2071" s="257" t="str">
        <f t="shared" si="193"/>
        <v/>
      </c>
      <c r="AB2071" s="258" t="str">
        <f t="shared" si="194"/>
        <v/>
      </c>
      <c r="AC2071" s="258" t="str">
        <f t="shared" si="195"/>
        <v/>
      </c>
      <c r="AD2071" s="258">
        <f t="shared" si="196"/>
        <v>287834</v>
      </c>
      <c r="AE2071" s="259">
        <f t="shared" si="197"/>
        <v>287834</v>
      </c>
    </row>
    <row r="2072" spans="1:31">
      <c r="A2072" s="26"/>
      <c r="B2072" s="210" t="s">
        <v>3603</v>
      </c>
      <c r="C2072" s="211" t="s">
        <v>3604</v>
      </c>
      <c r="D2072" s="211" t="s">
        <v>111</v>
      </c>
      <c r="E2072" s="211" t="s">
        <v>107</v>
      </c>
      <c r="F2072" s="241" t="s">
        <v>108</v>
      </c>
      <c r="G2072" s="357">
        <v>0.5</v>
      </c>
      <c r="H2072" s="360">
        <v>2187.7702234992194</v>
      </c>
      <c r="I2072" s="365">
        <v>111.62041035606889</v>
      </c>
      <c r="J2072" s="332">
        <f>Table1[[#This Row],[Embellishment Area (m2)]]*Table1[[#This Row],[Construction Unit Rate ($/m)]]*Table1[[#This Row],[Embellishment Area Factor]]</f>
        <v>122099.9050558857</v>
      </c>
      <c r="K2072" s="246">
        <v>0</v>
      </c>
      <c r="L2072" s="337">
        <v>66.125722619436161</v>
      </c>
      <c r="M2072" s="88">
        <f>Table1[[#This Row],[Size of land (m2)]]*Table1[[#This Row],[Land Unit Rate ($/m2)]]</f>
        <v>0</v>
      </c>
      <c r="N2072" s="244">
        <v>2021</v>
      </c>
      <c r="O2072" s="202">
        <f>ROUND(IF(Table1[[#This Row],[Valuation Year]]=2016,(Table1[[#This Row],[Total Construction Cost ($)]]+Table1[[#This Row],[Land Value]])*('General Input Sheet'!$G$38/'General Input Sheet'!$G$43),Table1[[#This Row],[Total Construction Cost ($)]]+Table1[[#This Row],[Land Value]]),0)</f>
        <v>122100</v>
      </c>
      <c r="P2072" s="123" t="str" cm="1">
        <f t="array" ref="P2072">_xlfn.IFS(Table1[[#This Row],[Asset Class]]&lt;&gt;"Local","y",P$11=$E2072,"y",Table1[[#This Row],[Asset Class]]="Local","")</f>
        <v>y</v>
      </c>
      <c r="Q2072" s="86" t="str" cm="1">
        <f t="array" ref="Q2072">_xlfn.IFS(Table1[[#This Row],[Asset Class]]&lt;&gt;"Local","y",Q$11=$E2072,"y",Table1[[#This Row],[Asset Class]]="Local","")</f>
        <v/>
      </c>
      <c r="R2072" s="86" t="str" cm="1">
        <f t="array" ref="R2072">_xlfn.IFS(Table1[[#This Row],[Asset Class]]&lt;&gt;"Local","y",R$11=$E2072,"y",Table1[[#This Row],[Asset Class]]="Local","")</f>
        <v/>
      </c>
      <c r="S2072" s="341" t="str" cm="1">
        <f t="array" ref="S2072">_xlfn.IFS(Table1[[#This Row],[Asset Class]]&lt;&gt;"Local","y",S$11=$E2072,"y",Table1[[#This Row],[Asset Class]]="Local","")</f>
        <v/>
      </c>
      <c r="T2072" s="50"/>
      <c r="U2072" s="95">
        <f>IF(Table1[[#This Row],[Asset Class]]&lt;&gt;"Local",0.25,IF(P2072="y",1,""))</f>
        <v>1</v>
      </c>
      <c r="V2072" s="415" t="str">
        <f>IF(Table1[[#This Row],[Asset Class]]&lt;&gt;"Local",0.25,IF(Q2072="y",1,""))</f>
        <v/>
      </c>
      <c r="W2072" s="415" t="str">
        <f>IF(Table1[[#This Row],[Asset Class]]&lt;&gt;"Local",0.25,IF(R2072="y",1,""))</f>
        <v/>
      </c>
      <c r="X2072" s="415" t="str">
        <f>IF(Table1[[#This Row],[Asset Class]]&lt;&gt;"Local",0.25,IF(S2072="y",1,""))</f>
        <v/>
      </c>
      <c r="Y2072" s="95">
        <f t="shared" si="192"/>
        <v>1</v>
      </c>
      <c r="Z2072" s="50"/>
      <c r="AA2072" s="257">
        <f t="shared" si="193"/>
        <v>122100</v>
      </c>
      <c r="AB2072" s="258" t="str">
        <f t="shared" si="194"/>
        <v/>
      </c>
      <c r="AC2072" s="258" t="str">
        <f t="shared" si="195"/>
        <v/>
      </c>
      <c r="AD2072" s="258" t="str">
        <f t="shared" si="196"/>
        <v/>
      </c>
      <c r="AE2072" s="259">
        <f t="shared" si="197"/>
        <v>122100</v>
      </c>
    </row>
    <row r="2073" spans="1:31">
      <c r="A2073" s="26"/>
      <c r="B2073" s="210" t="s">
        <v>3605</v>
      </c>
      <c r="C2073" s="211" t="s">
        <v>3606</v>
      </c>
      <c r="D2073" s="211" t="s">
        <v>111</v>
      </c>
      <c r="E2073" s="211" t="s">
        <v>107</v>
      </c>
      <c r="F2073" s="241" t="s">
        <v>108</v>
      </c>
      <c r="G2073" s="357">
        <v>0.5</v>
      </c>
      <c r="H2073" s="360">
        <v>551.27790073590802</v>
      </c>
      <c r="I2073" s="365">
        <v>111.62041035606889</v>
      </c>
      <c r="J2073" s="332">
        <f>Table1[[#This Row],[Embellishment Area (m2)]]*Table1[[#This Row],[Construction Unit Rate ($/m)]]*Table1[[#This Row],[Embellishment Area Factor]]</f>
        <v>30766.93275018713</v>
      </c>
      <c r="K2073" s="246">
        <v>1102.555801471816</v>
      </c>
      <c r="L2073" s="337">
        <v>66.125722619436161</v>
      </c>
      <c r="M2073" s="88">
        <f>Table1[[#This Row],[Size of land (m2)]]*Table1[[#This Row],[Land Unit Rate ($/m2)]]</f>
        <v>72907.29910057543</v>
      </c>
      <c r="N2073" s="244">
        <v>2021</v>
      </c>
      <c r="O2073" s="202">
        <f>ROUND(IF(Table1[[#This Row],[Valuation Year]]=2016,(Table1[[#This Row],[Total Construction Cost ($)]]+Table1[[#This Row],[Land Value]])*('General Input Sheet'!$G$38/'General Input Sheet'!$G$43),Table1[[#This Row],[Total Construction Cost ($)]]+Table1[[#This Row],[Land Value]]),0)</f>
        <v>103674</v>
      </c>
      <c r="P2073" s="123" t="str" cm="1">
        <f t="array" ref="P2073">_xlfn.IFS(Table1[[#This Row],[Asset Class]]&lt;&gt;"Local","y",P$11=$E2073,"y",Table1[[#This Row],[Asset Class]]="Local","")</f>
        <v>y</v>
      </c>
      <c r="Q2073" s="86" t="str" cm="1">
        <f t="array" ref="Q2073">_xlfn.IFS(Table1[[#This Row],[Asset Class]]&lt;&gt;"Local","y",Q$11=$E2073,"y",Table1[[#This Row],[Asset Class]]="Local","")</f>
        <v/>
      </c>
      <c r="R2073" s="86" t="str" cm="1">
        <f t="array" ref="R2073">_xlfn.IFS(Table1[[#This Row],[Asset Class]]&lt;&gt;"Local","y",R$11=$E2073,"y",Table1[[#This Row],[Asset Class]]="Local","")</f>
        <v/>
      </c>
      <c r="S2073" s="341" t="str" cm="1">
        <f t="array" ref="S2073">_xlfn.IFS(Table1[[#This Row],[Asset Class]]&lt;&gt;"Local","y",S$11=$E2073,"y",Table1[[#This Row],[Asset Class]]="Local","")</f>
        <v/>
      </c>
      <c r="T2073" s="50"/>
      <c r="U2073" s="95">
        <f>IF(Table1[[#This Row],[Asset Class]]&lt;&gt;"Local",0.25,IF(P2073="y",1,""))</f>
        <v>1</v>
      </c>
      <c r="V2073" s="415" t="str">
        <f>IF(Table1[[#This Row],[Asset Class]]&lt;&gt;"Local",0.25,IF(Q2073="y",1,""))</f>
        <v/>
      </c>
      <c r="W2073" s="415" t="str">
        <f>IF(Table1[[#This Row],[Asset Class]]&lt;&gt;"Local",0.25,IF(R2073="y",1,""))</f>
        <v/>
      </c>
      <c r="X2073" s="415" t="str">
        <f>IF(Table1[[#This Row],[Asset Class]]&lt;&gt;"Local",0.25,IF(S2073="y",1,""))</f>
        <v/>
      </c>
      <c r="Y2073" s="95">
        <f t="shared" si="192"/>
        <v>1</v>
      </c>
      <c r="Z2073" s="50"/>
      <c r="AA2073" s="257">
        <f t="shared" si="193"/>
        <v>103674</v>
      </c>
      <c r="AB2073" s="258" t="str">
        <f t="shared" si="194"/>
        <v/>
      </c>
      <c r="AC2073" s="258" t="str">
        <f t="shared" si="195"/>
        <v/>
      </c>
      <c r="AD2073" s="258" t="str">
        <f t="shared" si="196"/>
        <v/>
      </c>
      <c r="AE2073" s="259">
        <f t="shared" si="197"/>
        <v>103674</v>
      </c>
    </row>
    <row r="2074" spans="1:31">
      <c r="A2074" s="26"/>
      <c r="B2074" s="210" t="s">
        <v>3607</v>
      </c>
      <c r="C2074" s="211" t="s">
        <v>3608</v>
      </c>
      <c r="D2074" s="211" t="s">
        <v>111</v>
      </c>
      <c r="E2074" s="211" t="s">
        <v>107</v>
      </c>
      <c r="F2074" s="241" t="s">
        <v>103</v>
      </c>
      <c r="G2074" s="357">
        <v>0.5</v>
      </c>
      <c r="H2074" s="360">
        <v>2718.103038973326</v>
      </c>
      <c r="I2074" s="365">
        <v>111.62041035606889</v>
      </c>
      <c r="J2074" s="332">
        <f>Table1[[#This Row],[Embellishment Area (m2)]]*Table1[[#This Row],[Construction Unit Rate ($/m)]]*Table1[[#This Row],[Embellishment Area Factor]]</f>
        <v>151697.88830014027</v>
      </c>
      <c r="K2074" s="246">
        <v>0</v>
      </c>
      <c r="L2074" s="337">
        <v>66.125722619436161</v>
      </c>
      <c r="M2074" s="88">
        <f>Table1[[#This Row],[Size of land (m2)]]*Table1[[#This Row],[Land Unit Rate ($/m2)]]</f>
        <v>0</v>
      </c>
      <c r="N2074" s="244">
        <v>2021</v>
      </c>
      <c r="O2074" s="202">
        <f>ROUND(IF(Table1[[#This Row],[Valuation Year]]=2016,(Table1[[#This Row],[Total Construction Cost ($)]]+Table1[[#This Row],[Land Value]])*('General Input Sheet'!$G$38/'General Input Sheet'!$G$43),Table1[[#This Row],[Total Construction Cost ($)]]+Table1[[#This Row],[Land Value]]),0)</f>
        <v>151698</v>
      </c>
      <c r="P2074" s="123" t="str" cm="1">
        <f t="array" ref="P2074">_xlfn.IFS(Table1[[#This Row],[Asset Class]]&lt;&gt;"Local","y",P$11=$E2074,"y",Table1[[#This Row],[Asset Class]]="Local","")</f>
        <v>y</v>
      </c>
      <c r="Q2074" s="86" t="str" cm="1">
        <f t="array" ref="Q2074">_xlfn.IFS(Table1[[#This Row],[Asset Class]]&lt;&gt;"Local","y",Q$11=$E2074,"y",Table1[[#This Row],[Asset Class]]="Local","")</f>
        <v/>
      </c>
      <c r="R2074" s="86" t="str" cm="1">
        <f t="array" ref="R2074">_xlfn.IFS(Table1[[#This Row],[Asset Class]]&lt;&gt;"Local","y",R$11=$E2074,"y",Table1[[#This Row],[Asset Class]]="Local","")</f>
        <v/>
      </c>
      <c r="S2074" s="341" t="str" cm="1">
        <f t="array" ref="S2074">_xlfn.IFS(Table1[[#This Row],[Asset Class]]&lt;&gt;"Local","y",S$11=$E2074,"y",Table1[[#This Row],[Asset Class]]="Local","")</f>
        <v/>
      </c>
      <c r="T2074" s="50"/>
      <c r="U2074" s="95">
        <f>IF(Table1[[#This Row],[Asset Class]]&lt;&gt;"Local",0.25,IF(P2074="y",1,""))</f>
        <v>1</v>
      </c>
      <c r="V2074" s="415" t="str">
        <f>IF(Table1[[#This Row],[Asset Class]]&lt;&gt;"Local",0.25,IF(Q2074="y",1,""))</f>
        <v/>
      </c>
      <c r="W2074" s="415" t="str">
        <f>IF(Table1[[#This Row],[Asset Class]]&lt;&gt;"Local",0.25,IF(R2074="y",1,""))</f>
        <v/>
      </c>
      <c r="X2074" s="415" t="str">
        <f>IF(Table1[[#This Row],[Asset Class]]&lt;&gt;"Local",0.25,IF(S2074="y",1,""))</f>
        <v/>
      </c>
      <c r="Y2074" s="95">
        <f t="shared" si="192"/>
        <v>1</v>
      </c>
      <c r="Z2074" s="50"/>
      <c r="AA2074" s="257">
        <f t="shared" si="193"/>
        <v>151698</v>
      </c>
      <c r="AB2074" s="258" t="str">
        <f t="shared" si="194"/>
        <v/>
      </c>
      <c r="AC2074" s="258" t="str">
        <f t="shared" si="195"/>
        <v/>
      </c>
      <c r="AD2074" s="258" t="str">
        <f t="shared" si="196"/>
        <v/>
      </c>
      <c r="AE2074" s="259">
        <f t="shared" si="197"/>
        <v>151698</v>
      </c>
    </row>
    <row r="2075" spans="1:31">
      <c r="A2075" s="26"/>
      <c r="B2075" s="210" t="s">
        <v>3609</v>
      </c>
      <c r="C2075" s="211" t="s">
        <v>3610</v>
      </c>
      <c r="D2075" s="211" t="s">
        <v>111</v>
      </c>
      <c r="E2075" s="211" t="s">
        <v>102</v>
      </c>
      <c r="F2075" s="241" t="s">
        <v>103</v>
      </c>
      <c r="G2075" s="357">
        <v>0.5</v>
      </c>
      <c r="H2075" s="360">
        <v>3051.1951074550325</v>
      </c>
      <c r="I2075" s="365">
        <v>143.96305955739601</v>
      </c>
      <c r="J2075" s="332">
        <f>Table1[[#This Row],[Embellishment Area (m2)]]*Table1[[#This Row],[Construction Unit Rate ($/m)]]*Table1[[#This Row],[Embellishment Area Factor]]</f>
        <v>219629.69148789207</v>
      </c>
      <c r="K2075" s="246">
        <v>6102.390214910065</v>
      </c>
      <c r="L2075" s="337">
        <v>39.027494808321961</v>
      </c>
      <c r="M2075" s="88">
        <f>Table1[[#This Row],[Size of land (m2)]]*Table1[[#This Row],[Land Unit Rate ($/m2)]]</f>
        <v>238161.0024307573</v>
      </c>
      <c r="N2075" s="244">
        <v>2021</v>
      </c>
      <c r="O2075" s="202">
        <f>ROUND(IF(Table1[[#This Row],[Valuation Year]]=2016,(Table1[[#This Row],[Total Construction Cost ($)]]+Table1[[#This Row],[Land Value]])*('General Input Sheet'!$G$38/'General Input Sheet'!$G$43),Table1[[#This Row],[Total Construction Cost ($)]]+Table1[[#This Row],[Land Value]]),0)</f>
        <v>457791</v>
      </c>
      <c r="P2075" s="123" t="str" cm="1">
        <f t="array" ref="P2075">_xlfn.IFS(Table1[[#This Row],[Asset Class]]&lt;&gt;"Local","y",P$11=$E2075,"y",Table1[[#This Row],[Asset Class]]="Local","")</f>
        <v/>
      </c>
      <c r="Q2075" s="86" t="str" cm="1">
        <f t="array" ref="Q2075">_xlfn.IFS(Table1[[#This Row],[Asset Class]]&lt;&gt;"Local","y",Q$11=$E2075,"y",Table1[[#This Row],[Asset Class]]="Local","")</f>
        <v/>
      </c>
      <c r="R2075" s="86" t="str" cm="1">
        <f t="array" ref="R2075">_xlfn.IFS(Table1[[#This Row],[Asset Class]]&lt;&gt;"Local","y",R$11=$E2075,"y",Table1[[#This Row],[Asset Class]]="Local","")</f>
        <v>y</v>
      </c>
      <c r="S2075" s="341" t="str" cm="1">
        <f t="array" ref="S2075">_xlfn.IFS(Table1[[#This Row],[Asset Class]]&lt;&gt;"Local","y",S$11=$E2075,"y",Table1[[#This Row],[Asset Class]]="Local","")</f>
        <v/>
      </c>
      <c r="T2075" s="50"/>
      <c r="U2075" s="95" t="str">
        <f>IF(Table1[[#This Row],[Asset Class]]&lt;&gt;"Local",0.25,IF(P2075="y",1,""))</f>
        <v/>
      </c>
      <c r="V2075" s="415" t="str">
        <f>IF(Table1[[#This Row],[Asset Class]]&lt;&gt;"Local",0.25,IF(Q2075="y",1,""))</f>
        <v/>
      </c>
      <c r="W2075" s="415">
        <f>IF(Table1[[#This Row],[Asset Class]]&lt;&gt;"Local",0.25,IF(R2075="y",1,""))</f>
        <v>1</v>
      </c>
      <c r="X2075" s="415" t="str">
        <f>IF(Table1[[#This Row],[Asset Class]]&lt;&gt;"Local",0.25,IF(S2075="y",1,""))</f>
        <v/>
      </c>
      <c r="Y2075" s="95">
        <f t="shared" si="192"/>
        <v>1</v>
      </c>
      <c r="Z2075" s="50"/>
      <c r="AA2075" s="257" t="str">
        <f t="shared" si="193"/>
        <v/>
      </c>
      <c r="AB2075" s="258" t="str">
        <f t="shared" si="194"/>
        <v/>
      </c>
      <c r="AC2075" s="258">
        <f t="shared" si="195"/>
        <v>457791</v>
      </c>
      <c r="AD2075" s="258" t="str">
        <f t="shared" si="196"/>
        <v/>
      </c>
      <c r="AE2075" s="259">
        <f t="shared" si="197"/>
        <v>457791</v>
      </c>
    </row>
    <row r="2076" spans="1:31">
      <c r="A2076" s="26"/>
      <c r="B2076" s="210" t="s">
        <v>3611</v>
      </c>
      <c r="C2076" s="211" t="s">
        <v>3612</v>
      </c>
      <c r="D2076" s="211" t="s">
        <v>111</v>
      </c>
      <c r="E2076" s="211" t="s">
        <v>114</v>
      </c>
      <c r="F2076" s="241" t="s">
        <v>103</v>
      </c>
      <c r="G2076" s="357">
        <v>0.5</v>
      </c>
      <c r="H2076" s="360">
        <v>4614.1684711289654</v>
      </c>
      <c r="I2076" s="365">
        <v>77.371645491830151</v>
      </c>
      <c r="J2076" s="332">
        <f>Table1[[#This Row],[Embellishment Area (m2)]]*Table1[[#This Row],[Construction Unit Rate ($/m)]]*Table1[[#This Row],[Embellishment Area Factor]]</f>
        <v>178502.90359388513</v>
      </c>
      <c r="K2076" s="246">
        <v>9228.3369422579308</v>
      </c>
      <c r="L2076" s="337">
        <v>51.919695325664051</v>
      </c>
      <c r="M2076" s="88">
        <f>Table1[[#This Row],[Size of land (m2)]]*Table1[[#This Row],[Land Unit Rate ($/m2)]]</f>
        <v>479132.44240460196</v>
      </c>
      <c r="N2076" s="244">
        <v>2021</v>
      </c>
      <c r="O2076" s="202">
        <f>ROUND(IF(Table1[[#This Row],[Valuation Year]]=2016,(Table1[[#This Row],[Total Construction Cost ($)]]+Table1[[#This Row],[Land Value]])*('General Input Sheet'!$G$38/'General Input Sheet'!$G$43),Table1[[#This Row],[Total Construction Cost ($)]]+Table1[[#This Row],[Land Value]]),0)</f>
        <v>657635</v>
      </c>
      <c r="P2076" s="123" t="str" cm="1">
        <f t="array" ref="P2076">_xlfn.IFS(Table1[[#This Row],[Asset Class]]&lt;&gt;"Local","y",P$11=$E2076,"y",Table1[[#This Row],[Asset Class]]="Local","")</f>
        <v/>
      </c>
      <c r="Q2076" s="86" t="str" cm="1">
        <f t="array" ref="Q2076">_xlfn.IFS(Table1[[#This Row],[Asset Class]]&lt;&gt;"Local","y",Q$11=$E2076,"y",Table1[[#This Row],[Asset Class]]="Local","")</f>
        <v/>
      </c>
      <c r="R2076" s="86" t="str" cm="1">
        <f t="array" ref="R2076">_xlfn.IFS(Table1[[#This Row],[Asset Class]]&lt;&gt;"Local","y",R$11=$E2076,"y",Table1[[#This Row],[Asset Class]]="Local","")</f>
        <v/>
      </c>
      <c r="S2076" s="341" t="str" cm="1">
        <f t="array" ref="S2076">_xlfn.IFS(Table1[[#This Row],[Asset Class]]&lt;&gt;"Local","y",S$11=$E2076,"y",Table1[[#This Row],[Asset Class]]="Local","")</f>
        <v>y</v>
      </c>
      <c r="T2076" s="50"/>
      <c r="U2076" s="95" t="str">
        <f>IF(Table1[[#This Row],[Asset Class]]&lt;&gt;"Local",0.25,IF(P2076="y",1,""))</f>
        <v/>
      </c>
      <c r="V2076" s="415" t="str">
        <f>IF(Table1[[#This Row],[Asset Class]]&lt;&gt;"Local",0.25,IF(Q2076="y",1,""))</f>
        <v/>
      </c>
      <c r="W2076" s="415" t="str">
        <f>IF(Table1[[#This Row],[Asset Class]]&lt;&gt;"Local",0.25,IF(R2076="y",1,""))</f>
        <v/>
      </c>
      <c r="X2076" s="415">
        <f>IF(Table1[[#This Row],[Asset Class]]&lt;&gt;"Local",0.25,IF(S2076="y",1,""))</f>
        <v>1</v>
      </c>
      <c r="Y2076" s="95">
        <f t="shared" si="192"/>
        <v>1</v>
      </c>
      <c r="Z2076" s="50"/>
      <c r="AA2076" s="257" t="str">
        <f t="shared" si="193"/>
        <v/>
      </c>
      <c r="AB2076" s="258" t="str">
        <f t="shared" si="194"/>
        <v/>
      </c>
      <c r="AC2076" s="258" t="str">
        <f t="shared" si="195"/>
        <v/>
      </c>
      <c r="AD2076" s="258">
        <f t="shared" si="196"/>
        <v>657635</v>
      </c>
      <c r="AE2076" s="259">
        <f t="shared" si="197"/>
        <v>657635</v>
      </c>
    </row>
    <row r="2077" spans="1:31">
      <c r="A2077" s="26"/>
      <c r="B2077" s="210" t="s">
        <v>3613</v>
      </c>
      <c r="C2077" s="211" t="s">
        <v>3614</v>
      </c>
      <c r="D2077" s="211" t="s">
        <v>106</v>
      </c>
      <c r="E2077" s="211" t="s">
        <v>114</v>
      </c>
      <c r="F2077" s="241" t="s">
        <v>108</v>
      </c>
      <c r="G2077" s="357">
        <v>0.5</v>
      </c>
      <c r="H2077" s="360">
        <v>2219.8968685481668</v>
      </c>
      <c r="I2077" s="365">
        <v>566.28724924743767</v>
      </c>
      <c r="J2077" s="332">
        <f>Table1[[#This Row],[Embellishment Area (m2)]]*Table1[[#This Row],[Construction Unit Rate ($/m)]]*Table1[[#This Row],[Embellishment Area Factor]]</f>
        <v>628549.6456515711</v>
      </c>
      <c r="K2077" s="246">
        <v>4439.7937370963336</v>
      </c>
      <c r="L2077" s="337">
        <v>75.676903388107434</v>
      </c>
      <c r="M2077" s="88">
        <f>Table1[[#This Row],[Size of land (m2)]]*Table1[[#This Row],[Land Unit Rate ($/m2)]]</f>
        <v>335989.84170536371</v>
      </c>
      <c r="N2077" s="244">
        <v>2021</v>
      </c>
      <c r="O2077" s="202">
        <f>ROUND(IF(Table1[[#This Row],[Valuation Year]]=2016,(Table1[[#This Row],[Total Construction Cost ($)]]+Table1[[#This Row],[Land Value]])*('General Input Sheet'!$G$38/'General Input Sheet'!$G$43),Table1[[#This Row],[Total Construction Cost ($)]]+Table1[[#This Row],[Land Value]]),0)</f>
        <v>964539</v>
      </c>
      <c r="P2077" s="123" t="str" cm="1">
        <f t="array" ref="P2077">_xlfn.IFS(Table1[[#This Row],[Asset Class]]&lt;&gt;"Local","y",P$11=$E2077,"y",Table1[[#This Row],[Asset Class]]="Local","")</f>
        <v>y</v>
      </c>
      <c r="Q2077" s="86" t="str" cm="1">
        <f t="array" ref="Q2077">_xlfn.IFS(Table1[[#This Row],[Asset Class]]&lt;&gt;"Local","y",Q$11=$E2077,"y",Table1[[#This Row],[Asset Class]]="Local","")</f>
        <v>y</v>
      </c>
      <c r="R2077" s="86" t="str" cm="1">
        <f t="array" ref="R2077">_xlfn.IFS(Table1[[#This Row],[Asset Class]]&lt;&gt;"Local","y",R$11=$E2077,"y",Table1[[#This Row],[Asset Class]]="Local","")</f>
        <v>y</v>
      </c>
      <c r="S2077" s="341" t="str" cm="1">
        <f t="array" ref="S2077">_xlfn.IFS(Table1[[#This Row],[Asset Class]]&lt;&gt;"Local","y",S$11=$E2077,"y",Table1[[#This Row],[Asset Class]]="Local","")</f>
        <v>y</v>
      </c>
      <c r="T2077" s="50"/>
      <c r="U2077" s="95">
        <f>IF(Table1[[#This Row],[Asset Class]]&lt;&gt;"Local",0.25,IF(P2077="y",1,""))</f>
        <v>0.25</v>
      </c>
      <c r="V2077" s="415">
        <f>IF(Table1[[#This Row],[Asset Class]]&lt;&gt;"Local",0.25,IF(Q2077="y",1,""))</f>
        <v>0.25</v>
      </c>
      <c r="W2077" s="415">
        <f>IF(Table1[[#This Row],[Asset Class]]&lt;&gt;"Local",0.25,IF(R2077="y",1,""))</f>
        <v>0.25</v>
      </c>
      <c r="X2077" s="415">
        <f>IF(Table1[[#This Row],[Asset Class]]&lt;&gt;"Local",0.25,IF(S2077="y",1,""))</f>
        <v>0.25</v>
      </c>
      <c r="Y2077" s="95">
        <f t="shared" si="192"/>
        <v>1</v>
      </c>
      <c r="Z2077" s="50"/>
      <c r="AA2077" s="257">
        <f t="shared" si="193"/>
        <v>241134.75</v>
      </c>
      <c r="AB2077" s="258">
        <f t="shared" si="194"/>
        <v>241134.75</v>
      </c>
      <c r="AC2077" s="258">
        <f t="shared" si="195"/>
        <v>241134.75</v>
      </c>
      <c r="AD2077" s="258">
        <f t="shared" si="196"/>
        <v>241134.75</v>
      </c>
      <c r="AE2077" s="259">
        <f t="shared" si="197"/>
        <v>964539</v>
      </c>
    </row>
    <row r="2078" spans="1:31">
      <c r="A2078" s="26"/>
      <c r="B2078" s="210" t="s">
        <v>3615</v>
      </c>
      <c r="C2078" s="211" t="s">
        <v>3616</v>
      </c>
      <c r="D2078" s="211" t="s">
        <v>111</v>
      </c>
      <c r="E2078" s="211" t="s">
        <v>143</v>
      </c>
      <c r="F2078" s="241" t="s">
        <v>103</v>
      </c>
      <c r="G2078" s="357">
        <v>0.5</v>
      </c>
      <c r="H2078" s="360">
        <v>7955.2123624868645</v>
      </c>
      <c r="I2078" s="365">
        <v>115.6419902144599</v>
      </c>
      <c r="J2078" s="332">
        <f>Table1[[#This Row],[Embellishment Area (m2)]]*Table1[[#This Row],[Construction Unit Rate ($/m)]]*Table1[[#This Row],[Embellishment Area Factor]]</f>
        <v>459978.29508832819</v>
      </c>
      <c r="K2078" s="246">
        <v>15910.424724973729</v>
      </c>
      <c r="L2078" s="337">
        <v>85.331826959272703</v>
      </c>
      <c r="M2078" s="88">
        <f>Table1[[#This Row],[Size of land (m2)]]*Table1[[#This Row],[Land Unit Rate ($/m2)]]</f>
        <v>1357665.6094799922</v>
      </c>
      <c r="N2078" s="244">
        <v>2021</v>
      </c>
      <c r="O2078" s="202">
        <f>ROUND(IF(Table1[[#This Row],[Valuation Year]]=2016,(Table1[[#This Row],[Total Construction Cost ($)]]+Table1[[#This Row],[Land Value]])*('General Input Sheet'!$G$38/'General Input Sheet'!$G$43),Table1[[#This Row],[Total Construction Cost ($)]]+Table1[[#This Row],[Land Value]]),0)</f>
        <v>1817644</v>
      </c>
      <c r="P2078" s="123" t="str" cm="1">
        <f t="array" ref="P2078">_xlfn.IFS(Table1[[#This Row],[Asset Class]]&lt;&gt;"Local","y",P$11=$E2078,"y",Table1[[#This Row],[Asset Class]]="Local","")</f>
        <v/>
      </c>
      <c r="Q2078" s="86" t="str" cm="1">
        <f t="array" ref="Q2078">_xlfn.IFS(Table1[[#This Row],[Asset Class]]&lt;&gt;"Local","y",Q$11=$E2078,"y",Table1[[#This Row],[Asset Class]]="Local","")</f>
        <v>y</v>
      </c>
      <c r="R2078" s="86" t="str" cm="1">
        <f t="array" ref="R2078">_xlfn.IFS(Table1[[#This Row],[Asset Class]]&lt;&gt;"Local","y",R$11=$E2078,"y",Table1[[#This Row],[Asset Class]]="Local","")</f>
        <v/>
      </c>
      <c r="S2078" s="341" t="str" cm="1">
        <f t="array" ref="S2078">_xlfn.IFS(Table1[[#This Row],[Asset Class]]&lt;&gt;"Local","y",S$11=$E2078,"y",Table1[[#This Row],[Asset Class]]="Local","")</f>
        <v/>
      </c>
      <c r="T2078" s="50"/>
      <c r="U2078" s="95" t="str">
        <f>IF(Table1[[#This Row],[Asset Class]]&lt;&gt;"Local",0.25,IF(P2078="y",1,""))</f>
        <v/>
      </c>
      <c r="V2078" s="415">
        <f>IF(Table1[[#This Row],[Asset Class]]&lt;&gt;"Local",0.25,IF(Q2078="y",1,""))</f>
        <v>1</v>
      </c>
      <c r="W2078" s="415" t="str">
        <f>IF(Table1[[#This Row],[Asset Class]]&lt;&gt;"Local",0.25,IF(R2078="y",1,""))</f>
        <v/>
      </c>
      <c r="X2078" s="415" t="str">
        <f>IF(Table1[[#This Row],[Asset Class]]&lt;&gt;"Local",0.25,IF(S2078="y",1,""))</f>
        <v/>
      </c>
      <c r="Y2078" s="95">
        <f t="shared" si="192"/>
        <v>1</v>
      </c>
      <c r="Z2078" s="50"/>
      <c r="AA2078" s="257" t="str">
        <f t="shared" si="193"/>
        <v/>
      </c>
      <c r="AB2078" s="258">
        <f t="shared" si="194"/>
        <v>1817644</v>
      </c>
      <c r="AC2078" s="258" t="str">
        <f t="shared" si="195"/>
        <v/>
      </c>
      <c r="AD2078" s="258" t="str">
        <f t="shared" si="196"/>
        <v/>
      </c>
      <c r="AE2078" s="259">
        <f t="shared" si="197"/>
        <v>1817644</v>
      </c>
    </row>
    <row r="2079" spans="1:31">
      <c r="A2079" s="26"/>
      <c r="B2079" s="210" t="s">
        <v>3617</v>
      </c>
      <c r="C2079" s="211" t="s">
        <v>3618</v>
      </c>
      <c r="D2079" s="211" t="s">
        <v>111</v>
      </c>
      <c r="E2079" s="211" t="s">
        <v>107</v>
      </c>
      <c r="F2079" s="241" t="s">
        <v>103</v>
      </c>
      <c r="G2079" s="357">
        <v>0.5</v>
      </c>
      <c r="H2079" s="360">
        <v>8595.5061145712643</v>
      </c>
      <c r="I2079" s="365">
        <v>111.62041035606889</v>
      </c>
      <c r="J2079" s="332">
        <f>Table1[[#This Row],[Embellishment Area (m2)]]*Table1[[#This Row],[Construction Unit Rate ($/m)]]*Table1[[#This Row],[Embellishment Area Factor]]</f>
        <v>479716.95986327191</v>
      </c>
      <c r="K2079" s="246">
        <v>17191.012229142529</v>
      </c>
      <c r="L2079" s="337">
        <v>66.125722619436161</v>
      </c>
      <c r="M2079" s="88">
        <f>Table1[[#This Row],[Size of land (m2)]]*Table1[[#This Row],[Land Unit Rate ($/m2)]]</f>
        <v>1136768.1062116139</v>
      </c>
      <c r="N2079" s="244">
        <v>2021</v>
      </c>
      <c r="O2079" s="202">
        <f>ROUND(IF(Table1[[#This Row],[Valuation Year]]=2016,(Table1[[#This Row],[Total Construction Cost ($)]]+Table1[[#This Row],[Land Value]])*('General Input Sheet'!$G$38/'General Input Sheet'!$G$43),Table1[[#This Row],[Total Construction Cost ($)]]+Table1[[#This Row],[Land Value]]),0)</f>
        <v>1616485</v>
      </c>
      <c r="P2079" s="123" t="str" cm="1">
        <f t="array" ref="P2079">_xlfn.IFS(Table1[[#This Row],[Asset Class]]&lt;&gt;"Local","y",P$11=$E2079,"y",Table1[[#This Row],[Asset Class]]="Local","")</f>
        <v>y</v>
      </c>
      <c r="Q2079" s="86" t="str" cm="1">
        <f t="array" ref="Q2079">_xlfn.IFS(Table1[[#This Row],[Asset Class]]&lt;&gt;"Local","y",Q$11=$E2079,"y",Table1[[#This Row],[Asset Class]]="Local","")</f>
        <v/>
      </c>
      <c r="R2079" s="86" t="str" cm="1">
        <f t="array" ref="R2079">_xlfn.IFS(Table1[[#This Row],[Asset Class]]&lt;&gt;"Local","y",R$11=$E2079,"y",Table1[[#This Row],[Asset Class]]="Local","")</f>
        <v/>
      </c>
      <c r="S2079" s="341" t="str" cm="1">
        <f t="array" ref="S2079">_xlfn.IFS(Table1[[#This Row],[Asset Class]]&lt;&gt;"Local","y",S$11=$E2079,"y",Table1[[#This Row],[Asset Class]]="Local","")</f>
        <v/>
      </c>
      <c r="T2079" s="50"/>
      <c r="U2079" s="95">
        <f>IF(Table1[[#This Row],[Asset Class]]&lt;&gt;"Local",0.25,IF(P2079="y",1,""))</f>
        <v>1</v>
      </c>
      <c r="V2079" s="415" t="str">
        <f>IF(Table1[[#This Row],[Asset Class]]&lt;&gt;"Local",0.25,IF(Q2079="y",1,""))</f>
        <v/>
      </c>
      <c r="W2079" s="415" t="str">
        <f>IF(Table1[[#This Row],[Asset Class]]&lt;&gt;"Local",0.25,IF(R2079="y",1,""))</f>
        <v/>
      </c>
      <c r="X2079" s="415" t="str">
        <f>IF(Table1[[#This Row],[Asset Class]]&lt;&gt;"Local",0.25,IF(S2079="y",1,""))</f>
        <v/>
      </c>
      <c r="Y2079" s="95">
        <f t="shared" si="192"/>
        <v>1</v>
      </c>
      <c r="Z2079" s="50"/>
      <c r="AA2079" s="257">
        <f t="shared" si="193"/>
        <v>1616485</v>
      </c>
      <c r="AB2079" s="258" t="str">
        <f t="shared" si="194"/>
        <v/>
      </c>
      <c r="AC2079" s="258" t="str">
        <f t="shared" si="195"/>
        <v/>
      </c>
      <c r="AD2079" s="258" t="str">
        <f t="shared" si="196"/>
        <v/>
      </c>
      <c r="AE2079" s="259">
        <f t="shared" si="197"/>
        <v>1616485</v>
      </c>
    </row>
    <row r="2080" spans="1:31">
      <c r="A2080" s="26"/>
      <c r="B2080" s="210" t="s">
        <v>3619</v>
      </c>
      <c r="C2080" s="211" t="s">
        <v>3620</v>
      </c>
      <c r="D2080" s="211" t="s">
        <v>111</v>
      </c>
      <c r="E2080" s="211" t="s">
        <v>143</v>
      </c>
      <c r="F2080" s="241" t="s">
        <v>108</v>
      </c>
      <c r="G2080" s="357">
        <v>0.5</v>
      </c>
      <c r="H2080" s="360">
        <v>5967.1103475697346</v>
      </c>
      <c r="I2080" s="365">
        <v>115.6419902144599</v>
      </c>
      <c r="J2080" s="332">
        <f>Table1[[#This Row],[Embellishment Area (m2)]]*Table1[[#This Row],[Construction Unit Rate ($/m)]]*Table1[[#This Row],[Embellishment Area Factor]]</f>
        <v>345024.2582111308</v>
      </c>
      <c r="K2080" s="246">
        <v>0</v>
      </c>
      <c r="L2080" s="337">
        <v>85.331826959272703</v>
      </c>
      <c r="M2080" s="88">
        <f>Table1[[#This Row],[Size of land (m2)]]*Table1[[#This Row],[Land Unit Rate ($/m2)]]</f>
        <v>0</v>
      </c>
      <c r="N2080" s="244">
        <v>2021</v>
      </c>
      <c r="O2080" s="202">
        <f>ROUND(IF(Table1[[#This Row],[Valuation Year]]=2016,(Table1[[#This Row],[Total Construction Cost ($)]]+Table1[[#This Row],[Land Value]])*('General Input Sheet'!$G$38/'General Input Sheet'!$G$43),Table1[[#This Row],[Total Construction Cost ($)]]+Table1[[#This Row],[Land Value]]),0)</f>
        <v>345024</v>
      </c>
      <c r="P2080" s="123" t="str" cm="1">
        <f t="array" ref="P2080">_xlfn.IFS(Table1[[#This Row],[Asset Class]]&lt;&gt;"Local","y",P$11=$E2080,"y",Table1[[#This Row],[Asset Class]]="Local","")</f>
        <v/>
      </c>
      <c r="Q2080" s="86" t="str" cm="1">
        <f t="array" ref="Q2080">_xlfn.IFS(Table1[[#This Row],[Asset Class]]&lt;&gt;"Local","y",Q$11=$E2080,"y",Table1[[#This Row],[Asset Class]]="Local","")</f>
        <v>y</v>
      </c>
      <c r="R2080" s="86" t="str" cm="1">
        <f t="array" ref="R2080">_xlfn.IFS(Table1[[#This Row],[Asset Class]]&lt;&gt;"Local","y",R$11=$E2080,"y",Table1[[#This Row],[Asset Class]]="Local","")</f>
        <v/>
      </c>
      <c r="S2080" s="341" t="str" cm="1">
        <f t="array" ref="S2080">_xlfn.IFS(Table1[[#This Row],[Asset Class]]&lt;&gt;"Local","y",S$11=$E2080,"y",Table1[[#This Row],[Asset Class]]="Local","")</f>
        <v/>
      </c>
      <c r="T2080" s="50"/>
      <c r="U2080" s="95" t="str">
        <f>IF(Table1[[#This Row],[Asset Class]]&lt;&gt;"Local",0.25,IF(P2080="y",1,""))</f>
        <v/>
      </c>
      <c r="V2080" s="415">
        <f>IF(Table1[[#This Row],[Asset Class]]&lt;&gt;"Local",0.25,IF(Q2080="y",1,""))</f>
        <v>1</v>
      </c>
      <c r="W2080" s="415" t="str">
        <f>IF(Table1[[#This Row],[Asset Class]]&lt;&gt;"Local",0.25,IF(R2080="y",1,""))</f>
        <v/>
      </c>
      <c r="X2080" s="415" t="str">
        <f>IF(Table1[[#This Row],[Asset Class]]&lt;&gt;"Local",0.25,IF(S2080="y",1,""))</f>
        <v/>
      </c>
      <c r="Y2080" s="95">
        <f t="shared" si="192"/>
        <v>1</v>
      </c>
      <c r="Z2080" s="50"/>
      <c r="AA2080" s="257" t="str">
        <f t="shared" si="193"/>
        <v/>
      </c>
      <c r="AB2080" s="258">
        <f t="shared" si="194"/>
        <v>345024</v>
      </c>
      <c r="AC2080" s="258" t="str">
        <f t="shared" si="195"/>
        <v/>
      </c>
      <c r="AD2080" s="258" t="str">
        <f t="shared" si="196"/>
        <v/>
      </c>
      <c r="AE2080" s="259">
        <f t="shared" si="197"/>
        <v>345024</v>
      </c>
    </row>
    <row r="2081" spans="1:31">
      <c r="A2081" s="26"/>
      <c r="B2081" s="210" t="s">
        <v>3621</v>
      </c>
      <c r="C2081" s="211" t="s">
        <v>3622</v>
      </c>
      <c r="D2081" s="211" t="s">
        <v>111</v>
      </c>
      <c r="E2081" s="211" t="s">
        <v>102</v>
      </c>
      <c r="F2081" s="241" t="s">
        <v>103</v>
      </c>
      <c r="G2081" s="357">
        <v>0.5</v>
      </c>
      <c r="H2081" s="360">
        <v>2454.5201798559347</v>
      </c>
      <c r="I2081" s="365">
        <v>143.96305955739601</v>
      </c>
      <c r="J2081" s="332">
        <f>Table1[[#This Row],[Embellishment Area (m2)]]*Table1[[#This Row],[Construction Unit Rate ($/m)]]*Table1[[#This Row],[Embellishment Area Factor]]</f>
        <v>176680.11741871515</v>
      </c>
      <c r="K2081" s="246">
        <v>0</v>
      </c>
      <c r="L2081" s="337">
        <v>39.027494808321961</v>
      </c>
      <c r="M2081" s="88">
        <f>Table1[[#This Row],[Size of land (m2)]]*Table1[[#This Row],[Land Unit Rate ($/m2)]]</f>
        <v>0</v>
      </c>
      <c r="N2081" s="244">
        <v>2021</v>
      </c>
      <c r="O2081" s="202">
        <f>ROUND(IF(Table1[[#This Row],[Valuation Year]]=2016,(Table1[[#This Row],[Total Construction Cost ($)]]+Table1[[#This Row],[Land Value]])*('General Input Sheet'!$G$38/'General Input Sheet'!$G$43),Table1[[#This Row],[Total Construction Cost ($)]]+Table1[[#This Row],[Land Value]]),0)</f>
        <v>176680</v>
      </c>
      <c r="P2081" s="123" t="str" cm="1">
        <f t="array" ref="P2081">_xlfn.IFS(Table1[[#This Row],[Asset Class]]&lt;&gt;"Local","y",P$11=$E2081,"y",Table1[[#This Row],[Asset Class]]="Local","")</f>
        <v/>
      </c>
      <c r="Q2081" s="86" t="str" cm="1">
        <f t="array" ref="Q2081">_xlfn.IFS(Table1[[#This Row],[Asset Class]]&lt;&gt;"Local","y",Q$11=$E2081,"y",Table1[[#This Row],[Asset Class]]="Local","")</f>
        <v/>
      </c>
      <c r="R2081" s="86" t="str" cm="1">
        <f t="array" ref="R2081">_xlfn.IFS(Table1[[#This Row],[Asset Class]]&lt;&gt;"Local","y",R$11=$E2081,"y",Table1[[#This Row],[Asset Class]]="Local","")</f>
        <v>y</v>
      </c>
      <c r="S2081" s="341" t="str" cm="1">
        <f t="array" ref="S2081">_xlfn.IFS(Table1[[#This Row],[Asset Class]]&lt;&gt;"Local","y",S$11=$E2081,"y",Table1[[#This Row],[Asset Class]]="Local","")</f>
        <v/>
      </c>
      <c r="T2081" s="50"/>
      <c r="U2081" s="95" t="str">
        <f>IF(Table1[[#This Row],[Asset Class]]&lt;&gt;"Local",0.25,IF(P2081="y",1,""))</f>
        <v/>
      </c>
      <c r="V2081" s="415" t="str">
        <f>IF(Table1[[#This Row],[Asset Class]]&lt;&gt;"Local",0.25,IF(Q2081="y",1,""))</f>
        <v/>
      </c>
      <c r="W2081" s="415">
        <f>IF(Table1[[#This Row],[Asset Class]]&lt;&gt;"Local",0.25,IF(R2081="y",1,""))</f>
        <v>1</v>
      </c>
      <c r="X2081" s="415" t="str">
        <f>IF(Table1[[#This Row],[Asset Class]]&lt;&gt;"Local",0.25,IF(S2081="y",1,""))</f>
        <v/>
      </c>
      <c r="Y2081" s="95">
        <f t="shared" si="192"/>
        <v>1</v>
      </c>
      <c r="Z2081" s="50"/>
      <c r="AA2081" s="257" t="str">
        <f t="shared" si="193"/>
        <v/>
      </c>
      <c r="AB2081" s="258" t="str">
        <f t="shared" si="194"/>
        <v/>
      </c>
      <c r="AC2081" s="258">
        <f t="shared" si="195"/>
        <v>176680</v>
      </c>
      <c r="AD2081" s="258" t="str">
        <f t="shared" si="196"/>
        <v/>
      </c>
      <c r="AE2081" s="259">
        <f t="shared" si="197"/>
        <v>176680</v>
      </c>
    </row>
    <row r="2082" spans="1:31">
      <c r="A2082" s="26"/>
      <c r="B2082" s="210" t="s">
        <v>3623</v>
      </c>
      <c r="C2082" s="211" t="s">
        <v>3624</v>
      </c>
      <c r="D2082" s="211" t="s">
        <v>111</v>
      </c>
      <c r="E2082" s="211" t="s">
        <v>107</v>
      </c>
      <c r="F2082" s="241" t="s">
        <v>103</v>
      </c>
      <c r="G2082" s="357">
        <v>0.5</v>
      </c>
      <c r="H2082" s="360">
        <v>5261.9757065783151</v>
      </c>
      <c r="I2082" s="365">
        <v>111.62041035606889</v>
      </c>
      <c r="J2082" s="332">
        <f>Table1[[#This Row],[Embellishment Area (m2)]]*Table1[[#This Row],[Construction Unit Rate ($/m)]]*Table1[[#This Row],[Embellishment Area Factor]]</f>
        <v>293671.94382596854</v>
      </c>
      <c r="K2082" s="246">
        <v>0</v>
      </c>
      <c r="L2082" s="337">
        <v>66.125722619436161</v>
      </c>
      <c r="M2082" s="88">
        <f>Table1[[#This Row],[Size of land (m2)]]*Table1[[#This Row],[Land Unit Rate ($/m2)]]</f>
        <v>0</v>
      </c>
      <c r="N2082" s="244">
        <v>2021</v>
      </c>
      <c r="O2082" s="202">
        <f>ROUND(IF(Table1[[#This Row],[Valuation Year]]=2016,(Table1[[#This Row],[Total Construction Cost ($)]]+Table1[[#This Row],[Land Value]])*('General Input Sheet'!$G$38/'General Input Sheet'!$G$43),Table1[[#This Row],[Total Construction Cost ($)]]+Table1[[#This Row],[Land Value]]),0)</f>
        <v>293672</v>
      </c>
      <c r="P2082" s="123" t="str" cm="1">
        <f t="array" ref="P2082">_xlfn.IFS(Table1[[#This Row],[Asset Class]]&lt;&gt;"Local","y",P$11=$E2082,"y",Table1[[#This Row],[Asset Class]]="Local","")</f>
        <v>y</v>
      </c>
      <c r="Q2082" s="86" t="str" cm="1">
        <f t="array" ref="Q2082">_xlfn.IFS(Table1[[#This Row],[Asset Class]]&lt;&gt;"Local","y",Q$11=$E2082,"y",Table1[[#This Row],[Asset Class]]="Local","")</f>
        <v/>
      </c>
      <c r="R2082" s="86" t="str" cm="1">
        <f t="array" ref="R2082">_xlfn.IFS(Table1[[#This Row],[Asset Class]]&lt;&gt;"Local","y",R$11=$E2082,"y",Table1[[#This Row],[Asset Class]]="Local","")</f>
        <v/>
      </c>
      <c r="S2082" s="341" t="str" cm="1">
        <f t="array" ref="S2082">_xlfn.IFS(Table1[[#This Row],[Asset Class]]&lt;&gt;"Local","y",S$11=$E2082,"y",Table1[[#This Row],[Asset Class]]="Local","")</f>
        <v/>
      </c>
      <c r="T2082" s="50"/>
      <c r="U2082" s="95">
        <f>IF(Table1[[#This Row],[Asset Class]]&lt;&gt;"Local",0.25,IF(P2082="y",1,""))</f>
        <v>1</v>
      </c>
      <c r="V2082" s="415" t="str">
        <f>IF(Table1[[#This Row],[Asset Class]]&lt;&gt;"Local",0.25,IF(Q2082="y",1,""))</f>
        <v/>
      </c>
      <c r="W2082" s="415" t="str">
        <f>IF(Table1[[#This Row],[Asset Class]]&lt;&gt;"Local",0.25,IF(R2082="y",1,""))</f>
        <v/>
      </c>
      <c r="X2082" s="415" t="str">
        <f>IF(Table1[[#This Row],[Asset Class]]&lt;&gt;"Local",0.25,IF(S2082="y",1,""))</f>
        <v/>
      </c>
      <c r="Y2082" s="95">
        <f t="shared" si="192"/>
        <v>1</v>
      </c>
      <c r="Z2082" s="50"/>
      <c r="AA2082" s="257">
        <f t="shared" si="193"/>
        <v>293672</v>
      </c>
      <c r="AB2082" s="258" t="str">
        <f t="shared" si="194"/>
        <v/>
      </c>
      <c r="AC2082" s="258" t="str">
        <f t="shared" si="195"/>
        <v/>
      </c>
      <c r="AD2082" s="258" t="str">
        <f t="shared" si="196"/>
        <v/>
      </c>
      <c r="AE2082" s="259">
        <f t="shared" si="197"/>
        <v>293672</v>
      </c>
    </row>
    <row r="2083" spans="1:31">
      <c r="A2083" s="26"/>
      <c r="B2083" s="210" t="s">
        <v>3625</v>
      </c>
      <c r="C2083" s="211" t="s">
        <v>3626</v>
      </c>
      <c r="D2083" s="211" t="s">
        <v>111</v>
      </c>
      <c r="E2083" s="211" t="s">
        <v>114</v>
      </c>
      <c r="F2083" s="241" t="s">
        <v>108</v>
      </c>
      <c r="G2083" s="357">
        <v>0.5</v>
      </c>
      <c r="H2083" s="360">
        <v>44.640503991695191</v>
      </c>
      <c r="I2083" s="365">
        <v>77.371645491830151</v>
      </c>
      <c r="J2083" s="332">
        <f>Table1[[#This Row],[Embellishment Area (m2)]]*Table1[[#This Row],[Construction Unit Rate ($/m)]]*Table1[[#This Row],[Embellishment Area Factor]]</f>
        <v>1726.9546247110345</v>
      </c>
      <c r="K2083" s="246">
        <v>0</v>
      </c>
      <c r="L2083" s="337">
        <v>51.919695325664051</v>
      </c>
      <c r="M2083" s="88">
        <f>Table1[[#This Row],[Size of land (m2)]]*Table1[[#This Row],[Land Unit Rate ($/m2)]]</f>
        <v>0</v>
      </c>
      <c r="N2083" s="244">
        <v>2021</v>
      </c>
      <c r="O2083" s="202">
        <f>ROUND(IF(Table1[[#This Row],[Valuation Year]]=2016,(Table1[[#This Row],[Total Construction Cost ($)]]+Table1[[#This Row],[Land Value]])*('General Input Sheet'!$G$38/'General Input Sheet'!$G$43),Table1[[#This Row],[Total Construction Cost ($)]]+Table1[[#This Row],[Land Value]]),0)</f>
        <v>1727</v>
      </c>
      <c r="P2083" s="123" t="str" cm="1">
        <f t="array" ref="P2083">_xlfn.IFS(Table1[[#This Row],[Asset Class]]&lt;&gt;"Local","y",P$11=$E2083,"y",Table1[[#This Row],[Asset Class]]="Local","")</f>
        <v/>
      </c>
      <c r="Q2083" s="86" t="str" cm="1">
        <f t="array" ref="Q2083">_xlfn.IFS(Table1[[#This Row],[Asset Class]]&lt;&gt;"Local","y",Q$11=$E2083,"y",Table1[[#This Row],[Asset Class]]="Local","")</f>
        <v/>
      </c>
      <c r="R2083" s="86" t="str" cm="1">
        <f t="array" ref="R2083">_xlfn.IFS(Table1[[#This Row],[Asset Class]]&lt;&gt;"Local","y",R$11=$E2083,"y",Table1[[#This Row],[Asset Class]]="Local","")</f>
        <v/>
      </c>
      <c r="S2083" s="341" t="str" cm="1">
        <f t="array" ref="S2083">_xlfn.IFS(Table1[[#This Row],[Asset Class]]&lt;&gt;"Local","y",S$11=$E2083,"y",Table1[[#This Row],[Asset Class]]="Local","")</f>
        <v>y</v>
      </c>
      <c r="T2083" s="50"/>
      <c r="U2083" s="95" t="str">
        <f>IF(Table1[[#This Row],[Asset Class]]&lt;&gt;"Local",0.25,IF(P2083="y",1,""))</f>
        <v/>
      </c>
      <c r="V2083" s="415" t="str">
        <f>IF(Table1[[#This Row],[Asset Class]]&lt;&gt;"Local",0.25,IF(Q2083="y",1,""))</f>
        <v/>
      </c>
      <c r="W2083" s="415" t="str">
        <f>IF(Table1[[#This Row],[Asset Class]]&lt;&gt;"Local",0.25,IF(R2083="y",1,""))</f>
        <v/>
      </c>
      <c r="X2083" s="415">
        <f>IF(Table1[[#This Row],[Asset Class]]&lt;&gt;"Local",0.25,IF(S2083="y",1,""))</f>
        <v>1</v>
      </c>
      <c r="Y2083" s="95">
        <f t="shared" si="192"/>
        <v>1</v>
      </c>
      <c r="Z2083" s="50"/>
      <c r="AA2083" s="257" t="str">
        <f t="shared" si="193"/>
        <v/>
      </c>
      <c r="AB2083" s="258" t="str">
        <f t="shared" si="194"/>
        <v/>
      </c>
      <c r="AC2083" s="258" t="str">
        <f t="shared" si="195"/>
        <v/>
      </c>
      <c r="AD2083" s="258">
        <f t="shared" si="196"/>
        <v>1727</v>
      </c>
      <c r="AE2083" s="259">
        <f t="shared" si="197"/>
        <v>1727</v>
      </c>
    </row>
    <row r="2084" spans="1:31">
      <c r="A2084" s="26"/>
      <c r="B2084" s="210" t="s">
        <v>3627</v>
      </c>
      <c r="C2084" s="211" t="s">
        <v>3628</v>
      </c>
      <c r="D2084" s="211" t="s">
        <v>111</v>
      </c>
      <c r="E2084" s="211" t="s">
        <v>114</v>
      </c>
      <c r="F2084" s="241" t="s">
        <v>103</v>
      </c>
      <c r="G2084" s="357">
        <v>0.5</v>
      </c>
      <c r="H2084" s="360">
        <v>2556.1248942142865</v>
      </c>
      <c r="I2084" s="365">
        <v>77.371645491830151</v>
      </c>
      <c r="J2084" s="332">
        <f>Table1[[#This Row],[Embellishment Area (m2)]]*Table1[[#This Row],[Construction Unit Rate ($/m)]]*Table1[[#This Row],[Embellishment Area Factor]]</f>
        <v>98885.794573994819</v>
      </c>
      <c r="K2084" s="246">
        <v>0</v>
      </c>
      <c r="L2084" s="337">
        <v>51.919695325664051</v>
      </c>
      <c r="M2084" s="88">
        <f>Table1[[#This Row],[Size of land (m2)]]*Table1[[#This Row],[Land Unit Rate ($/m2)]]</f>
        <v>0</v>
      </c>
      <c r="N2084" s="244">
        <v>2021</v>
      </c>
      <c r="O2084" s="202">
        <f>ROUND(IF(Table1[[#This Row],[Valuation Year]]=2016,(Table1[[#This Row],[Total Construction Cost ($)]]+Table1[[#This Row],[Land Value]])*('General Input Sheet'!$G$38/'General Input Sheet'!$G$43),Table1[[#This Row],[Total Construction Cost ($)]]+Table1[[#This Row],[Land Value]]),0)</f>
        <v>98886</v>
      </c>
      <c r="P2084" s="123" t="str" cm="1">
        <f t="array" ref="P2084">_xlfn.IFS(Table1[[#This Row],[Asset Class]]&lt;&gt;"Local","y",P$11=$E2084,"y",Table1[[#This Row],[Asset Class]]="Local","")</f>
        <v/>
      </c>
      <c r="Q2084" s="86" t="str" cm="1">
        <f t="array" ref="Q2084">_xlfn.IFS(Table1[[#This Row],[Asset Class]]&lt;&gt;"Local","y",Q$11=$E2084,"y",Table1[[#This Row],[Asset Class]]="Local","")</f>
        <v/>
      </c>
      <c r="R2084" s="86" t="str" cm="1">
        <f t="array" ref="R2084">_xlfn.IFS(Table1[[#This Row],[Asset Class]]&lt;&gt;"Local","y",R$11=$E2084,"y",Table1[[#This Row],[Asset Class]]="Local","")</f>
        <v/>
      </c>
      <c r="S2084" s="341" t="str" cm="1">
        <f t="array" ref="S2084">_xlfn.IFS(Table1[[#This Row],[Asset Class]]&lt;&gt;"Local","y",S$11=$E2084,"y",Table1[[#This Row],[Asset Class]]="Local","")</f>
        <v>y</v>
      </c>
      <c r="T2084" s="50"/>
      <c r="U2084" s="95" t="str">
        <f>IF(Table1[[#This Row],[Asset Class]]&lt;&gt;"Local",0.25,IF(P2084="y",1,""))</f>
        <v/>
      </c>
      <c r="V2084" s="415" t="str">
        <f>IF(Table1[[#This Row],[Asset Class]]&lt;&gt;"Local",0.25,IF(Q2084="y",1,""))</f>
        <v/>
      </c>
      <c r="W2084" s="415" t="str">
        <f>IF(Table1[[#This Row],[Asset Class]]&lt;&gt;"Local",0.25,IF(R2084="y",1,""))</f>
        <v/>
      </c>
      <c r="X2084" s="415">
        <f>IF(Table1[[#This Row],[Asset Class]]&lt;&gt;"Local",0.25,IF(S2084="y",1,""))</f>
        <v>1</v>
      </c>
      <c r="Y2084" s="95">
        <f t="shared" si="192"/>
        <v>1</v>
      </c>
      <c r="Z2084" s="50"/>
      <c r="AA2084" s="257" t="str">
        <f t="shared" si="193"/>
        <v/>
      </c>
      <c r="AB2084" s="258" t="str">
        <f t="shared" si="194"/>
        <v/>
      </c>
      <c r="AC2084" s="258" t="str">
        <f t="shared" si="195"/>
        <v/>
      </c>
      <c r="AD2084" s="258">
        <f t="shared" si="196"/>
        <v>98886</v>
      </c>
      <c r="AE2084" s="259">
        <f t="shared" si="197"/>
        <v>98886</v>
      </c>
    </row>
    <row r="2085" spans="1:31">
      <c r="A2085" s="26"/>
      <c r="B2085" s="210" t="s">
        <v>3629</v>
      </c>
      <c r="C2085" s="211" t="s">
        <v>3630</v>
      </c>
      <c r="D2085" s="211" t="s">
        <v>111</v>
      </c>
      <c r="E2085" s="211" t="s">
        <v>143</v>
      </c>
      <c r="F2085" s="241" t="s">
        <v>108</v>
      </c>
      <c r="G2085" s="357">
        <v>0.5</v>
      </c>
      <c r="H2085" s="360">
        <v>235.98559083036346</v>
      </c>
      <c r="I2085" s="365">
        <v>115.6419902144599</v>
      </c>
      <c r="J2085" s="332">
        <f>Table1[[#This Row],[Embellishment Area (m2)]]*Table1[[#This Row],[Construction Unit Rate ($/m)]]*Table1[[#This Row],[Embellishment Area Factor]]</f>
        <v>13644.921692779215</v>
      </c>
      <c r="K2085" s="246">
        <v>0</v>
      </c>
      <c r="L2085" s="337">
        <v>85.331826959272703</v>
      </c>
      <c r="M2085" s="88">
        <f>Table1[[#This Row],[Size of land (m2)]]*Table1[[#This Row],[Land Unit Rate ($/m2)]]</f>
        <v>0</v>
      </c>
      <c r="N2085" s="244">
        <v>2021</v>
      </c>
      <c r="O2085" s="202">
        <f>ROUND(IF(Table1[[#This Row],[Valuation Year]]=2016,(Table1[[#This Row],[Total Construction Cost ($)]]+Table1[[#This Row],[Land Value]])*('General Input Sheet'!$G$38/'General Input Sheet'!$G$43),Table1[[#This Row],[Total Construction Cost ($)]]+Table1[[#This Row],[Land Value]]),0)</f>
        <v>13645</v>
      </c>
      <c r="P2085" s="123" t="str" cm="1">
        <f t="array" ref="P2085">_xlfn.IFS(Table1[[#This Row],[Asset Class]]&lt;&gt;"Local","y",P$11=$E2085,"y",Table1[[#This Row],[Asset Class]]="Local","")</f>
        <v/>
      </c>
      <c r="Q2085" s="86" t="str" cm="1">
        <f t="array" ref="Q2085">_xlfn.IFS(Table1[[#This Row],[Asset Class]]&lt;&gt;"Local","y",Q$11=$E2085,"y",Table1[[#This Row],[Asset Class]]="Local","")</f>
        <v>y</v>
      </c>
      <c r="R2085" s="86" t="str" cm="1">
        <f t="array" ref="R2085">_xlfn.IFS(Table1[[#This Row],[Asset Class]]&lt;&gt;"Local","y",R$11=$E2085,"y",Table1[[#This Row],[Asset Class]]="Local","")</f>
        <v/>
      </c>
      <c r="S2085" s="341" t="str" cm="1">
        <f t="array" ref="S2085">_xlfn.IFS(Table1[[#This Row],[Asset Class]]&lt;&gt;"Local","y",S$11=$E2085,"y",Table1[[#This Row],[Asset Class]]="Local","")</f>
        <v/>
      </c>
      <c r="T2085" s="50"/>
      <c r="U2085" s="95" t="str">
        <f>IF(Table1[[#This Row],[Asset Class]]&lt;&gt;"Local",0.25,IF(P2085="y",1,""))</f>
        <v/>
      </c>
      <c r="V2085" s="415">
        <f>IF(Table1[[#This Row],[Asset Class]]&lt;&gt;"Local",0.25,IF(Q2085="y",1,""))</f>
        <v>1</v>
      </c>
      <c r="W2085" s="415" t="str">
        <f>IF(Table1[[#This Row],[Asset Class]]&lt;&gt;"Local",0.25,IF(R2085="y",1,""))</f>
        <v/>
      </c>
      <c r="X2085" s="415" t="str">
        <f>IF(Table1[[#This Row],[Asset Class]]&lt;&gt;"Local",0.25,IF(S2085="y",1,""))</f>
        <v/>
      </c>
      <c r="Y2085" s="95">
        <f t="shared" si="192"/>
        <v>1</v>
      </c>
      <c r="Z2085" s="50"/>
      <c r="AA2085" s="257" t="str">
        <f t="shared" si="193"/>
        <v/>
      </c>
      <c r="AB2085" s="258">
        <f t="shared" si="194"/>
        <v>13645</v>
      </c>
      <c r="AC2085" s="258" t="str">
        <f t="shared" si="195"/>
        <v/>
      </c>
      <c r="AD2085" s="258" t="str">
        <f t="shared" si="196"/>
        <v/>
      </c>
      <c r="AE2085" s="259">
        <f t="shared" si="197"/>
        <v>13645</v>
      </c>
    </row>
    <row r="2086" spans="1:31">
      <c r="A2086" s="26"/>
      <c r="B2086" s="210" t="s">
        <v>3631</v>
      </c>
      <c r="C2086" s="211" t="s">
        <v>3632</v>
      </c>
      <c r="D2086" s="211" t="s">
        <v>111</v>
      </c>
      <c r="E2086" s="211" t="s">
        <v>102</v>
      </c>
      <c r="F2086" s="241" t="s">
        <v>103</v>
      </c>
      <c r="G2086" s="357">
        <v>0.5</v>
      </c>
      <c r="H2086" s="360">
        <v>6401.2204617564203</v>
      </c>
      <c r="I2086" s="365">
        <v>143.96305955739601</v>
      </c>
      <c r="J2086" s="332">
        <f>Table1[[#This Row],[Embellishment Area (m2)]]*Table1[[#This Row],[Construction Unit Rate ($/m)]]*Table1[[#This Row],[Embellishment Area Factor]]</f>
        <v>460769.64128793078</v>
      </c>
      <c r="K2086" s="246">
        <v>0</v>
      </c>
      <c r="L2086" s="337">
        <v>39.027494808321961</v>
      </c>
      <c r="M2086" s="88">
        <f>Table1[[#This Row],[Size of land (m2)]]*Table1[[#This Row],[Land Unit Rate ($/m2)]]</f>
        <v>0</v>
      </c>
      <c r="N2086" s="244">
        <v>2021</v>
      </c>
      <c r="O2086" s="202">
        <f>ROUND(IF(Table1[[#This Row],[Valuation Year]]=2016,(Table1[[#This Row],[Total Construction Cost ($)]]+Table1[[#This Row],[Land Value]])*('General Input Sheet'!$G$38/'General Input Sheet'!$G$43),Table1[[#This Row],[Total Construction Cost ($)]]+Table1[[#This Row],[Land Value]]),0)</f>
        <v>460770</v>
      </c>
      <c r="P2086" s="123" t="str" cm="1">
        <f t="array" ref="P2086">_xlfn.IFS(Table1[[#This Row],[Asset Class]]&lt;&gt;"Local","y",P$11=$E2086,"y",Table1[[#This Row],[Asset Class]]="Local","")</f>
        <v/>
      </c>
      <c r="Q2086" s="86" t="str" cm="1">
        <f t="array" ref="Q2086">_xlfn.IFS(Table1[[#This Row],[Asset Class]]&lt;&gt;"Local","y",Q$11=$E2086,"y",Table1[[#This Row],[Asset Class]]="Local","")</f>
        <v/>
      </c>
      <c r="R2086" s="86" t="str" cm="1">
        <f t="array" ref="R2086">_xlfn.IFS(Table1[[#This Row],[Asset Class]]&lt;&gt;"Local","y",R$11=$E2086,"y",Table1[[#This Row],[Asset Class]]="Local","")</f>
        <v>y</v>
      </c>
      <c r="S2086" s="341" t="str" cm="1">
        <f t="array" ref="S2086">_xlfn.IFS(Table1[[#This Row],[Asset Class]]&lt;&gt;"Local","y",S$11=$E2086,"y",Table1[[#This Row],[Asset Class]]="Local","")</f>
        <v/>
      </c>
      <c r="T2086" s="50"/>
      <c r="U2086" s="95" t="str">
        <f>IF(Table1[[#This Row],[Asset Class]]&lt;&gt;"Local",0.25,IF(P2086="y",1,""))</f>
        <v/>
      </c>
      <c r="V2086" s="415" t="str">
        <f>IF(Table1[[#This Row],[Asset Class]]&lt;&gt;"Local",0.25,IF(Q2086="y",1,""))</f>
        <v/>
      </c>
      <c r="W2086" s="415">
        <f>IF(Table1[[#This Row],[Asset Class]]&lt;&gt;"Local",0.25,IF(R2086="y",1,""))</f>
        <v>1</v>
      </c>
      <c r="X2086" s="415" t="str">
        <f>IF(Table1[[#This Row],[Asset Class]]&lt;&gt;"Local",0.25,IF(S2086="y",1,""))</f>
        <v/>
      </c>
      <c r="Y2086" s="95">
        <f t="shared" si="192"/>
        <v>1</v>
      </c>
      <c r="Z2086" s="50"/>
      <c r="AA2086" s="257" t="str">
        <f t="shared" si="193"/>
        <v/>
      </c>
      <c r="AB2086" s="258" t="str">
        <f t="shared" si="194"/>
        <v/>
      </c>
      <c r="AC2086" s="258">
        <f t="shared" si="195"/>
        <v>460770</v>
      </c>
      <c r="AD2086" s="258" t="str">
        <f t="shared" si="196"/>
        <v/>
      </c>
      <c r="AE2086" s="259">
        <f t="shared" si="197"/>
        <v>460770</v>
      </c>
    </row>
    <row r="2087" spans="1:31">
      <c r="A2087" s="26"/>
      <c r="B2087" s="210" t="s">
        <v>3633</v>
      </c>
      <c r="C2087" s="211" t="s">
        <v>3634</v>
      </c>
      <c r="D2087" s="211" t="s">
        <v>106</v>
      </c>
      <c r="E2087" s="211" t="s">
        <v>114</v>
      </c>
      <c r="F2087" s="241" t="s">
        <v>103</v>
      </c>
      <c r="G2087" s="357">
        <v>0.5</v>
      </c>
      <c r="H2087" s="360">
        <v>18560.508715644992</v>
      </c>
      <c r="I2087" s="365">
        <v>566.28724924743767</v>
      </c>
      <c r="J2087" s="332">
        <f>Table1[[#This Row],[Embellishment Area (m2)]]*Table1[[#This Row],[Construction Unit Rate ($/m)]]*Table1[[#This Row],[Embellishment Area Factor]]</f>
        <v>5255289.7126078475</v>
      </c>
      <c r="K2087" s="246">
        <v>37121.017431289984</v>
      </c>
      <c r="L2087" s="337">
        <v>75.676903388107434</v>
      </c>
      <c r="M2087" s="88">
        <f>Table1[[#This Row],[Size of land (m2)]]*Table1[[#This Row],[Land Unit Rate ($/m2)]]</f>
        <v>2809203.6498159841</v>
      </c>
      <c r="N2087" s="244">
        <v>2021</v>
      </c>
      <c r="O2087" s="202">
        <f>ROUND(IF(Table1[[#This Row],[Valuation Year]]=2016,(Table1[[#This Row],[Total Construction Cost ($)]]+Table1[[#This Row],[Land Value]])*('General Input Sheet'!$G$38/'General Input Sheet'!$G$43),Table1[[#This Row],[Total Construction Cost ($)]]+Table1[[#This Row],[Land Value]]),0)</f>
        <v>8064493</v>
      </c>
      <c r="P2087" s="123" t="str" cm="1">
        <f t="array" ref="P2087">_xlfn.IFS(Table1[[#This Row],[Asset Class]]&lt;&gt;"Local","y",P$11=$E2087,"y",Table1[[#This Row],[Asset Class]]="Local","")</f>
        <v>y</v>
      </c>
      <c r="Q2087" s="86" t="str" cm="1">
        <f t="array" ref="Q2087">_xlfn.IFS(Table1[[#This Row],[Asset Class]]&lt;&gt;"Local","y",Q$11=$E2087,"y",Table1[[#This Row],[Asset Class]]="Local","")</f>
        <v>y</v>
      </c>
      <c r="R2087" s="86" t="str" cm="1">
        <f t="array" ref="R2087">_xlfn.IFS(Table1[[#This Row],[Asset Class]]&lt;&gt;"Local","y",R$11=$E2087,"y",Table1[[#This Row],[Asset Class]]="Local","")</f>
        <v>y</v>
      </c>
      <c r="S2087" s="341" t="str" cm="1">
        <f t="array" ref="S2087">_xlfn.IFS(Table1[[#This Row],[Asset Class]]&lt;&gt;"Local","y",S$11=$E2087,"y",Table1[[#This Row],[Asset Class]]="Local","")</f>
        <v>y</v>
      </c>
      <c r="T2087" s="50"/>
      <c r="U2087" s="95">
        <f>IF(Table1[[#This Row],[Asset Class]]&lt;&gt;"Local",0.25,IF(P2087="y",1,""))</f>
        <v>0.25</v>
      </c>
      <c r="V2087" s="415">
        <f>IF(Table1[[#This Row],[Asset Class]]&lt;&gt;"Local",0.25,IF(Q2087="y",1,""))</f>
        <v>0.25</v>
      </c>
      <c r="W2087" s="415">
        <f>IF(Table1[[#This Row],[Asset Class]]&lt;&gt;"Local",0.25,IF(R2087="y",1,""))</f>
        <v>0.25</v>
      </c>
      <c r="X2087" s="415">
        <f>IF(Table1[[#This Row],[Asset Class]]&lt;&gt;"Local",0.25,IF(S2087="y",1,""))</f>
        <v>0.25</v>
      </c>
      <c r="Y2087" s="95">
        <f t="shared" si="192"/>
        <v>1</v>
      </c>
      <c r="Z2087" s="50"/>
      <c r="AA2087" s="257">
        <f t="shared" si="193"/>
        <v>2016123.25</v>
      </c>
      <c r="AB2087" s="258">
        <f t="shared" si="194"/>
        <v>2016123.25</v>
      </c>
      <c r="AC2087" s="258">
        <f t="shared" si="195"/>
        <v>2016123.25</v>
      </c>
      <c r="AD2087" s="258">
        <f t="shared" si="196"/>
        <v>2016123.25</v>
      </c>
      <c r="AE2087" s="259">
        <f t="shared" si="197"/>
        <v>8064493</v>
      </c>
    </row>
    <row r="2088" spans="1:31">
      <c r="A2088" s="26"/>
      <c r="B2088" s="210" t="s">
        <v>3633</v>
      </c>
      <c r="C2088" s="211" t="s">
        <v>3635</v>
      </c>
      <c r="D2088" s="211" t="s">
        <v>106</v>
      </c>
      <c r="E2088" s="211" t="s">
        <v>114</v>
      </c>
      <c r="F2088" s="241" t="s">
        <v>131</v>
      </c>
      <c r="G2088" s="357">
        <v>0.5</v>
      </c>
      <c r="H2088" s="360">
        <v>3351.6593755937647</v>
      </c>
      <c r="I2088" s="365">
        <v>566.28724924743767</v>
      </c>
      <c r="J2088" s="332">
        <f>Table1[[#This Row],[Embellishment Area (m2)]]*Table1[[#This Row],[Construction Unit Rate ($/m)]]*Table1[[#This Row],[Embellishment Area Factor]]</f>
        <v>949000.98410968878</v>
      </c>
      <c r="K2088" s="246">
        <v>6703.3187511875294</v>
      </c>
      <c r="L2088" s="337">
        <v>75.676903388107434</v>
      </c>
      <c r="M2088" s="88">
        <f>Table1[[#This Row],[Size of land (m2)]]*Table1[[#This Row],[Land Unit Rate ($/m2)]]</f>
        <v>507286.40551330766</v>
      </c>
      <c r="N2088" s="244">
        <v>2021</v>
      </c>
      <c r="O2088" s="202">
        <f>ROUND(IF(Table1[[#This Row],[Valuation Year]]=2016,(Table1[[#This Row],[Total Construction Cost ($)]]+Table1[[#This Row],[Land Value]])*('General Input Sheet'!$G$38/'General Input Sheet'!$G$43),Table1[[#This Row],[Total Construction Cost ($)]]+Table1[[#This Row],[Land Value]]),0)</f>
        <v>1456287</v>
      </c>
      <c r="P2088" s="123" t="str" cm="1">
        <f t="array" ref="P2088">_xlfn.IFS(Table1[[#This Row],[Asset Class]]&lt;&gt;"Local","y",P$11=$E2088,"y",Table1[[#This Row],[Asset Class]]="Local","")</f>
        <v>y</v>
      </c>
      <c r="Q2088" s="86" t="str" cm="1">
        <f t="array" ref="Q2088">_xlfn.IFS(Table1[[#This Row],[Asset Class]]&lt;&gt;"Local","y",Q$11=$E2088,"y",Table1[[#This Row],[Asset Class]]="Local","")</f>
        <v>y</v>
      </c>
      <c r="R2088" s="86" t="str" cm="1">
        <f t="array" ref="R2088">_xlfn.IFS(Table1[[#This Row],[Asset Class]]&lt;&gt;"Local","y",R$11=$E2088,"y",Table1[[#This Row],[Asset Class]]="Local","")</f>
        <v>y</v>
      </c>
      <c r="S2088" s="341" t="str" cm="1">
        <f t="array" ref="S2088">_xlfn.IFS(Table1[[#This Row],[Asset Class]]&lt;&gt;"Local","y",S$11=$E2088,"y",Table1[[#This Row],[Asset Class]]="Local","")</f>
        <v>y</v>
      </c>
      <c r="T2088" s="50"/>
      <c r="U2088" s="95">
        <f>IF(Table1[[#This Row],[Asset Class]]&lt;&gt;"Local",0.25,IF(P2088="y",1,""))</f>
        <v>0.25</v>
      </c>
      <c r="V2088" s="415">
        <f>IF(Table1[[#This Row],[Asset Class]]&lt;&gt;"Local",0.25,IF(Q2088="y",1,""))</f>
        <v>0.25</v>
      </c>
      <c r="W2088" s="415">
        <f>IF(Table1[[#This Row],[Asset Class]]&lt;&gt;"Local",0.25,IF(R2088="y",1,""))</f>
        <v>0.25</v>
      </c>
      <c r="X2088" s="415">
        <f>IF(Table1[[#This Row],[Asset Class]]&lt;&gt;"Local",0.25,IF(S2088="y",1,""))</f>
        <v>0.25</v>
      </c>
      <c r="Y2088" s="95">
        <f t="shared" si="192"/>
        <v>1</v>
      </c>
      <c r="Z2088" s="50"/>
      <c r="AA2088" s="257">
        <f t="shared" si="193"/>
        <v>364071.75</v>
      </c>
      <c r="AB2088" s="258">
        <f t="shared" si="194"/>
        <v>364071.75</v>
      </c>
      <c r="AC2088" s="258">
        <f t="shared" si="195"/>
        <v>364071.75</v>
      </c>
      <c r="AD2088" s="258">
        <f t="shared" si="196"/>
        <v>364071.75</v>
      </c>
      <c r="AE2088" s="259">
        <f t="shared" si="197"/>
        <v>1456287</v>
      </c>
    </row>
    <row r="2089" spans="1:31">
      <c r="A2089" s="26"/>
      <c r="B2089" s="210" t="s">
        <v>3636</v>
      </c>
      <c r="C2089" s="211" t="s">
        <v>3637</v>
      </c>
      <c r="D2089" s="211" t="s">
        <v>111</v>
      </c>
      <c r="E2089" s="211" t="s">
        <v>143</v>
      </c>
      <c r="F2089" s="241" t="s">
        <v>103</v>
      </c>
      <c r="G2089" s="357">
        <v>0.5</v>
      </c>
      <c r="H2089" s="360">
        <v>2705.7719447267064</v>
      </c>
      <c r="I2089" s="365">
        <v>115.6419902144599</v>
      </c>
      <c r="J2089" s="332">
        <f>Table1[[#This Row],[Embellishment Area (m2)]]*Table1[[#This Row],[Construction Unit Rate ($/m)]]*Table1[[#This Row],[Embellishment Area Factor]]</f>
        <v>156450.42637732296</v>
      </c>
      <c r="K2089" s="246">
        <v>0</v>
      </c>
      <c r="L2089" s="337">
        <v>85.331826959272703</v>
      </c>
      <c r="M2089" s="88">
        <f>Table1[[#This Row],[Size of land (m2)]]*Table1[[#This Row],[Land Unit Rate ($/m2)]]</f>
        <v>0</v>
      </c>
      <c r="N2089" s="244">
        <v>2021</v>
      </c>
      <c r="O2089" s="202">
        <f>ROUND(IF(Table1[[#This Row],[Valuation Year]]=2016,(Table1[[#This Row],[Total Construction Cost ($)]]+Table1[[#This Row],[Land Value]])*('General Input Sheet'!$G$38/'General Input Sheet'!$G$43),Table1[[#This Row],[Total Construction Cost ($)]]+Table1[[#This Row],[Land Value]]),0)</f>
        <v>156450</v>
      </c>
      <c r="P2089" s="123" t="str" cm="1">
        <f t="array" ref="P2089">_xlfn.IFS(Table1[[#This Row],[Asset Class]]&lt;&gt;"Local","y",P$11=$E2089,"y",Table1[[#This Row],[Asset Class]]="Local","")</f>
        <v/>
      </c>
      <c r="Q2089" s="86" t="str" cm="1">
        <f t="array" ref="Q2089">_xlfn.IFS(Table1[[#This Row],[Asset Class]]&lt;&gt;"Local","y",Q$11=$E2089,"y",Table1[[#This Row],[Asset Class]]="Local","")</f>
        <v>y</v>
      </c>
      <c r="R2089" s="86" t="str" cm="1">
        <f t="array" ref="R2089">_xlfn.IFS(Table1[[#This Row],[Asset Class]]&lt;&gt;"Local","y",R$11=$E2089,"y",Table1[[#This Row],[Asset Class]]="Local","")</f>
        <v/>
      </c>
      <c r="S2089" s="341" t="str" cm="1">
        <f t="array" ref="S2089">_xlfn.IFS(Table1[[#This Row],[Asset Class]]&lt;&gt;"Local","y",S$11=$E2089,"y",Table1[[#This Row],[Asset Class]]="Local","")</f>
        <v/>
      </c>
      <c r="T2089" s="50"/>
      <c r="U2089" s="95" t="str">
        <f>IF(Table1[[#This Row],[Asset Class]]&lt;&gt;"Local",0.25,IF(P2089="y",1,""))</f>
        <v/>
      </c>
      <c r="V2089" s="415">
        <f>IF(Table1[[#This Row],[Asset Class]]&lt;&gt;"Local",0.25,IF(Q2089="y",1,""))</f>
        <v>1</v>
      </c>
      <c r="W2089" s="415" t="str">
        <f>IF(Table1[[#This Row],[Asset Class]]&lt;&gt;"Local",0.25,IF(R2089="y",1,""))</f>
        <v/>
      </c>
      <c r="X2089" s="415" t="str">
        <f>IF(Table1[[#This Row],[Asset Class]]&lt;&gt;"Local",0.25,IF(S2089="y",1,""))</f>
        <v/>
      </c>
      <c r="Y2089" s="95">
        <f t="shared" si="192"/>
        <v>1</v>
      </c>
      <c r="Z2089" s="50"/>
      <c r="AA2089" s="257" t="str">
        <f t="shared" si="193"/>
        <v/>
      </c>
      <c r="AB2089" s="258">
        <f t="shared" si="194"/>
        <v>156450</v>
      </c>
      <c r="AC2089" s="258" t="str">
        <f t="shared" si="195"/>
        <v/>
      </c>
      <c r="AD2089" s="258" t="str">
        <f t="shared" si="196"/>
        <v/>
      </c>
      <c r="AE2089" s="259">
        <f t="shared" si="197"/>
        <v>156450</v>
      </c>
    </row>
    <row r="2090" spans="1:31">
      <c r="A2090" s="26"/>
      <c r="B2090" s="210" t="s">
        <v>3638</v>
      </c>
      <c r="C2090" s="211" t="s">
        <v>3639</v>
      </c>
      <c r="D2090" s="211" t="s">
        <v>111</v>
      </c>
      <c r="E2090" s="211" t="s">
        <v>102</v>
      </c>
      <c r="F2090" s="241" t="s">
        <v>103</v>
      </c>
      <c r="G2090" s="357">
        <v>0.5</v>
      </c>
      <c r="H2090" s="360">
        <v>6705.7465590122747</v>
      </c>
      <c r="I2090" s="365">
        <v>143.96305955739601</v>
      </c>
      <c r="J2090" s="332">
        <f>Table1[[#This Row],[Embellishment Area (m2)]]*Table1[[#This Row],[Construction Unit Rate ($/m)]]*Table1[[#This Row],[Embellishment Area Factor]]</f>
        <v>482689.89562594373</v>
      </c>
      <c r="K2090" s="246">
        <v>0</v>
      </c>
      <c r="L2090" s="337">
        <v>39.027494808321961</v>
      </c>
      <c r="M2090" s="88">
        <f>Table1[[#This Row],[Size of land (m2)]]*Table1[[#This Row],[Land Unit Rate ($/m2)]]</f>
        <v>0</v>
      </c>
      <c r="N2090" s="244">
        <v>2021</v>
      </c>
      <c r="O2090" s="202">
        <f>ROUND(IF(Table1[[#This Row],[Valuation Year]]=2016,(Table1[[#This Row],[Total Construction Cost ($)]]+Table1[[#This Row],[Land Value]])*('General Input Sheet'!$G$38/'General Input Sheet'!$G$43),Table1[[#This Row],[Total Construction Cost ($)]]+Table1[[#This Row],[Land Value]]),0)</f>
        <v>482690</v>
      </c>
      <c r="P2090" s="123" t="str" cm="1">
        <f t="array" ref="P2090">_xlfn.IFS(Table1[[#This Row],[Asset Class]]&lt;&gt;"Local","y",P$11=$E2090,"y",Table1[[#This Row],[Asset Class]]="Local","")</f>
        <v/>
      </c>
      <c r="Q2090" s="86" t="str" cm="1">
        <f t="array" ref="Q2090">_xlfn.IFS(Table1[[#This Row],[Asset Class]]&lt;&gt;"Local","y",Q$11=$E2090,"y",Table1[[#This Row],[Asset Class]]="Local","")</f>
        <v/>
      </c>
      <c r="R2090" s="86" t="str" cm="1">
        <f t="array" ref="R2090">_xlfn.IFS(Table1[[#This Row],[Asset Class]]&lt;&gt;"Local","y",R$11=$E2090,"y",Table1[[#This Row],[Asset Class]]="Local","")</f>
        <v>y</v>
      </c>
      <c r="S2090" s="341" t="str" cm="1">
        <f t="array" ref="S2090">_xlfn.IFS(Table1[[#This Row],[Asset Class]]&lt;&gt;"Local","y",S$11=$E2090,"y",Table1[[#This Row],[Asset Class]]="Local","")</f>
        <v/>
      </c>
      <c r="T2090" s="50"/>
      <c r="U2090" s="95" t="str">
        <f>IF(Table1[[#This Row],[Asset Class]]&lt;&gt;"Local",0.25,IF(P2090="y",1,""))</f>
        <v/>
      </c>
      <c r="V2090" s="415" t="str">
        <f>IF(Table1[[#This Row],[Asset Class]]&lt;&gt;"Local",0.25,IF(Q2090="y",1,""))</f>
        <v/>
      </c>
      <c r="W2090" s="415">
        <f>IF(Table1[[#This Row],[Asset Class]]&lt;&gt;"Local",0.25,IF(R2090="y",1,""))</f>
        <v>1</v>
      </c>
      <c r="X2090" s="415" t="str">
        <f>IF(Table1[[#This Row],[Asset Class]]&lt;&gt;"Local",0.25,IF(S2090="y",1,""))</f>
        <v/>
      </c>
      <c r="Y2090" s="95">
        <f t="shared" si="192"/>
        <v>1</v>
      </c>
      <c r="Z2090" s="50"/>
      <c r="AA2090" s="257" t="str">
        <f t="shared" si="193"/>
        <v/>
      </c>
      <c r="AB2090" s="258" t="str">
        <f t="shared" si="194"/>
        <v/>
      </c>
      <c r="AC2090" s="258">
        <f t="shared" si="195"/>
        <v>482690</v>
      </c>
      <c r="AD2090" s="258" t="str">
        <f t="shared" si="196"/>
        <v/>
      </c>
      <c r="AE2090" s="259">
        <f t="shared" si="197"/>
        <v>482690</v>
      </c>
    </row>
    <row r="2091" spans="1:31">
      <c r="A2091" s="26"/>
      <c r="B2091" s="210" t="s">
        <v>3640</v>
      </c>
      <c r="C2091" s="211" t="s">
        <v>3641</v>
      </c>
      <c r="D2091" s="211" t="s">
        <v>111</v>
      </c>
      <c r="E2091" s="211" t="s">
        <v>102</v>
      </c>
      <c r="F2091" s="241" t="s">
        <v>108</v>
      </c>
      <c r="G2091" s="357">
        <v>0.5</v>
      </c>
      <c r="H2091" s="360">
        <v>17505.789759275904</v>
      </c>
      <c r="I2091" s="365">
        <v>143.96305955739601</v>
      </c>
      <c r="J2091" s="332">
        <f>Table1[[#This Row],[Embellishment Area (m2)]]*Table1[[#This Row],[Construction Unit Rate ($/m)]]*Table1[[#This Row],[Embellishment Area Factor]]</f>
        <v>1260093.5268569451</v>
      </c>
      <c r="K2091" s="246">
        <v>0</v>
      </c>
      <c r="L2091" s="337">
        <v>39.027494808321961</v>
      </c>
      <c r="M2091" s="88">
        <f>Table1[[#This Row],[Size of land (m2)]]*Table1[[#This Row],[Land Unit Rate ($/m2)]]</f>
        <v>0</v>
      </c>
      <c r="N2091" s="244">
        <v>2021</v>
      </c>
      <c r="O2091" s="202">
        <f>ROUND(IF(Table1[[#This Row],[Valuation Year]]=2016,(Table1[[#This Row],[Total Construction Cost ($)]]+Table1[[#This Row],[Land Value]])*('General Input Sheet'!$G$38/'General Input Sheet'!$G$43),Table1[[#This Row],[Total Construction Cost ($)]]+Table1[[#This Row],[Land Value]]),0)</f>
        <v>1260094</v>
      </c>
      <c r="P2091" s="123" t="str" cm="1">
        <f t="array" ref="P2091">_xlfn.IFS(Table1[[#This Row],[Asset Class]]&lt;&gt;"Local","y",P$11=$E2091,"y",Table1[[#This Row],[Asset Class]]="Local","")</f>
        <v/>
      </c>
      <c r="Q2091" s="86" t="str" cm="1">
        <f t="array" ref="Q2091">_xlfn.IFS(Table1[[#This Row],[Asset Class]]&lt;&gt;"Local","y",Q$11=$E2091,"y",Table1[[#This Row],[Asset Class]]="Local","")</f>
        <v/>
      </c>
      <c r="R2091" s="86" t="str" cm="1">
        <f t="array" ref="R2091">_xlfn.IFS(Table1[[#This Row],[Asset Class]]&lt;&gt;"Local","y",R$11=$E2091,"y",Table1[[#This Row],[Asset Class]]="Local","")</f>
        <v>y</v>
      </c>
      <c r="S2091" s="341" t="str" cm="1">
        <f t="array" ref="S2091">_xlfn.IFS(Table1[[#This Row],[Asset Class]]&lt;&gt;"Local","y",S$11=$E2091,"y",Table1[[#This Row],[Asset Class]]="Local","")</f>
        <v/>
      </c>
      <c r="T2091" s="50"/>
      <c r="U2091" s="95" t="str">
        <f>IF(Table1[[#This Row],[Asset Class]]&lt;&gt;"Local",0.25,IF(P2091="y",1,""))</f>
        <v/>
      </c>
      <c r="V2091" s="415" t="str">
        <f>IF(Table1[[#This Row],[Asset Class]]&lt;&gt;"Local",0.25,IF(Q2091="y",1,""))</f>
        <v/>
      </c>
      <c r="W2091" s="415">
        <f>IF(Table1[[#This Row],[Asset Class]]&lt;&gt;"Local",0.25,IF(R2091="y",1,""))</f>
        <v>1</v>
      </c>
      <c r="X2091" s="415" t="str">
        <f>IF(Table1[[#This Row],[Asset Class]]&lt;&gt;"Local",0.25,IF(S2091="y",1,""))</f>
        <v/>
      </c>
      <c r="Y2091" s="95">
        <f t="shared" si="192"/>
        <v>1</v>
      </c>
      <c r="Z2091" s="50"/>
      <c r="AA2091" s="257" t="str">
        <f t="shared" si="193"/>
        <v/>
      </c>
      <c r="AB2091" s="258" t="str">
        <f t="shared" si="194"/>
        <v/>
      </c>
      <c r="AC2091" s="258">
        <f t="shared" si="195"/>
        <v>1260094</v>
      </c>
      <c r="AD2091" s="258" t="str">
        <f t="shared" si="196"/>
        <v/>
      </c>
      <c r="AE2091" s="259">
        <f t="shared" si="197"/>
        <v>1260094</v>
      </c>
    </row>
    <row r="2092" spans="1:31">
      <c r="A2092" s="26"/>
      <c r="B2092" s="210" t="s">
        <v>3642</v>
      </c>
      <c r="C2092" s="211" t="s">
        <v>3643</v>
      </c>
      <c r="D2092" s="211" t="s">
        <v>111</v>
      </c>
      <c r="E2092" s="211" t="s">
        <v>102</v>
      </c>
      <c r="F2092" s="241" t="s">
        <v>103</v>
      </c>
      <c r="G2092" s="357">
        <v>0.5</v>
      </c>
      <c r="H2092" s="360">
        <v>5066.9375766681796</v>
      </c>
      <c r="I2092" s="365">
        <v>143.96305955739601</v>
      </c>
      <c r="J2092" s="332">
        <f>Table1[[#This Row],[Embellishment Area (m2)]]*Table1[[#This Row],[Construction Unit Rate ($/m)]]*Table1[[#This Row],[Embellishment Area Factor]]</f>
        <v>364725.91806174448</v>
      </c>
      <c r="K2092" s="246">
        <v>0</v>
      </c>
      <c r="L2092" s="337">
        <v>39.027494808321961</v>
      </c>
      <c r="M2092" s="88">
        <f>Table1[[#This Row],[Size of land (m2)]]*Table1[[#This Row],[Land Unit Rate ($/m2)]]</f>
        <v>0</v>
      </c>
      <c r="N2092" s="244">
        <v>2021</v>
      </c>
      <c r="O2092" s="202">
        <f>ROUND(IF(Table1[[#This Row],[Valuation Year]]=2016,(Table1[[#This Row],[Total Construction Cost ($)]]+Table1[[#This Row],[Land Value]])*('General Input Sheet'!$G$38/'General Input Sheet'!$G$43),Table1[[#This Row],[Total Construction Cost ($)]]+Table1[[#This Row],[Land Value]]),0)</f>
        <v>364726</v>
      </c>
      <c r="P2092" s="123" t="str" cm="1">
        <f t="array" ref="P2092">_xlfn.IFS(Table1[[#This Row],[Asset Class]]&lt;&gt;"Local","y",P$11=$E2092,"y",Table1[[#This Row],[Asset Class]]="Local","")</f>
        <v/>
      </c>
      <c r="Q2092" s="86" t="str" cm="1">
        <f t="array" ref="Q2092">_xlfn.IFS(Table1[[#This Row],[Asset Class]]&lt;&gt;"Local","y",Q$11=$E2092,"y",Table1[[#This Row],[Asset Class]]="Local","")</f>
        <v/>
      </c>
      <c r="R2092" s="86" t="str" cm="1">
        <f t="array" ref="R2092">_xlfn.IFS(Table1[[#This Row],[Asset Class]]&lt;&gt;"Local","y",R$11=$E2092,"y",Table1[[#This Row],[Asset Class]]="Local","")</f>
        <v>y</v>
      </c>
      <c r="S2092" s="341" t="str" cm="1">
        <f t="array" ref="S2092">_xlfn.IFS(Table1[[#This Row],[Asset Class]]&lt;&gt;"Local","y",S$11=$E2092,"y",Table1[[#This Row],[Asset Class]]="Local","")</f>
        <v/>
      </c>
      <c r="T2092" s="50"/>
      <c r="U2092" s="95" t="str">
        <f>IF(Table1[[#This Row],[Asset Class]]&lt;&gt;"Local",0.25,IF(P2092="y",1,""))</f>
        <v/>
      </c>
      <c r="V2092" s="415" t="str">
        <f>IF(Table1[[#This Row],[Asset Class]]&lt;&gt;"Local",0.25,IF(Q2092="y",1,""))</f>
        <v/>
      </c>
      <c r="W2092" s="415">
        <f>IF(Table1[[#This Row],[Asset Class]]&lt;&gt;"Local",0.25,IF(R2092="y",1,""))</f>
        <v>1</v>
      </c>
      <c r="X2092" s="415" t="str">
        <f>IF(Table1[[#This Row],[Asset Class]]&lt;&gt;"Local",0.25,IF(S2092="y",1,""))</f>
        <v/>
      </c>
      <c r="Y2092" s="95">
        <f t="shared" si="192"/>
        <v>1</v>
      </c>
      <c r="Z2092" s="50"/>
      <c r="AA2092" s="257" t="str">
        <f t="shared" si="193"/>
        <v/>
      </c>
      <c r="AB2092" s="258" t="str">
        <f t="shared" si="194"/>
        <v/>
      </c>
      <c r="AC2092" s="258">
        <f t="shared" si="195"/>
        <v>364726</v>
      </c>
      <c r="AD2092" s="258" t="str">
        <f t="shared" si="196"/>
        <v/>
      </c>
      <c r="AE2092" s="259">
        <f t="shared" si="197"/>
        <v>364726</v>
      </c>
    </row>
    <row r="2093" spans="1:31">
      <c r="A2093" s="26"/>
      <c r="B2093" s="210" t="s">
        <v>3644</v>
      </c>
      <c r="C2093" s="211" t="s">
        <v>3645</v>
      </c>
      <c r="D2093" s="211" t="s">
        <v>106</v>
      </c>
      <c r="E2093" s="211" t="s">
        <v>102</v>
      </c>
      <c r="F2093" s="241" t="s">
        <v>108</v>
      </c>
      <c r="G2093" s="357">
        <v>0.5</v>
      </c>
      <c r="H2093" s="360">
        <v>15379.243218646625</v>
      </c>
      <c r="I2093" s="365">
        <v>452.87898632773505</v>
      </c>
      <c r="J2093" s="332">
        <f>Table1[[#This Row],[Embellishment Area (m2)]]*Table1[[#This Row],[Construction Unit Rate ($/m)]]*Table1[[#This Row],[Embellishment Area Factor]]</f>
        <v>3482468.0396741885</v>
      </c>
      <c r="K2093" s="246">
        <v>0</v>
      </c>
      <c r="L2093" s="337">
        <v>140.14546069071523</v>
      </c>
      <c r="M2093" s="88">
        <f>Table1[[#This Row],[Size of land (m2)]]*Table1[[#This Row],[Land Unit Rate ($/m2)]]</f>
        <v>0</v>
      </c>
      <c r="N2093" s="244">
        <v>2021</v>
      </c>
      <c r="O2093" s="202">
        <f>ROUND(IF(Table1[[#This Row],[Valuation Year]]=2016,(Table1[[#This Row],[Total Construction Cost ($)]]+Table1[[#This Row],[Land Value]])*('General Input Sheet'!$G$38/'General Input Sheet'!$G$43),Table1[[#This Row],[Total Construction Cost ($)]]+Table1[[#This Row],[Land Value]]),0)</f>
        <v>3482468</v>
      </c>
      <c r="P2093" s="123" t="str" cm="1">
        <f t="array" ref="P2093">_xlfn.IFS(Table1[[#This Row],[Asset Class]]&lt;&gt;"Local","y",P$11=$E2093,"y",Table1[[#This Row],[Asset Class]]="Local","")</f>
        <v>y</v>
      </c>
      <c r="Q2093" s="86" t="str" cm="1">
        <f t="array" ref="Q2093">_xlfn.IFS(Table1[[#This Row],[Asset Class]]&lt;&gt;"Local","y",Q$11=$E2093,"y",Table1[[#This Row],[Asset Class]]="Local","")</f>
        <v>y</v>
      </c>
      <c r="R2093" s="86" t="str" cm="1">
        <f t="array" ref="R2093">_xlfn.IFS(Table1[[#This Row],[Asset Class]]&lt;&gt;"Local","y",R$11=$E2093,"y",Table1[[#This Row],[Asset Class]]="Local","")</f>
        <v>y</v>
      </c>
      <c r="S2093" s="341" t="str" cm="1">
        <f t="array" ref="S2093">_xlfn.IFS(Table1[[#This Row],[Asset Class]]&lt;&gt;"Local","y",S$11=$E2093,"y",Table1[[#This Row],[Asset Class]]="Local","")</f>
        <v>y</v>
      </c>
      <c r="T2093" s="50"/>
      <c r="U2093" s="95">
        <f>IF(Table1[[#This Row],[Asset Class]]&lt;&gt;"Local",0.25,IF(P2093="y",1,""))</f>
        <v>0.25</v>
      </c>
      <c r="V2093" s="415">
        <f>IF(Table1[[#This Row],[Asset Class]]&lt;&gt;"Local",0.25,IF(Q2093="y",1,""))</f>
        <v>0.25</v>
      </c>
      <c r="W2093" s="415">
        <f>IF(Table1[[#This Row],[Asset Class]]&lt;&gt;"Local",0.25,IF(R2093="y",1,""))</f>
        <v>0.25</v>
      </c>
      <c r="X2093" s="415">
        <f>IF(Table1[[#This Row],[Asset Class]]&lt;&gt;"Local",0.25,IF(S2093="y",1,""))</f>
        <v>0.25</v>
      </c>
      <c r="Y2093" s="95">
        <f t="shared" si="192"/>
        <v>1</v>
      </c>
      <c r="Z2093" s="50"/>
      <c r="AA2093" s="257">
        <f t="shared" si="193"/>
        <v>870617</v>
      </c>
      <c r="AB2093" s="258">
        <f t="shared" si="194"/>
        <v>870617</v>
      </c>
      <c r="AC2093" s="258">
        <f t="shared" si="195"/>
        <v>870617</v>
      </c>
      <c r="AD2093" s="258">
        <f t="shared" si="196"/>
        <v>870617</v>
      </c>
      <c r="AE2093" s="259">
        <f t="shared" si="197"/>
        <v>3482468</v>
      </c>
    </row>
    <row r="2094" spans="1:31">
      <c r="A2094" s="26"/>
      <c r="B2094" s="210" t="s">
        <v>3646</v>
      </c>
      <c r="C2094" s="211" t="s">
        <v>3647</v>
      </c>
      <c r="D2094" s="211" t="s">
        <v>106</v>
      </c>
      <c r="E2094" s="211" t="s">
        <v>114</v>
      </c>
      <c r="F2094" s="241" t="s">
        <v>108</v>
      </c>
      <c r="G2094" s="357">
        <v>0.5</v>
      </c>
      <c r="H2094" s="360">
        <v>4375.5245664914564</v>
      </c>
      <c r="I2094" s="365">
        <v>566.28724924743767</v>
      </c>
      <c r="J2094" s="332">
        <f>Table1[[#This Row],[Embellishment Area (m2)]]*Table1[[#This Row],[Construction Unit Rate ($/m)]]*Table1[[#This Row],[Embellishment Area Factor]]</f>
        <v>1238901.885386517</v>
      </c>
      <c r="K2094" s="246">
        <v>8751.0491329829129</v>
      </c>
      <c r="L2094" s="337">
        <v>75.676903388107434</v>
      </c>
      <c r="M2094" s="88">
        <f>Table1[[#This Row],[Size of land (m2)]]*Table1[[#This Row],[Land Unit Rate ($/m2)]]</f>
        <v>662252.29978132923</v>
      </c>
      <c r="N2094" s="244">
        <v>2021</v>
      </c>
      <c r="O2094" s="202">
        <f>ROUND(IF(Table1[[#This Row],[Valuation Year]]=2016,(Table1[[#This Row],[Total Construction Cost ($)]]+Table1[[#This Row],[Land Value]])*('General Input Sheet'!$G$38/'General Input Sheet'!$G$43),Table1[[#This Row],[Total Construction Cost ($)]]+Table1[[#This Row],[Land Value]]),0)</f>
        <v>1901154</v>
      </c>
      <c r="P2094" s="123" t="str" cm="1">
        <f t="array" ref="P2094">_xlfn.IFS(Table1[[#This Row],[Asset Class]]&lt;&gt;"Local","y",P$11=$E2094,"y",Table1[[#This Row],[Asset Class]]="Local","")</f>
        <v>y</v>
      </c>
      <c r="Q2094" s="86" t="str" cm="1">
        <f t="array" ref="Q2094">_xlfn.IFS(Table1[[#This Row],[Asset Class]]&lt;&gt;"Local","y",Q$11=$E2094,"y",Table1[[#This Row],[Asset Class]]="Local","")</f>
        <v>y</v>
      </c>
      <c r="R2094" s="86" t="str" cm="1">
        <f t="array" ref="R2094">_xlfn.IFS(Table1[[#This Row],[Asset Class]]&lt;&gt;"Local","y",R$11=$E2094,"y",Table1[[#This Row],[Asset Class]]="Local","")</f>
        <v>y</v>
      </c>
      <c r="S2094" s="341" t="str" cm="1">
        <f t="array" ref="S2094">_xlfn.IFS(Table1[[#This Row],[Asset Class]]&lt;&gt;"Local","y",S$11=$E2094,"y",Table1[[#This Row],[Asset Class]]="Local","")</f>
        <v>y</v>
      </c>
      <c r="T2094" s="50"/>
      <c r="U2094" s="95">
        <f>IF(Table1[[#This Row],[Asset Class]]&lt;&gt;"Local",0.25,IF(P2094="y",1,""))</f>
        <v>0.25</v>
      </c>
      <c r="V2094" s="415">
        <f>IF(Table1[[#This Row],[Asset Class]]&lt;&gt;"Local",0.25,IF(Q2094="y",1,""))</f>
        <v>0.25</v>
      </c>
      <c r="W2094" s="415">
        <f>IF(Table1[[#This Row],[Asset Class]]&lt;&gt;"Local",0.25,IF(R2094="y",1,""))</f>
        <v>0.25</v>
      </c>
      <c r="X2094" s="415">
        <f>IF(Table1[[#This Row],[Asset Class]]&lt;&gt;"Local",0.25,IF(S2094="y",1,""))</f>
        <v>0.25</v>
      </c>
      <c r="Y2094" s="95">
        <f t="shared" si="192"/>
        <v>1</v>
      </c>
      <c r="Z2094" s="50"/>
      <c r="AA2094" s="257">
        <f t="shared" si="193"/>
        <v>475288.5</v>
      </c>
      <c r="AB2094" s="258">
        <f t="shared" si="194"/>
        <v>475288.5</v>
      </c>
      <c r="AC2094" s="258">
        <f t="shared" si="195"/>
        <v>475288.5</v>
      </c>
      <c r="AD2094" s="258">
        <f t="shared" si="196"/>
        <v>475288.5</v>
      </c>
      <c r="AE2094" s="259">
        <f t="shared" si="197"/>
        <v>1901154</v>
      </c>
    </row>
    <row r="2095" spans="1:31">
      <c r="A2095" s="26"/>
      <c r="B2095" s="210" t="s">
        <v>3648</v>
      </c>
      <c r="C2095" s="211" t="s">
        <v>3649</v>
      </c>
      <c r="D2095" s="211" t="s">
        <v>111</v>
      </c>
      <c r="E2095" s="211" t="s">
        <v>143</v>
      </c>
      <c r="F2095" s="241" t="s">
        <v>103</v>
      </c>
      <c r="G2095" s="357">
        <v>0.5</v>
      </c>
      <c r="H2095" s="360">
        <v>865.95461967617598</v>
      </c>
      <c r="I2095" s="365">
        <v>115.6419902144599</v>
      </c>
      <c r="J2095" s="332">
        <f>Table1[[#This Row],[Embellishment Area (m2)]]*Table1[[#This Row],[Construction Unit Rate ($/m)]]*Table1[[#This Row],[Embellishment Area Factor]]</f>
        <v>50070.357827379339</v>
      </c>
      <c r="K2095" s="246">
        <v>0</v>
      </c>
      <c r="L2095" s="337">
        <v>85.331826959272703</v>
      </c>
      <c r="M2095" s="88">
        <f>Table1[[#This Row],[Size of land (m2)]]*Table1[[#This Row],[Land Unit Rate ($/m2)]]</f>
        <v>0</v>
      </c>
      <c r="N2095" s="244">
        <v>2021</v>
      </c>
      <c r="O2095" s="202">
        <f>ROUND(IF(Table1[[#This Row],[Valuation Year]]=2016,(Table1[[#This Row],[Total Construction Cost ($)]]+Table1[[#This Row],[Land Value]])*('General Input Sheet'!$G$38/'General Input Sheet'!$G$43),Table1[[#This Row],[Total Construction Cost ($)]]+Table1[[#This Row],[Land Value]]),0)</f>
        <v>50070</v>
      </c>
      <c r="P2095" s="123" t="str" cm="1">
        <f t="array" ref="P2095">_xlfn.IFS(Table1[[#This Row],[Asset Class]]&lt;&gt;"Local","y",P$11=$E2095,"y",Table1[[#This Row],[Asset Class]]="Local","")</f>
        <v/>
      </c>
      <c r="Q2095" s="86" t="str" cm="1">
        <f t="array" ref="Q2095">_xlfn.IFS(Table1[[#This Row],[Asset Class]]&lt;&gt;"Local","y",Q$11=$E2095,"y",Table1[[#This Row],[Asset Class]]="Local","")</f>
        <v>y</v>
      </c>
      <c r="R2095" s="86" t="str" cm="1">
        <f t="array" ref="R2095">_xlfn.IFS(Table1[[#This Row],[Asset Class]]&lt;&gt;"Local","y",R$11=$E2095,"y",Table1[[#This Row],[Asset Class]]="Local","")</f>
        <v/>
      </c>
      <c r="S2095" s="341" t="str" cm="1">
        <f t="array" ref="S2095">_xlfn.IFS(Table1[[#This Row],[Asset Class]]&lt;&gt;"Local","y",S$11=$E2095,"y",Table1[[#This Row],[Asset Class]]="Local","")</f>
        <v/>
      </c>
      <c r="T2095" s="50"/>
      <c r="U2095" s="95" t="str">
        <f>IF(Table1[[#This Row],[Asset Class]]&lt;&gt;"Local",0.25,IF(P2095="y",1,""))</f>
        <v/>
      </c>
      <c r="V2095" s="415">
        <f>IF(Table1[[#This Row],[Asset Class]]&lt;&gt;"Local",0.25,IF(Q2095="y",1,""))</f>
        <v>1</v>
      </c>
      <c r="W2095" s="415" t="str">
        <f>IF(Table1[[#This Row],[Asset Class]]&lt;&gt;"Local",0.25,IF(R2095="y",1,""))</f>
        <v/>
      </c>
      <c r="X2095" s="415" t="str">
        <f>IF(Table1[[#This Row],[Asset Class]]&lt;&gt;"Local",0.25,IF(S2095="y",1,""))</f>
        <v/>
      </c>
      <c r="Y2095" s="95">
        <f t="shared" si="192"/>
        <v>1</v>
      </c>
      <c r="Z2095" s="50"/>
      <c r="AA2095" s="257" t="str">
        <f t="shared" si="193"/>
        <v/>
      </c>
      <c r="AB2095" s="258">
        <f t="shared" si="194"/>
        <v>50070</v>
      </c>
      <c r="AC2095" s="258" t="str">
        <f t="shared" si="195"/>
        <v/>
      </c>
      <c r="AD2095" s="258" t="str">
        <f t="shared" si="196"/>
        <v/>
      </c>
      <c r="AE2095" s="259">
        <f t="shared" si="197"/>
        <v>50070</v>
      </c>
    </row>
    <row r="2096" spans="1:31">
      <c r="A2096" s="26"/>
      <c r="B2096" s="210" t="s">
        <v>3650</v>
      </c>
      <c r="C2096" s="211" t="s">
        <v>3651</v>
      </c>
      <c r="D2096" s="211" t="s">
        <v>111</v>
      </c>
      <c r="E2096" s="211" t="s">
        <v>107</v>
      </c>
      <c r="F2096" s="241" t="s">
        <v>108</v>
      </c>
      <c r="G2096" s="357">
        <v>0.5</v>
      </c>
      <c r="H2096" s="360">
        <v>842.04452377151995</v>
      </c>
      <c r="I2096" s="365">
        <v>111.62041035606889</v>
      </c>
      <c r="J2096" s="332">
        <f>Table1[[#This Row],[Embellishment Area (m2)]]*Table1[[#This Row],[Construction Unit Rate ($/m)]]*Table1[[#This Row],[Embellishment Area Factor]]</f>
        <v>46994.677640728827</v>
      </c>
      <c r="K2096" s="246">
        <v>0</v>
      </c>
      <c r="L2096" s="337">
        <v>66.125722619436161</v>
      </c>
      <c r="M2096" s="88">
        <f>Table1[[#This Row],[Size of land (m2)]]*Table1[[#This Row],[Land Unit Rate ($/m2)]]</f>
        <v>0</v>
      </c>
      <c r="N2096" s="244">
        <v>2021</v>
      </c>
      <c r="O2096" s="202">
        <f>ROUND(IF(Table1[[#This Row],[Valuation Year]]=2016,(Table1[[#This Row],[Total Construction Cost ($)]]+Table1[[#This Row],[Land Value]])*('General Input Sheet'!$G$38/'General Input Sheet'!$G$43),Table1[[#This Row],[Total Construction Cost ($)]]+Table1[[#This Row],[Land Value]]),0)</f>
        <v>46995</v>
      </c>
      <c r="P2096" s="123" t="str" cm="1">
        <f t="array" ref="P2096">_xlfn.IFS(Table1[[#This Row],[Asset Class]]&lt;&gt;"Local","y",P$11=$E2096,"y",Table1[[#This Row],[Asset Class]]="Local","")</f>
        <v>y</v>
      </c>
      <c r="Q2096" s="86" t="str" cm="1">
        <f t="array" ref="Q2096">_xlfn.IFS(Table1[[#This Row],[Asset Class]]&lt;&gt;"Local","y",Q$11=$E2096,"y",Table1[[#This Row],[Asset Class]]="Local","")</f>
        <v/>
      </c>
      <c r="R2096" s="86" t="str" cm="1">
        <f t="array" ref="R2096">_xlfn.IFS(Table1[[#This Row],[Asset Class]]&lt;&gt;"Local","y",R$11=$E2096,"y",Table1[[#This Row],[Asset Class]]="Local","")</f>
        <v/>
      </c>
      <c r="S2096" s="341" t="str" cm="1">
        <f t="array" ref="S2096">_xlfn.IFS(Table1[[#This Row],[Asset Class]]&lt;&gt;"Local","y",S$11=$E2096,"y",Table1[[#This Row],[Asset Class]]="Local","")</f>
        <v/>
      </c>
      <c r="T2096" s="50"/>
      <c r="U2096" s="95">
        <f>IF(Table1[[#This Row],[Asset Class]]&lt;&gt;"Local",0.25,IF(P2096="y",1,""))</f>
        <v>1</v>
      </c>
      <c r="V2096" s="415" t="str">
        <f>IF(Table1[[#This Row],[Asset Class]]&lt;&gt;"Local",0.25,IF(Q2096="y",1,""))</f>
        <v/>
      </c>
      <c r="W2096" s="415" t="str">
        <f>IF(Table1[[#This Row],[Asset Class]]&lt;&gt;"Local",0.25,IF(R2096="y",1,""))</f>
        <v/>
      </c>
      <c r="X2096" s="415" t="str">
        <f>IF(Table1[[#This Row],[Asset Class]]&lt;&gt;"Local",0.25,IF(S2096="y",1,""))</f>
        <v/>
      </c>
      <c r="Y2096" s="95">
        <f t="shared" si="192"/>
        <v>1</v>
      </c>
      <c r="Z2096" s="50"/>
      <c r="AA2096" s="257">
        <f t="shared" si="193"/>
        <v>46995</v>
      </c>
      <c r="AB2096" s="258" t="str">
        <f t="shared" si="194"/>
        <v/>
      </c>
      <c r="AC2096" s="258" t="str">
        <f t="shared" si="195"/>
        <v/>
      </c>
      <c r="AD2096" s="258" t="str">
        <f t="shared" si="196"/>
        <v/>
      </c>
      <c r="AE2096" s="259">
        <f t="shared" si="197"/>
        <v>46995</v>
      </c>
    </row>
    <row r="2097" spans="1:31">
      <c r="A2097" s="26"/>
      <c r="B2097" s="210" t="s">
        <v>3650</v>
      </c>
      <c r="C2097" s="211" t="s">
        <v>3652</v>
      </c>
      <c r="D2097" s="211" t="s">
        <v>111</v>
      </c>
      <c r="E2097" s="211" t="s">
        <v>107</v>
      </c>
      <c r="F2097" s="241" t="s">
        <v>108</v>
      </c>
      <c r="G2097" s="357">
        <v>0.5</v>
      </c>
      <c r="H2097" s="360">
        <v>8102.0599795102498</v>
      </c>
      <c r="I2097" s="365">
        <v>111.62041035606889</v>
      </c>
      <c r="J2097" s="332">
        <f>Table1[[#This Row],[Embellishment Area (m2)]]*Table1[[#This Row],[Construction Unit Rate ($/m)]]*Table1[[#This Row],[Embellishment Area Factor]]</f>
        <v>452177.6298212086</v>
      </c>
      <c r="K2097" s="246">
        <v>0</v>
      </c>
      <c r="L2097" s="337">
        <v>66.125722619436161</v>
      </c>
      <c r="M2097" s="88">
        <f>Table1[[#This Row],[Size of land (m2)]]*Table1[[#This Row],[Land Unit Rate ($/m2)]]</f>
        <v>0</v>
      </c>
      <c r="N2097" s="244">
        <v>2021</v>
      </c>
      <c r="O2097" s="202">
        <f>ROUND(IF(Table1[[#This Row],[Valuation Year]]=2016,(Table1[[#This Row],[Total Construction Cost ($)]]+Table1[[#This Row],[Land Value]])*('General Input Sheet'!$G$38/'General Input Sheet'!$G$43),Table1[[#This Row],[Total Construction Cost ($)]]+Table1[[#This Row],[Land Value]]),0)</f>
        <v>452178</v>
      </c>
      <c r="P2097" s="123" t="str" cm="1">
        <f t="array" ref="P2097">_xlfn.IFS(Table1[[#This Row],[Asset Class]]&lt;&gt;"Local","y",P$11=$E2097,"y",Table1[[#This Row],[Asset Class]]="Local","")</f>
        <v>y</v>
      </c>
      <c r="Q2097" s="86" t="str" cm="1">
        <f t="array" ref="Q2097">_xlfn.IFS(Table1[[#This Row],[Asset Class]]&lt;&gt;"Local","y",Q$11=$E2097,"y",Table1[[#This Row],[Asset Class]]="Local","")</f>
        <v/>
      </c>
      <c r="R2097" s="86" t="str" cm="1">
        <f t="array" ref="R2097">_xlfn.IFS(Table1[[#This Row],[Asset Class]]&lt;&gt;"Local","y",R$11=$E2097,"y",Table1[[#This Row],[Asset Class]]="Local","")</f>
        <v/>
      </c>
      <c r="S2097" s="341" t="str" cm="1">
        <f t="array" ref="S2097">_xlfn.IFS(Table1[[#This Row],[Asset Class]]&lt;&gt;"Local","y",S$11=$E2097,"y",Table1[[#This Row],[Asset Class]]="Local","")</f>
        <v/>
      </c>
      <c r="T2097" s="50"/>
      <c r="U2097" s="95">
        <f>IF(Table1[[#This Row],[Asset Class]]&lt;&gt;"Local",0.25,IF(P2097="y",1,""))</f>
        <v>1</v>
      </c>
      <c r="V2097" s="415" t="str">
        <f>IF(Table1[[#This Row],[Asset Class]]&lt;&gt;"Local",0.25,IF(Q2097="y",1,""))</f>
        <v/>
      </c>
      <c r="W2097" s="415" t="str">
        <f>IF(Table1[[#This Row],[Asset Class]]&lt;&gt;"Local",0.25,IF(R2097="y",1,""))</f>
        <v/>
      </c>
      <c r="X2097" s="415" t="str">
        <f>IF(Table1[[#This Row],[Asset Class]]&lt;&gt;"Local",0.25,IF(S2097="y",1,""))</f>
        <v/>
      </c>
      <c r="Y2097" s="95">
        <f t="shared" si="192"/>
        <v>1</v>
      </c>
      <c r="Z2097" s="50"/>
      <c r="AA2097" s="257">
        <f t="shared" si="193"/>
        <v>452178</v>
      </c>
      <c r="AB2097" s="258" t="str">
        <f t="shared" si="194"/>
        <v/>
      </c>
      <c r="AC2097" s="258" t="str">
        <f t="shared" si="195"/>
        <v/>
      </c>
      <c r="AD2097" s="258" t="str">
        <f t="shared" si="196"/>
        <v/>
      </c>
      <c r="AE2097" s="259">
        <f t="shared" si="197"/>
        <v>452178</v>
      </c>
    </row>
    <row r="2098" spans="1:31">
      <c r="A2098" s="26"/>
      <c r="B2098" s="210" t="s">
        <v>3650</v>
      </c>
      <c r="C2098" s="211" t="s">
        <v>3653</v>
      </c>
      <c r="D2098" s="211" t="s">
        <v>111</v>
      </c>
      <c r="E2098" s="211" t="s">
        <v>107</v>
      </c>
      <c r="F2098" s="241" t="s">
        <v>108</v>
      </c>
      <c r="G2098" s="357">
        <v>0.5</v>
      </c>
      <c r="H2098" s="360">
        <v>732.8090910214205</v>
      </c>
      <c r="I2098" s="365">
        <v>111.62041035606889</v>
      </c>
      <c r="J2098" s="332">
        <f>Table1[[#This Row],[Embellishment Area (m2)]]*Table1[[#This Row],[Construction Unit Rate ($/m)]]*Table1[[#This Row],[Embellishment Area Factor]]</f>
        <v>40898.225726234399</v>
      </c>
      <c r="K2098" s="246">
        <v>0</v>
      </c>
      <c r="L2098" s="337">
        <v>66.125722619436161</v>
      </c>
      <c r="M2098" s="88">
        <f>Table1[[#This Row],[Size of land (m2)]]*Table1[[#This Row],[Land Unit Rate ($/m2)]]</f>
        <v>0</v>
      </c>
      <c r="N2098" s="244">
        <v>2021</v>
      </c>
      <c r="O2098" s="202">
        <f>ROUND(IF(Table1[[#This Row],[Valuation Year]]=2016,(Table1[[#This Row],[Total Construction Cost ($)]]+Table1[[#This Row],[Land Value]])*('General Input Sheet'!$G$38/'General Input Sheet'!$G$43),Table1[[#This Row],[Total Construction Cost ($)]]+Table1[[#This Row],[Land Value]]),0)</f>
        <v>40898</v>
      </c>
      <c r="P2098" s="123" t="str" cm="1">
        <f t="array" ref="P2098">_xlfn.IFS(Table1[[#This Row],[Asset Class]]&lt;&gt;"Local","y",P$11=$E2098,"y",Table1[[#This Row],[Asset Class]]="Local","")</f>
        <v>y</v>
      </c>
      <c r="Q2098" s="86" t="str" cm="1">
        <f t="array" ref="Q2098">_xlfn.IFS(Table1[[#This Row],[Asset Class]]&lt;&gt;"Local","y",Q$11=$E2098,"y",Table1[[#This Row],[Asset Class]]="Local","")</f>
        <v/>
      </c>
      <c r="R2098" s="86" t="str" cm="1">
        <f t="array" ref="R2098">_xlfn.IFS(Table1[[#This Row],[Asset Class]]&lt;&gt;"Local","y",R$11=$E2098,"y",Table1[[#This Row],[Asset Class]]="Local","")</f>
        <v/>
      </c>
      <c r="S2098" s="341" t="str" cm="1">
        <f t="array" ref="S2098">_xlfn.IFS(Table1[[#This Row],[Asset Class]]&lt;&gt;"Local","y",S$11=$E2098,"y",Table1[[#This Row],[Asset Class]]="Local","")</f>
        <v/>
      </c>
      <c r="T2098" s="50"/>
      <c r="U2098" s="95">
        <f>IF(Table1[[#This Row],[Asset Class]]&lt;&gt;"Local",0.25,IF(P2098="y",1,""))</f>
        <v>1</v>
      </c>
      <c r="V2098" s="415" t="str">
        <f>IF(Table1[[#This Row],[Asset Class]]&lt;&gt;"Local",0.25,IF(Q2098="y",1,""))</f>
        <v/>
      </c>
      <c r="W2098" s="415" t="str">
        <f>IF(Table1[[#This Row],[Asset Class]]&lt;&gt;"Local",0.25,IF(R2098="y",1,""))</f>
        <v/>
      </c>
      <c r="X2098" s="415" t="str">
        <f>IF(Table1[[#This Row],[Asset Class]]&lt;&gt;"Local",0.25,IF(S2098="y",1,""))</f>
        <v/>
      </c>
      <c r="Y2098" s="95">
        <f t="shared" si="192"/>
        <v>1</v>
      </c>
      <c r="Z2098" s="50"/>
      <c r="AA2098" s="257">
        <f t="shared" si="193"/>
        <v>40898</v>
      </c>
      <c r="AB2098" s="258" t="str">
        <f t="shared" si="194"/>
        <v/>
      </c>
      <c r="AC2098" s="258" t="str">
        <f t="shared" si="195"/>
        <v/>
      </c>
      <c r="AD2098" s="258" t="str">
        <f t="shared" si="196"/>
        <v/>
      </c>
      <c r="AE2098" s="259">
        <f t="shared" si="197"/>
        <v>40898</v>
      </c>
    </row>
    <row r="2099" spans="1:31">
      <c r="A2099" s="26"/>
      <c r="B2099" s="210" t="s">
        <v>3654</v>
      </c>
      <c r="C2099" s="211" t="s">
        <v>3655</v>
      </c>
      <c r="D2099" s="211" t="s">
        <v>111</v>
      </c>
      <c r="E2099" s="211" t="s">
        <v>102</v>
      </c>
      <c r="F2099" s="241" t="s">
        <v>108</v>
      </c>
      <c r="G2099" s="357">
        <v>0.5</v>
      </c>
      <c r="H2099" s="360">
        <v>5660.6981399186698</v>
      </c>
      <c r="I2099" s="365">
        <v>143.96305955739601</v>
      </c>
      <c r="J2099" s="332">
        <f>Table1[[#This Row],[Embellishment Area (m2)]]*Table1[[#This Row],[Construction Unit Rate ($/m)]]*Table1[[#This Row],[Embellishment Area Factor]]</f>
        <v>407465.71172677615</v>
      </c>
      <c r="K2099" s="246">
        <v>0</v>
      </c>
      <c r="L2099" s="337">
        <v>39.027494808321961</v>
      </c>
      <c r="M2099" s="88">
        <f>Table1[[#This Row],[Size of land (m2)]]*Table1[[#This Row],[Land Unit Rate ($/m2)]]</f>
        <v>0</v>
      </c>
      <c r="N2099" s="244">
        <v>2021</v>
      </c>
      <c r="O2099" s="202">
        <f>ROUND(IF(Table1[[#This Row],[Valuation Year]]=2016,(Table1[[#This Row],[Total Construction Cost ($)]]+Table1[[#This Row],[Land Value]])*('General Input Sheet'!$G$38/'General Input Sheet'!$G$43),Table1[[#This Row],[Total Construction Cost ($)]]+Table1[[#This Row],[Land Value]]),0)</f>
        <v>407466</v>
      </c>
      <c r="P2099" s="123" t="str" cm="1">
        <f t="array" ref="P2099">_xlfn.IFS(Table1[[#This Row],[Asset Class]]&lt;&gt;"Local","y",P$11=$E2099,"y",Table1[[#This Row],[Asset Class]]="Local","")</f>
        <v/>
      </c>
      <c r="Q2099" s="86" t="str" cm="1">
        <f t="array" ref="Q2099">_xlfn.IFS(Table1[[#This Row],[Asset Class]]&lt;&gt;"Local","y",Q$11=$E2099,"y",Table1[[#This Row],[Asset Class]]="Local","")</f>
        <v/>
      </c>
      <c r="R2099" s="86" t="str" cm="1">
        <f t="array" ref="R2099">_xlfn.IFS(Table1[[#This Row],[Asset Class]]&lt;&gt;"Local","y",R$11=$E2099,"y",Table1[[#This Row],[Asset Class]]="Local","")</f>
        <v>y</v>
      </c>
      <c r="S2099" s="341" t="str" cm="1">
        <f t="array" ref="S2099">_xlfn.IFS(Table1[[#This Row],[Asset Class]]&lt;&gt;"Local","y",S$11=$E2099,"y",Table1[[#This Row],[Asset Class]]="Local","")</f>
        <v/>
      </c>
      <c r="T2099" s="50"/>
      <c r="U2099" s="95" t="str">
        <f>IF(Table1[[#This Row],[Asset Class]]&lt;&gt;"Local",0.25,IF(P2099="y",1,""))</f>
        <v/>
      </c>
      <c r="V2099" s="415" t="str">
        <f>IF(Table1[[#This Row],[Asset Class]]&lt;&gt;"Local",0.25,IF(Q2099="y",1,""))</f>
        <v/>
      </c>
      <c r="W2099" s="415">
        <f>IF(Table1[[#This Row],[Asset Class]]&lt;&gt;"Local",0.25,IF(R2099="y",1,""))</f>
        <v>1</v>
      </c>
      <c r="X2099" s="415" t="str">
        <f>IF(Table1[[#This Row],[Asset Class]]&lt;&gt;"Local",0.25,IF(S2099="y",1,""))</f>
        <v/>
      </c>
      <c r="Y2099" s="95">
        <f t="shared" si="192"/>
        <v>1</v>
      </c>
      <c r="Z2099" s="50"/>
      <c r="AA2099" s="257" t="str">
        <f t="shared" si="193"/>
        <v/>
      </c>
      <c r="AB2099" s="258" t="str">
        <f t="shared" si="194"/>
        <v/>
      </c>
      <c r="AC2099" s="258">
        <f t="shared" si="195"/>
        <v>407466</v>
      </c>
      <c r="AD2099" s="258" t="str">
        <f t="shared" si="196"/>
        <v/>
      </c>
      <c r="AE2099" s="259">
        <f t="shared" si="197"/>
        <v>407466</v>
      </c>
    </row>
    <row r="2100" spans="1:31">
      <c r="A2100" s="26"/>
      <c r="B2100" s="210" t="s">
        <v>3654</v>
      </c>
      <c r="C2100" s="211" t="s">
        <v>3656</v>
      </c>
      <c r="D2100" s="211" t="s">
        <v>111</v>
      </c>
      <c r="E2100" s="211" t="s">
        <v>102</v>
      </c>
      <c r="F2100" s="241" t="s">
        <v>103</v>
      </c>
      <c r="G2100" s="357">
        <v>0.5</v>
      </c>
      <c r="H2100" s="360">
        <v>4325.2939718043481</v>
      </c>
      <c r="I2100" s="365">
        <v>143.96305955739601</v>
      </c>
      <c r="J2100" s="332">
        <f>Table1[[#This Row],[Embellishment Area (m2)]]*Table1[[#This Row],[Construction Unit Rate ($/m)]]*Table1[[#This Row],[Embellishment Area Factor]]</f>
        <v>311341.27683305764</v>
      </c>
      <c r="K2100" s="246">
        <v>0</v>
      </c>
      <c r="L2100" s="337">
        <v>39.027494808321961</v>
      </c>
      <c r="M2100" s="88">
        <f>Table1[[#This Row],[Size of land (m2)]]*Table1[[#This Row],[Land Unit Rate ($/m2)]]</f>
        <v>0</v>
      </c>
      <c r="N2100" s="244">
        <v>2021</v>
      </c>
      <c r="O2100" s="202">
        <f>ROUND(IF(Table1[[#This Row],[Valuation Year]]=2016,(Table1[[#This Row],[Total Construction Cost ($)]]+Table1[[#This Row],[Land Value]])*('General Input Sheet'!$G$38/'General Input Sheet'!$G$43),Table1[[#This Row],[Total Construction Cost ($)]]+Table1[[#This Row],[Land Value]]),0)</f>
        <v>311341</v>
      </c>
      <c r="P2100" s="123" t="str" cm="1">
        <f t="array" ref="P2100">_xlfn.IFS(Table1[[#This Row],[Asset Class]]&lt;&gt;"Local","y",P$11=$E2100,"y",Table1[[#This Row],[Asset Class]]="Local","")</f>
        <v/>
      </c>
      <c r="Q2100" s="86" t="str" cm="1">
        <f t="array" ref="Q2100">_xlfn.IFS(Table1[[#This Row],[Asset Class]]&lt;&gt;"Local","y",Q$11=$E2100,"y",Table1[[#This Row],[Asset Class]]="Local","")</f>
        <v/>
      </c>
      <c r="R2100" s="86" t="str" cm="1">
        <f t="array" ref="R2100">_xlfn.IFS(Table1[[#This Row],[Asset Class]]&lt;&gt;"Local","y",R$11=$E2100,"y",Table1[[#This Row],[Asset Class]]="Local","")</f>
        <v>y</v>
      </c>
      <c r="S2100" s="341" t="str" cm="1">
        <f t="array" ref="S2100">_xlfn.IFS(Table1[[#This Row],[Asset Class]]&lt;&gt;"Local","y",S$11=$E2100,"y",Table1[[#This Row],[Asset Class]]="Local","")</f>
        <v/>
      </c>
      <c r="T2100" s="50"/>
      <c r="U2100" s="95" t="str">
        <f>IF(Table1[[#This Row],[Asset Class]]&lt;&gt;"Local",0.25,IF(P2100="y",1,""))</f>
        <v/>
      </c>
      <c r="V2100" s="415" t="str">
        <f>IF(Table1[[#This Row],[Asset Class]]&lt;&gt;"Local",0.25,IF(Q2100="y",1,""))</f>
        <v/>
      </c>
      <c r="W2100" s="415">
        <f>IF(Table1[[#This Row],[Asset Class]]&lt;&gt;"Local",0.25,IF(R2100="y",1,""))</f>
        <v>1</v>
      </c>
      <c r="X2100" s="415" t="str">
        <f>IF(Table1[[#This Row],[Asset Class]]&lt;&gt;"Local",0.25,IF(S2100="y",1,""))</f>
        <v/>
      </c>
      <c r="Y2100" s="95">
        <f t="shared" si="192"/>
        <v>1</v>
      </c>
      <c r="Z2100" s="50"/>
      <c r="AA2100" s="257" t="str">
        <f t="shared" si="193"/>
        <v/>
      </c>
      <c r="AB2100" s="258" t="str">
        <f t="shared" si="194"/>
        <v/>
      </c>
      <c r="AC2100" s="258">
        <f t="shared" si="195"/>
        <v>311341</v>
      </c>
      <c r="AD2100" s="258" t="str">
        <f t="shared" si="196"/>
        <v/>
      </c>
      <c r="AE2100" s="259">
        <f t="shared" si="197"/>
        <v>311341</v>
      </c>
    </row>
    <row r="2101" spans="1:31">
      <c r="A2101" s="26"/>
      <c r="B2101" s="210" t="s">
        <v>3654</v>
      </c>
      <c r="C2101" s="211" t="s">
        <v>3657</v>
      </c>
      <c r="D2101" s="211" t="s">
        <v>111</v>
      </c>
      <c r="E2101" s="211" t="s">
        <v>102</v>
      </c>
      <c r="F2101" s="241" t="s">
        <v>108</v>
      </c>
      <c r="G2101" s="357">
        <v>0.5</v>
      </c>
      <c r="H2101" s="360">
        <v>904.19311103102655</v>
      </c>
      <c r="I2101" s="365">
        <v>143.96305955739601</v>
      </c>
      <c r="J2101" s="332">
        <f>Table1[[#This Row],[Embellishment Area (m2)]]*Table1[[#This Row],[Construction Unit Rate ($/m)]]*Table1[[#This Row],[Embellishment Area Factor]]</f>
        <v>65085.203347373426</v>
      </c>
      <c r="K2101" s="246">
        <v>0</v>
      </c>
      <c r="L2101" s="337">
        <v>39.027494808321961</v>
      </c>
      <c r="M2101" s="88">
        <f>Table1[[#This Row],[Size of land (m2)]]*Table1[[#This Row],[Land Unit Rate ($/m2)]]</f>
        <v>0</v>
      </c>
      <c r="N2101" s="244">
        <v>2021</v>
      </c>
      <c r="O2101" s="202">
        <f>ROUND(IF(Table1[[#This Row],[Valuation Year]]=2016,(Table1[[#This Row],[Total Construction Cost ($)]]+Table1[[#This Row],[Land Value]])*('General Input Sheet'!$G$38/'General Input Sheet'!$G$43),Table1[[#This Row],[Total Construction Cost ($)]]+Table1[[#This Row],[Land Value]]),0)</f>
        <v>65085</v>
      </c>
      <c r="P2101" s="123" t="str" cm="1">
        <f t="array" ref="P2101">_xlfn.IFS(Table1[[#This Row],[Asset Class]]&lt;&gt;"Local","y",P$11=$E2101,"y",Table1[[#This Row],[Asset Class]]="Local","")</f>
        <v/>
      </c>
      <c r="Q2101" s="86" t="str" cm="1">
        <f t="array" ref="Q2101">_xlfn.IFS(Table1[[#This Row],[Asset Class]]&lt;&gt;"Local","y",Q$11=$E2101,"y",Table1[[#This Row],[Asset Class]]="Local","")</f>
        <v/>
      </c>
      <c r="R2101" s="86" t="str" cm="1">
        <f t="array" ref="R2101">_xlfn.IFS(Table1[[#This Row],[Asset Class]]&lt;&gt;"Local","y",R$11=$E2101,"y",Table1[[#This Row],[Asset Class]]="Local","")</f>
        <v>y</v>
      </c>
      <c r="S2101" s="341" t="str" cm="1">
        <f t="array" ref="S2101">_xlfn.IFS(Table1[[#This Row],[Asset Class]]&lt;&gt;"Local","y",S$11=$E2101,"y",Table1[[#This Row],[Asset Class]]="Local","")</f>
        <v/>
      </c>
      <c r="T2101" s="50"/>
      <c r="U2101" s="95" t="str">
        <f>IF(Table1[[#This Row],[Asset Class]]&lt;&gt;"Local",0.25,IF(P2101="y",1,""))</f>
        <v/>
      </c>
      <c r="V2101" s="415" t="str">
        <f>IF(Table1[[#This Row],[Asset Class]]&lt;&gt;"Local",0.25,IF(Q2101="y",1,""))</f>
        <v/>
      </c>
      <c r="W2101" s="415">
        <f>IF(Table1[[#This Row],[Asset Class]]&lt;&gt;"Local",0.25,IF(R2101="y",1,""))</f>
        <v>1</v>
      </c>
      <c r="X2101" s="415" t="str">
        <f>IF(Table1[[#This Row],[Asset Class]]&lt;&gt;"Local",0.25,IF(S2101="y",1,""))</f>
        <v/>
      </c>
      <c r="Y2101" s="95">
        <f t="shared" si="192"/>
        <v>1</v>
      </c>
      <c r="Z2101" s="50"/>
      <c r="AA2101" s="257" t="str">
        <f t="shared" si="193"/>
        <v/>
      </c>
      <c r="AB2101" s="258" t="str">
        <f t="shared" si="194"/>
        <v/>
      </c>
      <c r="AC2101" s="258">
        <f t="shared" si="195"/>
        <v>65085</v>
      </c>
      <c r="AD2101" s="258" t="str">
        <f t="shared" si="196"/>
        <v/>
      </c>
      <c r="AE2101" s="259">
        <f t="shared" si="197"/>
        <v>65085</v>
      </c>
    </row>
    <row r="2102" spans="1:31">
      <c r="A2102" s="26"/>
      <c r="B2102" s="210" t="s">
        <v>3654</v>
      </c>
      <c r="C2102" s="211" t="s">
        <v>3658</v>
      </c>
      <c r="D2102" s="211" t="s">
        <v>111</v>
      </c>
      <c r="E2102" s="211" t="s">
        <v>102</v>
      </c>
      <c r="F2102" s="241" t="s">
        <v>108</v>
      </c>
      <c r="G2102" s="357">
        <v>0.5</v>
      </c>
      <c r="H2102" s="360">
        <v>5774.5916344679399</v>
      </c>
      <c r="I2102" s="365">
        <v>143.96305955739601</v>
      </c>
      <c r="J2102" s="332">
        <f>Table1[[#This Row],[Embellishment Area (m2)]]*Table1[[#This Row],[Construction Unit Rate ($/m)]]*Table1[[#This Row],[Embellishment Area Factor]]</f>
        <v>415663.93969627441</v>
      </c>
      <c r="K2102" s="246">
        <v>0</v>
      </c>
      <c r="L2102" s="337">
        <v>39.027494808321961</v>
      </c>
      <c r="M2102" s="88">
        <f>Table1[[#This Row],[Size of land (m2)]]*Table1[[#This Row],[Land Unit Rate ($/m2)]]</f>
        <v>0</v>
      </c>
      <c r="N2102" s="244">
        <v>2021</v>
      </c>
      <c r="O2102" s="202">
        <f>ROUND(IF(Table1[[#This Row],[Valuation Year]]=2016,(Table1[[#This Row],[Total Construction Cost ($)]]+Table1[[#This Row],[Land Value]])*('General Input Sheet'!$G$38/'General Input Sheet'!$G$43),Table1[[#This Row],[Total Construction Cost ($)]]+Table1[[#This Row],[Land Value]]),0)</f>
        <v>415664</v>
      </c>
      <c r="P2102" s="123" t="str" cm="1">
        <f t="array" ref="P2102">_xlfn.IFS(Table1[[#This Row],[Asset Class]]&lt;&gt;"Local","y",P$11=$E2102,"y",Table1[[#This Row],[Asset Class]]="Local","")</f>
        <v/>
      </c>
      <c r="Q2102" s="86" t="str" cm="1">
        <f t="array" ref="Q2102">_xlfn.IFS(Table1[[#This Row],[Asset Class]]&lt;&gt;"Local","y",Q$11=$E2102,"y",Table1[[#This Row],[Asset Class]]="Local","")</f>
        <v/>
      </c>
      <c r="R2102" s="86" t="str" cm="1">
        <f t="array" ref="R2102">_xlfn.IFS(Table1[[#This Row],[Asset Class]]&lt;&gt;"Local","y",R$11=$E2102,"y",Table1[[#This Row],[Asset Class]]="Local","")</f>
        <v>y</v>
      </c>
      <c r="S2102" s="341" t="str" cm="1">
        <f t="array" ref="S2102">_xlfn.IFS(Table1[[#This Row],[Asset Class]]&lt;&gt;"Local","y",S$11=$E2102,"y",Table1[[#This Row],[Asset Class]]="Local","")</f>
        <v/>
      </c>
      <c r="T2102" s="50"/>
      <c r="U2102" s="95" t="str">
        <f>IF(Table1[[#This Row],[Asset Class]]&lt;&gt;"Local",0.25,IF(P2102="y",1,""))</f>
        <v/>
      </c>
      <c r="V2102" s="415" t="str">
        <f>IF(Table1[[#This Row],[Asset Class]]&lt;&gt;"Local",0.25,IF(Q2102="y",1,""))</f>
        <v/>
      </c>
      <c r="W2102" s="415">
        <f>IF(Table1[[#This Row],[Asset Class]]&lt;&gt;"Local",0.25,IF(R2102="y",1,""))</f>
        <v>1</v>
      </c>
      <c r="X2102" s="415" t="str">
        <f>IF(Table1[[#This Row],[Asset Class]]&lt;&gt;"Local",0.25,IF(S2102="y",1,""))</f>
        <v/>
      </c>
      <c r="Y2102" s="95">
        <f t="shared" si="192"/>
        <v>1</v>
      </c>
      <c r="Z2102" s="50"/>
      <c r="AA2102" s="257" t="str">
        <f t="shared" si="193"/>
        <v/>
      </c>
      <c r="AB2102" s="258" t="str">
        <f t="shared" si="194"/>
        <v/>
      </c>
      <c r="AC2102" s="258">
        <f t="shared" si="195"/>
        <v>415664</v>
      </c>
      <c r="AD2102" s="258" t="str">
        <f t="shared" si="196"/>
        <v/>
      </c>
      <c r="AE2102" s="259">
        <f t="shared" si="197"/>
        <v>415664</v>
      </c>
    </row>
    <row r="2103" spans="1:31">
      <c r="A2103" s="26"/>
      <c r="B2103" s="210" t="s">
        <v>3659</v>
      </c>
      <c r="C2103" s="211" t="s">
        <v>3660</v>
      </c>
      <c r="D2103" s="211" t="s">
        <v>111</v>
      </c>
      <c r="E2103" s="211" t="s">
        <v>107</v>
      </c>
      <c r="F2103" s="241" t="s">
        <v>103</v>
      </c>
      <c r="G2103" s="357">
        <v>0.5</v>
      </c>
      <c r="H2103" s="360">
        <v>4031.1880023839685</v>
      </c>
      <c r="I2103" s="365">
        <v>111.62041035606889</v>
      </c>
      <c r="J2103" s="332">
        <f>Table1[[#This Row],[Embellishment Area (m2)]]*Table1[[#This Row],[Construction Unit Rate ($/m)]]*Table1[[#This Row],[Embellishment Area Factor]]</f>
        <v>224981.42952428007</v>
      </c>
      <c r="K2103" s="246">
        <v>8062.376004767937</v>
      </c>
      <c r="L2103" s="337">
        <v>66.125722619436161</v>
      </c>
      <c r="M2103" s="88">
        <f>Table1[[#This Row],[Size of land (m2)]]*Table1[[#This Row],[Land Unit Rate ($/m2)]]</f>
        <v>533130.4393448825</v>
      </c>
      <c r="N2103" s="244">
        <v>2021</v>
      </c>
      <c r="O2103" s="202">
        <f>ROUND(IF(Table1[[#This Row],[Valuation Year]]=2016,(Table1[[#This Row],[Total Construction Cost ($)]]+Table1[[#This Row],[Land Value]])*('General Input Sheet'!$G$38/'General Input Sheet'!$G$43),Table1[[#This Row],[Total Construction Cost ($)]]+Table1[[#This Row],[Land Value]]),0)</f>
        <v>758112</v>
      </c>
      <c r="P2103" s="123" t="str" cm="1">
        <f t="array" ref="P2103">_xlfn.IFS(Table1[[#This Row],[Asset Class]]&lt;&gt;"Local","y",P$11=$E2103,"y",Table1[[#This Row],[Asset Class]]="Local","")</f>
        <v>y</v>
      </c>
      <c r="Q2103" s="86" t="str" cm="1">
        <f t="array" ref="Q2103">_xlfn.IFS(Table1[[#This Row],[Asset Class]]&lt;&gt;"Local","y",Q$11=$E2103,"y",Table1[[#This Row],[Asset Class]]="Local","")</f>
        <v/>
      </c>
      <c r="R2103" s="86" t="str" cm="1">
        <f t="array" ref="R2103">_xlfn.IFS(Table1[[#This Row],[Asset Class]]&lt;&gt;"Local","y",R$11=$E2103,"y",Table1[[#This Row],[Asset Class]]="Local","")</f>
        <v/>
      </c>
      <c r="S2103" s="341" t="str" cm="1">
        <f t="array" ref="S2103">_xlfn.IFS(Table1[[#This Row],[Asset Class]]&lt;&gt;"Local","y",S$11=$E2103,"y",Table1[[#This Row],[Asset Class]]="Local","")</f>
        <v/>
      </c>
      <c r="T2103" s="50"/>
      <c r="U2103" s="95">
        <f>IF(Table1[[#This Row],[Asset Class]]&lt;&gt;"Local",0.25,IF(P2103="y",1,""))</f>
        <v>1</v>
      </c>
      <c r="V2103" s="415" t="str">
        <f>IF(Table1[[#This Row],[Asset Class]]&lt;&gt;"Local",0.25,IF(Q2103="y",1,""))</f>
        <v/>
      </c>
      <c r="W2103" s="415" t="str">
        <f>IF(Table1[[#This Row],[Asset Class]]&lt;&gt;"Local",0.25,IF(R2103="y",1,""))</f>
        <v/>
      </c>
      <c r="X2103" s="415" t="str">
        <f>IF(Table1[[#This Row],[Asset Class]]&lt;&gt;"Local",0.25,IF(S2103="y",1,""))</f>
        <v/>
      </c>
      <c r="Y2103" s="95">
        <f t="shared" si="192"/>
        <v>1</v>
      </c>
      <c r="Z2103" s="50"/>
      <c r="AA2103" s="257">
        <f t="shared" si="193"/>
        <v>758112</v>
      </c>
      <c r="AB2103" s="258" t="str">
        <f t="shared" si="194"/>
        <v/>
      </c>
      <c r="AC2103" s="258" t="str">
        <f t="shared" si="195"/>
        <v/>
      </c>
      <c r="AD2103" s="258" t="str">
        <f t="shared" si="196"/>
        <v/>
      </c>
      <c r="AE2103" s="259">
        <f t="shared" si="197"/>
        <v>758112</v>
      </c>
    </row>
    <row r="2104" spans="1:31">
      <c r="A2104" s="26"/>
      <c r="B2104" s="210" t="s">
        <v>3661</v>
      </c>
      <c r="C2104" s="211" t="s">
        <v>3662</v>
      </c>
      <c r="D2104" s="211" t="s">
        <v>111</v>
      </c>
      <c r="E2104" s="211" t="s">
        <v>114</v>
      </c>
      <c r="F2104" s="241" t="s">
        <v>108</v>
      </c>
      <c r="G2104" s="357">
        <v>0.5</v>
      </c>
      <c r="H2104" s="360">
        <v>16563.541716164262</v>
      </c>
      <c r="I2104" s="365">
        <v>77.371645491830151</v>
      </c>
      <c r="J2104" s="332">
        <f>Table1[[#This Row],[Embellishment Area (m2)]]*Table1[[#This Row],[Construction Unit Rate ($/m)]]*Table1[[#This Row],[Embellishment Area Factor]]</f>
        <v>640774.23887610063</v>
      </c>
      <c r="K2104" s="246">
        <v>0</v>
      </c>
      <c r="L2104" s="337">
        <v>51.919695325664051</v>
      </c>
      <c r="M2104" s="88">
        <f>Table1[[#This Row],[Size of land (m2)]]*Table1[[#This Row],[Land Unit Rate ($/m2)]]</f>
        <v>0</v>
      </c>
      <c r="N2104" s="244">
        <v>2021</v>
      </c>
      <c r="O2104" s="202">
        <f>ROUND(IF(Table1[[#This Row],[Valuation Year]]=2016,(Table1[[#This Row],[Total Construction Cost ($)]]+Table1[[#This Row],[Land Value]])*('General Input Sheet'!$G$38/'General Input Sheet'!$G$43),Table1[[#This Row],[Total Construction Cost ($)]]+Table1[[#This Row],[Land Value]]),0)</f>
        <v>640774</v>
      </c>
      <c r="P2104" s="123" t="str" cm="1">
        <f t="array" ref="P2104">_xlfn.IFS(Table1[[#This Row],[Asset Class]]&lt;&gt;"Local","y",P$11=$E2104,"y",Table1[[#This Row],[Asset Class]]="Local","")</f>
        <v/>
      </c>
      <c r="Q2104" s="86" t="str" cm="1">
        <f t="array" ref="Q2104">_xlfn.IFS(Table1[[#This Row],[Asset Class]]&lt;&gt;"Local","y",Q$11=$E2104,"y",Table1[[#This Row],[Asset Class]]="Local","")</f>
        <v/>
      </c>
      <c r="R2104" s="86" t="str" cm="1">
        <f t="array" ref="R2104">_xlfn.IFS(Table1[[#This Row],[Asset Class]]&lt;&gt;"Local","y",R$11=$E2104,"y",Table1[[#This Row],[Asset Class]]="Local","")</f>
        <v/>
      </c>
      <c r="S2104" s="341" t="str" cm="1">
        <f t="array" ref="S2104">_xlfn.IFS(Table1[[#This Row],[Asset Class]]&lt;&gt;"Local","y",S$11=$E2104,"y",Table1[[#This Row],[Asset Class]]="Local","")</f>
        <v>y</v>
      </c>
      <c r="T2104" s="50"/>
      <c r="U2104" s="95" t="str">
        <f>IF(Table1[[#This Row],[Asset Class]]&lt;&gt;"Local",0.25,IF(P2104="y",1,""))</f>
        <v/>
      </c>
      <c r="V2104" s="415" t="str">
        <f>IF(Table1[[#This Row],[Asset Class]]&lt;&gt;"Local",0.25,IF(Q2104="y",1,""))</f>
        <v/>
      </c>
      <c r="W2104" s="415" t="str">
        <f>IF(Table1[[#This Row],[Asset Class]]&lt;&gt;"Local",0.25,IF(R2104="y",1,""))</f>
        <v/>
      </c>
      <c r="X2104" s="415">
        <f>IF(Table1[[#This Row],[Asset Class]]&lt;&gt;"Local",0.25,IF(S2104="y",1,""))</f>
        <v>1</v>
      </c>
      <c r="Y2104" s="95">
        <f t="shared" si="192"/>
        <v>1</v>
      </c>
      <c r="Z2104" s="50"/>
      <c r="AA2104" s="257" t="str">
        <f t="shared" si="193"/>
        <v/>
      </c>
      <c r="AB2104" s="258" t="str">
        <f t="shared" si="194"/>
        <v/>
      </c>
      <c r="AC2104" s="258" t="str">
        <f t="shared" si="195"/>
        <v/>
      </c>
      <c r="AD2104" s="258">
        <f t="shared" si="196"/>
        <v>640774</v>
      </c>
      <c r="AE2104" s="259">
        <f t="shared" si="197"/>
        <v>640774</v>
      </c>
    </row>
    <row r="2105" spans="1:31">
      <c r="A2105" s="26"/>
      <c r="B2105" s="210" t="s">
        <v>3663</v>
      </c>
      <c r="C2105" s="211" t="s">
        <v>3664</v>
      </c>
      <c r="D2105" s="211" t="s">
        <v>111</v>
      </c>
      <c r="E2105" s="211" t="s">
        <v>114</v>
      </c>
      <c r="F2105" s="241" t="s">
        <v>103</v>
      </c>
      <c r="G2105" s="357">
        <v>0.5</v>
      </c>
      <c r="H2105" s="360">
        <v>12565.400471340559</v>
      </c>
      <c r="I2105" s="365">
        <v>77.371645491830151</v>
      </c>
      <c r="J2105" s="332">
        <f>Table1[[#This Row],[Embellishment Area (m2)]]*Table1[[#This Row],[Construction Unit Rate ($/m)]]*Table1[[#This Row],[Embellishment Area Factor]]</f>
        <v>486102.8553657186</v>
      </c>
      <c r="K2105" s="246">
        <v>0</v>
      </c>
      <c r="L2105" s="337">
        <v>51.919695325664051</v>
      </c>
      <c r="M2105" s="88">
        <f>Table1[[#This Row],[Size of land (m2)]]*Table1[[#This Row],[Land Unit Rate ($/m2)]]</f>
        <v>0</v>
      </c>
      <c r="N2105" s="244">
        <v>2021</v>
      </c>
      <c r="O2105" s="202">
        <f>ROUND(IF(Table1[[#This Row],[Valuation Year]]=2016,(Table1[[#This Row],[Total Construction Cost ($)]]+Table1[[#This Row],[Land Value]])*('General Input Sheet'!$G$38/'General Input Sheet'!$G$43),Table1[[#This Row],[Total Construction Cost ($)]]+Table1[[#This Row],[Land Value]]),0)</f>
        <v>486103</v>
      </c>
      <c r="P2105" s="123" t="str" cm="1">
        <f t="array" ref="P2105">_xlfn.IFS(Table1[[#This Row],[Asset Class]]&lt;&gt;"Local","y",P$11=$E2105,"y",Table1[[#This Row],[Asset Class]]="Local","")</f>
        <v/>
      </c>
      <c r="Q2105" s="86" t="str" cm="1">
        <f t="array" ref="Q2105">_xlfn.IFS(Table1[[#This Row],[Asset Class]]&lt;&gt;"Local","y",Q$11=$E2105,"y",Table1[[#This Row],[Asset Class]]="Local","")</f>
        <v/>
      </c>
      <c r="R2105" s="86" t="str" cm="1">
        <f t="array" ref="R2105">_xlfn.IFS(Table1[[#This Row],[Asset Class]]&lt;&gt;"Local","y",R$11=$E2105,"y",Table1[[#This Row],[Asset Class]]="Local","")</f>
        <v/>
      </c>
      <c r="S2105" s="341" t="str" cm="1">
        <f t="array" ref="S2105">_xlfn.IFS(Table1[[#This Row],[Asset Class]]&lt;&gt;"Local","y",S$11=$E2105,"y",Table1[[#This Row],[Asset Class]]="Local","")</f>
        <v>y</v>
      </c>
      <c r="T2105" s="50"/>
      <c r="U2105" s="95" t="str">
        <f>IF(Table1[[#This Row],[Asset Class]]&lt;&gt;"Local",0.25,IF(P2105="y",1,""))</f>
        <v/>
      </c>
      <c r="V2105" s="415" t="str">
        <f>IF(Table1[[#This Row],[Asset Class]]&lt;&gt;"Local",0.25,IF(Q2105="y",1,""))</f>
        <v/>
      </c>
      <c r="W2105" s="415" t="str">
        <f>IF(Table1[[#This Row],[Asset Class]]&lt;&gt;"Local",0.25,IF(R2105="y",1,""))</f>
        <v/>
      </c>
      <c r="X2105" s="415">
        <f>IF(Table1[[#This Row],[Asset Class]]&lt;&gt;"Local",0.25,IF(S2105="y",1,""))</f>
        <v>1</v>
      </c>
      <c r="Y2105" s="95">
        <f t="shared" si="192"/>
        <v>1</v>
      </c>
      <c r="Z2105" s="50"/>
      <c r="AA2105" s="257" t="str">
        <f t="shared" si="193"/>
        <v/>
      </c>
      <c r="AB2105" s="258" t="str">
        <f t="shared" si="194"/>
        <v/>
      </c>
      <c r="AC2105" s="258" t="str">
        <f t="shared" si="195"/>
        <v/>
      </c>
      <c r="AD2105" s="258">
        <f t="shared" si="196"/>
        <v>486103</v>
      </c>
      <c r="AE2105" s="259">
        <f t="shared" si="197"/>
        <v>486103</v>
      </c>
    </row>
    <row r="2106" spans="1:31">
      <c r="A2106" s="26"/>
      <c r="B2106" s="210" t="s">
        <v>3665</v>
      </c>
      <c r="C2106" s="211" t="s">
        <v>3666</v>
      </c>
      <c r="D2106" s="211" t="s">
        <v>111</v>
      </c>
      <c r="E2106" s="211" t="s">
        <v>102</v>
      </c>
      <c r="F2106" s="241" t="s">
        <v>103</v>
      </c>
      <c r="G2106" s="357">
        <v>0.5</v>
      </c>
      <c r="H2106" s="360">
        <v>7661.094558306575</v>
      </c>
      <c r="I2106" s="365">
        <v>143.96305955739601</v>
      </c>
      <c r="J2106" s="332">
        <f>Table1[[#This Row],[Embellishment Area (m2)]]*Table1[[#This Row],[Construction Unit Rate ($/m)]]*Table1[[#This Row],[Embellishment Area Factor]]</f>
        <v>551457.30608616595</v>
      </c>
      <c r="K2106" s="246">
        <v>0</v>
      </c>
      <c r="L2106" s="337">
        <v>39.027494808321961</v>
      </c>
      <c r="M2106" s="88">
        <f>Table1[[#This Row],[Size of land (m2)]]*Table1[[#This Row],[Land Unit Rate ($/m2)]]</f>
        <v>0</v>
      </c>
      <c r="N2106" s="244">
        <v>2021</v>
      </c>
      <c r="O2106" s="202">
        <f>ROUND(IF(Table1[[#This Row],[Valuation Year]]=2016,(Table1[[#This Row],[Total Construction Cost ($)]]+Table1[[#This Row],[Land Value]])*('General Input Sheet'!$G$38/'General Input Sheet'!$G$43),Table1[[#This Row],[Total Construction Cost ($)]]+Table1[[#This Row],[Land Value]]),0)</f>
        <v>551457</v>
      </c>
      <c r="P2106" s="123" t="str" cm="1">
        <f t="array" ref="P2106">_xlfn.IFS(Table1[[#This Row],[Asset Class]]&lt;&gt;"Local","y",P$11=$E2106,"y",Table1[[#This Row],[Asset Class]]="Local","")</f>
        <v/>
      </c>
      <c r="Q2106" s="86" t="str" cm="1">
        <f t="array" ref="Q2106">_xlfn.IFS(Table1[[#This Row],[Asset Class]]&lt;&gt;"Local","y",Q$11=$E2106,"y",Table1[[#This Row],[Asset Class]]="Local","")</f>
        <v/>
      </c>
      <c r="R2106" s="86" t="str" cm="1">
        <f t="array" ref="R2106">_xlfn.IFS(Table1[[#This Row],[Asset Class]]&lt;&gt;"Local","y",R$11=$E2106,"y",Table1[[#This Row],[Asset Class]]="Local","")</f>
        <v>y</v>
      </c>
      <c r="S2106" s="341" t="str" cm="1">
        <f t="array" ref="S2106">_xlfn.IFS(Table1[[#This Row],[Asset Class]]&lt;&gt;"Local","y",S$11=$E2106,"y",Table1[[#This Row],[Asset Class]]="Local","")</f>
        <v/>
      </c>
      <c r="T2106" s="50"/>
      <c r="U2106" s="95" t="str">
        <f>IF(Table1[[#This Row],[Asset Class]]&lt;&gt;"Local",0.25,IF(P2106="y",1,""))</f>
        <v/>
      </c>
      <c r="V2106" s="415" t="str">
        <f>IF(Table1[[#This Row],[Asset Class]]&lt;&gt;"Local",0.25,IF(Q2106="y",1,""))</f>
        <v/>
      </c>
      <c r="W2106" s="415">
        <f>IF(Table1[[#This Row],[Asset Class]]&lt;&gt;"Local",0.25,IF(R2106="y",1,""))</f>
        <v>1</v>
      </c>
      <c r="X2106" s="415" t="str">
        <f>IF(Table1[[#This Row],[Asset Class]]&lt;&gt;"Local",0.25,IF(S2106="y",1,""))</f>
        <v/>
      </c>
      <c r="Y2106" s="95">
        <f t="shared" si="192"/>
        <v>1</v>
      </c>
      <c r="Z2106" s="50"/>
      <c r="AA2106" s="257" t="str">
        <f t="shared" si="193"/>
        <v/>
      </c>
      <c r="AB2106" s="258" t="str">
        <f t="shared" si="194"/>
        <v/>
      </c>
      <c r="AC2106" s="258">
        <f t="shared" si="195"/>
        <v>551457</v>
      </c>
      <c r="AD2106" s="258" t="str">
        <f t="shared" si="196"/>
        <v/>
      </c>
      <c r="AE2106" s="259">
        <f t="shared" si="197"/>
        <v>551457</v>
      </c>
    </row>
    <row r="2107" spans="1:31">
      <c r="A2107" s="26"/>
      <c r="B2107" s="210" t="s">
        <v>3667</v>
      </c>
      <c r="C2107" s="211" t="s">
        <v>3668</v>
      </c>
      <c r="D2107" s="211" t="s">
        <v>111</v>
      </c>
      <c r="E2107" s="211" t="s">
        <v>107</v>
      </c>
      <c r="F2107" s="241" t="s">
        <v>103</v>
      </c>
      <c r="G2107" s="357">
        <v>0.5</v>
      </c>
      <c r="H2107" s="360">
        <v>2896.9332801703135</v>
      </c>
      <c r="I2107" s="365">
        <v>111.62041035606889</v>
      </c>
      <c r="J2107" s="332">
        <f>Table1[[#This Row],[Embellishment Area (m2)]]*Table1[[#This Row],[Construction Unit Rate ($/m)]]*Table1[[#This Row],[Embellishment Area Factor]]</f>
        <v>161678.44075338152</v>
      </c>
      <c r="K2107" s="246">
        <v>0</v>
      </c>
      <c r="L2107" s="337">
        <v>66.125722619436161</v>
      </c>
      <c r="M2107" s="88">
        <f>Table1[[#This Row],[Size of land (m2)]]*Table1[[#This Row],[Land Unit Rate ($/m2)]]</f>
        <v>0</v>
      </c>
      <c r="N2107" s="244">
        <v>2021</v>
      </c>
      <c r="O2107" s="202">
        <f>ROUND(IF(Table1[[#This Row],[Valuation Year]]=2016,(Table1[[#This Row],[Total Construction Cost ($)]]+Table1[[#This Row],[Land Value]])*('General Input Sheet'!$G$38/'General Input Sheet'!$G$43),Table1[[#This Row],[Total Construction Cost ($)]]+Table1[[#This Row],[Land Value]]),0)</f>
        <v>161678</v>
      </c>
      <c r="P2107" s="123" t="str" cm="1">
        <f t="array" ref="P2107">_xlfn.IFS(Table1[[#This Row],[Asset Class]]&lt;&gt;"Local","y",P$11=$E2107,"y",Table1[[#This Row],[Asset Class]]="Local","")</f>
        <v>y</v>
      </c>
      <c r="Q2107" s="86" t="str" cm="1">
        <f t="array" ref="Q2107">_xlfn.IFS(Table1[[#This Row],[Asset Class]]&lt;&gt;"Local","y",Q$11=$E2107,"y",Table1[[#This Row],[Asset Class]]="Local","")</f>
        <v/>
      </c>
      <c r="R2107" s="86" t="str" cm="1">
        <f t="array" ref="R2107">_xlfn.IFS(Table1[[#This Row],[Asset Class]]&lt;&gt;"Local","y",R$11=$E2107,"y",Table1[[#This Row],[Asset Class]]="Local","")</f>
        <v/>
      </c>
      <c r="S2107" s="341" t="str" cm="1">
        <f t="array" ref="S2107">_xlfn.IFS(Table1[[#This Row],[Asset Class]]&lt;&gt;"Local","y",S$11=$E2107,"y",Table1[[#This Row],[Asset Class]]="Local","")</f>
        <v/>
      </c>
      <c r="T2107" s="50"/>
      <c r="U2107" s="95">
        <f>IF(Table1[[#This Row],[Asset Class]]&lt;&gt;"Local",0.25,IF(P2107="y",1,""))</f>
        <v>1</v>
      </c>
      <c r="V2107" s="415" t="str">
        <f>IF(Table1[[#This Row],[Asset Class]]&lt;&gt;"Local",0.25,IF(Q2107="y",1,""))</f>
        <v/>
      </c>
      <c r="W2107" s="415" t="str">
        <f>IF(Table1[[#This Row],[Asset Class]]&lt;&gt;"Local",0.25,IF(R2107="y",1,""))</f>
        <v/>
      </c>
      <c r="X2107" s="415" t="str">
        <f>IF(Table1[[#This Row],[Asset Class]]&lt;&gt;"Local",0.25,IF(S2107="y",1,""))</f>
        <v/>
      </c>
      <c r="Y2107" s="95">
        <f t="shared" si="192"/>
        <v>1</v>
      </c>
      <c r="Z2107" s="50"/>
      <c r="AA2107" s="257">
        <f t="shared" si="193"/>
        <v>161678</v>
      </c>
      <c r="AB2107" s="258" t="str">
        <f t="shared" si="194"/>
        <v/>
      </c>
      <c r="AC2107" s="258" t="str">
        <f t="shared" si="195"/>
        <v/>
      </c>
      <c r="AD2107" s="258" t="str">
        <f t="shared" si="196"/>
        <v/>
      </c>
      <c r="AE2107" s="259">
        <f t="shared" si="197"/>
        <v>161678</v>
      </c>
    </row>
    <row r="2108" spans="1:31">
      <c r="A2108" s="26"/>
      <c r="B2108" s="210" t="s">
        <v>3669</v>
      </c>
      <c r="C2108" s="211" t="s">
        <v>3670</v>
      </c>
      <c r="D2108" s="211" t="s">
        <v>106</v>
      </c>
      <c r="E2108" s="211" t="s">
        <v>102</v>
      </c>
      <c r="F2108" s="241" t="s">
        <v>108</v>
      </c>
      <c r="G2108" s="357">
        <v>0.5</v>
      </c>
      <c r="H2108" s="360">
        <v>641.49672427326902</v>
      </c>
      <c r="I2108" s="365">
        <v>452.87898632773505</v>
      </c>
      <c r="J2108" s="332">
        <f>Table1[[#This Row],[Embellishment Area (m2)]]*Table1[[#This Row],[Construction Unit Rate ($/m)]]*Table1[[#This Row],[Embellishment Area Factor]]</f>
        <v>145260.19311072031</v>
      </c>
      <c r="K2108" s="246">
        <v>0</v>
      </c>
      <c r="L2108" s="337">
        <v>140.14546069071523</v>
      </c>
      <c r="M2108" s="88">
        <f>Table1[[#This Row],[Size of land (m2)]]*Table1[[#This Row],[Land Unit Rate ($/m2)]]</f>
        <v>0</v>
      </c>
      <c r="N2108" s="244">
        <v>2021</v>
      </c>
      <c r="O2108" s="202">
        <f>ROUND(IF(Table1[[#This Row],[Valuation Year]]=2016,(Table1[[#This Row],[Total Construction Cost ($)]]+Table1[[#This Row],[Land Value]])*('General Input Sheet'!$G$38/'General Input Sheet'!$G$43),Table1[[#This Row],[Total Construction Cost ($)]]+Table1[[#This Row],[Land Value]]),0)</f>
        <v>145260</v>
      </c>
      <c r="P2108" s="123" t="str" cm="1">
        <f t="array" ref="P2108">_xlfn.IFS(Table1[[#This Row],[Asset Class]]&lt;&gt;"Local","y",P$11=$E2108,"y",Table1[[#This Row],[Asset Class]]="Local","")</f>
        <v>y</v>
      </c>
      <c r="Q2108" s="86" t="str" cm="1">
        <f t="array" ref="Q2108">_xlfn.IFS(Table1[[#This Row],[Asset Class]]&lt;&gt;"Local","y",Q$11=$E2108,"y",Table1[[#This Row],[Asset Class]]="Local","")</f>
        <v>y</v>
      </c>
      <c r="R2108" s="86" t="str" cm="1">
        <f t="array" ref="R2108">_xlfn.IFS(Table1[[#This Row],[Asset Class]]&lt;&gt;"Local","y",R$11=$E2108,"y",Table1[[#This Row],[Asset Class]]="Local","")</f>
        <v>y</v>
      </c>
      <c r="S2108" s="341" t="str" cm="1">
        <f t="array" ref="S2108">_xlfn.IFS(Table1[[#This Row],[Asset Class]]&lt;&gt;"Local","y",S$11=$E2108,"y",Table1[[#This Row],[Asset Class]]="Local","")</f>
        <v>y</v>
      </c>
      <c r="T2108" s="50"/>
      <c r="U2108" s="95">
        <f>IF(Table1[[#This Row],[Asset Class]]&lt;&gt;"Local",0.25,IF(P2108="y",1,""))</f>
        <v>0.25</v>
      </c>
      <c r="V2108" s="415">
        <f>IF(Table1[[#This Row],[Asset Class]]&lt;&gt;"Local",0.25,IF(Q2108="y",1,""))</f>
        <v>0.25</v>
      </c>
      <c r="W2108" s="415">
        <f>IF(Table1[[#This Row],[Asset Class]]&lt;&gt;"Local",0.25,IF(R2108="y",1,""))</f>
        <v>0.25</v>
      </c>
      <c r="X2108" s="415">
        <f>IF(Table1[[#This Row],[Asset Class]]&lt;&gt;"Local",0.25,IF(S2108="y",1,""))</f>
        <v>0.25</v>
      </c>
      <c r="Y2108" s="95">
        <f t="shared" si="192"/>
        <v>1</v>
      </c>
      <c r="Z2108" s="50"/>
      <c r="AA2108" s="257">
        <f t="shared" si="193"/>
        <v>36315</v>
      </c>
      <c r="AB2108" s="258">
        <f t="shared" si="194"/>
        <v>36315</v>
      </c>
      <c r="AC2108" s="258">
        <f t="shared" si="195"/>
        <v>36315</v>
      </c>
      <c r="AD2108" s="258">
        <f t="shared" si="196"/>
        <v>36315</v>
      </c>
      <c r="AE2108" s="259">
        <f t="shared" si="197"/>
        <v>145260</v>
      </c>
    </row>
    <row r="2109" spans="1:31">
      <c r="A2109" s="26"/>
      <c r="B2109" s="210" t="s">
        <v>3671</v>
      </c>
      <c r="C2109" s="211" t="s">
        <v>3672</v>
      </c>
      <c r="D2109" s="211" t="s">
        <v>111</v>
      </c>
      <c r="E2109" s="211" t="s">
        <v>114</v>
      </c>
      <c r="F2109" s="241" t="s">
        <v>108</v>
      </c>
      <c r="G2109" s="357">
        <v>0.5</v>
      </c>
      <c r="H2109" s="360">
        <v>14537.801324144444</v>
      </c>
      <c r="I2109" s="365">
        <v>77.371645491830151</v>
      </c>
      <c r="J2109" s="332">
        <f>Table1[[#This Row],[Embellishment Area (m2)]]*Table1[[#This Row],[Construction Unit Rate ($/m)]]*Table1[[#This Row],[Embellishment Area Factor]]</f>
        <v>562406.80514118145</v>
      </c>
      <c r="K2109" s="246">
        <v>29075.602648288888</v>
      </c>
      <c r="L2109" s="337">
        <v>51.919695325664051</v>
      </c>
      <c r="M2109" s="88">
        <f>Table1[[#This Row],[Size of land (m2)]]*Table1[[#This Row],[Land Unit Rate ($/m2)]]</f>
        <v>1509596.4309092299</v>
      </c>
      <c r="N2109" s="244">
        <v>2021</v>
      </c>
      <c r="O2109" s="202">
        <f>ROUND(IF(Table1[[#This Row],[Valuation Year]]=2016,(Table1[[#This Row],[Total Construction Cost ($)]]+Table1[[#This Row],[Land Value]])*('General Input Sheet'!$G$38/'General Input Sheet'!$G$43),Table1[[#This Row],[Total Construction Cost ($)]]+Table1[[#This Row],[Land Value]]),0)</f>
        <v>2072003</v>
      </c>
      <c r="P2109" s="123" t="str" cm="1">
        <f t="array" ref="P2109">_xlfn.IFS(Table1[[#This Row],[Asset Class]]&lt;&gt;"Local","y",P$11=$E2109,"y",Table1[[#This Row],[Asset Class]]="Local","")</f>
        <v/>
      </c>
      <c r="Q2109" s="86" t="str" cm="1">
        <f t="array" ref="Q2109">_xlfn.IFS(Table1[[#This Row],[Asset Class]]&lt;&gt;"Local","y",Q$11=$E2109,"y",Table1[[#This Row],[Asset Class]]="Local","")</f>
        <v/>
      </c>
      <c r="R2109" s="86" t="str" cm="1">
        <f t="array" ref="R2109">_xlfn.IFS(Table1[[#This Row],[Asset Class]]&lt;&gt;"Local","y",R$11=$E2109,"y",Table1[[#This Row],[Asset Class]]="Local","")</f>
        <v/>
      </c>
      <c r="S2109" s="341" t="str" cm="1">
        <f t="array" ref="S2109">_xlfn.IFS(Table1[[#This Row],[Asset Class]]&lt;&gt;"Local","y",S$11=$E2109,"y",Table1[[#This Row],[Asset Class]]="Local","")</f>
        <v>y</v>
      </c>
      <c r="T2109" s="50"/>
      <c r="U2109" s="95" t="str">
        <f>IF(Table1[[#This Row],[Asset Class]]&lt;&gt;"Local",0.25,IF(P2109="y",1,""))</f>
        <v/>
      </c>
      <c r="V2109" s="415" t="str">
        <f>IF(Table1[[#This Row],[Asset Class]]&lt;&gt;"Local",0.25,IF(Q2109="y",1,""))</f>
        <v/>
      </c>
      <c r="W2109" s="415" t="str">
        <f>IF(Table1[[#This Row],[Asset Class]]&lt;&gt;"Local",0.25,IF(R2109="y",1,""))</f>
        <v/>
      </c>
      <c r="X2109" s="415">
        <f>IF(Table1[[#This Row],[Asset Class]]&lt;&gt;"Local",0.25,IF(S2109="y",1,""))</f>
        <v>1</v>
      </c>
      <c r="Y2109" s="95">
        <f t="shared" si="192"/>
        <v>1</v>
      </c>
      <c r="Z2109" s="50"/>
      <c r="AA2109" s="257" t="str">
        <f t="shared" si="193"/>
        <v/>
      </c>
      <c r="AB2109" s="258" t="str">
        <f t="shared" si="194"/>
        <v/>
      </c>
      <c r="AC2109" s="258" t="str">
        <f t="shared" si="195"/>
        <v/>
      </c>
      <c r="AD2109" s="258">
        <f t="shared" si="196"/>
        <v>2072003</v>
      </c>
      <c r="AE2109" s="259">
        <f t="shared" si="197"/>
        <v>2072003</v>
      </c>
    </row>
    <row r="2110" spans="1:31">
      <c r="A2110" s="26"/>
      <c r="B2110" s="210" t="s">
        <v>3671</v>
      </c>
      <c r="C2110" s="211" t="s">
        <v>3673</v>
      </c>
      <c r="D2110" s="211" t="s">
        <v>111</v>
      </c>
      <c r="E2110" s="211" t="s">
        <v>114</v>
      </c>
      <c r="F2110" s="241" t="s">
        <v>108</v>
      </c>
      <c r="G2110" s="357">
        <v>0.5</v>
      </c>
      <c r="H2110" s="360">
        <v>22157.160740877684</v>
      </c>
      <c r="I2110" s="365">
        <v>77.371645491830151</v>
      </c>
      <c r="J2110" s="332">
        <f>Table1[[#This Row],[Embellishment Area (m2)]]*Table1[[#This Row],[Construction Unit Rate ($/m)]]*Table1[[#This Row],[Embellishment Area Factor]]</f>
        <v>857167.99297434243</v>
      </c>
      <c r="K2110" s="246">
        <v>44314.321481755367</v>
      </c>
      <c r="L2110" s="337">
        <v>51.919695325664051</v>
      </c>
      <c r="M2110" s="88">
        <f>Table1[[#This Row],[Size of land (m2)]]*Table1[[#This Row],[Land Unit Rate ($/m2)]]</f>
        <v>2300786.0698962682</v>
      </c>
      <c r="N2110" s="244">
        <v>2021</v>
      </c>
      <c r="O2110" s="202">
        <f>ROUND(IF(Table1[[#This Row],[Valuation Year]]=2016,(Table1[[#This Row],[Total Construction Cost ($)]]+Table1[[#This Row],[Land Value]])*('General Input Sheet'!$G$38/'General Input Sheet'!$G$43),Table1[[#This Row],[Total Construction Cost ($)]]+Table1[[#This Row],[Land Value]]),0)</f>
        <v>3157954</v>
      </c>
      <c r="P2110" s="123" t="str" cm="1">
        <f t="array" ref="P2110">_xlfn.IFS(Table1[[#This Row],[Asset Class]]&lt;&gt;"Local","y",P$11=$E2110,"y",Table1[[#This Row],[Asset Class]]="Local","")</f>
        <v/>
      </c>
      <c r="Q2110" s="86" t="str" cm="1">
        <f t="array" ref="Q2110">_xlfn.IFS(Table1[[#This Row],[Asset Class]]&lt;&gt;"Local","y",Q$11=$E2110,"y",Table1[[#This Row],[Asset Class]]="Local","")</f>
        <v/>
      </c>
      <c r="R2110" s="86" t="str" cm="1">
        <f t="array" ref="R2110">_xlfn.IFS(Table1[[#This Row],[Asset Class]]&lt;&gt;"Local","y",R$11=$E2110,"y",Table1[[#This Row],[Asset Class]]="Local","")</f>
        <v/>
      </c>
      <c r="S2110" s="341" t="str" cm="1">
        <f t="array" ref="S2110">_xlfn.IFS(Table1[[#This Row],[Asset Class]]&lt;&gt;"Local","y",S$11=$E2110,"y",Table1[[#This Row],[Asset Class]]="Local","")</f>
        <v>y</v>
      </c>
      <c r="T2110" s="50"/>
      <c r="U2110" s="95" t="str">
        <f>IF(Table1[[#This Row],[Asset Class]]&lt;&gt;"Local",0.25,IF(P2110="y",1,""))</f>
        <v/>
      </c>
      <c r="V2110" s="415" t="str">
        <f>IF(Table1[[#This Row],[Asset Class]]&lt;&gt;"Local",0.25,IF(Q2110="y",1,""))</f>
        <v/>
      </c>
      <c r="W2110" s="415" t="str">
        <f>IF(Table1[[#This Row],[Asset Class]]&lt;&gt;"Local",0.25,IF(R2110="y",1,""))</f>
        <v/>
      </c>
      <c r="X2110" s="415">
        <f>IF(Table1[[#This Row],[Asset Class]]&lt;&gt;"Local",0.25,IF(S2110="y",1,""))</f>
        <v>1</v>
      </c>
      <c r="Y2110" s="95">
        <f t="shared" si="192"/>
        <v>1</v>
      </c>
      <c r="Z2110" s="50"/>
      <c r="AA2110" s="257" t="str">
        <f t="shared" si="193"/>
        <v/>
      </c>
      <c r="AB2110" s="258" t="str">
        <f t="shared" si="194"/>
        <v/>
      </c>
      <c r="AC2110" s="258" t="str">
        <f t="shared" si="195"/>
        <v/>
      </c>
      <c r="AD2110" s="258">
        <f t="shared" si="196"/>
        <v>3157954</v>
      </c>
      <c r="AE2110" s="259">
        <f t="shared" si="197"/>
        <v>3157954</v>
      </c>
    </row>
    <row r="2111" spans="1:31">
      <c r="A2111" s="26"/>
      <c r="B2111" s="210" t="s">
        <v>3674</v>
      </c>
      <c r="C2111" s="211" t="s">
        <v>3675</v>
      </c>
      <c r="D2111" s="211" t="s">
        <v>106</v>
      </c>
      <c r="E2111" s="211" t="s">
        <v>114</v>
      </c>
      <c r="F2111" s="241" t="s">
        <v>136</v>
      </c>
      <c r="G2111" s="357">
        <v>0.5</v>
      </c>
      <c r="H2111" s="360">
        <v>47055.776964629673</v>
      </c>
      <c r="I2111" s="365">
        <v>566.28724924743767</v>
      </c>
      <c r="J2111" s="332">
        <f>Table1[[#This Row],[Embellishment Area (m2)]]*Table1[[#This Row],[Construction Unit Rate ($/m)]]*Table1[[#This Row],[Embellishment Area Factor]]</f>
        <v>13323543.249250541</v>
      </c>
      <c r="K2111" s="246">
        <v>94111.553929259346</v>
      </c>
      <c r="L2111" s="337">
        <v>75.676903388107434</v>
      </c>
      <c r="M2111" s="88">
        <f>Table1[[#This Row],[Size of land (m2)]]*Table1[[#This Row],[Land Unit Rate ($/m2)]]</f>
        <v>7122070.9744092217</v>
      </c>
      <c r="N2111" s="244">
        <v>2021</v>
      </c>
      <c r="O2111" s="202">
        <f>ROUND(IF(Table1[[#This Row],[Valuation Year]]=2016,(Table1[[#This Row],[Total Construction Cost ($)]]+Table1[[#This Row],[Land Value]])*('General Input Sheet'!$G$38/'General Input Sheet'!$G$43),Table1[[#This Row],[Total Construction Cost ($)]]+Table1[[#This Row],[Land Value]]),0)</f>
        <v>20445614</v>
      </c>
      <c r="P2111" s="123" t="str" cm="1">
        <f t="array" ref="P2111">_xlfn.IFS(Table1[[#This Row],[Asset Class]]&lt;&gt;"Local","y",P$11=$E2111,"y",Table1[[#This Row],[Asset Class]]="Local","")</f>
        <v>y</v>
      </c>
      <c r="Q2111" s="86" t="str" cm="1">
        <f t="array" ref="Q2111">_xlfn.IFS(Table1[[#This Row],[Asset Class]]&lt;&gt;"Local","y",Q$11=$E2111,"y",Table1[[#This Row],[Asset Class]]="Local","")</f>
        <v>y</v>
      </c>
      <c r="R2111" s="86" t="str" cm="1">
        <f t="array" ref="R2111">_xlfn.IFS(Table1[[#This Row],[Asset Class]]&lt;&gt;"Local","y",R$11=$E2111,"y",Table1[[#This Row],[Asset Class]]="Local","")</f>
        <v>y</v>
      </c>
      <c r="S2111" s="341" t="str" cm="1">
        <f t="array" ref="S2111">_xlfn.IFS(Table1[[#This Row],[Asset Class]]&lt;&gt;"Local","y",S$11=$E2111,"y",Table1[[#This Row],[Asset Class]]="Local","")</f>
        <v>y</v>
      </c>
      <c r="T2111" s="50"/>
      <c r="U2111" s="95">
        <f>IF(Table1[[#This Row],[Asset Class]]&lt;&gt;"Local",0.25,IF(P2111="y",1,""))</f>
        <v>0.25</v>
      </c>
      <c r="V2111" s="415">
        <f>IF(Table1[[#This Row],[Asset Class]]&lt;&gt;"Local",0.25,IF(Q2111="y",1,""))</f>
        <v>0.25</v>
      </c>
      <c r="W2111" s="415">
        <f>IF(Table1[[#This Row],[Asset Class]]&lt;&gt;"Local",0.25,IF(R2111="y",1,""))</f>
        <v>0.25</v>
      </c>
      <c r="X2111" s="415">
        <f>IF(Table1[[#This Row],[Asset Class]]&lt;&gt;"Local",0.25,IF(S2111="y",1,""))</f>
        <v>0.25</v>
      </c>
      <c r="Y2111" s="95">
        <f t="shared" si="192"/>
        <v>1</v>
      </c>
      <c r="Z2111" s="50"/>
      <c r="AA2111" s="257">
        <f t="shared" si="193"/>
        <v>5111403.5</v>
      </c>
      <c r="AB2111" s="258">
        <f t="shared" si="194"/>
        <v>5111403.5</v>
      </c>
      <c r="AC2111" s="258">
        <f t="shared" si="195"/>
        <v>5111403.5</v>
      </c>
      <c r="AD2111" s="258">
        <f t="shared" si="196"/>
        <v>5111403.5</v>
      </c>
      <c r="AE2111" s="259">
        <f t="shared" si="197"/>
        <v>20445614</v>
      </c>
    </row>
    <row r="2112" spans="1:31">
      <c r="A2112" s="26"/>
      <c r="B2112" s="210" t="s">
        <v>3676</v>
      </c>
      <c r="C2112" s="211" t="s">
        <v>3677</v>
      </c>
      <c r="D2112" s="211" t="s">
        <v>111</v>
      </c>
      <c r="E2112" s="211" t="s">
        <v>114</v>
      </c>
      <c r="F2112" s="241" t="s">
        <v>108</v>
      </c>
      <c r="G2112" s="357">
        <v>0.5</v>
      </c>
      <c r="H2112" s="360">
        <v>6951.04825747219</v>
      </c>
      <c r="I2112" s="365">
        <v>77.371645491830151</v>
      </c>
      <c r="J2112" s="332">
        <f>Table1[[#This Row],[Embellishment Area (m2)]]*Table1[[#This Row],[Construction Unit Rate ($/m)]]*Table1[[#This Row],[Embellishment Area Factor]]</f>
        <v>268907.02078687097</v>
      </c>
      <c r="K2112" s="246">
        <v>0</v>
      </c>
      <c r="L2112" s="337">
        <v>51.919695325664051</v>
      </c>
      <c r="M2112" s="88">
        <f>Table1[[#This Row],[Size of land (m2)]]*Table1[[#This Row],[Land Unit Rate ($/m2)]]</f>
        <v>0</v>
      </c>
      <c r="N2112" s="244">
        <v>2021</v>
      </c>
      <c r="O2112" s="202">
        <f>ROUND(IF(Table1[[#This Row],[Valuation Year]]=2016,(Table1[[#This Row],[Total Construction Cost ($)]]+Table1[[#This Row],[Land Value]])*('General Input Sheet'!$G$38/'General Input Sheet'!$G$43),Table1[[#This Row],[Total Construction Cost ($)]]+Table1[[#This Row],[Land Value]]),0)</f>
        <v>268907</v>
      </c>
      <c r="P2112" s="123" t="str" cm="1">
        <f t="array" ref="P2112">_xlfn.IFS(Table1[[#This Row],[Asset Class]]&lt;&gt;"Local","y",P$11=$E2112,"y",Table1[[#This Row],[Asset Class]]="Local","")</f>
        <v/>
      </c>
      <c r="Q2112" s="86" t="str" cm="1">
        <f t="array" ref="Q2112">_xlfn.IFS(Table1[[#This Row],[Asset Class]]&lt;&gt;"Local","y",Q$11=$E2112,"y",Table1[[#This Row],[Asset Class]]="Local","")</f>
        <v/>
      </c>
      <c r="R2112" s="86" t="str" cm="1">
        <f t="array" ref="R2112">_xlfn.IFS(Table1[[#This Row],[Asset Class]]&lt;&gt;"Local","y",R$11=$E2112,"y",Table1[[#This Row],[Asset Class]]="Local","")</f>
        <v/>
      </c>
      <c r="S2112" s="341" t="str" cm="1">
        <f t="array" ref="S2112">_xlfn.IFS(Table1[[#This Row],[Asset Class]]&lt;&gt;"Local","y",S$11=$E2112,"y",Table1[[#This Row],[Asset Class]]="Local","")</f>
        <v>y</v>
      </c>
      <c r="T2112" s="50"/>
      <c r="U2112" s="95" t="str">
        <f>IF(Table1[[#This Row],[Asset Class]]&lt;&gt;"Local",0.25,IF(P2112="y",1,""))</f>
        <v/>
      </c>
      <c r="V2112" s="415" t="str">
        <f>IF(Table1[[#This Row],[Asset Class]]&lt;&gt;"Local",0.25,IF(Q2112="y",1,""))</f>
        <v/>
      </c>
      <c r="W2112" s="415" t="str">
        <f>IF(Table1[[#This Row],[Asset Class]]&lt;&gt;"Local",0.25,IF(R2112="y",1,""))</f>
        <v/>
      </c>
      <c r="X2112" s="415">
        <f>IF(Table1[[#This Row],[Asset Class]]&lt;&gt;"Local",0.25,IF(S2112="y",1,""))</f>
        <v>1</v>
      </c>
      <c r="Y2112" s="95">
        <f t="shared" si="192"/>
        <v>1</v>
      </c>
      <c r="Z2112" s="50"/>
      <c r="AA2112" s="257" t="str">
        <f t="shared" si="193"/>
        <v/>
      </c>
      <c r="AB2112" s="258" t="str">
        <f t="shared" si="194"/>
        <v/>
      </c>
      <c r="AC2112" s="258" t="str">
        <f t="shared" si="195"/>
        <v/>
      </c>
      <c r="AD2112" s="258">
        <f t="shared" si="196"/>
        <v>268907</v>
      </c>
      <c r="AE2112" s="259">
        <f t="shared" si="197"/>
        <v>268907</v>
      </c>
    </row>
    <row r="2113" spans="1:31">
      <c r="A2113" s="26"/>
      <c r="B2113" s="210" t="s">
        <v>3678</v>
      </c>
      <c r="C2113" s="211" t="s">
        <v>3679</v>
      </c>
      <c r="D2113" s="211" t="s">
        <v>111</v>
      </c>
      <c r="E2113" s="211" t="s">
        <v>102</v>
      </c>
      <c r="F2113" s="241" t="s">
        <v>103</v>
      </c>
      <c r="G2113" s="357">
        <v>0.5</v>
      </c>
      <c r="H2113" s="360">
        <v>5987.2266353603954</v>
      </c>
      <c r="I2113" s="365">
        <v>143.96305955739601</v>
      </c>
      <c r="J2113" s="332">
        <f>Table1[[#This Row],[Embellishment Area (m2)]]*Table1[[#This Row],[Construction Unit Rate ($/m)]]*Table1[[#This Row],[Embellishment Area Factor]]</f>
        <v>430969.73234500817</v>
      </c>
      <c r="K2113" s="246">
        <v>0</v>
      </c>
      <c r="L2113" s="337">
        <v>39.027494808321961</v>
      </c>
      <c r="M2113" s="88">
        <f>Table1[[#This Row],[Size of land (m2)]]*Table1[[#This Row],[Land Unit Rate ($/m2)]]</f>
        <v>0</v>
      </c>
      <c r="N2113" s="244">
        <v>2021</v>
      </c>
      <c r="O2113" s="202">
        <f>ROUND(IF(Table1[[#This Row],[Valuation Year]]=2016,(Table1[[#This Row],[Total Construction Cost ($)]]+Table1[[#This Row],[Land Value]])*('General Input Sheet'!$G$38/'General Input Sheet'!$G$43),Table1[[#This Row],[Total Construction Cost ($)]]+Table1[[#This Row],[Land Value]]),0)</f>
        <v>430970</v>
      </c>
      <c r="P2113" s="123" t="str" cm="1">
        <f t="array" ref="P2113">_xlfn.IFS(Table1[[#This Row],[Asset Class]]&lt;&gt;"Local","y",P$11=$E2113,"y",Table1[[#This Row],[Asset Class]]="Local","")</f>
        <v/>
      </c>
      <c r="Q2113" s="86" t="str" cm="1">
        <f t="array" ref="Q2113">_xlfn.IFS(Table1[[#This Row],[Asset Class]]&lt;&gt;"Local","y",Q$11=$E2113,"y",Table1[[#This Row],[Asset Class]]="Local","")</f>
        <v/>
      </c>
      <c r="R2113" s="86" t="str" cm="1">
        <f t="array" ref="R2113">_xlfn.IFS(Table1[[#This Row],[Asset Class]]&lt;&gt;"Local","y",R$11=$E2113,"y",Table1[[#This Row],[Asset Class]]="Local","")</f>
        <v>y</v>
      </c>
      <c r="S2113" s="341" t="str" cm="1">
        <f t="array" ref="S2113">_xlfn.IFS(Table1[[#This Row],[Asset Class]]&lt;&gt;"Local","y",S$11=$E2113,"y",Table1[[#This Row],[Asset Class]]="Local","")</f>
        <v/>
      </c>
      <c r="T2113" s="50"/>
      <c r="U2113" s="95" t="str">
        <f>IF(Table1[[#This Row],[Asset Class]]&lt;&gt;"Local",0.25,IF(P2113="y",1,""))</f>
        <v/>
      </c>
      <c r="V2113" s="415" t="str">
        <f>IF(Table1[[#This Row],[Asset Class]]&lt;&gt;"Local",0.25,IF(Q2113="y",1,""))</f>
        <v/>
      </c>
      <c r="W2113" s="415">
        <f>IF(Table1[[#This Row],[Asset Class]]&lt;&gt;"Local",0.25,IF(R2113="y",1,""))</f>
        <v>1</v>
      </c>
      <c r="X2113" s="415" t="str">
        <f>IF(Table1[[#This Row],[Asset Class]]&lt;&gt;"Local",0.25,IF(S2113="y",1,""))</f>
        <v/>
      </c>
      <c r="Y2113" s="95">
        <f t="shared" si="192"/>
        <v>1</v>
      </c>
      <c r="Z2113" s="50"/>
      <c r="AA2113" s="257" t="str">
        <f t="shared" si="193"/>
        <v/>
      </c>
      <c r="AB2113" s="258" t="str">
        <f t="shared" si="194"/>
        <v/>
      </c>
      <c r="AC2113" s="258">
        <f t="shared" si="195"/>
        <v>430970</v>
      </c>
      <c r="AD2113" s="258" t="str">
        <f t="shared" si="196"/>
        <v/>
      </c>
      <c r="AE2113" s="259">
        <f t="shared" si="197"/>
        <v>430970</v>
      </c>
    </row>
    <row r="2114" spans="1:31">
      <c r="A2114" s="26"/>
      <c r="B2114" s="210" t="s">
        <v>3680</v>
      </c>
      <c r="C2114" s="211" t="s">
        <v>3681</v>
      </c>
      <c r="D2114" s="211" t="s">
        <v>106</v>
      </c>
      <c r="E2114" s="211" t="s">
        <v>102</v>
      </c>
      <c r="F2114" s="241" t="s">
        <v>108</v>
      </c>
      <c r="G2114" s="357">
        <v>0.5</v>
      </c>
      <c r="H2114" s="360">
        <v>12533.525501158125</v>
      </c>
      <c r="I2114" s="365">
        <v>452.87898632773505</v>
      </c>
      <c r="J2114" s="332">
        <f>Table1[[#This Row],[Embellishment Area (m2)]]*Table1[[#This Row],[Construction Unit Rate ($/m)]]*Table1[[#This Row],[Embellishment Area Factor]]</f>
        <v>2838085.1620386546</v>
      </c>
      <c r="K2114" s="246">
        <v>0</v>
      </c>
      <c r="L2114" s="337">
        <v>140.14546069071523</v>
      </c>
      <c r="M2114" s="88">
        <f>Table1[[#This Row],[Size of land (m2)]]*Table1[[#This Row],[Land Unit Rate ($/m2)]]</f>
        <v>0</v>
      </c>
      <c r="N2114" s="244">
        <v>2021</v>
      </c>
      <c r="O2114" s="202">
        <f>ROUND(IF(Table1[[#This Row],[Valuation Year]]=2016,(Table1[[#This Row],[Total Construction Cost ($)]]+Table1[[#This Row],[Land Value]])*('General Input Sheet'!$G$38/'General Input Sheet'!$G$43),Table1[[#This Row],[Total Construction Cost ($)]]+Table1[[#This Row],[Land Value]]),0)</f>
        <v>2838085</v>
      </c>
      <c r="P2114" s="123" t="str" cm="1">
        <f t="array" ref="P2114">_xlfn.IFS(Table1[[#This Row],[Asset Class]]&lt;&gt;"Local","y",P$11=$E2114,"y",Table1[[#This Row],[Asset Class]]="Local","")</f>
        <v>y</v>
      </c>
      <c r="Q2114" s="86" t="str" cm="1">
        <f t="array" ref="Q2114">_xlfn.IFS(Table1[[#This Row],[Asset Class]]&lt;&gt;"Local","y",Q$11=$E2114,"y",Table1[[#This Row],[Asset Class]]="Local","")</f>
        <v>y</v>
      </c>
      <c r="R2114" s="86" t="str" cm="1">
        <f t="array" ref="R2114">_xlfn.IFS(Table1[[#This Row],[Asset Class]]&lt;&gt;"Local","y",R$11=$E2114,"y",Table1[[#This Row],[Asset Class]]="Local","")</f>
        <v>y</v>
      </c>
      <c r="S2114" s="341" t="str" cm="1">
        <f t="array" ref="S2114">_xlfn.IFS(Table1[[#This Row],[Asset Class]]&lt;&gt;"Local","y",S$11=$E2114,"y",Table1[[#This Row],[Asset Class]]="Local","")</f>
        <v>y</v>
      </c>
      <c r="T2114" s="50"/>
      <c r="U2114" s="95">
        <f>IF(Table1[[#This Row],[Asset Class]]&lt;&gt;"Local",0.25,IF(P2114="y",1,""))</f>
        <v>0.25</v>
      </c>
      <c r="V2114" s="415">
        <f>IF(Table1[[#This Row],[Asset Class]]&lt;&gt;"Local",0.25,IF(Q2114="y",1,""))</f>
        <v>0.25</v>
      </c>
      <c r="W2114" s="415">
        <f>IF(Table1[[#This Row],[Asset Class]]&lt;&gt;"Local",0.25,IF(R2114="y",1,""))</f>
        <v>0.25</v>
      </c>
      <c r="X2114" s="415">
        <f>IF(Table1[[#This Row],[Asset Class]]&lt;&gt;"Local",0.25,IF(S2114="y",1,""))</f>
        <v>0.25</v>
      </c>
      <c r="Y2114" s="95">
        <f t="shared" si="192"/>
        <v>1</v>
      </c>
      <c r="Z2114" s="50"/>
      <c r="AA2114" s="257">
        <f t="shared" si="193"/>
        <v>709521.25</v>
      </c>
      <c r="AB2114" s="258">
        <f t="shared" si="194"/>
        <v>709521.25</v>
      </c>
      <c r="AC2114" s="258">
        <f t="shared" si="195"/>
        <v>709521.25</v>
      </c>
      <c r="AD2114" s="258">
        <f t="shared" si="196"/>
        <v>709521.25</v>
      </c>
      <c r="AE2114" s="259">
        <f t="shared" si="197"/>
        <v>2838085</v>
      </c>
    </row>
    <row r="2115" spans="1:31">
      <c r="A2115" s="26"/>
      <c r="B2115" s="210" t="s">
        <v>3682</v>
      </c>
      <c r="C2115" s="211" t="s">
        <v>3683</v>
      </c>
      <c r="D2115" s="211" t="s">
        <v>111</v>
      </c>
      <c r="E2115" s="211" t="s">
        <v>102</v>
      </c>
      <c r="F2115" s="241" t="s">
        <v>103</v>
      </c>
      <c r="G2115" s="357">
        <v>0.5</v>
      </c>
      <c r="H2115" s="360">
        <v>1464.1991176768925</v>
      </c>
      <c r="I2115" s="365">
        <v>143.96305955739601</v>
      </c>
      <c r="J2115" s="332">
        <f>Table1[[#This Row],[Embellishment Area (m2)]]*Table1[[#This Row],[Construction Unit Rate ($/m)]]*Table1[[#This Row],[Embellishment Area Factor]]</f>
        <v>105395.29239100257</v>
      </c>
      <c r="K2115" s="246">
        <v>0</v>
      </c>
      <c r="L2115" s="337">
        <v>39.027494808321961</v>
      </c>
      <c r="M2115" s="88">
        <f>Table1[[#This Row],[Size of land (m2)]]*Table1[[#This Row],[Land Unit Rate ($/m2)]]</f>
        <v>0</v>
      </c>
      <c r="N2115" s="244">
        <v>2021</v>
      </c>
      <c r="O2115" s="202">
        <f>ROUND(IF(Table1[[#This Row],[Valuation Year]]=2016,(Table1[[#This Row],[Total Construction Cost ($)]]+Table1[[#This Row],[Land Value]])*('General Input Sheet'!$G$38/'General Input Sheet'!$G$43),Table1[[#This Row],[Total Construction Cost ($)]]+Table1[[#This Row],[Land Value]]),0)</f>
        <v>105395</v>
      </c>
      <c r="P2115" s="123" t="str" cm="1">
        <f t="array" ref="P2115">_xlfn.IFS(Table1[[#This Row],[Asset Class]]&lt;&gt;"Local","y",P$11=$E2115,"y",Table1[[#This Row],[Asset Class]]="Local","")</f>
        <v/>
      </c>
      <c r="Q2115" s="86" t="str" cm="1">
        <f t="array" ref="Q2115">_xlfn.IFS(Table1[[#This Row],[Asset Class]]&lt;&gt;"Local","y",Q$11=$E2115,"y",Table1[[#This Row],[Asset Class]]="Local","")</f>
        <v/>
      </c>
      <c r="R2115" s="86" t="str" cm="1">
        <f t="array" ref="R2115">_xlfn.IFS(Table1[[#This Row],[Asset Class]]&lt;&gt;"Local","y",R$11=$E2115,"y",Table1[[#This Row],[Asset Class]]="Local","")</f>
        <v>y</v>
      </c>
      <c r="S2115" s="341" t="str" cm="1">
        <f t="array" ref="S2115">_xlfn.IFS(Table1[[#This Row],[Asset Class]]&lt;&gt;"Local","y",S$11=$E2115,"y",Table1[[#This Row],[Asset Class]]="Local","")</f>
        <v/>
      </c>
      <c r="T2115" s="50"/>
      <c r="U2115" s="95" t="str">
        <f>IF(Table1[[#This Row],[Asset Class]]&lt;&gt;"Local",0.25,IF(P2115="y",1,""))</f>
        <v/>
      </c>
      <c r="V2115" s="415" t="str">
        <f>IF(Table1[[#This Row],[Asset Class]]&lt;&gt;"Local",0.25,IF(Q2115="y",1,""))</f>
        <v/>
      </c>
      <c r="W2115" s="415">
        <f>IF(Table1[[#This Row],[Asset Class]]&lt;&gt;"Local",0.25,IF(R2115="y",1,""))</f>
        <v>1</v>
      </c>
      <c r="X2115" s="415" t="str">
        <f>IF(Table1[[#This Row],[Asset Class]]&lt;&gt;"Local",0.25,IF(S2115="y",1,""))</f>
        <v/>
      </c>
      <c r="Y2115" s="95">
        <f t="shared" si="192"/>
        <v>1</v>
      </c>
      <c r="Z2115" s="50"/>
      <c r="AA2115" s="257" t="str">
        <f t="shared" si="193"/>
        <v/>
      </c>
      <c r="AB2115" s="258" t="str">
        <f t="shared" si="194"/>
        <v/>
      </c>
      <c r="AC2115" s="258">
        <f t="shared" si="195"/>
        <v>105395</v>
      </c>
      <c r="AD2115" s="258" t="str">
        <f t="shared" si="196"/>
        <v/>
      </c>
      <c r="AE2115" s="259">
        <f t="shared" si="197"/>
        <v>105395</v>
      </c>
    </row>
    <row r="2116" spans="1:31">
      <c r="A2116" s="26"/>
      <c r="B2116" s="210" t="s">
        <v>3684</v>
      </c>
      <c r="C2116" s="211" t="s">
        <v>3685</v>
      </c>
      <c r="D2116" s="211" t="s">
        <v>106</v>
      </c>
      <c r="E2116" s="211" t="s">
        <v>143</v>
      </c>
      <c r="F2116" s="241" t="s">
        <v>108</v>
      </c>
      <c r="G2116" s="357">
        <v>0.5</v>
      </c>
      <c r="H2116" s="360">
        <v>1998.118526737909</v>
      </c>
      <c r="I2116" s="365">
        <v>406.79298511948269</v>
      </c>
      <c r="J2116" s="332">
        <f>Table1[[#This Row],[Embellishment Area (m2)]]*Table1[[#This Row],[Construction Unit Rate ($/m)]]*Table1[[#This Row],[Embellishment Area Factor]]</f>
        <v>406410.30005712842</v>
      </c>
      <c r="K2116" s="246">
        <v>0</v>
      </c>
      <c r="L2116" s="337">
        <v>77.249060510664719</v>
      </c>
      <c r="M2116" s="88">
        <f>Table1[[#This Row],[Size of land (m2)]]*Table1[[#This Row],[Land Unit Rate ($/m2)]]</f>
        <v>0</v>
      </c>
      <c r="N2116" s="244">
        <v>2021</v>
      </c>
      <c r="O2116" s="202">
        <f>ROUND(IF(Table1[[#This Row],[Valuation Year]]=2016,(Table1[[#This Row],[Total Construction Cost ($)]]+Table1[[#This Row],[Land Value]])*('General Input Sheet'!$G$38/'General Input Sheet'!$G$43),Table1[[#This Row],[Total Construction Cost ($)]]+Table1[[#This Row],[Land Value]]),0)</f>
        <v>406410</v>
      </c>
      <c r="P2116" s="123" t="str" cm="1">
        <f t="array" ref="P2116">_xlfn.IFS(Table1[[#This Row],[Asset Class]]&lt;&gt;"Local","y",P$11=$E2116,"y",Table1[[#This Row],[Asset Class]]="Local","")</f>
        <v>y</v>
      </c>
      <c r="Q2116" s="86" t="str" cm="1">
        <f t="array" ref="Q2116">_xlfn.IFS(Table1[[#This Row],[Asset Class]]&lt;&gt;"Local","y",Q$11=$E2116,"y",Table1[[#This Row],[Asset Class]]="Local","")</f>
        <v>y</v>
      </c>
      <c r="R2116" s="86" t="str" cm="1">
        <f t="array" ref="R2116">_xlfn.IFS(Table1[[#This Row],[Asset Class]]&lt;&gt;"Local","y",R$11=$E2116,"y",Table1[[#This Row],[Asset Class]]="Local","")</f>
        <v>y</v>
      </c>
      <c r="S2116" s="341" t="str" cm="1">
        <f t="array" ref="S2116">_xlfn.IFS(Table1[[#This Row],[Asset Class]]&lt;&gt;"Local","y",S$11=$E2116,"y",Table1[[#This Row],[Asset Class]]="Local","")</f>
        <v>y</v>
      </c>
      <c r="T2116" s="50"/>
      <c r="U2116" s="95">
        <f>IF(Table1[[#This Row],[Asset Class]]&lt;&gt;"Local",0.25,IF(P2116="y",1,""))</f>
        <v>0.25</v>
      </c>
      <c r="V2116" s="415">
        <f>IF(Table1[[#This Row],[Asset Class]]&lt;&gt;"Local",0.25,IF(Q2116="y",1,""))</f>
        <v>0.25</v>
      </c>
      <c r="W2116" s="415">
        <f>IF(Table1[[#This Row],[Asset Class]]&lt;&gt;"Local",0.25,IF(R2116="y",1,""))</f>
        <v>0.25</v>
      </c>
      <c r="X2116" s="415">
        <f>IF(Table1[[#This Row],[Asset Class]]&lt;&gt;"Local",0.25,IF(S2116="y",1,""))</f>
        <v>0.25</v>
      </c>
      <c r="Y2116" s="95">
        <f t="shared" si="192"/>
        <v>1</v>
      </c>
      <c r="Z2116" s="50"/>
      <c r="AA2116" s="257">
        <f t="shared" si="193"/>
        <v>101602.5</v>
      </c>
      <c r="AB2116" s="258">
        <f t="shared" si="194"/>
        <v>101602.5</v>
      </c>
      <c r="AC2116" s="258">
        <f t="shared" si="195"/>
        <v>101602.5</v>
      </c>
      <c r="AD2116" s="258">
        <f t="shared" si="196"/>
        <v>101602.5</v>
      </c>
      <c r="AE2116" s="259">
        <f t="shared" si="197"/>
        <v>406410</v>
      </c>
    </row>
    <row r="2117" spans="1:31">
      <c r="A2117" s="26"/>
      <c r="B2117" s="210" t="s">
        <v>3684</v>
      </c>
      <c r="C2117" s="211" t="s">
        <v>3686</v>
      </c>
      <c r="D2117" s="211" t="s">
        <v>106</v>
      </c>
      <c r="E2117" s="211" t="s">
        <v>143</v>
      </c>
      <c r="F2117" s="241" t="s">
        <v>108</v>
      </c>
      <c r="G2117" s="357">
        <v>0.5</v>
      </c>
      <c r="H2117" s="360">
        <v>5714.4833758010054</v>
      </c>
      <c r="I2117" s="365">
        <v>406.79298511948269</v>
      </c>
      <c r="J2117" s="332">
        <f>Table1[[#This Row],[Embellishment Area (m2)]]*Table1[[#This Row],[Construction Unit Rate ($/m)]]*Table1[[#This Row],[Embellishment Area Factor]]</f>
        <v>1162305.8754288747</v>
      </c>
      <c r="K2117" s="246">
        <v>0</v>
      </c>
      <c r="L2117" s="337">
        <v>77.249060510664719</v>
      </c>
      <c r="M2117" s="88">
        <f>Table1[[#This Row],[Size of land (m2)]]*Table1[[#This Row],[Land Unit Rate ($/m2)]]</f>
        <v>0</v>
      </c>
      <c r="N2117" s="244">
        <v>2021</v>
      </c>
      <c r="O2117" s="202">
        <f>ROUND(IF(Table1[[#This Row],[Valuation Year]]=2016,(Table1[[#This Row],[Total Construction Cost ($)]]+Table1[[#This Row],[Land Value]])*('General Input Sheet'!$G$38/'General Input Sheet'!$G$43),Table1[[#This Row],[Total Construction Cost ($)]]+Table1[[#This Row],[Land Value]]),0)</f>
        <v>1162306</v>
      </c>
      <c r="P2117" s="123" t="str" cm="1">
        <f t="array" ref="P2117">_xlfn.IFS(Table1[[#This Row],[Asset Class]]&lt;&gt;"Local","y",P$11=$E2117,"y",Table1[[#This Row],[Asset Class]]="Local","")</f>
        <v>y</v>
      </c>
      <c r="Q2117" s="86" t="str" cm="1">
        <f t="array" ref="Q2117">_xlfn.IFS(Table1[[#This Row],[Asset Class]]&lt;&gt;"Local","y",Q$11=$E2117,"y",Table1[[#This Row],[Asset Class]]="Local","")</f>
        <v>y</v>
      </c>
      <c r="R2117" s="86" t="str" cm="1">
        <f t="array" ref="R2117">_xlfn.IFS(Table1[[#This Row],[Asset Class]]&lt;&gt;"Local","y",R$11=$E2117,"y",Table1[[#This Row],[Asset Class]]="Local","")</f>
        <v>y</v>
      </c>
      <c r="S2117" s="341" t="str" cm="1">
        <f t="array" ref="S2117">_xlfn.IFS(Table1[[#This Row],[Asset Class]]&lt;&gt;"Local","y",S$11=$E2117,"y",Table1[[#This Row],[Asset Class]]="Local","")</f>
        <v>y</v>
      </c>
      <c r="T2117" s="50"/>
      <c r="U2117" s="95">
        <f>IF(Table1[[#This Row],[Asset Class]]&lt;&gt;"Local",0.25,IF(P2117="y",1,""))</f>
        <v>0.25</v>
      </c>
      <c r="V2117" s="415">
        <f>IF(Table1[[#This Row],[Asset Class]]&lt;&gt;"Local",0.25,IF(Q2117="y",1,""))</f>
        <v>0.25</v>
      </c>
      <c r="W2117" s="415">
        <f>IF(Table1[[#This Row],[Asset Class]]&lt;&gt;"Local",0.25,IF(R2117="y",1,""))</f>
        <v>0.25</v>
      </c>
      <c r="X2117" s="415">
        <f>IF(Table1[[#This Row],[Asset Class]]&lt;&gt;"Local",0.25,IF(S2117="y",1,""))</f>
        <v>0.25</v>
      </c>
      <c r="Y2117" s="95">
        <f t="shared" si="192"/>
        <v>1</v>
      </c>
      <c r="Z2117" s="50"/>
      <c r="AA2117" s="257">
        <f t="shared" si="193"/>
        <v>290576.5</v>
      </c>
      <c r="AB2117" s="258">
        <f t="shared" si="194"/>
        <v>290576.5</v>
      </c>
      <c r="AC2117" s="258">
        <f t="shared" si="195"/>
        <v>290576.5</v>
      </c>
      <c r="AD2117" s="258">
        <f t="shared" si="196"/>
        <v>290576.5</v>
      </c>
      <c r="AE2117" s="259">
        <f t="shared" si="197"/>
        <v>1162306</v>
      </c>
    </row>
    <row r="2118" spans="1:31">
      <c r="A2118" s="26"/>
      <c r="B2118" s="210" t="s">
        <v>3687</v>
      </c>
      <c r="C2118" s="211" t="s">
        <v>3688</v>
      </c>
      <c r="D2118" s="211" t="s">
        <v>106</v>
      </c>
      <c r="E2118" s="211" t="s">
        <v>107</v>
      </c>
      <c r="F2118" s="241" t="s">
        <v>103</v>
      </c>
      <c r="G2118" s="357">
        <v>0.5</v>
      </c>
      <c r="H2118" s="360">
        <v>57323.784360386751</v>
      </c>
      <c r="I2118" s="365">
        <v>295.91815694928124</v>
      </c>
      <c r="J2118" s="332">
        <f>Table1[[#This Row],[Embellishment Area (m2)]]*Table1[[#This Row],[Construction Unit Rate ($/m)]]*Table1[[#This Row],[Embellishment Area Factor]]</f>
        <v>8481574.3086418398</v>
      </c>
      <c r="K2118" s="246">
        <v>114647.5687207735</v>
      </c>
      <c r="L2118" s="337">
        <v>157.26221918381682</v>
      </c>
      <c r="M2118" s="88">
        <f>Table1[[#This Row],[Size of land (m2)]]*Table1[[#This Row],[Land Unit Rate ($/m2)]]</f>
        <v>18029731.081057984</v>
      </c>
      <c r="N2118" s="244">
        <v>2021</v>
      </c>
      <c r="O2118" s="202">
        <f>ROUND(IF(Table1[[#This Row],[Valuation Year]]=2016,(Table1[[#This Row],[Total Construction Cost ($)]]+Table1[[#This Row],[Land Value]])*('General Input Sheet'!$G$38/'General Input Sheet'!$G$43),Table1[[#This Row],[Total Construction Cost ($)]]+Table1[[#This Row],[Land Value]]),0)</f>
        <v>26511305</v>
      </c>
      <c r="P2118" s="123" t="str" cm="1">
        <f t="array" ref="P2118">_xlfn.IFS(Table1[[#This Row],[Asset Class]]&lt;&gt;"Local","y",P$11=$E2118,"y",Table1[[#This Row],[Asset Class]]="Local","")</f>
        <v>y</v>
      </c>
      <c r="Q2118" s="86" t="str" cm="1">
        <f t="array" ref="Q2118">_xlfn.IFS(Table1[[#This Row],[Asset Class]]&lt;&gt;"Local","y",Q$11=$E2118,"y",Table1[[#This Row],[Asset Class]]="Local","")</f>
        <v>y</v>
      </c>
      <c r="R2118" s="86" t="str" cm="1">
        <f t="array" ref="R2118">_xlfn.IFS(Table1[[#This Row],[Asset Class]]&lt;&gt;"Local","y",R$11=$E2118,"y",Table1[[#This Row],[Asset Class]]="Local","")</f>
        <v>y</v>
      </c>
      <c r="S2118" s="341" t="str" cm="1">
        <f t="array" ref="S2118">_xlfn.IFS(Table1[[#This Row],[Asset Class]]&lt;&gt;"Local","y",S$11=$E2118,"y",Table1[[#This Row],[Asset Class]]="Local","")</f>
        <v>y</v>
      </c>
      <c r="T2118" s="50"/>
      <c r="U2118" s="95">
        <f>IF(Table1[[#This Row],[Asset Class]]&lt;&gt;"Local",0.25,IF(P2118="y",1,""))</f>
        <v>0.25</v>
      </c>
      <c r="V2118" s="415">
        <f>IF(Table1[[#This Row],[Asset Class]]&lt;&gt;"Local",0.25,IF(Q2118="y",1,""))</f>
        <v>0.25</v>
      </c>
      <c r="W2118" s="415">
        <f>IF(Table1[[#This Row],[Asset Class]]&lt;&gt;"Local",0.25,IF(R2118="y",1,""))</f>
        <v>0.25</v>
      </c>
      <c r="X2118" s="415">
        <f>IF(Table1[[#This Row],[Asset Class]]&lt;&gt;"Local",0.25,IF(S2118="y",1,""))</f>
        <v>0.25</v>
      </c>
      <c r="Y2118" s="95">
        <f t="shared" si="192"/>
        <v>1</v>
      </c>
      <c r="Z2118" s="50"/>
      <c r="AA2118" s="257">
        <f t="shared" si="193"/>
        <v>6627826.25</v>
      </c>
      <c r="AB2118" s="258">
        <f t="shared" si="194"/>
        <v>6627826.25</v>
      </c>
      <c r="AC2118" s="258">
        <f t="shared" si="195"/>
        <v>6627826.25</v>
      </c>
      <c r="AD2118" s="258">
        <f t="shared" si="196"/>
        <v>6627826.25</v>
      </c>
      <c r="AE2118" s="259">
        <f t="shared" si="197"/>
        <v>26511305</v>
      </c>
    </row>
    <row r="2119" spans="1:31">
      <c r="A2119" s="26"/>
      <c r="B2119" s="210" t="s">
        <v>3689</v>
      </c>
      <c r="C2119" s="211" t="s">
        <v>3690</v>
      </c>
      <c r="D2119" s="211" t="s">
        <v>111</v>
      </c>
      <c r="E2119" s="211" t="s">
        <v>102</v>
      </c>
      <c r="F2119" s="241" t="s">
        <v>108</v>
      </c>
      <c r="G2119" s="357">
        <v>0.5</v>
      </c>
      <c r="H2119" s="360">
        <v>2769.405489968346</v>
      </c>
      <c r="I2119" s="365">
        <v>143.96305955739601</v>
      </c>
      <c r="J2119" s="332">
        <f>Table1[[#This Row],[Embellishment Area (m2)]]*Table1[[#This Row],[Construction Unit Rate ($/m)]]*Table1[[#This Row],[Embellishment Area Factor]]</f>
        <v>199346.04374544625</v>
      </c>
      <c r="K2119" s="246">
        <v>0</v>
      </c>
      <c r="L2119" s="337">
        <v>39.027494808321961</v>
      </c>
      <c r="M2119" s="88">
        <f>Table1[[#This Row],[Size of land (m2)]]*Table1[[#This Row],[Land Unit Rate ($/m2)]]</f>
        <v>0</v>
      </c>
      <c r="N2119" s="244">
        <v>2021</v>
      </c>
      <c r="O2119" s="202">
        <f>ROUND(IF(Table1[[#This Row],[Valuation Year]]=2016,(Table1[[#This Row],[Total Construction Cost ($)]]+Table1[[#This Row],[Land Value]])*('General Input Sheet'!$G$38/'General Input Sheet'!$G$43),Table1[[#This Row],[Total Construction Cost ($)]]+Table1[[#This Row],[Land Value]]),0)</f>
        <v>199346</v>
      </c>
      <c r="P2119" s="123" t="str" cm="1">
        <f t="array" ref="P2119">_xlfn.IFS(Table1[[#This Row],[Asset Class]]&lt;&gt;"Local","y",P$11=$E2119,"y",Table1[[#This Row],[Asset Class]]="Local","")</f>
        <v/>
      </c>
      <c r="Q2119" s="86" t="str" cm="1">
        <f t="array" ref="Q2119">_xlfn.IFS(Table1[[#This Row],[Asset Class]]&lt;&gt;"Local","y",Q$11=$E2119,"y",Table1[[#This Row],[Asset Class]]="Local","")</f>
        <v/>
      </c>
      <c r="R2119" s="86" t="str" cm="1">
        <f t="array" ref="R2119">_xlfn.IFS(Table1[[#This Row],[Asset Class]]&lt;&gt;"Local","y",R$11=$E2119,"y",Table1[[#This Row],[Asset Class]]="Local","")</f>
        <v>y</v>
      </c>
      <c r="S2119" s="341" t="str" cm="1">
        <f t="array" ref="S2119">_xlfn.IFS(Table1[[#This Row],[Asset Class]]&lt;&gt;"Local","y",S$11=$E2119,"y",Table1[[#This Row],[Asset Class]]="Local","")</f>
        <v/>
      </c>
      <c r="T2119" s="50"/>
      <c r="U2119" s="95" t="str">
        <f>IF(Table1[[#This Row],[Asset Class]]&lt;&gt;"Local",0.25,IF(P2119="y",1,""))</f>
        <v/>
      </c>
      <c r="V2119" s="415" t="str">
        <f>IF(Table1[[#This Row],[Asset Class]]&lt;&gt;"Local",0.25,IF(Q2119="y",1,""))</f>
        <v/>
      </c>
      <c r="W2119" s="415">
        <f>IF(Table1[[#This Row],[Asset Class]]&lt;&gt;"Local",0.25,IF(R2119="y",1,""))</f>
        <v>1</v>
      </c>
      <c r="X2119" s="415" t="str">
        <f>IF(Table1[[#This Row],[Asset Class]]&lt;&gt;"Local",0.25,IF(S2119="y",1,""))</f>
        <v/>
      </c>
      <c r="Y2119" s="95">
        <f t="shared" si="192"/>
        <v>1</v>
      </c>
      <c r="Z2119" s="50"/>
      <c r="AA2119" s="257" t="str">
        <f t="shared" si="193"/>
        <v/>
      </c>
      <c r="AB2119" s="258" t="str">
        <f t="shared" si="194"/>
        <v/>
      </c>
      <c r="AC2119" s="258">
        <f t="shared" si="195"/>
        <v>199346</v>
      </c>
      <c r="AD2119" s="258" t="str">
        <f t="shared" si="196"/>
        <v/>
      </c>
      <c r="AE2119" s="259">
        <f t="shared" si="197"/>
        <v>199346</v>
      </c>
    </row>
    <row r="2120" spans="1:31">
      <c r="A2120" s="26"/>
      <c r="B2120" s="210" t="s">
        <v>3689</v>
      </c>
      <c r="C2120" s="211" t="s">
        <v>3691</v>
      </c>
      <c r="D2120" s="211" t="s">
        <v>111</v>
      </c>
      <c r="E2120" s="211" t="s">
        <v>102</v>
      </c>
      <c r="F2120" s="241" t="s">
        <v>103</v>
      </c>
      <c r="G2120" s="357">
        <v>0.5</v>
      </c>
      <c r="H2120" s="360">
        <v>5544.4341375035001</v>
      </c>
      <c r="I2120" s="365">
        <v>143.96305955739601</v>
      </c>
      <c r="J2120" s="332">
        <f>Table1[[#This Row],[Embellishment Area (m2)]]*Table1[[#This Row],[Construction Unit Rate ($/m)]]*Table1[[#This Row],[Embellishment Area Factor]]</f>
        <v>399096.85097473796</v>
      </c>
      <c r="K2120" s="246">
        <v>0</v>
      </c>
      <c r="L2120" s="337">
        <v>39.027494808321961</v>
      </c>
      <c r="M2120" s="88">
        <f>Table1[[#This Row],[Size of land (m2)]]*Table1[[#This Row],[Land Unit Rate ($/m2)]]</f>
        <v>0</v>
      </c>
      <c r="N2120" s="244">
        <v>2021</v>
      </c>
      <c r="O2120" s="202">
        <f>ROUND(IF(Table1[[#This Row],[Valuation Year]]=2016,(Table1[[#This Row],[Total Construction Cost ($)]]+Table1[[#This Row],[Land Value]])*('General Input Sheet'!$G$38/'General Input Sheet'!$G$43),Table1[[#This Row],[Total Construction Cost ($)]]+Table1[[#This Row],[Land Value]]),0)</f>
        <v>399097</v>
      </c>
      <c r="P2120" s="123" t="str" cm="1">
        <f t="array" ref="P2120">_xlfn.IFS(Table1[[#This Row],[Asset Class]]&lt;&gt;"Local","y",P$11=$E2120,"y",Table1[[#This Row],[Asset Class]]="Local","")</f>
        <v/>
      </c>
      <c r="Q2120" s="86" t="str" cm="1">
        <f t="array" ref="Q2120">_xlfn.IFS(Table1[[#This Row],[Asset Class]]&lt;&gt;"Local","y",Q$11=$E2120,"y",Table1[[#This Row],[Asset Class]]="Local","")</f>
        <v/>
      </c>
      <c r="R2120" s="86" t="str" cm="1">
        <f t="array" ref="R2120">_xlfn.IFS(Table1[[#This Row],[Asset Class]]&lt;&gt;"Local","y",R$11=$E2120,"y",Table1[[#This Row],[Asset Class]]="Local","")</f>
        <v>y</v>
      </c>
      <c r="S2120" s="341" t="str" cm="1">
        <f t="array" ref="S2120">_xlfn.IFS(Table1[[#This Row],[Asset Class]]&lt;&gt;"Local","y",S$11=$E2120,"y",Table1[[#This Row],[Asset Class]]="Local","")</f>
        <v/>
      </c>
      <c r="T2120" s="50"/>
      <c r="U2120" s="95" t="str">
        <f>IF(Table1[[#This Row],[Asset Class]]&lt;&gt;"Local",0.25,IF(P2120="y",1,""))</f>
        <v/>
      </c>
      <c r="V2120" s="415" t="str">
        <f>IF(Table1[[#This Row],[Asset Class]]&lt;&gt;"Local",0.25,IF(Q2120="y",1,""))</f>
        <v/>
      </c>
      <c r="W2120" s="415">
        <f>IF(Table1[[#This Row],[Asset Class]]&lt;&gt;"Local",0.25,IF(R2120="y",1,""))</f>
        <v>1</v>
      </c>
      <c r="X2120" s="415" t="str">
        <f>IF(Table1[[#This Row],[Asset Class]]&lt;&gt;"Local",0.25,IF(S2120="y",1,""))</f>
        <v/>
      </c>
      <c r="Y2120" s="95">
        <f t="shared" si="192"/>
        <v>1</v>
      </c>
      <c r="Z2120" s="50"/>
      <c r="AA2120" s="257" t="str">
        <f t="shared" si="193"/>
        <v/>
      </c>
      <c r="AB2120" s="258" t="str">
        <f t="shared" si="194"/>
        <v/>
      </c>
      <c r="AC2120" s="258">
        <f t="shared" si="195"/>
        <v>399097</v>
      </c>
      <c r="AD2120" s="258" t="str">
        <f t="shared" si="196"/>
        <v/>
      </c>
      <c r="AE2120" s="259">
        <f t="shared" si="197"/>
        <v>399097</v>
      </c>
    </row>
    <row r="2121" spans="1:31">
      <c r="A2121" s="26"/>
      <c r="B2121" s="210" t="s">
        <v>3692</v>
      </c>
      <c r="C2121" s="211" t="s">
        <v>3693</v>
      </c>
      <c r="D2121" s="211" t="s">
        <v>111</v>
      </c>
      <c r="E2121" s="211" t="s">
        <v>114</v>
      </c>
      <c r="F2121" s="241" t="s">
        <v>103</v>
      </c>
      <c r="G2121" s="357">
        <v>0.5</v>
      </c>
      <c r="H2121" s="361">
        <v>5998.0518199077096</v>
      </c>
      <c r="I2121" s="365">
        <v>77.371645491830151</v>
      </c>
      <c r="J2121" s="332">
        <f>Table1[[#This Row],[Embellishment Area (m2)]]*Table1[[#This Row],[Construction Unit Rate ($/m)]]*Table1[[#This Row],[Embellishment Area Factor]]</f>
        <v>232039.56952576298</v>
      </c>
      <c r="K2121" s="248">
        <v>0</v>
      </c>
      <c r="L2121" s="337">
        <v>51.919695325664051</v>
      </c>
      <c r="M2121" s="88">
        <f>Table1[[#This Row],[Size of land (m2)]]*Table1[[#This Row],[Land Unit Rate ($/m2)]]</f>
        <v>0</v>
      </c>
      <c r="N2121" s="244">
        <v>2021</v>
      </c>
      <c r="O2121" s="88">
        <f>ROUND(IF(Table1[[#This Row],[Valuation Year]]=2016,(Table1[[#This Row],[Total Construction Cost ($)]]+Table1[[#This Row],[Land Value]])*('General Input Sheet'!$G$38/'General Input Sheet'!$G$43),Table1[[#This Row],[Total Construction Cost ($)]]+Table1[[#This Row],[Land Value]]),0)</f>
        <v>232040</v>
      </c>
      <c r="P2121" s="123" t="str" cm="1">
        <f t="array" ref="P2121">_xlfn.IFS(Table1[[#This Row],[Asset Class]]&lt;&gt;"Local","y",P$11=$E2121,"y",Table1[[#This Row],[Asset Class]]="Local","")</f>
        <v/>
      </c>
      <c r="Q2121" s="86" t="str" cm="1">
        <f t="array" ref="Q2121">_xlfn.IFS(Table1[[#This Row],[Asset Class]]&lt;&gt;"Local","y",Q$11=$E2121,"y",Table1[[#This Row],[Asset Class]]="Local","")</f>
        <v/>
      </c>
      <c r="R2121" s="86" t="str" cm="1">
        <f t="array" ref="R2121">_xlfn.IFS(Table1[[#This Row],[Asset Class]]&lt;&gt;"Local","y",R$11=$E2121,"y",Table1[[#This Row],[Asset Class]]="Local","")</f>
        <v/>
      </c>
      <c r="S2121" s="341" t="str" cm="1">
        <f t="array" ref="S2121">_xlfn.IFS(Table1[[#This Row],[Asset Class]]&lt;&gt;"Local","y",S$11=$E2121,"y",Table1[[#This Row],[Asset Class]]="Local","")</f>
        <v>y</v>
      </c>
      <c r="T2121" s="50"/>
      <c r="U2121" s="95" t="str">
        <f>IF(Table1[[#This Row],[Asset Class]]&lt;&gt;"Local",0.25,IF(P2121="y",1,""))</f>
        <v/>
      </c>
      <c r="V2121" s="415" t="str">
        <f>IF(Table1[[#This Row],[Asset Class]]&lt;&gt;"Local",0.25,IF(Q2121="y",1,""))</f>
        <v/>
      </c>
      <c r="W2121" s="415" t="str">
        <f>IF(Table1[[#This Row],[Asset Class]]&lt;&gt;"Local",0.25,IF(R2121="y",1,""))</f>
        <v/>
      </c>
      <c r="X2121" s="415">
        <f>IF(Table1[[#This Row],[Asset Class]]&lt;&gt;"Local",0.25,IF(S2121="y",1,""))</f>
        <v>1</v>
      </c>
      <c r="Y2121" s="95">
        <f t="shared" si="192"/>
        <v>1</v>
      </c>
      <c r="Z2121" s="50"/>
      <c r="AA2121" s="257" t="str">
        <f t="shared" si="193"/>
        <v/>
      </c>
      <c r="AB2121" s="258" t="str">
        <f t="shared" si="194"/>
        <v/>
      </c>
      <c r="AC2121" s="258" t="str">
        <f t="shared" si="195"/>
        <v/>
      </c>
      <c r="AD2121" s="258">
        <f t="shared" si="196"/>
        <v>232040</v>
      </c>
      <c r="AE2121" s="259">
        <f t="shared" si="197"/>
        <v>232040</v>
      </c>
    </row>
    <row r="2122" spans="1:31">
      <c r="A2122" s="26"/>
      <c r="B2122" s="210" t="s">
        <v>3694</v>
      </c>
      <c r="C2122" s="211" t="s">
        <v>3695</v>
      </c>
      <c r="D2122" s="211" t="s">
        <v>111</v>
      </c>
      <c r="E2122" s="211" t="s">
        <v>102</v>
      </c>
      <c r="F2122" s="241" t="s">
        <v>108</v>
      </c>
      <c r="G2122" s="357">
        <v>0.5</v>
      </c>
      <c r="H2122" s="360">
        <v>20669.636682202286</v>
      </c>
      <c r="I2122" s="365">
        <v>143.96305955739601</v>
      </c>
      <c r="J2122" s="332">
        <f>Table1[[#This Row],[Embellishment Area (m2)]]*Table1[[#This Row],[Construction Unit Rate ($/m)]]*Table1[[#This Row],[Embellishment Area Factor]]</f>
        <v>1487832.0683548125</v>
      </c>
      <c r="K2122" s="246">
        <v>41339.273364404573</v>
      </c>
      <c r="L2122" s="337">
        <v>39.027494808321961</v>
      </c>
      <c r="M2122" s="88">
        <f>Table1[[#This Row],[Size of land (m2)]]*Table1[[#This Row],[Land Unit Rate ($/m2)]]</f>
        <v>1613368.2766091018</v>
      </c>
      <c r="N2122" s="244">
        <v>2021</v>
      </c>
      <c r="O2122" s="202">
        <f>ROUND(IF(Table1[[#This Row],[Valuation Year]]=2016,(Table1[[#This Row],[Total Construction Cost ($)]]+Table1[[#This Row],[Land Value]])*('General Input Sheet'!$G$38/'General Input Sheet'!$G$43),Table1[[#This Row],[Total Construction Cost ($)]]+Table1[[#This Row],[Land Value]]),0)</f>
        <v>3101200</v>
      </c>
      <c r="P2122" s="123" t="str" cm="1">
        <f t="array" ref="P2122">_xlfn.IFS(Table1[[#This Row],[Asset Class]]&lt;&gt;"Local","y",P$11=$E2122,"y",Table1[[#This Row],[Asset Class]]="Local","")</f>
        <v/>
      </c>
      <c r="Q2122" s="86" t="str" cm="1">
        <f t="array" ref="Q2122">_xlfn.IFS(Table1[[#This Row],[Asset Class]]&lt;&gt;"Local","y",Q$11=$E2122,"y",Table1[[#This Row],[Asset Class]]="Local","")</f>
        <v/>
      </c>
      <c r="R2122" s="86" t="str" cm="1">
        <f t="array" ref="R2122">_xlfn.IFS(Table1[[#This Row],[Asset Class]]&lt;&gt;"Local","y",R$11=$E2122,"y",Table1[[#This Row],[Asset Class]]="Local","")</f>
        <v>y</v>
      </c>
      <c r="S2122" s="341" t="str" cm="1">
        <f t="array" ref="S2122">_xlfn.IFS(Table1[[#This Row],[Asset Class]]&lt;&gt;"Local","y",S$11=$E2122,"y",Table1[[#This Row],[Asset Class]]="Local","")</f>
        <v/>
      </c>
      <c r="T2122" s="50"/>
      <c r="U2122" s="95" t="str">
        <f>IF(Table1[[#This Row],[Asset Class]]&lt;&gt;"Local",0.25,IF(P2122="y",1,""))</f>
        <v/>
      </c>
      <c r="V2122" s="415" t="str">
        <f>IF(Table1[[#This Row],[Asset Class]]&lt;&gt;"Local",0.25,IF(Q2122="y",1,""))</f>
        <v/>
      </c>
      <c r="W2122" s="415">
        <f>IF(Table1[[#This Row],[Asset Class]]&lt;&gt;"Local",0.25,IF(R2122="y",1,""))</f>
        <v>1</v>
      </c>
      <c r="X2122" s="415" t="str">
        <f>IF(Table1[[#This Row],[Asset Class]]&lt;&gt;"Local",0.25,IF(S2122="y",1,""))</f>
        <v/>
      </c>
      <c r="Y2122" s="95">
        <f t="shared" si="192"/>
        <v>1</v>
      </c>
      <c r="Z2122" s="50"/>
      <c r="AA2122" s="257" t="str">
        <f t="shared" si="193"/>
        <v/>
      </c>
      <c r="AB2122" s="258" t="str">
        <f t="shared" si="194"/>
        <v/>
      </c>
      <c r="AC2122" s="258">
        <f t="shared" si="195"/>
        <v>3101200</v>
      </c>
      <c r="AD2122" s="258" t="str">
        <f t="shared" si="196"/>
        <v/>
      </c>
      <c r="AE2122" s="259">
        <f t="shared" si="197"/>
        <v>3101200</v>
      </c>
    </row>
    <row r="2123" spans="1:31">
      <c r="A2123" s="26"/>
      <c r="B2123" s="210" t="s">
        <v>3694</v>
      </c>
      <c r="C2123" s="211" t="s">
        <v>3696</v>
      </c>
      <c r="D2123" s="211" t="s">
        <v>111</v>
      </c>
      <c r="E2123" s="211" t="s">
        <v>102</v>
      </c>
      <c r="F2123" s="241" t="s">
        <v>108</v>
      </c>
      <c r="G2123" s="357">
        <v>0.5</v>
      </c>
      <c r="H2123" s="360">
        <v>19395.09068430695</v>
      </c>
      <c r="I2123" s="365">
        <v>143.96305955739601</v>
      </c>
      <c r="J2123" s="332">
        <f>Table1[[#This Row],[Embellishment Area (m2)]]*Table1[[#This Row],[Construction Unit Rate ($/m)]]*Table1[[#This Row],[Embellishment Area Factor]]</f>
        <v>1396088.2976529889</v>
      </c>
      <c r="K2123" s="246">
        <v>38790.181368613899</v>
      </c>
      <c r="L2123" s="337">
        <v>39.027494808321961</v>
      </c>
      <c r="M2123" s="88">
        <f>Table1[[#This Row],[Size of land (m2)]]*Table1[[#This Row],[Land Unit Rate ($/m2)]]</f>
        <v>1513883.6019774461</v>
      </c>
      <c r="N2123" s="244">
        <v>2021</v>
      </c>
      <c r="O2123" s="202">
        <f>ROUND(IF(Table1[[#This Row],[Valuation Year]]=2016,(Table1[[#This Row],[Total Construction Cost ($)]]+Table1[[#This Row],[Land Value]])*('General Input Sheet'!$G$38/'General Input Sheet'!$G$43),Table1[[#This Row],[Total Construction Cost ($)]]+Table1[[#This Row],[Land Value]]),0)</f>
        <v>2909972</v>
      </c>
      <c r="P2123" s="123" t="str" cm="1">
        <f t="array" ref="P2123">_xlfn.IFS(Table1[[#This Row],[Asset Class]]&lt;&gt;"Local","y",P$11=$E2123,"y",Table1[[#This Row],[Asset Class]]="Local","")</f>
        <v/>
      </c>
      <c r="Q2123" s="86" t="str" cm="1">
        <f t="array" ref="Q2123">_xlfn.IFS(Table1[[#This Row],[Asset Class]]&lt;&gt;"Local","y",Q$11=$E2123,"y",Table1[[#This Row],[Asset Class]]="Local","")</f>
        <v/>
      </c>
      <c r="R2123" s="86" t="str" cm="1">
        <f t="array" ref="R2123">_xlfn.IFS(Table1[[#This Row],[Asset Class]]&lt;&gt;"Local","y",R$11=$E2123,"y",Table1[[#This Row],[Asset Class]]="Local","")</f>
        <v>y</v>
      </c>
      <c r="S2123" s="341" t="str" cm="1">
        <f t="array" ref="S2123">_xlfn.IFS(Table1[[#This Row],[Asset Class]]&lt;&gt;"Local","y",S$11=$E2123,"y",Table1[[#This Row],[Asset Class]]="Local","")</f>
        <v/>
      </c>
      <c r="T2123" s="50"/>
      <c r="U2123" s="95" t="str">
        <f>IF(Table1[[#This Row],[Asset Class]]&lt;&gt;"Local",0.25,IF(P2123="y",1,""))</f>
        <v/>
      </c>
      <c r="V2123" s="415" t="str">
        <f>IF(Table1[[#This Row],[Asset Class]]&lt;&gt;"Local",0.25,IF(Q2123="y",1,""))</f>
        <v/>
      </c>
      <c r="W2123" s="415">
        <f>IF(Table1[[#This Row],[Asset Class]]&lt;&gt;"Local",0.25,IF(R2123="y",1,""))</f>
        <v>1</v>
      </c>
      <c r="X2123" s="415" t="str">
        <f>IF(Table1[[#This Row],[Asset Class]]&lt;&gt;"Local",0.25,IF(S2123="y",1,""))</f>
        <v/>
      </c>
      <c r="Y2123" s="95">
        <f t="shared" si="192"/>
        <v>1</v>
      </c>
      <c r="Z2123" s="50"/>
      <c r="AA2123" s="257" t="str">
        <f t="shared" si="193"/>
        <v/>
      </c>
      <c r="AB2123" s="258" t="str">
        <f t="shared" si="194"/>
        <v/>
      </c>
      <c r="AC2123" s="258">
        <f t="shared" si="195"/>
        <v>2909972</v>
      </c>
      <c r="AD2123" s="258" t="str">
        <f t="shared" si="196"/>
        <v/>
      </c>
      <c r="AE2123" s="259">
        <f t="shared" si="197"/>
        <v>2909972</v>
      </c>
    </row>
    <row r="2124" spans="1:31">
      <c r="A2124" s="26"/>
      <c r="B2124" s="210" t="s">
        <v>3697</v>
      </c>
      <c r="C2124" s="211" t="s">
        <v>3698</v>
      </c>
      <c r="D2124" s="211" t="s">
        <v>111</v>
      </c>
      <c r="E2124" s="211" t="s">
        <v>114</v>
      </c>
      <c r="F2124" s="241" t="s">
        <v>103</v>
      </c>
      <c r="G2124" s="357">
        <v>0.5</v>
      </c>
      <c r="H2124" s="360">
        <v>726.73017735963401</v>
      </c>
      <c r="I2124" s="365">
        <v>77.371645491830151</v>
      </c>
      <c r="J2124" s="332">
        <f>Table1[[#This Row],[Embellishment Area (m2)]]*Table1[[#This Row],[Construction Unit Rate ($/m)]]*Table1[[#This Row],[Embellishment Area Factor]]</f>
        <v>28114.154825442227</v>
      </c>
      <c r="K2124" s="246">
        <v>0</v>
      </c>
      <c r="L2124" s="337">
        <v>51.919695325664051</v>
      </c>
      <c r="M2124" s="88">
        <f>Table1[[#This Row],[Size of land (m2)]]*Table1[[#This Row],[Land Unit Rate ($/m2)]]</f>
        <v>0</v>
      </c>
      <c r="N2124" s="244">
        <v>2021</v>
      </c>
      <c r="O2124" s="202">
        <f>ROUND(IF(Table1[[#This Row],[Valuation Year]]=2016,(Table1[[#This Row],[Total Construction Cost ($)]]+Table1[[#This Row],[Land Value]])*('General Input Sheet'!$G$38/'General Input Sheet'!$G$43),Table1[[#This Row],[Total Construction Cost ($)]]+Table1[[#This Row],[Land Value]]),0)</f>
        <v>28114</v>
      </c>
      <c r="P2124" s="123" t="str" cm="1">
        <f t="array" ref="P2124">_xlfn.IFS(Table1[[#This Row],[Asset Class]]&lt;&gt;"Local","y",P$11=$E2124,"y",Table1[[#This Row],[Asset Class]]="Local","")</f>
        <v/>
      </c>
      <c r="Q2124" s="86" t="str" cm="1">
        <f t="array" ref="Q2124">_xlfn.IFS(Table1[[#This Row],[Asset Class]]&lt;&gt;"Local","y",Q$11=$E2124,"y",Table1[[#This Row],[Asset Class]]="Local","")</f>
        <v/>
      </c>
      <c r="R2124" s="86" t="str" cm="1">
        <f t="array" ref="R2124">_xlfn.IFS(Table1[[#This Row],[Asset Class]]&lt;&gt;"Local","y",R$11=$E2124,"y",Table1[[#This Row],[Asset Class]]="Local","")</f>
        <v/>
      </c>
      <c r="S2124" s="341" t="str" cm="1">
        <f t="array" ref="S2124">_xlfn.IFS(Table1[[#This Row],[Asset Class]]&lt;&gt;"Local","y",S$11=$E2124,"y",Table1[[#This Row],[Asset Class]]="Local","")</f>
        <v>y</v>
      </c>
      <c r="T2124" s="50"/>
      <c r="U2124" s="95" t="str">
        <f>IF(Table1[[#This Row],[Asset Class]]&lt;&gt;"Local",0.25,IF(P2124="y",1,""))</f>
        <v/>
      </c>
      <c r="V2124" s="415" t="str">
        <f>IF(Table1[[#This Row],[Asset Class]]&lt;&gt;"Local",0.25,IF(Q2124="y",1,""))</f>
        <v/>
      </c>
      <c r="W2124" s="415" t="str">
        <f>IF(Table1[[#This Row],[Asset Class]]&lt;&gt;"Local",0.25,IF(R2124="y",1,""))</f>
        <v/>
      </c>
      <c r="X2124" s="415">
        <f>IF(Table1[[#This Row],[Asset Class]]&lt;&gt;"Local",0.25,IF(S2124="y",1,""))</f>
        <v>1</v>
      </c>
      <c r="Y2124" s="95">
        <f t="shared" si="192"/>
        <v>1</v>
      </c>
      <c r="Z2124" s="50"/>
      <c r="AA2124" s="257" t="str">
        <f t="shared" si="193"/>
        <v/>
      </c>
      <c r="AB2124" s="258" t="str">
        <f t="shared" si="194"/>
        <v/>
      </c>
      <c r="AC2124" s="258" t="str">
        <f t="shared" si="195"/>
        <v/>
      </c>
      <c r="AD2124" s="258">
        <f t="shared" si="196"/>
        <v>28114</v>
      </c>
      <c r="AE2124" s="259">
        <f t="shared" si="197"/>
        <v>28114</v>
      </c>
    </row>
    <row r="2125" spans="1:31">
      <c r="A2125" s="26"/>
      <c r="B2125" s="210" t="s">
        <v>3697</v>
      </c>
      <c r="C2125" s="211" t="s">
        <v>3699</v>
      </c>
      <c r="D2125" s="211" t="s">
        <v>111</v>
      </c>
      <c r="E2125" s="211" t="s">
        <v>114</v>
      </c>
      <c r="F2125" s="241" t="s">
        <v>108</v>
      </c>
      <c r="G2125" s="357">
        <v>0.5</v>
      </c>
      <c r="H2125" s="360">
        <v>7130.7885754919698</v>
      </c>
      <c r="I2125" s="365">
        <v>77.371645491830151</v>
      </c>
      <c r="J2125" s="332">
        <f>Table1[[#This Row],[Embellishment Area (m2)]]*Table1[[#This Row],[Construction Unit Rate ($/m)]]*Table1[[#This Row],[Embellishment Area Factor]]</f>
        <v>275860.42287007859</v>
      </c>
      <c r="K2125" s="246">
        <v>0</v>
      </c>
      <c r="L2125" s="337">
        <v>51.919695325664051</v>
      </c>
      <c r="M2125" s="88">
        <f>Table1[[#This Row],[Size of land (m2)]]*Table1[[#This Row],[Land Unit Rate ($/m2)]]</f>
        <v>0</v>
      </c>
      <c r="N2125" s="244">
        <v>2021</v>
      </c>
      <c r="O2125" s="202">
        <f>ROUND(IF(Table1[[#This Row],[Valuation Year]]=2016,(Table1[[#This Row],[Total Construction Cost ($)]]+Table1[[#This Row],[Land Value]])*('General Input Sheet'!$G$38/'General Input Sheet'!$G$43),Table1[[#This Row],[Total Construction Cost ($)]]+Table1[[#This Row],[Land Value]]),0)</f>
        <v>275860</v>
      </c>
      <c r="P2125" s="123" t="str" cm="1">
        <f t="array" ref="P2125">_xlfn.IFS(Table1[[#This Row],[Asset Class]]&lt;&gt;"Local","y",P$11=$E2125,"y",Table1[[#This Row],[Asset Class]]="Local","")</f>
        <v/>
      </c>
      <c r="Q2125" s="86" t="str" cm="1">
        <f t="array" ref="Q2125">_xlfn.IFS(Table1[[#This Row],[Asset Class]]&lt;&gt;"Local","y",Q$11=$E2125,"y",Table1[[#This Row],[Asset Class]]="Local","")</f>
        <v/>
      </c>
      <c r="R2125" s="86" t="str" cm="1">
        <f t="array" ref="R2125">_xlfn.IFS(Table1[[#This Row],[Asset Class]]&lt;&gt;"Local","y",R$11=$E2125,"y",Table1[[#This Row],[Asset Class]]="Local","")</f>
        <v/>
      </c>
      <c r="S2125" s="341" t="str" cm="1">
        <f t="array" ref="S2125">_xlfn.IFS(Table1[[#This Row],[Asset Class]]&lt;&gt;"Local","y",S$11=$E2125,"y",Table1[[#This Row],[Asset Class]]="Local","")</f>
        <v>y</v>
      </c>
      <c r="T2125" s="50"/>
      <c r="U2125" s="95" t="str">
        <f>IF(Table1[[#This Row],[Asset Class]]&lt;&gt;"Local",0.25,IF(P2125="y",1,""))</f>
        <v/>
      </c>
      <c r="V2125" s="415" t="str">
        <f>IF(Table1[[#This Row],[Asset Class]]&lt;&gt;"Local",0.25,IF(Q2125="y",1,""))</f>
        <v/>
      </c>
      <c r="W2125" s="415" t="str">
        <f>IF(Table1[[#This Row],[Asset Class]]&lt;&gt;"Local",0.25,IF(R2125="y",1,""))</f>
        <v/>
      </c>
      <c r="X2125" s="415">
        <f>IF(Table1[[#This Row],[Asset Class]]&lt;&gt;"Local",0.25,IF(S2125="y",1,""))</f>
        <v>1</v>
      </c>
      <c r="Y2125" s="95">
        <f t="shared" si="192"/>
        <v>1</v>
      </c>
      <c r="Z2125" s="50"/>
      <c r="AA2125" s="257" t="str">
        <f t="shared" si="193"/>
        <v/>
      </c>
      <c r="AB2125" s="258" t="str">
        <f t="shared" si="194"/>
        <v/>
      </c>
      <c r="AC2125" s="258" t="str">
        <f t="shared" si="195"/>
        <v/>
      </c>
      <c r="AD2125" s="258">
        <f t="shared" si="196"/>
        <v>275860</v>
      </c>
      <c r="AE2125" s="259">
        <f t="shared" si="197"/>
        <v>275860</v>
      </c>
    </row>
    <row r="2126" spans="1:31">
      <c r="A2126" s="26"/>
      <c r="B2126" s="210" t="s">
        <v>3697</v>
      </c>
      <c r="C2126" s="211" t="s">
        <v>3700</v>
      </c>
      <c r="D2126" s="211" t="s">
        <v>111</v>
      </c>
      <c r="E2126" s="211" t="s">
        <v>114</v>
      </c>
      <c r="F2126" s="241" t="s">
        <v>103</v>
      </c>
      <c r="G2126" s="357">
        <v>0.5</v>
      </c>
      <c r="H2126" s="361">
        <v>921.07630742896947</v>
      </c>
      <c r="I2126" s="365">
        <v>77.371645491830151</v>
      </c>
      <c r="J2126" s="332">
        <f>Table1[[#This Row],[Embellishment Area (m2)]]*Table1[[#This Row],[Construction Unit Rate ($/m)]]*Table1[[#This Row],[Embellishment Area Factor]]</f>
        <v>35632.594764659094</v>
      </c>
      <c r="K2126" s="248">
        <v>0</v>
      </c>
      <c r="L2126" s="337">
        <v>51.919695325664051</v>
      </c>
      <c r="M2126" s="88">
        <f>Table1[[#This Row],[Size of land (m2)]]*Table1[[#This Row],[Land Unit Rate ($/m2)]]</f>
        <v>0</v>
      </c>
      <c r="N2126" s="244">
        <v>2021</v>
      </c>
      <c r="O2126" s="88">
        <f>ROUND(IF(Table1[[#This Row],[Valuation Year]]=2016,(Table1[[#This Row],[Total Construction Cost ($)]]+Table1[[#This Row],[Land Value]])*('General Input Sheet'!$G$38/'General Input Sheet'!$G$43),Table1[[#This Row],[Total Construction Cost ($)]]+Table1[[#This Row],[Land Value]]),0)</f>
        <v>35633</v>
      </c>
      <c r="P2126" s="123" t="str" cm="1">
        <f t="array" ref="P2126">_xlfn.IFS(Table1[[#This Row],[Asset Class]]&lt;&gt;"Local","y",P$11=$E2126,"y",Table1[[#This Row],[Asset Class]]="Local","")</f>
        <v/>
      </c>
      <c r="Q2126" s="86" t="str" cm="1">
        <f t="array" ref="Q2126">_xlfn.IFS(Table1[[#This Row],[Asset Class]]&lt;&gt;"Local","y",Q$11=$E2126,"y",Table1[[#This Row],[Asset Class]]="Local","")</f>
        <v/>
      </c>
      <c r="R2126" s="86" t="str" cm="1">
        <f t="array" ref="R2126">_xlfn.IFS(Table1[[#This Row],[Asset Class]]&lt;&gt;"Local","y",R$11=$E2126,"y",Table1[[#This Row],[Asset Class]]="Local","")</f>
        <v/>
      </c>
      <c r="S2126" s="341" t="str" cm="1">
        <f t="array" ref="S2126">_xlfn.IFS(Table1[[#This Row],[Asset Class]]&lt;&gt;"Local","y",S$11=$E2126,"y",Table1[[#This Row],[Asset Class]]="Local","")</f>
        <v>y</v>
      </c>
      <c r="T2126" s="50"/>
      <c r="U2126" s="95" t="str">
        <f>IF(Table1[[#This Row],[Asset Class]]&lt;&gt;"Local",0.25,IF(P2126="y",1,""))</f>
        <v/>
      </c>
      <c r="V2126" s="415" t="str">
        <f>IF(Table1[[#This Row],[Asset Class]]&lt;&gt;"Local",0.25,IF(Q2126="y",1,""))</f>
        <v/>
      </c>
      <c r="W2126" s="415" t="str">
        <f>IF(Table1[[#This Row],[Asset Class]]&lt;&gt;"Local",0.25,IF(R2126="y",1,""))</f>
        <v/>
      </c>
      <c r="X2126" s="415">
        <f>IF(Table1[[#This Row],[Asset Class]]&lt;&gt;"Local",0.25,IF(S2126="y",1,""))</f>
        <v>1</v>
      </c>
      <c r="Y2126" s="95">
        <f t="shared" si="192"/>
        <v>1</v>
      </c>
      <c r="Z2126" s="50"/>
      <c r="AA2126" s="257" t="str">
        <f t="shared" si="193"/>
        <v/>
      </c>
      <c r="AB2126" s="258" t="str">
        <f t="shared" si="194"/>
        <v/>
      </c>
      <c r="AC2126" s="258" t="str">
        <f t="shared" si="195"/>
        <v/>
      </c>
      <c r="AD2126" s="258">
        <f t="shared" si="196"/>
        <v>35633</v>
      </c>
      <c r="AE2126" s="259">
        <f t="shared" si="197"/>
        <v>35633</v>
      </c>
    </row>
    <row r="2127" spans="1:31">
      <c r="A2127" s="26"/>
      <c r="B2127" s="210" t="s">
        <v>3701</v>
      </c>
      <c r="C2127" s="211" t="s">
        <v>3702</v>
      </c>
      <c r="D2127" s="211" t="s">
        <v>101</v>
      </c>
      <c r="E2127" s="211" t="s">
        <v>143</v>
      </c>
      <c r="F2127" s="241" t="s">
        <v>108</v>
      </c>
      <c r="G2127" s="357">
        <v>0.5</v>
      </c>
      <c r="H2127" s="360">
        <v>3969.9332286406488</v>
      </c>
      <c r="I2127" s="365">
        <v>236.89696198394208</v>
      </c>
      <c r="J2127" s="332">
        <f>Table1[[#This Row],[Embellishment Area (m2)]]*Table1[[#This Row],[Construction Unit Rate ($/m)]]*Table1[[#This Row],[Embellishment Area Factor]]</f>
        <v>470232.56057203613</v>
      </c>
      <c r="K2127" s="246">
        <v>0</v>
      </c>
      <c r="L2127" s="337">
        <v>76.269268802397988</v>
      </c>
      <c r="M2127" s="88">
        <f>Table1[[#This Row],[Size of land (m2)]]*Table1[[#This Row],[Land Unit Rate ($/m2)]]</f>
        <v>0</v>
      </c>
      <c r="N2127" s="244">
        <v>2021</v>
      </c>
      <c r="O2127" s="202">
        <f>ROUND(IF(Table1[[#This Row],[Valuation Year]]=2016,(Table1[[#This Row],[Total Construction Cost ($)]]+Table1[[#This Row],[Land Value]])*('General Input Sheet'!$G$38/'General Input Sheet'!$G$43),Table1[[#This Row],[Total Construction Cost ($)]]+Table1[[#This Row],[Land Value]]),0)</f>
        <v>470233</v>
      </c>
      <c r="P2127" s="123" t="str" cm="1">
        <f t="array" ref="P2127">_xlfn.IFS(Table1[[#This Row],[Asset Class]]&lt;&gt;"Local","y",P$11=$E2127,"y",Table1[[#This Row],[Asset Class]]="Local","")</f>
        <v>y</v>
      </c>
      <c r="Q2127" s="86" t="str" cm="1">
        <f t="array" ref="Q2127">_xlfn.IFS(Table1[[#This Row],[Asset Class]]&lt;&gt;"Local","y",Q$11=$E2127,"y",Table1[[#This Row],[Asset Class]]="Local","")</f>
        <v>y</v>
      </c>
      <c r="R2127" s="86" t="str" cm="1">
        <f t="array" ref="R2127">_xlfn.IFS(Table1[[#This Row],[Asset Class]]&lt;&gt;"Local","y",R$11=$E2127,"y",Table1[[#This Row],[Asset Class]]="Local","")</f>
        <v>y</v>
      </c>
      <c r="S2127" s="341" t="str" cm="1">
        <f t="array" ref="S2127">_xlfn.IFS(Table1[[#This Row],[Asset Class]]&lt;&gt;"Local","y",S$11=$E2127,"y",Table1[[#This Row],[Asset Class]]="Local","")</f>
        <v>y</v>
      </c>
      <c r="T2127" s="50"/>
      <c r="U2127" s="95">
        <f>IF(Table1[[#This Row],[Asset Class]]&lt;&gt;"Local",0.25,IF(P2127="y",1,""))</f>
        <v>0.25</v>
      </c>
      <c r="V2127" s="415">
        <f>IF(Table1[[#This Row],[Asset Class]]&lt;&gt;"Local",0.25,IF(Q2127="y",1,""))</f>
        <v>0.25</v>
      </c>
      <c r="W2127" s="415">
        <f>IF(Table1[[#This Row],[Asset Class]]&lt;&gt;"Local",0.25,IF(R2127="y",1,""))</f>
        <v>0.25</v>
      </c>
      <c r="X2127" s="415">
        <f>IF(Table1[[#This Row],[Asset Class]]&lt;&gt;"Local",0.25,IF(S2127="y",1,""))</f>
        <v>0.25</v>
      </c>
      <c r="Y2127" s="95">
        <f t="shared" ref="Y2127:Y2190" si="198">SUM(U2127:X2127)</f>
        <v>1</v>
      </c>
      <c r="Z2127" s="50"/>
      <c r="AA2127" s="257">
        <f t="shared" ref="AA2127:AA2190" si="199">IF(U2127="","",(U2127/$Y2127)*$O2127)</f>
        <v>117558.25</v>
      </c>
      <c r="AB2127" s="258">
        <f t="shared" ref="AB2127:AB2190" si="200">IF(V2127="","",(V2127/$Y2127)*$O2127)</f>
        <v>117558.25</v>
      </c>
      <c r="AC2127" s="258">
        <f t="shared" ref="AC2127:AC2190" si="201">IF(W2127="","",(W2127/$Y2127)*$O2127)</f>
        <v>117558.25</v>
      </c>
      <c r="AD2127" s="258">
        <f t="shared" ref="AD2127:AD2190" si="202">IF(X2127="","",(X2127/$Y2127)*$O2127)</f>
        <v>117558.25</v>
      </c>
      <c r="AE2127" s="259">
        <f t="shared" ref="AE2127:AE2190" si="203">SUM(AA2127:AD2127)</f>
        <v>470233</v>
      </c>
    </row>
    <row r="2128" spans="1:31">
      <c r="A2128" s="26"/>
      <c r="B2128" s="210" t="s">
        <v>3703</v>
      </c>
      <c r="C2128" s="211" t="s">
        <v>3704</v>
      </c>
      <c r="D2128" s="211" t="s">
        <v>101</v>
      </c>
      <c r="E2128" s="211" t="s">
        <v>143</v>
      </c>
      <c r="F2128" s="241" t="s">
        <v>108</v>
      </c>
      <c r="G2128" s="357">
        <v>0.5</v>
      </c>
      <c r="H2128" s="361">
        <v>50660.935439852903</v>
      </c>
      <c r="I2128" s="365">
        <v>236.89696198394208</v>
      </c>
      <c r="J2128" s="332">
        <f>Table1[[#This Row],[Embellishment Area (m2)]]*Table1[[#This Row],[Construction Unit Rate ($/m)]]*Table1[[#This Row],[Embellishment Area Factor]]</f>
        <v>6000710.8484828882</v>
      </c>
      <c r="K2128" s="248">
        <v>0</v>
      </c>
      <c r="L2128" s="337">
        <v>76.269268802397988</v>
      </c>
      <c r="M2128" s="88">
        <f>Table1[[#This Row],[Size of land (m2)]]*Table1[[#This Row],[Land Unit Rate ($/m2)]]</f>
        <v>0</v>
      </c>
      <c r="N2128" s="244">
        <v>2021</v>
      </c>
      <c r="O2128" s="88">
        <f>ROUND(IF(Table1[[#This Row],[Valuation Year]]=2016,(Table1[[#This Row],[Total Construction Cost ($)]]+Table1[[#This Row],[Land Value]])*('General Input Sheet'!$G$38/'General Input Sheet'!$G$43),Table1[[#This Row],[Total Construction Cost ($)]]+Table1[[#This Row],[Land Value]]),0)</f>
        <v>6000711</v>
      </c>
      <c r="P2128" s="123" t="str" cm="1">
        <f t="array" ref="P2128">_xlfn.IFS(Table1[[#This Row],[Asset Class]]&lt;&gt;"Local","y",P$11=$E2128,"y",Table1[[#This Row],[Asset Class]]="Local","")</f>
        <v>y</v>
      </c>
      <c r="Q2128" s="86" t="str" cm="1">
        <f t="array" ref="Q2128">_xlfn.IFS(Table1[[#This Row],[Asset Class]]&lt;&gt;"Local","y",Q$11=$E2128,"y",Table1[[#This Row],[Asset Class]]="Local","")</f>
        <v>y</v>
      </c>
      <c r="R2128" s="86" t="str" cm="1">
        <f t="array" ref="R2128">_xlfn.IFS(Table1[[#This Row],[Asset Class]]&lt;&gt;"Local","y",R$11=$E2128,"y",Table1[[#This Row],[Asset Class]]="Local","")</f>
        <v>y</v>
      </c>
      <c r="S2128" s="341" t="str" cm="1">
        <f t="array" ref="S2128">_xlfn.IFS(Table1[[#This Row],[Asset Class]]&lt;&gt;"Local","y",S$11=$E2128,"y",Table1[[#This Row],[Asset Class]]="Local","")</f>
        <v>y</v>
      </c>
      <c r="T2128" s="50"/>
      <c r="U2128" s="95">
        <f>IF(Table1[[#This Row],[Asset Class]]&lt;&gt;"Local",0.25,IF(P2128="y",1,""))</f>
        <v>0.25</v>
      </c>
      <c r="V2128" s="415">
        <f>IF(Table1[[#This Row],[Asset Class]]&lt;&gt;"Local",0.25,IF(Q2128="y",1,""))</f>
        <v>0.25</v>
      </c>
      <c r="W2128" s="415">
        <f>IF(Table1[[#This Row],[Asset Class]]&lt;&gt;"Local",0.25,IF(R2128="y",1,""))</f>
        <v>0.25</v>
      </c>
      <c r="X2128" s="415">
        <f>IF(Table1[[#This Row],[Asset Class]]&lt;&gt;"Local",0.25,IF(S2128="y",1,""))</f>
        <v>0.25</v>
      </c>
      <c r="Y2128" s="95">
        <f t="shared" si="198"/>
        <v>1</v>
      </c>
      <c r="Z2128" s="50"/>
      <c r="AA2128" s="257">
        <f t="shared" si="199"/>
        <v>1500177.75</v>
      </c>
      <c r="AB2128" s="258">
        <f t="shared" si="200"/>
        <v>1500177.75</v>
      </c>
      <c r="AC2128" s="258">
        <f t="shared" si="201"/>
        <v>1500177.75</v>
      </c>
      <c r="AD2128" s="258">
        <f t="shared" si="202"/>
        <v>1500177.75</v>
      </c>
      <c r="AE2128" s="259">
        <f t="shared" si="203"/>
        <v>6000711</v>
      </c>
    </row>
    <row r="2129" spans="1:31">
      <c r="A2129" s="26"/>
      <c r="B2129" s="210" t="s">
        <v>3703</v>
      </c>
      <c r="C2129" s="211" t="s">
        <v>3705</v>
      </c>
      <c r="D2129" s="211" t="s">
        <v>101</v>
      </c>
      <c r="E2129" s="211" t="s">
        <v>143</v>
      </c>
      <c r="F2129" s="241" t="s">
        <v>108</v>
      </c>
      <c r="G2129" s="357">
        <v>0.5</v>
      </c>
      <c r="H2129" s="360">
        <v>42263.856790251208</v>
      </c>
      <c r="I2129" s="365">
        <v>236.89696198394208</v>
      </c>
      <c r="J2129" s="332">
        <f>Table1[[#This Row],[Embellishment Area (m2)]]*Table1[[#This Row],[Construction Unit Rate ($/m)]]*Table1[[#This Row],[Embellishment Area Factor]]</f>
        <v>5006089.6376674566</v>
      </c>
      <c r="K2129" s="246">
        <v>0</v>
      </c>
      <c r="L2129" s="337">
        <v>76.269268802397988</v>
      </c>
      <c r="M2129" s="88">
        <f>Table1[[#This Row],[Size of land (m2)]]*Table1[[#This Row],[Land Unit Rate ($/m2)]]</f>
        <v>0</v>
      </c>
      <c r="N2129" s="244">
        <v>2021</v>
      </c>
      <c r="O2129" s="202">
        <f>ROUND(IF(Table1[[#This Row],[Valuation Year]]=2016,(Table1[[#This Row],[Total Construction Cost ($)]]+Table1[[#This Row],[Land Value]])*('General Input Sheet'!$G$38/'General Input Sheet'!$G$43),Table1[[#This Row],[Total Construction Cost ($)]]+Table1[[#This Row],[Land Value]]),0)</f>
        <v>5006090</v>
      </c>
      <c r="P2129" s="123" t="str" cm="1">
        <f t="array" ref="P2129">_xlfn.IFS(Table1[[#This Row],[Asset Class]]&lt;&gt;"Local","y",P$11=$E2129,"y",Table1[[#This Row],[Asset Class]]="Local","")</f>
        <v>y</v>
      </c>
      <c r="Q2129" s="86" t="str" cm="1">
        <f t="array" ref="Q2129">_xlfn.IFS(Table1[[#This Row],[Asset Class]]&lt;&gt;"Local","y",Q$11=$E2129,"y",Table1[[#This Row],[Asset Class]]="Local","")</f>
        <v>y</v>
      </c>
      <c r="R2129" s="86" t="str" cm="1">
        <f t="array" ref="R2129">_xlfn.IFS(Table1[[#This Row],[Asset Class]]&lt;&gt;"Local","y",R$11=$E2129,"y",Table1[[#This Row],[Asset Class]]="Local","")</f>
        <v>y</v>
      </c>
      <c r="S2129" s="341" t="str" cm="1">
        <f t="array" ref="S2129">_xlfn.IFS(Table1[[#This Row],[Asset Class]]&lt;&gt;"Local","y",S$11=$E2129,"y",Table1[[#This Row],[Asset Class]]="Local","")</f>
        <v>y</v>
      </c>
      <c r="T2129" s="50"/>
      <c r="U2129" s="95">
        <f>IF(Table1[[#This Row],[Asset Class]]&lt;&gt;"Local",0.25,IF(P2129="y",1,""))</f>
        <v>0.25</v>
      </c>
      <c r="V2129" s="415">
        <f>IF(Table1[[#This Row],[Asset Class]]&lt;&gt;"Local",0.25,IF(Q2129="y",1,""))</f>
        <v>0.25</v>
      </c>
      <c r="W2129" s="415">
        <f>IF(Table1[[#This Row],[Asset Class]]&lt;&gt;"Local",0.25,IF(R2129="y",1,""))</f>
        <v>0.25</v>
      </c>
      <c r="X2129" s="415">
        <f>IF(Table1[[#This Row],[Asset Class]]&lt;&gt;"Local",0.25,IF(S2129="y",1,""))</f>
        <v>0.25</v>
      </c>
      <c r="Y2129" s="95">
        <f t="shared" si="198"/>
        <v>1</v>
      </c>
      <c r="Z2129" s="50"/>
      <c r="AA2129" s="257">
        <f t="shared" si="199"/>
        <v>1251522.5</v>
      </c>
      <c r="AB2129" s="258">
        <f t="shared" si="200"/>
        <v>1251522.5</v>
      </c>
      <c r="AC2129" s="258">
        <f t="shared" si="201"/>
        <v>1251522.5</v>
      </c>
      <c r="AD2129" s="258">
        <f t="shared" si="202"/>
        <v>1251522.5</v>
      </c>
      <c r="AE2129" s="259">
        <f t="shared" si="203"/>
        <v>5006090</v>
      </c>
    </row>
    <row r="2130" spans="1:31">
      <c r="A2130" s="26"/>
      <c r="B2130" s="210" t="s">
        <v>3706</v>
      </c>
      <c r="C2130" s="211" t="s">
        <v>3707</v>
      </c>
      <c r="D2130" s="211" t="s">
        <v>106</v>
      </c>
      <c r="E2130" s="211" t="s">
        <v>102</v>
      </c>
      <c r="F2130" s="241" t="s">
        <v>108</v>
      </c>
      <c r="G2130" s="357">
        <v>0.5</v>
      </c>
      <c r="H2130" s="360">
        <v>1969.127963088672</v>
      </c>
      <c r="I2130" s="365">
        <v>452.87898632773505</v>
      </c>
      <c r="J2130" s="332">
        <f>Table1[[#This Row],[Embellishment Area (m2)]]*Table1[[#This Row],[Construction Unit Rate ($/m)]]*Table1[[#This Row],[Embellishment Area Factor]]</f>
        <v>445888.3379365977</v>
      </c>
      <c r="K2130" s="246">
        <v>0</v>
      </c>
      <c r="L2130" s="337">
        <v>140.14546069071523</v>
      </c>
      <c r="M2130" s="88">
        <f>Table1[[#This Row],[Size of land (m2)]]*Table1[[#This Row],[Land Unit Rate ($/m2)]]</f>
        <v>0</v>
      </c>
      <c r="N2130" s="244">
        <v>2021</v>
      </c>
      <c r="O2130" s="202">
        <f>ROUND(IF(Table1[[#This Row],[Valuation Year]]=2016,(Table1[[#This Row],[Total Construction Cost ($)]]+Table1[[#This Row],[Land Value]])*('General Input Sheet'!$G$38/'General Input Sheet'!$G$43),Table1[[#This Row],[Total Construction Cost ($)]]+Table1[[#This Row],[Land Value]]),0)</f>
        <v>445888</v>
      </c>
      <c r="P2130" s="123" t="str" cm="1">
        <f t="array" ref="P2130">_xlfn.IFS(Table1[[#This Row],[Asset Class]]&lt;&gt;"Local","y",P$11=$E2130,"y",Table1[[#This Row],[Asset Class]]="Local","")</f>
        <v>y</v>
      </c>
      <c r="Q2130" s="86" t="str" cm="1">
        <f t="array" ref="Q2130">_xlfn.IFS(Table1[[#This Row],[Asset Class]]&lt;&gt;"Local","y",Q$11=$E2130,"y",Table1[[#This Row],[Asset Class]]="Local","")</f>
        <v>y</v>
      </c>
      <c r="R2130" s="86" t="str" cm="1">
        <f t="array" ref="R2130">_xlfn.IFS(Table1[[#This Row],[Asset Class]]&lt;&gt;"Local","y",R$11=$E2130,"y",Table1[[#This Row],[Asset Class]]="Local","")</f>
        <v>y</v>
      </c>
      <c r="S2130" s="341" t="str" cm="1">
        <f t="array" ref="S2130">_xlfn.IFS(Table1[[#This Row],[Asset Class]]&lt;&gt;"Local","y",S$11=$E2130,"y",Table1[[#This Row],[Asset Class]]="Local","")</f>
        <v>y</v>
      </c>
      <c r="T2130" s="50"/>
      <c r="U2130" s="95">
        <f>IF(Table1[[#This Row],[Asset Class]]&lt;&gt;"Local",0.25,IF(P2130="y",1,""))</f>
        <v>0.25</v>
      </c>
      <c r="V2130" s="415">
        <f>IF(Table1[[#This Row],[Asset Class]]&lt;&gt;"Local",0.25,IF(Q2130="y",1,""))</f>
        <v>0.25</v>
      </c>
      <c r="W2130" s="415">
        <f>IF(Table1[[#This Row],[Asset Class]]&lt;&gt;"Local",0.25,IF(R2130="y",1,""))</f>
        <v>0.25</v>
      </c>
      <c r="X2130" s="415">
        <f>IF(Table1[[#This Row],[Asset Class]]&lt;&gt;"Local",0.25,IF(S2130="y",1,""))</f>
        <v>0.25</v>
      </c>
      <c r="Y2130" s="95">
        <f t="shared" si="198"/>
        <v>1</v>
      </c>
      <c r="Z2130" s="50"/>
      <c r="AA2130" s="257">
        <f t="shared" si="199"/>
        <v>111472</v>
      </c>
      <c r="AB2130" s="258">
        <f t="shared" si="200"/>
        <v>111472</v>
      </c>
      <c r="AC2130" s="258">
        <f t="shared" si="201"/>
        <v>111472</v>
      </c>
      <c r="AD2130" s="258">
        <f t="shared" si="202"/>
        <v>111472</v>
      </c>
      <c r="AE2130" s="259">
        <f t="shared" si="203"/>
        <v>445888</v>
      </c>
    </row>
    <row r="2131" spans="1:31">
      <c r="A2131" s="26"/>
      <c r="B2131" s="210" t="s">
        <v>3708</v>
      </c>
      <c r="C2131" s="211" t="s">
        <v>3709</v>
      </c>
      <c r="D2131" s="211" t="s">
        <v>111</v>
      </c>
      <c r="E2131" s="211" t="s">
        <v>102</v>
      </c>
      <c r="F2131" s="241" t="s">
        <v>103</v>
      </c>
      <c r="G2131" s="357">
        <v>0.5</v>
      </c>
      <c r="H2131" s="360">
        <v>1346.2681976681899</v>
      </c>
      <c r="I2131" s="365">
        <v>143.96305955739601</v>
      </c>
      <c r="J2131" s="332">
        <f>Table1[[#This Row],[Embellishment Area (m2)]]*Table1[[#This Row],[Construction Unit Rate ($/m)]]*Table1[[#This Row],[Embellishment Area Factor]]</f>
        <v>96906.444360566908</v>
      </c>
      <c r="K2131" s="246">
        <v>0</v>
      </c>
      <c r="L2131" s="337">
        <v>39.027494808321961</v>
      </c>
      <c r="M2131" s="88">
        <f>Table1[[#This Row],[Size of land (m2)]]*Table1[[#This Row],[Land Unit Rate ($/m2)]]</f>
        <v>0</v>
      </c>
      <c r="N2131" s="244">
        <v>2021</v>
      </c>
      <c r="O2131" s="202">
        <f>ROUND(IF(Table1[[#This Row],[Valuation Year]]=2016,(Table1[[#This Row],[Total Construction Cost ($)]]+Table1[[#This Row],[Land Value]])*('General Input Sheet'!$G$38/'General Input Sheet'!$G$43),Table1[[#This Row],[Total Construction Cost ($)]]+Table1[[#This Row],[Land Value]]),0)</f>
        <v>96906</v>
      </c>
      <c r="P2131" s="123" t="str" cm="1">
        <f t="array" ref="P2131">_xlfn.IFS(Table1[[#This Row],[Asset Class]]&lt;&gt;"Local","y",P$11=$E2131,"y",Table1[[#This Row],[Asset Class]]="Local","")</f>
        <v/>
      </c>
      <c r="Q2131" s="86" t="str" cm="1">
        <f t="array" ref="Q2131">_xlfn.IFS(Table1[[#This Row],[Asset Class]]&lt;&gt;"Local","y",Q$11=$E2131,"y",Table1[[#This Row],[Asset Class]]="Local","")</f>
        <v/>
      </c>
      <c r="R2131" s="86" t="str" cm="1">
        <f t="array" ref="R2131">_xlfn.IFS(Table1[[#This Row],[Asset Class]]&lt;&gt;"Local","y",R$11=$E2131,"y",Table1[[#This Row],[Asset Class]]="Local","")</f>
        <v>y</v>
      </c>
      <c r="S2131" s="341" t="str" cm="1">
        <f t="array" ref="S2131">_xlfn.IFS(Table1[[#This Row],[Asset Class]]&lt;&gt;"Local","y",S$11=$E2131,"y",Table1[[#This Row],[Asset Class]]="Local","")</f>
        <v/>
      </c>
      <c r="T2131" s="50"/>
      <c r="U2131" s="95" t="str">
        <f>IF(Table1[[#This Row],[Asset Class]]&lt;&gt;"Local",0.25,IF(P2131="y",1,""))</f>
        <v/>
      </c>
      <c r="V2131" s="415" t="str">
        <f>IF(Table1[[#This Row],[Asset Class]]&lt;&gt;"Local",0.25,IF(Q2131="y",1,""))</f>
        <v/>
      </c>
      <c r="W2131" s="415">
        <f>IF(Table1[[#This Row],[Asset Class]]&lt;&gt;"Local",0.25,IF(R2131="y",1,""))</f>
        <v>1</v>
      </c>
      <c r="X2131" s="415" t="str">
        <f>IF(Table1[[#This Row],[Asset Class]]&lt;&gt;"Local",0.25,IF(S2131="y",1,""))</f>
        <v/>
      </c>
      <c r="Y2131" s="95">
        <f t="shared" si="198"/>
        <v>1</v>
      </c>
      <c r="Z2131" s="50"/>
      <c r="AA2131" s="257" t="str">
        <f t="shared" si="199"/>
        <v/>
      </c>
      <c r="AB2131" s="258" t="str">
        <f t="shared" si="200"/>
        <v/>
      </c>
      <c r="AC2131" s="258">
        <f t="shared" si="201"/>
        <v>96906</v>
      </c>
      <c r="AD2131" s="258" t="str">
        <f t="shared" si="202"/>
        <v/>
      </c>
      <c r="AE2131" s="259">
        <f t="shared" si="203"/>
        <v>96906</v>
      </c>
    </row>
    <row r="2132" spans="1:31">
      <c r="A2132" s="26"/>
      <c r="B2132" s="210" t="s">
        <v>3710</v>
      </c>
      <c r="C2132" s="211" t="s">
        <v>3711</v>
      </c>
      <c r="D2132" s="211" t="s">
        <v>111</v>
      </c>
      <c r="E2132" s="211" t="s">
        <v>114</v>
      </c>
      <c r="F2132" s="241" t="s">
        <v>108</v>
      </c>
      <c r="G2132" s="357">
        <v>0.5</v>
      </c>
      <c r="H2132" s="360">
        <v>11915.853034867336</v>
      </c>
      <c r="I2132" s="365">
        <v>77.371645491830151</v>
      </c>
      <c r="J2132" s="332">
        <f>Table1[[#This Row],[Embellishment Area (m2)]]*Table1[[#This Row],[Construction Unit Rate ($/m)]]*Table1[[#This Row],[Embellishment Area Factor]]</f>
        <v>460974.57837325195</v>
      </c>
      <c r="K2132" s="246">
        <v>0</v>
      </c>
      <c r="L2132" s="337">
        <v>51.919695325664051</v>
      </c>
      <c r="M2132" s="88">
        <f>Table1[[#This Row],[Size of land (m2)]]*Table1[[#This Row],[Land Unit Rate ($/m2)]]</f>
        <v>0</v>
      </c>
      <c r="N2132" s="244">
        <v>2021</v>
      </c>
      <c r="O2132" s="202">
        <f>ROUND(IF(Table1[[#This Row],[Valuation Year]]=2016,(Table1[[#This Row],[Total Construction Cost ($)]]+Table1[[#This Row],[Land Value]])*('General Input Sheet'!$G$38/'General Input Sheet'!$G$43),Table1[[#This Row],[Total Construction Cost ($)]]+Table1[[#This Row],[Land Value]]),0)</f>
        <v>460975</v>
      </c>
      <c r="P2132" s="123" t="str" cm="1">
        <f t="array" ref="P2132">_xlfn.IFS(Table1[[#This Row],[Asset Class]]&lt;&gt;"Local","y",P$11=$E2132,"y",Table1[[#This Row],[Asset Class]]="Local","")</f>
        <v/>
      </c>
      <c r="Q2132" s="86" t="str" cm="1">
        <f t="array" ref="Q2132">_xlfn.IFS(Table1[[#This Row],[Asset Class]]&lt;&gt;"Local","y",Q$11=$E2132,"y",Table1[[#This Row],[Asset Class]]="Local","")</f>
        <v/>
      </c>
      <c r="R2132" s="86" t="str" cm="1">
        <f t="array" ref="R2132">_xlfn.IFS(Table1[[#This Row],[Asset Class]]&lt;&gt;"Local","y",R$11=$E2132,"y",Table1[[#This Row],[Asset Class]]="Local","")</f>
        <v/>
      </c>
      <c r="S2132" s="341" t="str" cm="1">
        <f t="array" ref="S2132">_xlfn.IFS(Table1[[#This Row],[Asset Class]]&lt;&gt;"Local","y",S$11=$E2132,"y",Table1[[#This Row],[Asset Class]]="Local","")</f>
        <v>y</v>
      </c>
      <c r="T2132" s="50"/>
      <c r="U2132" s="95" t="str">
        <f>IF(Table1[[#This Row],[Asset Class]]&lt;&gt;"Local",0.25,IF(P2132="y",1,""))</f>
        <v/>
      </c>
      <c r="V2132" s="415" t="str">
        <f>IF(Table1[[#This Row],[Asset Class]]&lt;&gt;"Local",0.25,IF(Q2132="y",1,""))</f>
        <v/>
      </c>
      <c r="W2132" s="415" t="str">
        <f>IF(Table1[[#This Row],[Asset Class]]&lt;&gt;"Local",0.25,IF(R2132="y",1,""))</f>
        <v/>
      </c>
      <c r="X2132" s="415">
        <f>IF(Table1[[#This Row],[Asset Class]]&lt;&gt;"Local",0.25,IF(S2132="y",1,""))</f>
        <v>1</v>
      </c>
      <c r="Y2132" s="95">
        <f t="shared" si="198"/>
        <v>1</v>
      </c>
      <c r="Z2132" s="50"/>
      <c r="AA2132" s="257" t="str">
        <f t="shared" si="199"/>
        <v/>
      </c>
      <c r="AB2132" s="258" t="str">
        <f t="shared" si="200"/>
        <v/>
      </c>
      <c r="AC2132" s="258" t="str">
        <f t="shared" si="201"/>
        <v/>
      </c>
      <c r="AD2132" s="258">
        <f t="shared" si="202"/>
        <v>460975</v>
      </c>
      <c r="AE2132" s="259">
        <f t="shared" si="203"/>
        <v>460975</v>
      </c>
    </row>
    <row r="2133" spans="1:31">
      <c r="A2133" s="26"/>
      <c r="B2133" s="210" t="s">
        <v>3712</v>
      </c>
      <c r="C2133" s="211" t="s">
        <v>3713</v>
      </c>
      <c r="D2133" s="211" t="s">
        <v>106</v>
      </c>
      <c r="E2133" s="211" t="s">
        <v>114</v>
      </c>
      <c r="F2133" s="241" t="s">
        <v>103</v>
      </c>
      <c r="G2133" s="357">
        <v>0.5</v>
      </c>
      <c r="H2133" s="360">
        <v>779.38846150862446</v>
      </c>
      <c r="I2133" s="365">
        <v>566.28724924743767</v>
      </c>
      <c r="J2133" s="332">
        <f>Table1[[#This Row],[Embellishment Area (m2)]]*Table1[[#This Row],[Construction Unit Rate ($/m)]]*Table1[[#This Row],[Embellishment Area Factor]]</f>
        <v>220678.87398145569</v>
      </c>
      <c r="K2133" s="246">
        <v>1558.7769230172489</v>
      </c>
      <c r="L2133" s="337">
        <v>75.676903388107434</v>
      </c>
      <c r="M2133" s="88">
        <f>Table1[[#This Row],[Size of land (m2)]]*Table1[[#This Row],[Land Unit Rate ($/m2)]]</f>
        <v>117963.41060678773</v>
      </c>
      <c r="N2133" s="244">
        <v>2021</v>
      </c>
      <c r="O2133" s="202">
        <f>ROUND(IF(Table1[[#This Row],[Valuation Year]]=2016,(Table1[[#This Row],[Total Construction Cost ($)]]+Table1[[#This Row],[Land Value]])*('General Input Sheet'!$G$38/'General Input Sheet'!$G$43),Table1[[#This Row],[Total Construction Cost ($)]]+Table1[[#This Row],[Land Value]]),0)</f>
        <v>338642</v>
      </c>
      <c r="P2133" s="123" t="str" cm="1">
        <f t="array" ref="P2133">_xlfn.IFS(Table1[[#This Row],[Asset Class]]&lt;&gt;"Local","y",P$11=$E2133,"y",Table1[[#This Row],[Asset Class]]="Local","")</f>
        <v>y</v>
      </c>
      <c r="Q2133" s="86" t="str" cm="1">
        <f t="array" ref="Q2133">_xlfn.IFS(Table1[[#This Row],[Asset Class]]&lt;&gt;"Local","y",Q$11=$E2133,"y",Table1[[#This Row],[Asset Class]]="Local","")</f>
        <v>y</v>
      </c>
      <c r="R2133" s="86" t="str" cm="1">
        <f t="array" ref="R2133">_xlfn.IFS(Table1[[#This Row],[Asset Class]]&lt;&gt;"Local","y",R$11=$E2133,"y",Table1[[#This Row],[Asset Class]]="Local","")</f>
        <v>y</v>
      </c>
      <c r="S2133" s="341" t="str" cm="1">
        <f t="array" ref="S2133">_xlfn.IFS(Table1[[#This Row],[Asset Class]]&lt;&gt;"Local","y",S$11=$E2133,"y",Table1[[#This Row],[Asset Class]]="Local","")</f>
        <v>y</v>
      </c>
      <c r="T2133" s="50"/>
      <c r="U2133" s="95">
        <f>IF(Table1[[#This Row],[Asset Class]]&lt;&gt;"Local",0.25,IF(P2133="y",1,""))</f>
        <v>0.25</v>
      </c>
      <c r="V2133" s="415">
        <f>IF(Table1[[#This Row],[Asset Class]]&lt;&gt;"Local",0.25,IF(Q2133="y",1,""))</f>
        <v>0.25</v>
      </c>
      <c r="W2133" s="415">
        <f>IF(Table1[[#This Row],[Asset Class]]&lt;&gt;"Local",0.25,IF(R2133="y",1,""))</f>
        <v>0.25</v>
      </c>
      <c r="X2133" s="415">
        <f>IF(Table1[[#This Row],[Asset Class]]&lt;&gt;"Local",0.25,IF(S2133="y",1,""))</f>
        <v>0.25</v>
      </c>
      <c r="Y2133" s="95">
        <f t="shared" si="198"/>
        <v>1</v>
      </c>
      <c r="Z2133" s="50"/>
      <c r="AA2133" s="257">
        <f t="shared" si="199"/>
        <v>84660.5</v>
      </c>
      <c r="AB2133" s="258">
        <f t="shared" si="200"/>
        <v>84660.5</v>
      </c>
      <c r="AC2133" s="258">
        <f t="shared" si="201"/>
        <v>84660.5</v>
      </c>
      <c r="AD2133" s="258">
        <f t="shared" si="202"/>
        <v>84660.5</v>
      </c>
      <c r="AE2133" s="259">
        <f t="shared" si="203"/>
        <v>338642</v>
      </c>
    </row>
    <row r="2134" spans="1:31">
      <c r="A2134" s="26"/>
      <c r="B2134" s="210" t="s">
        <v>3714</v>
      </c>
      <c r="C2134" s="211" t="s">
        <v>3715</v>
      </c>
      <c r="D2134" s="211" t="s">
        <v>111</v>
      </c>
      <c r="E2134" s="211" t="s">
        <v>107</v>
      </c>
      <c r="F2134" s="241" t="s">
        <v>103</v>
      </c>
      <c r="G2134" s="357">
        <v>0.5</v>
      </c>
      <c r="H2134" s="360">
        <v>11503.747927663675</v>
      </c>
      <c r="I2134" s="365">
        <v>111.62041035606889</v>
      </c>
      <c r="J2134" s="332">
        <f>Table1[[#This Row],[Embellishment Area (m2)]]*Table1[[#This Row],[Construction Unit Rate ($/m)]]*Table1[[#This Row],[Embellishment Area Factor]]</f>
        <v>642026.53215929819</v>
      </c>
      <c r="K2134" s="246">
        <v>0</v>
      </c>
      <c r="L2134" s="337">
        <v>66.125722619436161</v>
      </c>
      <c r="M2134" s="88">
        <f>Table1[[#This Row],[Size of land (m2)]]*Table1[[#This Row],[Land Unit Rate ($/m2)]]</f>
        <v>0</v>
      </c>
      <c r="N2134" s="244">
        <v>2021</v>
      </c>
      <c r="O2134" s="202">
        <f>ROUND(IF(Table1[[#This Row],[Valuation Year]]=2016,(Table1[[#This Row],[Total Construction Cost ($)]]+Table1[[#This Row],[Land Value]])*('General Input Sheet'!$G$38/'General Input Sheet'!$G$43),Table1[[#This Row],[Total Construction Cost ($)]]+Table1[[#This Row],[Land Value]]),0)</f>
        <v>642027</v>
      </c>
      <c r="P2134" s="123" t="str" cm="1">
        <f t="array" ref="P2134">_xlfn.IFS(Table1[[#This Row],[Asset Class]]&lt;&gt;"Local","y",P$11=$E2134,"y",Table1[[#This Row],[Asset Class]]="Local","")</f>
        <v>y</v>
      </c>
      <c r="Q2134" s="86" t="str" cm="1">
        <f t="array" ref="Q2134">_xlfn.IFS(Table1[[#This Row],[Asset Class]]&lt;&gt;"Local","y",Q$11=$E2134,"y",Table1[[#This Row],[Asset Class]]="Local","")</f>
        <v/>
      </c>
      <c r="R2134" s="86" t="str" cm="1">
        <f t="array" ref="R2134">_xlfn.IFS(Table1[[#This Row],[Asset Class]]&lt;&gt;"Local","y",R$11=$E2134,"y",Table1[[#This Row],[Asset Class]]="Local","")</f>
        <v/>
      </c>
      <c r="S2134" s="341" t="str" cm="1">
        <f t="array" ref="S2134">_xlfn.IFS(Table1[[#This Row],[Asset Class]]&lt;&gt;"Local","y",S$11=$E2134,"y",Table1[[#This Row],[Asset Class]]="Local","")</f>
        <v/>
      </c>
      <c r="T2134" s="50"/>
      <c r="U2134" s="95">
        <f>IF(Table1[[#This Row],[Asset Class]]&lt;&gt;"Local",0.25,IF(P2134="y",1,""))</f>
        <v>1</v>
      </c>
      <c r="V2134" s="415" t="str">
        <f>IF(Table1[[#This Row],[Asset Class]]&lt;&gt;"Local",0.25,IF(Q2134="y",1,""))</f>
        <v/>
      </c>
      <c r="W2134" s="415" t="str">
        <f>IF(Table1[[#This Row],[Asset Class]]&lt;&gt;"Local",0.25,IF(R2134="y",1,""))</f>
        <v/>
      </c>
      <c r="X2134" s="415" t="str">
        <f>IF(Table1[[#This Row],[Asset Class]]&lt;&gt;"Local",0.25,IF(S2134="y",1,""))</f>
        <v/>
      </c>
      <c r="Y2134" s="95">
        <f t="shared" si="198"/>
        <v>1</v>
      </c>
      <c r="Z2134" s="50"/>
      <c r="AA2134" s="257">
        <f t="shared" si="199"/>
        <v>642027</v>
      </c>
      <c r="AB2134" s="258" t="str">
        <f t="shared" si="200"/>
        <v/>
      </c>
      <c r="AC2134" s="258" t="str">
        <f t="shared" si="201"/>
        <v/>
      </c>
      <c r="AD2134" s="258" t="str">
        <f t="shared" si="202"/>
        <v/>
      </c>
      <c r="AE2134" s="259">
        <f t="shared" si="203"/>
        <v>642027</v>
      </c>
    </row>
    <row r="2135" spans="1:31">
      <c r="A2135" s="26"/>
      <c r="B2135" s="210" t="s">
        <v>3716</v>
      </c>
      <c r="C2135" s="211" t="s">
        <v>3717</v>
      </c>
      <c r="D2135" s="211" t="s">
        <v>111</v>
      </c>
      <c r="E2135" s="211" t="s">
        <v>102</v>
      </c>
      <c r="F2135" s="241" t="s">
        <v>108</v>
      </c>
      <c r="G2135" s="357">
        <v>0.5</v>
      </c>
      <c r="H2135" s="360">
        <v>2596.8560454979834</v>
      </c>
      <c r="I2135" s="365">
        <v>143.96305955739601</v>
      </c>
      <c r="J2135" s="332">
        <f>Table1[[#This Row],[Embellishment Area (m2)]]*Table1[[#This Row],[Construction Unit Rate ($/m)]]*Table1[[#This Row],[Embellishment Area Factor]]</f>
        <v>186925.67077000503</v>
      </c>
      <c r="K2135" s="246">
        <v>0</v>
      </c>
      <c r="L2135" s="337">
        <v>39.027494808321961</v>
      </c>
      <c r="M2135" s="88">
        <f>Table1[[#This Row],[Size of land (m2)]]*Table1[[#This Row],[Land Unit Rate ($/m2)]]</f>
        <v>0</v>
      </c>
      <c r="N2135" s="244">
        <v>2021</v>
      </c>
      <c r="O2135" s="202">
        <f>ROUND(IF(Table1[[#This Row],[Valuation Year]]=2016,(Table1[[#This Row],[Total Construction Cost ($)]]+Table1[[#This Row],[Land Value]])*('General Input Sheet'!$G$38/'General Input Sheet'!$G$43),Table1[[#This Row],[Total Construction Cost ($)]]+Table1[[#This Row],[Land Value]]),0)</f>
        <v>186926</v>
      </c>
      <c r="P2135" s="123" t="str" cm="1">
        <f t="array" ref="P2135">_xlfn.IFS(Table1[[#This Row],[Asset Class]]&lt;&gt;"Local","y",P$11=$E2135,"y",Table1[[#This Row],[Asset Class]]="Local","")</f>
        <v/>
      </c>
      <c r="Q2135" s="86" t="str" cm="1">
        <f t="array" ref="Q2135">_xlfn.IFS(Table1[[#This Row],[Asset Class]]&lt;&gt;"Local","y",Q$11=$E2135,"y",Table1[[#This Row],[Asset Class]]="Local","")</f>
        <v/>
      </c>
      <c r="R2135" s="86" t="str" cm="1">
        <f t="array" ref="R2135">_xlfn.IFS(Table1[[#This Row],[Asset Class]]&lt;&gt;"Local","y",R$11=$E2135,"y",Table1[[#This Row],[Asset Class]]="Local","")</f>
        <v>y</v>
      </c>
      <c r="S2135" s="341" t="str" cm="1">
        <f t="array" ref="S2135">_xlfn.IFS(Table1[[#This Row],[Asset Class]]&lt;&gt;"Local","y",S$11=$E2135,"y",Table1[[#This Row],[Asset Class]]="Local","")</f>
        <v/>
      </c>
      <c r="T2135" s="50"/>
      <c r="U2135" s="95" t="str">
        <f>IF(Table1[[#This Row],[Asset Class]]&lt;&gt;"Local",0.25,IF(P2135="y",1,""))</f>
        <v/>
      </c>
      <c r="V2135" s="415" t="str">
        <f>IF(Table1[[#This Row],[Asset Class]]&lt;&gt;"Local",0.25,IF(Q2135="y",1,""))</f>
        <v/>
      </c>
      <c r="W2135" s="415">
        <f>IF(Table1[[#This Row],[Asset Class]]&lt;&gt;"Local",0.25,IF(R2135="y",1,""))</f>
        <v>1</v>
      </c>
      <c r="X2135" s="415" t="str">
        <f>IF(Table1[[#This Row],[Asset Class]]&lt;&gt;"Local",0.25,IF(S2135="y",1,""))</f>
        <v/>
      </c>
      <c r="Y2135" s="95">
        <f t="shared" si="198"/>
        <v>1</v>
      </c>
      <c r="Z2135" s="50"/>
      <c r="AA2135" s="257" t="str">
        <f t="shared" si="199"/>
        <v/>
      </c>
      <c r="AB2135" s="258" t="str">
        <f t="shared" si="200"/>
        <v/>
      </c>
      <c r="AC2135" s="258">
        <f t="shared" si="201"/>
        <v>186926</v>
      </c>
      <c r="AD2135" s="258" t="str">
        <f t="shared" si="202"/>
        <v/>
      </c>
      <c r="AE2135" s="259">
        <f t="shared" si="203"/>
        <v>186926</v>
      </c>
    </row>
    <row r="2136" spans="1:31">
      <c r="A2136" s="26"/>
      <c r="B2136" s="210" t="s">
        <v>3718</v>
      </c>
      <c r="C2136" s="211" t="s">
        <v>3719</v>
      </c>
      <c r="D2136" s="211" t="s">
        <v>101</v>
      </c>
      <c r="E2136" s="211" t="s">
        <v>114</v>
      </c>
      <c r="F2136" s="241" t="s">
        <v>328</v>
      </c>
      <c r="G2136" s="357">
        <v>0.5</v>
      </c>
      <c r="H2136" s="360">
        <v>1692.4878548252934</v>
      </c>
      <c r="I2136" s="365">
        <v>557.40114642261381</v>
      </c>
      <c r="J2136" s="332">
        <f>Table1[[#This Row],[Embellishment Area (m2)]]*Table1[[#This Row],[Construction Unit Rate ($/m)]]*Table1[[#This Row],[Embellishment Area Factor]]</f>
        <v>471697.33529298444</v>
      </c>
      <c r="K2136" s="246">
        <v>0</v>
      </c>
      <c r="L2136" s="337">
        <v>132.99262744440287</v>
      </c>
      <c r="M2136" s="88">
        <f>Table1[[#This Row],[Size of land (m2)]]*Table1[[#This Row],[Land Unit Rate ($/m2)]]</f>
        <v>0</v>
      </c>
      <c r="N2136" s="244">
        <v>2021</v>
      </c>
      <c r="O2136" s="202">
        <f>ROUND(IF(Table1[[#This Row],[Valuation Year]]=2016,(Table1[[#This Row],[Total Construction Cost ($)]]+Table1[[#This Row],[Land Value]])*('General Input Sheet'!$G$38/'General Input Sheet'!$G$43),Table1[[#This Row],[Total Construction Cost ($)]]+Table1[[#This Row],[Land Value]]),0)</f>
        <v>471697</v>
      </c>
      <c r="P2136" s="123" t="str" cm="1">
        <f t="array" ref="P2136">_xlfn.IFS(Table1[[#This Row],[Asset Class]]&lt;&gt;"Local","y",P$11=$E2136,"y",Table1[[#This Row],[Asset Class]]="Local","")</f>
        <v>y</v>
      </c>
      <c r="Q2136" s="86" t="str" cm="1">
        <f t="array" ref="Q2136">_xlfn.IFS(Table1[[#This Row],[Asset Class]]&lt;&gt;"Local","y",Q$11=$E2136,"y",Table1[[#This Row],[Asset Class]]="Local","")</f>
        <v>y</v>
      </c>
      <c r="R2136" s="86" t="str" cm="1">
        <f t="array" ref="R2136">_xlfn.IFS(Table1[[#This Row],[Asset Class]]&lt;&gt;"Local","y",R$11=$E2136,"y",Table1[[#This Row],[Asset Class]]="Local","")</f>
        <v>y</v>
      </c>
      <c r="S2136" s="341" t="str" cm="1">
        <f t="array" ref="S2136">_xlfn.IFS(Table1[[#This Row],[Asset Class]]&lt;&gt;"Local","y",S$11=$E2136,"y",Table1[[#This Row],[Asset Class]]="Local","")</f>
        <v>y</v>
      </c>
      <c r="T2136" s="50"/>
      <c r="U2136" s="95">
        <f>IF(Table1[[#This Row],[Asset Class]]&lt;&gt;"Local",0.25,IF(P2136="y",1,""))</f>
        <v>0.25</v>
      </c>
      <c r="V2136" s="415">
        <f>IF(Table1[[#This Row],[Asset Class]]&lt;&gt;"Local",0.25,IF(Q2136="y",1,""))</f>
        <v>0.25</v>
      </c>
      <c r="W2136" s="415">
        <f>IF(Table1[[#This Row],[Asset Class]]&lt;&gt;"Local",0.25,IF(R2136="y",1,""))</f>
        <v>0.25</v>
      </c>
      <c r="X2136" s="415">
        <f>IF(Table1[[#This Row],[Asset Class]]&lt;&gt;"Local",0.25,IF(S2136="y",1,""))</f>
        <v>0.25</v>
      </c>
      <c r="Y2136" s="95">
        <f t="shared" si="198"/>
        <v>1</v>
      </c>
      <c r="Z2136" s="50"/>
      <c r="AA2136" s="257">
        <f t="shared" si="199"/>
        <v>117924.25</v>
      </c>
      <c r="AB2136" s="258">
        <f t="shared" si="200"/>
        <v>117924.25</v>
      </c>
      <c r="AC2136" s="258">
        <f t="shared" si="201"/>
        <v>117924.25</v>
      </c>
      <c r="AD2136" s="258">
        <f t="shared" si="202"/>
        <v>117924.25</v>
      </c>
      <c r="AE2136" s="259">
        <f t="shared" si="203"/>
        <v>471697</v>
      </c>
    </row>
    <row r="2137" spans="1:31">
      <c r="A2137" s="26"/>
      <c r="B2137" s="210" t="s">
        <v>3720</v>
      </c>
      <c r="C2137" s="211" t="s">
        <v>3721</v>
      </c>
      <c r="D2137" s="211" t="s">
        <v>111</v>
      </c>
      <c r="E2137" s="211" t="s">
        <v>102</v>
      </c>
      <c r="F2137" s="241" t="s">
        <v>108</v>
      </c>
      <c r="G2137" s="357">
        <v>0.5</v>
      </c>
      <c r="H2137" s="360">
        <v>621.72813047072896</v>
      </c>
      <c r="I2137" s="365">
        <v>143.96305955739601</v>
      </c>
      <c r="J2137" s="332">
        <f>Table1[[#This Row],[Embellishment Area (m2)]]*Table1[[#This Row],[Construction Unit Rate ($/m)]]*Table1[[#This Row],[Embellishment Area Factor]]</f>
        <v>44752.941937733012</v>
      </c>
      <c r="K2137" s="246">
        <v>0</v>
      </c>
      <c r="L2137" s="337">
        <v>39.027494808321961</v>
      </c>
      <c r="M2137" s="88">
        <f>Table1[[#This Row],[Size of land (m2)]]*Table1[[#This Row],[Land Unit Rate ($/m2)]]</f>
        <v>0</v>
      </c>
      <c r="N2137" s="244">
        <v>2021</v>
      </c>
      <c r="O2137" s="202">
        <f>ROUND(IF(Table1[[#This Row],[Valuation Year]]=2016,(Table1[[#This Row],[Total Construction Cost ($)]]+Table1[[#This Row],[Land Value]])*('General Input Sheet'!$G$38/'General Input Sheet'!$G$43),Table1[[#This Row],[Total Construction Cost ($)]]+Table1[[#This Row],[Land Value]]),0)</f>
        <v>44753</v>
      </c>
      <c r="P2137" s="123" t="str" cm="1">
        <f t="array" ref="P2137">_xlfn.IFS(Table1[[#This Row],[Asset Class]]&lt;&gt;"Local","y",P$11=$E2137,"y",Table1[[#This Row],[Asset Class]]="Local","")</f>
        <v/>
      </c>
      <c r="Q2137" s="86" t="str" cm="1">
        <f t="array" ref="Q2137">_xlfn.IFS(Table1[[#This Row],[Asset Class]]&lt;&gt;"Local","y",Q$11=$E2137,"y",Table1[[#This Row],[Asset Class]]="Local","")</f>
        <v/>
      </c>
      <c r="R2137" s="86" t="str" cm="1">
        <f t="array" ref="R2137">_xlfn.IFS(Table1[[#This Row],[Asset Class]]&lt;&gt;"Local","y",R$11=$E2137,"y",Table1[[#This Row],[Asset Class]]="Local","")</f>
        <v>y</v>
      </c>
      <c r="S2137" s="341" t="str" cm="1">
        <f t="array" ref="S2137">_xlfn.IFS(Table1[[#This Row],[Asset Class]]&lt;&gt;"Local","y",S$11=$E2137,"y",Table1[[#This Row],[Asset Class]]="Local","")</f>
        <v/>
      </c>
      <c r="T2137" s="50"/>
      <c r="U2137" s="95" t="str">
        <f>IF(Table1[[#This Row],[Asset Class]]&lt;&gt;"Local",0.25,IF(P2137="y",1,""))</f>
        <v/>
      </c>
      <c r="V2137" s="415" t="str">
        <f>IF(Table1[[#This Row],[Asset Class]]&lt;&gt;"Local",0.25,IF(Q2137="y",1,""))</f>
        <v/>
      </c>
      <c r="W2137" s="415">
        <f>IF(Table1[[#This Row],[Asset Class]]&lt;&gt;"Local",0.25,IF(R2137="y",1,""))</f>
        <v>1</v>
      </c>
      <c r="X2137" s="415" t="str">
        <f>IF(Table1[[#This Row],[Asset Class]]&lt;&gt;"Local",0.25,IF(S2137="y",1,""))</f>
        <v/>
      </c>
      <c r="Y2137" s="95">
        <f t="shared" si="198"/>
        <v>1</v>
      </c>
      <c r="Z2137" s="50"/>
      <c r="AA2137" s="257" t="str">
        <f t="shared" si="199"/>
        <v/>
      </c>
      <c r="AB2137" s="258" t="str">
        <f t="shared" si="200"/>
        <v/>
      </c>
      <c r="AC2137" s="258">
        <f t="shared" si="201"/>
        <v>44753</v>
      </c>
      <c r="AD2137" s="258" t="str">
        <f t="shared" si="202"/>
        <v/>
      </c>
      <c r="AE2137" s="259">
        <f t="shared" si="203"/>
        <v>44753</v>
      </c>
    </row>
    <row r="2138" spans="1:31">
      <c r="A2138" s="26"/>
      <c r="B2138" s="210" t="s">
        <v>3722</v>
      </c>
      <c r="C2138" s="211" t="s">
        <v>3723</v>
      </c>
      <c r="D2138" s="211" t="s">
        <v>111</v>
      </c>
      <c r="E2138" s="211" t="s">
        <v>107</v>
      </c>
      <c r="F2138" s="241" t="s">
        <v>103</v>
      </c>
      <c r="G2138" s="357">
        <v>0.5</v>
      </c>
      <c r="H2138" s="360">
        <v>706.48768812594199</v>
      </c>
      <c r="I2138" s="365">
        <v>111.62041035606889</v>
      </c>
      <c r="J2138" s="332">
        <f>Table1[[#This Row],[Embellishment Area (m2)]]*Table1[[#This Row],[Construction Unit Rate ($/m)]]*Table1[[#This Row],[Embellishment Area Factor]]</f>
        <v>39429.222830064027</v>
      </c>
      <c r="K2138" s="246">
        <v>0</v>
      </c>
      <c r="L2138" s="337">
        <v>66.125722619436161</v>
      </c>
      <c r="M2138" s="88">
        <f>Table1[[#This Row],[Size of land (m2)]]*Table1[[#This Row],[Land Unit Rate ($/m2)]]</f>
        <v>0</v>
      </c>
      <c r="N2138" s="244">
        <v>2021</v>
      </c>
      <c r="O2138" s="202">
        <f>ROUND(IF(Table1[[#This Row],[Valuation Year]]=2016,(Table1[[#This Row],[Total Construction Cost ($)]]+Table1[[#This Row],[Land Value]])*('General Input Sheet'!$G$38/'General Input Sheet'!$G$43),Table1[[#This Row],[Total Construction Cost ($)]]+Table1[[#This Row],[Land Value]]),0)</f>
        <v>39429</v>
      </c>
      <c r="P2138" s="123" t="str" cm="1">
        <f t="array" ref="P2138">_xlfn.IFS(Table1[[#This Row],[Asset Class]]&lt;&gt;"Local","y",P$11=$E2138,"y",Table1[[#This Row],[Asset Class]]="Local","")</f>
        <v>y</v>
      </c>
      <c r="Q2138" s="86" t="str" cm="1">
        <f t="array" ref="Q2138">_xlfn.IFS(Table1[[#This Row],[Asset Class]]&lt;&gt;"Local","y",Q$11=$E2138,"y",Table1[[#This Row],[Asset Class]]="Local","")</f>
        <v/>
      </c>
      <c r="R2138" s="86" t="str" cm="1">
        <f t="array" ref="R2138">_xlfn.IFS(Table1[[#This Row],[Asset Class]]&lt;&gt;"Local","y",R$11=$E2138,"y",Table1[[#This Row],[Asset Class]]="Local","")</f>
        <v/>
      </c>
      <c r="S2138" s="341" t="str" cm="1">
        <f t="array" ref="S2138">_xlfn.IFS(Table1[[#This Row],[Asset Class]]&lt;&gt;"Local","y",S$11=$E2138,"y",Table1[[#This Row],[Asset Class]]="Local","")</f>
        <v/>
      </c>
      <c r="T2138" s="50"/>
      <c r="U2138" s="95">
        <f>IF(Table1[[#This Row],[Asset Class]]&lt;&gt;"Local",0.25,IF(P2138="y",1,""))</f>
        <v>1</v>
      </c>
      <c r="V2138" s="415" t="str">
        <f>IF(Table1[[#This Row],[Asset Class]]&lt;&gt;"Local",0.25,IF(Q2138="y",1,""))</f>
        <v/>
      </c>
      <c r="W2138" s="415" t="str">
        <f>IF(Table1[[#This Row],[Asset Class]]&lt;&gt;"Local",0.25,IF(R2138="y",1,""))</f>
        <v/>
      </c>
      <c r="X2138" s="415" t="str">
        <f>IF(Table1[[#This Row],[Asset Class]]&lt;&gt;"Local",0.25,IF(S2138="y",1,""))</f>
        <v/>
      </c>
      <c r="Y2138" s="95">
        <f t="shared" si="198"/>
        <v>1</v>
      </c>
      <c r="Z2138" s="50"/>
      <c r="AA2138" s="257">
        <f t="shared" si="199"/>
        <v>39429</v>
      </c>
      <c r="AB2138" s="258" t="str">
        <f t="shared" si="200"/>
        <v/>
      </c>
      <c r="AC2138" s="258" t="str">
        <f t="shared" si="201"/>
        <v/>
      </c>
      <c r="AD2138" s="258" t="str">
        <f t="shared" si="202"/>
        <v/>
      </c>
      <c r="AE2138" s="259">
        <f t="shared" si="203"/>
        <v>39429</v>
      </c>
    </row>
    <row r="2139" spans="1:31">
      <c r="A2139" s="26"/>
      <c r="B2139" s="210" t="s">
        <v>3724</v>
      </c>
      <c r="C2139" s="211" t="s">
        <v>3725</v>
      </c>
      <c r="D2139" s="211" t="s">
        <v>106</v>
      </c>
      <c r="E2139" s="211" t="s">
        <v>102</v>
      </c>
      <c r="F2139" s="241" t="s">
        <v>328</v>
      </c>
      <c r="G2139" s="357">
        <v>0.5</v>
      </c>
      <c r="H2139" s="360">
        <v>248.6088440649624</v>
      </c>
      <c r="I2139" s="365">
        <v>452.87898632773505</v>
      </c>
      <c r="J2139" s="332">
        <f>Table1[[#This Row],[Embellishment Area (m2)]]*Table1[[#This Row],[Construction Unit Rate ($/m)]]*Table1[[#This Row],[Embellishment Area Factor]]</f>
        <v>56294.86064612506</v>
      </c>
      <c r="K2139" s="246">
        <v>0</v>
      </c>
      <c r="L2139" s="337">
        <v>140.14546069071523</v>
      </c>
      <c r="M2139" s="88">
        <f>Table1[[#This Row],[Size of land (m2)]]*Table1[[#This Row],[Land Unit Rate ($/m2)]]</f>
        <v>0</v>
      </c>
      <c r="N2139" s="244">
        <v>2021</v>
      </c>
      <c r="O2139" s="202">
        <f>ROUND(IF(Table1[[#This Row],[Valuation Year]]=2016,(Table1[[#This Row],[Total Construction Cost ($)]]+Table1[[#This Row],[Land Value]])*('General Input Sheet'!$G$38/'General Input Sheet'!$G$43),Table1[[#This Row],[Total Construction Cost ($)]]+Table1[[#This Row],[Land Value]]),0)</f>
        <v>56295</v>
      </c>
      <c r="P2139" s="123" t="str" cm="1">
        <f t="array" ref="P2139">_xlfn.IFS(Table1[[#This Row],[Asset Class]]&lt;&gt;"Local","y",P$11=$E2139,"y",Table1[[#This Row],[Asset Class]]="Local","")</f>
        <v>y</v>
      </c>
      <c r="Q2139" s="86" t="str" cm="1">
        <f t="array" ref="Q2139">_xlfn.IFS(Table1[[#This Row],[Asset Class]]&lt;&gt;"Local","y",Q$11=$E2139,"y",Table1[[#This Row],[Asset Class]]="Local","")</f>
        <v>y</v>
      </c>
      <c r="R2139" s="86" t="str" cm="1">
        <f t="array" ref="R2139">_xlfn.IFS(Table1[[#This Row],[Asset Class]]&lt;&gt;"Local","y",R$11=$E2139,"y",Table1[[#This Row],[Asset Class]]="Local","")</f>
        <v>y</v>
      </c>
      <c r="S2139" s="341" t="str" cm="1">
        <f t="array" ref="S2139">_xlfn.IFS(Table1[[#This Row],[Asset Class]]&lt;&gt;"Local","y",S$11=$E2139,"y",Table1[[#This Row],[Asset Class]]="Local","")</f>
        <v>y</v>
      </c>
      <c r="T2139" s="50"/>
      <c r="U2139" s="95">
        <f>IF(Table1[[#This Row],[Asset Class]]&lt;&gt;"Local",0.25,IF(P2139="y",1,""))</f>
        <v>0.25</v>
      </c>
      <c r="V2139" s="415">
        <f>IF(Table1[[#This Row],[Asset Class]]&lt;&gt;"Local",0.25,IF(Q2139="y",1,""))</f>
        <v>0.25</v>
      </c>
      <c r="W2139" s="415">
        <f>IF(Table1[[#This Row],[Asset Class]]&lt;&gt;"Local",0.25,IF(R2139="y",1,""))</f>
        <v>0.25</v>
      </c>
      <c r="X2139" s="415">
        <f>IF(Table1[[#This Row],[Asset Class]]&lt;&gt;"Local",0.25,IF(S2139="y",1,""))</f>
        <v>0.25</v>
      </c>
      <c r="Y2139" s="95">
        <f t="shared" si="198"/>
        <v>1</v>
      </c>
      <c r="Z2139" s="50"/>
      <c r="AA2139" s="257">
        <f t="shared" si="199"/>
        <v>14073.75</v>
      </c>
      <c r="AB2139" s="258">
        <f t="shared" si="200"/>
        <v>14073.75</v>
      </c>
      <c r="AC2139" s="258">
        <f t="shared" si="201"/>
        <v>14073.75</v>
      </c>
      <c r="AD2139" s="258">
        <f t="shared" si="202"/>
        <v>14073.75</v>
      </c>
      <c r="AE2139" s="259">
        <f t="shared" si="203"/>
        <v>56295</v>
      </c>
    </row>
    <row r="2140" spans="1:31">
      <c r="A2140" s="26"/>
      <c r="B2140" s="210" t="s">
        <v>3726</v>
      </c>
      <c r="C2140" s="211" t="s">
        <v>3727</v>
      </c>
      <c r="D2140" s="211" t="s">
        <v>111</v>
      </c>
      <c r="E2140" s="211" t="s">
        <v>114</v>
      </c>
      <c r="F2140" s="241" t="s">
        <v>103</v>
      </c>
      <c r="G2140" s="357">
        <v>0.5</v>
      </c>
      <c r="H2140" s="360">
        <v>3028.1615505122377</v>
      </c>
      <c r="I2140" s="365">
        <v>77.371645491830151</v>
      </c>
      <c r="J2140" s="332">
        <f>Table1[[#This Row],[Embellishment Area (m2)]]*Table1[[#This Row],[Construction Unit Rate ($/m)]]*Table1[[#This Row],[Embellishment Area Factor]]</f>
        <v>117146.92098911179</v>
      </c>
      <c r="K2140" s="246">
        <v>0</v>
      </c>
      <c r="L2140" s="337">
        <v>51.919695325664051</v>
      </c>
      <c r="M2140" s="88">
        <f>Table1[[#This Row],[Size of land (m2)]]*Table1[[#This Row],[Land Unit Rate ($/m2)]]</f>
        <v>0</v>
      </c>
      <c r="N2140" s="244">
        <v>2021</v>
      </c>
      <c r="O2140" s="202">
        <f>ROUND(IF(Table1[[#This Row],[Valuation Year]]=2016,(Table1[[#This Row],[Total Construction Cost ($)]]+Table1[[#This Row],[Land Value]])*('General Input Sheet'!$G$38/'General Input Sheet'!$G$43),Table1[[#This Row],[Total Construction Cost ($)]]+Table1[[#This Row],[Land Value]]),0)</f>
        <v>117147</v>
      </c>
      <c r="P2140" s="123" t="str" cm="1">
        <f t="array" ref="P2140">_xlfn.IFS(Table1[[#This Row],[Asset Class]]&lt;&gt;"Local","y",P$11=$E2140,"y",Table1[[#This Row],[Asset Class]]="Local","")</f>
        <v/>
      </c>
      <c r="Q2140" s="86" t="str" cm="1">
        <f t="array" ref="Q2140">_xlfn.IFS(Table1[[#This Row],[Asset Class]]&lt;&gt;"Local","y",Q$11=$E2140,"y",Table1[[#This Row],[Asset Class]]="Local","")</f>
        <v/>
      </c>
      <c r="R2140" s="86" t="str" cm="1">
        <f t="array" ref="R2140">_xlfn.IFS(Table1[[#This Row],[Asset Class]]&lt;&gt;"Local","y",R$11=$E2140,"y",Table1[[#This Row],[Asset Class]]="Local","")</f>
        <v/>
      </c>
      <c r="S2140" s="341" t="str" cm="1">
        <f t="array" ref="S2140">_xlfn.IFS(Table1[[#This Row],[Asset Class]]&lt;&gt;"Local","y",S$11=$E2140,"y",Table1[[#This Row],[Asset Class]]="Local","")</f>
        <v>y</v>
      </c>
      <c r="T2140" s="50"/>
      <c r="U2140" s="95" t="str">
        <f>IF(Table1[[#This Row],[Asset Class]]&lt;&gt;"Local",0.25,IF(P2140="y",1,""))</f>
        <v/>
      </c>
      <c r="V2140" s="415" t="str">
        <f>IF(Table1[[#This Row],[Asset Class]]&lt;&gt;"Local",0.25,IF(Q2140="y",1,""))</f>
        <v/>
      </c>
      <c r="W2140" s="415" t="str">
        <f>IF(Table1[[#This Row],[Asset Class]]&lt;&gt;"Local",0.25,IF(R2140="y",1,""))</f>
        <v/>
      </c>
      <c r="X2140" s="415">
        <f>IF(Table1[[#This Row],[Asset Class]]&lt;&gt;"Local",0.25,IF(S2140="y",1,""))</f>
        <v>1</v>
      </c>
      <c r="Y2140" s="95">
        <f t="shared" si="198"/>
        <v>1</v>
      </c>
      <c r="Z2140" s="50"/>
      <c r="AA2140" s="257" t="str">
        <f t="shared" si="199"/>
        <v/>
      </c>
      <c r="AB2140" s="258" t="str">
        <f t="shared" si="200"/>
        <v/>
      </c>
      <c r="AC2140" s="258" t="str">
        <f t="shared" si="201"/>
        <v/>
      </c>
      <c r="AD2140" s="258">
        <f t="shared" si="202"/>
        <v>117147</v>
      </c>
      <c r="AE2140" s="259">
        <f t="shared" si="203"/>
        <v>117147</v>
      </c>
    </row>
    <row r="2141" spans="1:31">
      <c r="A2141" s="26"/>
      <c r="B2141" s="210" t="s">
        <v>3728</v>
      </c>
      <c r="C2141" s="211" t="s">
        <v>3729</v>
      </c>
      <c r="D2141" s="211" t="s">
        <v>111</v>
      </c>
      <c r="E2141" s="211" t="s">
        <v>107</v>
      </c>
      <c r="F2141" s="241" t="s">
        <v>108</v>
      </c>
      <c r="G2141" s="357">
        <v>0.5</v>
      </c>
      <c r="H2141" s="360">
        <v>12068.694811704399</v>
      </c>
      <c r="I2141" s="365">
        <v>111.62041035606889</v>
      </c>
      <c r="J2141" s="332">
        <f>Table1[[#This Row],[Embellishment Area (m2)]]*Table1[[#This Row],[Construction Unit Rate ($/m)]]*Table1[[#This Row],[Embellishment Area Factor]]</f>
        <v>673556.33367230231</v>
      </c>
      <c r="K2141" s="246">
        <v>0</v>
      </c>
      <c r="L2141" s="337">
        <v>66.125722619436161</v>
      </c>
      <c r="M2141" s="88">
        <f>Table1[[#This Row],[Size of land (m2)]]*Table1[[#This Row],[Land Unit Rate ($/m2)]]</f>
        <v>0</v>
      </c>
      <c r="N2141" s="244">
        <v>2021</v>
      </c>
      <c r="O2141" s="202">
        <f>ROUND(IF(Table1[[#This Row],[Valuation Year]]=2016,(Table1[[#This Row],[Total Construction Cost ($)]]+Table1[[#This Row],[Land Value]])*('General Input Sheet'!$G$38/'General Input Sheet'!$G$43),Table1[[#This Row],[Total Construction Cost ($)]]+Table1[[#This Row],[Land Value]]),0)</f>
        <v>673556</v>
      </c>
      <c r="P2141" s="123" t="str" cm="1">
        <f t="array" ref="P2141">_xlfn.IFS(Table1[[#This Row],[Asset Class]]&lt;&gt;"Local","y",P$11=$E2141,"y",Table1[[#This Row],[Asset Class]]="Local","")</f>
        <v>y</v>
      </c>
      <c r="Q2141" s="86" t="str" cm="1">
        <f t="array" ref="Q2141">_xlfn.IFS(Table1[[#This Row],[Asset Class]]&lt;&gt;"Local","y",Q$11=$E2141,"y",Table1[[#This Row],[Asset Class]]="Local","")</f>
        <v/>
      </c>
      <c r="R2141" s="86" t="str" cm="1">
        <f t="array" ref="R2141">_xlfn.IFS(Table1[[#This Row],[Asset Class]]&lt;&gt;"Local","y",R$11=$E2141,"y",Table1[[#This Row],[Asset Class]]="Local","")</f>
        <v/>
      </c>
      <c r="S2141" s="341" t="str" cm="1">
        <f t="array" ref="S2141">_xlfn.IFS(Table1[[#This Row],[Asset Class]]&lt;&gt;"Local","y",S$11=$E2141,"y",Table1[[#This Row],[Asset Class]]="Local","")</f>
        <v/>
      </c>
      <c r="T2141" s="50"/>
      <c r="U2141" s="95">
        <f>IF(Table1[[#This Row],[Asset Class]]&lt;&gt;"Local",0.25,IF(P2141="y",1,""))</f>
        <v>1</v>
      </c>
      <c r="V2141" s="415" t="str">
        <f>IF(Table1[[#This Row],[Asset Class]]&lt;&gt;"Local",0.25,IF(Q2141="y",1,""))</f>
        <v/>
      </c>
      <c r="W2141" s="415" t="str">
        <f>IF(Table1[[#This Row],[Asset Class]]&lt;&gt;"Local",0.25,IF(R2141="y",1,""))</f>
        <v/>
      </c>
      <c r="X2141" s="415" t="str">
        <f>IF(Table1[[#This Row],[Asset Class]]&lt;&gt;"Local",0.25,IF(S2141="y",1,""))</f>
        <v/>
      </c>
      <c r="Y2141" s="95">
        <f t="shared" si="198"/>
        <v>1</v>
      </c>
      <c r="Z2141" s="50"/>
      <c r="AA2141" s="257">
        <f t="shared" si="199"/>
        <v>673556</v>
      </c>
      <c r="AB2141" s="258" t="str">
        <f t="shared" si="200"/>
        <v/>
      </c>
      <c r="AC2141" s="258" t="str">
        <f t="shared" si="201"/>
        <v/>
      </c>
      <c r="AD2141" s="258" t="str">
        <f t="shared" si="202"/>
        <v/>
      </c>
      <c r="AE2141" s="259">
        <f t="shared" si="203"/>
        <v>673556</v>
      </c>
    </row>
    <row r="2142" spans="1:31">
      <c r="A2142" s="26"/>
      <c r="B2142" s="210" t="s">
        <v>3730</v>
      </c>
      <c r="C2142" s="211" t="s">
        <v>3731</v>
      </c>
      <c r="D2142" s="211" t="s">
        <v>111</v>
      </c>
      <c r="E2142" s="211" t="s">
        <v>102</v>
      </c>
      <c r="F2142" s="241" t="s">
        <v>108</v>
      </c>
      <c r="G2142" s="357">
        <v>0.5</v>
      </c>
      <c r="H2142" s="360">
        <v>4345.6923961171497</v>
      </c>
      <c r="I2142" s="365">
        <v>143.96305955739601</v>
      </c>
      <c r="J2142" s="332">
        <f>Table1[[#This Row],[Embellishment Area (m2)]]*Table1[[#This Row],[Construction Unit Rate ($/m)]]*Table1[[#This Row],[Embellishment Area Factor]]</f>
        <v>312809.58662016806</v>
      </c>
      <c r="K2142" s="246">
        <v>0</v>
      </c>
      <c r="L2142" s="337">
        <v>39.027494808321961</v>
      </c>
      <c r="M2142" s="88">
        <f>Table1[[#This Row],[Size of land (m2)]]*Table1[[#This Row],[Land Unit Rate ($/m2)]]</f>
        <v>0</v>
      </c>
      <c r="N2142" s="244">
        <v>2021</v>
      </c>
      <c r="O2142" s="202">
        <f>ROUND(IF(Table1[[#This Row],[Valuation Year]]=2016,(Table1[[#This Row],[Total Construction Cost ($)]]+Table1[[#This Row],[Land Value]])*('General Input Sheet'!$G$38/'General Input Sheet'!$G$43),Table1[[#This Row],[Total Construction Cost ($)]]+Table1[[#This Row],[Land Value]]),0)</f>
        <v>312810</v>
      </c>
      <c r="P2142" s="123" t="str" cm="1">
        <f t="array" ref="P2142">_xlfn.IFS(Table1[[#This Row],[Asset Class]]&lt;&gt;"Local","y",P$11=$E2142,"y",Table1[[#This Row],[Asset Class]]="Local","")</f>
        <v/>
      </c>
      <c r="Q2142" s="86" t="str" cm="1">
        <f t="array" ref="Q2142">_xlfn.IFS(Table1[[#This Row],[Asset Class]]&lt;&gt;"Local","y",Q$11=$E2142,"y",Table1[[#This Row],[Asset Class]]="Local","")</f>
        <v/>
      </c>
      <c r="R2142" s="86" t="str" cm="1">
        <f t="array" ref="R2142">_xlfn.IFS(Table1[[#This Row],[Asset Class]]&lt;&gt;"Local","y",R$11=$E2142,"y",Table1[[#This Row],[Asset Class]]="Local","")</f>
        <v>y</v>
      </c>
      <c r="S2142" s="341" t="str" cm="1">
        <f t="array" ref="S2142">_xlfn.IFS(Table1[[#This Row],[Asset Class]]&lt;&gt;"Local","y",S$11=$E2142,"y",Table1[[#This Row],[Asset Class]]="Local","")</f>
        <v/>
      </c>
      <c r="T2142" s="50"/>
      <c r="U2142" s="95" t="str">
        <f>IF(Table1[[#This Row],[Asset Class]]&lt;&gt;"Local",0.25,IF(P2142="y",1,""))</f>
        <v/>
      </c>
      <c r="V2142" s="415" t="str">
        <f>IF(Table1[[#This Row],[Asset Class]]&lt;&gt;"Local",0.25,IF(Q2142="y",1,""))</f>
        <v/>
      </c>
      <c r="W2142" s="415">
        <f>IF(Table1[[#This Row],[Asset Class]]&lt;&gt;"Local",0.25,IF(R2142="y",1,""))</f>
        <v>1</v>
      </c>
      <c r="X2142" s="415" t="str">
        <f>IF(Table1[[#This Row],[Asset Class]]&lt;&gt;"Local",0.25,IF(S2142="y",1,""))</f>
        <v/>
      </c>
      <c r="Y2142" s="95">
        <f t="shared" si="198"/>
        <v>1</v>
      </c>
      <c r="Z2142" s="50"/>
      <c r="AA2142" s="257" t="str">
        <f t="shared" si="199"/>
        <v/>
      </c>
      <c r="AB2142" s="258" t="str">
        <f t="shared" si="200"/>
        <v/>
      </c>
      <c r="AC2142" s="258">
        <f t="shared" si="201"/>
        <v>312810</v>
      </c>
      <c r="AD2142" s="258" t="str">
        <f t="shared" si="202"/>
        <v/>
      </c>
      <c r="AE2142" s="259">
        <f t="shared" si="203"/>
        <v>312810</v>
      </c>
    </row>
    <row r="2143" spans="1:31">
      <c r="A2143" s="26"/>
      <c r="B2143" s="210" t="s">
        <v>3732</v>
      </c>
      <c r="C2143" s="211" t="s">
        <v>3733</v>
      </c>
      <c r="D2143" s="211" t="s">
        <v>111</v>
      </c>
      <c r="E2143" s="211" t="s">
        <v>114</v>
      </c>
      <c r="F2143" s="241" t="s">
        <v>108</v>
      </c>
      <c r="G2143" s="357">
        <v>0.5</v>
      </c>
      <c r="H2143" s="360">
        <v>11033.557811180604</v>
      </c>
      <c r="I2143" s="365">
        <v>77.371645491830151</v>
      </c>
      <c r="J2143" s="332">
        <f>Table1[[#This Row],[Embellishment Area (m2)]]*Table1[[#This Row],[Construction Unit Rate ($/m)]]*Table1[[#This Row],[Embellishment Area Factor]]</f>
        <v>426842.26174013957</v>
      </c>
      <c r="K2143" s="246">
        <v>0</v>
      </c>
      <c r="L2143" s="337">
        <v>51.919695325664051</v>
      </c>
      <c r="M2143" s="88">
        <f>Table1[[#This Row],[Size of land (m2)]]*Table1[[#This Row],[Land Unit Rate ($/m2)]]</f>
        <v>0</v>
      </c>
      <c r="N2143" s="244">
        <v>2021</v>
      </c>
      <c r="O2143" s="202">
        <f>ROUND(IF(Table1[[#This Row],[Valuation Year]]=2016,(Table1[[#This Row],[Total Construction Cost ($)]]+Table1[[#This Row],[Land Value]])*('General Input Sheet'!$G$38/'General Input Sheet'!$G$43),Table1[[#This Row],[Total Construction Cost ($)]]+Table1[[#This Row],[Land Value]]),0)</f>
        <v>426842</v>
      </c>
      <c r="P2143" s="123" t="str" cm="1">
        <f t="array" ref="P2143">_xlfn.IFS(Table1[[#This Row],[Asset Class]]&lt;&gt;"Local","y",P$11=$E2143,"y",Table1[[#This Row],[Asset Class]]="Local","")</f>
        <v/>
      </c>
      <c r="Q2143" s="86" t="str" cm="1">
        <f t="array" ref="Q2143">_xlfn.IFS(Table1[[#This Row],[Asset Class]]&lt;&gt;"Local","y",Q$11=$E2143,"y",Table1[[#This Row],[Asset Class]]="Local","")</f>
        <v/>
      </c>
      <c r="R2143" s="86" t="str" cm="1">
        <f t="array" ref="R2143">_xlfn.IFS(Table1[[#This Row],[Asset Class]]&lt;&gt;"Local","y",R$11=$E2143,"y",Table1[[#This Row],[Asset Class]]="Local","")</f>
        <v/>
      </c>
      <c r="S2143" s="341" t="str" cm="1">
        <f t="array" ref="S2143">_xlfn.IFS(Table1[[#This Row],[Asset Class]]&lt;&gt;"Local","y",S$11=$E2143,"y",Table1[[#This Row],[Asset Class]]="Local","")</f>
        <v>y</v>
      </c>
      <c r="T2143" s="50"/>
      <c r="U2143" s="95" t="str">
        <f>IF(Table1[[#This Row],[Asset Class]]&lt;&gt;"Local",0.25,IF(P2143="y",1,""))</f>
        <v/>
      </c>
      <c r="V2143" s="415" t="str">
        <f>IF(Table1[[#This Row],[Asset Class]]&lt;&gt;"Local",0.25,IF(Q2143="y",1,""))</f>
        <v/>
      </c>
      <c r="W2143" s="415" t="str">
        <f>IF(Table1[[#This Row],[Asset Class]]&lt;&gt;"Local",0.25,IF(R2143="y",1,""))</f>
        <v/>
      </c>
      <c r="X2143" s="415">
        <f>IF(Table1[[#This Row],[Asset Class]]&lt;&gt;"Local",0.25,IF(S2143="y",1,""))</f>
        <v>1</v>
      </c>
      <c r="Y2143" s="95">
        <f t="shared" si="198"/>
        <v>1</v>
      </c>
      <c r="Z2143" s="50"/>
      <c r="AA2143" s="257" t="str">
        <f t="shared" si="199"/>
        <v/>
      </c>
      <c r="AB2143" s="258" t="str">
        <f t="shared" si="200"/>
        <v/>
      </c>
      <c r="AC2143" s="258" t="str">
        <f t="shared" si="201"/>
        <v/>
      </c>
      <c r="AD2143" s="258">
        <f t="shared" si="202"/>
        <v>426842</v>
      </c>
      <c r="AE2143" s="259">
        <f t="shared" si="203"/>
        <v>426842</v>
      </c>
    </row>
    <row r="2144" spans="1:31">
      <c r="A2144" s="26"/>
      <c r="B2144" s="210" t="s">
        <v>3734</v>
      </c>
      <c r="C2144" s="211" t="s">
        <v>3735</v>
      </c>
      <c r="D2144" s="211" t="s">
        <v>111</v>
      </c>
      <c r="E2144" s="211" t="s">
        <v>102</v>
      </c>
      <c r="F2144" s="241" t="s">
        <v>103</v>
      </c>
      <c r="G2144" s="357">
        <v>0.5</v>
      </c>
      <c r="H2144" s="360">
        <v>5050.2430697080254</v>
      </c>
      <c r="I2144" s="365">
        <v>143.96305955739601</v>
      </c>
      <c r="J2144" s="332">
        <f>Table1[[#This Row],[Embellishment Area (m2)]]*Table1[[#This Row],[Construction Unit Rate ($/m)]]*Table1[[#This Row],[Embellishment Area Factor]]</f>
        <v>363524.22191185143</v>
      </c>
      <c r="K2144" s="246">
        <v>0</v>
      </c>
      <c r="L2144" s="337">
        <v>39.027494808321961</v>
      </c>
      <c r="M2144" s="88">
        <f>Table1[[#This Row],[Size of land (m2)]]*Table1[[#This Row],[Land Unit Rate ($/m2)]]</f>
        <v>0</v>
      </c>
      <c r="N2144" s="244">
        <v>2021</v>
      </c>
      <c r="O2144" s="202">
        <f>ROUND(IF(Table1[[#This Row],[Valuation Year]]=2016,(Table1[[#This Row],[Total Construction Cost ($)]]+Table1[[#This Row],[Land Value]])*('General Input Sheet'!$G$38/'General Input Sheet'!$G$43),Table1[[#This Row],[Total Construction Cost ($)]]+Table1[[#This Row],[Land Value]]),0)</f>
        <v>363524</v>
      </c>
      <c r="P2144" s="123" t="str" cm="1">
        <f t="array" ref="P2144">_xlfn.IFS(Table1[[#This Row],[Asset Class]]&lt;&gt;"Local","y",P$11=$E2144,"y",Table1[[#This Row],[Asset Class]]="Local","")</f>
        <v/>
      </c>
      <c r="Q2144" s="86" t="str" cm="1">
        <f t="array" ref="Q2144">_xlfn.IFS(Table1[[#This Row],[Asset Class]]&lt;&gt;"Local","y",Q$11=$E2144,"y",Table1[[#This Row],[Asset Class]]="Local","")</f>
        <v/>
      </c>
      <c r="R2144" s="86" t="str" cm="1">
        <f t="array" ref="R2144">_xlfn.IFS(Table1[[#This Row],[Asset Class]]&lt;&gt;"Local","y",R$11=$E2144,"y",Table1[[#This Row],[Asset Class]]="Local","")</f>
        <v>y</v>
      </c>
      <c r="S2144" s="341" t="str" cm="1">
        <f t="array" ref="S2144">_xlfn.IFS(Table1[[#This Row],[Asset Class]]&lt;&gt;"Local","y",S$11=$E2144,"y",Table1[[#This Row],[Asset Class]]="Local","")</f>
        <v/>
      </c>
      <c r="T2144" s="50"/>
      <c r="U2144" s="95" t="str">
        <f>IF(Table1[[#This Row],[Asset Class]]&lt;&gt;"Local",0.25,IF(P2144="y",1,""))</f>
        <v/>
      </c>
      <c r="V2144" s="415" t="str">
        <f>IF(Table1[[#This Row],[Asset Class]]&lt;&gt;"Local",0.25,IF(Q2144="y",1,""))</f>
        <v/>
      </c>
      <c r="W2144" s="415">
        <f>IF(Table1[[#This Row],[Asset Class]]&lt;&gt;"Local",0.25,IF(R2144="y",1,""))</f>
        <v>1</v>
      </c>
      <c r="X2144" s="415" t="str">
        <f>IF(Table1[[#This Row],[Asset Class]]&lt;&gt;"Local",0.25,IF(S2144="y",1,""))</f>
        <v/>
      </c>
      <c r="Y2144" s="95">
        <f t="shared" si="198"/>
        <v>1</v>
      </c>
      <c r="Z2144" s="50"/>
      <c r="AA2144" s="257" t="str">
        <f t="shared" si="199"/>
        <v/>
      </c>
      <c r="AB2144" s="258" t="str">
        <f t="shared" si="200"/>
        <v/>
      </c>
      <c r="AC2144" s="258">
        <f t="shared" si="201"/>
        <v>363524</v>
      </c>
      <c r="AD2144" s="258" t="str">
        <f t="shared" si="202"/>
        <v/>
      </c>
      <c r="AE2144" s="259">
        <f t="shared" si="203"/>
        <v>363524</v>
      </c>
    </row>
    <row r="2145" spans="1:31">
      <c r="A2145" s="26"/>
      <c r="B2145" s="210" t="s">
        <v>3736</v>
      </c>
      <c r="C2145" s="211" t="s">
        <v>3737</v>
      </c>
      <c r="D2145" s="211" t="s">
        <v>111</v>
      </c>
      <c r="E2145" s="211" t="s">
        <v>102</v>
      </c>
      <c r="F2145" s="241" t="s">
        <v>108</v>
      </c>
      <c r="G2145" s="357">
        <v>0.5</v>
      </c>
      <c r="H2145" s="360">
        <v>12935.302010788546</v>
      </c>
      <c r="I2145" s="365">
        <v>143.96305955739601</v>
      </c>
      <c r="J2145" s="332">
        <f>Table1[[#This Row],[Embellishment Area (m2)]]*Table1[[#This Row],[Construction Unit Rate ($/m)]]*Table1[[#This Row],[Embellishment Area Factor]]</f>
        <v>931102.82688602793</v>
      </c>
      <c r="K2145" s="246">
        <v>0</v>
      </c>
      <c r="L2145" s="337">
        <v>39.027494808321961</v>
      </c>
      <c r="M2145" s="88">
        <f>Table1[[#This Row],[Size of land (m2)]]*Table1[[#This Row],[Land Unit Rate ($/m2)]]</f>
        <v>0</v>
      </c>
      <c r="N2145" s="244">
        <v>2021</v>
      </c>
      <c r="O2145" s="202">
        <f>ROUND(IF(Table1[[#This Row],[Valuation Year]]=2016,(Table1[[#This Row],[Total Construction Cost ($)]]+Table1[[#This Row],[Land Value]])*('General Input Sheet'!$G$38/'General Input Sheet'!$G$43),Table1[[#This Row],[Total Construction Cost ($)]]+Table1[[#This Row],[Land Value]]),0)</f>
        <v>931103</v>
      </c>
      <c r="P2145" s="123" t="str" cm="1">
        <f t="array" ref="P2145">_xlfn.IFS(Table1[[#This Row],[Asset Class]]&lt;&gt;"Local","y",P$11=$E2145,"y",Table1[[#This Row],[Asset Class]]="Local","")</f>
        <v/>
      </c>
      <c r="Q2145" s="86" t="str" cm="1">
        <f t="array" ref="Q2145">_xlfn.IFS(Table1[[#This Row],[Asset Class]]&lt;&gt;"Local","y",Q$11=$E2145,"y",Table1[[#This Row],[Asset Class]]="Local","")</f>
        <v/>
      </c>
      <c r="R2145" s="86" t="str" cm="1">
        <f t="array" ref="R2145">_xlfn.IFS(Table1[[#This Row],[Asset Class]]&lt;&gt;"Local","y",R$11=$E2145,"y",Table1[[#This Row],[Asset Class]]="Local","")</f>
        <v>y</v>
      </c>
      <c r="S2145" s="341" t="str" cm="1">
        <f t="array" ref="S2145">_xlfn.IFS(Table1[[#This Row],[Asset Class]]&lt;&gt;"Local","y",S$11=$E2145,"y",Table1[[#This Row],[Asset Class]]="Local","")</f>
        <v/>
      </c>
      <c r="T2145" s="50"/>
      <c r="U2145" s="95" t="str">
        <f>IF(Table1[[#This Row],[Asset Class]]&lt;&gt;"Local",0.25,IF(P2145="y",1,""))</f>
        <v/>
      </c>
      <c r="V2145" s="415" t="str">
        <f>IF(Table1[[#This Row],[Asset Class]]&lt;&gt;"Local",0.25,IF(Q2145="y",1,""))</f>
        <v/>
      </c>
      <c r="W2145" s="415">
        <f>IF(Table1[[#This Row],[Asset Class]]&lt;&gt;"Local",0.25,IF(R2145="y",1,""))</f>
        <v>1</v>
      </c>
      <c r="X2145" s="415" t="str">
        <f>IF(Table1[[#This Row],[Asset Class]]&lt;&gt;"Local",0.25,IF(S2145="y",1,""))</f>
        <v/>
      </c>
      <c r="Y2145" s="95">
        <f t="shared" si="198"/>
        <v>1</v>
      </c>
      <c r="Z2145" s="50"/>
      <c r="AA2145" s="257" t="str">
        <f t="shared" si="199"/>
        <v/>
      </c>
      <c r="AB2145" s="258" t="str">
        <f t="shared" si="200"/>
        <v/>
      </c>
      <c r="AC2145" s="258">
        <f t="shared" si="201"/>
        <v>931103</v>
      </c>
      <c r="AD2145" s="258" t="str">
        <f t="shared" si="202"/>
        <v/>
      </c>
      <c r="AE2145" s="259">
        <f t="shared" si="203"/>
        <v>931103</v>
      </c>
    </row>
    <row r="2146" spans="1:31">
      <c r="A2146" s="26"/>
      <c r="B2146" s="210" t="s">
        <v>3738</v>
      </c>
      <c r="C2146" s="211" t="s">
        <v>3739</v>
      </c>
      <c r="D2146" s="211" t="s">
        <v>111</v>
      </c>
      <c r="E2146" s="211" t="s">
        <v>102</v>
      </c>
      <c r="F2146" s="241" t="s">
        <v>103</v>
      </c>
      <c r="G2146" s="357">
        <v>0.5</v>
      </c>
      <c r="H2146" s="360">
        <v>1295.3928469236755</v>
      </c>
      <c r="I2146" s="365">
        <v>143.96305955739601</v>
      </c>
      <c r="J2146" s="332">
        <f>Table1[[#This Row],[Embellishment Area (m2)]]*Table1[[#This Row],[Construction Unit Rate ($/m)]]*Table1[[#This Row],[Embellishment Area Factor]]</f>
        <v>93244.358785948934</v>
      </c>
      <c r="K2146" s="246">
        <v>0</v>
      </c>
      <c r="L2146" s="337">
        <v>39.027494808321961</v>
      </c>
      <c r="M2146" s="88">
        <f>Table1[[#This Row],[Size of land (m2)]]*Table1[[#This Row],[Land Unit Rate ($/m2)]]</f>
        <v>0</v>
      </c>
      <c r="N2146" s="244">
        <v>2021</v>
      </c>
      <c r="O2146" s="202">
        <f>ROUND(IF(Table1[[#This Row],[Valuation Year]]=2016,(Table1[[#This Row],[Total Construction Cost ($)]]+Table1[[#This Row],[Land Value]])*('General Input Sheet'!$G$38/'General Input Sheet'!$G$43),Table1[[#This Row],[Total Construction Cost ($)]]+Table1[[#This Row],[Land Value]]),0)</f>
        <v>93244</v>
      </c>
      <c r="P2146" s="123" t="str" cm="1">
        <f t="array" ref="P2146">_xlfn.IFS(Table1[[#This Row],[Asset Class]]&lt;&gt;"Local","y",P$11=$E2146,"y",Table1[[#This Row],[Asset Class]]="Local","")</f>
        <v/>
      </c>
      <c r="Q2146" s="86" t="str" cm="1">
        <f t="array" ref="Q2146">_xlfn.IFS(Table1[[#This Row],[Asset Class]]&lt;&gt;"Local","y",Q$11=$E2146,"y",Table1[[#This Row],[Asset Class]]="Local","")</f>
        <v/>
      </c>
      <c r="R2146" s="86" t="str" cm="1">
        <f t="array" ref="R2146">_xlfn.IFS(Table1[[#This Row],[Asset Class]]&lt;&gt;"Local","y",R$11=$E2146,"y",Table1[[#This Row],[Asset Class]]="Local","")</f>
        <v>y</v>
      </c>
      <c r="S2146" s="341" t="str" cm="1">
        <f t="array" ref="S2146">_xlfn.IFS(Table1[[#This Row],[Asset Class]]&lt;&gt;"Local","y",S$11=$E2146,"y",Table1[[#This Row],[Asset Class]]="Local","")</f>
        <v/>
      </c>
      <c r="T2146" s="50"/>
      <c r="U2146" s="95" t="str">
        <f>IF(Table1[[#This Row],[Asset Class]]&lt;&gt;"Local",0.25,IF(P2146="y",1,""))</f>
        <v/>
      </c>
      <c r="V2146" s="415" t="str">
        <f>IF(Table1[[#This Row],[Asset Class]]&lt;&gt;"Local",0.25,IF(Q2146="y",1,""))</f>
        <v/>
      </c>
      <c r="W2146" s="415">
        <f>IF(Table1[[#This Row],[Asset Class]]&lt;&gt;"Local",0.25,IF(R2146="y",1,""))</f>
        <v>1</v>
      </c>
      <c r="X2146" s="415" t="str">
        <f>IF(Table1[[#This Row],[Asset Class]]&lt;&gt;"Local",0.25,IF(S2146="y",1,""))</f>
        <v/>
      </c>
      <c r="Y2146" s="95">
        <f t="shared" si="198"/>
        <v>1</v>
      </c>
      <c r="Z2146" s="50"/>
      <c r="AA2146" s="257" t="str">
        <f t="shared" si="199"/>
        <v/>
      </c>
      <c r="AB2146" s="258" t="str">
        <f t="shared" si="200"/>
        <v/>
      </c>
      <c r="AC2146" s="258">
        <f t="shared" si="201"/>
        <v>93244</v>
      </c>
      <c r="AD2146" s="258" t="str">
        <f t="shared" si="202"/>
        <v/>
      </c>
      <c r="AE2146" s="259">
        <f t="shared" si="203"/>
        <v>93244</v>
      </c>
    </row>
    <row r="2147" spans="1:31">
      <c r="A2147" s="26"/>
      <c r="B2147" s="210" t="s">
        <v>3740</v>
      </c>
      <c r="C2147" s="211" t="s">
        <v>3741</v>
      </c>
      <c r="D2147" s="211" t="s">
        <v>106</v>
      </c>
      <c r="E2147" s="211" t="s">
        <v>114</v>
      </c>
      <c r="F2147" s="241" t="s">
        <v>108</v>
      </c>
      <c r="G2147" s="357">
        <v>0.5</v>
      </c>
      <c r="H2147" s="360">
        <v>9074.5896116919794</v>
      </c>
      <c r="I2147" s="365">
        <v>566.28724924743767</v>
      </c>
      <c r="J2147" s="332">
        <f>Table1[[#This Row],[Embellishment Area (m2)]]*Table1[[#This Row],[Construction Unit Rate ($/m)]]*Table1[[#This Row],[Embellishment Area Factor]]</f>
        <v>2569412.1946272124</v>
      </c>
      <c r="K2147" s="246">
        <v>0</v>
      </c>
      <c r="L2147" s="337">
        <v>75.676903388107434</v>
      </c>
      <c r="M2147" s="88">
        <f>Table1[[#This Row],[Size of land (m2)]]*Table1[[#This Row],[Land Unit Rate ($/m2)]]</f>
        <v>0</v>
      </c>
      <c r="N2147" s="244">
        <v>2021</v>
      </c>
      <c r="O2147" s="202">
        <f>ROUND(IF(Table1[[#This Row],[Valuation Year]]=2016,(Table1[[#This Row],[Total Construction Cost ($)]]+Table1[[#This Row],[Land Value]])*('General Input Sheet'!$G$38/'General Input Sheet'!$G$43),Table1[[#This Row],[Total Construction Cost ($)]]+Table1[[#This Row],[Land Value]]),0)</f>
        <v>2569412</v>
      </c>
      <c r="P2147" s="123" t="str" cm="1">
        <f t="array" ref="P2147">_xlfn.IFS(Table1[[#This Row],[Asset Class]]&lt;&gt;"Local","y",P$11=$E2147,"y",Table1[[#This Row],[Asset Class]]="Local","")</f>
        <v>y</v>
      </c>
      <c r="Q2147" s="86" t="str" cm="1">
        <f t="array" ref="Q2147">_xlfn.IFS(Table1[[#This Row],[Asset Class]]&lt;&gt;"Local","y",Q$11=$E2147,"y",Table1[[#This Row],[Asset Class]]="Local","")</f>
        <v>y</v>
      </c>
      <c r="R2147" s="86" t="str" cm="1">
        <f t="array" ref="R2147">_xlfn.IFS(Table1[[#This Row],[Asset Class]]&lt;&gt;"Local","y",R$11=$E2147,"y",Table1[[#This Row],[Asset Class]]="Local","")</f>
        <v>y</v>
      </c>
      <c r="S2147" s="341" t="str" cm="1">
        <f t="array" ref="S2147">_xlfn.IFS(Table1[[#This Row],[Asset Class]]&lt;&gt;"Local","y",S$11=$E2147,"y",Table1[[#This Row],[Asset Class]]="Local","")</f>
        <v>y</v>
      </c>
      <c r="T2147" s="50"/>
      <c r="U2147" s="95">
        <f>IF(Table1[[#This Row],[Asset Class]]&lt;&gt;"Local",0.25,IF(P2147="y",1,""))</f>
        <v>0.25</v>
      </c>
      <c r="V2147" s="415">
        <f>IF(Table1[[#This Row],[Asset Class]]&lt;&gt;"Local",0.25,IF(Q2147="y",1,""))</f>
        <v>0.25</v>
      </c>
      <c r="W2147" s="415">
        <f>IF(Table1[[#This Row],[Asset Class]]&lt;&gt;"Local",0.25,IF(R2147="y",1,""))</f>
        <v>0.25</v>
      </c>
      <c r="X2147" s="415">
        <f>IF(Table1[[#This Row],[Asset Class]]&lt;&gt;"Local",0.25,IF(S2147="y",1,""))</f>
        <v>0.25</v>
      </c>
      <c r="Y2147" s="95">
        <f t="shared" si="198"/>
        <v>1</v>
      </c>
      <c r="Z2147" s="50"/>
      <c r="AA2147" s="257">
        <f t="shared" si="199"/>
        <v>642353</v>
      </c>
      <c r="AB2147" s="258">
        <f t="shared" si="200"/>
        <v>642353</v>
      </c>
      <c r="AC2147" s="258">
        <f t="shared" si="201"/>
        <v>642353</v>
      </c>
      <c r="AD2147" s="258">
        <f t="shared" si="202"/>
        <v>642353</v>
      </c>
      <c r="AE2147" s="259">
        <f t="shared" si="203"/>
        <v>2569412</v>
      </c>
    </row>
    <row r="2148" spans="1:31">
      <c r="A2148" s="26"/>
      <c r="B2148" s="210" t="s">
        <v>3742</v>
      </c>
      <c r="C2148" s="211" t="s">
        <v>3743</v>
      </c>
      <c r="D2148" s="211" t="s">
        <v>106</v>
      </c>
      <c r="E2148" s="211" t="s">
        <v>102</v>
      </c>
      <c r="F2148" s="241" t="s">
        <v>108</v>
      </c>
      <c r="G2148" s="357">
        <v>0.5</v>
      </c>
      <c r="H2148" s="360">
        <v>1882.944868542593</v>
      </c>
      <c r="I2148" s="365">
        <v>452.87898632773505</v>
      </c>
      <c r="J2148" s="332">
        <f>Table1[[#This Row],[Embellishment Area (m2)]]*Table1[[#This Row],[Construction Unit Rate ($/m)]]*Table1[[#This Row],[Embellishment Area Factor]]</f>
        <v>426373.08168828994</v>
      </c>
      <c r="K2148" s="246">
        <v>0</v>
      </c>
      <c r="L2148" s="337">
        <v>140.14546069071523</v>
      </c>
      <c r="M2148" s="88">
        <f>Table1[[#This Row],[Size of land (m2)]]*Table1[[#This Row],[Land Unit Rate ($/m2)]]</f>
        <v>0</v>
      </c>
      <c r="N2148" s="244">
        <v>2021</v>
      </c>
      <c r="O2148" s="202">
        <f>ROUND(IF(Table1[[#This Row],[Valuation Year]]=2016,(Table1[[#This Row],[Total Construction Cost ($)]]+Table1[[#This Row],[Land Value]])*('General Input Sheet'!$G$38/'General Input Sheet'!$G$43),Table1[[#This Row],[Total Construction Cost ($)]]+Table1[[#This Row],[Land Value]]),0)</f>
        <v>426373</v>
      </c>
      <c r="P2148" s="123" t="str" cm="1">
        <f t="array" ref="P2148">_xlfn.IFS(Table1[[#This Row],[Asset Class]]&lt;&gt;"Local","y",P$11=$E2148,"y",Table1[[#This Row],[Asset Class]]="Local","")</f>
        <v>y</v>
      </c>
      <c r="Q2148" s="86" t="str" cm="1">
        <f t="array" ref="Q2148">_xlfn.IFS(Table1[[#This Row],[Asset Class]]&lt;&gt;"Local","y",Q$11=$E2148,"y",Table1[[#This Row],[Asset Class]]="Local","")</f>
        <v>y</v>
      </c>
      <c r="R2148" s="86" t="str" cm="1">
        <f t="array" ref="R2148">_xlfn.IFS(Table1[[#This Row],[Asset Class]]&lt;&gt;"Local","y",R$11=$E2148,"y",Table1[[#This Row],[Asset Class]]="Local","")</f>
        <v>y</v>
      </c>
      <c r="S2148" s="341" t="str" cm="1">
        <f t="array" ref="S2148">_xlfn.IFS(Table1[[#This Row],[Asset Class]]&lt;&gt;"Local","y",S$11=$E2148,"y",Table1[[#This Row],[Asset Class]]="Local","")</f>
        <v>y</v>
      </c>
      <c r="T2148" s="50"/>
      <c r="U2148" s="95">
        <f>IF(Table1[[#This Row],[Asset Class]]&lt;&gt;"Local",0.25,IF(P2148="y",1,""))</f>
        <v>0.25</v>
      </c>
      <c r="V2148" s="415">
        <f>IF(Table1[[#This Row],[Asset Class]]&lt;&gt;"Local",0.25,IF(Q2148="y",1,""))</f>
        <v>0.25</v>
      </c>
      <c r="W2148" s="415">
        <f>IF(Table1[[#This Row],[Asset Class]]&lt;&gt;"Local",0.25,IF(R2148="y",1,""))</f>
        <v>0.25</v>
      </c>
      <c r="X2148" s="415">
        <f>IF(Table1[[#This Row],[Asset Class]]&lt;&gt;"Local",0.25,IF(S2148="y",1,""))</f>
        <v>0.25</v>
      </c>
      <c r="Y2148" s="95">
        <f t="shared" si="198"/>
        <v>1</v>
      </c>
      <c r="Z2148" s="50"/>
      <c r="AA2148" s="257">
        <f t="shared" si="199"/>
        <v>106593.25</v>
      </c>
      <c r="AB2148" s="258">
        <f t="shared" si="200"/>
        <v>106593.25</v>
      </c>
      <c r="AC2148" s="258">
        <f t="shared" si="201"/>
        <v>106593.25</v>
      </c>
      <c r="AD2148" s="258">
        <f t="shared" si="202"/>
        <v>106593.25</v>
      </c>
      <c r="AE2148" s="259">
        <f t="shared" si="203"/>
        <v>426373</v>
      </c>
    </row>
    <row r="2149" spans="1:31">
      <c r="A2149" s="26"/>
      <c r="B2149" s="210" t="s">
        <v>3744</v>
      </c>
      <c r="C2149" s="211" t="s">
        <v>3745</v>
      </c>
      <c r="D2149" s="211" t="s">
        <v>111</v>
      </c>
      <c r="E2149" s="211" t="s">
        <v>143</v>
      </c>
      <c r="F2149" s="241" t="s">
        <v>103</v>
      </c>
      <c r="G2149" s="357">
        <v>0.5</v>
      </c>
      <c r="H2149" s="360">
        <v>1514.4572833895925</v>
      </c>
      <c r="I2149" s="365">
        <v>115.6419902144599</v>
      </c>
      <c r="J2149" s="332">
        <f>Table1[[#This Row],[Embellishment Area (m2)]]*Table1[[#This Row],[Construction Unit Rate ($/m)]]*Table1[[#This Row],[Embellishment Area Factor]]</f>
        <v>87567.42717297838</v>
      </c>
      <c r="K2149" s="246">
        <v>0</v>
      </c>
      <c r="L2149" s="337">
        <v>85.331826959272703</v>
      </c>
      <c r="M2149" s="88">
        <f>Table1[[#This Row],[Size of land (m2)]]*Table1[[#This Row],[Land Unit Rate ($/m2)]]</f>
        <v>0</v>
      </c>
      <c r="N2149" s="244">
        <v>2021</v>
      </c>
      <c r="O2149" s="202">
        <f>ROUND(IF(Table1[[#This Row],[Valuation Year]]=2016,(Table1[[#This Row],[Total Construction Cost ($)]]+Table1[[#This Row],[Land Value]])*('General Input Sheet'!$G$38/'General Input Sheet'!$G$43),Table1[[#This Row],[Total Construction Cost ($)]]+Table1[[#This Row],[Land Value]]),0)</f>
        <v>87567</v>
      </c>
      <c r="P2149" s="123" t="str" cm="1">
        <f t="array" ref="P2149">_xlfn.IFS(Table1[[#This Row],[Asset Class]]&lt;&gt;"Local","y",P$11=$E2149,"y",Table1[[#This Row],[Asset Class]]="Local","")</f>
        <v/>
      </c>
      <c r="Q2149" s="86" t="str" cm="1">
        <f t="array" ref="Q2149">_xlfn.IFS(Table1[[#This Row],[Asset Class]]&lt;&gt;"Local","y",Q$11=$E2149,"y",Table1[[#This Row],[Asset Class]]="Local","")</f>
        <v>y</v>
      </c>
      <c r="R2149" s="86" t="str" cm="1">
        <f t="array" ref="R2149">_xlfn.IFS(Table1[[#This Row],[Asset Class]]&lt;&gt;"Local","y",R$11=$E2149,"y",Table1[[#This Row],[Asset Class]]="Local","")</f>
        <v/>
      </c>
      <c r="S2149" s="341" t="str" cm="1">
        <f t="array" ref="S2149">_xlfn.IFS(Table1[[#This Row],[Asset Class]]&lt;&gt;"Local","y",S$11=$E2149,"y",Table1[[#This Row],[Asset Class]]="Local","")</f>
        <v/>
      </c>
      <c r="T2149" s="50"/>
      <c r="U2149" s="95" t="str">
        <f>IF(Table1[[#This Row],[Asset Class]]&lt;&gt;"Local",0.25,IF(P2149="y",1,""))</f>
        <v/>
      </c>
      <c r="V2149" s="415">
        <f>IF(Table1[[#This Row],[Asset Class]]&lt;&gt;"Local",0.25,IF(Q2149="y",1,""))</f>
        <v>1</v>
      </c>
      <c r="W2149" s="415" t="str">
        <f>IF(Table1[[#This Row],[Asset Class]]&lt;&gt;"Local",0.25,IF(R2149="y",1,""))</f>
        <v/>
      </c>
      <c r="X2149" s="415" t="str">
        <f>IF(Table1[[#This Row],[Asset Class]]&lt;&gt;"Local",0.25,IF(S2149="y",1,""))</f>
        <v/>
      </c>
      <c r="Y2149" s="95">
        <f t="shared" si="198"/>
        <v>1</v>
      </c>
      <c r="Z2149" s="50"/>
      <c r="AA2149" s="257" t="str">
        <f t="shared" si="199"/>
        <v/>
      </c>
      <c r="AB2149" s="258">
        <f t="shared" si="200"/>
        <v>87567</v>
      </c>
      <c r="AC2149" s="258" t="str">
        <f t="shared" si="201"/>
        <v/>
      </c>
      <c r="AD2149" s="258" t="str">
        <f t="shared" si="202"/>
        <v/>
      </c>
      <c r="AE2149" s="259">
        <f t="shared" si="203"/>
        <v>87567</v>
      </c>
    </row>
    <row r="2150" spans="1:31">
      <c r="A2150" s="26"/>
      <c r="B2150" s="210" t="s">
        <v>3746</v>
      </c>
      <c r="C2150" s="211" t="s">
        <v>3747</v>
      </c>
      <c r="D2150" s="211" t="s">
        <v>111</v>
      </c>
      <c r="E2150" s="211" t="s">
        <v>107</v>
      </c>
      <c r="F2150" s="241" t="s">
        <v>103</v>
      </c>
      <c r="G2150" s="357">
        <v>0.5</v>
      </c>
      <c r="H2150" s="361">
        <v>2410.3477347334665</v>
      </c>
      <c r="I2150" s="365">
        <v>111.62041035606889</v>
      </c>
      <c r="J2150" s="332">
        <f>Table1[[#This Row],[Embellishment Area (m2)]]*Table1[[#This Row],[Construction Unit Rate ($/m)]]*Table1[[#This Row],[Embellishment Area Factor]]</f>
        <v>134522.00162588531</v>
      </c>
      <c r="K2150" s="248">
        <v>0</v>
      </c>
      <c r="L2150" s="337">
        <v>66.125722619436161</v>
      </c>
      <c r="M2150" s="88">
        <f>Table1[[#This Row],[Size of land (m2)]]*Table1[[#This Row],[Land Unit Rate ($/m2)]]</f>
        <v>0</v>
      </c>
      <c r="N2150" s="244">
        <v>2021</v>
      </c>
      <c r="O2150" s="88">
        <f>ROUND(IF(Table1[[#This Row],[Valuation Year]]=2016,(Table1[[#This Row],[Total Construction Cost ($)]]+Table1[[#This Row],[Land Value]])*('General Input Sheet'!$G$38/'General Input Sheet'!$G$43),Table1[[#This Row],[Total Construction Cost ($)]]+Table1[[#This Row],[Land Value]]),0)</f>
        <v>134522</v>
      </c>
      <c r="P2150" s="123" t="str" cm="1">
        <f t="array" ref="P2150">_xlfn.IFS(Table1[[#This Row],[Asset Class]]&lt;&gt;"Local","y",P$11=$E2150,"y",Table1[[#This Row],[Asset Class]]="Local","")</f>
        <v>y</v>
      </c>
      <c r="Q2150" s="86" t="str" cm="1">
        <f t="array" ref="Q2150">_xlfn.IFS(Table1[[#This Row],[Asset Class]]&lt;&gt;"Local","y",Q$11=$E2150,"y",Table1[[#This Row],[Asset Class]]="Local","")</f>
        <v/>
      </c>
      <c r="R2150" s="86" t="str" cm="1">
        <f t="array" ref="R2150">_xlfn.IFS(Table1[[#This Row],[Asset Class]]&lt;&gt;"Local","y",R$11=$E2150,"y",Table1[[#This Row],[Asset Class]]="Local","")</f>
        <v/>
      </c>
      <c r="S2150" s="341" t="str" cm="1">
        <f t="array" ref="S2150">_xlfn.IFS(Table1[[#This Row],[Asset Class]]&lt;&gt;"Local","y",S$11=$E2150,"y",Table1[[#This Row],[Asset Class]]="Local","")</f>
        <v/>
      </c>
      <c r="T2150" s="50"/>
      <c r="U2150" s="95">
        <f>IF(Table1[[#This Row],[Asset Class]]&lt;&gt;"Local",0.25,IF(P2150="y",1,""))</f>
        <v>1</v>
      </c>
      <c r="V2150" s="415" t="str">
        <f>IF(Table1[[#This Row],[Asset Class]]&lt;&gt;"Local",0.25,IF(Q2150="y",1,""))</f>
        <v/>
      </c>
      <c r="W2150" s="415" t="str">
        <f>IF(Table1[[#This Row],[Asset Class]]&lt;&gt;"Local",0.25,IF(R2150="y",1,""))</f>
        <v/>
      </c>
      <c r="X2150" s="415" t="str">
        <f>IF(Table1[[#This Row],[Asset Class]]&lt;&gt;"Local",0.25,IF(S2150="y",1,""))</f>
        <v/>
      </c>
      <c r="Y2150" s="95">
        <f t="shared" si="198"/>
        <v>1</v>
      </c>
      <c r="Z2150" s="50"/>
      <c r="AA2150" s="257">
        <f t="shared" si="199"/>
        <v>134522</v>
      </c>
      <c r="AB2150" s="258" t="str">
        <f t="shared" si="200"/>
        <v/>
      </c>
      <c r="AC2150" s="258" t="str">
        <f t="shared" si="201"/>
        <v/>
      </c>
      <c r="AD2150" s="258" t="str">
        <f t="shared" si="202"/>
        <v/>
      </c>
      <c r="AE2150" s="259">
        <f t="shared" si="203"/>
        <v>134522</v>
      </c>
    </row>
    <row r="2151" spans="1:31">
      <c r="A2151" s="26"/>
      <c r="B2151" s="210" t="s">
        <v>3746</v>
      </c>
      <c r="C2151" s="211" t="s">
        <v>3748</v>
      </c>
      <c r="D2151" s="211" t="s">
        <v>111</v>
      </c>
      <c r="E2151" s="211" t="s">
        <v>107</v>
      </c>
      <c r="F2151" s="241" t="s">
        <v>136</v>
      </c>
      <c r="G2151" s="357">
        <v>0.5</v>
      </c>
      <c r="H2151" s="360">
        <v>12193.589522293225</v>
      </c>
      <c r="I2151" s="365">
        <v>111.62041035606889</v>
      </c>
      <c r="J2151" s="332">
        <f>Table1[[#This Row],[Embellishment Area (m2)]]*Table1[[#This Row],[Construction Unit Rate ($/m)]]*Table1[[#This Row],[Embellishment Area Factor]]</f>
        <v>680526.73309591587</v>
      </c>
      <c r="K2151" s="246">
        <v>0</v>
      </c>
      <c r="L2151" s="337">
        <v>66.125722619436161</v>
      </c>
      <c r="M2151" s="88">
        <f>Table1[[#This Row],[Size of land (m2)]]*Table1[[#This Row],[Land Unit Rate ($/m2)]]</f>
        <v>0</v>
      </c>
      <c r="N2151" s="244">
        <v>2021</v>
      </c>
      <c r="O2151" s="202">
        <f>ROUND(IF(Table1[[#This Row],[Valuation Year]]=2016,(Table1[[#This Row],[Total Construction Cost ($)]]+Table1[[#This Row],[Land Value]])*('General Input Sheet'!$G$38/'General Input Sheet'!$G$43),Table1[[#This Row],[Total Construction Cost ($)]]+Table1[[#This Row],[Land Value]]),0)</f>
        <v>680527</v>
      </c>
      <c r="P2151" s="123" t="str" cm="1">
        <f t="array" ref="P2151">_xlfn.IFS(Table1[[#This Row],[Asset Class]]&lt;&gt;"Local","y",P$11=$E2151,"y",Table1[[#This Row],[Asset Class]]="Local","")</f>
        <v>y</v>
      </c>
      <c r="Q2151" s="86" t="str" cm="1">
        <f t="array" ref="Q2151">_xlfn.IFS(Table1[[#This Row],[Asset Class]]&lt;&gt;"Local","y",Q$11=$E2151,"y",Table1[[#This Row],[Asset Class]]="Local","")</f>
        <v/>
      </c>
      <c r="R2151" s="86" t="str" cm="1">
        <f t="array" ref="R2151">_xlfn.IFS(Table1[[#This Row],[Asset Class]]&lt;&gt;"Local","y",R$11=$E2151,"y",Table1[[#This Row],[Asset Class]]="Local","")</f>
        <v/>
      </c>
      <c r="S2151" s="341" t="str" cm="1">
        <f t="array" ref="S2151">_xlfn.IFS(Table1[[#This Row],[Asset Class]]&lt;&gt;"Local","y",S$11=$E2151,"y",Table1[[#This Row],[Asset Class]]="Local","")</f>
        <v/>
      </c>
      <c r="T2151" s="50"/>
      <c r="U2151" s="95">
        <f>IF(Table1[[#This Row],[Asset Class]]&lt;&gt;"Local",0.25,IF(P2151="y",1,""))</f>
        <v>1</v>
      </c>
      <c r="V2151" s="415" t="str">
        <f>IF(Table1[[#This Row],[Asset Class]]&lt;&gt;"Local",0.25,IF(Q2151="y",1,""))</f>
        <v/>
      </c>
      <c r="W2151" s="415" t="str">
        <f>IF(Table1[[#This Row],[Asset Class]]&lt;&gt;"Local",0.25,IF(R2151="y",1,""))</f>
        <v/>
      </c>
      <c r="X2151" s="415" t="str">
        <f>IF(Table1[[#This Row],[Asset Class]]&lt;&gt;"Local",0.25,IF(S2151="y",1,""))</f>
        <v/>
      </c>
      <c r="Y2151" s="95">
        <f t="shared" si="198"/>
        <v>1</v>
      </c>
      <c r="Z2151" s="50"/>
      <c r="AA2151" s="257">
        <f t="shared" si="199"/>
        <v>680527</v>
      </c>
      <c r="AB2151" s="258" t="str">
        <f t="shared" si="200"/>
        <v/>
      </c>
      <c r="AC2151" s="258" t="str">
        <f t="shared" si="201"/>
        <v/>
      </c>
      <c r="AD2151" s="258" t="str">
        <f t="shared" si="202"/>
        <v/>
      </c>
      <c r="AE2151" s="259">
        <f t="shared" si="203"/>
        <v>680527</v>
      </c>
    </row>
    <row r="2152" spans="1:31">
      <c r="A2152" s="26"/>
      <c r="B2152" s="210" t="s">
        <v>3749</v>
      </c>
      <c r="C2152" s="211" t="s">
        <v>3750</v>
      </c>
      <c r="D2152" s="211" t="s">
        <v>111</v>
      </c>
      <c r="E2152" s="211" t="s">
        <v>114</v>
      </c>
      <c r="F2152" s="241" t="s">
        <v>103</v>
      </c>
      <c r="G2152" s="357">
        <v>0.5</v>
      </c>
      <c r="H2152" s="360">
        <v>2131.4053250691054</v>
      </c>
      <c r="I2152" s="365">
        <v>77.371645491830151</v>
      </c>
      <c r="J2152" s="332">
        <f>Table1[[#This Row],[Embellishment Area (m2)]]*Table1[[#This Row],[Construction Unit Rate ($/m)]]*Table1[[#This Row],[Embellishment Area Factor]]</f>
        <v>82455.168605322906</v>
      </c>
      <c r="K2152" s="246">
        <v>0</v>
      </c>
      <c r="L2152" s="337">
        <v>51.919695325664051</v>
      </c>
      <c r="M2152" s="88">
        <f>Table1[[#This Row],[Size of land (m2)]]*Table1[[#This Row],[Land Unit Rate ($/m2)]]</f>
        <v>0</v>
      </c>
      <c r="N2152" s="244">
        <v>2021</v>
      </c>
      <c r="O2152" s="202">
        <f>ROUND(IF(Table1[[#This Row],[Valuation Year]]=2016,(Table1[[#This Row],[Total Construction Cost ($)]]+Table1[[#This Row],[Land Value]])*('General Input Sheet'!$G$38/'General Input Sheet'!$G$43),Table1[[#This Row],[Total Construction Cost ($)]]+Table1[[#This Row],[Land Value]]),0)</f>
        <v>82455</v>
      </c>
      <c r="P2152" s="123" t="str" cm="1">
        <f t="array" ref="P2152">_xlfn.IFS(Table1[[#This Row],[Asset Class]]&lt;&gt;"Local","y",P$11=$E2152,"y",Table1[[#This Row],[Asset Class]]="Local","")</f>
        <v/>
      </c>
      <c r="Q2152" s="86" t="str" cm="1">
        <f t="array" ref="Q2152">_xlfn.IFS(Table1[[#This Row],[Asset Class]]&lt;&gt;"Local","y",Q$11=$E2152,"y",Table1[[#This Row],[Asset Class]]="Local","")</f>
        <v/>
      </c>
      <c r="R2152" s="86" t="str" cm="1">
        <f t="array" ref="R2152">_xlfn.IFS(Table1[[#This Row],[Asset Class]]&lt;&gt;"Local","y",R$11=$E2152,"y",Table1[[#This Row],[Asset Class]]="Local","")</f>
        <v/>
      </c>
      <c r="S2152" s="341" t="str" cm="1">
        <f t="array" ref="S2152">_xlfn.IFS(Table1[[#This Row],[Asset Class]]&lt;&gt;"Local","y",S$11=$E2152,"y",Table1[[#This Row],[Asset Class]]="Local","")</f>
        <v>y</v>
      </c>
      <c r="T2152" s="50"/>
      <c r="U2152" s="95" t="str">
        <f>IF(Table1[[#This Row],[Asset Class]]&lt;&gt;"Local",0.25,IF(P2152="y",1,""))</f>
        <v/>
      </c>
      <c r="V2152" s="415" t="str">
        <f>IF(Table1[[#This Row],[Asset Class]]&lt;&gt;"Local",0.25,IF(Q2152="y",1,""))</f>
        <v/>
      </c>
      <c r="W2152" s="415" t="str">
        <f>IF(Table1[[#This Row],[Asset Class]]&lt;&gt;"Local",0.25,IF(R2152="y",1,""))</f>
        <v/>
      </c>
      <c r="X2152" s="415">
        <f>IF(Table1[[#This Row],[Asset Class]]&lt;&gt;"Local",0.25,IF(S2152="y",1,""))</f>
        <v>1</v>
      </c>
      <c r="Y2152" s="95">
        <f t="shared" si="198"/>
        <v>1</v>
      </c>
      <c r="Z2152" s="50"/>
      <c r="AA2152" s="257" t="str">
        <f t="shared" si="199"/>
        <v/>
      </c>
      <c r="AB2152" s="258" t="str">
        <f t="shared" si="200"/>
        <v/>
      </c>
      <c r="AC2152" s="258" t="str">
        <f t="shared" si="201"/>
        <v/>
      </c>
      <c r="AD2152" s="258">
        <f t="shared" si="202"/>
        <v>82455</v>
      </c>
      <c r="AE2152" s="259">
        <f t="shared" si="203"/>
        <v>82455</v>
      </c>
    </row>
    <row r="2153" spans="1:31">
      <c r="A2153" s="26"/>
      <c r="B2153" s="210" t="s">
        <v>3751</v>
      </c>
      <c r="C2153" s="211" t="s">
        <v>3752</v>
      </c>
      <c r="D2153" s="211" t="s">
        <v>111</v>
      </c>
      <c r="E2153" s="211" t="s">
        <v>102</v>
      </c>
      <c r="F2153" s="241" t="s">
        <v>108</v>
      </c>
      <c r="G2153" s="357">
        <v>0.5</v>
      </c>
      <c r="H2153" s="360">
        <v>1358.0270153447925</v>
      </c>
      <c r="I2153" s="365">
        <v>143.96305955739601</v>
      </c>
      <c r="J2153" s="332">
        <f>Table1[[#This Row],[Embellishment Area (m2)]]*Table1[[#This Row],[Construction Unit Rate ($/m)]]*Table1[[#This Row],[Embellishment Area Factor]]</f>
        <v>97752.862045317554</v>
      </c>
      <c r="K2153" s="246">
        <v>0</v>
      </c>
      <c r="L2153" s="337">
        <v>39.027494808321961</v>
      </c>
      <c r="M2153" s="88">
        <f>Table1[[#This Row],[Size of land (m2)]]*Table1[[#This Row],[Land Unit Rate ($/m2)]]</f>
        <v>0</v>
      </c>
      <c r="N2153" s="244">
        <v>2021</v>
      </c>
      <c r="O2153" s="202">
        <f>ROUND(IF(Table1[[#This Row],[Valuation Year]]=2016,(Table1[[#This Row],[Total Construction Cost ($)]]+Table1[[#This Row],[Land Value]])*('General Input Sheet'!$G$38/'General Input Sheet'!$G$43),Table1[[#This Row],[Total Construction Cost ($)]]+Table1[[#This Row],[Land Value]]),0)</f>
        <v>97753</v>
      </c>
      <c r="P2153" s="123" t="str" cm="1">
        <f t="array" ref="P2153">_xlfn.IFS(Table1[[#This Row],[Asset Class]]&lt;&gt;"Local","y",P$11=$E2153,"y",Table1[[#This Row],[Asset Class]]="Local","")</f>
        <v/>
      </c>
      <c r="Q2153" s="86" t="str" cm="1">
        <f t="array" ref="Q2153">_xlfn.IFS(Table1[[#This Row],[Asset Class]]&lt;&gt;"Local","y",Q$11=$E2153,"y",Table1[[#This Row],[Asset Class]]="Local","")</f>
        <v/>
      </c>
      <c r="R2153" s="86" t="str" cm="1">
        <f t="array" ref="R2153">_xlfn.IFS(Table1[[#This Row],[Asset Class]]&lt;&gt;"Local","y",R$11=$E2153,"y",Table1[[#This Row],[Asset Class]]="Local","")</f>
        <v>y</v>
      </c>
      <c r="S2153" s="341" t="str" cm="1">
        <f t="array" ref="S2153">_xlfn.IFS(Table1[[#This Row],[Asset Class]]&lt;&gt;"Local","y",S$11=$E2153,"y",Table1[[#This Row],[Asset Class]]="Local","")</f>
        <v/>
      </c>
      <c r="T2153" s="50"/>
      <c r="U2153" s="95" t="str">
        <f>IF(Table1[[#This Row],[Asset Class]]&lt;&gt;"Local",0.25,IF(P2153="y",1,""))</f>
        <v/>
      </c>
      <c r="V2153" s="415" t="str">
        <f>IF(Table1[[#This Row],[Asset Class]]&lt;&gt;"Local",0.25,IF(Q2153="y",1,""))</f>
        <v/>
      </c>
      <c r="W2153" s="415">
        <f>IF(Table1[[#This Row],[Asset Class]]&lt;&gt;"Local",0.25,IF(R2153="y",1,""))</f>
        <v>1</v>
      </c>
      <c r="X2153" s="415" t="str">
        <f>IF(Table1[[#This Row],[Asset Class]]&lt;&gt;"Local",0.25,IF(S2153="y",1,""))</f>
        <v/>
      </c>
      <c r="Y2153" s="95">
        <f t="shared" si="198"/>
        <v>1</v>
      </c>
      <c r="Z2153" s="50"/>
      <c r="AA2153" s="257" t="str">
        <f t="shared" si="199"/>
        <v/>
      </c>
      <c r="AB2153" s="258" t="str">
        <f t="shared" si="200"/>
        <v/>
      </c>
      <c r="AC2153" s="258">
        <f t="shared" si="201"/>
        <v>97753</v>
      </c>
      <c r="AD2153" s="258" t="str">
        <f t="shared" si="202"/>
        <v/>
      </c>
      <c r="AE2153" s="259">
        <f t="shared" si="203"/>
        <v>97753</v>
      </c>
    </row>
    <row r="2154" spans="1:31">
      <c r="A2154" s="26"/>
      <c r="B2154" s="210" t="s">
        <v>3751</v>
      </c>
      <c r="C2154" s="211" t="s">
        <v>3753</v>
      </c>
      <c r="D2154" s="211" t="s">
        <v>111</v>
      </c>
      <c r="E2154" s="211" t="s">
        <v>102</v>
      </c>
      <c r="F2154" s="241" t="s">
        <v>103</v>
      </c>
      <c r="G2154" s="357">
        <v>0.5</v>
      </c>
      <c r="H2154" s="360">
        <v>4093.3589172260854</v>
      </c>
      <c r="I2154" s="365">
        <v>143.96305955739601</v>
      </c>
      <c r="J2154" s="332">
        <f>Table1[[#This Row],[Embellishment Area (m2)]]*Table1[[#This Row],[Construction Unit Rate ($/m)]]*Table1[[#This Row],[Embellishment Area Factor]]</f>
        <v>294646.23679520848</v>
      </c>
      <c r="K2154" s="246">
        <v>0</v>
      </c>
      <c r="L2154" s="337">
        <v>39.027494808321961</v>
      </c>
      <c r="M2154" s="88">
        <f>Table1[[#This Row],[Size of land (m2)]]*Table1[[#This Row],[Land Unit Rate ($/m2)]]</f>
        <v>0</v>
      </c>
      <c r="N2154" s="244">
        <v>2021</v>
      </c>
      <c r="O2154" s="202">
        <f>ROUND(IF(Table1[[#This Row],[Valuation Year]]=2016,(Table1[[#This Row],[Total Construction Cost ($)]]+Table1[[#This Row],[Land Value]])*('General Input Sheet'!$G$38/'General Input Sheet'!$G$43),Table1[[#This Row],[Total Construction Cost ($)]]+Table1[[#This Row],[Land Value]]),0)</f>
        <v>294646</v>
      </c>
      <c r="P2154" s="123" t="str" cm="1">
        <f t="array" ref="P2154">_xlfn.IFS(Table1[[#This Row],[Asset Class]]&lt;&gt;"Local","y",P$11=$E2154,"y",Table1[[#This Row],[Asset Class]]="Local","")</f>
        <v/>
      </c>
      <c r="Q2154" s="86" t="str" cm="1">
        <f t="array" ref="Q2154">_xlfn.IFS(Table1[[#This Row],[Asset Class]]&lt;&gt;"Local","y",Q$11=$E2154,"y",Table1[[#This Row],[Asset Class]]="Local","")</f>
        <v/>
      </c>
      <c r="R2154" s="86" t="str" cm="1">
        <f t="array" ref="R2154">_xlfn.IFS(Table1[[#This Row],[Asset Class]]&lt;&gt;"Local","y",R$11=$E2154,"y",Table1[[#This Row],[Asset Class]]="Local","")</f>
        <v>y</v>
      </c>
      <c r="S2154" s="341" t="str" cm="1">
        <f t="array" ref="S2154">_xlfn.IFS(Table1[[#This Row],[Asset Class]]&lt;&gt;"Local","y",S$11=$E2154,"y",Table1[[#This Row],[Asset Class]]="Local","")</f>
        <v/>
      </c>
      <c r="T2154" s="50"/>
      <c r="U2154" s="95" t="str">
        <f>IF(Table1[[#This Row],[Asset Class]]&lt;&gt;"Local",0.25,IF(P2154="y",1,""))</f>
        <v/>
      </c>
      <c r="V2154" s="415" t="str">
        <f>IF(Table1[[#This Row],[Asset Class]]&lt;&gt;"Local",0.25,IF(Q2154="y",1,""))</f>
        <v/>
      </c>
      <c r="W2154" s="415">
        <f>IF(Table1[[#This Row],[Asset Class]]&lt;&gt;"Local",0.25,IF(R2154="y",1,""))</f>
        <v>1</v>
      </c>
      <c r="X2154" s="415" t="str">
        <f>IF(Table1[[#This Row],[Asset Class]]&lt;&gt;"Local",0.25,IF(S2154="y",1,""))</f>
        <v/>
      </c>
      <c r="Y2154" s="95">
        <f t="shared" si="198"/>
        <v>1</v>
      </c>
      <c r="Z2154" s="50"/>
      <c r="AA2154" s="257" t="str">
        <f t="shared" si="199"/>
        <v/>
      </c>
      <c r="AB2154" s="258" t="str">
        <f t="shared" si="200"/>
        <v/>
      </c>
      <c r="AC2154" s="258">
        <f t="shared" si="201"/>
        <v>294646</v>
      </c>
      <c r="AD2154" s="258" t="str">
        <f t="shared" si="202"/>
        <v/>
      </c>
      <c r="AE2154" s="259">
        <f t="shared" si="203"/>
        <v>294646</v>
      </c>
    </row>
    <row r="2155" spans="1:31">
      <c r="A2155" s="26"/>
      <c r="B2155" s="210" t="s">
        <v>3751</v>
      </c>
      <c r="C2155" s="211" t="s">
        <v>3754</v>
      </c>
      <c r="D2155" s="211" t="s">
        <v>111</v>
      </c>
      <c r="E2155" s="211" t="s">
        <v>102</v>
      </c>
      <c r="F2155" s="241" t="s">
        <v>108</v>
      </c>
      <c r="G2155" s="357">
        <v>0.5</v>
      </c>
      <c r="H2155" s="360">
        <v>2731.1441908692404</v>
      </c>
      <c r="I2155" s="365">
        <v>143.96305955739601</v>
      </c>
      <c r="J2155" s="332">
        <f>Table1[[#This Row],[Embellishment Area (m2)]]*Table1[[#This Row],[Construction Unit Rate ($/m)]]*Table1[[#This Row],[Embellishment Area Factor]]</f>
        <v>196591.9369049723</v>
      </c>
      <c r="K2155" s="246">
        <v>0</v>
      </c>
      <c r="L2155" s="337">
        <v>39.027494808321961</v>
      </c>
      <c r="M2155" s="88">
        <f>Table1[[#This Row],[Size of land (m2)]]*Table1[[#This Row],[Land Unit Rate ($/m2)]]</f>
        <v>0</v>
      </c>
      <c r="N2155" s="244">
        <v>2021</v>
      </c>
      <c r="O2155" s="202">
        <f>ROUND(IF(Table1[[#This Row],[Valuation Year]]=2016,(Table1[[#This Row],[Total Construction Cost ($)]]+Table1[[#This Row],[Land Value]])*('General Input Sheet'!$G$38/'General Input Sheet'!$G$43),Table1[[#This Row],[Total Construction Cost ($)]]+Table1[[#This Row],[Land Value]]),0)</f>
        <v>196592</v>
      </c>
      <c r="P2155" s="123" t="str" cm="1">
        <f t="array" ref="P2155">_xlfn.IFS(Table1[[#This Row],[Asset Class]]&lt;&gt;"Local","y",P$11=$E2155,"y",Table1[[#This Row],[Asset Class]]="Local","")</f>
        <v/>
      </c>
      <c r="Q2155" s="86" t="str" cm="1">
        <f t="array" ref="Q2155">_xlfn.IFS(Table1[[#This Row],[Asset Class]]&lt;&gt;"Local","y",Q$11=$E2155,"y",Table1[[#This Row],[Asset Class]]="Local","")</f>
        <v/>
      </c>
      <c r="R2155" s="86" t="str" cm="1">
        <f t="array" ref="R2155">_xlfn.IFS(Table1[[#This Row],[Asset Class]]&lt;&gt;"Local","y",R$11=$E2155,"y",Table1[[#This Row],[Asset Class]]="Local","")</f>
        <v>y</v>
      </c>
      <c r="S2155" s="341" t="str" cm="1">
        <f t="array" ref="S2155">_xlfn.IFS(Table1[[#This Row],[Asset Class]]&lt;&gt;"Local","y",S$11=$E2155,"y",Table1[[#This Row],[Asset Class]]="Local","")</f>
        <v/>
      </c>
      <c r="T2155" s="50"/>
      <c r="U2155" s="95" t="str">
        <f>IF(Table1[[#This Row],[Asset Class]]&lt;&gt;"Local",0.25,IF(P2155="y",1,""))</f>
        <v/>
      </c>
      <c r="V2155" s="415" t="str">
        <f>IF(Table1[[#This Row],[Asset Class]]&lt;&gt;"Local",0.25,IF(Q2155="y",1,""))</f>
        <v/>
      </c>
      <c r="W2155" s="415">
        <f>IF(Table1[[#This Row],[Asset Class]]&lt;&gt;"Local",0.25,IF(R2155="y",1,""))</f>
        <v>1</v>
      </c>
      <c r="X2155" s="415" t="str">
        <f>IF(Table1[[#This Row],[Asset Class]]&lt;&gt;"Local",0.25,IF(S2155="y",1,""))</f>
        <v/>
      </c>
      <c r="Y2155" s="95">
        <f t="shared" si="198"/>
        <v>1</v>
      </c>
      <c r="Z2155" s="50"/>
      <c r="AA2155" s="257" t="str">
        <f t="shared" si="199"/>
        <v/>
      </c>
      <c r="AB2155" s="258" t="str">
        <f t="shared" si="200"/>
        <v/>
      </c>
      <c r="AC2155" s="258">
        <f t="shared" si="201"/>
        <v>196592</v>
      </c>
      <c r="AD2155" s="258" t="str">
        <f t="shared" si="202"/>
        <v/>
      </c>
      <c r="AE2155" s="259">
        <f t="shared" si="203"/>
        <v>196592</v>
      </c>
    </row>
    <row r="2156" spans="1:31">
      <c r="A2156" s="26"/>
      <c r="B2156" s="210" t="s">
        <v>3751</v>
      </c>
      <c r="C2156" s="211" t="s">
        <v>3755</v>
      </c>
      <c r="D2156" s="211" t="s">
        <v>111</v>
      </c>
      <c r="E2156" s="211" t="s">
        <v>102</v>
      </c>
      <c r="F2156" s="241" t="s">
        <v>108</v>
      </c>
      <c r="G2156" s="357">
        <v>0.5</v>
      </c>
      <c r="H2156" s="360">
        <v>296.47628733038903</v>
      </c>
      <c r="I2156" s="365">
        <v>143.96305955739601</v>
      </c>
      <c r="J2156" s="332">
        <f>Table1[[#This Row],[Embellishment Area (m2)]]*Table1[[#This Row],[Construction Unit Rate ($/m)]]*Table1[[#This Row],[Embellishment Area Factor]]</f>
        <v>21340.816705150224</v>
      </c>
      <c r="K2156" s="246">
        <v>0</v>
      </c>
      <c r="L2156" s="337">
        <v>39.027494808321961</v>
      </c>
      <c r="M2156" s="88">
        <f>Table1[[#This Row],[Size of land (m2)]]*Table1[[#This Row],[Land Unit Rate ($/m2)]]</f>
        <v>0</v>
      </c>
      <c r="N2156" s="244">
        <v>2021</v>
      </c>
      <c r="O2156" s="202">
        <f>ROUND(IF(Table1[[#This Row],[Valuation Year]]=2016,(Table1[[#This Row],[Total Construction Cost ($)]]+Table1[[#This Row],[Land Value]])*('General Input Sheet'!$G$38/'General Input Sheet'!$G$43),Table1[[#This Row],[Total Construction Cost ($)]]+Table1[[#This Row],[Land Value]]),0)</f>
        <v>21341</v>
      </c>
      <c r="P2156" s="123" t="str" cm="1">
        <f t="array" ref="P2156">_xlfn.IFS(Table1[[#This Row],[Asset Class]]&lt;&gt;"Local","y",P$11=$E2156,"y",Table1[[#This Row],[Asset Class]]="Local","")</f>
        <v/>
      </c>
      <c r="Q2156" s="86" t="str" cm="1">
        <f t="array" ref="Q2156">_xlfn.IFS(Table1[[#This Row],[Asset Class]]&lt;&gt;"Local","y",Q$11=$E2156,"y",Table1[[#This Row],[Asset Class]]="Local","")</f>
        <v/>
      </c>
      <c r="R2156" s="86" t="str" cm="1">
        <f t="array" ref="R2156">_xlfn.IFS(Table1[[#This Row],[Asset Class]]&lt;&gt;"Local","y",R$11=$E2156,"y",Table1[[#This Row],[Asset Class]]="Local","")</f>
        <v>y</v>
      </c>
      <c r="S2156" s="341" t="str" cm="1">
        <f t="array" ref="S2156">_xlfn.IFS(Table1[[#This Row],[Asset Class]]&lt;&gt;"Local","y",S$11=$E2156,"y",Table1[[#This Row],[Asset Class]]="Local","")</f>
        <v/>
      </c>
      <c r="T2156" s="50"/>
      <c r="U2156" s="95" t="str">
        <f>IF(Table1[[#This Row],[Asset Class]]&lt;&gt;"Local",0.25,IF(P2156="y",1,""))</f>
        <v/>
      </c>
      <c r="V2156" s="415" t="str">
        <f>IF(Table1[[#This Row],[Asset Class]]&lt;&gt;"Local",0.25,IF(Q2156="y",1,""))</f>
        <v/>
      </c>
      <c r="W2156" s="415">
        <f>IF(Table1[[#This Row],[Asset Class]]&lt;&gt;"Local",0.25,IF(R2156="y",1,""))</f>
        <v>1</v>
      </c>
      <c r="X2156" s="415" t="str">
        <f>IF(Table1[[#This Row],[Asset Class]]&lt;&gt;"Local",0.25,IF(S2156="y",1,""))</f>
        <v/>
      </c>
      <c r="Y2156" s="95">
        <f t="shared" si="198"/>
        <v>1</v>
      </c>
      <c r="Z2156" s="50"/>
      <c r="AA2156" s="257" t="str">
        <f t="shared" si="199"/>
        <v/>
      </c>
      <c r="AB2156" s="258" t="str">
        <f t="shared" si="200"/>
        <v/>
      </c>
      <c r="AC2156" s="258">
        <f t="shared" si="201"/>
        <v>21341</v>
      </c>
      <c r="AD2156" s="258" t="str">
        <f t="shared" si="202"/>
        <v/>
      </c>
      <c r="AE2156" s="259">
        <f t="shared" si="203"/>
        <v>21341</v>
      </c>
    </row>
    <row r="2157" spans="1:31">
      <c r="A2157" s="26"/>
      <c r="B2157" s="210" t="s">
        <v>3751</v>
      </c>
      <c r="C2157" s="211" t="s">
        <v>3756</v>
      </c>
      <c r="D2157" s="211" t="s">
        <v>111</v>
      </c>
      <c r="E2157" s="211" t="s">
        <v>102</v>
      </c>
      <c r="F2157" s="241" t="s">
        <v>108</v>
      </c>
      <c r="G2157" s="357">
        <v>0.5</v>
      </c>
      <c r="H2157" s="360">
        <v>1355.4599690506559</v>
      </c>
      <c r="I2157" s="365">
        <v>143.96305955739601</v>
      </c>
      <c r="J2157" s="332">
        <f>Table1[[#This Row],[Embellishment Area (m2)]]*Table1[[#This Row],[Construction Unit Rate ($/m)]]*Table1[[#This Row],[Embellishment Area Factor]]</f>
        <v>97568.082126052861</v>
      </c>
      <c r="K2157" s="246">
        <v>0</v>
      </c>
      <c r="L2157" s="337">
        <v>39.027494808321961</v>
      </c>
      <c r="M2157" s="88">
        <f>Table1[[#This Row],[Size of land (m2)]]*Table1[[#This Row],[Land Unit Rate ($/m2)]]</f>
        <v>0</v>
      </c>
      <c r="N2157" s="244">
        <v>2021</v>
      </c>
      <c r="O2157" s="202">
        <f>ROUND(IF(Table1[[#This Row],[Valuation Year]]=2016,(Table1[[#This Row],[Total Construction Cost ($)]]+Table1[[#This Row],[Land Value]])*('General Input Sheet'!$G$38/'General Input Sheet'!$G$43),Table1[[#This Row],[Total Construction Cost ($)]]+Table1[[#This Row],[Land Value]]),0)</f>
        <v>97568</v>
      </c>
      <c r="P2157" s="123" t="str" cm="1">
        <f t="array" ref="P2157">_xlfn.IFS(Table1[[#This Row],[Asset Class]]&lt;&gt;"Local","y",P$11=$E2157,"y",Table1[[#This Row],[Asset Class]]="Local","")</f>
        <v/>
      </c>
      <c r="Q2157" s="86" t="str" cm="1">
        <f t="array" ref="Q2157">_xlfn.IFS(Table1[[#This Row],[Asset Class]]&lt;&gt;"Local","y",Q$11=$E2157,"y",Table1[[#This Row],[Asset Class]]="Local","")</f>
        <v/>
      </c>
      <c r="R2157" s="86" t="str" cm="1">
        <f t="array" ref="R2157">_xlfn.IFS(Table1[[#This Row],[Asset Class]]&lt;&gt;"Local","y",R$11=$E2157,"y",Table1[[#This Row],[Asset Class]]="Local","")</f>
        <v>y</v>
      </c>
      <c r="S2157" s="341" t="str" cm="1">
        <f t="array" ref="S2157">_xlfn.IFS(Table1[[#This Row],[Asset Class]]&lt;&gt;"Local","y",S$11=$E2157,"y",Table1[[#This Row],[Asset Class]]="Local","")</f>
        <v/>
      </c>
      <c r="T2157" s="50"/>
      <c r="U2157" s="95" t="str">
        <f>IF(Table1[[#This Row],[Asset Class]]&lt;&gt;"Local",0.25,IF(P2157="y",1,""))</f>
        <v/>
      </c>
      <c r="V2157" s="415" t="str">
        <f>IF(Table1[[#This Row],[Asset Class]]&lt;&gt;"Local",0.25,IF(Q2157="y",1,""))</f>
        <v/>
      </c>
      <c r="W2157" s="415">
        <f>IF(Table1[[#This Row],[Asset Class]]&lt;&gt;"Local",0.25,IF(R2157="y",1,""))</f>
        <v>1</v>
      </c>
      <c r="X2157" s="415" t="str">
        <f>IF(Table1[[#This Row],[Asset Class]]&lt;&gt;"Local",0.25,IF(S2157="y",1,""))</f>
        <v/>
      </c>
      <c r="Y2157" s="95">
        <f t="shared" si="198"/>
        <v>1</v>
      </c>
      <c r="Z2157" s="50"/>
      <c r="AA2157" s="257" t="str">
        <f t="shared" si="199"/>
        <v/>
      </c>
      <c r="AB2157" s="258" t="str">
        <f t="shared" si="200"/>
        <v/>
      </c>
      <c r="AC2157" s="258">
        <f t="shared" si="201"/>
        <v>97568</v>
      </c>
      <c r="AD2157" s="258" t="str">
        <f t="shared" si="202"/>
        <v/>
      </c>
      <c r="AE2157" s="259">
        <f t="shared" si="203"/>
        <v>97568</v>
      </c>
    </row>
    <row r="2158" spans="1:31">
      <c r="A2158" s="26"/>
      <c r="B2158" s="210" t="s">
        <v>3757</v>
      </c>
      <c r="C2158" s="211" t="s">
        <v>3758</v>
      </c>
      <c r="D2158" s="211" t="s">
        <v>111</v>
      </c>
      <c r="E2158" s="211" t="s">
        <v>107</v>
      </c>
      <c r="F2158" s="241" t="s">
        <v>103</v>
      </c>
      <c r="G2158" s="357">
        <v>0.5</v>
      </c>
      <c r="H2158" s="360">
        <v>5389.6886640479252</v>
      </c>
      <c r="I2158" s="365">
        <v>111.62041035606889</v>
      </c>
      <c r="J2158" s="332">
        <f>Table1[[#This Row],[Embellishment Area (m2)]]*Table1[[#This Row],[Construction Unit Rate ($/m)]]*Table1[[#This Row],[Embellishment Area Factor]]</f>
        <v>300799.63018624106</v>
      </c>
      <c r="K2158" s="246">
        <v>0</v>
      </c>
      <c r="L2158" s="337">
        <v>66.125722619436161</v>
      </c>
      <c r="M2158" s="88">
        <f>Table1[[#This Row],[Size of land (m2)]]*Table1[[#This Row],[Land Unit Rate ($/m2)]]</f>
        <v>0</v>
      </c>
      <c r="N2158" s="244">
        <v>2021</v>
      </c>
      <c r="O2158" s="202">
        <f>ROUND(IF(Table1[[#This Row],[Valuation Year]]=2016,(Table1[[#This Row],[Total Construction Cost ($)]]+Table1[[#This Row],[Land Value]])*('General Input Sheet'!$G$38/'General Input Sheet'!$G$43),Table1[[#This Row],[Total Construction Cost ($)]]+Table1[[#This Row],[Land Value]]),0)</f>
        <v>300800</v>
      </c>
      <c r="P2158" s="123" t="str" cm="1">
        <f t="array" ref="P2158">_xlfn.IFS(Table1[[#This Row],[Asset Class]]&lt;&gt;"Local","y",P$11=$E2158,"y",Table1[[#This Row],[Asset Class]]="Local","")</f>
        <v>y</v>
      </c>
      <c r="Q2158" s="86" t="str" cm="1">
        <f t="array" ref="Q2158">_xlfn.IFS(Table1[[#This Row],[Asset Class]]&lt;&gt;"Local","y",Q$11=$E2158,"y",Table1[[#This Row],[Asset Class]]="Local","")</f>
        <v/>
      </c>
      <c r="R2158" s="86" t="str" cm="1">
        <f t="array" ref="R2158">_xlfn.IFS(Table1[[#This Row],[Asset Class]]&lt;&gt;"Local","y",R$11=$E2158,"y",Table1[[#This Row],[Asset Class]]="Local","")</f>
        <v/>
      </c>
      <c r="S2158" s="341" t="str" cm="1">
        <f t="array" ref="S2158">_xlfn.IFS(Table1[[#This Row],[Asset Class]]&lt;&gt;"Local","y",S$11=$E2158,"y",Table1[[#This Row],[Asset Class]]="Local","")</f>
        <v/>
      </c>
      <c r="T2158" s="50"/>
      <c r="U2158" s="95">
        <f>IF(Table1[[#This Row],[Asset Class]]&lt;&gt;"Local",0.25,IF(P2158="y",1,""))</f>
        <v>1</v>
      </c>
      <c r="V2158" s="415" t="str">
        <f>IF(Table1[[#This Row],[Asset Class]]&lt;&gt;"Local",0.25,IF(Q2158="y",1,""))</f>
        <v/>
      </c>
      <c r="W2158" s="415" t="str">
        <f>IF(Table1[[#This Row],[Asset Class]]&lt;&gt;"Local",0.25,IF(R2158="y",1,""))</f>
        <v/>
      </c>
      <c r="X2158" s="415" t="str">
        <f>IF(Table1[[#This Row],[Asset Class]]&lt;&gt;"Local",0.25,IF(S2158="y",1,""))</f>
        <v/>
      </c>
      <c r="Y2158" s="95">
        <f t="shared" si="198"/>
        <v>1</v>
      </c>
      <c r="Z2158" s="50"/>
      <c r="AA2158" s="257">
        <f t="shared" si="199"/>
        <v>300800</v>
      </c>
      <c r="AB2158" s="258" t="str">
        <f t="shared" si="200"/>
        <v/>
      </c>
      <c r="AC2158" s="258" t="str">
        <f t="shared" si="201"/>
        <v/>
      </c>
      <c r="AD2158" s="258" t="str">
        <f t="shared" si="202"/>
        <v/>
      </c>
      <c r="AE2158" s="259">
        <f t="shared" si="203"/>
        <v>300800</v>
      </c>
    </row>
    <row r="2159" spans="1:31">
      <c r="A2159" s="26"/>
      <c r="B2159" s="210" t="s">
        <v>3759</v>
      </c>
      <c r="C2159" s="211" t="s">
        <v>3760</v>
      </c>
      <c r="D2159" s="211" t="s">
        <v>111</v>
      </c>
      <c r="E2159" s="211" t="s">
        <v>107</v>
      </c>
      <c r="F2159" s="241" t="s">
        <v>103</v>
      </c>
      <c r="G2159" s="357">
        <v>0.5</v>
      </c>
      <c r="H2159" s="360">
        <v>2112.308808957569</v>
      </c>
      <c r="I2159" s="365">
        <v>111.62041035606889</v>
      </c>
      <c r="J2159" s="332">
        <f>Table1[[#This Row],[Embellishment Area (m2)]]*Table1[[#This Row],[Construction Unit Rate ($/m)]]*Table1[[#This Row],[Embellishment Area Factor]]</f>
        <v>117888.38802729148</v>
      </c>
      <c r="K2159" s="246">
        <v>0</v>
      </c>
      <c r="L2159" s="337">
        <v>66.125722619436161</v>
      </c>
      <c r="M2159" s="88">
        <f>Table1[[#This Row],[Size of land (m2)]]*Table1[[#This Row],[Land Unit Rate ($/m2)]]</f>
        <v>0</v>
      </c>
      <c r="N2159" s="244">
        <v>2021</v>
      </c>
      <c r="O2159" s="202">
        <f>ROUND(IF(Table1[[#This Row],[Valuation Year]]=2016,(Table1[[#This Row],[Total Construction Cost ($)]]+Table1[[#This Row],[Land Value]])*('General Input Sheet'!$G$38/'General Input Sheet'!$G$43),Table1[[#This Row],[Total Construction Cost ($)]]+Table1[[#This Row],[Land Value]]),0)</f>
        <v>117888</v>
      </c>
      <c r="P2159" s="123" t="str" cm="1">
        <f t="array" ref="P2159">_xlfn.IFS(Table1[[#This Row],[Asset Class]]&lt;&gt;"Local","y",P$11=$E2159,"y",Table1[[#This Row],[Asset Class]]="Local","")</f>
        <v>y</v>
      </c>
      <c r="Q2159" s="86" t="str" cm="1">
        <f t="array" ref="Q2159">_xlfn.IFS(Table1[[#This Row],[Asset Class]]&lt;&gt;"Local","y",Q$11=$E2159,"y",Table1[[#This Row],[Asset Class]]="Local","")</f>
        <v/>
      </c>
      <c r="R2159" s="86" t="str" cm="1">
        <f t="array" ref="R2159">_xlfn.IFS(Table1[[#This Row],[Asset Class]]&lt;&gt;"Local","y",R$11=$E2159,"y",Table1[[#This Row],[Asset Class]]="Local","")</f>
        <v/>
      </c>
      <c r="S2159" s="341" t="str" cm="1">
        <f t="array" ref="S2159">_xlfn.IFS(Table1[[#This Row],[Asset Class]]&lt;&gt;"Local","y",S$11=$E2159,"y",Table1[[#This Row],[Asset Class]]="Local","")</f>
        <v/>
      </c>
      <c r="T2159" s="50"/>
      <c r="U2159" s="95">
        <f>IF(Table1[[#This Row],[Asset Class]]&lt;&gt;"Local",0.25,IF(P2159="y",1,""))</f>
        <v>1</v>
      </c>
      <c r="V2159" s="415" t="str">
        <f>IF(Table1[[#This Row],[Asset Class]]&lt;&gt;"Local",0.25,IF(Q2159="y",1,""))</f>
        <v/>
      </c>
      <c r="W2159" s="415" t="str">
        <f>IF(Table1[[#This Row],[Asset Class]]&lt;&gt;"Local",0.25,IF(R2159="y",1,""))</f>
        <v/>
      </c>
      <c r="X2159" s="415" t="str">
        <f>IF(Table1[[#This Row],[Asset Class]]&lt;&gt;"Local",0.25,IF(S2159="y",1,""))</f>
        <v/>
      </c>
      <c r="Y2159" s="95">
        <f t="shared" si="198"/>
        <v>1</v>
      </c>
      <c r="Z2159" s="50"/>
      <c r="AA2159" s="257">
        <f t="shared" si="199"/>
        <v>117888</v>
      </c>
      <c r="AB2159" s="258" t="str">
        <f t="shared" si="200"/>
        <v/>
      </c>
      <c r="AC2159" s="258" t="str">
        <f t="shared" si="201"/>
        <v/>
      </c>
      <c r="AD2159" s="258" t="str">
        <f t="shared" si="202"/>
        <v/>
      </c>
      <c r="AE2159" s="259">
        <f t="shared" si="203"/>
        <v>117888</v>
      </c>
    </row>
    <row r="2160" spans="1:31">
      <c r="A2160" s="26"/>
      <c r="B2160" s="210" t="s">
        <v>3761</v>
      </c>
      <c r="C2160" s="211" t="s">
        <v>3762</v>
      </c>
      <c r="D2160" s="211" t="s">
        <v>111</v>
      </c>
      <c r="E2160" s="211" t="s">
        <v>107</v>
      </c>
      <c r="F2160" s="241" t="s">
        <v>103</v>
      </c>
      <c r="G2160" s="357">
        <v>0.5</v>
      </c>
      <c r="H2160" s="360">
        <v>10848.790409732295</v>
      </c>
      <c r="I2160" s="365">
        <v>111.62041035606889</v>
      </c>
      <c r="J2160" s="332">
        <f>Table1[[#This Row],[Embellishment Area (m2)]]*Table1[[#This Row],[Construction Unit Rate ($/m)]]*Table1[[#This Row],[Embellishment Area Factor]]</f>
        <v>605473.21870065178</v>
      </c>
      <c r="K2160" s="246">
        <v>0</v>
      </c>
      <c r="L2160" s="337">
        <v>66.125722619436161</v>
      </c>
      <c r="M2160" s="88">
        <f>Table1[[#This Row],[Size of land (m2)]]*Table1[[#This Row],[Land Unit Rate ($/m2)]]</f>
        <v>0</v>
      </c>
      <c r="N2160" s="244">
        <v>2021</v>
      </c>
      <c r="O2160" s="202">
        <f>ROUND(IF(Table1[[#This Row],[Valuation Year]]=2016,(Table1[[#This Row],[Total Construction Cost ($)]]+Table1[[#This Row],[Land Value]])*('General Input Sheet'!$G$38/'General Input Sheet'!$G$43),Table1[[#This Row],[Total Construction Cost ($)]]+Table1[[#This Row],[Land Value]]),0)</f>
        <v>605473</v>
      </c>
      <c r="P2160" s="123" t="str" cm="1">
        <f t="array" ref="P2160">_xlfn.IFS(Table1[[#This Row],[Asset Class]]&lt;&gt;"Local","y",P$11=$E2160,"y",Table1[[#This Row],[Asset Class]]="Local","")</f>
        <v>y</v>
      </c>
      <c r="Q2160" s="86" t="str" cm="1">
        <f t="array" ref="Q2160">_xlfn.IFS(Table1[[#This Row],[Asset Class]]&lt;&gt;"Local","y",Q$11=$E2160,"y",Table1[[#This Row],[Asset Class]]="Local","")</f>
        <v/>
      </c>
      <c r="R2160" s="86" t="str" cm="1">
        <f t="array" ref="R2160">_xlfn.IFS(Table1[[#This Row],[Asset Class]]&lt;&gt;"Local","y",R$11=$E2160,"y",Table1[[#This Row],[Asset Class]]="Local","")</f>
        <v/>
      </c>
      <c r="S2160" s="341" t="str" cm="1">
        <f t="array" ref="S2160">_xlfn.IFS(Table1[[#This Row],[Asset Class]]&lt;&gt;"Local","y",S$11=$E2160,"y",Table1[[#This Row],[Asset Class]]="Local","")</f>
        <v/>
      </c>
      <c r="T2160" s="50"/>
      <c r="U2160" s="95">
        <f>IF(Table1[[#This Row],[Asset Class]]&lt;&gt;"Local",0.25,IF(P2160="y",1,""))</f>
        <v>1</v>
      </c>
      <c r="V2160" s="415" t="str">
        <f>IF(Table1[[#This Row],[Asset Class]]&lt;&gt;"Local",0.25,IF(Q2160="y",1,""))</f>
        <v/>
      </c>
      <c r="W2160" s="415" t="str">
        <f>IF(Table1[[#This Row],[Asset Class]]&lt;&gt;"Local",0.25,IF(R2160="y",1,""))</f>
        <v/>
      </c>
      <c r="X2160" s="415" t="str">
        <f>IF(Table1[[#This Row],[Asset Class]]&lt;&gt;"Local",0.25,IF(S2160="y",1,""))</f>
        <v/>
      </c>
      <c r="Y2160" s="95">
        <f t="shared" si="198"/>
        <v>1</v>
      </c>
      <c r="Z2160" s="50"/>
      <c r="AA2160" s="257">
        <f t="shared" si="199"/>
        <v>605473</v>
      </c>
      <c r="AB2160" s="258" t="str">
        <f t="shared" si="200"/>
        <v/>
      </c>
      <c r="AC2160" s="258" t="str">
        <f t="shared" si="201"/>
        <v/>
      </c>
      <c r="AD2160" s="258" t="str">
        <f t="shared" si="202"/>
        <v/>
      </c>
      <c r="AE2160" s="259">
        <f t="shared" si="203"/>
        <v>605473</v>
      </c>
    </row>
    <row r="2161" spans="1:31">
      <c r="A2161" s="26"/>
      <c r="B2161" s="210" t="s">
        <v>3763</v>
      </c>
      <c r="C2161" s="211" t="s">
        <v>3764</v>
      </c>
      <c r="D2161" s="211" t="s">
        <v>111</v>
      </c>
      <c r="E2161" s="211" t="s">
        <v>107</v>
      </c>
      <c r="F2161" s="241" t="s">
        <v>108</v>
      </c>
      <c r="G2161" s="357">
        <v>0.5</v>
      </c>
      <c r="H2161" s="360">
        <v>794.20592402214254</v>
      </c>
      <c r="I2161" s="365">
        <v>111.62041035606889</v>
      </c>
      <c r="J2161" s="332">
        <f>Table1[[#This Row],[Embellishment Area (m2)]]*Table1[[#This Row],[Construction Unit Rate ($/m)]]*Table1[[#This Row],[Embellishment Area Factor]]</f>
        <v>44324.79557328621</v>
      </c>
      <c r="K2161" s="246">
        <v>0</v>
      </c>
      <c r="L2161" s="337">
        <v>66.125722619436161</v>
      </c>
      <c r="M2161" s="88">
        <f>Table1[[#This Row],[Size of land (m2)]]*Table1[[#This Row],[Land Unit Rate ($/m2)]]</f>
        <v>0</v>
      </c>
      <c r="N2161" s="244">
        <v>2021</v>
      </c>
      <c r="O2161" s="202">
        <f>ROUND(IF(Table1[[#This Row],[Valuation Year]]=2016,(Table1[[#This Row],[Total Construction Cost ($)]]+Table1[[#This Row],[Land Value]])*('General Input Sheet'!$G$38/'General Input Sheet'!$G$43),Table1[[#This Row],[Total Construction Cost ($)]]+Table1[[#This Row],[Land Value]]),0)</f>
        <v>44325</v>
      </c>
      <c r="P2161" s="123" t="str" cm="1">
        <f t="array" ref="P2161">_xlfn.IFS(Table1[[#This Row],[Asset Class]]&lt;&gt;"Local","y",P$11=$E2161,"y",Table1[[#This Row],[Asset Class]]="Local","")</f>
        <v>y</v>
      </c>
      <c r="Q2161" s="86" t="str" cm="1">
        <f t="array" ref="Q2161">_xlfn.IFS(Table1[[#This Row],[Asset Class]]&lt;&gt;"Local","y",Q$11=$E2161,"y",Table1[[#This Row],[Asset Class]]="Local","")</f>
        <v/>
      </c>
      <c r="R2161" s="86" t="str" cm="1">
        <f t="array" ref="R2161">_xlfn.IFS(Table1[[#This Row],[Asset Class]]&lt;&gt;"Local","y",R$11=$E2161,"y",Table1[[#This Row],[Asset Class]]="Local","")</f>
        <v/>
      </c>
      <c r="S2161" s="341" t="str" cm="1">
        <f t="array" ref="S2161">_xlfn.IFS(Table1[[#This Row],[Asset Class]]&lt;&gt;"Local","y",S$11=$E2161,"y",Table1[[#This Row],[Asset Class]]="Local","")</f>
        <v/>
      </c>
      <c r="T2161" s="50"/>
      <c r="U2161" s="95">
        <f>IF(Table1[[#This Row],[Asset Class]]&lt;&gt;"Local",0.25,IF(P2161="y",1,""))</f>
        <v>1</v>
      </c>
      <c r="V2161" s="415" t="str">
        <f>IF(Table1[[#This Row],[Asset Class]]&lt;&gt;"Local",0.25,IF(Q2161="y",1,""))</f>
        <v/>
      </c>
      <c r="W2161" s="415" t="str">
        <f>IF(Table1[[#This Row],[Asset Class]]&lt;&gt;"Local",0.25,IF(R2161="y",1,""))</f>
        <v/>
      </c>
      <c r="X2161" s="415" t="str">
        <f>IF(Table1[[#This Row],[Asset Class]]&lt;&gt;"Local",0.25,IF(S2161="y",1,""))</f>
        <v/>
      </c>
      <c r="Y2161" s="95">
        <f t="shared" si="198"/>
        <v>1</v>
      </c>
      <c r="Z2161" s="50"/>
      <c r="AA2161" s="257">
        <f t="shared" si="199"/>
        <v>44325</v>
      </c>
      <c r="AB2161" s="258" t="str">
        <f t="shared" si="200"/>
        <v/>
      </c>
      <c r="AC2161" s="258" t="str">
        <f t="shared" si="201"/>
        <v/>
      </c>
      <c r="AD2161" s="258" t="str">
        <f t="shared" si="202"/>
        <v/>
      </c>
      <c r="AE2161" s="259">
        <f t="shared" si="203"/>
        <v>44325</v>
      </c>
    </row>
    <row r="2162" spans="1:31">
      <c r="A2162" s="26"/>
      <c r="B2162" s="210" t="s">
        <v>3765</v>
      </c>
      <c r="C2162" s="211" t="s">
        <v>3766</v>
      </c>
      <c r="D2162" s="211" t="s">
        <v>111</v>
      </c>
      <c r="E2162" s="211" t="s">
        <v>143</v>
      </c>
      <c r="F2162" s="241" t="s">
        <v>103</v>
      </c>
      <c r="G2162" s="357">
        <v>0.5</v>
      </c>
      <c r="H2162" s="360">
        <v>2708.9573166859745</v>
      </c>
      <c r="I2162" s="365">
        <v>115.6419902144599</v>
      </c>
      <c r="J2162" s="332">
        <f>Table1[[#This Row],[Embellishment Area (m2)]]*Table1[[#This Row],[Construction Unit Rate ($/m)]]*Table1[[#This Row],[Embellishment Area Factor]]</f>
        <v>156634.60775379449</v>
      </c>
      <c r="K2162" s="246">
        <v>0</v>
      </c>
      <c r="L2162" s="337">
        <v>85.331826959272703</v>
      </c>
      <c r="M2162" s="88">
        <f>Table1[[#This Row],[Size of land (m2)]]*Table1[[#This Row],[Land Unit Rate ($/m2)]]</f>
        <v>0</v>
      </c>
      <c r="N2162" s="244">
        <v>2021</v>
      </c>
      <c r="O2162" s="202">
        <f>ROUND(IF(Table1[[#This Row],[Valuation Year]]=2016,(Table1[[#This Row],[Total Construction Cost ($)]]+Table1[[#This Row],[Land Value]])*('General Input Sheet'!$G$38/'General Input Sheet'!$G$43),Table1[[#This Row],[Total Construction Cost ($)]]+Table1[[#This Row],[Land Value]]),0)</f>
        <v>156635</v>
      </c>
      <c r="P2162" s="123" t="str" cm="1">
        <f t="array" ref="P2162">_xlfn.IFS(Table1[[#This Row],[Asset Class]]&lt;&gt;"Local","y",P$11=$E2162,"y",Table1[[#This Row],[Asset Class]]="Local","")</f>
        <v/>
      </c>
      <c r="Q2162" s="86" t="str" cm="1">
        <f t="array" ref="Q2162">_xlfn.IFS(Table1[[#This Row],[Asset Class]]&lt;&gt;"Local","y",Q$11=$E2162,"y",Table1[[#This Row],[Asset Class]]="Local","")</f>
        <v>y</v>
      </c>
      <c r="R2162" s="86" t="str" cm="1">
        <f t="array" ref="R2162">_xlfn.IFS(Table1[[#This Row],[Asset Class]]&lt;&gt;"Local","y",R$11=$E2162,"y",Table1[[#This Row],[Asset Class]]="Local","")</f>
        <v/>
      </c>
      <c r="S2162" s="341" t="str" cm="1">
        <f t="array" ref="S2162">_xlfn.IFS(Table1[[#This Row],[Asset Class]]&lt;&gt;"Local","y",S$11=$E2162,"y",Table1[[#This Row],[Asset Class]]="Local","")</f>
        <v/>
      </c>
      <c r="T2162" s="50"/>
      <c r="U2162" s="95" t="str">
        <f>IF(Table1[[#This Row],[Asset Class]]&lt;&gt;"Local",0.25,IF(P2162="y",1,""))</f>
        <v/>
      </c>
      <c r="V2162" s="415">
        <f>IF(Table1[[#This Row],[Asset Class]]&lt;&gt;"Local",0.25,IF(Q2162="y",1,""))</f>
        <v>1</v>
      </c>
      <c r="W2162" s="415" t="str">
        <f>IF(Table1[[#This Row],[Asset Class]]&lt;&gt;"Local",0.25,IF(R2162="y",1,""))</f>
        <v/>
      </c>
      <c r="X2162" s="415" t="str">
        <f>IF(Table1[[#This Row],[Asset Class]]&lt;&gt;"Local",0.25,IF(S2162="y",1,""))</f>
        <v/>
      </c>
      <c r="Y2162" s="95">
        <f t="shared" si="198"/>
        <v>1</v>
      </c>
      <c r="Z2162" s="50"/>
      <c r="AA2162" s="257" t="str">
        <f t="shared" si="199"/>
        <v/>
      </c>
      <c r="AB2162" s="258">
        <f t="shared" si="200"/>
        <v>156635</v>
      </c>
      <c r="AC2162" s="258" t="str">
        <f t="shared" si="201"/>
        <v/>
      </c>
      <c r="AD2162" s="258" t="str">
        <f t="shared" si="202"/>
        <v/>
      </c>
      <c r="AE2162" s="259">
        <f t="shared" si="203"/>
        <v>156635</v>
      </c>
    </row>
    <row r="2163" spans="1:31">
      <c r="A2163" s="26"/>
      <c r="B2163" s="210" t="s">
        <v>3765</v>
      </c>
      <c r="C2163" s="211" t="s">
        <v>3767</v>
      </c>
      <c r="D2163" s="211" t="s">
        <v>111</v>
      </c>
      <c r="E2163" s="211" t="s">
        <v>143</v>
      </c>
      <c r="F2163" s="241" t="s">
        <v>108</v>
      </c>
      <c r="G2163" s="357">
        <v>0.5</v>
      </c>
      <c r="H2163" s="360">
        <v>690.16867971780096</v>
      </c>
      <c r="I2163" s="365">
        <v>115.6419902144599</v>
      </c>
      <c r="J2163" s="332">
        <f>Table1[[#This Row],[Embellishment Area (m2)]]*Table1[[#This Row],[Construction Unit Rate ($/m)]]*Table1[[#This Row],[Embellishment Area Factor]]</f>
        <v>39906.239853126324</v>
      </c>
      <c r="K2163" s="246">
        <v>0</v>
      </c>
      <c r="L2163" s="337">
        <v>85.331826959272703</v>
      </c>
      <c r="M2163" s="88">
        <f>Table1[[#This Row],[Size of land (m2)]]*Table1[[#This Row],[Land Unit Rate ($/m2)]]</f>
        <v>0</v>
      </c>
      <c r="N2163" s="244">
        <v>2021</v>
      </c>
      <c r="O2163" s="202">
        <f>ROUND(IF(Table1[[#This Row],[Valuation Year]]=2016,(Table1[[#This Row],[Total Construction Cost ($)]]+Table1[[#This Row],[Land Value]])*('General Input Sheet'!$G$38/'General Input Sheet'!$G$43),Table1[[#This Row],[Total Construction Cost ($)]]+Table1[[#This Row],[Land Value]]),0)</f>
        <v>39906</v>
      </c>
      <c r="P2163" s="123" t="str" cm="1">
        <f t="array" ref="P2163">_xlfn.IFS(Table1[[#This Row],[Asset Class]]&lt;&gt;"Local","y",P$11=$E2163,"y",Table1[[#This Row],[Asset Class]]="Local","")</f>
        <v/>
      </c>
      <c r="Q2163" s="86" t="str" cm="1">
        <f t="array" ref="Q2163">_xlfn.IFS(Table1[[#This Row],[Asset Class]]&lt;&gt;"Local","y",Q$11=$E2163,"y",Table1[[#This Row],[Asset Class]]="Local","")</f>
        <v>y</v>
      </c>
      <c r="R2163" s="86" t="str" cm="1">
        <f t="array" ref="R2163">_xlfn.IFS(Table1[[#This Row],[Asset Class]]&lt;&gt;"Local","y",R$11=$E2163,"y",Table1[[#This Row],[Asset Class]]="Local","")</f>
        <v/>
      </c>
      <c r="S2163" s="341" t="str" cm="1">
        <f t="array" ref="S2163">_xlfn.IFS(Table1[[#This Row],[Asset Class]]&lt;&gt;"Local","y",S$11=$E2163,"y",Table1[[#This Row],[Asset Class]]="Local","")</f>
        <v/>
      </c>
      <c r="T2163" s="50"/>
      <c r="U2163" s="95" t="str">
        <f>IF(Table1[[#This Row],[Asset Class]]&lt;&gt;"Local",0.25,IF(P2163="y",1,""))</f>
        <v/>
      </c>
      <c r="V2163" s="415">
        <f>IF(Table1[[#This Row],[Asset Class]]&lt;&gt;"Local",0.25,IF(Q2163="y",1,""))</f>
        <v>1</v>
      </c>
      <c r="W2163" s="415" t="str">
        <f>IF(Table1[[#This Row],[Asset Class]]&lt;&gt;"Local",0.25,IF(R2163="y",1,""))</f>
        <v/>
      </c>
      <c r="X2163" s="415" t="str">
        <f>IF(Table1[[#This Row],[Asset Class]]&lt;&gt;"Local",0.25,IF(S2163="y",1,""))</f>
        <v/>
      </c>
      <c r="Y2163" s="95">
        <f t="shared" si="198"/>
        <v>1</v>
      </c>
      <c r="Z2163" s="50"/>
      <c r="AA2163" s="257" t="str">
        <f t="shared" si="199"/>
        <v/>
      </c>
      <c r="AB2163" s="258">
        <f t="shared" si="200"/>
        <v>39906</v>
      </c>
      <c r="AC2163" s="258" t="str">
        <f t="shared" si="201"/>
        <v/>
      </c>
      <c r="AD2163" s="258" t="str">
        <f t="shared" si="202"/>
        <v/>
      </c>
      <c r="AE2163" s="259">
        <f t="shared" si="203"/>
        <v>39906</v>
      </c>
    </row>
    <row r="2164" spans="1:31">
      <c r="A2164" s="26"/>
      <c r="B2164" s="210" t="s">
        <v>3768</v>
      </c>
      <c r="C2164" s="211" t="s">
        <v>3769</v>
      </c>
      <c r="D2164" s="211" t="s">
        <v>111</v>
      </c>
      <c r="E2164" s="211" t="s">
        <v>102</v>
      </c>
      <c r="F2164" s="241" t="s">
        <v>103</v>
      </c>
      <c r="G2164" s="357">
        <v>0.5</v>
      </c>
      <c r="H2164" s="360">
        <v>2382.3266278035021</v>
      </c>
      <c r="I2164" s="365">
        <v>143.96305955739601</v>
      </c>
      <c r="J2164" s="332">
        <f>Table1[[#This Row],[Embellishment Area (m2)]]*Table1[[#This Row],[Construction Unit Rate ($/m)]]*Table1[[#This Row],[Embellishment Area Factor]]</f>
        <v>171483.515101823</v>
      </c>
      <c r="K2164" s="246">
        <v>0</v>
      </c>
      <c r="L2164" s="337">
        <v>39.027494808321961</v>
      </c>
      <c r="M2164" s="88">
        <f>Table1[[#This Row],[Size of land (m2)]]*Table1[[#This Row],[Land Unit Rate ($/m2)]]</f>
        <v>0</v>
      </c>
      <c r="N2164" s="244">
        <v>2021</v>
      </c>
      <c r="O2164" s="202">
        <f>ROUND(IF(Table1[[#This Row],[Valuation Year]]=2016,(Table1[[#This Row],[Total Construction Cost ($)]]+Table1[[#This Row],[Land Value]])*('General Input Sheet'!$G$38/'General Input Sheet'!$G$43),Table1[[#This Row],[Total Construction Cost ($)]]+Table1[[#This Row],[Land Value]]),0)</f>
        <v>171484</v>
      </c>
      <c r="P2164" s="123" t="str" cm="1">
        <f t="array" ref="P2164">_xlfn.IFS(Table1[[#This Row],[Asset Class]]&lt;&gt;"Local","y",P$11=$E2164,"y",Table1[[#This Row],[Asset Class]]="Local","")</f>
        <v/>
      </c>
      <c r="Q2164" s="86" t="str" cm="1">
        <f t="array" ref="Q2164">_xlfn.IFS(Table1[[#This Row],[Asset Class]]&lt;&gt;"Local","y",Q$11=$E2164,"y",Table1[[#This Row],[Asset Class]]="Local","")</f>
        <v/>
      </c>
      <c r="R2164" s="86" t="str" cm="1">
        <f t="array" ref="R2164">_xlfn.IFS(Table1[[#This Row],[Asset Class]]&lt;&gt;"Local","y",R$11=$E2164,"y",Table1[[#This Row],[Asset Class]]="Local","")</f>
        <v>y</v>
      </c>
      <c r="S2164" s="341" t="str" cm="1">
        <f t="array" ref="S2164">_xlfn.IFS(Table1[[#This Row],[Asset Class]]&lt;&gt;"Local","y",S$11=$E2164,"y",Table1[[#This Row],[Asset Class]]="Local","")</f>
        <v/>
      </c>
      <c r="T2164" s="50"/>
      <c r="U2164" s="95" t="str">
        <f>IF(Table1[[#This Row],[Asset Class]]&lt;&gt;"Local",0.25,IF(P2164="y",1,""))</f>
        <v/>
      </c>
      <c r="V2164" s="415" t="str">
        <f>IF(Table1[[#This Row],[Asset Class]]&lt;&gt;"Local",0.25,IF(Q2164="y",1,""))</f>
        <v/>
      </c>
      <c r="W2164" s="415">
        <f>IF(Table1[[#This Row],[Asset Class]]&lt;&gt;"Local",0.25,IF(R2164="y",1,""))</f>
        <v>1</v>
      </c>
      <c r="X2164" s="415" t="str">
        <f>IF(Table1[[#This Row],[Asset Class]]&lt;&gt;"Local",0.25,IF(S2164="y",1,""))</f>
        <v/>
      </c>
      <c r="Y2164" s="95">
        <f t="shared" si="198"/>
        <v>1</v>
      </c>
      <c r="Z2164" s="50"/>
      <c r="AA2164" s="257" t="str">
        <f t="shared" si="199"/>
        <v/>
      </c>
      <c r="AB2164" s="258" t="str">
        <f t="shared" si="200"/>
        <v/>
      </c>
      <c r="AC2164" s="258">
        <f t="shared" si="201"/>
        <v>171484</v>
      </c>
      <c r="AD2164" s="258" t="str">
        <f t="shared" si="202"/>
        <v/>
      </c>
      <c r="AE2164" s="259">
        <f t="shared" si="203"/>
        <v>171484</v>
      </c>
    </row>
    <row r="2165" spans="1:31">
      <c r="A2165" s="26"/>
      <c r="B2165" s="210" t="s">
        <v>3770</v>
      </c>
      <c r="C2165" s="211" t="s">
        <v>3771</v>
      </c>
      <c r="D2165" s="211" t="s">
        <v>111</v>
      </c>
      <c r="E2165" s="211" t="s">
        <v>102</v>
      </c>
      <c r="F2165" s="241" t="s">
        <v>103</v>
      </c>
      <c r="G2165" s="357">
        <v>0.5</v>
      </c>
      <c r="H2165" s="360">
        <v>1726.2221949517366</v>
      </c>
      <c r="I2165" s="365">
        <v>143.96305955739601</v>
      </c>
      <c r="J2165" s="332">
        <f>Table1[[#This Row],[Embellishment Area (m2)]]*Table1[[#This Row],[Construction Unit Rate ($/m)]]*Table1[[#This Row],[Embellishment Area Factor]]</f>
        <v>124256.11433056786</v>
      </c>
      <c r="K2165" s="246">
        <v>0</v>
      </c>
      <c r="L2165" s="337">
        <v>39.027494808321961</v>
      </c>
      <c r="M2165" s="88">
        <f>Table1[[#This Row],[Size of land (m2)]]*Table1[[#This Row],[Land Unit Rate ($/m2)]]</f>
        <v>0</v>
      </c>
      <c r="N2165" s="244">
        <v>2021</v>
      </c>
      <c r="O2165" s="202">
        <f>ROUND(IF(Table1[[#This Row],[Valuation Year]]=2016,(Table1[[#This Row],[Total Construction Cost ($)]]+Table1[[#This Row],[Land Value]])*('General Input Sheet'!$G$38/'General Input Sheet'!$G$43),Table1[[#This Row],[Total Construction Cost ($)]]+Table1[[#This Row],[Land Value]]),0)</f>
        <v>124256</v>
      </c>
      <c r="P2165" s="123" t="str" cm="1">
        <f t="array" ref="P2165">_xlfn.IFS(Table1[[#This Row],[Asset Class]]&lt;&gt;"Local","y",P$11=$E2165,"y",Table1[[#This Row],[Asset Class]]="Local","")</f>
        <v/>
      </c>
      <c r="Q2165" s="86" t="str" cm="1">
        <f t="array" ref="Q2165">_xlfn.IFS(Table1[[#This Row],[Asset Class]]&lt;&gt;"Local","y",Q$11=$E2165,"y",Table1[[#This Row],[Asset Class]]="Local","")</f>
        <v/>
      </c>
      <c r="R2165" s="86" t="str" cm="1">
        <f t="array" ref="R2165">_xlfn.IFS(Table1[[#This Row],[Asset Class]]&lt;&gt;"Local","y",R$11=$E2165,"y",Table1[[#This Row],[Asset Class]]="Local","")</f>
        <v>y</v>
      </c>
      <c r="S2165" s="341" t="str" cm="1">
        <f t="array" ref="S2165">_xlfn.IFS(Table1[[#This Row],[Asset Class]]&lt;&gt;"Local","y",S$11=$E2165,"y",Table1[[#This Row],[Asset Class]]="Local","")</f>
        <v/>
      </c>
      <c r="T2165" s="50"/>
      <c r="U2165" s="95" t="str">
        <f>IF(Table1[[#This Row],[Asset Class]]&lt;&gt;"Local",0.25,IF(P2165="y",1,""))</f>
        <v/>
      </c>
      <c r="V2165" s="415" t="str">
        <f>IF(Table1[[#This Row],[Asset Class]]&lt;&gt;"Local",0.25,IF(Q2165="y",1,""))</f>
        <v/>
      </c>
      <c r="W2165" s="415">
        <f>IF(Table1[[#This Row],[Asset Class]]&lt;&gt;"Local",0.25,IF(R2165="y",1,""))</f>
        <v>1</v>
      </c>
      <c r="X2165" s="415" t="str">
        <f>IF(Table1[[#This Row],[Asset Class]]&lt;&gt;"Local",0.25,IF(S2165="y",1,""))</f>
        <v/>
      </c>
      <c r="Y2165" s="95">
        <f t="shared" si="198"/>
        <v>1</v>
      </c>
      <c r="Z2165" s="50"/>
      <c r="AA2165" s="257" t="str">
        <f t="shared" si="199"/>
        <v/>
      </c>
      <c r="AB2165" s="258" t="str">
        <f t="shared" si="200"/>
        <v/>
      </c>
      <c r="AC2165" s="258">
        <f t="shared" si="201"/>
        <v>124256</v>
      </c>
      <c r="AD2165" s="258" t="str">
        <f t="shared" si="202"/>
        <v/>
      </c>
      <c r="AE2165" s="259">
        <f t="shared" si="203"/>
        <v>124256</v>
      </c>
    </row>
    <row r="2166" spans="1:31">
      <c r="A2166" s="26"/>
      <c r="B2166" s="210" t="s">
        <v>3772</v>
      </c>
      <c r="C2166" s="211" t="s">
        <v>3773</v>
      </c>
      <c r="D2166" s="211" t="s">
        <v>111</v>
      </c>
      <c r="E2166" s="211" t="s">
        <v>114</v>
      </c>
      <c r="F2166" s="241" t="s">
        <v>103</v>
      </c>
      <c r="G2166" s="357">
        <v>0.5</v>
      </c>
      <c r="H2166" s="360">
        <v>2179.2362173044171</v>
      </c>
      <c r="I2166" s="365">
        <v>77.371645491830151</v>
      </c>
      <c r="J2166" s="332">
        <f>Table1[[#This Row],[Embellishment Area (m2)]]*Table1[[#This Row],[Construction Unit Rate ($/m)]]*Table1[[#This Row],[Embellishment Area Factor]]</f>
        <v>84305.546024117153</v>
      </c>
      <c r="K2166" s="246">
        <v>0</v>
      </c>
      <c r="L2166" s="337">
        <v>51.919695325664051</v>
      </c>
      <c r="M2166" s="88">
        <f>Table1[[#This Row],[Size of land (m2)]]*Table1[[#This Row],[Land Unit Rate ($/m2)]]</f>
        <v>0</v>
      </c>
      <c r="N2166" s="244">
        <v>2021</v>
      </c>
      <c r="O2166" s="202">
        <f>ROUND(IF(Table1[[#This Row],[Valuation Year]]=2016,(Table1[[#This Row],[Total Construction Cost ($)]]+Table1[[#This Row],[Land Value]])*('General Input Sheet'!$G$38/'General Input Sheet'!$G$43),Table1[[#This Row],[Total Construction Cost ($)]]+Table1[[#This Row],[Land Value]]),0)</f>
        <v>84306</v>
      </c>
      <c r="P2166" s="123" t="str" cm="1">
        <f t="array" ref="P2166">_xlfn.IFS(Table1[[#This Row],[Asset Class]]&lt;&gt;"Local","y",P$11=$E2166,"y",Table1[[#This Row],[Asset Class]]="Local","")</f>
        <v/>
      </c>
      <c r="Q2166" s="86" t="str" cm="1">
        <f t="array" ref="Q2166">_xlfn.IFS(Table1[[#This Row],[Asset Class]]&lt;&gt;"Local","y",Q$11=$E2166,"y",Table1[[#This Row],[Asset Class]]="Local","")</f>
        <v/>
      </c>
      <c r="R2166" s="86" t="str" cm="1">
        <f t="array" ref="R2166">_xlfn.IFS(Table1[[#This Row],[Asset Class]]&lt;&gt;"Local","y",R$11=$E2166,"y",Table1[[#This Row],[Asset Class]]="Local","")</f>
        <v/>
      </c>
      <c r="S2166" s="341" t="str" cm="1">
        <f t="array" ref="S2166">_xlfn.IFS(Table1[[#This Row],[Asset Class]]&lt;&gt;"Local","y",S$11=$E2166,"y",Table1[[#This Row],[Asset Class]]="Local","")</f>
        <v>y</v>
      </c>
      <c r="T2166" s="50"/>
      <c r="U2166" s="95" t="str">
        <f>IF(Table1[[#This Row],[Asset Class]]&lt;&gt;"Local",0.25,IF(P2166="y",1,""))</f>
        <v/>
      </c>
      <c r="V2166" s="415" t="str">
        <f>IF(Table1[[#This Row],[Asset Class]]&lt;&gt;"Local",0.25,IF(Q2166="y",1,""))</f>
        <v/>
      </c>
      <c r="W2166" s="415" t="str">
        <f>IF(Table1[[#This Row],[Asset Class]]&lt;&gt;"Local",0.25,IF(R2166="y",1,""))</f>
        <v/>
      </c>
      <c r="X2166" s="415">
        <f>IF(Table1[[#This Row],[Asset Class]]&lt;&gt;"Local",0.25,IF(S2166="y",1,""))</f>
        <v>1</v>
      </c>
      <c r="Y2166" s="95">
        <f t="shared" si="198"/>
        <v>1</v>
      </c>
      <c r="Z2166" s="50"/>
      <c r="AA2166" s="257" t="str">
        <f t="shared" si="199"/>
        <v/>
      </c>
      <c r="AB2166" s="258" t="str">
        <f t="shared" si="200"/>
        <v/>
      </c>
      <c r="AC2166" s="258" t="str">
        <f t="shared" si="201"/>
        <v/>
      </c>
      <c r="AD2166" s="258">
        <f t="shared" si="202"/>
        <v>84306</v>
      </c>
      <c r="AE2166" s="259">
        <f t="shared" si="203"/>
        <v>84306</v>
      </c>
    </row>
    <row r="2167" spans="1:31">
      <c r="A2167" s="26"/>
      <c r="B2167" s="210" t="s">
        <v>3774</v>
      </c>
      <c r="C2167" s="211" t="s">
        <v>3775</v>
      </c>
      <c r="D2167" s="211" t="s">
        <v>111</v>
      </c>
      <c r="E2167" s="211" t="s">
        <v>102</v>
      </c>
      <c r="F2167" s="241" t="s">
        <v>108</v>
      </c>
      <c r="G2167" s="357">
        <v>0.5</v>
      </c>
      <c r="H2167" s="360">
        <v>7262.6317394058851</v>
      </c>
      <c r="I2167" s="365">
        <v>143.96305955739601</v>
      </c>
      <c r="J2167" s="332">
        <f>Table1[[#This Row],[Embellishment Area (m2)]]*Table1[[#This Row],[Construction Unit Rate ($/m)]]*Table1[[#This Row],[Embellishment Area Factor]]</f>
        <v>522775.34282176202</v>
      </c>
      <c r="K2167" s="246">
        <v>0</v>
      </c>
      <c r="L2167" s="337">
        <v>39.027494808321961</v>
      </c>
      <c r="M2167" s="88">
        <f>Table1[[#This Row],[Size of land (m2)]]*Table1[[#This Row],[Land Unit Rate ($/m2)]]</f>
        <v>0</v>
      </c>
      <c r="N2167" s="244">
        <v>2021</v>
      </c>
      <c r="O2167" s="202">
        <f>ROUND(IF(Table1[[#This Row],[Valuation Year]]=2016,(Table1[[#This Row],[Total Construction Cost ($)]]+Table1[[#This Row],[Land Value]])*('General Input Sheet'!$G$38/'General Input Sheet'!$G$43),Table1[[#This Row],[Total Construction Cost ($)]]+Table1[[#This Row],[Land Value]]),0)</f>
        <v>522775</v>
      </c>
      <c r="P2167" s="123" t="str" cm="1">
        <f t="array" ref="P2167">_xlfn.IFS(Table1[[#This Row],[Asset Class]]&lt;&gt;"Local","y",P$11=$E2167,"y",Table1[[#This Row],[Asset Class]]="Local","")</f>
        <v/>
      </c>
      <c r="Q2167" s="86" t="str" cm="1">
        <f t="array" ref="Q2167">_xlfn.IFS(Table1[[#This Row],[Asset Class]]&lt;&gt;"Local","y",Q$11=$E2167,"y",Table1[[#This Row],[Asset Class]]="Local","")</f>
        <v/>
      </c>
      <c r="R2167" s="86" t="str" cm="1">
        <f t="array" ref="R2167">_xlfn.IFS(Table1[[#This Row],[Asset Class]]&lt;&gt;"Local","y",R$11=$E2167,"y",Table1[[#This Row],[Asset Class]]="Local","")</f>
        <v>y</v>
      </c>
      <c r="S2167" s="341" t="str" cm="1">
        <f t="array" ref="S2167">_xlfn.IFS(Table1[[#This Row],[Asset Class]]&lt;&gt;"Local","y",S$11=$E2167,"y",Table1[[#This Row],[Asset Class]]="Local","")</f>
        <v/>
      </c>
      <c r="T2167" s="50"/>
      <c r="U2167" s="95" t="str">
        <f>IF(Table1[[#This Row],[Asset Class]]&lt;&gt;"Local",0.25,IF(P2167="y",1,""))</f>
        <v/>
      </c>
      <c r="V2167" s="415" t="str">
        <f>IF(Table1[[#This Row],[Asset Class]]&lt;&gt;"Local",0.25,IF(Q2167="y",1,""))</f>
        <v/>
      </c>
      <c r="W2167" s="415">
        <f>IF(Table1[[#This Row],[Asset Class]]&lt;&gt;"Local",0.25,IF(R2167="y",1,""))</f>
        <v>1</v>
      </c>
      <c r="X2167" s="415" t="str">
        <f>IF(Table1[[#This Row],[Asset Class]]&lt;&gt;"Local",0.25,IF(S2167="y",1,""))</f>
        <v/>
      </c>
      <c r="Y2167" s="95">
        <f t="shared" si="198"/>
        <v>1</v>
      </c>
      <c r="Z2167" s="50"/>
      <c r="AA2167" s="257" t="str">
        <f t="shared" si="199"/>
        <v/>
      </c>
      <c r="AB2167" s="258" t="str">
        <f t="shared" si="200"/>
        <v/>
      </c>
      <c r="AC2167" s="258">
        <f t="shared" si="201"/>
        <v>522775</v>
      </c>
      <c r="AD2167" s="258" t="str">
        <f t="shared" si="202"/>
        <v/>
      </c>
      <c r="AE2167" s="259">
        <f t="shared" si="203"/>
        <v>522775</v>
      </c>
    </row>
    <row r="2168" spans="1:31">
      <c r="A2168" s="26"/>
      <c r="B2168" s="210" t="s">
        <v>3776</v>
      </c>
      <c r="C2168" s="211" t="s">
        <v>3777</v>
      </c>
      <c r="D2168" s="211" t="s">
        <v>111</v>
      </c>
      <c r="E2168" s="211" t="s">
        <v>102</v>
      </c>
      <c r="F2168" s="241" t="s">
        <v>103</v>
      </c>
      <c r="G2168" s="357">
        <v>0.5</v>
      </c>
      <c r="H2168" s="360">
        <v>2970.6896383947833</v>
      </c>
      <c r="I2168" s="365">
        <v>143.96305955739601</v>
      </c>
      <c r="J2168" s="332">
        <f>Table1[[#This Row],[Embellishment Area (m2)]]*Table1[[#This Row],[Construction Unit Rate ($/m)]]*Table1[[#This Row],[Embellishment Area Factor]]</f>
        <v>213834.78466938369</v>
      </c>
      <c r="K2168" s="246">
        <v>0</v>
      </c>
      <c r="L2168" s="337">
        <v>39.027494808321961</v>
      </c>
      <c r="M2168" s="88">
        <f>Table1[[#This Row],[Size of land (m2)]]*Table1[[#This Row],[Land Unit Rate ($/m2)]]</f>
        <v>0</v>
      </c>
      <c r="N2168" s="244">
        <v>2021</v>
      </c>
      <c r="O2168" s="202">
        <f>ROUND(IF(Table1[[#This Row],[Valuation Year]]=2016,(Table1[[#This Row],[Total Construction Cost ($)]]+Table1[[#This Row],[Land Value]])*('General Input Sheet'!$G$38/'General Input Sheet'!$G$43),Table1[[#This Row],[Total Construction Cost ($)]]+Table1[[#This Row],[Land Value]]),0)</f>
        <v>213835</v>
      </c>
      <c r="P2168" s="123" t="str" cm="1">
        <f t="array" ref="P2168">_xlfn.IFS(Table1[[#This Row],[Asset Class]]&lt;&gt;"Local","y",P$11=$E2168,"y",Table1[[#This Row],[Asset Class]]="Local","")</f>
        <v/>
      </c>
      <c r="Q2168" s="86" t="str" cm="1">
        <f t="array" ref="Q2168">_xlfn.IFS(Table1[[#This Row],[Asset Class]]&lt;&gt;"Local","y",Q$11=$E2168,"y",Table1[[#This Row],[Asset Class]]="Local","")</f>
        <v/>
      </c>
      <c r="R2168" s="86" t="str" cm="1">
        <f t="array" ref="R2168">_xlfn.IFS(Table1[[#This Row],[Asset Class]]&lt;&gt;"Local","y",R$11=$E2168,"y",Table1[[#This Row],[Asset Class]]="Local","")</f>
        <v>y</v>
      </c>
      <c r="S2168" s="341" t="str" cm="1">
        <f t="array" ref="S2168">_xlfn.IFS(Table1[[#This Row],[Asset Class]]&lt;&gt;"Local","y",S$11=$E2168,"y",Table1[[#This Row],[Asset Class]]="Local","")</f>
        <v/>
      </c>
      <c r="T2168" s="50"/>
      <c r="U2168" s="95" t="str">
        <f>IF(Table1[[#This Row],[Asset Class]]&lt;&gt;"Local",0.25,IF(P2168="y",1,""))</f>
        <v/>
      </c>
      <c r="V2168" s="415" t="str">
        <f>IF(Table1[[#This Row],[Asset Class]]&lt;&gt;"Local",0.25,IF(Q2168="y",1,""))</f>
        <v/>
      </c>
      <c r="W2168" s="415">
        <f>IF(Table1[[#This Row],[Asset Class]]&lt;&gt;"Local",0.25,IF(R2168="y",1,""))</f>
        <v>1</v>
      </c>
      <c r="X2168" s="415" t="str">
        <f>IF(Table1[[#This Row],[Asset Class]]&lt;&gt;"Local",0.25,IF(S2168="y",1,""))</f>
        <v/>
      </c>
      <c r="Y2168" s="95">
        <f t="shared" si="198"/>
        <v>1</v>
      </c>
      <c r="Z2168" s="50"/>
      <c r="AA2168" s="257" t="str">
        <f t="shared" si="199"/>
        <v/>
      </c>
      <c r="AB2168" s="258" t="str">
        <f t="shared" si="200"/>
        <v/>
      </c>
      <c r="AC2168" s="258">
        <f t="shared" si="201"/>
        <v>213835</v>
      </c>
      <c r="AD2168" s="258" t="str">
        <f t="shared" si="202"/>
        <v/>
      </c>
      <c r="AE2168" s="259">
        <f t="shared" si="203"/>
        <v>213835</v>
      </c>
    </row>
    <row r="2169" spans="1:31">
      <c r="A2169" s="26"/>
      <c r="B2169" s="210" t="s">
        <v>3776</v>
      </c>
      <c r="C2169" s="211" t="s">
        <v>3778</v>
      </c>
      <c r="D2169" s="211" t="s">
        <v>111</v>
      </c>
      <c r="E2169" s="211" t="s">
        <v>102</v>
      </c>
      <c r="F2169" s="241" t="s">
        <v>103</v>
      </c>
      <c r="G2169" s="357">
        <v>0.5</v>
      </c>
      <c r="H2169" s="360">
        <v>47247.20357236229</v>
      </c>
      <c r="I2169" s="365">
        <v>143.96305955739601</v>
      </c>
      <c r="J2169" s="332">
        <f>Table1[[#This Row],[Embellishment Area (m2)]]*Table1[[#This Row],[Construction Unit Rate ($/m)]]*Table1[[#This Row],[Embellishment Area Factor]]</f>
        <v>3400925.9909042027</v>
      </c>
      <c r="K2169" s="246">
        <v>0</v>
      </c>
      <c r="L2169" s="337">
        <v>39.027494808321961</v>
      </c>
      <c r="M2169" s="88">
        <f>Table1[[#This Row],[Size of land (m2)]]*Table1[[#This Row],[Land Unit Rate ($/m2)]]</f>
        <v>0</v>
      </c>
      <c r="N2169" s="244">
        <v>2021</v>
      </c>
      <c r="O2169" s="202">
        <f>ROUND(IF(Table1[[#This Row],[Valuation Year]]=2016,(Table1[[#This Row],[Total Construction Cost ($)]]+Table1[[#This Row],[Land Value]])*('General Input Sheet'!$G$38/'General Input Sheet'!$G$43),Table1[[#This Row],[Total Construction Cost ($)]]+Table1[[#This Row],[Land Value]]),0)</f>
        <v>3400926</v>
      </c>
      <c r="P2169" s="123" t="str" cm="1">
        <f t="array" ref="P2169">_xlfn.IFS(Table1[[#This Row],[Asset Class]]&lt;&gt;"Local","y",P$11=$E2169,"y",Table1[[#This Row],[Asset Class]]="Local","")</f>
        <v/>
      </c>
      <c r="Q2169" s="86" t="str" cm="1">
        <f t="array" ref="Q2169">_xlfn.IFS(Table1[[#This Row],[Asset Class]]&lt;&gt;"Local","y",Q$11=$E2169,"y",Table1[[#This Row],[Asset Class]]="Local","")</f>
        <v/>
      </c>
      <c r="R2169" s="86" t="str" cm="1">
        <f t="array" ref="R2169">_xlfn.IFS(Table1[[#This Row],[Asset Class]]&lt;&gt;"Local","y",R$11=$E2169,"y",Table1[[#This Row],[Asset Class]]="Local","")</f>
        <v>y</v>
      </c>
      <c r="S2169" s="341" t="str" cm="1">
        <f t="array" ref="S2169">_xlfn.IFS(Table1[[#This Row],[Asset Class]]&lt;&gt;"Local","y",S$11=$E2169,"y",Table1[[#This Row],[Asset Class]]="Local","")</f>
        <v/>
      </c>
      <c r="T2169" s="50"/>
      <c r="U2169" s="95" t="str">
        <f>IF(Table1[[#This Row],[Asset Class]]&lt;&gt;"Local",0.25,IF(P2169="y",1,""))</f>
        <v/>
      </c>
      <c r="V2169" s="415" t="str">
        <f>IF(Table1[[#This Row],[Asset Class]]&lt;&gt;"Local",0.25,IF(Q2169="y",1,""))</f>
        <v/>
      </c>
      <c r="W2169" s="415">
        <f>IF(Table1[[#This Row],[Asset Class]]&lt;&gt;"Local",0.25,IF(R2169="y",1,""))</f>
        <v>1</v>
      </c>
      <c r="X2169" s="415" t="str">
        <f>IF(Table1[[#This Row],[Asset Class]]&lt;&gt;"Local",0.25,IF(S2169="y",1,""))</f>
        <v/>
      </c>
      <c r="Y2169" s="95">
        <f t="shared" si="198"/>
        <v>1</v>
      </c>
      <c r="Z2169" s="50"/>
      <c r="AA2169" s="257" t="str">
        <f t="shared" si="199"/>
        <v/>
      </c>
      <c r="AB2169" s="258" t="str">
        <f t="shared" si="200"/>
        <v/>
      </c>
      <c r="AC2169" s="258">
        <f t="shared" si="201"/>
        <v>3400926</v>
      </c>
      <c r="AD2169" s="258" t="str">
        <f t="shared" si="202"/>
        <v/>
      </c>
      <c r="AE2169" s="259">
        <f t="shared" si="203"/>
        <v>3400926</v>
      </c>
    </row>
    <row r="2170" spans="1:31">
      <c r="A2170" s="26"/>
      <c r="B2170" s="210" t="s">
        <v>3779</v>
      </c>
      <c r="C2170" s="211" t="s">
        <v>3780</v>
      </c>
      <c r="D2170" s="211" t="s">
        <v>111</v>
      </c>
      <c r="E2170" s="211" t="s">
        <v>102</v>
      </c>
      <c r="F2170" s="241" t="s">
        <v>108</v>
      </c>
      <c r="G2170" s="357">
        <v>0.5</v>
      </c>
      <c r="H2170" s="360">
        <v>224.85737810709466</v>
      </c>
      <c r="I2170" s="365">
        <v>143.96305955739601</v>
      </c>
      <c r="J2170" s="332">
        <f>Table1[[#This Row],[Embellishment Area (m2)]]*Table1[[#This Row],[Construction Unit Rate ($/m)]]*Table1[[#This Row],[Embellishment Area Factor]]</f>
        <v>16185.578058175792</v>
      </c>
      <c r="K2170" s="246">
        <v>0</v>
      </c>
      <c r="L2170" s="337">
        <v>39.027494808321961</v>
      </c>
      <c r="M2170" s="88">
        <f>Table1[[#This Row],[Size of land (m2)]]*Table1[[#This Row],[Land Unit Rate ($/m2)]]</f>
        <v>0</v>
      </c>
      <c r="N2170" s="244">
        <v>2021</v>
      </c>
      <c r="O2170" s="202">
        <f>ROUND(IF(Table1[[#This Row],[Valuation Year]]=2016,(Table1[[#This Row],[Total Construction Cost ($)]]+Table1[[#This Row],[Land Value]])*('General Input Sheet'!$G$38/'General Input Sheet'!$G$43),Table1[[#This Row],[Total Construction Cost ($)]]+Table1[[#This Row],[Land Value]]),0)</f>
        <v>16186</v>
      </c>
      <c r="P2170" s="123" t="str" cm="1">
        <f t="array" ref="P2170">_xlfn.IFS(Table1[[#This Row],[Asset Class]]&lt;&gt;"Local","y",P$11=$E2170,"y",Table1[[#This Row],[Asset Class]]="Local","")</f>
        <v/>
      </c>
      <c r="Q2170" s="86" t="str" cm="1">
        <f t="array" ref="Q2170">_xlfn.IFS(Table1[[#This Row],[Asset Class]]&lt;&gt;"Local","y",Q$11=$E2170,"y",Table1[[#This Row],[Asset Class]]="Local","")</f>
        <v/>
      </c>
      <c r="R2170" s="86" t="str" cm="1">
        <f t="array" ref="R2170">_xlfn.IFS(Table1[[#This Row],[Asset Class]]&lt;&gt;"Local","y",R$11=$E2170,"y",Table1[[#This Row],[Asset Class]]="Local","")</f>
        <v>y</v>
      </c>
      <c r="S2170" s="341" t="str" cm="1">
        <f t="array" ref="S2170">_xlfn.IFS(Table1[[#This Row],[Asset Class]]&lt;&gt;"Local","y",S$11=$E2170,"y",Table1[[#This Row],[Asset Class]]="Local","")</f>
        <v/>
      </c>
      <c r="T2170" s="50"/>
      <c r="U2170" s="95" t="str">
        <f>IF(Table1[[#This Row],[Asset Class]]&lt;&gt;"Local",0.25,IF(P2170="y",1,""))</f>
        <v/>
      </c>
      <c r="V2170" s="415" t="str">
        <f>IF(Table1[[#This Row],[Asset Class]]&lt;&gt;"Local",0.25,IF(Q2170="y",1,""))</f>
        <v/>
      </c>
      <c r="W2170" s="415">
        <f>IF(Table1[[#This Row],[Asset Class]]&lt;&gt;"Local",0.25,IF(R2170="y",1,""))</f>
        <v>1</v>
      </c>
      <c r="X2170" s="415" t="str">
        <f>IF(Table1[[#This Row],[Asset Class]]&lt;&gt;"Local",0.25,IF(S2170="y",1,""))</f>
        <v/>
      </c>
      <c r="Y2170" s="95">
        <f t="shared" si="198"/>
        <v>1</v>
      </c>
      <c r="Z2170" s="50"/>
      <c r="AA2170" s="257" t="str">
        <f t="shared" si="199"/>
        <v/>
      </c>
      <c r="AB2170" s="258" t="str">
        <f t="shared" si="200"/>
        <v/>
      </c>
      <c r="AC2170" s="258">
        <f t="shared" si="201"/>
        <v>16186</v>
      </c>
      <c r="AD2170" s="258" t="str">
        <f t="shared" si="202"/>
        <v/>
      </c>
      <c r="AE2170" s="259">
        <f t="shared" si="203"/>
        <v>16186</v>
      </c>
    </row>
    <row r="2171" spans="1:31">
      <c r="A2171" s="26"/>
      <c r="B2171" s="210" t="s">
        <v>3781</v>
      </c>
      <c r="C2171" s="211" t="s">
        <v>3782</v>
      </c>
      <c r="D2171" s="211" t="s">
        <v>111</v>
      </c>
      <c r="E2171" s="211" t="s">
        <v>102</v>
      </c>
      <c r="F2171" s="241" t="s">
        <v>103</v>
      </c>
      <c r="G2171" s="357">
        <v>0.5</v>
      </c>
      <c r="H2171" s="360">
        <v>6734.9659219272398</v>
      </c>
      <c r="I2171" s="365">
        <v>143.96305955739601</v>
      </c>
      <c r="J2171" s="332">
        <f>Table1[[#This Row],[Embellishment Area (m2)]]*Table1[[#This Row],[Construction Unit Rate ($/m)]]*Table1[[#This Row],[Embellishment Area Factor]]</f>
        <v>484793.15006772184</v>
      </c>
      <c r="K2171" s="246">
        <v>0</v>
      </c>
      <c r="L2171" s="337">
        <v>39.027494808321961</v>
      </c>
      <c r="M2171" s="88">
        <f>Table1[[#This Row],[Size of land (m2)]]*Table1[[#This Row],[Land Unit Rate ($/m2)]]</f>
        <v>0</v>
      </c>
      <c r="N2171" s="244">
        <v>2021</v>
      </c>
      <c r="O2171" s="202">
        <f>ROUND(IF(Table1[[#This Row],[Valuation Year]]=2016,(Table1[[#This Row],[Total Construction Cost ($)]]+Table1[[#This Row],[Land Value]])*('General Input Sheet'!$G$38/'General Input Sheet'!$G$43),Table1[[#This Row],[Total Construction Cost ($)]]+Table1[[#This Row],[Land Value]]),0)</f>
        <v>484793</v>
      </c>
      <c r="P2171" s="123" t="str" cm="1">
        <f t="array" ref="P2171">_xlfn.IFS(Table1[[#This Row],[Asset Class]]&lt;&gt;"Local","y",P$11=$E2171,"y",Table1[[#This Row],[Asset Class]]="Local","")</f>
        <v/>
      </c>
      <c r="Q2171" s="86" t="str" cm="1">
        <f t="array" ref="Q2171">_xlfn.IFS(Table1[[#This Row],[Asset Class]]&lt;&gt;"Local","y",Q$11=$E2171,"y",Table1[[#This Row],[Asset Class]]="Local","")</f>
        <v/>
      </c>
      <c r="R2171" s="86" t="str" cm="1">
        <f t="array" ref="R2171">_xlfn.IFS(Table1[[#This Row],[Asset Class]]&lt;&gt;"Local","y",R$11=$E2171,"y",Table1[[#This Row],[Asset Class]]="Local","")</f>
        <v>y</v>
      </c>
      <c r="S2171" s="341" t="str" cm="1">
        <f t="array" ref="S2171">_xlfn.IFS(Table1[[#This Row],[Asset Class]]&lt;&gt;"Local","y",S$11=$E2171,"y",Table1[[#This Row],[Asset Class]]="Local","")</f>
        <v/>
      </c>
      <c r="T2171" s="50"/>
      <c r="U2171" s="95" t="str">
        <f>IF(Table1[[#This Row],[Asset Class]]&lt;&gt;"Local",0.25,IF(P2171="y",1,""))</f>
        <v/>
      </c>
      <c r="V2171" s="415" t="str">
        <f>IF(Table1[[#This Row],[Asset Class]]&lt;&gt;"Local",0.25,IF(Q2171="y",1,""))</f>
        <v/>
      </c>
      <c r="W2171" s="415">
        <f>IF(Table1[[#This Row],[Asset Class]]&lt;&gt;"Local",0.25,IF(R2171="y",1,""))</f>
        <v>1</v>
      </c>
      <c r="X2171" s="415" t="str">
        <f>IF(Table1[[#This Row],[Asset Class]]&lt;&gt;"Local",0.25,IF(S2171="y",1,""))</f>
        <v/>
      </c>
      <c r="Y2171" s="95">
        <f t="shared" si="198"/>
        <v>1</v>
      </c>
      <c r="Z2171" s="50"/>
      <c r="AA2171" s="257" t="str">
        <f t="shared" si="199"/>
        <v/>
      </c>
      <c r="AB2171" s="258" t="str">
        <f t="shared" si="200"/>
        <v/>
      </c>
      <c r="AC2171" s="258">
        <f t="shared" si="201"/>
        <v>484793</v>
      </c>
      <c r="AD2171" s="258" t="str">
        <f t="shared" si="202"/>
        <v/>
      </c>
      <c r="AE2171" s="259">
        <f t="shared" si="203"/>
        <v>484793</v>
      </c>
    </row>
    <row r="2172" spans="1:31">
      <c r="A2172" s="26"/>
      <c r="B2172" s="210" t="s">
        <v>3783</v>
      </c>
      <c r="C2172" s="211" t="s">
        <v>3784</v>
      </c>
      <c r="D2172" s="211" t="s">
        <v>111</v>
      </c>
      <c r="E2172" s="211" t="s">
        <v>107</v>
      </c>
      <c r="F2172" s="241" t="s">
        <v>103</v>
      </c>
      <c r="G2172" s="357">
        <v>0.5</v>
      </c>
      <c r="H2172" s="360">
        <v>1242.7756996531559</v>
      </c>
      <c r="I2172" s="365">
        <v>111.62041035606889</v>
      </c>
      <c r="J2172" s="332">
        <f>Table1[[#This Row],[Embellishment Area (m2)]]*Table1[[#This Row],[Construction Unit Rate ($/m)]]*Table1[[#This Row],[Embellishment Area Factor]]</f>
        <v>69359.566787917938</v>
      </c>
      <c r="K2172" s="246">
        <v>0</v>
      </c>
      <c r="L2172" s="337">
        <v>66.125722619436161</v>
      </c>
      <c r="M2172" s="88">
        <f>Table1[[#This Row],[Size of land (m2)]]*Table1[[#This Row],[Land Unit Rate ($/m2)]]</f>
        <v>0</v>
      </c>
      <c r="N2172" s="244">
        <v>2021</v>
      </c>
      <c r="O2172" s="202">
        <f>ROUND(IF(Table1[[#This Row],[Valuation Year]]=2016,(Table1[[#This Row],[Total Construction Cost ($)]]+Table1[[#This Row],[Land Value]])*('General Input Sheet'!$G$38/'General Input Sheet'!$G$43),Table1[[#This Row],[Total Construction Cost ($)]]+Table1[[#This Row],[Land Value]]),0)</f>
        <v>69360</v>
      </c>
      <c r="P2172" s="123" t="str" cm="1">
        <f t="array" ref="P2172">_xlfn.IFS(Table1[[#This Row],[Asset Class]]&lt;&gt;"Local","y",P$11=$E2172,"y",Table1[[#This Row],[Asset Class]]="Local","")</f>
        <v>y</v>
      </c>
      <c r="Q2172" s="86" t="str" cm="1">
        <f t="array" ref="Q2172">_xlfn.IFS(Table1[[#This Row],[Asset Class]]&lt;&gt;"Local","y",Q$11=$E2172,"y",Table1[[#This Row],[Asset Class]]="Local","")</f>
        <v/>
      </c>
      <c r="R2172" s="86" t="str" cm="1">
        <f t="array" ref="R2172">_xlfn.IFS(Table1[[#This Row],[Asset Class]]&lt;&gt;"Local","y",R$11=$E2172,"y",Table1[[#This Row],[Asset Class]]="Local","")</f>
        <v/>
      </c>
      <c r="S2172" s="341" t="str" cm="1">
        <f t="array" ref="S2172">_xlfn.IFS(Table1[[#This Row],[Asset Class]]&lt;&gt;"Local","y",S$11=$E2172,"y",Table1[[#This Row],[Asset Class]]="Local","")</f>
        <v/>
      </c>
      <c r="T2172" s="50"/>
      <c r="U2172" s="95">
        <f>IF(Table1[[#This Row],[Asset Class]]&lt;&gt;"Local",0.25,IF(P2172="y",1,""))</f>
        <v>1</v>
      </c>
      <c r="V2172" s="415" t="str">
        <f>IF(Table1[[#This Row],[Asset Class]]&lt;&gt;"Local",0.25,IF(Q2172="y",1,""))</f>
        <v/>
      </c>
      <c r="W2172" s="415" t="str">
        <f>IF(Table1[[#This Row],[Asset Class]]&lt;&gt;"Local",0.25,IF(R2172="y",1,""))</f>
        <v/>
      </c>
      <c r="X2172" s="415" t="str">
        <f>IF(Table1[[#This Row],[Asset Class]]&lt;&gt;"Local",0.25,IF(S2172="y",1,""))</f>
        <v/>
      </c>
      <c r="Y2172" s="95">
        <f t="shared" si="198"/>
        <v>1</v>
      </c>
      <c r="Z2172" s="50"/>
      <c r="AA2172" s="257">
        <f t="shared" si="199"/>
        <v>69360</v>
      </c>
      <c r="AB2172" s="258" t="str">
        <f t="shared" si="200"/>
        <v/>
      </c>
      <c r="AC2172" s="258" t="str">
        <f t="shared" si="201"/>
        <v/>
      </c>
      <c r="AD2172" s="258" t="str">
        <f t="shared" si="202"/>
        <v/>
      </c>
      <c r="AE2172" s="259">
        <f t="shared" si="203"/>
        <v>69360</v>
      </c>
    </row>
    <row r="2173" spans="1:31">
      <c r="A2173" s="26"/>
      <c r="B2173" s="210" t="s">
        <v>3785</v>
      </c>
      <c r="C2173" s="211" t="s">
        <v>3786</v>
      </c>
      <c r="D2173" s="211" t="s">
        <v>111</v>
      </c>
      <c r="E2173" s="211" t="s">
        <v>107</v>
      </c>
      <c r="F2173" s="241" t="s">
        <v>103</v>
      </c>
      <c r="G2173" s="357">
        <v>0.5</v>
      </c>
      <c r="H2173" s="360">
        <v>1556.1106779627944</v>
      </c>
      <c r="I2173" s="365">
        <v>111.62041035606889</v>
      </c>
      <c r="J2173" s="332">
        <f>Table1[[#This Row],[Embellishment Area (m2)]]*Table1[[#This Row],[Construction Unit Rate ($/m)]]*Table1[[#This Row],[Embellishment Area Factor]]</f>
        <v>86846.856216833839</v>
      </c>
      <c r="K2173" s="246">
        <v>3112.2213559255888</v>
      </c>
      <c r="L2173" s="337">
        <v>66.125722619436161</v>
      </c>
      <c r="M2173" s="88">
        <f>Table1[[#This Row],[Size of land (m2)]]*Table1[[#This Row],[Land Unit Rate ($/m2)]]</f>
        <v>205797.88611222099</v>
      </c>
      <c r="N2173" s="244">
        <v>2021</v>
      </c>
      <c r="O2173" s="202">
        <f>ROUND(IF(Table1[[#This Row],[Valuation Year]]=2016,(Table1[[#This Row],[Total Construction Cost ($)]]+Table1[[#This Row],[Land Value]])*('General Input Sheet'!$G$38/'General Input Sheet'!$G$43),Table1[[#This Row],[Total Construction Cost ($)]]+Table1[[#This Row],[Land Value]]),0)</f>
        <v>292645</v>
      </c>
      <c r="P2173" s="123" t="str" cm="1">
        <f t="array" ref="P2173">_xlfn.IFS(Table1[[#This Row],[Asset Class]]&lt;&gt;"Local","y",P$11=$E2173,"y",Table1[[#This Row],[Asset Class]]="Local","")</f>
        <v>y</v>
      </c>
      <c r="Q2173" s="86" t="str" cm="1">
        <f t="array" ref="Q2173">_xlfn.IFS(Table1[[#This Row],[Asset Class]]&lt;&gt;"Local","y",Q$11=$E2173,"y",Table1[[#This Row],[Asset Class]]="Local","")</f>
        <v/>
      </c>
      <c r="R2173" s="86" t="str" cm="1">
        <f t="array" ref="R2173">_xlfn.IFS(Table1[[#This Row],[Asset Class]]&lt;&gt;"Local","y",R$11=$E2173,"y",Table1[[#This Row],[Asset Class]]="Local","")</f>
        <v/>
      </c>
      <c r="S2173" s="341" t="str" cm="1">
        <f t="array" ref="S2173">_xlfn.IFS(Table1[[#This Row],[Asset Class]]&lt;&gt;"Local","y",S$11=$E2173,"y",Table1[[#This Row],[Asset Class]]="Local","")</f>
        <v/>
      </c>
      <c r="T2173" s="50"/>
      <c r="U2173" s="95">
        <f>IF(Table1[[#This Row],[Asset Class]]&lt;&gt;"Local",0.25,IF(P2173="y",1,""))</f>
        <v>1</v>
      </c>
      <c r="V2173" s="415" t="str">
        <f>IF(Table1[[#This Row],[Asset Class]]&lt;&gt;"Local",0.25,IF(Q2173="y",1,""))</f>
        <v/>
      </c>
      <c r="W2173" s="415" t="str">
        <f>IF(Table1[[#This Row],[Asset Class]]&lt;&gt;"Local",0.25,IF(R2173="y",1,""))</f>
        <v/>
      </c>
      <c r="X2173" s="415" t="str">
        <f>IF(Table1[[#This Row],[Asset Class]]&lt;&gt;"Local",0.25,IF(S2173="y",1,""))</f>
        <v/>
      </c>
      <c r="Y2173" s="95">
        <f t="shared" si="198"/>
        <v>1</v>
      </c>
      <c r="Z2173" s="50"/>
      <c r="AA2173" s="257">
        <f t="shared" si="199"/>
        <v>292645</v>
      </c>
      <c r="AB2173" s="258" t="str">
        <f t="shared" si="200"/>
        <v/>
      </c>
      <c r="AC2173" s="258" t="str">
        <f t="shared" si="201"/>
        <v/>
      </c>
      <c r="AD2173" s="258" t="str">
        <f t="shared" si="202"/>
        <v/>
      </c>
      <c r="AE2173" s="259">
        <f t="shared" si="203"/>
        <v>292645</v>
      </c>
    </row>
    <row r="2174" spans="1:31">
      <c r="A2174" s="26"/>
      <c r="B2174" s="210" t="s">
        <v>3787</v>
      </c>
      <c r="C2174" s="211" t="s">
        <v>3788</v>
      </c>
      <c r="D2174" s="211" t="s">
        <v>111</v>
      </c>
      <c r="E2174" s="211" t="s">
        <v>114</v>
      </c>
      <c r="F2174" s="241" t="s">
        <v>108</v>
      </c>
      <c r="G2174" s="357">
        <v>0.5</v>
      </c>
      <c r="H2174" s="360">
        <v>6679.6782186277651</v>
      </c>
      <c r="I2174" s="365">
        <v>77.371645491830151</v>
      </c>
      <c r="J2174" s="332">
        <f>Table1[[#This Row],[Embellishment Area (m2)]]*Table1[[#This Row],[Construction Unit Rate ($/m)]]*Table1[[#This Row],[Embellishment Area Factor]]</f>
        <v>258408.84756558348</v>
      </c>
      <c r="K2174" s="246">
        <v>0</v>
      </c>
      <c r="L2174" s="337">
        <v>51.919695325664051</v>
      </c>
      <c r="M2174" s="88">
        <f>Table1[[#This Row],[Size of land (m2)]]*Table1[[#This Row],[Land Unit Rate ($/m2)]]</f>
        <v>0</v>
      </c>
      <c r="N2174" s="244">
        <v>2021</v>
      </c>
      <c r="O2174" s="202">
        <f>ROUND(IF(Table1[[#This Row],[Valuation Year]]=2016,(Table1[[#This Row],[Total Construction Cost ($)]]+Table1[[#This Row],[Land Value]])*('General Input Sheet'!$G$38/'General Input Sheet'!$G$43),Table1[[#This Row],[Total Construction Cost ($)]]+Table1[[#This Row],[Land Value]]),0)</f>
        <v>258409</v>
      </c>
      <c r="P2174" s="123" t="str" cm="1">
        <f t="array" ref="P2174">_xlfn.IFS(Table1[[#This Row],[Asset Class]]&lt;&gt;"Local","y",P$11=$E2174,"y",Table1[[#This Row],[Asset Class]]="Local","")</f>
        <v/>
      </c>
      <c r="Q2174" s="86" t="str" cm="1">
        <f t="array" ref="Q2174">_xlfn.IFS(Table1[[#This Row],[Asset Class]]&lt;&gt;"Local","y",Q$11=$E2174,"y",Table1[[#This Row],[Asset Class]]="Local","")</f>
        <v/>
      </c>
      <c r="R2174" s="86" t="str" cm="1">
        <f t="array" ref="R2174">_xlfn.IFS(Table1[[#This Row],[Asset Class]]&lt;&gt;"Local","y",R$11=$E2174,"y",Table1[[#This Row],[Asset Class]]="Local","")</f>
        <v/>
      </c>
      <c r="S2174" s="341" t="str" cm="1">
        <f t="array" ref="S2174">_xlfn.IFS(Table1[[#This Row],[Asset Class]]&lt;&gt;"Local","y",S$11=$E2174,"y",Table1[[#This Row],[Asset Class]]="Local","")</f>
        <v>y</v>
      </c>
      <c r="T2174" s="50"/>
      <c r="U2174" s="95" t="str">
        <f>IF(Table1[[#This Row],[Asset Class]]&lt;&gt;"Local",0.25,IF(P2174="y",1,""))</f>
        <v/>
      </c>
      <c r="V2174" s="415" t="str">
        <f>IF(Table1[[#This Row],[Asset Class]]&lt;&gt;"Local",0.25,IF(Q2174="y",1,""))</f>
        <v/>
      </c>
      <c r="W2174" s="415" t="str">
        <f>IF(Table1[[#This Row],[Asset Class]]&lt;&gt;"Local",0.25,IF(R2174="y",1,""))</f>
        <v/>
      </c>
      <c r="X2174" s="415">
        <f>IF(Table1[[#This Row],[Asset Class]]&lt;&gt;"Local",0.25,IF(S2174="y",1,""))</f>
        <v>1</v>
      </c>
      <c r="Y2174" s="95">
        <f t="shared" si="198"/>
        <v>1</v>
      </c>
      <c r="Z2174" s="50"/>
      <c r="AA2174" s="257" t="str">
        <f t="shared" si="199"/>
        <v/>
      </c>
      <c r="AB2174" s="258" t="str">
        <f t="shared" si="200"/>
        <v/>
      </c>
      <c r="AC2174" s="258" t="str">
        <f t="shared" si="201"/>
        <v/>
      </c>
      <c r="AD2174" s="258">
        <f t="shared" si="202"/>
        <v>258409</v>
      </c>
      <c r="AE2174" s="259">
        <f t="shared" si="203"/>
        <v>258409</v>
      </c>
    </row>
    <row r="2175" spans="1:31">
      <c r="A2175" s="26"/>
      <c r="B2175" s="210" t="s">
        <v>3789</v>
      </c>
      <c r="C2175" s="211" t="s">
        <v>3790</v>
      </c>
      <c r="D2175" s="211" t="s">
        <v>111</v>
      </c>
      <c r="E2175" s="211" t="s">
        <v>114</v>
      </c>
      <c r="F2175" s="241" t="s">
        <v>103</v>
      </c>
      <c r="G2175" s="357">
        <v>0.5</v>
      </c>
      <c r="H2175" s="360">
        <v>3193.9766823257328</v>
      </c>
      <c r="I2175" s="365">
        <v>77.371645491830151</v>
      </c>
      <c r="J2175" s="332">
        <f>Table1[[#This Row],[Embellishment Area (m2)]]*Table1[[#This Row],[Construction Unit Rate ($/m)]]*Table1[[#This Row],[Embellishment Area Factor]]</f>
        <v>123561.61578703921</v>
      </c>
      <c r="K2175" s="246">
        <v>6387.9533646514656</v>
      </c>
      <c r="L2175" s="337">
        <v>51.919695325664051</v>
      </c>
      <c r="M2175" s="88">
        <f>Table1[[#This Row],[Size of land (m2)]]*Table1[[#This Row],[Land Unit Rate ($/m2)]]</f>
        <v>331660.59244725463</v>
      </c>
      <c r="N2175" s="244">
        <v>2021</v>
      </c>
      <c r="O2175" s="202">
        <f>ROUND(IF(Table1[[#This Row],[Valuation Year]]=2016,(Table1[[#This Row],[Total Construction Cost ($)]]+Table1[[#This Row],[Land Value]])*('General Input Sheet'!$G$38/'General Input Sheet'!$G$43),Table1[[#This Row],[Total Construction Cost ($)]]+Table1[[#This Row],[Land Value]]),0)</f>
        <v>455222</v>
      </c>
      <c r="P2175" s="123" t="str" cm="1">
        <f t="array" ref="P2175">_xlfn.IFS(Table1[[#This Row],[Asset Class]]&lt;&gt;"Local","y",P$11=$E2175,"y",Table1[[#This Row],[Asset Class]]="Local","")</f>
        <v/>
      </c>
      <c r="Q2175" s="86" t="str" cm="1">
        <f t="array" ref="Q2175">_xlfn.IFS(Table1[[#This Row],[Asset Class]]&lt;&gt;"Local","y",Q$11=$E2175,"y",Table1[[#This Row],[Asset Class]]="Local","")</f>
        <v/>
      </c>
      <c r="R2175" s="86" t="str" cm="1">
        <f t="array" ref="R2175">_xlfn.IFS(Table1[[#This Row],[Asset Class]]&lt;&gt;"Local","y",R$11=$E2175,"y",Table1[[#This Row],[Asset Class]]="Local","")</f>
        <v/>
      </c>
      <c r="S2175" s="341" t="str" cm="1">
        <f t="array" ref="S2175">_xlfn.IFS(Table1[[#This Row],[Asset Class]]&lt;&gt;"Local","y",S$11=$E2175,"y",Table1[[#This Row],[Asset Class]]="Local","")</f>
        <v>y</v>
      </c>
      <c r="T2175" s="50"/>
      <c r="U2175" s="95" t="str">
        <f>IF(Table1[[#This Row],[Asset Class]]&lt;&gt;"Local",0.25,IF(P2175="y",1,""))</f>
        <v/>
      </c>
      <c r="V2175" s="415" t="str">
        <f>IF(Table1[[#This Row],[Asset Class]]&lt;&gt;"Local",0.25,IF(Q2175="y",1,""))</f>
        <v/>
      </c>
      <c r="W2175" s="415" t="str">
        <f>IF(Table1[[#This Row],[Asset Class]]&lt;&gt;"Local",0.25,IF(R2175="y",1,""))</f>
        <v/>
      </c>
      <c r="X2175" s="415">
        <f>IF(Table1[[#This Row],[Asset Class]]&lt;&gt;"Local",0.25,IF(S2175="y",1,""))</f>
        <v>1</v>
      </c>
      <c r="Y2175" s="95">
        <f t="shared" si="198"/>
        <v>1</v>
      </c>
      <c r="Z2175" s="50"/>
      <c r="AA2175" s="257" t="str">
        <f t="shared" si="199"/>
        <v/>
      </c>
      <c r="AB2175" s="258" t="str">
        <f t="shared" si="200"/>
        <v/>
      </c>
      <c r="AC2175" s="258" t="str">
        <f t="shared" si="201"/>
        <v/>
      </c>
      <c r="AD2175" s="258">
        <f t="shared" si="202"/>
        <v>455222</v>
      </c>
      <c r="AE2175" s="259">
        <f t="shared" si="203"/>
        <v>455222</v>
      </c>
    </row>
    <row r="2176" spans="1:31">
      <c r="A2176" s="26"/>
      <c r="B2176" s="210" t="s">
        <v>3791</v>
      </c>
      <c r="C2176" s="211" t="s">
        <v>3792</v>
      </c>
      <c r="D2176" s="211" t="s">
        <v>111</v>
      </c>
      <c r="E2176" s="211" t="s">
        <v>102</v>
      </c>
      <c r="F2176" s="241" t="s">
        <v>103</v>
      </c>
      <c r="G2176" s="357">
        <v>0.5</v>
      </c>
      <c r="H2176" s="360">
        <v>5905.5138842322649</v>
      </c>
      <c r="I2176" s="365">
        <v>143.96305955739601</v>
      </c>
      <c r="J2176" s="332">
        <f>Table1[[#This Row],[Embellishment Area (m2)]]*Table1[[#This Row],[Construction Unit Rate ($/m)]]*Table1[[#This Row],[Embellishment Area Factor]]</f>
        <v>425087.92351637932</v>
      </c>
      <c r="K2176" s="246">
        <v>0</v>
      </c>
      <c r="L2176" s="337">
        <v>39.027494808321961</v>
      </c>
      <c r="M2176" s="88">
        <f>Table1[[#This Row],[Size of land (m2)]]*Table1[[#This Row],[Land Unit Rate ($/m2)]]</f>
        <v>0</v>
      </c>
      <c r="N2176" s="244">
        <v>2021</v>
      </c>
      <c r="O2176" s="202">
        <f>ROUND(IF(Table1[[#This Row],[Valuation Year]]=2016,(Table1[[#This Row],[Total Construction Cost ($)]]+Table1[[#This Row],[Land Value]])*('General Input Sheet'!$G$38/'General Input Sheet'!$G$43),Table1[[#This Row],[Total Construction Cost ($)]]+Table1[[#This Row],[Land Value]]),0)</f>
        <v>425088</v>
      </c>
      <c r="P2176" s="123" t="str" cm="1">
        <f t="array" ref="P2176">_xlfn.IFS(Table1[[#This Row],[Asset Class]]&lt;&gt;"Local","y",P$11=$E2176,"y",Table1[[#This Row],[Asset Class]]="Local","")</f>
        <v/>
      </c>
      <c r="Q2176" s="86" t="str" cm="1">
        <f t="array" ref="Q2176">_xlfn.IFS(Table1[[#This Row],[Asset Class]]&lt;&gt;"Local","y",Q$11=$E2176,"y",Table1[[#This Row],[Asset Class]]="Local","")</f>
        <v/>
      </c>
      <c r="R2176" s="86" t="str" cm="1">
        <f t="array" ref="R2176">_xlfn.IFS(Table1[[#This Row],[Asset Class]]&lt;&gt;"Local","y",R$11=$E2176,"y",Table1[[#This Row],[Asset Class]]="Local","")</f>
        <v>y</v>
      </c>
      <c r="S2176" s="341" t="str" cm="1">
        <f t="array" ref="S2176">_xlfn.IFS(Table1[[#This Row],[Asset Class]]&lt;&gt;"Local","y",S$11=$E2176,"y",Table1[[#This Row],[Asset Class]]="Local","")</f>
        <v/>
      </c>
      <c r="T2176" s="50"/>
      <c r="U2176" s="95" t="str">
        <f>IF(Table1[[#This Row],[Asset Class]]&lt;&gt;"Local",0.25,IF(P2176="y",1,""))</f>
        <v/>
      </c>
      <c r="V2176" s="415" t="str">
        <f>IF(Table1[[#This Row],[Asset Class]]&lt;&gt;"Local",0.25,IF(Q2176="y",1,""))</f>
        <v/>
      </c>
      <c r="W2176" s="415">
        <f>IF(Table1[[#This Row],[Asset Class]]&lt;&gt;"Local",0.25,IF(R2176="y",1,""))</f>
        <v>1</v>
      </c>
      <c r="X2176" s="415" t="str">
        <f>IF(Table1[[#This Row],[Asset Class]]&lt;&gt;"Local",0.25,IF(S2176="y",1,""))</f>
        <v/>
      </c>
      <c r="Y2176" s="95">
        <f t="shared" si="198"/>
        <v>1</v>
      </c>
      <c r="Z2176" s="50"/>
      <c r="AA2176" s="257" t="str">
        <f t="shared" si="199"/>
        <v/>
      </c>
      <c r="AB2176" s="258" t="str">
        <f t="shared" si="200"/>
        <v/>
      </c>
      <c r="AC2176" s="258">
        <f t="shared" si="201"/>
        <v>425088</v>
      </c>
      <c r="AD2176" s="258" t="str">
        <f t="shared" si="202"/>
        <v/>
      </c>
      <c r="AE2176" s="259">
        <f t="shared" si="203"/>
        <v>425088</v>
      </c>
    </row>
    <row r="2177" spans="1:31">
      <c r="A2177" s="26"/>
      <c r="B2177" s="210" t="s">
        <v>3791</v>
      </c>
      <c r="C2177" s="211" t="s">
        <v>3793</v>
      </c>
      <c r="D2177" s="211" t="s">
        <v>111</v>
      </c>
      <c r="E2177" s="211" t="s">
        <v>102</v>
      </c>
      <c r="F2177" s="241" t="s">
        <v>108</v>
      </c>
      <c r="G2177" s="357">
        <v>0.5</v>
      </c>
      <c r="H2177" s="360">
        <v>744.12779768371001</v>
      </c>
      <c r="I2177" s="365">
        <v>143.96305955739601</v>
      </c>
      <c r="J2177" s="332">
        <f>Table1[[#This Row],[Embellishment Area (m2)]]*Table1[[#This Row],[Construction Unit Rate ($/m)]]*Table1[[#This Row],[Embellishment Area Factor]]</f>
        <v>53563.457228126936</v>
      </c>
      <c r="K2177" s="246">
        <v>0</v>
      </c>
      <c r="L2177" s="337">
        <v>39.027494808321961</v>
      </c>
      <c r="M2177" s="88">
        <f>Table1[[#This Row],[Size of land (m2)]]*Table1[[#This Row],[Land Unit Rate ($/m2)]]</f>
        <v>0</v>
      </c>
      <c r="N2177" s="244">
        <v>2021</v>
      </c>
      <c r="O2177" s="202">
        <f>ROUND(IF(Table1[[#This Row],[Valuation Year]]=2016,(Table1[[#This Row],[Total Construction Cost ($)]]+Table1[[#This Row],[Land Value]])*('General Input Sheet'!$G$38/'General Input Sheet'!$G$43),Table1[[#This Row],[Total Construction Cost ($)]]+Table1[[#This Row],[Land Value]]),0)</f>
        <v>53563</v>
      </c>
      <c r="P2177" s="123" t="str" cm="1">
        <f t="array" ref="P2177">_xlfn.IFS(Table1[[#This Row],[Asset Class]]&lt;&gt;"Local","y",P$11=$E2177,"y",Table1[[#This Row],[Asset Class]]="Local","")</f>
        <v/>
      </c>
      <c r="Q2177" s="86" t="str" cm="1">
        <f t="array" ref="Q2177">_xlfn.IFS(Table1[[#This Row],[Asset Class]]&lt;&gt;"Local","y",Q$11=$E2177,"y",Table1[[#This Row],[Asset Class]]="Local","")</f>
        <v/>
      </c>
      <c r="R2177" s="86" t="str" cm="1">
        <f t="array" ref="R2177">_xlfn.IFS(Table1[[#This Row],[Asset Class]]&lt;&gt;"Local","y",R$11=$E2177,"y",Table1[[#This Row],[Asset Class]]="Local","")</f>
        <v>y</v>
      </c>
      <c r="S2177" s="341" t="str" cm="1">
        <f t="array" ref="S2177">_xlfn.IFS(Table1[[#This Row],[Asset Class]]&lt;&gt;"Local","y",S$11=$E2177,"y",Table1[[#This Row],[Asset Class]]="Local","")</f>
        <v/>
      </c>
      <c r="T2177" s="50"/>
      <c r="U2177" s="95" t="str">
        <f>IF(Table1[[#This Row],[Asset Class]]&lt;&gt;"Local",0.25,IF(P2177="y",1,""))</f>
        <v/>
      </c>
      <c r="V2177" s="415" t="str">
        <f>IF(Table1[[#This Row],[Asset Class]]&lt;&gt;"Local",0.25,IF(Q2177="y",1,""))</f>
        <v/>
      </c>
      <c r="W2177" s="415">
        <f>IF(Table1[[#This Row],[Asset Class]]&lt;&gt;"Local",0.25,IF(R2177="y",1,""))</f>
        <v>1</v>
      </c>
      <c r="X2177" s="415" t="str">
        <f>IF(Table1[[#This Row],[Asset Class]]&lt;&gt;"Local",0.25,IF(S2177="y",1,""))</f>
        <v/>
      </c>
      <c r="Y2177" s="95">
        <f t="shared" si="198"/>
        <v>1</v>
      </c>
      <c r="Z2177" s="50"/>
      <c r="AA2177" s="257" t="str">
        <f t="shared" si="199"/>
        <v/>
      </c>
      <c r="AB2177" s="258" t="str">
        <f t="shared" si="200"/>
        <v/>
      </c>
      <c r="AC2177" s="258">
        <f t="shared" si="201"/>
        <v>53563</v>
      </c>
      <c r="AD2177" s="258" t="str">
        <f t="shared" si="202"/>
        <v/>
      </c>
      <c r="AE2177" s="259">
        <f t="shared" si="203"/>
        <v>53563</v>
      </c>
    </row>
    <row r="2178" spans="1:31">
      <c r="A2178" s="26"/>
      <c r="B2178" s="210" t="s">
        <v>3791</v>
      </c>
      <c r="C2178" s="211" t="s">
        <v>3794</v>
      </c>
      <c r="D2178" s="211" t="s">
        <v>111</v>
      </c>
      <c r="E2178" s="211" t="s">
        <v>102</v>
      </c>
      <c r="F2178" s="241" t="s">
        <v>108</v>
      </c>
      <c r="G2178" s="357">
        <v>0.5</v>
      </c>
      <c r="H2178" s="360">
        <v>996.56779522439501</v>
      </c>
      <c r="I2178" s="365">
        <v>143.96305955739601</v>
      </c>
      <c r="J2178" s="332">
        <f>Table1[[#This Row],[Embellishment Area (m2)]]*Table1[[#This Row],[Construction Unit Rate ($/m)]]*Table1[[#This Row],[Embellishment Area Factor]]</f>
        <v>71734.47442843621</v>
      </c>
      <c r="K2178" s="246">
        <v>0</v>
      </c>
      <c r="L2178" s="337">
        <v>39.027494808321961</v>
      </c>
      <c r="M2178" s="88">
        <f>Table1[[#This Row],[Size of land (m2)]]*Table1[[#This Row],[Land Unit Rate ($/m2)]]</f>
        <v>0</v>
      </c>
      <c r="N2178" s="244">
        <v>2021</v>
      </c>
      <c r="O2178" s="202">
        <f>ROUND(IF(Table1[[#This Row],[Valuation Year]]=2016,(Table1[[#This Row],[Total Construction Cost ($)]]+Table1[[#This Row],[Land Value]])*('General Input Sheet'!$G$38/'General Input Sheet'!$G$43),Table1[[#This Row],[Total Construction Cost ($)]]+Table1[[#This Row],[Land Value]]),0)</f>
        <v>71734</v>
      </c>
      <c r="P2178" s="123" t="str" cm="1">
        <f t="array" ref="P2178">_xlfn.IFS(Table1[[#This Row],[Asset Class]]&lt;&gt;"Local","y",P$11=$E2178,"y",Table1[[#This Row],[Asset Class]]="Local","")</f>
        <v/>
      </c>
      <c r="Q2178" s="86" t="str" cm="1">
        <f t="array" ref="Q2178">_xlfn.IFS(Table1[[#This Row],[Asset Class]]&lt;&gt;"Local","y",Q$11=$E2178,"y",Table1[[#This Row],[Asset Class]]="Local","")</f>
        <v/>
      </c>
      <c r="R2178" s="86" t="str" cm="1">
        <f t="array" ref="R2178">_xlfn.IFS(Table1[[#This Row],[Asset Class]]&lt;&gt;"Local","y",R$11=$E2178,"y",Table1[[#This Row],[Asset Class]]="Local","")</f>
        <v>y</v>
      </c>
      <c r="S2178" s="341" t="str" cm="1">
        <f t="array" ref="S2178">_xlfn.IFS(Table1[[#This Row],[Asset Class]]&lt;&gt;"Local","y",S$11=$E2178,"y",Table1[[#This Row],[Asset Class]]="Local","")</f>
        <v/>
      </c>
      <c r="T2178" s="50"/>
      <c r="U2178" s="95" t="str">
        <f>IF(Table1[[#This Row],[Asset Class]]&lt;&gt;"Local",0.25,IF(P2178="y",1,""))</f>
        <v/>
      </c>
      <c r="V2178" s="415" t="str">
        <f>IF(Table1[[#This Row],[Asset Class]]&lt;&gt;"Local",0.25,IF(Q2178="y",1,""))</f>
        <v/>
      </c>
      <c r="W2178" s="415">
        <f>IF(Table1[[#This Row],[Asset Class]]&lt;&gt;"Local",0.25,IF(R2178="y",1,""))</f>
        <v>1</v>
      </c>
      <c r="X2178" s="415" t="str">
        <f>IF(Table1[[#This Row],[Asset Class]]&lt;&gt;"Local",0.25,IF(S2178="y",1,""))</f>
        <v/>
      </c>
      <c r="Y2178" s="95">
        <f t="shared" si="198"/>
        <v>1</v>
      </c>
      <c r="Z2178" s="50"/>
      <c r="AA2178" s="257" t="str">
        <f t="shared" si="199"/>
        <v/>
      </c>
      <c r="AB2178" s="258" t="str">
        <f t="shared" si="200"/>
        <v/>
      </c>
      <c r="AC2178" s="258">
        <f t="shared" si="201"/>
        <v>71734</v>
      </c>
      <c r="AD2178" s="258" t="str">
        <f t="shared" si="202"/>
        <v/>
      </c>
      <c r="AE2178" s="259">
        <f t="shared" si="203"/>
        <v>71734</v>
      </c>
    </row>
    <row r="2179" spans="1:31">
      <c r="A2179" s="26"/>
      <c r="B2179" s="210" t="s">
        <v>3795</v>
      </c>
      <c r="C2179" s="211" t="s">
        <v>3796</v>
      </c>
      <c r="D2179" s="211" t="s">
        <v>111</v>
      </c>
      <c r="E2179" s="211" t="s">
        <v>107</v>
      </c>
      <c r="F2179" s="241" t="s">
        <v>103</v>
      </c>
      <c r="G2179" s="357">
        <v>0.5</v>
      </c>
      <c r="H2179" s="360">
        <v>2628.4465777417186</v>
      </c>
      <c r="I2179" s="365">
        <v>111.62041035606889</v>
      </c>
      <c r="J2179" s="332">
        <f>Table1[[#This Row],[Embellishment Area (m2)]]*Table1[[#This Row],[Construction Unit Rate ($/m)]]*Table1[[#This Row],[Embellishment Area Factor]]</f>
        <v>146694.14280326778</v>
      </c>
      <c r="K2179" s="246">
        <v>0</v>
      </c>
      <c r="L2179" s="337">
        <v>66.125722619436161</v>
      </c>
      <c r="M2179" s="88">
        <f>Table1[[#This Row],[Size of land (m2)]]*Table1[[#This Row],[Land Unit Rate ($/m2)]]</f>
        <v>0</v>
      </c>
      <c r="N2179" s="244">
        <v>2021</v>
      </c>
      <c r="O2179" s="202">
        <f>ROUND(IF(Table1[[#This Row],[Valuation Year]]=2016,(Table1[[#This Row],[Total Construction Cost ($)]]+Table1[[#This Row],[Land Value]])*('General Input Sheet'!$G$38/'General Input Sheet'!$G$43),Table1[[#This Row],[Total Construction Cost ($)]]+Table1[[#This Row],[Land Value]]),0)</f>
        <v>146694</v>
      </c>
      <c r="P2179" s="123" t="str" cm="1">
        <f t="array" ref="P2179">_xlfn.IFS(Table1[[#This Row],[Asset Class]]&lt;&gt;"Local","y",P$11=$E2179,"y",Table1[[#This Row],[Asset Class]]="Local","")</f>
        <v>y</v>
      </c>
      <c r="Q2179" s="86" t="str" cm="1">
        <f t="array" ref="Q2179">_xlfn.IFS(Table1[[#This Row],[Asset Class]]&lt;&gt;"Local","y",Q$11=$E2179,"y",Table1[[#This Row],[Asset Class]]="Local","")</f>
        <v/>
      </c>
      <c r="R2179" s="86" t="str" cm="1">
        <f t="array" ref="R2179">_xlfn.IFS(Table1[[#This Row],[Asset Class]]&lt;&gt;"Local","y",R$11=$E2179,"y",Table1[[#This Row],[Asset Class]]="Local","")</f>
        <v/>
      </c>
      <c r="S2179" s="341" t="str" cm="1">
        <f t="array" ref="S2179">_xlfn.IFS(Table1[[#This Row],[Asset Class]]&lt;&gt;"Local","y",S$11=$E2179,"y",Table1[[#This Row],[Asset Class]]="Local","")</f>
        <v/>
      </c>
      <c r="T2179" s="50"/>
      <c r="U2179" s="95">
        <f>IF(Table1[[#This Row],[Asset Class]]&lt;&gt;"Local",0.25,IF(P2179="y",1,""))</f>
        <v>1</v>
      </c>
      <c r="V2179" s="415" t="str">
        <f>IF(Table1[[#This Row],[Asset Class]]&lt;&gt;"Local",0.25,IF(Q2179="y",1,""))</f>
        <v/>
      </c>
      <c r="W2179" s="415" t="str">
        <f>IF(Table1[[#This Row],[Asset Class]]&lt;&gt;"Local",0.25,IF(R2179="y",1,""))</f>
        <v/>
      </c>
      <c r="X2179" s="415" t="str">
        <f>IF(Table1[[#This Row],[Asset Class]]&lt;&gt;"Local",0.25,IF(S2179="y",1,""))</f>
        <v/>
      </c>
      <c r="Y2179" s="95">
        <f t="shared" si="198"/>
        <v>1</v>
      </c>
      <c r="Z2179" s="50"/>
      <c r="AA2179" s="257">
        <f t="shared" si="199"/>
        <v>146694</v>
      </c>
      <c r="AB2179" s="258" t="str">
        <f t="shared" si="200"/>
        <v/>
      </c>
      <c r="AC2179" s="258" t="str">
        <f t="shared" si="201"/>
        <v/>
      </c>
      <c r="AD2179" s="258" t="str">
        <f t="shared" si="202"/>
        <v/>
      </c>
      <c r="AE2179" s="259">
        <f t="shared" si="203"/>
        <v>146694</v>
      </c>
    </row>
    <row r="2180" spans="1:31">
      <c r="A2180" s="26"/>
      <c r="B2180" s="210" t="s">
        <v>3797</v>
      </c>
      <c r="C2180" s="211" t="s">
        <v>3798</v>
      </c>
      <c r="D2180" s="211" t="s">
        <v>111</v>
      </c>
      <c r="E2180" s="211" t="s">
        <v>107</v>
      </c>
      <c r="F2180" s="241" t="s">
        <v>103</v>
      </c>
      <c r="G2180" s="357">
        <v>0.5</v>
      </c>
      <c r="H2180" s="360">
        <v>2540.9105663659393</v>
      </c>
      <c r="I2180" s="365">
        <v>111.62041035606889</v>
      </c>
      <c r="J2180" s="332">
        <f>Table1[[#This Row],[Embellishment Area (m2)]]*Table1[[#This Row],[Construction Unit Rate ($/m)]]*Table1[[#This Row],[Embellishment Area Factor]]</f>
        <v>141808.74004791878</v>
      </c>
      <c r="K2180" s="246">
        <v>0</v>
      </c>
      <c r="L2180" s="337">
        <v>66.125722619436161</v>
      </c>
      <c r="M2180" s="88">
        <f>Table1[[#This Row],[Size of land (m2)]]*Table1[[#This Row],[Land Unit Rate ($/m2)]]</f>
        <v>0</v>
      </c>
      <c r="N2180" s="244">
        <v>2021</v>
      </c>
      <c r="O2180" s="202">
        <f>ROUND(IF(Table1[[#This Row],[Valuation Year]]=2016,(Table1[[#This Row],[Total Construction Cost ($)]]+Table1[[#This Row],[Land Value]])*('General Input Sheet'!$G$38/'General Input Sheet'!$G$43),Table1[[#This Row],[Total Construction Cost ($)]]+Table1[[#This Row],[Land Value]]),0)</f>
        <v>141809</v>
      </c>
      <c r="P2180" s="123" t="str" cm="1">
        <f t="array" ref="P2180">_xlfn.IFS(Table1[[#This Row],[Asset Class]]&lt;&gt;"Local","y",P$11=$E2180,"y",Table1[[#This Row],[Asset Class]]="Local","")</f>
        <v>y</v>
      </c>
      <c r="Q2180" s="86" t="str" cm="1">
        <f t="array" ref="Q2180">_xlfn.IFS(Table1[[#This Row],[Asset Class]]&lt;&gt;"Local","y",Q$11=$E2180,"y",Table1[[#This Row],[Asset Class]]="Local","")</f>
        <v/>
      </c>
      <c r="R2180" s="86" t="str" cm="1">
        <f t="array" ref="R2180">_xlfn.IFS(Table1[[#This Row],[Asset Class]]&lt;&gt;"Local","y",R$11=$E2180,"y",Table1[[#This Row],[Asset Class]]="Local","")</f>
        <v/>
      </c>
      <c r="S2180" s="341" t="str" cm="1">
        <f t="array" ref="S2180">_xlfn.IFS(Table1[[#This Row],[Asset Class]]&lt;&gt;"Local","y",S$11=$E2180,"y",Table1[[#This Row],[Asset Class]]="Local","")</f>
        <v/>
      </c>
      <c r="T2180" s="50"/>
      <c r="U2180" s="95">
        <f>IF(Table1[[#This Row],[Asset Class]]&lt;&gt;"Local",0.25,IF(P2180="y",1,""))</f>
        <v>1</v>
      </c>
      <c r="V2180" s="415" t="str">
        <f>IF(Table1[[#This Row],[Asset Class]]&lt;&gt;"Local",0.25,IF(Q2180="y",1,""))</f>
        <v/>
      </c>
      <c r="W2180" s="415" t="str">
        <f>IF(Table1[[#This Row],[Asset Class]]&lt;&gt;"Local",0.25,IF(R2180="y",1,""))</f>
        <v/>
      </c>
      <c r="X2180" s="415" t="str">
        <f>IF(Table1[[#This Row],[Asset Class]]&lt;&gt;"Local",0.25,IF(S2180="y",1,""))</f>
        <v/>
      </c>
      <c r="Y2180" s="95">
        <f t="shared" si="198"/>
        <v>1</v>
      </c>
      <c r="Z2180" s="50"/>
      <c r="AA2180" s="257">
        <f t="shared" si="199"/>
        <v>141809</v>
      </c>
      <c r="AB2180" s="258" t="str">
        <f t="shared" si="200"/>
        <v/>
      </c>
      <c r="AC2180" s="258" t="str">
        <f t="shared" si="201"/>
        <v/>
      </c>
      <c r="AD2180" s="258" t="str">
        <f t="shared" si="202"/>
        <v/>
      </c>
      <c r="AE2180" s="259">
        <f t="shared" si="203"/>
        <v>141809</v>
      </c>
    </row>
    <row r="2181" spans="1:31">
      <c r="A2181" s="26"/>
      <c r="B2181" s="210" t="s">
        <v>3799</v>
      </c>
      <c r="C2181" s="211" t="s">
        <v>3800</v>
      </c>
      <c r="D2181" s="211" t="s">
        <v>111</v>
      </c>
      <c r="E2181" s="211" t="s">
        <v>102</v>
      </c>
      <c r="F2181" s="241" t="s">
        <v>103</v>
      </c>
      <c r="G2181" s="357">
        <v>0.5</v>
      </c>
      <c r="H2181" s="360">
        <v>276.01055153736905</v>
      </c>
      <c r="I2181" s="365">
        <v>143.96305955739601</v>
      </c>
      <c r="J2181" s="332">
        <f>Table1[[#This Row],[Embellishment Area (m2)]]*Table1[[#This Row],[Construction Unit Rate ($/m)]]*Table1[[#This Row],[Embellishment Area Factor]]</f>
        <v>19867.661734721991</v>
      </c>
      <c r="K2181" s="246">
        <v>0</v>
      </c>
      <c r="L2181" s="337">
        <v>39.027494808321961</v>
      </c>
      <c r="M2181" s="88">
        <f>Table1[[#This Row],[Size of land (m2)]]*Table1[[#This Row],[Land Unit Rate ($/m2)]]</f>
        <v>0</v>
      </c>
      <c r="N2181" s="244">
        <v>2021</v>
      </c>
      <c r="O2181" s="202">
        <f>ROUND(IF(Table1[[#This Row],[Valuation Year]]=2016,(Table1[[#This Row],[Total Construction Cost ($)]]+Table1[[#This Row],[Land Value]])*('General Input Sheet'!$G$38/'General Input Sheet'!$G$43),Table1[[#This Row],[Total Construction Cost ($)]]+Table1[[#This Row],[Land Value]]),0)</f>
        <v>19868</v>
      </c>
      <c r="P2181" s="123" t="str" cm="1">
        <f t="array" ref="P2181">_xlfn.IFS(Table1[[#This Row],[Asset Class]]&lt;&gt;"Local","y",P$11=$E2181,"y",Table1[[#This Row],[Asset Class]]="Local","")</f>
        <v/>
      </c>
      <c r="Q2181" s="86" t="str" cm="1">
        <f t="array" ref="Q2181">_xlfn.IFS(Table1[[#This Row],[Asset Class]]&lt;&gt;"Local","y",Q$11=$E2181,"y",Table1[[#This Row],[Asset Class]]="Local","")</f>
        <v/>
      </c>
      <c r="R2181" s="86" t="str" cm="1">
        <f t="array" ref="R2181">_xlfn.IFS(Table1[[#This Row],[Asset Class]]&lt;&gt;"Local","y",R$11=$E2181,"y",Table1[[#This Row],[Asset Class]]="Local","")</f>
        <v>y</v>
      </c>
      <c r="S2181" s="341" t="str" cm="1">
        <f t="array" ref="S2181">_xlfn.IFS(Table1[[#This Row],[Asset Class]]&lt;&gt;"Local","y",S$11=$E2181,"y",Table1[[#This Row],[Asset Class]]="Local","")</f>
        <v/>
      </c>
      <c r="T2181" s="50"/>
      <c r="U2181" s="95" t="str">
        <f>IF(Table1[[#This Row],[Asset Class]]&lt;&gt;"Local",0.25,IF(P2181="y",1,""))</f>
        <v/>
      </c>
      <c r="V2181" s="415" t="str">
        <f>IF(Table1[[#This Row],[Asset Class]]&lt;&gt;"Local",0.25,IF(Q2181="y",1,""))</f>
        <v/>
      </c>
      <c r="W2181" s="415">
        <f>IF(Table1[[#This Row],[Asset Class]]&lt;&gt;"Local",0.25,IF(R2181="y",1,""))</f>
        <v>1</v>
      </c>
      <c r="X2181" s="415" t="str">
        <f>IF(Table1[[#This Row],[Asset Class]]&lt;&gt;"Local",0.25,IF(S2181="y",1,""))</f>
        <v/>
      </c>
      <c r="Y2181" s="95">
        <f t="shared" si="198"/>
        <v>1</v>
      </c>
      <c r="Z2181" s="50"/>
      <c r="AA2181" s="257" t="str">
        <f t="shared" si="199"/>
        <v/>
      </c>
      <c r="AB2181" s="258" t="str">
        <f t="shared" si="200"/>
        <v/>
      </c>
      <c r="AC2181" s="258">
        <f t="shared" si="201"/>
        <v>19868</v>
      </c>
      <c r="AD2181" s="258" t="str">
        <f t="shared" si="202"/>
        <v/>
      </c>
      <c r="AE2181" s="259">
        <f t="shared" si="203"/>
        <v>19868</v>
      </c>
    </row>
    <row r="2182" spans="1:31">
      <c r="A2182" s="26"/>
      <c r="B2182" s="210" t="s">
        <v>3801</v>
      </c>
      <c r="C2182" s="211" t="s">
        <v>3802</v>
      </c>
      <c r="D2182" s="211" t="s">
        <v>111</v>
      </c>
      <c r="E2182" s="211" t="s">
        <v>107</v>
      </c>
      <c r="F2182" s="241" t="s">
        <v>103</v>
      </c>
      <c r="G2182" s="357">
        <v>0.5</v>
      </c>
      <c r="H2182" s="360">
        <v>6718.5623750089753</v>
      </c>
      <c r="I2182" s="365">
        <v>111.62041035606889</v>
      </c>
      <c r="J2182" s="332">
        <f>Table1[[#This Row],[Embellishment Area (m2)]]*Table1[[#This Row],[Construction Unit Rate ($/m)]]*Table1[[#This Row],[Embellishment Area Factor]]</f>
        <v>374964.34465067333</v>
      </c>
      <c r="K2182" s="246">
        <v>0</v>
      </c>
      <c r="L2182" s="337">
        <v>66.125722619436161</v>
      </c>
      <c r="M2182" s="88">
        <f>Table1[[#This Row],[Size of land (m2)]]*Table1[[#This Row],[Land Unit Rate ($/m2)]]</f>
        <v>0</v>
      </c>
      <c r="N2182" s="244">
        <v>2021</v>
      </c>
      <c r="O2182" s="202">
        <f>ROUND(IF(Table1[[#This Row],[Valuation Year]]=2016,(Table1[[#This Row],[Total Construction Cost ($)]]+Table1[[#This Row],[Land Value]])*('General Input Sheet'!$G$38/'General Input Sheet'!$G$43),Table1[[#This Row],[Total Construction Cost ($)]]+Table1[[#This Row],[Land Value]]),0)</f>
        <v>374964</v>
      </c>
      <c r="P2182" s="123" t="str" cm="1">
        <f t="array" ref="P2182">_xlfn.IFS(Table1[[#This Row],[Asset Class]]&lt;&gt;"Local","y",P$11=$E2182,"y",Table1[[#This Row],[Asset Class]]="Local","")</f>
        <v>y</v>
      </c>
      <c r="Q2182" s="86" t="str" cm="1">
        <f t="array" ref="Q2182">_xlfn.IFS(Table1[[#This Row],[Asset Class]]&lt;&gt;"Local","y",Q$11=$E2182,"y",Table1[[#This Row],[Asset Class]]="Local","")</f>
        <v/>
      </c>
      <c r="R2182" s="86" t="str" cm="1">
        <f t="array" ref="R2182">_xlfn.IFS(Table1[[#This Row],[Asset Class]]&lt;&gt;"Local","y",R$11=$E2182,"y",Table1[[#This Row],[Asset Class]]="Local","")</f>
        <v/>
      </c>
      <c r="S2182" s="341" t="str" cm="1">
        <f t="array" ref="S2182">_xlfn.IFS(Table1[[#This Row],[Asset Class]]&lt;&gt;"Local","y",S$11=$E2182,"y",Table1[[#This Row],[Asset Class]]="Local","")</f>
        <v/>
      </c>
      <c r="T2182" s="50"/>
      <c r="U2182" s="95">
        <f>IF(Table1[[#This Row],[Asset Class]]&lt;&gt;"Local",0.25,IF(P2182="y",1,""))</f>
        <v>1</v>
      </c>
      <c r="V2182" s="415" t="str">
        <f>IF(Table1[[#This Row],[Asset Class]]&lt;&gt;"Local",0.25,IF(Q2182="y",1,""))</f>
        <v/>
      </c>
      <c r="W2182" s="415" t="str">
        <f>IF(Table1[[#This Row],[Asset Class]]&lt;&gt;"Local",0.25,IF(R2182="y",1,""))</f>
        <v/>
      </c>
      <c r="X2182" s="415" t="str">
        <f>IF(Table1[[#This Row],[Asset Class]]&lt;&gt;"Local",0.25,IF(S2182="y",1,""))</f>
        <v/>
      </c>
      <c r="Y2182" s="95">
        <f t="shared" si="198"/>
        <v>1</v>
      </c>
      <c r="Z2182" s="50"/>
      <c r="AA2182" s="257">
        <f t="shared" si="199"/>
        <v>374964</v>
      </c>
      <c r="AB2182" s="258" t="str">
        <f t="shared" si="200"/>
        <v/>
      </c>
      <c r="AC2182" s="258" t="str">
        <f t="shared" si="201"/>
        <v/>
      </c>
      <c r="AD2182" s="258" t="str">
        <f t="shared" si="202"/>
        <v/>
      </c>
      <c r="AE2182" s="259">
        <f t="shared" si="203"/>
        <v>374964</v>
      </c>
    </row>
    <row r="2183" spans="1:31">
      <c r="A2183" s="26"/>
      <c r="B2183" s="210" t="s">
        <v>3801</v>
      </c>
      <c r="C2183" s="211" t="s">
        <v>3803</v>
      </c>
      <c r="D2183" s="211" t="s">
        <v>111</v>
      </c>
      <c r="E2183" s="211" t="s">
        <v>107</v>
      </c>
      <c r="F2183" s="241" t="s">
        <v>108</v>
      </c>
      <c r="G2183" s="357">
        <v>0.5</v>
      </c>
      <c r="H2183" s="360">
        <v>2276.5288883999278</v>
      </c>
      <c r="I2183" s="365">
        <v>111.62041035606889</v>
      </c>
      <c r="J2183" s="332">
        <f>Table1[[#This Row],[Embellishment Area (m2)]]*Table1[[#This Row],[Construction Unit Rate ($/m)]]*Table1[[#This Row],[Embellishment Area Factor]]</f>
        <v>127053.54435532265</v>
      </c>
      <c r="K2183" s="246">
        <v>0</v>
      </c>
      <c r="L2183" s="337">
        <v>66.125722619436161</v>
      </c>
      <c r="M2183" s="88">
        <f>Table1[[#This Row],[Size of land (m2)]]*Table1[[#This Row],[Land Unit Rate ($/m2)]]</f>
        <v>0</v>
      </c>
      <c r="N2183" s="244">
        <v>2021</v>
      </c>
      <c r="O2183" s="202">
        <f>ROUND(IF(Table1[[#This Row],[Valuation Year]]=2016,(Table1[[#This Row],[Total Construction Cost ($)]]+Table1[[#This Row],[Land Value]])*('General Input Sheet'!$G$38/'General Input Sheet'!$G$43),Table1[[#This Row],[Total Construction Cost ($)]]+Table1[[#This Row],[Land Value]]),0)</f>
        <v>127054</v>
      </c>
      <c r="P2183" s="123" t="str" cm="1">
        <f t="array" ref="P2183">_xlfn.IFS(Table1[[#This Row],[Asset Class]]&lt;&gt;"Local","y",P$11=$E2183,"y",Table1[[#This Row],[Asset Class]]="Local","")</f>
        <v>y</v>
      </c>
      <c r="Q2183" s="86" t="str" cm="1">
        <f t="array" ref="Q2183">_xlfn.IFS(Table1[[#This Row],[Asset Class]]&lt;&gt;"Local","y",Q$11=$E2183,"y",Table1[[#This Row],[Asset Class]]="Local","")</f>
        <v/>
      </c>
      <c r="R2183" s="86" t="str" cm="1">
        <f t="array" ref="R2183">_xlfn.IFS(Table1[[#This Row],[Asset Class]]&lt;&gt;"Local","y",R$11=$E2183,"y",Table1[[#This Row],[Asset Class]]="Local","")</f>
        <v/>
      </c>
      <c r="S2183" s="341" t="str" cm="1">
        <f t="array" ref="S2183">_xlfn.IFS(Table1[[#This Row],[Asset Class]]&lt;&gt;"Local","y",S$11=$E2183,"y",Table1[[#This Row],[Asset Class]]="Local","")</f>
        <v/>
      </c>
      <c r="T2183" s="50"/>
      <c r="U2183" s="95">
        <f>IF(Table1[[#This Row],[Asset Class]]&lt;&gt;"Local",0.25,IF(P2183="y",1,""))</f>
        <v>1</v>
      </c>
      <c r="V2183" s="415" t="str">
        <f>IF(Table1[[#This Row],[Asset Class]]&lt;&gt;"Local",0.25,IF(Q2183="y",1,""))</f>
        <v/>
      </c>
      <c r="W2183" s="415" t="str">
        <f>IF(Table1[[#This Row],[Asset Class]]&lt;&gt;"Local",0.25,IF(R2183="y",1,""))</f>
        <v/>
      </c>
      <c r="X2183" s="415" t="str">
        <f>IF(Table1[[#This Row],[Asset Class]]&lt;&gt;"Local",0.25,IF(S2183="y",1,""))</f>
        <v/>
      </c>
      <c r="Y2183" s="95">
        <f t="shared" si="198"/>
        <v>1</v>
      </c>
      <c r="Z2183" s="50"/>
      <c r="AA2183" s="257">
        <f t="shared" si="199"/>
        <v>127054</v>
      </c>
      <c r="AB2183" s="258" t="str">
        <f t="shared" si="200"/>
        <v/>
      </c>
      <c r="AC2183" s="258" t="str">
        <f t="shared" si="201"/>
        <v/>
      </c>
      <c r="AD2183" s="258" t="str">
        <f t="shared" si="202"/>
        <v/>
      </c>
      <c r="AE2183" s="259">
        <f t="shared" si="203"/>
        <v>127054</v>
      </c>
    </row>
    <row r="2184" spans="1:31">
      <c r="A2184" s="26"/>
      <c r="B2184" s="210" t="s">
        <v>3804</v>
      </c>
      <c r="C2184" s="211" t="s">
        <v>3805</v>
      </c>
      <c r="D2184" s="211" t="s">
        <v>111</v>
      </c>
      <c r="E2184" s="211" t="s">
        <v>102</v>
      </c>
      <c r="F2184" s="241" t="s">
        <v>103</v>
      </c>
      <c r="G2184" s="357">
        <v>0.5</v>
      </c>
      <c r="H2184" s="360">
        <v>5738.5809985379101</v>
      </c>
      <c r="I2184" s="365">
        <v>143.96305955739601</v>
      </c>
      <c r="J2184" s="332">
        <f>Table1[[#This Row],[Embellishment Area (m2)]]*Table1[[#This Row],[Construction Unit Rate ($/m)]]*Table1[[#This Row],[Embellishment Area Factor]]</f>
        <v>413071.83903372713</v>
      </c>
      <c r="K2184" s="246">
        <v>0</v>
      </c>
      <c r="L2184" s="337">
        <v>39.027494808321961</v>
      </c>
      <c r="M2184" s="88">
        <f>Table1[[#This Row],[Size of land (m2)]]*Table1[[#This Row],[Land Unit Rate ($/m2)]]</f>
        <v>0</v>
      </c>
      <c r="N2184" s="244">
        <v>2021</v>
      </c>
      <c r="O2184" s="202">
        <f>ROUND(IF(Table1[[#This Row],[Valuation Year]]=2016,(Table1[[#This Row],[Total Construction Cost ($)]]+Table1[[#This Row],[Land Value]])*('General Input Sheet'!$G$38/'General Input Sheet'!$G$43),Table1[[#This Row],[Total Construction Cost ($)]]+Table1[[#This Row],[Land Value]]),0)</f>
        <v>413072</v>
      </c>
      <c r="P2184" s="123" t="str" cm="1">
        <f t="array" ref="P2184">_xlfn.IFS(Table1[[#This Row],[Asset Class]]&lt;&gt;"Local","y",P$11=$E2184,"y",Table1[[#This Row],[Asset Class]]="Local","")</f>
        <v/>
      </c>
      <c r="Q2184" s="86" t="str" cm="1">
        <f t="array" ref="Q2184">_xlfn.IFS(Table1[[#This Row],[Asset Class]]&lt;&gt;"Local","y",Q$11=$E2184,"y",Table1[[#This Row],[Asset Class]]="Local","")</f>
        <v/>
      </c>
      <c r="R2184" s="86" t="str" cm="1">
        <f t="array" ref="R2184">_xlfn.IFS(Table1[[#This Row],[Asset Class]]&lt;&gt;"Local","y",R$11=$E2184,"y",Table1[[#This Row],[Asset Class]]="Local","")</f>
        <v>y</v>
      </c>
      <c r="S2184" s="341" t="str" cm="1">
        <f t="array" ref="S2184">_xlfn.IFS(Table1[[#This Row],[Asset Class]]&lt;&gt;"Local","y",S$11=$E2184,"y",Table1[[#This Row],[Asset Class]]="Local","")</f>
        <v/>
      </c>
      <c r="T2184" s="50"/>
      <c r="U2184" s="95" t="str">
        <f>IF(Table1[[#This Row],[Asset Class]]&lt;&gt;"Local",0.25,IF(P2184="y",1,""))</f>
        <v/>
      </c>
      <c r="V2184" s="415" t="str">
        <f>IF(Table1[[#This Row],[Asset Class]]&lt;&gt;"Local",0.25,IF(Q2184="y",1,""))</f>
        <v/>
      </c>
      <c r="W2184" s="415">
        <f>IF(Table1[[#This Row],[Asset Class]]&lt;&gt;"Local",0.25,IF(R2184="y",1,""))</f>
        <v>1</v>
      </c>
      <c r="X2184" s="415" t="str">
        <f>IF(Table1[[#This Row],[Asset Class]]&lt;&gt;"Local",0.25,IF(S2184="y",1,""))</f>
        <v/>
      </c>
      <c r="Y2184" s="95">
        <f t="shared" si="198"/>
        <v>1</v>
      </c>
      <c r="Z2184" s="50"/>
      <c r="AA2184" s="257" t="str">
        <f t="shared" si="199"/>
        <v/>
      </c>
      <c r="AB2184" s="258" t="str">
        <f t="shared" si="200"/>
        <v/>
      </c>
      <c r="AC2184" s="258">
        <f t="shared" si="201"/>
        <v>413072</v>
      </c>
      <c r="AD2184" s="258" t="str">
        <f t="shared" si="202"/>
        <v/>
      </c>
      <c r="AE2184" s="259">
        <f t="shared" si="203"/>
        <v>413072</v>
      </c>
    </row>
    <row r="2185" spans="1:31">
      <c r="A2185" s="26"/>
      <c r="B2185" s="210" t="s">
        <v>3806</v>
      </c>
      <c r="C2185" s="211" t="s">
        <v>3807</v>
      </c>
      <c r="D2185" s="211" t="s">
        <v>111</v>
      </c>
      <c r="E2185" s="211" t="s">
        <v>114</v>
      </c>
      <c r="F2185" s="241" t="s">
        <v>103</v>
      </c>
      <c r="G2185" s="357">
        <v>0.5</v>
      </c>
      <c r="H2185" s="360">
        <v>1785.6841912825896</v>
      </c>
      <c r="I2185" s="365">
        <v>77.371645491830151</v>
      </c>
      <c r="J2185" s="332">
        <f>Table1[[#This Row],[Embellishment Area (m2)]]*Table1[[#This Row],[Construction Unit Rate ($/m)]]*Table1[[#This Row],[Embellishment Area Factor]]</f>
        <v>69080.662104140967</v>
      </c>
      <c r="K2185" s="246">
        <v>0</v>
      </c>
      <c r="L2185" s="337">
        <v>51.919695325664051</v>
      </c>
      <c r="M2185" s="88">
        <f>Table1[[#This Row],[Size of land (m2)]]*Table1[[#This Row],[Land Unit Rate ($/m2)]]</f>
        <v>0</v>
      </c>
      <c r="N2185" s="244">
        <v>2021</v>
      </c>
      <c r="O2185" s="202">
        <f>ROUND(IF(Table1[[#This Row],[Valuation Year]]=2016,(Table1[[#This Row],[Total Construction Cost ($)]]+Table1[[#This Row],[Land Value]])*('General Input Sheet'!$G$38/'General Input Sheet'!$G$43),Table1[[#This Row],[Total Construction Cost ($)]]+Table1[[#This Row],[Land Value]]),0)</f>
        <v>69081</v>
      </c>
      <c r="P2185" s="123" t="str" cm="1">
        <f t="array" ref="P2185">_xlfn.IFS(Table1[[#This Row],[Asset Class]]&lt;&gt;"Local","y",P$11=$E2185,"y",Table1[[#This Row],[Asset Class]]="Local","")</f>
        <v/>
      </c>
      <c r="Q2185" s="86" t="str" cm="1">
        <f t="array" ref="Q2185">_xlfn.IFS(Table1[[#This Row],[Asset Class]]&lt;&gt;"Local","y",Q$11=$E2185,"y",Table1[[#This Row],[Asset Class]]="Local","")</f>
        <v/>
      </c>
      <c r="R2185" s="86" t="str" cm="1">
        <f t="array" ref="R2185">_xlfn.IFS(Table1[[#This Row],[Asset Class]]&lt;&gt;"Local","y",R$11=$E2185,"y",Table1[[#This Row],[Asset Class]]="Local","")</f>
        <v/>
      </c>
      <c r="S2185" s="341" t="str" cm="1">
        <f t="array" ref="S2185">_xlfn.IFS(Table1[[#This Row],[Asset Class]]&lt;&gt;"Local","y",S$11=$E2185,"y",Table1[[#This Row],[Asset Class]]="Local","")</f>
        <v>y</v>
      </c>
      <c r="T2185" s="50"/>
      <c r="U2185" s="95" t="str">
        <f>IF(Table1[[#This Row],[Asset Class]]&lt;&gt;"Local",0.25,IF(P2185="y",1,""))</f>
        <v/>
      </c>
      <c r="V2185" s="415" t="str">
        <f>IF(Table1[[#This Row],[Asset Class]]&lt;&gt;"Local",0.25,IF(Q2185="y",1,""))</f>
        <v/>
      </c>
      <c r="W2185" s="415" t="str">
        <f>IF(Table1[[#This Row],[Asset Class]]&lt;&gt;"Local",0.25,IF(R2185="y",1,""))</f>
        <v/>
      </c>
      <c r="X2185" s="415">
        <f>IF(Table1[[#This Row],[Asset Class]]&lt;&gt;"Local",0.25,IF(S2185="y",1,""))</f>
        <v>1</v>
      </c>
      <c r="Y2185" s="95">
        <f t="shared" si="198"/>
        <v>1</v>
      </c>
      <c r="Z2185" s="50"/>
      <c r="AA2185" s="257" t="str">
        <f t="shared" si="199"/>
        <v/>
      </c>
      <c r="AB2185" s="258" t="str">
        <f t="shared" si="200"/>
        <v/>
      </c>
      <c r="AC2185" s="258" t="str">
        <f t="shared" si="201"/>
        <v/>
      </c>
      <c r="AD2185" s="258">
        <f t="shared" si="202"/>
        <v>69081</v>
      </c>
      <c r="AE2185" s="259">
        <f t="shared" si="203"/>
        <v>69081</v>
      </c>
    </row>
    <row r="2186" spans="1:31">
      <c r="A2186" s="26"/>
      <c r="B2186" s="210" t="s">
        <v>3808</v>
      </c>
      <c r="C2186" s="211" t="s">
        <v>3809</v>
      </c>
      <c r="D2186" s="211" t="s">
        <v>106</v>
      </c>
      <c r="E2186" s="211" t="s">
        <v>102</v>
      </c>
      <c r="F2186" s="241" t="s">
        <v>108</v>
      </c>
      <c r="G2186" s="357">
        <v>0.5</v>
      </c>
      <c r="H2186" s="360">
        <v>8906.1445366872358</v>
      </c>
      <c r="I2186" s="365">
        <v>452.87898632773505</v>
      </c>
      <c r="J2186" s="332">
        <f>Table1[[#This Row],[Embellishment Area (m2)]]*Table1[[#This Row],[Construction Unit Rate ($/m)]]*Table1[[#This Row],[Embellishment Area Factor]]</f>
        <v>2016702.8549316055</v>
      </c>
      <c r="K2186" s="246">
        <v>17812.289073374472</v>
      </c>
      <c r="L2186" s="337">
        <v>140.14546069071523</v>
      </c>
      <c r="M2186" s="88">
        <f>Table1[[#This Row],[Size of land (m2)]]*Table1[[#This Row],[Land Unit Rate ($/m2)]]</f>
        <v>2496311.4581442582</v>
      </c>
      <c r="N2186" s="244">
        <v>2021</v>
      </c>
      <c r="O2186" s="202">
        <f>ROUND(IF(Table1[[#This Row],[Valuation Year]]=2016,(Table1[[#This Row],[Total Construction Cost ($)]]+Table1[[#This Row],[Land Value]])*('General Input Sheet'!$G$38/'General Input Sheet'!$G$43),Table1[[#This Row],[Total Construction Cost ($)]]+Table1[[#This Row],[Land Value]]),0)</f>
        <v>4513014</v>
      </c>
      <c r="P2186" s="123" t="str" cm="1">
        <f t="array" ref="P2186">_xlfn.IFS(Table1[[#This Row],[Asset Class]]&lt;&gt;"Local","y",P$11=$E2186,"y",Table1[[#This Row],[Asset Class]]="Local","")</f>
        <v>y</v>
      </c>
      <c r="Q2186" s="86" t="str" cm="1">
        <f t="array" ref="Q2186">_xlfn.IFS(Table1[[#This Row],[Asset Class]]&lt;&gt;"Local","y",Q$11=$E2186,"y",Table1[[#This Row],[Asset Class]]="Local","")</f>
        <v>y</v>
      </c>
      <c r="R2186" s="86" t="str" cm="1">
        <f t="array" ref="R2186">_xlfn.IFS(Table1[[#This Row],[Asset Class]]&lt;&gt;"Local","y",R$11=$E2186,"y",Table1[[#This Row],[Asset Class]]="Local","")</f>
        <v>y</v>
      </c>
      <c r="S2186" s="341" t="str" cm="1">
        <f t="array" ref="S2186">_xlfn.IFS(Table1[[#This Row],[Asset Class]]&lt;&gt;"Local","y",S$11=$E2186,"y",Table1[[#This Row],[Asset Class]]="Local","")</f>
        <v>y</v>
      </c>
      <c r="T2186" s="50"/>
      <c r="U2186" s="95">
        <f>IF(Table1[[#This Row],[Asset Class]]&lt;&gt;"Local",0.25,IF(P2186="y",1,""))</f>
        <v>0.25</v>
      </c>
      <c r="V2186" s="415">
        <f>IF(Table1[[#This Row],[Asset Class]]&lt;&gt;"Local",0.25,IF(Q2186="y",1,""))</f>
        <v>0.25</v>
      </c>
      <c r="W2186" s="415">
        <f>IF(Table1[[#This Row],[Asset Class]]&lt;&gt;"Local",0.25,IF(R2186="y",1,""))</f>
        <v>0.25</v>
      </c>
      <c r="X2186" s="415">
        <f>IF(Table1[[#This Row],[Asset Class]]&lt;&gt;"Local",0.25,IF(S2186="y",1,""))</f>
        <v>0.25</v>
      </c>
      <c r="Y2186" s="95">
        <f t="shared" si="198"/>
        <v>1</v>
      </c>
      <c r="Z2186" s="50"/>
      <c r="AA2186" s="257">
        <f t="shared" si="199"/>
        <v>1128253.5</v>
      </c>
      <c r="AB2186" s="258">
        <f t="shared" si="200"/>
        <v>1128253.5</v>
      </c>
      <c r="AC2186" s="258">
        <f t="shared" si="201"/>
        <v>1128253.5</v>
      </c>
      <c r="AD2186" s="258">
        <f t="shared" si="202"/>
        <v>1128253.5</v>
      </c>
      <c r="AE2186" s="259">
        <f t="shared" si="203"/>
        <v>4513014</v>
      </c>
    </row>
    <row r="2187" spans="1:31">
      <c r="A2187" s="26"/>
      <c r="B2187" s="210" t="s">
        <v>3810</v>
      </c>
      <c r="C2187" s="211" t="s">
        <v>3811</v>
      </c>
      <c r="D2187" s="211" t="s">
        <v>101</v>
      </c>
      <c r="E2187" s="211" t="s">
        <v>102</v>
      </c>
      <c r="F2187" s="241" t="s">
        <v>103</v>
      </c>
      <c r="G2187" s="357">
        <v>0.5</v>
      </c>
      <c r="H2187" s="360">
        <v>94587.427388153606</v>
      </c>
      <c r="I2187" s="365">
        <v>359.58638055692694</v>
      </c>
      <c r="J2187" s="332">
        <f>Table1[[#This Row],[Embellishment Area (m2)]]*Table1[[#This Row],[Construction Unit Rate ($/m)]]*Table1[[#This Row],[Embellishment Area Factor]]</f>
        <v>17006175.330348648</v>
      </c>
      <c r="K2187" s="246">
        <v>189174.85477630721</v>
      </c>
      <c r="L2187" s="337">
        <v>107.04131349308125</v>
      </c>
      <c r="M2187" s="88">
        <f>Table1[[#This Row],[Size of land (m2)]]*Table1[[#This Row],[Land Unit Rate ($/m2)]]</f>
        <v>20249524.935118821</v>
      </c>
      <c r="N2187" s="244">
        <v>2021</v>
      </c>
      <c r="O2187" s="202">
        <f>ROUND(IF(Table1[[#This Row],[Valuation Year]]=2016,(Table1[[#This Row],[Total Construction Cost ($)]]+Table1[[#This Row],[Land Value]])*('General Input Sheet'!$G$38/'General Input Sheet'!$G$43),Table1[[#This Row],[Total Construction Cost ($)]]+Table1[[#This Row],[Land Value]]),0)</f>
        <v>37255700</v>
      </c>
      <c r="P2187" s="123" t="str" cm="1">
        <f t="array" ref="P2187">_xlfn.IFS(Table1[[#This Row],[Asset Class]]&lt;&gt;"Local","y",P$11=$E2187,"y",Table1[[#This Row],[Asset Class]]="Local","")</f>
        <v>y</v>
      </c>
      <c r="Q2187" s="86" t="str" cm="1">
        <f t="array" ref="Q2187">_xlfn.IFS(Table1[[#This Row],[Asset Class]]&lt;&gt;"Local","y",Q$11=$E2187,"y",Table1[[#This Row],[Asset Class]]="Local","")</f>
        <v>y</v>
      </c>
      <c r="R2187" s="86" t="str" cm="1">
        <f t="array" ref="R2187">_xlfn.IFS(Table1[[#This Row],[Asset Class]]&lt;&gt;"Local","y",R$11=$E2187,"y",Table1[[#This Row],[Asset Class]]="Local","")</f>
        <v>y</v>
      </c>
      <c r="S2187" s="341" t="str" cm="1">
        <f t="array" ref="S2187">_xlfn.IFS(Table1[[#This Row],[Asset Class]]&lt;&gt;"Local","y",S$11=$E2187,"y",Table1[[#This Row],[Asset Class]]="Local","")</f>
        <v>y</v>
      </c>
      <c r="T2187" s="50"/>
      <c r="U2187" s="95">
        <f>IF(Table1[[#This Row],[Asset Class]]&lt;&gt;"Local",0.25,IF(P2187="y",1,""))</f>
        <v>0.25</v>
      </c>
      <c r="V2187" s="415">
        <f>IF(Table1[[#This Row],[Asset Class]]&lt;&gt;"Local",0.25,IF(Q2187="y",1,""))</f>
        <v>0.25</v>
      </c>
      <c r="W2187" s="415">
        <f>IF(Table1[[#This Row],[Asset Class]]&lt;&gt;"Local",0.25,IF(R2187="y",1,""))</f>
        <v>0.25</v>
      </c>
      <c r="X2187" s="415">
        <f>IF(Table1[[#This Row],[Asset Class]]&lt;&gt;"Local",0.25,IF(S2187="y",1,""))</f>
        <v>0.25</v>
      </c>
      <c r="Y2187" s="95">
        <f t="shared" si="198"/>
        <v>1</v>
      </c>
      <c r="Z2187" s="50"/>
      <c r="AA2187" s="257">
        <f t="shared" si="199"/>
        <v>9313925</v>
      </c>
      <c r="AB2187" s="258">
        <f t="shared" si="200"/>
        <v>9313925</v>
      </c>
      <c r="AC2187" s="258">
        <f t="shared" si="201"/>
        <v>9313925</v>
      </c>
      <c r="AD2187" s="258">
        <f t="shared" si="202"/>
        <v>9313925</v>
      </c>
      <c r="AE2187" s="259">
        <f t="shared" si="203"/>
        <v>37255700</v>
      </c>
    </row>
    <row r="2188" spans="1:31">
      <c r="A2188" s="26"/>
      <c r="B2188" s="210" t="s">
        <v>3812</v>
      </c>
      <c r="C2188" s="211" t="s">
        <v>3813</v>
      </c>
      <c r="D2188" s="211" t="s">
        <v>111</v>
      </c>
      <c r="E2188" s="211" t="s">
        <v>114</v>
      </c>
      <c r="F2188" s="241" t="s">
        <v>103</v>
      </c>
      <c r="G2188" s="357">
        <v>0.5</v>
      </c>
      <c r="H2188" s="360">
        <v>3464.4706679950064</v>
      </c>
      <c r="I2188" s="365">
        <v>77.371645491830151</v>
      </c>
      <c r="J2188" s="332">
        <f>Table1[[#This Row],[Embellishment Area (m2)]]*Table1[[#This Row],[Construction Unit Rate ($/m)]]*Table1[[#This Row],[Embellishment Area Factor]]</f>
        <v>134025.89817047681</v>
      </c>
      <c r="K2188" s="246">
        <v>6928.9413359900127</v>
      </c>
      <c r="L2188" s="337">
        <v>51.919695325664051</v>
      </c>
      <c r="M2188" s="88">
        <f>Table1[[#This Row],[Size of land (m2)]]*Table1[[#This Row],[Land Unit Rate ($/m2)]]</f>
        <v>359748.52309400111</v>
      </c>
      <c r="N2188" s="244">
        <v>2021</v>
      </c>
      <c r="O2188" s="202">
        <f>ROUND(IF(Table1[[#This Row],[Valuation Year]]=2016,(Table1[[#This Row],[Total Construction Cost ($)]]+Table1[[#This Row],[Land Value]])*('General Input Sheet'!$G$38/'General Input Sheet'!$G$43),Table1[[#This Row],[Total Construction Cost ($)]]+Table1[[#This Row],[Land Value]]),0)</f>
        <v>493774</v>
      </c>
      <c r="P2188" s="123" t="str" cm="1">
        <f t="array" ref="P2188">_xlfn.IFS(Table1[[#This Row],[Asset Class]]&lt;&gt;"Local","y",P$11=$E2188,"y",Table1[[#This Row],[Asset Class]]="Local","")</f>
        <v/>
      </c>
      <c r="Q2188" s="86" t="str" cm="1">
        <f t="array" ref="Q2188">_xlfn.IFS(Table1[[#This Row],[Asset Class]]&lt;&gt;"Local","y",Q$11=$E2188,"y",Table1[[#This Row],[Asset Class]]="Local","")</f>
        <v/>
      </c>
      <c r="R2188" s="86" t="str" cm="1">
        <f t="array" ref="R2188">_xlfn.IFS(Table1[[#This Row],[Asset Class]]&lt;&gt;"Local","y",R$11=$E2188,"y",Table1[[#This Row],[Asset Class]]="Local","")</f>
        <v/>
      </c>
      <c r="S2188" s="341" t="str" cm="1">
        <f t="array" ref="S2188">_xlfn.IFS(Table1[[#This Row],[Asset Class]]&lt;&gt;"Local","y",S$11=$E2188,"y",Table1[[#This Row],[Asset Class]]="Local","")</f>
        <v>y</v>
      </c>
      <c r="T2188" s="50"/>
      <c r="U2188" s="95" t="str">
        <f>IF(Table1[[#This Row],[Asset Class]]&lt;&gt;"Local",0.25,IF(P2188="y",1,""))</f>
        <v/>
      </c>
      <c r="V2188" s="415" t="str">
        <f>IF(Table1[[#This Row],[Asset Class]]&lt;&gt;"Local",0.25,IF(Q2188="y",1,""))</f>
        <v/>
      </c>
      <c r="W2188" s="415" t="str">
        <f>IF(Table1[[#This Row],[Asset Class]]&lt;&gt;"Local",0.25,IF(R2188="y",1,""))</f>
        <v/>
      </c>
      <c r="X2188" s="415">
        <f>IF(Table1[[#This Row],[Asset Class]]&lt;&gt;"Local",0.25,IF(S2188="y",1,""))</f>
        <v>1</v>
      </c>
      <c r="Y2188" s="95">
        <f t="shared" si="198"/>
        <v>1</v>
      </c>
      <c r="Z2188" s="50"/>
      <c r="AA2188" s="257" t="str">
        <f t="shared" si="199"/>
        <v/>
      </c>
      <c r="AB2188" s="258" t="str">
        <f t="shared" si="200"/>
        <v/>
      </c>
      <c r="AC2188" s="258" t="str">
        <f t="shared" si="201"/>
        <v/>
      </c>
      <c r="AD2188" s="258">
        <f t="shared" si="202"/>
        <v>493774</v>
      </c>
      <c r="AE2188" s="259">
        <f t="shared" si="203"/>
        <v>493774</v>
      </c>
    </row>
    <row r="2189" spans="1:31">
      <c r="A2189" s="26"/>
      <c r="B2189" s="210" t="s">
        <v>3814</v>
      </c>
      <c r="C2189" s="211" t="s">
        <v>3815</v>
      </c>
      <c r="D2189" s="211" t="s">
        <v>111</v>
      </c>
      <c r="E2189" s="211" t="s">
        <v>107</v>
      </c>
      <c r="F2189" s="241" t="s">
        <v>103</v>
      </c>
      <c r="G2189" s="357">
        <v>0.5</v>
      </c>
      <c r="H2189" s="360">
        <v>367.13954268262603</v>
      </c>
      <c r="I2189" s="365">
        <v>111.62041035606889</v>
      </c>
      <c r="J2189" s="332">
        <f>Table1[[#This Row],[Embellishment Area (m2)]]*Table1[[#This Row],[Construction Unit Rate ($/m)]]*Table1[[#This Row],[Embellishment Area Factor]]</f>
        <v>20490.133206087092</v>
      </c>
      <c r="K2189" s="246">
        <v>0</v>
      </c>
      <c r="L2189" s="337">
        <v>66.125722619436161</v>
      </c>
      <c r="M2189" s="88">
        <f>Table1[[#This Row],[Size of land (m2)]]*Table1[[#This Row],[Land Unit Rate ($/m2)]]</f>
        <v>0</v>
      </c>
      <c r="N2189" s="244">
        <v>2021</v>
      </c>
      <c r="O2189" s="202">
        <f>ROUND(IF(Table1[[#This Row],[Valuation Year]]=2016,(Table1[[#This Row],[Total Construction Cost ($)]]+Table1[[#This Row],[Land Value]])*('General Input Sheet'!$G$38/'General Input Sheet'!$G$43),Table1[[#This Row],[Total Construction Cost ($)]]+Table1[[#This Row],[Land Value]]),0)</f>
        <v>20490</v>
      </c>
      <c r="P2189" s="123" t="str" cm="1">
        <f t="array" ref="P2189">_xlfn.IFS(Table1[[#This Row],[Asset Class]]&lt;&gt;"Local","y",P$11=$E2189,"y",Table1[[#This Row],[Asset Class]]="Local","")</f>
        <v>y</v>
      </c>
      <c r="Q2189" s="86" t="str" cm="1">
        <f t="array" ref="Q2189">_xlfn.IFS(Table1[[#This Row],[Asset Class]]&lt;&gt;"Local","y",Q$11=$E2189,"y",Table1[[#This Row],[Asset Class]]="Local","")</f>
        <v/>
      </c>
      <c r="R2189" s="86" t="str" cm="1">
        <f t="array" ref="R2189">_xlfn.IFS(Table1[[#This Row],[Asset Class]]&lt;&gt;"Local","y",R$11=$E2189,"y",Table1[[#This Row],[Asset Class]]="Local","")</f>
        <v/>
      </c>
      <c r="S2189" s="341" t="str" cm="1">
        <f t="array" ref="S2189">_xlfn.IFS(Table1[[#This Row],[Asset Class]]&lt;&gt;"Local","y",S$11=$E2189,"y",Table1[[#This Row],[Asset Class]]="Local","")</f>
        <v/>
      </c>
      <c r="T2189" s="50"/>
      <c r="U2189" s="95">
        <f>IF(Table1[[#This Row],[Asset Class]]&lt;&gt;"Local",0.25,IF(P2189="y",1,""))</f>
        <v>1</v>
      </c>
      <c r="V2189" s="415" t="str">
        <f>IF(Table1[[#This Row],[Asset Class]]&lt;&gt;"Local",0.25,IF(Q2189="y",1,""))</f>
        <v/>
      </c>
      <c r="W2189" s="415" t="str">
        <f>IF(Table1[[#This Row],[Asset Class]]&lt;&gt;"Local",0.25,IF(R2189="y",1,""))</f>
        <v/>
      </c>
      <c r="X2189" s="415" t="str">
        <f>IF(Table1[[#This Row],[Asset Class]]&lt;&gt;"Local",0.25,IF(S2189="y",1,""))</f>
        <v/>
      </c>
      <c r="Y2189" s="95">
        <f t="shared" si="198"/>
        <v>1</v>
      </c>
      <c r="Z2189" s="50"/>
      <c r="AA2189" s="257">
        <f t="shared" si="199"/>
        <v>20490</v>
      </c>
      <c r="AB2189" s="258" t="str">
        <f t="shared" si="200"/>
        <v/>
      </c>
      <c r="AC2189" s="258" t="str">
        <f t="shared" si="201"/>
        <v/>
      </c>
      <c r="AD2189" s="258" t="str">
        <f t="shared" si="202"/>
        <v/>
      </c>
      <c r="AE2189" s="259">
        <f t="shared" si="203"/>
        <v>20490</v>
      </c>
    </row>
    <row r="2190" spans="1:31">
      <c r="A2190" s="26"/>
      <c r="B2190" s="210" t="s">
        <v>3814</v>
      </c>
      <c r="C2190" s="211" t="s">
        <v>3816</v>
      </c>
      <c r="D2190" s="211" t="s">
        <v>111</v>
      </c>
      <c r="E2190" s="211" t="s">
        <v>107</v>
      </c>
      <c r="F2190" s="241" t="s">
        <v>108</v>
      </c>
      <c r="G2190" s="357">
        <v>0.5</v>
      </c>
      <c r="H2190" s="360">
        <v>8140.7458654714846</v>
      </c>
      <c r="I2190" s="365">
        <v>111.62041035606889</v>
      </c>
      <c r="J2190" s="332">
        <f>Table1[[#This Row],[Embellishment Area (m2)]]*Table1[[#This Row],[Construction Unit Rate ($/m)]]*Table1[[#This Row],[Embellishment Area Factor]]</f>
        <v>454336.69705419912</v>
      </c>
      <c r="K2190" s="246">
        <v>0</v>
      </c>
      <c r="L2190" s="337">
        <v>66.125722619436161</v>
      </c>
      <c r="M2190" s="88">
        <f>Table1[[#This Row],[Size of land (m2)]]*Table1[[#This Row],[Land Unit Rate ($/m2)]]</f>
        <v>0</v>
      </c>
      <c r="N2190" s="244">
        <v>2021</v>
      </c>
      <c r="O2190" s="202">
        <f>ROUND(IF(Table1[[#This Row],[Valuation Year]]=2016,(Table1[[#This Row],[Total Construction Cost ($)]]+Table1[[#This Row],[Land Value]])*('General Input Sheet'!$G$38/'General Input Sheet'!$G$43),Table1[[#This Row],[Total Construction Cost ($)]]+Table1[[#This Row],[Land Value]]),0)</f>
        <v>454337</v>
      </c>
      <c r="P2190" s="123" t="str" cm="1">
        <f t="array" ref="P2190">_xlfn.IFS(Table1[[#This Row],[Asset Class]]&lt;&gt;"Local","y",P$11=$E2190,"y",Table1[[#This Row],[Asset Class]]="Local","")</f>
        <v>y</v>
      </c>
      <c r="Q2190" s="86" t="str" cm="1">
        <f t="array" ref="Q2190">_xlfn.IFS(Table1[[#This Row],[Asset Class]]&lt;&gt;"Local","y",Q$11=$E2190,"y",Table1[[#This Row],[Asset Class]]="Local","")</f>
        <v/>
      </c>
      <c r="R2190" s="86" t="str" cm="1">
        <f t="array" ref="R2190">_xlfn.IFS(Table1[[#This Row],[Asset Class]]&lt;&gt;"Local","y",R$11=$E2190,"y",Table1[[#This Row],[Asset Class]]="Local","")</f>
        <v/>
      </c>
      <c r="S2190" s="341" t="str" cm="1">
        <f t="array" ref="S2190">_xlfn.IFS(Table1[[#This Row],[Asset Class]]&lt;&gt;"Local","y",S$11=$E2190,"y",Table1[[#This Row],[Asset Class]]="Local","")</f>
        <v/>
      </c>
      <c r="T2190" s="50"/>
      <c r="U2190" s="95">
        <f>IF(Table1[[#This Row],[Asset Class]]&lt;&gt;"Local",0.25,IF(P2190="y",1,""))</f>
        <v>1</v>
      </c>
      <c r="V2190" s="415" t="str">
        <f>IF(Table1[[#This Row],[Asset Class]]&lt;&gt;"Local",0.25,IF(Q2190="y",1,""))</f>
        <v/>
      </c>
      <c r="W2190" s="415" t="str">
        <f>IF(Table1[[#This Row],[Asset Class]]&lt;&gt;"Local",0.25,IF(R2190="y",1,""))</f>
        <v/>
      </c>
      <c r="X2190" s="415" t="str">
        <f>IF(Table1[[#This Row],[Asset Class]]&lt;&gt;"Local",0.25,IF(S2190="y",1,""))</f>
        <v/>
      </c>
      <c r="Y2190" s="95">
        <f t="shared" si="198"/>
        <v>1</v>
      </c>
      <c r="Z2190" s="50"/>
      <c r="AA2190" s="257">
        <f t="shared" si="199"/>
        <v>454337</v>
      </c>
      <c r="AB2190" s="258" t="str">
        <f t="shared" si="200"/>
        <v/>
      </c>
      <c r="AC2190" s="258" t="str">
        <f t="shared" si="201"/>
        <v/>
      </c>
      <c r="AD2190" s="258" t="str">
        <f t="shared" si="202"/>
        <v/>
      </c>
      <c r="AE2190" s="259">
        <f t="shared" si="203"/>
        <v>454337</v>
      </c>
    </row>
    <row r="2191" spans="1:31">
      <c r="A2191" s="26"/>
      <c r="B2191" s="210" t="s">
        <v>3817</v>
      </c>
      <c r="C2191" s="211" t="s">
        <v>3818</v>
      </c>
      <c r="D2191" s="211" t="s">
        <v>111</v>
      </c>
      <c r="E2191" s="211" t="s">
        <v>102</v>
      </c>
      <c r="F2191" s="241" t="s">
        <v>108</v>
      </c>
      <c r="G2191" s="357">
        <v>0.5</v>
      </c>
      <c r="H2191" s="360">
        <v>9054.1416364357192</v>
      </c>
      <c r="I2191" s="365">
        <v>143.96305955739601</v>
      </c>
      <c r="J2191" s="332">
        <f>Table1[[#This Row],[Embellishment Area (m2)]]*Table1[[#This Row],[Construction Unit Rate ($/m)]]*Table1[[#This Row],[Embellishment Area Factor]]</f>
        <v>651730.96582364722</v>
      </c>
      <c r="K2191" s="246">
        <v>0</v>
      </c>
      <c r="L2191" s="337">
        <v>39.027494808321961</v>
      </c>
      <c r="M2191" s="88">
        <f>Table1[[#This Row],[Size of land (m2)]]*Table1[[#This Row],[Land Unit Rate ($/m2)]]</f>
        <v>0</v>
      </c>
      <c r="N2191" s="244">
        <v>2021</v>
      </c>
      <c r="O2191" s="202">
        <f>ROUND(IF(Table1[[#This Row],[Valuation Year]]=2016,(Table1[[#This Row],[Total Construction Cost ($)]]+Table1[[#This Row],[Land Value]])*('General Input Sheet'!$G$38/'General Input Sheet'!$G$43),Table1[[#This Row],[Total Construction Cost ($)]]+Table1[[#This Row],[Land Value]]),0)</f>
        <v>651731</v>
      </c>
      <c r="P2191" s="123" t="str" cm="1">
        <f t="array" ref="P2191">_xlfn.IFS(Table1[[#This Row],[Asset Class]]&lt;&gt;"Local","y",P$11=$E2191,"y",Table1[[#This Row],[Asset Class]]="Local","")</f>
        <v/>
      </c>
      <c r="Q2191" s="86" t="str" cm="1">
        <f t="array" ref="Q2191">_xlfn.IFS(Table1[[#This Row],[Asset Class]]&lt;&gt;"Local","y",Q$11=$E2191,"y",Table1[[#This Row],[Asset Class]]="Local","")</f>
        <v/>
      </c>
      <c r="R2191" s="86" t="str" cm="1">
        <f t="array" ref="R2191">_xlfn.IFS(Table1[[#This Row],[Asset Class]]&lt;&gt;"Local","y",R$11=$E2191,"y",Table1[[#This Row],[Asset Class]]="Local","")</f>
        <v>y</v>
      </c>
      <c r="S2191" s="341" t="str" cm="1">
        <f t="array" ref="S2191">_xlfn.IFS(Table1[[#This Row],[Asset Class]]&lt;&gt;"Local","y",S$11=$E2191,"y",Table1[[#This Row],[Asset Class]]="Local","")</f>
        <v/>
      </c>
      <c r="T2191" s="50"/>
      <c r="U2191" s="95" t="str">
        <f>IF(Table1[[#This Row],[Asset Class]]&lt;&gt;"Local",0.25,IF(P2191="y",1,""))</f>
        <v/>
      </c>
      <c r="V2191" s="415" t="str">
        <f>IF(Table1[[#This Row],[Asset Class]]&lt;&gt;"Local",0.25,IF(Q2191="y",1,""))</f>
        <v/>
      </c>
      <c r="W2191" s="415">
        <f>IF(Table1[[#This Row],[Asset Class]]&lt;&gt;"Local",0.25,IF(R2191="y",1,""))</f>
        <v>1</v>
      </c>
      <c r="X2191" s="415" t="str">
        <f>IF(Table1[[#This Row],[Asset Class]]&lt;&gt;"Local",0.25,IF(S2191="y",1,""))</f>
        <v/>
      </c>
      <c r="Y2191" s="95">
        <f t="shared" ref="Y2191:Y2254" si="204">SUM(U2191:X2191)</f>
        <v>1</v>
      </c>
      <c r="Z2191" s="50"/>
      <c r="AA2191" s="257" t="str">
        <f t="shared" ref="AA2191:AA2254" si="205">IF(U2191="","",(U2191/$Y2191)*$O2191)</f>
        <v/>
      </c>
      <c r="AB2191" s="258" t="str">
        <f t="shared" ref="AB2191:AB2254" si="206">IF(V2191="","",(V2191/$Y2191)*$O2191)</f>
        <v/>
      </c>
      <c r="AC2191" s="258">
        <f t="shared" ref="AC2191:AC2254" si="207">IF(W2191="","",(W2191/$Y2191)*$O2191)</f>
        <v>651731</v>
      </c>
      <c r="AD2191" s="258" t="str">
        <f t="shared" ref="AD2191:AD2254" si="208">IF(X2191="","",(X2191/$Y2191)*$O2191)</f>
        <v/>
      </c>
      <c r="AE2191" s="259">
        <f t="shared" ref="AE2191:AE2254" si="209">SUM(AA2191:AD2191)</f>
        <v>651731</v>
      </c>
    </row>
    <row r="2192" spans="1:31">
      <c r="A2192" s="26"/>
      <c r="B2192" s="210" t="s">
        <v>3819</v>
      </c>
      <c r="C2192" s="211" t="s">
        <v>3820</v>
      </c>
      <c r="D2192" s="211" t="s">
        <v>111</v>
      </c>
      <c r="E2192" s="211" t="s">
        <v>114</v>
      </c>
      <c r="F2192" s="241" t="s">
        <v>108</v>
      </c>
      <c r="G2192" s="357">
        <v>0.5</v>
      </c>
      <c r="H2192" s="360">
        <v>6087.5545346402396</v>
      </c>
      <c r="I2192" s="365">
        <v>77.371645491830151</v>
      </c>
      <c r="J2192" s="332">
        <f>Table1[[#This Row],[Embellishment Area (m2)]]*Table1[[#This Row],[Construction Unit Rate ($/m)]]*Table1[[#This Row],[Embellishment Area Factor]]</f>
        <v>235502.05568318383</v>
      </c>
      <c r="K2192" s="246">
        <v>12175.109069280479</v>
      </c>
      <c r="L2192" s="337">
        <v>51.919695325664051</v>
      </c>
      <c r="M2192" s="88">
        <f>Table1[[#This Row],[Size of land (m2)]]*Table1[[#This Row],[Land Unit Rate ($/m2)]]</f>
        <v>632127.95343377173</v>
      </c>
      <c r="N2192" s="244">
        <v>2021</v>
      </c>
      <c r="O2192" s="202">
        <f>ROUND(IF(Table1[[#This Row],[Valuation Year]]=2016,(Table1[[#This Row],[Total Construction Cost ($)]]+Table1[[#This Row],[Land Value]])*('General Input Sheet'!$G$38/'General Input Sheet'!$G$43),Table1[[#This Row],[Total Construction Cost ($)]]+Table1[[#This Row],[Land Value]]),0)</f>
        <v>867630</v>
      </c>
      <c r="P2192" s="123" t="str" cm="1">
        <f t="array" ref="P2192">_xlfn.IFS(Table1[[#This Row],[Asset Class]]&lt;&gt;"Local","y",P$11=$E2192,"y",Table1[[#This Row],[Asset Class]]="Local","")</f>
        <v/>
      </c>
      <c r="Q2192" s="86" t="str" cm="1">
        <f t="array" ref="Q2192">_xlfn.IFS(Table1[[#This Row],[Asset Class]]&lt;&gt;"Local","y",Q$11=$E2192,"y",Table1[[#This Row],[Asset Class]]="Local","")</f>
        <v/>
      </c>
      <c r="R2192" s="86" t="str" cm="1">
        <f t="array" ref="R2192">_xlfn.IFS(Table1[[#This Row],[Asset Class]]&lt;&gt;"Local","y",R$11=$E2192,"y",Table1[[#This Row],[Asset Class]]="Local","")</f>
        <v/>
      </c>
      <c r="S2192" s="341" t="str" cm="1">
        <f t="array" ref="S2192">_xlfn.IFS(Table1[[#This Row],[Asset Class]]&lt;&gt;"Local","y",S$11=$E2192,"y",Table1[[#This Row],[Asset Class]]="Local","")</f>
        <v>y</v>
      </c>
      <c r="T2192" s="50"/>
      <c r="U2192" s="95" t="str">
        <f>IF(Table1[[#This Row],[Asset Class]]&lt;&gt;"Local",0.25,IF(P2192="y",1,""))</f>
        <v/>
      </c>
      <c r="V2192" s="415" t="str">
        <f>IF(Table1[[#This Row],[Asset Class]]&lt;&gt;"Local",0.25,IF(Q2192="y",1,""))</f>
        <v/>
      </c>
      <c r="W2192" s="415" t="str">
        <f>IF(Table1[[#This Row],[Asset Class]]&lt;&gt;"Local",0.25,IF(R2192="y",1,""))</f>
        <v/>
      </c>
      <c r="X2192" s="415">
        <f>IF(Table1[[#This Row],[Asset Class]]&lt;&gt;"Local",0.25,IF(S2192="y",1,""))</f>
        <v>1</v>
      </c>
      <c r="Y2192" s="95">
        <f t="shared" si="204"/>
        <v>1</v>
      </c>
      <c r="Z2192" s="50"/>
      <c r="AA2192" s="257" t="str">
        <f t="shared" si="205"/>
        <v/>
      </c>
      <c r="AB2192" s="258" t="str">
        <f t="shared" si="206"/>
        <v/>
      </c>
      <c r="AC2192" s="258" t="str">
        <f t="shared" si="207"/>
        <v/>
      </c>
      <c r="AD2192" s="258">
        <f t="shared" si="208"/>
        <v>867630</v>
      </c>
      <c r="AE2192" s="259">
        <f t="shared" si="209"/>
        <v>867630</v>
      </c>
    </row>
    <row r="2193" spans="1:31">
      <c r="A2193" s="26"/>
      <c r="B2193" s="210" t="s">
        <v>3821</v>
      </c>
      <c r="C2193" s="211" t="s">
        <v>3822</v>
      </c>
      <c r="D2193" s="211" t="s">
        <v>111</v>
      </c>
      <c r="E2193" s="211" t="s">
        <v>102</v>
      </c>
      <c r="F2193" s="241" t="s">
        <v>103</v>
      </c>
      <c r="G2193" s="357">
        <v>0.5</v>
      </c>
      <c r="H2193" s="360">
        <v>418.02191551318322</v>
      </c>
      <c r="I2193" s="365">
        <v>143.96305955739601</v>
      </c>
      <c r="J2193" s="332">
        <f>Table1[[#This Row],[Embellishment Area (m2)]]*Table1[[#This Row],[Construction Unit Rate ($/m)]]*Table1[[#This Row],[Embellishment Area Factor]]</f>
        <v>30089.856959660578</v>
      </c>
      <c r="K2193" s="246">
        <v>0</v>
      </c>
      <c r="L2193" s="337">
        <v>39.027494808321961</v>
      </c>
      <c r="M2193" s="88">
        <f>Table1[[#This Row],[Size of land (m2)]]*Table1[[#This Row],[Land Unit Rate ($/m2)]]</f>
        <v>0</v>
      </c>
      <c r="N2193" s="244">
        <v>2021</v>
      </c>
      <c r="O2193" s="202">
        <f>ROUND(IF(Table1[[#This Row],[Valuation Year]]=2016,(Table1[[#This Row],[Total Construction Cost ($)]]+Table1[[#This Row],[Land Value]])*('General Input Sheet'!$G$38/'General Input Sheet'!$G$43),Table1[[#This Row],[Total Construction Cost ($)]]+Table1[[#This Row],[Land Value]]),0)</f>
        <v>30090</v>
      </c>
      <c r="P2193" s="123" t="str" cm="1">
        <f t="array" ref="P2193">_xlfn.IFS(Table1[[#This Row],[Asset Class]]&lt;&gt;"Local","y",P$11=$E2193,"y",Table1[[#This Row],[Asset Class]]="Local","")</f>
        <v/>
      </c>
      <c r="Q2193" s="86" t="str" cm="1">
        <f t="array" ref="Q2193">_xlfn.IFS(Table1[[#This Row],[Asset Class]]&lt;&gt;"Local","y",Q$11=$E2193,"y",Table1[[#This Row],[Asset Class]]="Local","")</f>
        <v/>
      </c>
      <c r="R2193" s="86" t="str" cm="1">
        <f t="array" ref="R2193">_xlfn.IFS(Table1[[#This Row],[Asset Class]]&lt;&gt;"Local","y",R$11=$E2193,"y",Table1[[#This Row],[Asset Class]]="Local","")</f>
        <v>y</v>
      </c>
      <c r="S2193" s="341" t="str" cm="1">
        <f t="array" ref="S2193">_xlfn.IFS(Table1[[#This Row],[Asset Class]]&lt;&gt;"Local","y",S$11=$E2193,"y",Table1[[#This Row],[Asset Class]]="Local","")</f>
        <v/>
      </c>
      <c r="T2193" s="50"/>
      <c r="U2193" s="95" t="str">
        <f>IF(Table1[[#This Row],[Asset Class]]&lt;&gt;"Local",0.25,IF(P2193="y",1,""))</f>
        <v/>
      </c>
      <c r="V2193" s="415" t="str">
        <f>IF(Table1[[#This Row],[Asset Class]]&lt;&gt;"Local",0.25,IF(Q2193="y",1,""))</f>
        <v/>
      </c>
      <c r="W2193" s="415">
        <f>IF(Table1[[#This Row],[Asset Class]]&lt;&gt;"Local",0.25,IF(R2193="y",1,""))</f>
        <v>1</v>
      </c>
      <c r="X2193" s="415" t="str">
        <f>IF(Table1[[#This Row],[Asset Class]]&lt;&gt;"Local",0.25,IF(S2193="y",1,""))</f>
        <v/>
      </c>
      <c r="Y2193" s="95">
        <f t="shared" si="204"/>
        <v>1</v>
      </c>
      <c r="Z2193" s="50"/>
      <c r="AA2193" s="257" t="str">
        <f t="shared" si="205"/>
        <v/>
      </c>
      <c r="AB2193" s="258" t="str">
        <f t="shared" si="206"/>
        <v/>
      </c>
      <c r="AC2193" s="258">
        <f t="shared" si="207"/>
        <v>30090</v>
      </c>
      <c r="AD2193" s="258" t="str">
        <f t="shared" si="208"/>
        <v/>
      </c>
      <c r="AE2193" s="259">
        <f t="shared" si="209"/>
        <v>30090</v>
      </c>
    </row>
    <row r="2194" spans="1:31">
      <c r="A2194" s="26"/>
      <c r="B2194" s="210" t="s">
        <v>3823</v>
      </c>
      <c r="C2194" s="211" t="s">
        <v>3824</v>
      </c>
      <c r="D2194" s="211" t="s">
        <v>106</v>
      </c>
      <c r="E2194" s="211" t="s">
        <v>114</v>
      </c>
      <c r="F2194" s="241" t="s">
        <v>136</v>
      </c>
      <c r="G2194" s="357">
        <v>0.5</v>
      </c>
      <c r="H2194" s="360">
        <v>10844.203869399855</v>
      </c>
      <c r="I2194" s="365">
        <v>566.28724924743767</v>
      </c>
      <c r="J2194" s="332">
        <f>Table1[[#This Row],[Embellishment Area (m2)]]*Table1[[#This Row],[Construction Unit Rate ($/m)]]*Table1[[#This Row],[Embellishment Area Factor]]</f>
        <v>3070467.189740432</v>
      </c>
      <c r="K2194" s="246">
        <v>21688.407738799709</v>
      </c>
      <c r="L2194" s="337">
        <v>75.676903388107434</v>
      </c>
      <c r="M2194" s="88">
        <f>Table1[[#This Row],[Size of land (m2)]]*Table1[[#This Row],[Land Unit Rate ($/m2)]]</f>
        <v>1641311.5370910272</v>
      </c>
      <c r="N2194" s="244">
        <v>2021</v>
      </c>
      <c r="O2194" s="202">
        <f>ROUND(IF(Table1[[#This Row],[Valuation Year]]=2016,(Table1[[#This Row],[Total Construction Cost ($)]]+Table1[[#This Row],[Land Value]])*('General Input Sheet'!$G$38/'General Input Sheet'!$G$43),Table1[[#This Row],[Total Construction Cost ($)]]+Table1[[#This Row],[Land Value]]),0)</f>
        <v>4711779</v>
      </c>
      <c r="P2194" s="123" t="str" cm="1">
        <f t="array" ref="P2194">_xlfn.IFS(Table1[[#This Row],[Asset Class]]&lt;&gt;"Local","y",P$11=$E2194,"y",Table1[[#This Row],[Asset Class]]="Local","")</f>
        <v>y</v>
      </c>
      <c r="Q2194" s="86" t="str" cm="1">
        <f t="array" ref="Q2194">_xlfn.IFS(Table1[[#This Row],[Asset Class]]&lt;&gt;"Local","y",Q$11=$E2194,"y",Table1[[#This Row],[Asset Class]]="Local","")</f>
        <v>y</v>
      </c>
      <c r="R2194" s="86" t="str" cm="1">
        <f t="array" ref="R2194">_xlfn.IFS(Table1[[#This Row],[Asset Class]]&lt;&gt;"Local","y",R$11=$E2194,"y",Table1[[#This Row],[Asset Class]]="Local","")</f>
        <v>y</v>
      </c>
      <c r="S2194" s="341" t="str" cm="1">
        <f t="array" ref="S2194">_xlfn.IFS(Table1[[#This Row],[Asset Class]]&lt;&gt;"Local","y",S$11=$E2194,"y",Table1[[#This Row],[Asset Class]]="Local","")</f>
        <v>y</v>
      </c>
      <c r="T2194" s="50"/>
      <c r="U2194" s="95">
        <f>IF(Table1[[#This Row],[Asset Class]]&lt;&gt;"Local",0.25,IF(P2194="y",1,""))</f>
        <v>0.25</v>
      </c>
      <c r="V2194" s="415">
        <f>IF(Table1[[#This Row],[Asset Class]]&lt;&gt;"Local",0.25,IF(Q2194="y",1,""))</f>
        <v>0.25</v>
      </c>
      <c r="W2194" s="415">
        <f>IF(Table1[[#This Row],[Asset Class]]&lt;&gt;"Local",0.25,IF(R2194="y",1,""))</f>
        <v>0.25</v>
      </c>
      <c r="X2194" s="415">
        <f>IF(Table1[[#This Row],[Asset Class]]&lt;&gt;"Local",0.25,IF(S2194="y",1,""))</f>
        <v>0.25</v>
      </c>
      <c r="Y2194" s="95">
        <f t="shared" si="204"/>
        <v>1</v>
      </c>
      <c r="Z2194" s="50"/>
      <c r="AA2194" s="257">
        <f t="shared" si="205"/>
        <v>1177944.75</v>
      </c>
      <c r="AB2194" s="258">
        <f t="shared" si="206"/>
        <v>1177944.75</v>
      </c>
      <c r="AC2194" s="258">
        <f t="shared" si="207"/>
        <v>1177944.75</v>
      </c>
      <c r="AD2194" s="258">
        <f t="shared" si="208"/>
        <v>1177944.75</v>
      </c>
      <c r="AE2194" s="259">
        <f t="shared" si="209"/>
        <v>4711779</v>
      </c>
    </row>
    <row r="2195" spans="1:31">
      <c r="A2195" s="26"/>
      <c r="B2195" s="210" t="s">
        <v>3825</v>
      </c>
      <c r="C2195" s="211" t="s">
        <v>3826</v>
      </c>
      <c r="D2195" s="211" t="s">
        <v>111</v>
      </c>
      <c r="E2195" s="211" t="s">
        <v>107</v>
      </c>
      <c r="F2195" s="241" t="s">
        <v>108</v>
      </c>
      <c r="G2195" s="357">
        <v>0.5</v>
      </c>
      <c r="H2195" s="360">
        <v>13615.992972328209</v>
      </c>
      <c r="I2195" s="365">
        <v>111.62041035606889</v>
      </c>
      <c r="J2195" s="332">
        <f>Table1[[#This Row],[Embellishment Area (m2)]]*Table1[[#This Row],[Construction Unit Rate ($/m)]]*Table1[[#This Row],[Embellishment Area Factor]]</f>
        <v>759911.36148831248</v>
      </c>
      <c r="K2195" s="246">
        <v>0</v>
      </c>
      <c r="L2195" s="337">
        <v>66.125722619436161</v>
      </c>
      <c r="M2195" s="88">
        <f>Table1[[#This Row],[Size of land (m2)]]*Table1[[#This Row],[Land Unit Rate ($/m2)]]</f>
        <v>0</v>
      </c>
      <c r="N2195" s="244">
        <v>2021</v>
      </c>
      <c r="O2195" s="202">
        <f>ROUND(IF(Table1[[#This Row],[Valuation Year]]=2016,(Table1[[#This Row],[Total Construction Cost ($)]]+Table1[[#This Row],[Land Value]])*('General Input Sheet'!$G$38/'General Input Sheet'!$G$43),Table1[[#This Row],[Total Construction Cost ($)]]+Table1[[#This Row],[Land Value]]),0)</f>
        <v>759911</v>
      </c>
      <c r="P2195" s="123" t="str" cm="1">
        <f t="array" ref="P2195">_xlfn.IFS(Table1[[#This Row],[Asset Class]]&lt;&gt;"Local","y",P$11=$E2195,"y",Table1[[#This Row],[Asset Class]]="Local","")</f>
        <v>y</v>
      </c>
      <c r="Q2195" s="86" t="str" cm="1">
        <f t="array" ref="Q2195">_xlfn.IFS(Table1[[#This Row],[Asset Class]]&lt;&gt;"Local","y",Q$11=$E2195,"y",Table1[[#This Row],[Asset Class]]="Local","")</f>
        <v/>
      </c>
      <c r="R2195" s="86" t="str" cm="1">
        <f t="array" ref="R2195">_xlfn.IFS(Table1[[#This Row],[Asset Class]]&lt;&gt;"Local","y",R$11=$E2195,"y",Table1[[#This Row],[Asset Class]]="Local","")</f>
        <v/>
      </c>
      <c r="S2195" s="341" t="str" cm="1">
        <f t="array" ref="S2195">_xlfn.IFS(Table1[[#This Row],[Asset Class]]&lt;&gt;"Local","y",S$11=$E2195,"y",Table1[[#This Row],[Asset Class]]="Local","")</f>
        <v/>
      </c>
      <c r="T2195" s="50"/>
      <c r="U2195" s="95">
        <f>IF(Table1[[#This Row],[Asset Class]]&lt;&gt;"Local",0.25,IF(P2195="y",1,""))</f>
        <v>1</v>
      </c>
      <c r="V2195" s="415" t="str">
        <f>IF(Table1[[#This Row],[Asset Class]]&lt;&gt;"Local",0.25,IF(Q2195="y",1,""))</f>
        <v/>
      </c>
      <c r="W2195" s="415" t="str">
        <f>IF(Table1[[#This Row],[Asset Class]]&lt;&gt;"Local",0.25,IF(R2195="y",1,""))</f>
        <v/>
      </c>
      <c r="X2195" s="415" t="str">
        <f>IF(Table1[[#This Row],[Asset Class]]&lt;&gt;"Local",0.25,IF(S2195="y",1,""))</f>
        <v/>
      </c>
      <c r="Y2195" s="95">
        <f t="shared" si="204"/>
        <v>1</v>
      </c>
      <c r="Z2195" s="50"/>
      <c r="AA2195" s="257">
        <f t="shared" si="205"/>
        <v>759911</v>
      </c>
      <c r="AB2195" s="258" t="str">
        <f t="shared" si="206"/>
        <v/>
      </c>
      <c r="AC2195" s="258" t="str">
        <f t="shared" si="207"/>
        <v/>
      </c>
      <c r="AD2195" s="258" t="str">
        <f t="shared" si="208"/>
        <v/>
      </c>
      <c r="AE2195" s="259">
        <f t="shared" si="209"/>
        <v>759911</v>
      </c>
    </row>
    <row r="2196" spans="1:31">
      <c r="A2196" s="26"/>
      <c r="B2196" s="210" t="s">
        <v>3827</v>
      </c>
      <c r="C2196" s="211" t="s">
        <v>3828</v>
      </c>
      <c r="D2196" s="211" t="s">
        <v>111</v>
      </c>
      <c r="E2196" s="211" t="s">
        <v>107</v>
      </c>
      <c r="F2196" s="241" t="s">
        <v>103</v>
      </c>
      <c r="G2196" s="357">
        <v>0.5</v>
      </c>
      <c r="H2196" s="360">
        <v>8646.8431547424607</v>
      </c>
      <c r="I2196" s="365">
        <v>111.62041035606889</v>
      </c>
      <c r="J2196" s="332">
        <f>Table1[[#This Row],[Embellishment Area (m2)]]*Table1[[#This Row],[Construction Unit Rate ($/m)]]*Table1[[#This Row],[Embellishment Area Factor]]</f>
        <v>482582.09060845937</v>
      </c>
      <c r="K2196" s="246">
        <v>17293.686309484921</v>
      </c>
      <c r="L2196" s="337">
        <v>66.125722619436161</v>
      </c>
      <c r="M2196" s="88">
        <f>Table1[[#This Row],[Size of land (m2)]]*Table1[[#This Row],[Land Unit Rate ($/m2)]]</f>
        <v>1143557.5039685406</v>
      </c>
      <c r="N2196" s="244">
        <v>2021</v>
      </c>
      <c r="O2196" s="202">
        <f>ROUND(IF(Table1[[#This Row],[Valuation Year]]=2016,(Table1[[#This Row],[Total Construction Cost ($)]]+Table1[[#This Row],[Land Value]])*('General Input Sheet'!$G$38/'General Input Sheet'!$G$43),Table1[[#This Row],[Total Construction Cost ($)]]+Table1[[#This Row],[Land Value]]),0)</f>
        <v>1626140</v>
      </c>
      <c r="P2196" s="123" t="str" cm="1">
        <f t="array" ref="P2196">_xlfn.IFS(Table1[[#This Row],[Asset Class]]&lt;&gt;"Local","y",P$11=$E2196,"y",Table1[[#This Row],[Asset Class]]="Local","")</f>
        <v>y</v>
      </c>
      <c r="Q2196" s="86" t="str" cm="1">
        <f t="array" ref="Q2196">_xlfn.IFS(Table1[[#This Row],[Asset Class]]&lt;&gt;"Local","y",Q$11=$E2196,"y",Table1[[#This Row],[Asset Class]]="Local","")</f>
        <v/>
      </c>
      <c r="R2196" s="86" t="str" cm="1">
        <f t="array" ref="R2196">_xlfn.IFS(Table1[[#This Row],[Asset Class]]&lt;&gt;"Local","y",R$11=$E2196,"y",Table1[[#This Row],[Asset Class]]="Local","")</f>
        <v/>
      </c>
      <c r="S2196" s="341" t="str" cm="1">
        <f t="array" ref="S2196">_xlfn.IFS(Table1[[#This Row],[Asset Class]]&lt;&gt;"Local","y",S$11=$E2196,"y",Table1[[#This Row],[Asset Class]]="Local","")</f>
        <v/>
      </c>
      <c r="T2196" s="50"/>
      <c r="U2196" s="95">
        <f>IF(Table1[[#This Row],[Asset Class]]&lt;&gt;"Local",0.25,IF(P2196="y",1,""))</f>
        <v>1</v>
      </c>
      <c r="V2196" s="415" t="str">
        <f>IF(Table1[[#This Row],[Asset Class]]&lt;&gt;"Local",0.25,IF(Q2196="y",1,""))</f>
        <v/>
      </c>
      <c r="W2196" s="415" t="str">
        <f>IF(Table1[[#This Row],[Asset Class]]&lt;&gt;"Local",0.25,IF(R2196="y",1,""))</f>
        <v/>
      </c>
      <c r="X2196" s="415" t="str">
        <f>IF(Table1[[#This Row],[Asset Class]]&lt;&gt;"Local",0.25,IF(S2196="y",1,""))</f>
        <v/>
      </c>
      <c r="Y2196" s="95">
        <f t="shared" si="204"/>
        <v>1</v>
      </c>
      <c r="Z2196" s="50"/>
      <c r="AA2196" s="257">
        <f t="shared" si="205"/>
        <v>1626140</v>
      </c>
      <c r="AB2196" s="258" t="str">
        <f t="shared" si="206"/>
        <v/>
      </c>
      <c r="AC2196" s="258" t="str">
        <f t="shared" si="207"/>
        <v/>
      </c>
      <c r="AD2196" s="258" t="str">
        <f t="shared" si="208"/>
        <v/>
      </c>
      <c r="AE2196" s="259">
        <f t="shared" si="209"/>
        <v>1626140</v>
      </c>
    </row>
    <row r="2197" spans="1:31">
      <c r="A2197" s="26"/>
      <c r="B2197" s="210" t="s">
        <v>3829</v>
      </c>
      <c r="C2197" s="211" t="s">
        <v>3830</v>
      </c>
      <c r="D2197" s="211" t="s">
        <v>106</v>
      </c>
      <c r="E2197" s="211" t="s">
        <v>107</v>
      </c>
      <c r="F2197" s="241" t="s">
        <v>103</v>
      </c>
      <c r="G2197" s="357">
        <v>0.5</v>
      </c>
      <c r="H2197" s="360">
        <v>13711.592014018979</v>
      </c>
      <c r="I2197" s="365">
        <v>295.91815694928124</v>
      </c>
      <c r="J2197" s="332">
        <f>Table1[[#This Row],[Embellishment Area (m2)]]*Table1[[#This Row],[Construction Unit Rate ($/m)]]*Table1[[#This Row],[Embellishment Area Factor]]</f>
        <v>2028754.5188144897</v>
      </c>
      <c r="K2197" s="246">
        <v>27423.184028037958</v>
      </c>
      <c r="L2197" s="337">
        <v>157.26221918381682</v>
      </c>
      <c r="M2197" s="88">
        <f>Table1[[#This Row],[Size of land (m2)]]*Table1[[#This Row],[Land Unit Rate ($/m2)]]</f>
        <v>4312630.7773354501</v>
      </c>
      <c r="N2197" s="244">
        <v>2021</v>
      </c>
      <c r="O2197" s="202">
        <f>ROUND(IF(Table1[[#This Row],[Valuation Year]]=2016,(Table1[[#This Row],[Total Construction Cost ($)]]+Table1[[#This Row],[Land Value]])*('General Input Sheet'!$G$38/'General Input Sheet'!$G$43),Table1[[#This Row],[Total Construction Cost ($)]]+Table1[[#This Row],[Land Value]]),0)</f>
        <v>6341385</v>
      </c>
      <c r="P2197" s="123" t="str" cm="1">
        <f t="array" ref="P2197">_xlfn.IFS(Table1[[#This Row],[Asset Class]]&lt;&gt;"Local","y",P$11=$E2197,"y",Table1[[#This Row],[Asset Class]]="Local","")</f>
        <v>y</v>
      </c>
      <c r="Q2197" s="86" t="str" cm="1">
        <f t="array" ref="Q2197">_xlfn.IFS(Table1[[#This Row],[Asset Class]]&lt;&gt;"Local","y",Q$11=$E2197,"y",Table1[[#This Row],[Asset Class]]="Local","")</f>
        <v>y</v>
      </c>
      <c r="R2197" s="86" t="str" cm="1">
        <f t="array" ref="R2197">_xlfn.IFS(Table1[[#This Row],[Asset Class]]&lt;&gt;"Local","y",R$11=$E2197,"y",Table1[[#This Row],[Asset Class]]="Local","")</f>
        <v>y</v>
      </c>
      <c r="S2197" s="341" t="str" cm="1">
        <f t="array" ref="S2197">_xlfn.IFS(Table1[[#This Row],[Asset Class]]&lt;&gt;"Local","y",S$11=$E2197,"y",Table1[[#This Row],[Asset Class]]="Local","")</f>
        <v>y</v>
      </c>
      <c r="T2197" s="50"/>
      <c r="U2197" s="95">
        <f>IF(Table1[[#This Row],[Asset Class]]&lt;&gt;"Local",0.25,IF(P2197="y",1,""))</f>
        <v>0.25</v>
      </c>
      <c r="V2197" s="415">
        <f>IF(Table1[[#This Row],[Asset Class]]&lt;&gt;"Local",0.25,IF(Q2197="y",1,""))</f>
        <v>0.25</v>
      </c>
      <c r="W2197" s="415">
        <f>IF(Table1[[#This Row],[Asset Class]]&lt;&gt;"Local",0.25,IF(R2197="y",1,""))</f>
        <v>0.25</v>
      </c>
      <c r="X2197" s="415">
        <f>IF(Table1[[#This Row],[Asset Class]]&lt;&gt;"Local",0.25,IF(S2197="y",1,""))</f>
        <v>0.25</v>
      </c>
      <c r="Y2197" s="95">
        <f t="shared" si="204"/>
        <v>1</v>
      </c>
      <c r="Z2197" s="50"/>
      <c r="AA2197" s="257">
        <f t="shared" si="205"/>
        <v>1585346.25</v>
      </c>
      <c r="AB2197" s="258">
        <f t="shared" si="206"/>
        <v>1585346.25</v>
      </c>
      <c r="AC2197" s="258">
        <f t="shared" si="207"/>
        <v>1585346.25</v>
      </c>
      <c r="AD2197" s="258">
        <f t="shared" si="208"/>
        <v>1585346.25</v>
      </c>
      <c r="AE2197" s="259">
        <f t="shared" si="209"/>
        <v>6341385</v>
      </c>
    </row>
    <row r="2198" spans="1:31">
      <c r="A2198" s="26"/>
      <c r="B2198" s="210" t="s">
        <v>3831</v>
      </c>
      <c r="C2198" s="211" t="s">
        <v>3832</v>
      </c>
      <c r="D2198" s="211" t="s">
        <v>111</v>
      </c>
      <c r="E2198" s="211" t="s">
        <v>102</v>
      </c>
      <c r="F2198" s="241" t="s">
        <v>103</v>
      </c>
      <c r="G2198" s="357">
        <v>0.5</v>
      </c>
      <c r="H2198" s="360">
        <v>2588.1007670461099</v>
      </c>
      <c r="I2198" s="365">
        <v>143.96305955739601</v>
      </c>
      <c r="J2198" s="332">
        <f>Table1[[#This Row],[Embellishment Area (m2)]]*Table1[[#This Row],[Construction Unit Rate ($/m)]]*Table1[[#This Row],[Embellishment Area Factor]]</f>
        <v>186295.4524334007</v>
      </c>
      <c r="K2198" s="246">
        <v>0</v>
      </c>
      <c r="L2198" s="337">
        <v>39.027494808321961</v>
      </c>
      <c r="M2198" s="88">
        <f>Table1[[#This Row],[Size of land (m2)]]*Table1[[#This Row],[Land Unit Rate ($/m2)]]</f>
        <v>0</v>
      </c>
      <c r="N2198" s="244">
        <v>2021</v>
      </c>
      <c r="O2198" s="202">
        <f>ROUND(IF(Table1[[#This Row],[Valuation Year]]=2016,(Table1[[#This Row],[Total Construction Cost ($)]]+Table1[[#This Row],[Land Value]])*('General Input Sheet'!$G$38/'General Input Sheet'!$G$43),Table1[[#This Row],[Total Construction Cost ($)]]+Table1[[#This Row],[Land Value]]),0)</f>
        <v>186295</v>
      </c>
      <c r="P2198" s="123" t="str" cm="1">
        <f t="array" ref="P2198">_xlfn.IFS(Table1[[#This Row],[Asset Class]]&lt;&gt;"Local","y",P$11=$E2198,"y",Table1[[#This Row],[Asset Class]]="Local","")</f>
        <v/>
      </c>
      <c r="Q2198" s="86" t="str" cm="1">
        <f t="array" ref="Q2198">_xlfn.IFS(Table1[[#This Row],[Asset Class]]&lt;&gt;"Local","y",Q$11=$E2198,"y",Table1[[#This Row],[Asset Class]]="Local","")</f>
        <v/>
      </c>
      <c r="R2198" s="86" t="str" cm="1">
        <f t="array" ref="R2198">_xlfn.IFS(Table1[[#This Row],[Asset Class]]&lt;&gt;"Local","y",R$11=$E2198,"y",Table1[[#This Row],[Asset Class]]="Local","")</f>
        <v>y</v>
      </c>
      <c r="S2198" s="341" t="str" cm="1">
        <f t="array" ref="S2198">_xlfn.IFS(Table1[[#This Row],[Asset Class]]&lt;&gt;"Local","y",S$11=$E2198,"y",Table1[[#This Row],[Asset Class]]="Local","")</f>
        <v/>
      </c>
      <c r="T2198" s="50"/>
      <c r="U2198" s="95" t="str">
        <f>IF(Table1[[#This Row],[Asset Class]]&lt;&gt;"Local",0.25,IF(P2198="y",1,""))</f>
        <v/>
      </c>
      <c r="V2198" s="415" t="str">
        <f>IF(Table1[[#This Row],[Asset Class]]&lt;&gt;"Local",0.25,IF(Q2198="y",1,""))</f>
        <v/>
      </c>
      <c r="W2198" s="415">
        <f>IF(Table1[[#This Row],[Asset Class]]&lt;&gt;"Local",0.25,IF(R2198="y",1,""))</f>
        <v>1</v>
      </c>
      <c r="X2198" s="415" t="str">
        <f>IF(Table1[[#This Row],[Asset Class]]&lt;&gt;"Local",0.25,IF(S2198="y",1,""))</f>
        <v/>
      </c>
      <c r="Y2198" s="95">
        <f t="shared" si="204"/>
        <v>1</v>
      </c>
      <c r="Z2198" s="50"/>
      <c r="AA2198" s="257" t="str">
        <f t="shared" si="205"/>
        <v/>
      </c>
      <c r="AB2198" s="258" t="str">
        <f t="shared" si="206"/>
        <v/>
      </c>
      <c r="AC2198" s="258">
        <f t="shared" si="207"/>
        <v>186295</v>
      </c>
      <c r="AD2198" s="258" t="str">
        <f t="shared" si="208"/>
        <v/>
      </c>
      <c r="AE2198" s="259">
        <f t="shared" si="209"/>
        <v>186295</v>
      </c>
    </row>
    <row r="2199" spans="1:31">
      <c r="A2199" s="26"/>
      <c r="B2199" s="210" t="s">
        <v>3833</v>
      </c>
      <c r="C2199" s="211" t="s">
        <v>3834</v>
      </c>
      <c r="D2199" s="211" t="s">
        <v>111</v>
      </c>
      <c r="E2199" s="211" t="s">
        <v>102</v>
      </c>
      <c r="F2199" s="241" t="s">
        <v>103</v>
      </c>
      <c r="G2199" s="357">
        <v>0.5</v>
      </c>
      <c r="H2199" s="360">
        <v>2455.3266656092801</v>
      </c>
      <c r="I2199" s="365">
        <v>143.96305955739601</v>
      </c>
      <c r="J2199" s="332">
        <f>Table1[[#This Row],[Embellishment Area (m2)]]*Table1[[#This Row],[Construction Unit Rate ($/m)]]*Table1[[#This Row],[Embellishment Area Factor]]</f>
        <v>176738.16949698568</v>
      </c>
      <c r="K2199" s="246">
        <v>0</v>
      </c>
      <c r="L2199" s="337">
        <v>39.027494808321961</v>
      </c>
      <c r="M2199" s="88">
        <f>Table1[[#This Row],[Size of land (m2)]]*Table1[[#This Row],[Land Unit Rate ($/m2)]]</f>
        <v>0</v>
      </c>
      <c r="N2199" s="244">
        <v>2021</v>
      </c>
      <c r="O2199" s="202">
        <f>ROUND(IF(Table1[[#This Row],[Valuation Year]]=2016,(Table1[[#This Row],[Total Construction Cost ($)]]+Table1[[#This Row],[Land Value]])*('General Input Sheet'!$G$38/'General Input Sheet'!$G$43),Table1[[#This Row],[Total Construction Cost ($)]]+Table1[[#This Row],[Land Value]]),0)</f>
        <v>176738</v>
      </c>
      <c r="P2199" s="123" t="str" cm="1">
        <f t="array" ref="P2199">_xlfn.IFS(Table1[[#This Row],[Asset Class]]&lt;&gt;"Local","y",P$11=$E2199,"y",Table1[[#This Row],[Asset Class]]="Local","")</f>
        <v/>
      </c>
      <c r="Q2199" s="86" t="str" cm="1">
        <f t="array" ref="Q2199">_xlfn.IFS(Table1[[#This Row],[Asset Class]]&lt;&gt;"Local","y",Q$11=$E2199,"y",Table1[[#This Row],[Asset Class]]="Local","")</f>
        <v/>
      </c>
      <c r="R2199" s="86" t="str" cm="1">
        <f t="array" ref="R2199">_xlfn.IFS(Table1[[#This Row],[Asset Class]]&lt;&gt;"Local","y",R$11=$E2199,"y",Table1[[#This Row],[Asset Class]]="Local","")</f>
        <v>y</v>
      </c>
      <c r="S2199" s="341" t="str" cm="1">
        <f t="array" ref="S2199">_xlfn.IFS(Table1[[#This Row],[Asset Class]]&lt;&gt;"Local","y",S$11=$E2199,"y",Table1[[#This Row],[Asset Class]]="Local","")</f>
        <v/>
      </c>
      <c r="T2199" s="50"/>
      <c r="U2199" s="95" t="str">
        <f>IF(Table1[[#This Row],[Asset Class]]&lt;&gt;"Local",0.25,IF(P2199="y",1,""))</f>
        <v/>
      </c>
      <c r="V2199" s="415" t="str">
        <f>IF(Table1[[#This Row],[Asset Class]]&lt;&gt;"Local",0.25,IF(Q2199="y",1,""))</f>
        <v/>
      </c>
      <c r="W2199" s="415">
        <f>IF(Table1[[#This Row],[Asset Class]]&lt;&gt;"Local",0.25,IF(R2199="y",1,""))</f>
        <v>1</v>
      </c>
      <c r="X2199" s="415" t="str">
        <f>IF(Table1[[#This Row],[Asset Class]]&lt;&gt;"Local",0.25,IF(S2199="y",1,""))</f>
        <v/>
      </c>
      <c r="Y2199" s="95">
        <f t="shared" si="204"/>
        <v>1</v>
      </c>
      <c r="Z2199" s="50"/>
      <c r="AA2199" s="257" t="str">
        <f t="shared" si="205"/>
        <v/>
      </c>
      <c r="AB2199" s="258" t="str">
        <f t="shared" si="206"/>
        <v/>
      </c>
      <c r="AC2199" s="258">
        <f t="shared" si="207"/>
        <v>176738</v>
      </c>
      <c r="AD2199" s="258" t="str">
        <f t="shared" si="208"/>
        <v/>
      </c>
      <c r="AE2199" s="259">
        <f t="shared" si="209"/>
        <v>176738</v>
      </c>
    </row>
    <row r="2200" spans="1:31">
      <c r="A2200" s="26"/>
      <c r="B2200" s="210" t="s">
        <v>3835</v>
      </c>
      <c r="C2200" s="211" t="s">
        <v>3836</v>
      </c>
      <c r="D2200" s="211" t="s">
        <v>111</v>
      </c>
      <c r="E2200" s="211" t="s">
        <v>107</v>
      </c>
      <c r="F2200" s="241" t="s">
        <v>103</v>
      </c>
      <c r="G2200" s="357">
        <v>0.5</v>
      </c>
      <c r="H2200" s="360">
        <v>3066.8799341829613</v>
      </c>
      <c r="I2200" s="365">
        <v>111.62041035606889</v>
      </c>
      <c r="J2200" s="332">
        <f>Table1[[#This Row],[Embellishment Area (m2)]]*Table1[[#This Row],[Construction Unit Rate ($/m)]]*Table1[[#This Row],[Embellishment Area Factor]]</f>
        <v>171163.19838314783</v>
      </c>
      <c r="K2200" s="246">
        <v>6133.7598683659226</v>
      </c>
      <c r="L2200" s="337">
        <v>66.125722619436161</v>
      </c>
      <c r="M2200" s="88">
        <f>Table1[[#This Row],[Size of land (m2)]]*Table1[[#This Row],[Land Unit Rate ($/m2)]]</f>
        <v>405599.30366979423</v>
      </c>
      <c r="N2200" s="244">
        <v>2021</v>
      </c>
      <c r="O2200" s="202">
        <f>ROUND(IF(Table1[[#This Row],[Valuation Year]]=2016,(Table1[[#This Row],[Total Construction Cost ($)]]+Table1[[#This Row],[Land Value]])*('General Input Sheet'!$G$38/'General Input Sheet'!$G$43),Table1[[#This Row],[Total Construction Cost ($)]]+Table1[[#This Row],[Land Value]]),0)</f>
        <v>576763</v>
      </c>
      <c r="P2200" s="123" t="str" cm="1">
        <f t="array" ref="P2200">_xlfn.IFS(Table1[[#This Row],[Asset Class]]&lt;&gt;"Local","y",P$11=$E2200,"y",Table1[[#This Row],[Asset Class]]="Local","")</f>
        <v>y</v>
      </c>
      <c r="Q2200" s="86" t="str" cm="1">
        <f t="array" ref="Q2200">_xlfn.IFS(Table1[[#This Row],[Asset Class]]&lt;&gt;"Local","y",Q$11=$E2200,"y",Table1[[#This Row],[Asset Class]]="Local","")</f>
        <v/>
      </c>
      <c r="R2200" s="86" t="str" cm="1">
        <f t="array" ref="R2200">_xlfn.IFS(Table1[[#This Row],[Asset Class]]&lt;&gt;"Local","y",R$11=$E2200,"y",Table1[[#This Row],[Asset Class]]="Local","")</f>
        <v/>
      </c>
      <c r="S2200" s="341" t="str" cm="1">
        <f t="array" ref="S2200">_xlfn.IFS(Table1[[#This Row],[Asset Class]]&lt;&gt;"Local","y",S$11=$E2200,"y",Table1[[#This Row],[Asset Class]]="Local","")</f>
        <v/>
      </c>
      <c r="T2200" s="50"/>
      <c r="U2200" s="95">
        <f>IF(Table1[[#This Row],[Asset Class]]&lt;&gt;"Local",0.25,IF(P2200="y",1,""))</f>
        <v>1</v>
      </c>
      <c r="V2200" s="415" t="str">
        <f>IF(Table1[[#This Row],[Asset Class]]&lt;&gt;"Local",0.25,IF(Q2200="y",1,""))</f>
        <v/>
      </c>
      <c r="W2200" s="415" t="str">
        <f>IF(Table1[[#This Row],[Asset Class]]&lt;&gt;"Local",0.25,IF(R2200="y",1,""))</f>
        <v/>
      </c>
      <c r="X2200" s="415" t="str">
        <f>IF(Table1[[#This Row],[Asset Class]]&lt;&gt;"Local",0.25,IF(S2200="y",1,""))</f>
        <v/>
      </c>
      <c r="Y2200" s="95">
        <f t="shared" si="204"/>
        <v>1</v>
      </c>
      <c r="Z2200" s="50"/>
      <c r="AA2200" s="257">
        <f t="shared" si="205"/>
        <v>576763</v>
      </c>
      <c r="AB2200" s="258" t="str">
        <f t="shared" si="206"/>
        <v/>
      </c>
      <c r="AC2200" s="258" t="str">
        <f t="shared" si="207"/>
        <v/>
      </c>
      <c r="AD2200" s="258" t="str">
        <f t="shared" si="208"/>
        <v/>
      </c>
      <c r="AE2200" s="259">
        <f t="shared" si="209"/>
        <v>576763</v>
      </c>
    </row>
    <row r="2201" spans="1:31">
      <c r="A2201" s="26"/>
      <c r="B2201" s="210" t="s">
        <v>3837</v>
      </c>
      <c r="C2201" s="211" t="s">
        <v>3838</v>
      </c>
      <c r="D2201" s="211" t="s">
        <v>106</v>
      </c>
      <c r="E2201" s="211" t="s">
        <v>102</v>
      </c>
      <c r="F2201" s="241" t="s">
        <v>103</v>
      </c>
      <c r="G2201" s="357">
        <v>0.5</v>
      </c>
      <c r="H2201" s="360">
        <v>37084.593287127813</v>
      </c>
      <c r="I2201" s="365">
        <v>452.87898632773505</v>
      </c>
      <c r="J2201" s="332">
        <f>Table1[[#This Row],[Embellishment Area (m2)]]*Table1[[#This Row],[Construction Unit Rate ($/m)]]*Table1[[#This Row],[Embellishment Area Factor]]</f>
        <v>8397416.5081253853</v>
      </c>
      <c r="K2201" s="246">
        <v>0</v>
      </c>
      <c r="L2201" s="337">
        <v>140.14546069071523</v>
      </c>
      <c r="M2201" s="88">
        <f>Table1[[#This Row],[Size of land (m2)]]*Table1[[#This Row],[Land Unit Rate ($/m2)]]</f>
        <v>0</v>
      </c>
      <c r="N2201" s="244">
        <v>2021</v>
      </c>
      <c r="O2201" s="202">
        <f>ROUND(IF(Table1[[#This Row],[Valuation Year]]=2016,(Table1[[#This Row],[Total Construction Cost ($)]]+Table1[[#This Row],[Land Value]])*('General Input Sheet'!$G$38/'General Input Sheet'!$G$43),Table1[[#This Row],[Total Construction Cost ($)]]+Table1[[#This Row],[Land Value]]),0)</f>
        <v>8397417</v>
      </c>
      <c r="P2201" s="123" t="str" cm="1">
        <f t="array" ref="P2201">_xlfn.IFS(Table1[[#This Row],[Asset Class]]&lt;&gt;"Local","y",P$11=$E2201,"y",Table1[[#This Row],[Asset Class]]="Local","")</f>
        <v>y</v>
      </c>
      <c r="Q2201" s="86" t="str" cm="1">
        <f t="array" ref="Q2201">_xlfn.IFS(Table1[[#This Row],[Asset Class]]&lt;&gt;"Local","y",Q$11=$E2201,"y",Table1[[#This Row],[Asset Class]]="Local","")</f>
        <v>y</v>
      </c>
      <c r="R2201" s="86" t="str" cm="1">
        <f t="array" ref="R2201">_xlfn.IFS(Table1[[#This Row],[Asset Class]]&lt;&gt;"Local","y",R$11=$E2201,"y",Table1[[#This Row],[Asset Class]]="Local","")</f>
        <v>y</v>
      </c>
      <c r="S2201" s="341" t="str" cm="1">
        <f t="array" ref="S2201">_xlfn.IFS(Table1[[#This Row],[Asset Class]]&lt;&gt;"Local","y",S$11=$E2201,"y",Table1[[#This Row],[Asset Class]]="Local","")</f>
        <v>y</v>
      </c>
      <c r="T2201" s="50"/>
      <c r="U2201" s="95">
        <f>IF(Table1[[#This Row],[Asset Class]]&lt;&gt;"Local",0.25,IF(P2201="y",1,""))</f>
        <v>0.25</v>
      </c>
      <c r="V2201" s="415">
        <f>IF(Table1[[#This Row],[Asset Class]]&lt;&gt;"Local",0.25,IF(Q2201="y",1,""))</f>
        <v>0.25</v>
      </c>
      <c r="W2201" s="415">
        <f>IF(Table1[[#This Row],[Asset Class]]&lt;&gt;"Local",0.25,IF(R2201="y",1,""))</f>
        <v>0.25</v>
      </c>
      <c r="X2201" s="415">
        <f>IF(Table1[[#This Row],[Asset Class]]&lt;&gt;"Local",0.25,IF(S2201="y",1,""))</f>
        <v>0.25</v>
      </c>
      <c r="Y2201" s="95">
        <f t="shared" si="204"/>
        <v>1</v>
      </c>
      <c r="Z2201" s="50"/>
      <c r="AA2201" s="257">
        <f t="shared" si="205"/>
        <v>2099354.25</v>
      </c>
      <c r="AB2201" s="258">
        <f t="shared" si="206"/>
        <v>2099354.25</v>
      </c>
      <c r="AC2201" s="258">
        <f t="shared" si="207"/>
        <v>2099354.25</v>
      </c>
      <c r="AD2201" s="258">
        <f t="shared" si="208"/>
        <v>2099354.25</v>
      </c>
      <c r="AE2201" s="259">
        <f t="shared" si="209"/>
        <v>8397417</v>
      </c>
    </row>
    <row r="2202" spans="1:31">
      <c r="A2202" s="26"/>
      <c r="B2202" s="210" t="s">
        <v>3839</v>
      </c>
      <c r="C2202" s="211" t="s">
        <v>3840</v>
      </c>
      <c r="D2202" s="211" t="s">
        <v>111</v>
      </c>
      <c r="E2202" s="211" t="s">
        <v>107</v>
      </c>
      <c r="F2202" s="241" t="s">
        <v>103</v>
      </c>
      <c r="G2202" s="357">
        <v>0.5</v>
      </c>
      <c r="H2202" s="360">
        <v>8407.8624202572155</v>
      </c>
      <c r="I2202" s="365">
        <v>111.62041035606889</v>
      </c>
      <c r="J2202" s="332">
        <f>Table1[[#This Row],[Embellishment Area (m2)]]*Table1[[#This Row],[Construction Unit Rate ($/m)]]*Table1[[#This Row],[Embellishment Area Factor]]</f>
        <v>469244.52678324044</v>
      </c>
      <c r="K2202" s="246">
        <v>16815.724840514431</v>
      </c>
      <c r="L2202" s="337">
        <v>66.125722619436161</v>
      </c>
      <c r="M2202" s="88">
        <f>Table1[[#This Row],[Size of land (m2)]]*Table1[[#This Row],[Land Unit Rate ($/m2)]]</f>
        <v>1111951.9564486197</v>
      </c>
      <c r="N2202" s="244">
        <v>2021</v>
      </c>
      <c r="O2202" s="202">
        <f>ROUND(IF(Table1[[#This Row],[Valuation Year]]=2016,(Table1[[#This Row],[Total Construction Cost ($)]]+Table1[[#This Row],[Land Value]])*('General Input Sheet'!$G$38/'General Input Sheet'!$G$43),Table1[[#This Row],[Total Construction Cost ($)]]+Table1[[#This Row],[Land Value]]),0)</f>
        <v>1581196</v>
      </c>
      <c r="P2202" s="123" t="str" cm="1">
        <f t="array" ref="P2202">_xlfn.IFS(Table1[[#This Row],[Asset Class]]&lt;&gt;"Local","y",P$11=$E2202,"y",Table1[[#This Row],[Asset Class]]="Local","")</f>
        <v>y</v>
      </c>
      <c r="Q2202" s="86" t="str" cm="1">
        <f t="array" ref="Q2202">_xlfn.IFS(Table1[[#This Row],[Asset Class]]&lt;&gt;"Local","y",Q$11=$E2202,"y",Table1[[#This Row],[Asset Class]]="Local","")</f>
        <v/>
      </c>
      <c r="R2202" s="86" t="str" cm="1">
        <f t="array" ref="R2202">_xlfn.IFS(Table1[[#This Row],[Asset Class]]&lt;&gt;"Local","y",R$11=$E2202,"y",Table1[[#This Row],[Asset Class]]="Local","")</f>
        <v/>
      </c>
      <c r="S2202" s="341" t="str" cm="1">
        <f t="array" ref="S2202">_xlfn.IFS(Table1[[#This Row],[Asset Class]]&lt;&gt;"Local","y",S$11=$E2202,"y",Table1[[#This Row],[Asset Class]]="Local","")</f>
        <v/>
      </c>
      <c r="T2202" s="50"/>
      <c r="U2202" s="95">
        <f>IF(Table1[[#This Row],[Asset Class]]&lt;&gt;"Local",0.25,IF(P2202="y",1,""))</f>
        <v>1</v>
      </c>
      <c r="V2202" s="415" t="str">
        <f>IF(Table1[[#This Row],[Asset Class]]&lt;&gt;"Local",0.25,IF(Q2202="y",1,""))</f>
        <v/>
      </c>
      <c r="W2202" s="415" t="str">
        <f>IF(Table1[[#This Row],[Asset Class]]&lt;&gt;"Local",0.25,IF(R2202="y",1,""))</f>
        <v/>
      </c>
      <c r="X2202" s="415" t="str">
        <f>IF(Table1[[#This Row],[Asset Class]]&lt;&gt;"Local",0.25,IF(S2202="y",1,""))</f>
        <v/>
      </c>
      <c r="Y2202" s="95">
        <f t="shared" si="204"/>
        <v>1</v>
      </c>
      <c r="Z2202" s="50"/>
      <c r="AA2202" s="257">
        <f t="shared" si="205"/>
        <v>1581196</v>
      </c>
      <c r="AB2202" s="258" t="str">
        <f t="shared" si="206"/>
        <v/>
      </c>
      <c r="AC2202" s="258" t="str">
        <f t="shared" si="207"/>
        <v/>
      </c>
      <c r="AD2202" s="258" t="str">
        <f t="shared" si="208"/>
        <v/>
      </c>
      <c r="AE2202" s="259">
        <f t="shared" si="209"/>
        <v>1581196</v>
      </c>
    </row>
    <row r="2203" spans="1:31">
      <c r="A2203" s="26"/>
      <c r="B2203" s="210" t="s">
        <v>3841</v>
      </c>
      <c r="C2203" s="211" t="s">
        <v>3842</v>
      </c>
      <c r="D2203" s="211" t="s">
        <v>111</v>
      </c>
      <c r="E2203" s="211" t="s">
        <v>114</v>
      </c>
      <c r="F2203" s="241" t="s">
        <v>103</v>
      </c>
      <c r="G2203" s="357">
        <v>0.5</v>
      </c>
      <c r="H2203" s="360">
        <v>3538.4762518200969</v>
      </c>
      <c r="I2203" s="365">
        <v>77.371645491830151</v>
      </c>
      <c r="J2203" s="332">
        <f>Table1[[#This Row],[Embellishment Area (m2)]]*Table1[[#This Row],[Construction Unit Rate ($/m)]]*Table1[[#This Row],[Embellishment Area Factor]]</f>
        <v>136888.86506854222</v>
      </c>
      <c r="K2203" s="246">
        <v>0</v>
      </c>
      <c r="L2203" s="337">
        <v>51.919695325664051</v>
      </c>
      <c r="M2203" s="88">
        <f>Table1[[#This Row],[Size of land (m2)]]*Table1[[#This Row],[Land Unit Rate ($/m2)]]</f>
        <v>0</v>
      </c>
      <c r="N2203" s="244">
        <v>2021</v>
      </c>
      <c r="O2203" s="202">
        <f>ROUND(IF(Table1[[#This Row],[Valuation Year]]=2016,(Table1[[#This Row],[Total Construction Cost ($)]]+Table1[[#This Row],[Land Value]])*('General Input Sheet'!$G$38/'General Input Sheet'!$G$43),Table1[[#This Row],[Total Construction Cost ($)]]+Table1[[#This Row],[Land Value]]),0)</f>
        <v>136889</v>
      </c>
      <c r="P2203" s="123" t="str" cm="1">
        <f t="array" ref="P2203">_xlfn.IFS(Table1[[#This Row],[Asset Class]]&lt;&gt;"Local","y",P$11=$E2203,"y",Table1[[#This Row],[Asset Class]]="Local","")</f>
        <v/>
      </c>
      <c r="Q2203" s="86" t="str" cm="1">
        <f t="array" ref="Q2203">_xlfn.IFS(Table1[[#This Row],[Asset Class]]&lt;&gt;"Local","y",Q$11=$E2203,"y",Table1[[#This Row],[Asset Class]]="Local","")</f>
        <v/>
      </c>
      <c r="R2203" s="86" t="str" cm="1">
        <f t="array" ref="R2203">_xlfn.IFS(Table1[[#This Row],[Asset Class]]&lt;&gt;"Local","y",R$11=$E2203,"y",Table1[[#This Row],[Asset Class]]="Local","")</f>
        <v/>
      </c>
      <c r="S2203" s="341" t="str" cm="1">
        <f t="array" ref="S2203">_xlfn.IFS(Table1[[#This Row],[Asset Class]]&lt;&gt;"Local","y",S$11=$E2203,"y",Table1[[#This Row],[Asset Class]]="Local","")</f>
        <v>y</v>
      </c>
      <c r="T2203" s="50"/>
      <c r="U2203" s="95" t="str">
        <f>IF(Table1[[#This Row],[Asset Class]]&lt;&gt;"Local",0.25,IF(P2203="y",1,""))</f>
        <v/>
      </c>
      <c r="V2203" s="415" t="str">
        <f>IF(Table1[[#This Row],[Asset Class]]&lt;&gt;"Local",0.25,IF(Q2203="y",1,""))</f>
        <v/>
      </c>
      <c r="W2203" s="415" t="str">
        <f>IF(Table1[[#This Row],[Asset Class]]&lt;&gt;"Local",0.25,IF(R2203="y",1,""))</f>
        <v/>
      </c>
      <c r="X2203" s="415">
        <f>IF(Table1[[#This Row],[Asset Class]]&lt;&gt;"Local",0.25,IF(S2203="y",1,""))</f>
        <v>1</v>
      </c>
      <c r="Y2203" s="95">
        <f t="shared" si="204"/>
        <v>1</v>
      </c>
      <c r="Z2203" s="50"/>
      <c r="AA2203" s="257" t="str">
        <f t="shared" si="205"/>
        <v/>
      </c>
      <c r="AB2203" s="258" t="str">
        <f t="shared" si="206"/>
        <v/>
      </c>
      <c r="AC2203" s="258" t="str">
        <f t="shared" si="207"/>
        <v/>
      </c>
      <c r="AD2203" s="258">
        <f t="shared" si="208"/>
        <v>136889</v>
      </c>
      <c r="AE2203" s="259">
        <f t="shared" si="209"/>
        <v>136889</v>
      </c>
    </row>
    <row r="2204" spans="1:31">
      <c r="A2204" s="26"/>
      <c r="B2204" s="210" t="s">
        <v>3843</v>
      </c>
      <c r="C2204" s="211" t="s">
        <v>3844</v>
      </c>
      <c r="D2204" s="211" t="s">
        <v>111</v>
      </c>
      <c r="E2204" s="211" t="s">
        <v>114</v>
      </c>
      <c r="F2204" s="241" t="s">
        <v>103</v>
      </c>
      <c r="G2204" s="357">
        <v>0.5</v>
      </c>
      <c r="H2204" s="360">
        <v>5012.1388070386702</v>
      </c>
      <c r="I2204" s="365">
        <v>77.371645491830151</v>
      </c>
      <c r="J2204" s="332">
        <f>Table1[[#This Row],[Embellishment Area (m2)]]*Table1[[#This Row],[Construction Unit Rate ($/m)]]*Table1[[#This Row],[Embellishment Area Factor]]</f>
        <v>193898.71346702025</v>
      </c>
      <c r="K2204" s="246">
        <v>0</v>
      </c>
      <c r="L2204" s="337">
        <v>51.919695325664051</v>
      </c>
      <c r="M2204" s="88">
        <f>Table1[[#This Row],[Size of land (m2)]]*Table1[[#This Row],[Land Unit Rate ($/m2)]]</f>
        <v>0</v>
      </c>
      <c r="N2204" s="244">
        <v>2021</v>
      </c>
      <c r="O2204" s="202">
        <f>ROUND(IF(Table1[[#This Row],[Valuation Year]]=2016,(Table1[[#This Row],[Total Construction Cost ($)]]+Table1[[#This Row],[Land Value]])*('General Input Sheet'!$G$38/'General Input Sheet'!$G$43),Table1[[#This Row],[Total Construction Cost ($)]]+Table1[[#This Row],[Land Value]]),0)</f>
        <v>193899</v>
      </c>
      <c r="P2204" s="123" t="str" cm="1">
        <f t="array" ref="P2204">_xlfn.IFS(Table1[[#This Row],[Asset Class]]&lt;&gt;"Local","y",P$11=$E2204,"y",Table1[[#This Row],[Asset Class]]="Local","")</f>
        <v/>
      </c>
      <c r="Q2204" s="86" t="str" cm="1">
        <f t="array" ref="Q2204">_xlfn.IFS(Table1[[#This Row],[Asset Class]]&lt;&gt;"Local","y",Q$11=$E2204,"y",Table1[[#This Row],[Asset Class]]="Local","")</f>
        <v/>
      </c>
      <c r="R2204" s="86" t="str" cm="1">
        <f t="array" ref="R2204">_xlfn.IFS(Table1[[#This Row],[Asset Class]]&lt;&gt;"Local","y",R$11=$E2204,"y",Table1[[#This Row],[Asset Class]]="Local","")</f>
        <v/>
      </c>
      <c r="S2204" s="341" t="str" cm="1">
        <f t="array" ref="S2204">_xlfn.IFS(Table1[[#This Row],[Asset Class]]&lt;&gt;"Local","y",S$11=$E2204,"y",Table1[[#This Row],[Asset Class]]="Local","")</f>
        <v>y</v>
      </c>
      <c r="T2204" s="50"/>
      <c r="U2204" s="95" t="str">
        <f>IF(Table1[[#This Row],[Asset Class]]&lt;&gt;"Local",0.25,IF(P2204="y",1,""))</f>
        <v/>
      </c>
      <c r="V2204" s="415" t="str">
        <f>IF(Table1[[#This Row],[Asset Class]]&lt;&gt;"Local",0.25,IF(Q2204="y",1,""))</f>
        <v/>
      </c>
      <c r="W2204" s="415" t="str">
        <f>IF(Table1[[#This Row],[Asset Class]]&lt;&gt;"Local",0.25,IF(R2204="y",1,""))</f>
        <v/>
      </c>
      <c r="X2204" s="415">
        <f>IF(Table1[[#This Row],[Asset Class]]&lt;&gt;"Local",0.25,IF(S2204="y",1,""))</f>
        <v>1</v>
      </c>
      <c r="Y2204" s="95">
        <f t="shared" si="204"/>
        <v>1</v>
      </c>
      <c r="Z2204" s="50"/>
      <c r="AA2204" s="257" t="str">
        <f t="shared" si="205"/>
        <v/>
      </c>
      <c r="AB2204" s="258" t="str">
        <f t="shared" si="206"/>
        <v/>
      </c>
      <c r="AC2204" s="258" t="str">
        <f t="shared" si="207"/>
        <v/>
      </c>
      <c r="AD2204" s="258">
        <f t="shared" si="208"/>
        <v>193899</v>
      </c>
      <c r="AE2204" s="259">
        <f t="shared" si="209"/>
        <v>193899</v>
      </c>
    </row>
    <row r="2205" spans="1:31">
      <c r="A2205" s="26"/>
      <c r="B2205" s="210" t="s">
        <v>3845</v>
      </c>
      <c r="C2205" s="211" t="s">
        <v>3846</v>
      </c>
      <c r="D2205" s="211" t="s">
        <v>111</v>
      </c>
      <c r="E2205" s="211" t="s">
        <v>102</v>
      </c>
      <c r="F2205" s="241" t="s">
        <v>108</v>
      </c>
      <c r="G2205" s="357">
        <v>0.5</v>
      </c>
      <c r="H2205" s="360">
        <v>15418.898568319109</v>
      </c>
      <c r="I2205" s="365">
        <v>143.96305955739601</v>
      </c>
      <c r="J2205" s="332">
        <f>Table1[[#This Row],[Embellishment Area (m2)]]*Table1[[#This Row],[Construction Unit Rate ($/m)]]*Table1[[#This Row],[Embellishment Area Factor]]</f>
        <v>1109875.9064501859</v>
      </c>
      <c r="K2205" s="246">
        <v>30837.797136638219</v>
      </c>
      <c r="L2205" s="337">
        <v>39.027494808321961</v>
      </c>
      <c r="M2205" s="88">
        <f>Table1[[#This Row],[Size of land (m2)]]*Table1[[#This Row],[Land Unit Rate ($/m2)]]</f>
        <v>1203521.967650234</v>
      </c>
      <c r="N2205" s="244">
        <v>2021</v>
      </c>
      <c r="O2205" s="202">
        <f>ROUND(IF(Table1[[#This Row],[Valuation Year]]=2016,(Table1[[#This Row],[Total Construction Cost ($)]]+Table1[[#This Row],[Land Value]])*('General Input Sheet'!$G$38/'General Input Sheet'!$G$43),Table1[[#This Row],[Total Construction Cost ($)]]+Table1[[#This Row],[Land Value]]),0)</f>
        <v>2313398</v>
      </c>
      <c r="P2205" s="123" t="str" cm="1">
        <f t="array" ref="P2205">_xlfn.IFS(Table1[[#This Row],[Asset Class]]&lt;&gt;"Local","y",P$11=$E2205,"y",Table1[[#This Row],[Asset Class]]="Local","")</f>
        <v/>
      </c>
      <c r="Q2205" s="86" t="str" cm="1">
        <f t="array" ref="Q2205">_xlfn.IFS(Table1[[#This Row],[Asset Class]]&lt;&gt;"Local","y",Q$11=$E2205,"y",Table1[[#This Row],[Asset Class]]="Local","")</f>
        <v/>
      </c>
      <c r="R2205" s="86" t="str" cm="1">
        <f t="array" ref="R2205">_xlfn.IFS(Table1[[#This Row],[Asset Class]]&lt;&gt;"Local","y",R$11=$E2205,"y",Table1[[#This Row],[Asset Class]]="Local","")</f>
        <v>y</v>
      </c>
      <c r="S2205" s="341" t="str" cm="1">
        <f t="array" ref="S2205">_xlfn.IFS(Table1[[#This Row],[Asset Class]]&lt;&gt;"Local","y",S$11=$E2205,"y",Table1[[#This Row],[Asset Class]]="Local","")</f>
        <v/>
      </c>
      <c r="T2205" s="50"/>
      <c r="U2205" s="95" t="str">
        <f>IF(Table1[[#This Row],[Asset Class]]&lt;&gt;"Local",0.25,IF(P2205="y",1,""))</f>
        <v/>
      </c>
      <c r="V2205" s="415" t="str">
        <f>IF(Table1[[#This Row],[Asset Class]]&lt;&gt;"Local",0.25,IF(Q2205="y",1,""))</f>
        <v/>
      </c>
      <c r="W2205" s="415">
        <f>IF(Table1[[#This Row],[Asset Class]]&lt;&gt;"Local",0.25,IF(R2205="y",1,""))</f>
        <v>1</v>
      </c>
      <c r="X2205" s="415" t="str">
        <f>IF(Table1[[#This Row],[Asset Class]]&lt;&gt;"Local",0.25,IF(S2205="y",1,""))</f>
        <v/>
      </c>
      <c r="Y2205" s="95">
        <f t="shared" si="204"/>
        <v>1</v>
      </c>
      <c r="Z2205" s="50"/>
      <c r="AA2205" s="257" t="str">
        <f t="shared" si="205"/>
        <v/>
      </c>
      <c r="AB2205" s="258" t="str">
        <f t="shared" si="206"/>
        <v/>
      </c>
      <c r="AC2205" s="258">
        <f t="shared" si="207"/>
        <v>2313398</v>
      </c>
      <c r="AD2205" s="258" t="str">
        <f t="shared" si="208"/>
        <v/>
      </c>
      <c r="AE2205" s="259">
        <f t="shared" si="209"/>
        <v>2313398</v>
      </c>
    </row>
    <row r="2206" spans="1:31">
      <c r="A2206" s="26"/>
      <c r="B2206" s="210" t="s">
        <v>3847</v>
      </c>
      <c r="C2206" s="211" t="s">
        <v>3848</v>
      </c>
      <c r="D2206" s="211" t="s">
        <v>111</v>
      </c>
      <c r="E2206" s="211" t="s">
        <v>107</v>
      </c>
      <c r="F2206" s="241" t="s">
        <v>103</v>
      </c>
      <c r="G2206" s="357">
        <v>0.5</v>
      </c>
      <c r="H2206" s="360">
        <v>2872.0766494272489</v>
      </c>
      <c r="I2206" s="365">
        <v>111.62041035606889</v>
      </c>
      <c r="J2206" s="332">
        <f>Table1[[#This Row],[Embellishment Area (m2)]]*Table1[[#This Row],[Construction Unit Rate ($/m)]]*Table1[[#This Row],[Embellishment Area Factor]]</f>
        <v>160291.18709157646</v>
      </c>
      <c r="K2206" s="246">
        <v>0</v>
      </c>
      <c r="L2206" s="337">
        <v>66.125722619436161</v>
      </c>
      <c r="M2206" s="88">
        <f>Table1[[#This Row],[Size of land (m2)]]*Table1[[#This Row],[Land Unit Rate ($/m2)]]</f>
        <v>0</v>
      </c>
      <c r="N2206" s="244">
        <v>2021</v>
      </c>
      <c r="O2206" s="202">
        <f>ROUND(IF(Table1[[#This Row],[Valuation Year]]=2016,(Table1[[#This Row],[Total Construction Cost ($)]]+Table1[[#This Row],[Land Value]])*('General Input Sheet'!$G$38/'General Input Sheet'!$G$43),Table1[[#This Row],[Total Construction Cost ($)]]+Table1[[#This Row],[Land Value]]),0)</f>
        <v>160291</v>
      </c>
      <c r="P2206" s="123" t="str" cm="1">
        <f t="array" ref="P2206">_xlfn.IFS(Table1[[#This Row],[Asset Class]]&lt;&gt;"Local","y",P$11=$E2206,"y",Table1[[#This Row],[Asset Class]]="Local","")</f>
        <v>y</v>
      </c>
      <c r="Q2206" s="86" t="str" cm="1">
        <f t="array" ref="Q2206">_xlfn.IFS(Table1[[#This Row],[Asset Class]]&lt;&gt;"Local","y",Q$11=$E2206,"y",Table1[[#This Row],[Asset Class]]="Local","")</f>
        <v/>
      </c>
      <c r="R2206" s="86" t="str" cm="1">
        <f t="array" ref="R2206">_xlfn.IFS(Table1[[#This Row],[Asset Class]]&lt;&gt;"Local","y",R$11=$E2206,"y",Table1[[#This Row],[Asset Class]]="Local","")</f>
        <v/>
      </c>
      <c r="S2206" s="341" t="str" cm="1">
        <f t="array" ref="S2206">_xlfn.IFS(Table1[[#This Row],[Asset Class]]&lt;&gt;"Local","y",S$11=$E2206,"y",Table1[[#This Row],[Asset Class]]="Local","")</f>
        <v/>
      </c>
      <c r="T2206" s="50"/>
      <c r="U2206" s="95">
        <f>IF(Table1[[#This Row],[Asset Class]]&lt;&gt;"Local",0.25,IF(P2206="y",1,""))</f>
        <v>1</v>
      </c>
      <c r="V2206" s="415" t="str">
        <f>IF(Table1[[#This Row],[Asset Class]]&lt;&gt;"Local",0.25,IF(Q2206="y",1,""))</f>
        <v/>
      </c>
      <c r="W2206" s="415" t="str">
        <f>IF(Table1[[#This Row],[Asset Class]]&lt;&gt;"Local",0.25,IF(R2206="y",1,""))</f>
        <v/>
      </c>
      <c r="X2206" s="415" t="str">
        <f>IF(Table1[[#This Row],[Asset Class]]&lt;&gt;"Local",0.25,IF(S2206="y",1,""))</f>
        <v/>
      </c>
      <c r="Y2206" s="95">
        <f t="shared" si="204"/>
        <v>1</v>
      </c>
      <c r="Z2206" s="50"/>
      <c r="AA2206" s="257">
        <f t="shared" si="205"/>
        <v>160291</v>
      </c>
      <c r="AB2206" s="258" t="str">
        <f t="shared" si="206"/>
        <v/>
      </c>
      <c r="AC2206" s="258" t="str">
        <f t="shared" si="207"/>
        <v/>
      </c>
      <c r="AD2206" s="258" t="str">
        <f t="shared" si="208"/>
        <v/>
      </c>
      <c r="AE2206" s="259">
        <f t="shared" si="209"/>
        <v>160291</v>
      </c>
    </row>
    <row r="2207" spans="1:31">
      <c r="A2207" s="26"/>
      <c r="B2207" s="210" t="s">
        <v>3849</v>
      </c>
      <c r="C2207" s="211" t="s">
        <v>3850</v>
      </c>
      <c r="D2207" s="211" t="s">
        <v>111</v>
      </c>
      <c r="E2207" s="211" t="s">
        <v>143</v>
      </c>
      <c r="F2207" s="241" t="s">
        <v>103</v>
      </c>
      <c r="G2207" s="357">
        <v>0.5</v>
      </c>
      <c r="H2207" s="360">
        <v>3139.4844896701238</v>
      </c>
      <c r="I2207" s="365">
        <v>115.6419902144599</v>
      </c>
      <c r="J2207" s="332">
        <f>Table1[[#This Row],[Embellishment Area (m2)]]*Table1[[#This Row],[Construction Unit Rate ($/m)]]*Table1[[#This Row],[Embellishment Area Factor]]</f>
        <v>181528.11731644053</v>
      </c>
      <c r="K2207" s="246">
        <v>0</v>
      </c>
      <c r="L2207" s="337">
        <v>85.331826959272703</v>
      </c>
      <c r="M2207" s="88">
        <f>Table1[[#This Row],[Size of land (m2)]]*Table1[[#This Row],[Land Unit Rate ($/m2)]]</f>
        <v>0</v>
      </c>
      <c r="N2207" s="244">
        <v>2021</v>
      </c>
      <c r="O2207" s="202">
        <f>ROUND(IF(Table1[[#This Row],[Valuation Year]]=2016,(Table1[[#This Row],[Total Construction Cost ($)]]+Table1[[#This Row],[Land Value]])*('General Input Sheet'!$G$38/'General Input Sheet'!$G$43),Table1[[#This Row],[Total Construction Cost ($)]]+Table1[[#This Row],[Land Value]]),0)</f>
        <v>181528</v>
      </c>
      <c r="P2207" s="123" t="str" cm="1">
        <f t="array" ref="P2207">_xlfn.IFS(Table1[[#This Row],[Asset Class]]&lt;&gt;"Local","y",P$11=$E2207,"y",Table1[[#This Row],[Asset Class]]="Local","")</f>
        <v/>
      </c>
      <c r="Q2207" s="86" t="str" cm="1">
        <f t="array" ref="Q2207">_xlfn.IFS(Table1[[#This Row],[Asset Class]]&lt;&gt;"Local","y",Q$11=$E2207,"y",Table1[[#This Row],[Asset Class]]="Local","")</f>
        <v>y</v>
      </c>
      <c r="R2207" s="86" t="str" cm="1">
        <f t="array" ref="R2207">_xlfn.IFS(Table1[[#This Row],[Asset Class]]&lt;&gt;"Local","y",R$11=$E2207,"y",Table1[[#This Row],[Asset Class]]="Local","")</f>
        <v/>
      </c>
      <c r="S2207" s="341" t="str" cm="1">
        <f t="array" ref="S2207">_xlfn.IFS(Table1[[#This Row],[Asset Class]]&lt;&gt;"Local","y",S$11=$E2207,"y",Table1[[#This Row],[Asset Class]]="Local","")</f>
        <v/>
      </c>
      <c r="T2207" s="50"/>
      <c r="U2207" s="95" t="str">
        <f>IF(Table1[[#This Row],[Asset Class]]&lt;&gt;"Local",0.25,IF(P2207="y",1,""))</f>
        <v/>
      </c>
      <c r="V2207" s="415">
        <f>IF(Table1[[#This Row],[Asset Class]]&lt;&gt;"Local",0.25,IF(Q2207="y",1,""))</f>
        <v>1</v>
      </c>
      <c r="W2207" s="415" t="str">
        <f>IF(Table1[[#This Row],[Asset Class]]&lt;&gt;"Local",0.25,IF(R2207="y",1,""))</f>
        <v/>
      </c>
      <c r="X2207" s="415" t="str">
        <f>IF(Table1[[#This Row],[Asset Class]]&lt;&gt;"Local",0.25,IF(S2207="y",1,""))</f>
        <v/>
      </c>
      <c r="Y2207" s="95">
        <f t="shared" si="204"/>
        <v>1</v>
      </c>
      <c r="Z2207" s="50"/>
      <c r="AA2207" s="257" t="str">
        <f t="shared" si="205"/>
        <v/>
      </c>
      <c r="AB2207" s="258">
        <f t="shared" si="206"/>
        <v>181528</v>
      </c>
      <c r="AC2207" s="258" t="str">
        <f t="shared" si="207"/>
        <v/>
      </c>
      <c r="AD2207" s="258" t="str">
        <f t="shared" si="208"/>
        <v/>
      </c>
      <c r="AE2207" s="259">
        <f t="shared" si="209"/>
        <v>181528</v>
      </c>
    </row>
    <row r="2208" spans="1:31">
      <c r="A2208" s="26"/>
      <c r="B2208" s="210" t="s">
        <v>3851</v>
      </c>
      <c r="C2208" s="211" t="s">
        <v>3852</v>
      </c>
      <c r="D2208" s="211" t="s">
        <v>111</v>
      </c>
      <c r="E2208" s="211" t="s">
        <v>102</v>
      </c>
      <c r="F2208" s="241" t="s">
        <v>108</v>
      </c>
      <c r="G2208" s="357">
        <v>0.5</v>
      </c>
      <c r="H2208" s="360">
        <v>36737.563015550222</v>
      </c>
      <c r="I2208" s="365">
        <v>143.96305955739601</v>
      </c>
      <c r="J2208" s="332">
        <f>Table1[[#This Row],[Embellishment Area (m2)]]*Table1[[#This Row],[Construction Unit Rate ($/m)]]*Table1[[#This Row],[Embellishment Area Factor]]</f>
        <v>2644425.9862006227</v>
      </c>
      <c r="K2208" s="246">
        <v>73475.126031100444</v>
      </c>
      <c r="L2208" s="337">
        <v>39.027494808321961</v>
      </c>
      <c r="M2208" s="88">
        <f>Table1[[#This Row],[Size of land (m2)]]*Table1[[#This Row],[Land Unit Rate ($/m2)]]</f>
        <v>2867550.0997195742</v>
      </c>
      <c r="N2208" s="244">
        <v>2021</v>
      </c>
      <c r="O2208" s="202">
        <f>ROUND(IF(Table1[[#This Row],[Valuation Year]]=2016,(Table1[[#This Row],[Total Construction Cost ($)]]+Table1[[#This Row],[Land Value]])*('General Input Sheet'!$G$38/'General Input Sheet'!$G$43),Table1[[#This Row],[Total Construction Cost ($)]]+Table1[[#This Row],[Land Value]]),0)</f>
        <v>5511976</v>
      </c>
      <c r="P2208" s="123" t="str" cm="1">
        <f t="array" ref="P2208">_xlfn.IFS(Table1[[#This Row],[Asset Class]]&lt;&gt;"Local","y",P$11=$E2208,"y",Table1[[#This Row],[Asset Class]]="Local","")</f>
        <v/>
      </c>
      <c r="Q2208" s="86" t="str" cm="1">
        <f t="array" ref="Q2208">_xlfn.IFS(Table1[[#This Row],[Asset Class]]&lt;&gt;"Local","y",Q$11=$E2208,"y",Table1[[#This Row],[Asset Class]]="Local","")</f>
        <v/>
      </c>
      <c r="R2208" s="86" t="str" cm="1">
        <f t="array" ref="R2208">_xlfn.IFS(Table1[[#This Row],[Asset Class]]&lt;&gt;"Local","y",R$11=$E2208,"y",Table1[[#This Row],[Asset Class]]="Local","")</f>
        <v>y</v>
      </c>
      <c r="S2208" s="341" t="str" cm="1">
        <f t="array" ref="S2208">_xlfn.IFS(Table1[[#This Row],[Asset Class]]&lt;&gt;"Local","y",S$11=$E2208,"y",Table1[[#This Row],[Asset Class]]="Local","")</f>
        <v/>
      </c>
      <c r="T2208" s="50"/>
      <c r="U2208" s="95" t="str">
        <f>IF(Table1[[#This Row],[Asset Class]]&lt;&gt;"Local",0.25,IF(P2208="y",1,""))</f>
        <v/>
      </c>
      <c r="V2208" s="415" t="str">
        <f>IF(Table1[[#This Row],[Asset Class]]&lt;&gt;"Local",0.25,IF(Q2208="y",1,""))</f>
        <v/>
      </c>
      <c r="W2208" s="415">
        <f>IF(Table1[[#This Row],[Asset Class]]&lt;&gt;"Local",0.25,IF(R2208="y",1,""))</f>
        <v>1</v>
      </c>
      <c r="X2208" s="415" t="str">
        <f>IF(Table1[[#This Row],[Asset Class]]&lt;&gt;"Local",0.25,IF(S2208="y",1,""))</f>
        <v/>
      </c>
      <c r="Y2208" s="95">
        <f t="shared" si="204"/>
        <v>1</v>
      </c>
      <c r="Z2208" s="50"/>
      <c r="AA2208" s="257" t="str">
        <f t="shared" si="205"/>
        <v/>
      </c>
      <c r="AB2208" s="258" t="str">
        <f t="shared" si="206"/>
        <v/>
      </c>
      <c r="AC2208" s="258">
        <f t="shared" si="207"/>
        <v>5511976</v>
      </c>
      <c r="AD2208" s="258" t="str">
        <f t="shared" si="208"/>
        <v/>
      </c>
      <c r="AE2208" s="259">
        <f t="shared" si="209"/>
        <v>5511976</v>
      </c>
    </row>
    <row r="2209" spans="1:31">
      <c r="A2209" s="26"/>
      <c r="B2209" s="210" t="s">
        <v>3851</v>
      </c>
      <c r="C2209" s="211" t="s">
        <v>3853</v>
      </c>
      <c r="D2209" s="211" t="s">
        <v>111</v>
      </c>
      <c r="E2209" s="211" t="s">
        <v>102</v>
      </c>
      <c r="F2209" s="241" t="s">
        <v>103</v>
      </c>
      <c r="G2209" s="357">
        <v>0.5</v>
      </c>
      <c r="H2209" s="360">
        <v>1107.8460945853635</v>
      </c>
      <c r="I2209" s="365">
        <v>143.96305955739601</v>
      </c>
      <c r="J2209" s="332">
        <f>Table1[[#This Row],[Embellishment Area (m2)]]*Table1[[#This Row],[Construction Unit Rate ($/m)]]*Table1[[#This Row],[Embellishment Area Factor]]</f>
        <v>79744.456647610627</v>
      </c>
      <c r="K2209" s="246">
        <v>2215.692189170727</v>
      </c>
      <c r="L2209" s="337">
        <v>39.027494808321961</v>
      </c>
      <c r="M2209" s="88">
        <f>Table1[[#This Row],[Size of land (m2)]]*Table1[[#This Row],[Land Unit Rate ($/m2)]]</f>
        <v>86472.915409700072</v>
      </c>
      <c r="N2209" s="244">
        <v>2021</v>
      </c>
      <c r="O2209" s="202">
        <f>ROUND(IF(Table1[[#This Row],[Valuation Year]]=2016,(Table1[[#This Row],[Total Construction Cost ($)]]+Table1[[#This Row],[Land Value]])*('General Input Sheet'!$G$38/'General Input Sheet'!$G$43),Table1[[#This Row],[Total Construction Cost ($)]]+Table1[[#This Row],[Land Value]]),0)</f>
        <v>166217</v>
      </c>
      <c r="P2209" s="123" t="str" cm="1">
        <f t="array" ref="P2209">_xlfn.IFS(Table1[[#This Row],[Asset Class]]&lt;&gt;"Local","y",P$11=$E2209,"y",Table1[[#This Row],[Asset Class]]="Local","")</f>
        <v/>
      </c>
      <c r="Q2209" s="86" t="str" cm="1">
        <f t="array" ref="Q2209">_xlfn.IFS(Table1[[#This Row],[Asset Class]]&lt;&gt;"Local","y",Q$11=$E2209,"y",Table1[[#This Row],[Asset Class]]="Local","")</f>
        <v/>
      </c>
      <c r="R2209" s="86" t="str" cm="1">
        <f t="array" ref="R2209">_xlfn.IFS(Table1[[#This Row],[Asset Class]]&lt;&gt;"Local","y",R$11=$E2209,"y",Table1[[#This Row],[Asset Class]]="Local","")</f>
        <v>y</v>
      </c>
      <c r="S2209" s="341" t="str" cm="1">
        <f t="array" ref="S2209">_xlfn.IFS(Table1[[#This Row],[Asset Class]]&lt;&gt;"Local","y",S$11=$E2209,"y",Table1[[#This Row],[Asset Class]]="Local","")</f>
        <v/>
      </c>
      <c r="T2209" s="50"/>
      <c r="U2209" s="95" t="str">
        <f>IF(Table1[[#This Row],[Asset Class]]&lt;&gt;"Local",0.25,IF(P2209="y",1,""))</f>
        <v/>
      </c>
      <c r="V2209" s="415" t="str">
        <f>IF(Table1[[#This Row],[Asset Class]]&lt;&gt;"Local",0.25,IF(Q2209="y",1,""))</f>
        <v/>
      </c>
      <c r="W2209" s="415">
        <f>IF(Table1[[#This Row],[Asset Class]]&lt;&gt;"Local",0.25,IF(R2209="y",1,""))</f>
        <v>1</v>
      </c>
      <c r="X2209" s="415" t="str">
        <f>IF(Table1[[#This Row],[Asset Class]]&lt;&gt;"Local",0.25,IF(S2209="y",1,""))</f>
        <v/>
      </c>
      <c r="Y2209" s="95">
        <f t="shared" si="204"/>
        <v>1</v>
      </c>
      <c r="Z2209" s="50"/>
      <c r="AA2209" s="257" t="str">
        <f t="shared" si="205"/>
        <v/>
      </c>
      <c r="AB2209" s="258" t="str">
        <f t="shared" si="206"/>
        <v/>
      </c>
      <c r="AC2209" s="258">
        <f t="shared" si="207"/>
        <v>166217</v>
      </c>
      <c r="AD2209" s="258" t="str">
        <f t="shared" si="208"/>
        <v/>
      </c>
      <c r="AE2209" s="259">
        <f t="shared" si="209"/>
        <v>166217</v>
      </c>
    </row>
    <row r="2210" spans="1:31">
      <c r="A2210" s="26"/>
      <c r="B2210" s="210" t="s">
        <v>3854</v>
      </c>
      <c r="C2210" s="211" t="s">
        <v>3855</v>
      </c>
      <c r="D2210" s="211" t="s">
        <v>106</v>
      </c>
      <c r="E2210" s="211" t="s">
        <v>107</v>
      </c>
      <c r="F2210" s="241" t="s">
        <v>108</v>
      </c>
      <c r="G2210" s="357">
        <v>0.5</v>
      </c>
      <c r="H2210" s="360">
        <v>697.980534659981</v>
      </c>
      <c r="I2210" s="365">
        <v>295.91815694928124</v>
      </c>
      <c r="J2210" s="332">
        <f>Table1[[#This Row],[Embellishment Area (m2)]]*Table1[[#This Row],[Construction Unit Rate ($/m)]]*Table1[[#This Row],[Embellishment Area Factor]]</f>
        <v>103272.55670152775</v>
      </c>
      <c r="K2210" s="246">
        <v>1395.961069319962</v>
      </c>
      <c r="L2210" s="337">
        <v>157.26221918381682</v>
      </c>
      <c r="M2210" s="88">
        <f>Table1[[#This Row],[Size of land (m2)]]*Table1[[#This Row],[Land Unit Rate ($/m2)]]</f>
        <v>219531.93565547117</v>
      </c>
      <c r="N2210" s="244">
        <v>2021</v>
      </c>
      <c r="O2210" s="202">
        <f>ROUND(IF(Table1[[#This Row],[Valuation Year]]=2016,(Table1[[#This Row],[Total Construction Cost ($)]]+Table1[[#This Row],[Land Value]])*('General Input Sheet'!$G$38/'General Input Sheet'!$G$43),Table1[[#This Row],[Total Construction Cost ($)]]+Table1[[#This Row],[Land Value]]),0)</f>
        <v>322804</v>
      </c>
      <c r="P2210" s="123" t="str" cm="1">
        <f t="array" ref="P2210">_xlfn.IFS(Table1[[#This Row],[Asset Class]]&lt;&gt;"Local","y",P$11=$E2210,"y",Table1[[#This Row],[Asset Class]]="Local","")</f>
        <v>y</v>
      </c>
      <c r="Q2210" s="86" t="str" cm="1">
        <f t="array" ref="Q2210">_xlfn.IFS(Table1[[#This Row],[Asset Class]]&lt;&gt;"Local","y",Q$11=$E2210,"y",Table1[[#This Row],[Asset Class]]="Local","")</f>
        <v>y</v>
      </c>
      <c r="R2210" s="86" t="str" cm="1">
        <f t="array" ref="R2210">_xlfn.IFS(Table1[[#This Row],[Asset Class]]&lt;&gt;"Local","y",R$11=$E2210,"y",Table1[[#This Row],[Asset Class]]="Local","")</f>
        <v>y</v>
      </c>
      <c r="S2210" s="341" t="str" cm="1">
        <f t="array" ref="S2210">_xlfn.IFS(Table1[[#This Row],[Asset Class]]&lt;&gt;"Local","y",S$11=$E2210,"y",Table1[[#This Row],[Asset Class]]="Local","")</f>
        <v>y</v>
      </c>
      <c r="T2210" s="50"/>
      <c r="U2210" s="95">
        <f>IF(Table1[[#This Row],[Asset Class]]&lt;&gt;"Local",0.25,IF(P2210="y",1,""))</f>
        <v>0.25</v>
      </c>
      <c r="V2210" s="415">
        <f>IF(Table1[[#This Row],[Asset Class]]&lt;&gt;"Local",0.25,IF(Q2210="y",1,""))</f>
        <v>0.25</v>
      </c>
      <c r="W2210" s="415">
        <f>IF(Table1[[#This Row],[Asset Class]]&lt;&gt;"Local",0.25,IF(R2210="y",1,""))</f>
        <v>0.25</v>
      </c>
      <c r="X2210" s="415">
        <f>IF(Table1[[#This Row],[Asset Class]]&lt;&gt;"Local",0.25,IF(S2210="y",1,""))</f>
        <v>0.25</v>
      </c>
      <c r="Y2210" s="95">
        <f t="shared" si="204"/>
        <v>1</v>
      </c>
      <c r="Z2210" s="50"/>
      <c r="AA2210" s="257">
        <f t="shared" si="205"/>
        <v>80701</v>
      </c>
      <c r="AB2210" s="258">
        <f t="shared" si="206"/>
        <v>80701</v>
      </c>
      <c r="AC2210" s="258">
        <f t="shared" si="207"/>
        <v>80701</v>
      </c>
      <c r="AD2210" s="258">
        <f t="shared" si="208"/>
        <v>80701</v>
      </c>
      <c r="AE2210" s="259">
        <f t="shared" si="209"/>
        <v>322804</v>
      </c>
    </row>
    <row r="2211" spans="1:31">
      <c r="A2211" s="26"/>
      <c r="B2211" s="210" t="s">
        <v>3856</v>
      </c>
      <c r="C2211" s="211" t="s">
        <v>3857</v>
      </c>
      <c r="D2211" s="211" t="s">
        <v>111</v>
      </c>
      <c r="E2211" s="211" t="s">
        <v>107</v>
      </c>
      <c r="F2211" s="241" t="s">
        <v>108</v>
      </c>
      <c r="G2211" s="357">
        <v>0.5</v>
      </c>
      <c r="H2211" s="360">
        <v>1214.6628106816654</v>
      </c>
      <c r="I2211" s="365">
        <v>111.62041035606889</v>
      </c>
      <c r="J2211" s="332">
        <f>Table1[[#This Row],[Embellishment Area (m2)]]*Table1[[#This Row],[Construction Unit Rate ($/m)]]*Table1[[#This Row],[Embellishment Area Factor]]</f>
        <v>67790.580686271758</v>
      </c>
      <c r="K2211" s="246">
        <v>0</v>
      </c>
      <c r="L2211" s="337">
        <v>66.125722619436161</v>
      </c>
      <c r="M2211" s="88">
        <f>Table1[[#This Row],[Size of land (m2)]]*Table1[[#This Row],[Land Unit Rate ($/m2)]]</f>
        <v>0</v>
      </c>
      <c r="N2211" s="244">
        <v>2021</v>
      </c>
      <c r="O2211" s="202">
        <f>ROUND(IF(Table1[[#This Row],[Valuation Year]]=2016,(Table1[[#This Row],[Total Construction Cost ($)]]+Table1[[#This Row],[Land Value]])*('General Input Sheet'!$G$38/'General Input Sheet'!$G$43),Table1[[#This Row],[Total Construction Cost ($)]]+Table1[[#This Row],[Land Value]]),0)</f>
        <v>67791</v>
      </c>
      <c r="P2211" s="123" t="str" cm="1">
        <f t="array" ref="P2211">_xlfn.IFS(Table1[[#This Row],[Asset Class]]&lt;&gt;"Local","y",P$11=$E2211,"y",Table1[[#This Row],[Asset Class]]="Local","")</f>
        <v>y</v>
      </c>
      <c r="Q2211" s="86" t="str" cm="1">
        <f t="array" ref="Q2211">_xlfn.IFS(Table1[[#This Row],[Asset Class]]&lt;&gt;"Local","y",Q$11=$E2211,"y",Table1[[#This Row],[Asset Class]]="Local","")</f>
        <v/>
      </c>
      <c r="R2211" s="86" t="str" cm="1">
        <f t="array" ref="R2211">_xlfn.IFS(Table1[[#This Row],[Asset Class]]&lt;&gt;"Local","y",R$11=$E2211,"y",Table1[[#This Row],[Asset Class]]="Local","")</f>
        <v/>
      </c>
      <c r="S2211" s="341" t="str" cm="1">
        <f t="array" ref="S2211">_xlfn.IFS(Table1[[#This Row],[Asset Class]]&lt;&gt;"Local","y",S$11=$E2211,"y",Table1[[#This Row],[Asset Class]]="Local","")</f>
        <v/>
      </c>
      <c r="T2211" s="50"/>
      <c r="U2211" s="95">
        <f>IF(Table1[[#This Row],[Asset Class]]&lt;&gt;"Local",0.25,IF(P2211="y",1,""))</f>
        <v>1</v>
      </c>
      <c r="V2211" s="415" t="str">
        <f>IF(Table1[[#This Row],[Asset Class]]&lt;&gt;"Local",0.25,IF(Q2211="y",1,""))</f>
        <v/>
      </c>
      <c r="W2211" s="415" t="str">
        <f>IF(Table1[[#This Row],[Asset Class]]&lt;&gt;"Local",0.25,IF(R2211="y",1,""))</f>
        <v/>
      </c>
      <c r="X2211" s="415" t="str">
        <f>IF(Table1[[#This Row],[Asset Class]]&lt;&gt;"Local",0.25,IF(S2211="y",1,""))</f>
        <v/>
      </c>
      <c r="Y2211" s="95">
        <f t="shared" si="204"/>
        <v>1</v>
      </c>
      <c r="Z2211" s="50"/>
      <c r="AA2211" s="257">
        <f t="shared" si="205"/>
        <v>67791</v>
      </c>
      <c r="AB2211" s="258" t="str">
        <f t="shared" si="206"/>
        <v/>
      </c>
      <c r="AC2211" s="258" t="str">
        <f t="shared" si="207"/>
        <v/>
      </c>
      <c r="AD2211" s="258" t="str">
        <f t="shared" si="208"/>
        <v/>
      </c>
      <c r="AE2211" s="259">
        <f t="shared" si="209"/>
        <v>67791</v>
      </c>
    </row>
    <row r="2212" spans="1:31">
      <c r="A2212" s="26"/>
      <c r="B2212" s="210" t="s">
        <v>3858</v>
      </c>
      <c r="C2212" s="211" t="s">
        <v>3859</v>
      </c>
      <c r="D2212" s="211" t="s">
        <v>111</v>
      </c>
      <c r="E2212" s="211" t="s">
        <v>114</v>
      </c>
      <c r="F2212" s="241" t="s">
        <v>108</v>
      </c>
      <c r="G2212" s="357">
        <v>0.5</v>
      </c>
      <c r="H2212" s="361">
        <v>2778.3086083882363</v>
      </c>
      <c r="I2212" s="365">
        <v>77.371645491830151</v>
      </c>
      <c r="J2212" s="332">
        <f>Table1[[#This Row],[Embellishment Area (m2)]]*Table1[[#This Row],[Construction Unit Rate ($/m)]]*Table1[[#This Row],[Embellishment Area Factor]]</f>
        <v>107481.15435755729</v>
      </c>
      <c r="K2212" s="248">
        <v>5556.6172167764726</v>
      </c>
      <c r="L2212" s="337">
        <v>51.919695325664051</v>
      </c>
      <c r="M2212" s="88">
        <f>Table1[[#This Row],[Size of land (m2)]]*Table1[[#This Row],[Land Unit Rate ($/m2)]]</f>
        <v>288497.87293637381</v>
      </c>
      <c r="N2212" s="244">
        <v>2021</v>
      </c>
      <c r="O2212" s="88">
        <f>ROUND(IF(Table1[[#This Row],[Valuation Year]]=2016,(Table1[[#This Row],[Total Construction Cost ($)]]+Table1[[#This Row],[Land Value]])*('General Input Sheet'!$G$38/'General Input Sheet'!$G$43),Table1[[#This Row],[Total Construction Cost ($)]]+Table1[[#This Row],[Land Value]]),0)</f>
        <v>395979</v>
      </c>
      <c r="P2212" s="123" t="str" cm="1">
        <f t="array" ref="P2212">_xlfn.IFS(Table1[[#This Row],[Asset Class]]&lt;&gt;"Local","y",P$11=$E2212,"y",Table1[[#This Row],[Asset Class]]="Local","")</f>
        <v/>
      </c>
      <c r="Q2212" s="86" t="str" cm="1">
        <f t="array" ref="Q2212">_xlfn.IFS(Table1[[#This Row],[Asset Class]]&lt;&gt;"Local","y",Q$11=$E2212,"y",Table1[[#This Row],[Asset Class]]="Local","")</f>
        <v/>
      </c>
      <c r="R2212" s="86" t="str" cm="1">
        <f t="array" ref="R2212">_xlfn.IFS(Table1[[#This Row],[Asset Class]]&lt;&gt;"Local","y",R$11=$E2212,"y",Table1[[#This Row],[Asset Class]]="Local","")</f>
        <v/>
      </c>
      <c r="S2212" s="341" t="str" cm="1">
        <f t="array" ref="S2212">_xlfn.IFS(Table1[[#This Row],[Asset Class]]&lt;&gt;"Local","y",S$11=$E2212,"y",Table1[[#This Row],[Asset Class]]="Local","")</f>
        <v>y</v>
      </c>
      <c r="T2212" s="50"/>
      <c r="U2212" s="95" t="str">
        <f>IF(Table1[[#This Row],[Asset Class]]&lt;&gt;"Local",0.25,IF(P2212="y",1,""))</f>
        <v/>
      </c>
      <c r="V2212" s="415" t="str">
        <f>IF(Table1[[#This Row],[Asset Class]]&lt;&gt;"Local",0.25,IF(Q2212="y",1,""))</f>
        <v/>
      </c>
      <c r="W2212" s="415" t="str">
        <f>IF(Table1[[#This Row],[Asset Class]]&lt;&gt;"Local",0.25,IF(R2212="y",1,""))</f>
        <v/>
      </c>
      <c r="X2212" s="415">
        <f>IF(Table1[[#This Row],[Asset Class]]&lt;&gt;"Local",0.25,IF(S2212="y",1,""))</f>
        <v>1</v>
      </c>
      <c r="Y2212" s="95">
        <f t="shared" si="204"/>
        <v>1</v>
      </c>
      <c r="Z2212" s="50"/>
      <c r="AA2212" s="257" t="str">
        <f t="shared" si="205"/>
        <v/>
      </c>
      <c r="AB2212" s="258" t="str">
        <f t="shared" si="206"/>
        <v/>
      </c>
      <c r="AC2212" s="258" t="str">
        <f t="shared" si="207"/>
        <v/>
      </c>
      <c r="AD2212" s="258">
        <f t="shared" si="208"/>
        <v>395979</v>
      </c>
      <c r="AE2212" s="259">
        <f t="shared" si="209"/>
        <v>395979</v>
      </c>
    </row>
    <row r="2213" spans="1:31">
      <c r="A2213" s="26"/>
      <c r="B2213" s="210" t="s">
        <v>3860</v>
      </c>
      <c r="C2213" s="211" t="s">
        <v>3861</v>
      </c>
      <c r="D2213" s="211" t="s">
        <v>111</v>
      </c>
      <c r="E2213" s="211" t="s">
        <v>114</v>
      </c>
      <c r="F2213" s="241" t="s">
        <v>108</v>
      </c>
      <c r="G2213" s="357">
        <v>0.5</v>
      </c>
      <c r="H2213" s="360">
        <v>13956.597576323255</v>
      </c>
      <c r="I2213" s="365">
        <v>77.371645491830151</v>
      </c>
      <c r="J2213" s="332">
        <f>Table1[[#This Row],[Embellishment Area (m2)]]*Table1[[#This Row],[Construction Unit Rate ($/m)]]*Table1[[#This Row],[Embellishment Area Factor]]</f>
        <v>539922.45997370942</v>
      </c>
      <c r="K2213" s="246">
        <v>0</v>
      </c>
      <c r="L2213" s="337">
        <v>51.919695325664051</v>
      </c>
      <c r="M2213" s="88">
        <f>Table1[[#This Row],[Size of land (m2)]]*Table1[[#This Row],[Land Unit Rate ($/m2)]]</f>
        <v>0</v>
      </c>
      <c r="N2213" s="244">
        <v>2021</v>
      </c>
      <c r="O2213" s="202">
        <f>ROUND(IF(Table1[[#This Row],[Valuation Year]]=2016,(Table1[[#This Row],[Total Construction Cost ($)]]+Table1[[#This Row],[Land Value]])*('General Input Sheet'!$G$38/'General Input Sheet'!$G$43),Table1[[#This Row],[Total Construction Cost ($)]]+Table1[[#This Row],[Land Value]]),0)</f>
        <v>539922</v>
      </c>
      <c r="P2213" s="123" t="str" cm="1">
        <f t="array" ref="P2213">_xlfn.IFS(Table1[[#This Row],[Asset Class]]&lt;&gt;"Local","y",P$11=$E2213,"y",Table1[[#This Row],[Asset Class]]="Local","")</f>
        <v/>
      </c>
      <c r="Q2213" s="86" t="str" cm="1">
        <f t="array" ref="Q2213">_xlfn.IFS(Table1[[#This Row],[Asset Class]]&lt;&gt;"Local","y",Q$11=$E2213,"y",Table1[[#This Row],[Asset Class]]="Local","")</f>
        <v/>
      </c>
      <c r="R2213" s="86" t="str" cm="1">
        <f t="array" ref="R2213">_xlfn.IFS(Table1[[#This Row],[Asset Class]]&lt;&gt;"Local","y",R$11=$E2213,"y",Table1[[#This Row],[Asset Class]]="Local","")</f>
        <v/>
      </c>
      <c r="S2213" s="341" t="str" cm="1">
        <f t="array" ref="S2213">_xlfn.IFS(Table1[[#This Row],[Asset Class]]&lt;&gt;"Local","y",S$11=$E2213,"y",Table1[[#This Row],[Asset Class]]="Local","")</f>
        <v>y</v>
      </c>
      <c r="T2213" s="50"/>
      <c r="U2213" s="95" t="str">
        <f>IF(Table1[[#This Row],[Asset Class]]&lt;&gt;"Local",0.25,IF(P2213="y",1,""))</f>
        <v/>
      </c>
      <c r="V2213" s="415" t="str">
        <f>IF(Table1[[#This Row],[Asset Class]]&lt;&gt;"Local",0.25,IF(Q2213="y",1,""))</f>
        <v/>
      </c>
      <c r="W2213" s="415" t="str">
        <f>IF(Table1[[#This Row],[Asset Class]]&lt;&gt;"Local",0.25,IF(R2213="y",1,""))</f>
        <v/>
      </c>
      <c r="X2213" s="415">
        <f>IF(Table1[[#This Row],[Asset Class]]&lt;&gt;"Local",0.25,IF(S2213="y",1,""))</f>
        <v>1</v>
      </c>
      <c r="Y2213" s="95">
        <f t="shared" si="204"/>
        <v>1</v>
      </c>
      <c r="Z2213" s="50"/>
      <c r="AA2213" s="257" t="str">
        <f t="shared" si="205"/>
        <v/>
      </c>
      <c r="AB2213" s="258" t="str">
        <f t="shared" si="206"/>
        <v/>
      </c>
      <c r="AC2213" s="258" t="str">
        <f t="shared" si="207"/>
        <v/>
      </c>
      <c r="AD2213" s="258">
        <f t="shared" si="208"/>
        <v>539922</v>
      </c>
      <c r="AE2213" s="259">
        <f t="shared" si="209"/>
        <v>539922</v>
      </c>
    </row>
    <row r="2214" spans="1:31">
      <c r="A2214" s="26"/>
      <c r="B2214" s="210" t="s">
        <v>3862</v>
      </c>
      <c r="C2214" s="211" t="s">
        <v>3863</v>
      </c>
      <c r="D2214" s="211" t="s">
        <v>106</v>
      </c>
      <c r="E2214" s="211" t="s">
        <v>114</v>
      </c>
      <c r="F2214" s="241" t="s">
        <v>131</v>
      </c>
      <c r="G2214" s="357">
        <v>0.5</v>
      </c>
      <c r="H2214" s="360">
        <v>65201.28700430155</v>
      </c>
      <c r="I2214" s="365">
        <v>566.28724924743767</v>
      </c>
      <c r="J2214" s="332">
        <f>Table1[[#This Row],[Embellishment Area (m2)]]*Table1[[#This Row],[Construction Unit Rate ($/m)]]*Table1[[#This Row],[Embellishment Area Factor]]</f>
        <v>18461328.732529316</v>
      </c>
      <c r="K2214" s="246">
        <v>0</v>
      </c>
      <c r="L2214" s="337">
        <v>75.676903388107434</v>
      </c>
      <c r="M2214" s="88">
        <f>Table1[[#This Row],[Size of land (m2)]]*Table1[[#This Row],[Land Unit Rate ($/m2)]]</f>
        <v>0</v>
      </c>
      <c r="N2214" s="244">
        <v>2021</v>
      </c>
      <c r="O2214" s="202">
        <f>ROUND(IF(Table1[[#This Row],[Valuation Year]]=2016,(Table1[[#This Row],[Total Construction Cost ($)]]+Table1[[#This Row],[Land Value]])*('General Input Sheet'!$G$38/'General Input Sheet'!$G$43),Table1[[#This Row],[Total Construction Cost ($)]]+Table1[[#This Row],[Land Value]]),0)</f>
        <v>18461329</v>
      </c>
      <c r="P2214" s="123" t="str" cm="1">
        <f t="array" ref="P2214">_xlfn.IFS(Table1[[#This Row],[Asset Class]]&lt;&gt;"Local","y",P$11=$E2214,"y",Table1[[#This Row],[Asset Class]]="Local","")</f>
        <v>y</v>
      </c>
      <c r="Q2214" s="86" t="str" cm="1">
        <f t="array" ref="Q2214">_xlfn.IFS(Table1[[#This Row],[Asset Class]]&lt;&gt;"Local","y",Q$11=$E2214,"y",Table1[[#This Row],[Asset Class]]="Local","")</f>
        <v>y</v>
      </c>
      <c r="R2214" s="86" t="str" cm="1">
        <f t="array" ref="R2214">_xlfn.IFS(Table1[[#This Row],[Asset Class]]&lt;&gt;"Local","y",R$11=$E2214,"y",Table1[[#This Row],[Asset Class]]="Local","")</f>
        <v>y</v>
      </c>
      <c r="S2214" s="341" t="str" cm="1">
        <f t="array" ref="S2214">_xlfn.IFS(Table1[[#This Row],[Asset Class]]&lt;&gt;"Local","y",S$11=$E2214,"y",Table1[[#This Row],[Asset Class]]="Local","")</f>
        <v>y</v>
      </c>
      <c r="T2214" s="50"/>
      <c r="U2214" s="95">
        <f>IF(Table1[[#This Row],[Asset Class]]&lt;&gt;"Local",0.25,IF(P2214="y",1,""))</f>
        <v>0.25</v>
      </c>
      <c r="V2214" s="415">
        <f>IF(Table1[[#This Row],[Asset Class]]&lt;&gt;"Local",0.25,IF(Q2214="y",1,""))</f>
        <v>0.25</v>
      </c>
      <c r="W2214" s="415">
        <f>IF(Table1[[#This Row],[Asset Class]]&lt;&gt;"Local",0.25,IF(R2214="y",1,""))</f>
        <v>0.25</v>
      </c>
      <c r="X2214" s="415">
        <f>IF(Table1[[#This Row],[Asset Class]]&lt;&gt;"Local",0.25,IF(S2214="y",1,""))</f>
        <v>0.25</v>
      </c>
      <c r="Y2214" s="95">
        <f t="shared" si="204"/>
        <v>1</v>
      </c>
      <c r="Z2214" s="50"/>
      <c r="AA2214" s="257">
        <f t="shared" si="205"/>
        <v>4615332.25</v>
      </c>
      <c r="AB2214" s="258">
        <f t="shared" si="206"/>
        <v>4615332.25</v>
      </c>
      <c r="AC2214" s="258">
        <f t="shared" si="207"/>
        <v>4615332.25</v>
      </c>
      <c r="AD2214" s="258">
        <f t="shared" si="208"/>
        <v>4615332.25</v>
      </c>
      <c r="AE2214" s="259">
        <f t="shared" si="209"/>
        <v>18461329</v>
      </c>
    </row>
    <row r="2215" spans="1:31">
      <c r="A2215" s="26"/>
      <c r="B2215" s="210" t="s">
        <v>3860</v>
      </c>
      <c r="C2215" s="211" t="s">
        <v>3864</v>
      </c>
      <c r="D2215" s="211" t="s">
        <v>111</v>
      </c>
      <c r="E2215" s="211" t="s">
        <v>114</v>
      </c>
      <c r="F2215" s="241" t="s">
        <v>108</v>
      </c>
      <c r="G2215" s="357">
        <v>0.5</v>
      </c>
      <c r="H2215" s="360">
        <v>14283.14010547541</v>
      </c>
      <c r="I2215" s="365">
        <v>77.371645491830151</v>
      </c>
      <c r="J2215" s="332">
        <f>Table1[[#This Row],[Embellishment Area (m2)]]*Table1[[#This Row],[Construction Unit Rate ($/m)]]*Table1[[#This Row],[Embellishment Area Factor]]</f>
        <v>552555.02637549245</v>
      </c>
      <c r="K2215" s="246">
        <v>0</v>
      </c>
      <c r="L2215" s="337">
        <v>51.919695325664051</v>
      </c>
      <c r="M2215" s="88">
        <f>Table1[[#This Row],[Size of land (m2)]]*Table1[[#This Row],[Land Unit Rate ($/m2)]]</f>
        <v>0</v>
      </c>
      <c r="N2215" s="244">
        <v>2021</v>
      </c>
      <c r="O2215" s="202">
        <f>ROUND(IF(Table1[[#This Row],[Valuation Year]]=2016,(Table1[[#This Row],[Total Construction Cost ($)]]+Table1[[#This Row],[Land Value]])*('General Input Sheet'!$G$38/'General Input Sheet'!$G$43),Table1[[#This Row],[Total Construction Cost ($)]]+Table1[[#This Row],[Land Value]]),0)</f>
        <v>552555</v>
      </c>
      <c r="P2215" s="123" t="str" cm="1">
        <f t="array" ref="P2215">_xlfn.IFS(Table1[[#This Row],[Asset Class]]&lt;&gt;"Local","y",P$11=$E2215,"y",Table1[[#This Row],[Asset Class]]="Local","")</f>
        <v/>
      </c>
      <c r="Q2215" s="86" t="str" cm="1">
        <f t="array" ref="Q2215">_xlfn.IFS(Table1[[#This Row],[Asset Class]]&lt;&gt;"Local","y",Q$11=$E2215,"y",Table1[[#This Row],[Asset Class]]="Local","")</f>
        <v/>
      </c>
      <c r="R2215" s="86" t="str" cm="1">
        <f t="array" ref="R2215">_xlfn.IFS(Table1[[#This Row],[Asset Class]]&lt;&gt;"Local","y",R$11=$E2215,"y",Table1[[#This Row],[Asset Class]]="Local","")</f>
        <v/>
      </c>
      <c r="S2215" s="341" t="str" cm="1">
        <f t="array" ref="S2215">_xlfn.IFS(Table1[[#This Row],[Asset Class]]&lt;&gt;"Local","y",S$11=$E2215,"y",Table1[[#This Row],[Asset Class]]="Local","")</f>
        <v>y</v>
      </c>
      <c r="T2215" s="50"/>
      <c r="U2215" s="95" t="str">
        <f>IF(Table1[[#This Row],[Asset Class]]&lt;&gt;"Local",0.25,IF(P2215="y",1,""))</f>
        <v/>
      </c>
      <c r="V2215" s="415" t="str">
        <f>IF(Table1[[#This Row],[Asset Class]]&lt;&gt;"Local",0.25,IF(Q2215="y",1,""))</f>
        <v/>
      </c>
      <c r="W2215" s="415" t="str">
        <f>IF(Table1[[#This Row],[Asset Class]]&lt;&gt;"Local",0.25,IF(R2215="y",1,""))</f>
        <v/>
      </c>
      <c r="X2215" s="415">
        <f>IF(Table1[[#This Row],[Asset Class]]&lt;&gt;"Local",0.25,IF(S2215="y",1,""))</f>
        <v>1</v>
      </c>
      <c r="Y2215" s="95">
        <f t="shared" si="204"/>
        <v>1</v>
      </c>
      <c r="Z2215" s="50"/>
      <c r="AA2215" s="257" t="str">
        <f t="shared" si="205"/>
        <v/>
      </c>
      <c r="AB2215" s="258" t="str">
        <f t="shared" si="206"/>
        <v/>
      </c>
      <c r="AC2215" s="258" t="str">
        <f t="shared" si="207"/>
        <v/>
      </c>
      <c r="AD2215" s="258">
        <f t="shared" si="208"/>
        <v>552555</v>
      </c>
      <c r="AE2215" s="259">
        <f t="shared" si="209"/>
        <v>552555</v>
      </c>
    </row>
    <row r="2216" spans="1:31">
      <c r="A2216" s="26"/>
      <c r="B2216" s="210" t="s">
        <v>3865</v>
      </c>
      <c r="C2216" s="211" t="s">
        <v>3866</v>
      </c>
      <c r="D2216" s="211" t="s">
        <v>111</v>
      </c>
      <c r="E2216" s="211" t="s">
        <v>114</v>
      </c>
      <c r="F2216" s="241" t="s">
        <v>108</v>
      </c>
      <c r="G2216" s="357">
        <v>0.5</v>
      </c>
      <c r="H2216" s="360">
        <v>12503.72042313026</v>
      </c>
      <c r="I2216" s="365">
        <v>77.371645491830151</v>
      </c>
      <c r="J2216" s="332">
        <f>Table1[[#This Row],[Embellishment Area (m2)]]*Table1[[#This Row],[Construction Unit Rate ($/m)]]*Table1[[#This Row],[Embellishment Area Factor]]</f>
        <v>483716.71195369551</v>
      </c>
      <c r="K2216" s="246">
        <v>0</v>
      </c>
      <c r="L2216" s="337">
        <v>51.919695325664051</v>
      </c>
      <c r="M2216" s="88">
        <f>Table1[[#This Row],[Size of land (m2)]]*Table1[[#This Row],[Land Unit Rate ($/m2)]]</f>
        <v>0</v>
      </c>
      <c r="N2216" s="244">
        <v>2021</v>
      </c>
      <c r="O2216" s="202">
        <f>ROUND(IF(Table1[[#This Row],[Valuation Year]]=2016,(Table1[[#This Row],[Total Construction Cost ($)]]+Table1[[#This Row],[Land Value]])*('General Input Sheet'!$G$38/'General Input Sheet'!$G$43),Table1[[#This Row],[Total Construction Cost ($)]]+Table1[[#This Row],[Land Value]]),0)</f>
        <v>483717</v>
      </c>
      <c r="P2216" s="123" t="str" cm="1">
        <f t="array" ref="P2216">_xlfn.IFS(Table1[[#This Row],[Asset Class]]&lt;&gt;"Local","y",P$11=$E2216,"y",Table1[[#This Row],[Asset Class]]="Local","")</f>
        <v/>
      </c>
      <c r="Q2216" s="86" t="str" cm="1">
        <f t="array" ref="Q2216">_xlfn.IFS(Table1[[#This Row],[Asset Class]]&lt;&gt;"Local","y",Q$11=$E2216,"y",Table1[[#This Row],[Asset Class]]="Local","")</f>
        <v/>
      </c>
      <c r="R2216" s="86" t="str" cm="1">
        <f t="array" ref="R2216">_xlfn.IFS(Table1[[#This Row],[Asset Class]]&lt;&gt;"Local","y",R$11=$E2216,"y",Table1[[#This Row],[Asset Class]]="Local","")</f>
        <v/>
      </c>
      <c r="S2216" s="341" t="str" cm="1">
        <f t="array" ref="S2216">_xlfn.IFS(Table1[[#This Row],[Asset Class]]&lt;&gt;"Local","y",S$11=$E2216,"y",Table1[[#This Row],[Asset Class]]="Local","")</f>
        <v>y</v>
      </c>
      <c r="T2216" s="50"/>
      <c r="U2216" s="95" t="str">
        <f>IF(Table1[[#This Row],[Asset Class]]&lt;&gt;"Local",0.25,IF(P2216="y",1,""))</f>
        <v/>
      </c>
      <c r="V2216" s="415" t="str">
        <f>IF(Table1[[#This Row],[Asset Class]]&lt;&gt;"Local",0.25,IF(Q2216="y",1,""))</f>
        <v/>
      </c>
      <c r="W2216" s="415" t="str">
        <f>IF(Table1[[#This Row],[Asset Class]]&lt;&gt;"Local",0.25,IF(R2216="y",1,""))</f>
        <v/>
      </c>
      <c r="X2216" s="415">
        <f>IF(Table1[[#This Row],[Asset Class]]&lt;&gt;"Local",0.25,IF(S2216="y",1,""))</f>
        <v>1</v>
      </c>
      <c r="Y2216" s="95">
        <f t="shared" si="204"/>
        <v>1</v>
      </c>
      <c r="Z2216" s="50"/>
      <c r="AA2216" s="257" t="str">
        <f t="shared" si="205"/>
        <v/>
      </c>
      <c r="AB2216" s="258" t="str">
        <f t="shared" si="206"/>
        <v/>
      </c>
      <c r="AC2216" s="258" t="str">
        <f t="shared" si="207"/>
        <v/>
      </c>
      <c r="AD2216" s="258">
        <f t="shared" si="208"/>
        <v>483717</v>
      </c>
      <c r="AE2216" s="259">
        <f t="shared" si="209"/>
        <v>483717</v>
      </c>
    </row>
    <row r="2217" spans="1:31">
      <c r="A2217" s="26"/>
      <c r="B2217" s="210" t="s">
        <v>3867</v>
      </c>
      <c r="C2217" s="211" t="s">
        <v>3868</v>
      </c>
      <c r="D2217" s="211" t="s">
        <v>106</v>
      </c>
      <c r="E2217" s="211" t="s">
        <v>114</v>
      </c>
      <c r="F2217" s="241" t="s">
        <v>103</v>
      </c>
      <c r="G2217" s="357">
        <v>0.5</v>
      </c>
      <c r="H2217" s="360">
        <v>93437.690968467447</v>
      </c>
      <c r="I2217" s="365">
        <v>566.28724924743767</v>
      </c>
      <c r="J2217" s="332">
        <f>Table1[[#This Row],[Embellishment Area (m2)]]*Table1[[#This Row],[Construction Unit Rate ($/m)]]*Table1[[#This Row],[Embellishment Area Factor]]</f>
        <v>26456286.497282792</v>
      </c>
      <c r="K2217" s="246">
        <v>0</v>
      </c>
      <c r="L2217" s="337">
        <v>75.676903388107434</v>
      </c>
      <c r="M2217" s="88">
        <f>Table1[[#This Row],[Size of land (m2)]]*Table1[[#This Row],[Land Unit Rate ($/m2)]]</f>
        <v>0</v>
      </c>
      <c r="N2217" s="244">
        <v>2021</v>
      </c>
      <c r="O2217" s="202">
        <f>ROUND(IF(Table1[[#This Row],[Valuation Year]]=2016,(Table1[[#This Row],[Total Construction Cost ($)]]+Table1[[#This Row],[Land Value]])*('General Input Sheet'!$G$38/'General Input Sheet'!$G$43),Table1[[#This Row],[Total Construction Cost ($)]]+Table1[[#This Row],[Land Value]]),0)</f>
        <v>26456286</v>
      </c>
      <c r="P2217" s="123" t="str" cm="1">
        <f t="array" ref="P2217">_xlfn.IFS(Table1[[#This Row],[Asset Class]]&lt;&gt;"Local","y",P$11=$E2217,"y",Table1[[#This Row],[Asset Class]]="Local","")</f>
        <v>y</v>
      </c>
      <c r="Q2217" s="86" t="str" cm="1">
        <f t="array" ref="Q2217">_xlfn.IFS(Table1[[#This Row],[Asset Class]]&lt;&gt;"Local","y",Q$11=$E2217,"y",Table1[[#This Row],[Asset Class]]="Local","")</f>
        <v>y</v>
      </c>
      <c r="R2217" s="86" t="str" cm="1">
        <f t="array" ref="R2217">_xlfn.IFS(Table1[[#This Row],[Asset Class]]&lt;&gt;"Local","y",R$11=$E2217,"y",Table1[[#This Row],[Asset Class]]="Local","")</f>
        <v>y</v>
      </c>
      <c r="S2217" s="341" t="str" cm="1">
        <f t="array" ref="S2217">_xlfn.IFS(Table1[[#This Row],[Asset Class]]&lt;&gt;"Local","y",S$11=$E2217,"y",Table1[[#This Row],[Asset Class]]="Local","")</f>
        <v>y</v>
      </c>
      <c r="T2217" s="50"/>
      <c r="U2217" s="95">
        <f>IF(Table1[[#This Row],[Asset Class]]&lt;&gt;"Local",0.25,IF(P2217="y",1,""))</f>
        <v>0.25</v>
      </c>
      <c r="V2217" s="415">
        <f>IF(Table1[[#This Row],[Asset Class]]&lt;&gt;"Local",0.25,IF(Q2217="y",1,""))</f>
        <v>0.25</v>
      </c>
      <c r="W2217" s="415">
        <f>IF(Table1[[#This Row],[Asset Class]]&lt;&gt;"Local",0.25,IF(R2217="y",1,""))</f>
        <v>0.25</v>
      </c>
      <c r="X2217" s="415">
        <f>IF(Table1[[#This Row],[Asset Class]]&lt;&gt;"Local",0.25,IF(S2217="y",1,""))</f>
        <v>0.25</v>
      </c>
      <c r="Y2217" s="95">
        <f t="shared" si="204"/>
        <v>1</v>
      </c>
      <c r="Z2217" s="50"/>
      <c r="AA2217" s="257">
        <f t="shared" si="205"/>
        <v>6614071.5</v>
      </c>
      <c r="AB2217" s="258">
        <f t="shared" si="206"/>
        <v>6614071.5</v>
      </c>
      <c r="AC2217" s="258">
        <f t="shared" si="207"/>
        <v>6614071.5</v>
      </c>
      <c r="AD2217" s="258">
        <f t="shared" si="208"/>
        <v>6614071.5</v>
      </c>
      <c r="AE2217" s="259">
        <f t="shared" si="209"/>
        <v>26456286</v>
      </c>
    </row>
    <row r="2218" spans="1:31">
      <c r="A2218" s="26"/>
      <c r="B2218" s="210" t="s">
        <v>3869</v>
      </c>
      <c r="C2218" s="211" t="s">
        <v>3870</v>
      </c>
      <c r="D2218" s="211" t="s">
        <v>111</v>
      </c>
      <c r="E2218" s="211" t="s">
        <v>114</v>
      </c>
      <c r="F2218" s="241" t="s">
        <v>103</v>
      </c>
      <c r="G2218" s="357">
        <v>0.5</v>
      </c>
      <c r="H2218" s="360">
        <v>3476.1523955404159</v>
      </c>
      <c r="I2218" s="365">
        <v>77.371645491830151</v>
      </c>
      <c r="J2218" s="332">
        <f>Table1[[#This Row],[Embellishment Area (m2)]]*Table1[[#This Row],[Construction Unit Rate ($/m)]]*Table1[[#This Row],[Embellishment Area Factor]]</f>
        <v>134477.8154116646</v>
      </c>
      <c r="K2218" s="246">
        <v>0</v>
      </c>
      <c r="L2218" s="337">
        <v>51.919695325664051</v>
      </c>
      <c r="M2218" s="88">
        <f>Table1[[#This Row],[Size of land (m2)]]*Table1[[#This Row],[Land Unit Rate ($/m2)]]</f>
        <v>0</v>
      </c>
      <c r="N2218" s="244">
        <v>2021</v>
      </c>
      <c r="O2218" s="202">
        <f>ROUND(IF(Table1[[#This Row],[Valuation Year]]=2016,(Table1[[#This Row],[Total Construction Cost ($)]]+Table1[[#This Row],[Land Value]])*('General Input Sheet'!$G$38/'General Input Sheet'!$G$43),Table1[[#This Row],[Total Construction Cost ($)]]+Table1[[#This Row],[Land Value]]),0)</f>
        <v>134478</v>
      </c>
      <c r="P2218" s="123" t="str" cm="1">
        <f t="array" ref="P2218">_xlfn.IFS(Table1[[#This Row],[Asset Class]]&lt;&gt;"Local","y",P$11=$E2218,"y",Table1[[#This Row],[Asset Class]]="Local","")</f>
        <v/>
      </c>
      <c r="Q2218" s="86" t="str" cm="1">
        <f t="array" ref="Q2218">_xlfn.IFS(Table1[[#This Row],[Asset Class]]&lt;&gt;"Local","y",Q$11=$E2218,"y",Table1[[#This Row],[Asset Class]]="Local","")</f>
        <v/>
      </c>
      <c r="R2218" s="86" t="str" cm="1">
        <f t="array" ref="R2218">_xlfn.IFS(Table1[[#This Row],[Asset Class]]&lt;&gt;"Local","y",R$11=$E2218,"y",Table1[[#This Row],[Asset Class]]="Local","")</f>
        <v/>
      </c>
      <c r="S2218" s="341" t="str" cm="1">
        <f t="array" ref="S2218">_xlfn.IFS(Table1[[#This Row],[Asset Class]]&lt;&gt;"Local","y",S$11=$E2218,"y",Table1[[#This Row],[Asset Class]]="Local","")</f>
        <v>y</v>
      </c>
      <c r="T2218" s="50"/>
      <c r="U2218" s="95" t="str">
        <f>IF(Table1[[#This Row],[Asset Class]]&lt;&gt;"Local",0.25,IF(P2218="y",1,""))</f>
        <v/>
      </c>
      <c r="V2218" s="415" t="str">
        <f>IF(Table1[[#This Row],[Asset Class]]&lt;&gt;"Local",0.25,IF(Q2218="y",1,""))</f>
        <v/>
      </c>
      <c r="W2218" s="415" t="str">
        <f>IF(Table1[[#This Row],[Asset Class]]&lt;&gt;"Local",0.25,IF(R2218="y",1,""))</f>
        <v/>
      </c>
      <c r="X2218" s="415">
        <f>IF(Table1[[#This Row],[Asset Class]]&lt;&gt;"Local",0.25,IF(S2218="y",1,""))</f>
        <v>1</v>
      </c>
      <c r="Y2218" s="95">
        <f t="shared" si="204"/>
        <v>1</v>
      </c>
      <c r="Z2218" s="50"/>
      <c r="AA2218" s="257" t="str">
        <f t="shared" si="205"/>
        <v/>
      </c>
      <c r="AB2218" s="258" t="str">
        <f t="shared" si="206"/>
        <v/>
      </c>
      <c r="AC2218" s="258" t="str">
        <f t="shared" si="207"/>
        <v/>
      </c>
      <c r="AD2218" s="258">
        <f t="shared" si="208"/>
        <v>134478</v>
      </c>
      <c r="AE2218" s="259">
        <f t="shared" si="209"/>
        <v>134478</v>
      </c>
    </row>
    <row r="2219" spans="1:31">
      <c r="A2219" s="26"/>
      <c r="B2219" s="210" t="s">
        <v>3871</v>
      </c>
      <c r="C2219" s="211" t="s">
        <v>3872</v>
      </c>
      <c r="D2219" s="211" t="s">
        <v>111</v>
      </c>
      <c r="E2219" s="211" t="s">
        <v>114</v>
      </c>
      <c r="F2219" s="241" t="s">
        <v>108</v>
      </c>
      <c r="G2219" s="357">
        <v>0.5</v>
      </c>
      <c r="H2219" s="360">
        <v>6500.4392022146903</v>
      </c>
      <c r="I2219" s="365">
        <v>77.371645491830151</v>
      </c>
      <c r="J2219" s="332">
        <f>Table1[[#This Row],[Embellishment Area (m2)]]*Table1[[#This Row],[Construction Unit Rate ($/m)]]*Table1[[#This Row],[Embellishment Area Factor]]</f>
        <v>251474.83874747512</v>
      </c>
      <c r="K2219" s="246">
        <v>0</v>
      </c>
      <c r="L2219" s="337">
        <v>51.919695325664051</v>
      </c>
      <c r="M2219" s="88">
        <f>Table1[[#This Row],[Size of land (m2)]]*Table1[[#This Row],[Land Unit Rate ($/m2)]]</f>
        <v>0</v>
      </c>
      <c r="N2219" s="244">
        <v>2021</v>
      </c>
      <c r="O2219" s="202">
        <f>ROUND(IF(Table1[[#This Row],[Valuation Year]]=2016,(Table1[[#This Row],[Total Construction Cost ($)]]+Table1[[#This Row],[Land Value]])*('General Input Sheet'!$G$38/'General Input Sheet'!$G$43),Table1[[#This Row],[Total Construction Cost ($)]]+Table1[[#This Row],[Land Value]]),0)</f>
        <v>251475</v>
      </c>
      <c r="P2219" s="123" t="str" cm="1">
        <f t="array" ref="P2219">_xlfn.IFS(Table1[[#This Row],[Asset Class]]&lt;&gt;"Local","y",P$11=$E2219,"y",Table1[[#This Row],[Asset Class]]="Local","")</f>
        <v/>
      </c>
      <c r="Q2219" s="86" t="str" cm="1">
        <f t="array" ref="Q2219">_xlfn.IFS(Table1[[#This Row],[Asset Class]]&lt;&gt;"Local","y",Q$11=$E2219,"y",Table1[[#This Row],[Asset Class]]="Local","")</f>
        <v/>
      </c>
      <c r="R2219" s="86" t="str" cm="1">
        <f t="array" ref="R2219">_xlfn.IFS(Table1[[#This Row],[Asset Class]]&lt;&gt;"Local","y",R$11=$E2219,"y",Table1[[#This Row],[Asset Class]]="Local","")</f>
        <v/>
      </c>
      <c r="S2219" s="341" t="str" cm="1">
        <f t="array" ref="S2219">_xlfn.IFS(Table1[[#This Row],[Asset Class]]&lt;&gt;"Local","y",S$11=$E2219,"y",Table1[[#This Row],[Asset Class]]="Local","")</f>
        <v>y</v>
      </c>
      <c r="T2219" s="50"/>
      <c r="U2219" s="95" t="str">
        <f>IF(Table1[[#This Row],[Asset Class]]&lt;&gt;"Local",0.25,IF(P2219="y",1,""))</f>
        <v/>
      </c>
      <c r="V2219" s="415" t="str">
        <f>IF(Table1[[#This Row],[Asset Class]]&lt;&gt;"Local",0.25,IF(Q2219="y",1,""))</f>
        <v/>
      </c>
      <c r="W2219" s="415" t="str">
        <f>IF(Table1[[#This Row],[Asset Class]]&lt;&gt;"Local",0.25,IF(R2219="y",1,""))</f>
        <v/>
      </c>
      <c r="X2219" s="415">
        <f>IF(Table1[[#This Row],[Asset Class]]&lt;&gt;"Local",0.25,IF(S2219="y",1,""))</f>
        <v>1</v>
      </c>
      <c r="Y2219" s="95">
        <f t="shared" si="204"/>
        <v>1</v>
      </c>
      <c r="Z2219" s="50"/>
      <c r="AA2219" s="257" t="str">
        <f t="shared" si="205"/>
        <v/>
      </c>
      <c r="AB2219" s="258" t="str">
        <f t="shared" si="206"/>
        <v/>
      </c>
      <c r="AC2219" s="258" t="str">
        <f t="shared" si="207"/>
        <v/>
      </c>
      <c r="AD2219" s="258">
        <f t="shared" si="208"/>
        <v>251475</v>
      </c>
      <c r="AE2219" s="259">
        <f t="shared" si="209"/>
        <v>251475</v>
      </c>
    </row>
    <row r="2220" spans="1:31">
      <c r="A2220" s="26"/>
      <c r="B2220" s="210" t="s">
        <v>3873</v>
      </c>
      <c r="C2220" s="211" t="s">
        <v>3874</v>
      </c>
      <c r="D2220" s="211" t="s">
        <v>111</v>
      </c>
      <c r="E2220" s="211" t="s">
        <v>114</v>
      </c>
      <c r="F2220" s="241" t="s">
        <v>108</v>
      </c>
      <c r="G2220" s="357">
        <v>0.5</v>
      </c>
      <c r="H2220" s="360">
        <v>3973.4079497062403</v>
      </c>
      <c r="I2220" s="365">
        <v>77.371645491830151</v>
      </c>
      <c r="J2220" s="332">
        <f>Table1[[#This Row],[Embellishment Area (m2)]]*Table1[[#This Row],[Construction Unit Rate ($/m)]]*Table1[[#This Row],[Embellishment Area Factor]]</f>
        <v>153714.55563954546</v>
      </c>
      <c r="K2220" s="246">
        <v>0</v>
      </c>
      <c r="L2220" s="337">
        <v>51.919695325664051</v>
      </c>
      <c r="M2220" s="88">
        <f>Table1[[#This Row],[Size of land (m2)]]*Table1[[#This Row],[Land Unit Rate ($/m2)]]</f>
        <v>0</v>
      </c>
      <c r="N2220" s="244">
        <v>2021</v>
      </c>
      <c r="O2220" s="202">
        <f>ROUND(IF(Table1[[#This Row],[Valuation Year]]=2016,(Table1[[#This Row],[Total Construction Cost ($)]]+Table1[[#This Row],[Land Value]])*('General Input Sheet'!$G$38/'General Input Sheet'!$G$43),Table1[[#This Row],[Total Construction Cost ($)]]+Table1[[#This Row],[Land Value]]),0)</f>
        <v>153715</v>
      </c>
      <c r="P2220" s="123" t="str" cm="1">
        <f t="array" ref="P2220">_xlfn.IFS(Table1[[#This Row],[Asset Class]]&lt;&gt;"Local","y",P$11=$E2220,"y",Table1[[#This Row],[Asset Class]]="Local","")</f>
        <v/>
      </c>
      <c r="Q2220" s="86" t="str" cm="1">
        <f t="array" ref="Q2220">_xlfn.IFS(Table1[[#This Row],[Asset Class]]&lt;&gt;"Local","y",Q$11=$E2220,"y",Table1[[#This Row],[Asset Class]]="Local","")</f>
        <v/>
      </c>
      <c r="R2220" s="86" t="str" cm="1">
        <f t="array" ref="R2220">_xlfn.IFS(Table1[[#This Row],[Asset Class]]&lt;&gt;"Local","y",R$11=$E2220,"y",Table1[[#This Row],[Asset Class]]="Local","")</f>
        <v/>
      </c>
      <c r="S2220" s="341" t="str" cm="1">
        <f t="array" ref="S2220">_xlfn.IFS(Table1[[#This Row],[Asset Class]]&lt;&gt;"Local","y",S$11=$E2220,"y",Table1[[#This Row],[Asset Class]]="Local","")</f>
        <v>y</v>
      </c>
      <c r="T2220" s="50"/>
      <c r="U2220" s="95" t="str">
        <f>IF(Table1[[#This Row],[Asset Class]]&lt;&gt;"Local",0.25,IF(P2220="y",1,""))</f>
        <v/>
      </c>
      <c r="V2220" s="415" t="str">
        <f>IF(Table1[[#This Row],[Asset Class]]&lt;&gt;"Local",0.25,IF(Q2220="y",1,""))</f>
        <v/>
      </c>
      <c r="W2220" s="415" t="str">
        <f>IF(Table1[[#This Row],[Asset Class]]&lt;&gt;"Local",0.25,IF(R2220="y",1,""))</f>
        <v/>
      </c>
      <c r="X2220" s="415">
        <f>IF(Table1[[#This Row],[Asset Class]]&lt;&gt;"Local",0.25,IF(S2220="y",1,""))</f>
        <v>1</v>
      </c>
      <c r="Y2220" s="95">
        <f t="shared" si="204"/>
        <v>1</v>
      </c>
      <c r="Z2220" s="50"/>
      <c r="AA2220" s="257" t="str">
        <f t="shared" si="205"/>
        <v/>
      </c>
      <c r="AB2220" s="258" t="str">
        <f t="shared" si="206"/>
        <v/>
      </c>
      <c r="AC2220" s="258" t="str">
        <f t="shared" si="207"/>
        <v/>
      </c>
      <c r="AD2220" s="258">
        <f t="shared" si="208"/>
        <v>153715</v>
      </c>
      <c r="AE2220" s="259">
        <f t="shared" si="209"/>
        <v>153715</v>
      </c>
    </row>
    <row r="2221" spans="1:31">
      <c r="A2221" s="26"/>
      <c r="B2221" s="210" t="s">
        <v>3875</v>
      </c>
      <c r="C2221" s="211" t="s">
        <v>3876</v>
      </c>
      <c r="D2221" s="211" t="s">
        <v>106</v>
      </c>
      <c r="E2221" s="211" t="s">
        <v>114</v>
      </c>
      <c r="F2221" s="241" t="s">
        <v>131</v>
      </c>
      <c r="G2221" s="357">
        <v>0.5</v>
      </c>
      <c r="H2221" s="360">
        <v>6166.6267670305851</v>
      </c>
      <c r="I2221" s="365">
        <v>566.28724924743767</v>
      </c>
      <c r="J2221" s="332">
        <f>Table1[[#This Row],[Embellishment Area (m2)]]*Table1[[#This Row],[Construction Unit Rate ($/m)]]*Table1[[#This Row],[Embellishment Area Factor]]</f>
        <v>1746041.054518685</v>
      </c>
      <c r="K2221" s="246">
        <v>0</v>
      </c>
      <c r="L2221" s="337">
        <v>75.676903388107434</v>
      </c>
      <c r="M2221" s="88">
        <f>Table1[[#This Row],[Size of land (m2)]]*Table1[[#This Row],[Land Unit Rate ($/m2)]]</f>
        <v>0</v>
      </c>
      <c r="N2221" s="244">
        <v>2021</v>
      </c>
      <c r="O2221" s="202">
        <f>ROUND(IF(Table1[[#This Row],[Valuation Year]]=2016,(Table1[[#This Row],[Total Construction Cost ($)]]+Table1[[#This Row],[Land Value]])*('General Input Sheet'!$G$38/'General Input Sheet'!$G$43),Table1[[#This Row],[Total Construction Cost ($)]]+Table1[[#This Row],[Land Value]]),0)</f>
        <v>1746041</v>
      </c>
      <c r="P2221" s="123" t="str" cm="1">
        <f t="array" ref="P2221">_xlfn.IFS(Table1[[#This Row],[Asset Class]]&lt;&gt;"Local","y",P$11=$E2221,"y",Table1[[#This Row],[Asset Class]]="Local","")</f>
        <v>y</v>
      </c>
      <c r="Q2221" s="86" t="str" cm="1">
        <f t="array" ref="Q2221">_xlfn.IFS(Table1[[#This Row],[Asset Class]]&lt;&gt;"Local","y",Q$11=$E2221,"y",Table1[[#This Row],[Asset Class]]="Local","")</f>
        <v>y</v>
      </c>
      <c r="R2221" s="86" t="str" cm="1">
        <f t="array" ref="R2221">_xlfn.IFS(Table1[[#This Row],[Asset Class]]&lt;&gt;"Local","y",R$11=$E2221,"y",Table1[[#This Row],[Asset Class]]="Local","")</f>
        <v>y</v>
      </c>
      <c r="S2221" s="341" t="str" cm="1">
        <f t="array" ref="S2221">_xlfn.IFS(Table1[[#This Row],[Asset Class]]&lt;&gt;"Local","y",S$11=$E2221,"y",Table1[[#This Row],[Asset Class]]="Local","")</f>
        <v>y</v>
      </c>
      <c r="T2221" s="50"/>
      <c r="U2221" s="95">
        <f>IF(Table1[[#This Row],[Asset Class]]&lt;&gt;"Local",0.25,IF(P2221="y",1,""))</f>
        <v>0.25</v>
      </c>
      <c r="V2221" s="415">
        <f>IF(Table1[[#This Row],[Asset Class]]&lt;&gt;"Local",0.25,IF(Q2221="y",1,""))</f>
        <v>0.25</v>
      </c>
      <c r="W2221" s="415">
        <f>IF(Table1[[#This Row],[Asset Class]]&lt;&gt;"Local",0.25,IF(R2221="y",1,""))</f>
        <v>0.25</v>
      </c>
      <c r="X2221" s="415">
        <f>IF(Table1[[#This Row],[Asset Class]]&lt;&gt;"Local",0.25,IF(S2221="y",1,""))</f>
        <v>0.25</v>
      </c>
      <c r="Y2221" s="95">
        <f t="shared" si="204"/>
        <v>1</v>
      </c>
      <c r="Z2221" s="50"/>
      <c r="AA2221" s="257">
        <f t="shared" si="205"/>
        <v>436510.25</v>
      </c>
      <c r="AB2221" s="258">
        <f t="shared" si="206"/>
        <v>436510.25</v>
      </c>
      <c r="AC2221" s="258">
        <f t="shared" si="207"/>
        <v>436510.25</v>
      </c>
      <c r="AD2221" s="258">
        <f t="shared" si="208"/>
        <v>436510.25</v>
      </c>
      <c r="AE2221" s="259">
        <f t="shared" si="209"/>
        <v>1746041</v>
      </c>
    </row>
    <row r="2222" spans="1:31">
      <c r="A2222" s="26"/>
      <c r="B2222" s="210" t="s">
        <v>3875</v>
      </c>
      <c r="C2222" s="211" t="s">
        <v>3877</v>
      </c>
      <c r="D2222" s="211" t="s">
        <v>106</v>
      </c>
      <c r="E2222" s="211" t="s">
        <v>114</v>
      </c>
      <c r="F2222" s="241" t="s">
        <v>103</v>
      </c>
      <c r="G2222" s="357">
        <v>0.5</v>
      </c>
      <c r="H2222" s="360">
        <v>6544.8300426701453</v>
      </c>
      <c r="I2222" s="365">
        <v>566.28724924743767</v>
      </c>
      <c r="J2222" s="332">
        <f>Table1[[#This Row],[Embellishment Area (m2)]]*Table1[[#This Row],[Construction Unit Rate ($/m)]]*Table1[[#This Row],[Embellishment Area Factor]]</f>
        <v>1853126.9008278335</v>
      </c>
      <c r="K2222" s="246">
        <v>0</v>
      </c>
      <c r="L2222" s="337">
        <v>75.676903388107434</v>
      </c>
      <c r="M2222" s="88">
        <f>Table1[[#This Row],[Size of land (m2)]]*Table1[[#This Row],[Land Unit Rate ($/m2)]]</f>
        <v>0</v>
      </c>
      <c r="N2222" s="244">
        <v>2021</v>
      </c>
      <c r="O2222" s="202">
        <f>ROUND(IF(Table1[[#This Row],[Valuation Year]]=2016,(Table1[[#This Row],[Total Construction Cost ($)]]+Table1[[#This Row],[Land Value]])*('General Input Sheet'!$G$38/'General Input Sheet'!$G$43),Table1[[#This Row],[Total Construction Cost ($)]]+Table1[[#This Row],[Land Value]]),0)</f>
        <v>1853127</v>
      </c>
      <c r="P2222" s="123" t="str" cm="1">
        <f t="array" ref="P2222">_xlfn.IFS(Table1[[#This Row],[Asset Class]]&lt;&gt;"Local","y",P$11=$E2222,"y",Table1[[#This Row],[Asset Class]]="Local","")</f>
        <v>y</v>
      </c>
      <c r="Q2222" s="86" t="str" cm="1">
        <f t="array" ref="Q2222">_xlfn.IFS(Table1[[#This Row],[Asset Class]]&lt;&gt;"Local","y",Q$11=$E2222,"y",Table1[[#This Row],[Asset Class]]="Local","")</f>
        <v>y</v>
      </c>
      <c r="R2222" s="86" t="str" cm="1">
        <f t="array" ref="R2222">_xlfn.IFS(Table1[[#This Row],[Asset Class]]&lt;&gt;"Local","y",R$11=$E2222,"y",Table1[[#This Row],[Asset Class]]="Local","")</f>
        <v>y</v>
      </c>
      <c r="S2222" s="341" t="str" cm="1">
        <f t="array" ref="S2222">_xlfn.IFS(Table1[[#This Row],[Asset Class]]&lt;&gt;"Local","y",S$11=$E2222,"y",Table1[[#This Row],[Asset Class]]="Local","")</f>
        <v>y</v>
      </c>
      <c r="T2222" s="50"/>
      <c r="U2222" s="95">
        <f>IF(Table1[[#This Row],[Asset Class]]&lt;&gt;"Local",0.25,IF(P2222="y",1,""))</f>
        <v>0.25</v>
      </c>
      <c r="V2222" s="415">
        <f>IF(Table1[[#This Row],[Asset Class]]&lt;&gt;"Local",0.25,IF(Q2222="y",1,""))</f>
        <v>0.25</v>
      </c>
      <c r="W2222" s="415">
        <f>IF(Table1[[#This Row],[Asset Class]]&lt;&gt;"Local",0.25,IF(R2222="y",1,""))</f>
        <v>0.25</v>
      </c>
      <c r="X2222" s="415">
        <f>IF(Table1[[#This Row],[Asset Class]]&lt;&gt;"Local",0.25,IF(S2222="y",1,""))</f>
        <v>0.25</v>
      </c>
      <c r="Y2222" s="95">
        <f t="shared" si="204"/>
        <v>1</v>
      </c>
      <c r="Z2222" s="50"/>
      <c r="AA2222" s="257">
        <f t="shared" si="205"/>
        <v>463281.75</v>
      </c>
      <c r="AB2222" s="258">
        <f t="shared" si="206"/>
        <v>463281.75</v>
      </c>
      <c r="AC2222" s="258">
        <f t="shared" si="207"/>
        <v>463281.75</v>
      </c>
      <c r="AD2222" s="258">
        <f t="shared" si="208"/>
        <v>463281.75</v>
      </c>
      <c r="AE2222" s="259">
        <f t="shared" si="209"/>
        <v>1853127</v>
      </c>
    </row>
    <row r="2223" spans="1:31">
      <c r="A2223" s="26"/>
      <c r="B2223" s="210" t="s">
        <v>3878</v>
      </c>
      <c r="C2223" s="211" t="s">
        <v>3879</v>
      </c>
      <c r="D2223" s="211" t="s">
        <v>111</v>
      </c>
      <c r="E2223" s="211" t="s">
        <v>114</v>
      </c>
      <c r="F2223" s="241" t="s">
        <v>103</v>
      </c>
      <c r="G2223" s="357">
        <v>0.5</v>
      </c>
      <c r="H2223" s="360">
        <v>4679.6523994620102</v>
      </c>
      <c r="I2223" s="365">
        <v>77.371645491830151</v>
      </c>
      <c r="J2223" s="332">
        <f>Table1[[#This Row],[Embellishment Area (m2)]]*Table1[[#This Row],[Construction Unit Rate ($/m)]]*Table1[[#This Row],[Embellishment Area Factor]]</f>
        <v>181036.20323808349</v>
      </c>
      <c r="K2223" s="246">
        <v>9359.3047989240204</v>
      </c>
      <c r="L2223" s="337">
        <v>51.919695325664051</v>
      </c>
      <c r="M2223" s="88">
        <f>Table1[[#This Row],[Size of land (m2)]]*Table1[[#This Row],[Land Unit Rate ($/m2)]]</f>
        <v>485932.25362016057</v>
      </c>
      <c r="N2223" s="244">
        <v>2021</v>
      </c>
      <c r="O2223" s="202">
        <f>ROUND(IF(Table1[[#This Row],[Valuation Year]]=2016,(Table1[[#This Row],[Total Construction Cost ($)]]+Table1[[#This Row],[Land Value]])*('General Input Sheet'!$G$38/'General Input Sheet'!$G$43),Table1[[#This Row],[Total Construction Cost ($)]]+Table1[[#This Row],[Land Value]]),0)</f>
        <v>666968</v>
      </c>
      <c r="P2223" s="123" t="str" cm="1">
        <f t="array" ref="P2223">_xlfn.IFS(Table1[[#This Row],[Asset Class]]&lt;&gt;"Local","y",P$11=$E2223,"y",Table1[[#This Row],[Asset Class]]="Local","")</f>
        <v/>
      </c>
      <c r="Q2223" s="86" t="str" cm="1">
        <f t="array" ref="Q2223">_xlfn.IFS(Table1[[#This Row],[Asset Class]]&lt;&gt;"Local","y",Q$11=$E2223,"y",Table1[[#This Row],[Asset Class]]="Local","")</f>
        <v/>
      </c>
      <c r="R2223" s="86" t="str" cm="1">
        <f t="array" ref="R2223">_xlfn.IFS(Table1[[#This Row],[Asset Class]]&lt;&gt;"Local","y",R$11=$E2223,"y",Table1[[#This Row],[Asset Class]]="Local","")</f>
        <v/>
      </c>
      <c r="S2223" s="341" t="str" cm="1">
        <f t="array" ref="S2223">_xlfn.IFS(Table1[[#This Row],[Asset Class]]&lt;&gt;"Local","y",S$11=$E2223,"y",Table1[[#This Row],[Asset Class]]="Local","")</f>
        <v>y</v>
      </c>
      <c r="T2223" s="50"/>
      <c r="U2223" s="95" t="str">
        <f>IF(Table1[[#This Row],[Asset Class]]&lt;&gt;"Local",0.25,IF(P2223="y",1,""))</f>
        <v/>
      </c>
      <c r="V2223" s="415" t="str">
        <f>IF(Table1[[#This Row],[Asset Class]]&lt;&gt;"Local",0.25,IF(Q2223="y",1,""))</f>
        <v/>
      </c>
      <c r="W2223" s="415" t="str">
        <f>IF(Table1[[#This Row],[Asset Class]]&lt;&gt;"Local",0.25,IF(R2223="y",1,""))</f>
        <v/>
      </c>
      <c r="X2223" s="415">
        <f>IF(Table1[[#This Row],[Asset Class]]&lt;&gt;"Local",0.25,IF(S2223="y",1,""))</f>
        <v>1</v>
      </c>
      <c r="Y2223" s="95">
        <f t="shared" si="204"/>
        <v>1</v>
      </c>
      <c r="Z2223" s="50"/>
      <c r="AA2223" s="257" t="str">
        <f t="shared" si="205"/>
        <v/>
      </c>
      <c r="AB2223" s="258" t="str">
        <f t="shared" si="206"/>
        <v/>
      </c>
      <c r="AC2223" s="258" t="str">
        <f t="shared" si="207"/>
        <v/>
      </c>
      <c r="AD2223" s="258">
        <f t="shared" si="208"/>
        <v>666968</v>
      </c>
      <c r="AE2223" s="259">
        <f t="shared" si="209"/>
        <v>666968</v>
      </c>
    </row>
    <row r="2224" spans="1:31">
      <c r="A2224" s="26"/>
      <c r="B2224" s="210" t="s">
        <v>3880</v>
      </c>
      <c r="C2224" s="211" t="s">
        <v>3881</v>
      </c>
      <c r="D2224" s="211" t="s">
        <v>111</v>
      </c>
      <c r="E2224" s="211" t="s">
        <v>114</v>
      </c>
      <c r="F2224" s="241" t="s">
        <v>108</v>
      </c>
      <c r="G2224" s="357">
        <v>0.5</v>
      </c>
      <c r="H2224" s="360">
        <v>26377.591258660505</v>
      </c>
      <c r="I2224" s="365">
        <v>77.371645491830151</v>
      </c>
      <c r="J2224" s="332">
        <f>Table1[[#This Row],[Embellishment Area (m2)]]*Table1[[#This Row],[Construction Unit Rate ($/m)]]*Table1[[#This Row],[Embellishment Area Factor]]</f>
        <v>1020438.8198967392</v>
      </c>
      <c r="K2224" s="246">
        <v>0</v>
      </c>
      <c r="L2224" s="337">
        <v>51.919695325664051</v>
      </c>
      <c r="M2224" s="88">
        <f>Table1[[#This Row],[Size of land (m2)]]*Table1[[#This Row],[Land Unit Rate ($/m2)]]</f>
        <v>0</v>
      </c>
      <c r="N2224" s="244">
        <v>2021</v>
      </c>
      <c r="O2224" s="202">
        <f>ROUND(IF(Table1[[#This Row],[Valuation Year]]=2016,(Table1[[#This Row],[Total Construction Cost ($)]]+Table1[[#This Row],[Land Value]])*('General Input Sheet'!$G$38/'General Input Sheet'!$G$43),Table1[[#This Row],[Total Construction Cost ($)]]+Table1[[#This Row],[Land Value]]),0)</f>
        <v>1020439</v>
      </c>
      <c r="P2224" s="123" t="str" cm="1">
        <f t="array" ref="P2224">_xlfn.IFS(Table1[[#This Row],[Asset Class]]&lt;&gt;"Local","y",P$11=$E2224,"y",Table1[[#This Row],[Asset Class]]="Local","")</f>
        <v/>
      </c>
      <c r="Q2224" s="86" t="str" cm="1">
        <f t="array" ref="Q2224">_xlfn.IFS(Table1[[#This Row],[Asset Class]]&lt;&gt;"Local","y",Q$11=$E2224,"y",Table1[[#This Row],[Asset Class]]="Local","")</f>
        <v/>
      </c>
      <c r="R2224" s="86" t="str" cm="1">
        <f t="array" ref="R2224">_xlfn.IFS(Table1[[#This Row],[Asset Class]]&lt;&gt;"Local","y",R$11=$E2224,"y",Table1[[#This Row],[Asset Class]]="Local","")</f>
        <v/>
      </c>
      <c r="S2224" s="341" t="str" cm="1">
        <f t="array" ref="S2224">_xlfn.IFS(Table1[[#This Row],[Asset Class]]&lt;&gt;"Local","y",S$11=$E2224,"y",Table1[[#This Row],[Asset Class]]="Local","")</f>
        <v>y</v>
      </c>
      <c r="T2224" s="50"/>
      <c r="U2224" s="95" t="str">
        <f>IF(Table1[[#This Row],[Asset Class]]&lt;&gt;"Local",0.25,IF(P2224="y",1,""))</f>
        <v/>
      </c>
      <c r="V2224" s="415" t="str">
        <f>IF(Table1[[#This Row],[Asset Class]]&lt;&gt;"Local",0.25,IF(Q2224="y",1,""))</f>
        <v/>
      </c>
      <c r="W2224" s="415" t="str">
        <f>IF(Table1[[#This Row],[Asset Class]]&lt;&gt;"Local",0.25,IF(R2224="y",1,""))</f>
        <v/>
      </c>
      <c r="X2224" s="415">
        <f>IF(Table1[[#This Row],[Asset Class]]&lt;&gt;"Local",0.25,IF(S2224="y",1,""))</f>
        <v>1</v>
      </c>
      <c r="Y2224" s="95">
        <f t="shared" si="204"/>
        <v>1</v>
      </c>
      <c r="Z2224" s="50"/>
      <c r="AA2224" s="257" t="str">
        <f t="shared" si="205"/>
        <v/>
      </c>
      <c r="AB2224" s="258" t="str">
        <f t="shared" si="206"/>
        <v/>
      </c>
      <c r="AC2224" s="258" t="str">
        <f t="shared" si="207"/>
        <v/>
      </c>
      <c r="AD2224" s="258">
        <f t="shared" si="208"/>
        <v>1020439</v>
      </c>
      <c r="AE2224" s="259">
        <f t="shared" si="209"/>
        <v>1020439</v>
      </c>
    </row>
    <row r="2225" spans="1:31">
      <c r="A2225" s="26"/>
      <c r="B2225" s="210" t="s">
        <v>3882</v>
      </c>
      <c r="C2225" s="211" t="s">
        <v>3883</v>
      </c>
      <c r="D2225" s="211" t="s">
        <v>106</v>
      </c>
      <c r="E2225" s="211" t="s">
        <v>114</v>
      </c>
      <c r="F2225" s="241" t="s">
        <v>136</v>
      </c>
      <c r="G2225" s="357">
        <v>0.5</v>
      </c>
      <c r="H2225" s="360">
        <v>21072.331490178865</v>
      </c>
      <c r="I2225" s="365">
        <v>566.28724924743767</v>
      </c>
      <c r="J2225" s="332">
        <f>Table1[[#This Row],[Embellishment Area (m2)]]*Table1[[#This Row],[Construction Unit Rate ($/m)]]*Table1[[#This Row],[Embellishment Area Factor]]</f>
        <v>5966496.3174017742</v>
      </c>
      <c r="K2225" s="246">
        <v>0</v>
      </c>
      <c r="L2225" s="337">
        <v>75.676903388107434</v>
      </c>
      <c r="M2225" s="88">
        <f>Table1[[#This Row],[Size of land (m2)]]*Table1[[#This Row],[Land Unit Rate ($/m2)]]</f>
        <v>0</v>
      </c>
      <c r="N2225" s="244">
        <v>2021</v>
      </c>
      <c r="O2225" s="202">
        <f>ROUND(IF(Table1[[#This Row],[Valuation Year]]=2016,(Table1[[#This Row],[Total Construction Cost ($)]]+Table1[[#This Row],[Land Value]])*('General Input Sheet'!$G$38/'General Input Sheet'!$G$43),Table1[[#This Row],[Total Construction Cost ($)]]+Table1[[#This Row],[Land Value]]),0)</f>
        <v>5966496</v>
      </c>
      <c r="P2225" s="123" t="str" cm="1">
        <f t="array" ref="P2225">_xlfn.IFS(Table1[[#This Row],[Asset Class]]&lt;&gt;"Local","y",P$11=$E2225,"y",Table1[[#This Row],[Asset Class]]="Local","")</f>
        <v>y</v>
      </c>
      <c r="Q2225" s="86" t="str" cm="1">
        <f t="array" ref="Q2225">_xlfn.IFS(Table1[[#This Row],[Asset Class]]&lt;&gt;"Local","y",Q$11=$E2225,"y",Table1[[#This Row],[Asset Class]]="Local","")</f>
        <v>y</v>
      </c>
      <c r="R2225" s="86" t="str" cm="1">
        <f t="array" ref="R2225">_xlfn.IFS(Table1[[#This Row],[Asset Class]]&lt;&gt;"Local","y",R$11=$E2225,"y",Table1[[#This Row],[Asset Class]]="Local","")</f>
        <v>y</v>
      </c>
      <c r="S2225" s="341" t="str" cm="1">
        <f t="array" ref="S2225">_xlfn.IFS(Table1[[#This Row],[Asset Class]]&lt;&gt;"Local","y",S$11=$E2225,"y",Table1[[#This Row],[Asset Class]]="Local","")</f>
        <v>y</v>
      </c>
      <c r="T2225" s="50"/>
      <c r="U2225" s="95">
        <f>IF(Table1[[#This Row],[Asset Class]]&lt;&gt;"Local",0.25,IF(P2225="y",1,""))</f>
        <v>0.25</v>
      </c>
      <c r="V2225" s="415">
        <f>IF(Table1[[#This Row],[Asset Class]]&lt;&gt;"Local",0.25,IF(Q2225="y",1,""))</f>
        <v>0.25</v>
      </c>
      <c r="W2225" s="415">
        <f>IF(Table1[[#This Row],[Asset Class]]&lt;&gt;"Local",0.25,IF(R2225="y",1,""))</f>
        <v>0.25</v>
      </c>
      <c r="X2225" s="415">
        <f>IF(Table1[[#This Row],[Asset Class]]&lt;&gt;"Local",0.25,IF(S2225="y",1,""))</f>
        <v>0.25</v>
      </c>
      <c r="Y2225" s="95">
        <f t="shared" si="204"/>
        <v>1</v>
      </c>
      <c r="Z2225" s="50"/>
      <c r="AA2225" s="257">
        <f t="shared" si="205"/>
        <v>1491624</v>
      </c>
      <c r="AB2225" s="258">
        <f t="shared" si="206"/>
        <v>1491624</v>
      </c>
      <c r="AC2225" s="258">
        <f t="shared" si="207"/>
        <v>1491624</v>
      </c>
      <c r="AD2225" s="258">
        <f t="shared" si="208"/>
        <v>1491624</v>
      </c>
      <c r="AE2225" s="259">
        <f t="shared" si="209"/>
        <v>5966496</v>
      </c>
    </row>
    <row r="2226" spans="1:31">
      <c r="A2226" s="26"/>
      <c r="B2226" s="210" t="s">
        <v>3880</v>
      </c>
      <c r="C2226" s="211" t="s">
        <v>3884</v>
      </c>
      <c r="D2226" s="211" t="s">
        <v>111</v>
      </c>
      <c r="E2226" s="211" t="s">
        <v>114</v>
      </c>
      <c r="F2226" s="241" t="s">
        <v>108</v>
      </c>
      <c r="G2226" s="357">
        <v>0.5</v>
      </c>
      <c r="H2226" s="361">
        <v>5033.9634315952253</v>
      </c>
      <c r="I2226" s="365">
        <v>77.371645491830151</v>
      </c>
      <c r="J2226" s="332">
        <f>Table1[[#This Row],[Embellishment Area (m2)]]*Table1[[#This Row],[Construction Unit Rate ($/m)]]*Table1[[#This Row],[Embellishment Area Factor]]</f>
        <v>194743.01702411126</v>
      </c>
      <c r="K2226" s="248">
        <v>0</v>
      </c>
      <c r="L2226" s="337">
        <v>51.919695325664051</v>
      </c>
      <c r="M2226" s="88">
        <f>Table1[[#This Row],[Size of land (m2)]]*Table1[[#This Row],[Land Unit Rate ($/m2)]]</f>
        <v>0</v>
      </c>
      <c r="N2226" s="244">
        <v>2021</v>
      </c>
      <c r="O2226" s="88">
        <f>ROUND(IF(Table1[[#This Row],[Valuation Year]]=2016,(Table1[[#This Row],[Total Construction Cost ($)]]+Table1[[#This Row],[Land Value]])*('General Input Sheet'!$G$38/'General Input Sheet'!$G$43),Table1[[#This Row],[Total Construction Cost ($)]]+Table1[[#This Row],[Land Value]]),0)</f>
        <v>194743</v>
      </c>
      <c r="P2226" s="123" t="str" cm="1">
        <f t="array" ref="P2226">_xlfn.IFS(Table1[[#This Row],[Asset Class]]&lt;&gt;"Local","y",P$11=$E2226,"y",Table1[[#This Row],[Asset Class]]="Local","")</f>
        <v/>
      </c>
      <c r="Q2226" s="86" t="str" cm="1">
        <f t="array" ref="Q2226">_xlfn.IFS(Table1[[#This Row],[Asset Class]]&lt;&gt;"Local","y",Q$11=$E2226,"y",Table1[[#This Row],[Asset Class]]="Local","")</f>
        <v/>
      </c>
      <c r="R2226" s="86" t="str" cm="1">
        <f t="array" ref="R2226">_xlfn.IFS(Table1[[#This Row],[Asset Class]]&lt;&gt;"Local","y",R$11=$E2226,"y",Table1[[#This Row],[Asset Class]]="Local","")</f>
        <v/>
      </c>
      <c r="S2226" s="341" t="str" cm="1">
        <f t="array" ref="S2226">_xlfn.IFS(Table1[[#This Row],[Asset Class]]&lt;&gt;"Local","y",S$11=$E2226,"y",Table1[[#This Row],[Asset Class]]="Local","")</f>
        <v>y</v>
      </c>
      <c r="T2226" s="50"/>
      <c r="U2226" s="95" t="str">
        <f>IF(Table1[[#This Row],[Asset Class]]&lt;&gt;"Local",0.25,IF(P2226="y",1,""))</f>
        <v/>
      </c>
      <c r="V2226" s="415" t="str">
        <f>IF(Table1[[#This Row],[Asset Class]]&lt;&gt;"Local",0.25,IF(Q2226="y",1,""))</f>
        <v/>
      </c>
      <c r="W2226" s="415" t="str">
        <f>IF(Table1[[#This Row],[Asset Class]]&lt;&gt;"Local",0.25,IF(R2226="y",1,""))</f>
        <v/>
      </c>
      <c r="X2226" s="415">
        <f>IF(Table1[[#This Row],[Asset Class]]&lt;&gt;"Local",0.25,IF(S2226="y",1,""))</f>
        <v>1</v>
      </c>
      <c r="Y2226" s="95">
        <f t="shared" si="204"/>
        <v>1</v>
      </c>
      <c r="Z2226" s="50"/>
      <c r="AA2226" s="257" t="str">
        <f t="shared" si="205"/>
        <v/>
      </c>
      <c r="AB2226" s="258" t="str">
        <f t="shared" si="206"/>
        <v/>
      </c>
      <c r="AC2226" s="258" t="str">
        <f t="shared" si="207"/>
        <v/>
      </c>
      <c r="AD2226" s="258">
        <f t="shared" si="208"/>
        <v>194743</v>
      </c>
      <c r="AE2226" s="259">
        <f t="shared" si="209"/>
        <v>194743</v>
      </c>
    </row>
    <row r="2227" spans="1:31">
      <c r="A2227" s="26"/>
      <c r="B2227" s="210" t="s">
        <v>3880</v>
      </c>
      <c r="C2227" s="211" t="s">
        <v>3885</v>
      </c>
      <c r="D2227" s="211" t="s">
        <v>111</v>
      </c>
      <c r="E2227" s="211" t="s">
        <v>114</v>
      </c>
      <c r="F2227" s="241" t="s">
        <v>108</v>
      </c>
      <c r="G2227" s="357">
        <v>0.5</v>
      </c>
      <c r="H2227" s="360">
        <v>4512.8884282357712</v>
      </c>
      <c r="I2227" s="365">
        <v>77.371645491830151</v>
      </c>
      <c r="J2227" s="332">
        <f>Table1[[#This Row],[Embellishment Area (m2)]]*Table1[[#This Row],[Construction Unit Rate ($/m)]]*Table1[[#This Row],[Embellishment Area Factor]]</f>
        <v>174584.80180682032</v>
      </c>
      <c r="K2227" s="246">
        <v>0</v>
      </c>
      <c r="L2227" s="337">
        <v>51.919695325664051</v>
      </c>
      <c r="M2227" s="88">
        <f>Table1[[#This Row],[Size of land (m2)]]*Table1[[#This Row],[Land Unit Rate ($/m2)]]</f>
        <v>0</v>
      </c>
      <c r="N2227" s="244">
        <v>2021</v>
      </c>
      <c r="O2227" s="202">
        <f>ROUND(IF(Table1[[#This Row],[Valuation Year]]=2016,(Table1[[#This Row],[Total Construction Cost ($)]]+Table1[[#This Row],[Land Value]])*('General Input Sheet'!$G$38/'General Input Sheet'!$G$43),Table1[[#This Row],[Total Construction Cost ($)]]+Table1[[#This Row],[Land Value]]),0)</f>
        <v>174585</v>
      </c>
      <c r="P2227" s="123" t="str" cm="1">
        <f t="array" ref="P2227">_xlfn.IFS(Table1[[#This Row],[Asset Class]]&lt;&gt;"Local","y",P$11=$E2227,"y",Table1[[#This Row],[Asset Class]]="Local","")</f>
        <v/>
      </c>
      <c r="Q2227" s="86" t="str" cm="1">
        <f t="array" ref="Q2227">_xlfn.IFS(Table1[[#This Row],[Asset Class]]&lt;&gt;"Local","y",Q$11=$E2227,"y",Table1[[#This Row],[Asset Class]]="Local","")</f>
        <v/>
      </c>
      <c r="R2227" s="86" t="str" cm="1">
        <f t="array" ref="R2227">_xlfn.IFS(Table1[[#This Row],[Asset Class]]&lt;&gt;"Local","y",R$11=$E2227,"y",Table1[[#This Row],[Asset Class]]="Local","")</f>
        <v/>
      </c>
      <c r="S2227" s="341" t="str" cm="1">
        <f t="array" ref="S2227">_xlfn.IFS(Table1[[#This Row],[Asset Class]]&lt;&gt;"Local","y",S$11=$E2227,"y",Table1[[#This Row],[Asset Class]]="Local","")</f>
        <v>y</v>
      </c>
      <c r="T2227" s="50"/>
      <c r="U2227" s="95" t="str">
        <f>IF(Table1[[#This Row],[Asset Class]]&lt;&gt;"Local",0.25,IF(P2227="y",1,""))</f>
        <v/>
      </c>
      <c r="V2227" s="415" t="str">
        <f>IF(Table1[[#This Row],[Asset Class]]&lt;&gt;"Local",0.25,IF(Q2227="y",1,""))</f>
        <v/>
      </c>
      <c r="W2227" s="415" t="str">
        <f>IF(Table1[[#This Row],[Asset Class]]&lt;&gt;"Local",0.25,IF(R2227="y",1,""))</f>
        <v/>
      </c>
      <c r="X2227" s="415">
        <f>IF(Table1[[#This Row],[Asset Class]]&lt;&gt;"Local",0.25,IF(S2227="y",1,""))</f>
        <v>1</v>
      </c>
      <c r="Y2227" s="95">
        <f t="shared" si="204"/>
        <v>1</v>
      </c>
      <c r="Z2227" s="50"/>
      <c r="AA2227" s="257" t="str">
        <f t="shared" si="205"/>
        <v/>
      </c>
      <c r="AB2227" s="258" t="str">
        <f t="shared" si="206"/>
        <v/>
      </c>
      <c r="AC2227" s="258" t="str">
        <f t="shared" si="207"/>
        <v/>
      </c>
      <c r="AD2227" s="258">
        <f t="shared" si="208"/>
        <v>174585</v>
      </c>
      <c r="AE2227" s="259">
        <f t="shared" si="209"/>
        <v>174585</v>
      </c>
    </row>
    <row r="2228" spans="1:31">
      <c r="A2228" s="26"/>
      <c r="B2228" s="210" t="s">
        <v>3880</v>
      </c>
      <c r="C2228" s="211" t="s">
        <v>3886</v>
      </c>
      <c r="D2228" s="211" t="s">
        <v>111</v>
      </c>
      <c r="E2228" s="211" t="s">
        <v>114</v>
      </c>
      <c r="F2228" s="241" t="s">
        <v>103</v>
      </c>
      <c r="G2228" s="357">
        <v>0.5</v>
      </c>
      <c r="H2228" s="360">
        <v>1827.0439130955135</v>
      </c>
      <c r="I2228" s="365">
        <v>77.371645491830151</v>
      </c>
      <c r="J2228" s="332">
        <f>Table1[[#This Row],[Embellishment Area (m2)]]*Table1[[#This Row],[Construction Unit Rate ($/m)]]*Table1[[#This Row],[Embellishment Area Factor]]</f>
        <v>70680.696971016107</v>
      </c>
      <c r="K2228" s="246">
        <v>0</v>
      </c>
      <c r="L2228" s="337">
        <v>51.919695325664051</v>
      </c>
      <c r="M2228" s="88">
        <f>Table1[[#This Row],[Size of land (m2)]]*Table1[[#This Row],[Land Unit Rate ($/m2)]]</f>
        <v>0</v>
      </c>
      <c r="N2228" s="244">
        <v>2021</v>
      </c>
      <c r="O2228" s="202">
        <f>ROUND(IF(Table1[[#This Row],[Valuation Year]]=2016,(Table1[[#This Row],[Total Construction Cost ($)]]+Table1[[#This Row],[Land Value]])*('General Input Sheet'!$G$38/'General Input Sheet'!$G$43),Table1[[#This Row],[Total Construction Cost ($)]]+Table1[[#This Row],[Land Value]]),0)</f>
        <v>70681</v>
      </c>
      <c r="P2228" s="123" t="str" cm="1">
        <f t="array" ref="P2228">_xlfn.IFS(Table1[[#This Row],[Asset Class]]&lt;&gt;"Local","y",P$11=$E2228,"y",Table1[[#This Row],[Asset Class]]="Local","")</f>
        <v/>
      </c>
      <c r="Q2228" s="86" t="str" cm="1">
        <f t="array" ref="Q2228">_xlfn.IFS(Table1[[#This Row],[Asset Class]]&lt;&gt;"Local","y",Q$11=$E2228,"y",Table1[[#This Row],[Asset Class]]="Local","")</f>
        <v/>
      </c>
      <c r="R2228" s="86" t="str" cm="1">
        <f t="array" ref="R2228">_xlfn.IFS(Table1[[#This Row],[Asset Class]]&lt;&gt;"Local","y",R$11=$E2228,"y",Table1[[#This Row],[Asset Class]]="Local","")</f>
        <v/>
      </c>
      <c r="S2228" s="341" t="str" cm="1">
        <f t="array" ref="S2228">_xlfn.IFS(Table1[[#This Row],[Asset Class]]&lt;&gt;"Local","y",S$11=$E2228,"y",Table1[[#This Row],[Asset Class]]="Local","")</f>
        <v>y</v>
      </c>
      <c r="T2228" s="50"/>
      <c r="U2228" s="95" t="str">
        <f>IF(Table1[[#This Row],[Asset Class]]&lt;&gt;"Local",0.25,IF(P2228="y",1,""))</f>
        <v/>
      </c>
      <c r="V2228" s="415" t="str">
        <f>IF(Table1[[#This Row],[Asset Class]]&lt;&gt;"Local",0.25,IF(Q2228="y",1,""))</f>
        <v/>
      </c>
      <c r="W2228" s="415" t="str">
        <f>IF(Table1[[#This Row],[Asset Class]]&lt;&gt;"Local",0.25,IF(R2228="y",1,""))</f>
        <v/>
      </c>
      <c r="X2228" s="415">
        <f>IF(Table1[[#This Row],[Asset Class]]&lt;&gt;"Local",0.25,IF(S2228="y",1,""))</f>
        <v>1</v>
      </c>
      <c r="Y2228" s="95">
        <f t="shared" si="204"/>
        <v>1</v>
      </c>
      <c r="Z2228" s="50"/>
      <c r="AA2228" s="257" t="str">
        <f t="shared" si="205"/>
        <v/>
      </c>
      <c r="AB2228" s="258" t="str">
        <f t="shared" si="206"/>
        <v/>
      </c>
      <c r="AC2228" s="258" t="str">
        <f t="shared" si="207"/>
        <v/>
      </c>
      <c r="AD2228" s="258">
        <f t="shared" si="208"/>
        <v>70681</v>
      </c>
      <c r="AE2228" s="259">
        <f t="shared" si="209"/>
        <v>70681</v>
      </c>
    </row>
    <row r="2229" spans="1:31">
      <c r="A2229" s="26"/>
      <c r="B2229" s="210" t="s">
        <v>3887</v>
      </c>
      <c r="C2229" s="211" t="s">
        <v>3888</v>
      </c>
      <c r="D2229" s="211" t="s">
        <v>106</v>
      </c>
      <c r="E2229" s="211" t="s">
        <v>114</v>
      </c>
      <c r="F2229" s="241" t="s">
        <v>108</v>
      </c>
      <c r="G2229" s="357">
        <v>0.5</v>
      </c>
      <c r="H2229" s="360">
        <v>39466.362587914155</v>
      </c>
      <c r="I2229" s="365">
        <v>566.28724924743767</v>
      </c>
      <c r="J2229" s="332">
        <f>Table1[[#This Row],[Embellishment Area (m2)]]*Table1[[#This Row],[Construction Unit Rate ($/m)]]*Table1[[#This Row],[Embellishment Area Factor]]</f>
        <v>11174648.953855947</v>
      </c>
      <c r="K2229" s="246">
        <v>0</v>
      </c>
      <c r="L2229" s="337">
        <v>75.676903388107434</v>
      </c>
      <c r="M2229" s="88">
        <f>Table1[[#This Row],[Size of land (m2)]]*Table1[[#This Row],[Land Unit Rate ($/m2)]]</f>
        <v>0</v>
      </c>
      <c r="N2229" s="244">
        <v>2021</v>
      </c>
      <c r="O2229" s="202">
        <f>ROUND(IF(Table1[[#This Row],[Valuation Year]]=2016,(Table1[[#This Row],[Total Construction Cost ($)]]+Table1[[#This Row],[Land Value]])*('General Input Sheet'!$G$38/'General Input Sheet'!$G$43),Table1[[#This Row],[Total Construction Cost ($)]]+Table1[[#This Row],[Land Value]]),0)</f>
        <v>11174649</v>
      </c>
      <c r="P2229" s="123" t="str" cm="1">
        <f t="array" ref="P2229">_xlfn.IFS(Table1[[#This Row],[Asset Class]]&lt;&gt;"Local","y",P$11=$E2229,"y",Table1[[#This Row],[Asset Class]]="Local","")</f>
        <v>y</v>
      </c>
      <c r="Q2229" s="86" t="str" cm="1">
        <f t="array" ref="Q2229">_xlfn.IFS(Table1[[#This Row],[Asset Class]]&lt;&gt;"Local","y",Q$11=$E2229,"y",Table1[[#This Row],[Asset Class]]="Local","")</f>
        <v>y</v>
      </c>
      <c r="R2229" s="86" t="str" cm="1">
        <f t="array" ref="R2229">_xlfn.IFS(Table1[[#This Row],[Asset Class]]&lt;&gt;"Local","y",R$11=$E2229,"y",Table1[[#This Row],[Asset Class]]="Local","")</f>
        <v>y</v>
      </c>
      <c r="S2229" s="341" t="str" cm="1">
        <f t="array" ref="S2229">_xlfn.IFS(Table1[[#This Row],[Asset Class]]&lt;&gt;"Local","y",S$11=$E2229,"y",Table1[[#This Row],[Asset Class]]="Local","")</f>
        <v>y</v>
      </c>
      <c r="T2229" s="50"/>
      <c r="U2229" s="95">
        <f>IF(Table1[[#This Row],[Asset Class]]&lt;&gt;"Local",0.25,IF(P2229="y",1,""))</f>
        <v>0.25</v>
      </c>
      <c r="V2229" s="415">
        <f>IF(Table1[[#This Row],[Asset Class]]&lt;&gt;"Local",0.25,IF(Q2229="y",1,""))</f>
        <v>0.25</v>
      </c>
      <c r="W2229" s="415">
        <f>IF(Table1[[#This Row],[Asset Class]]&lt;&gt;"Local",0.25,IF(R2229="y",1,""))</f>
        <v>0.25</v>
      </c>
      <c r="X2229" s="415">
        <f>IF(Table1[[#This Row],[Asset Class]]&lt;&gt;"Local",0.25,IF(S2229="y",1,""))</f>
        <v>0.25</v>
      </c>
      <c r="Y2229" s="95">
        <f t="shared" si="204"/>
        <v>1</v>
      </c>
      <c r="Z2229" s="50"/>
      <c r="AA2229" s="257">
        <f t="shared" si="205"/>
        <v>2793662.25</v>
      </c>
      <c r="AB2229" s="258">
        <f t="shared" si="206"/>
        <v>2793662.25</v>
      </c>
      <c r="AC2229" s="258">
        <f t="shared" si="207"/>
        <v>2793662.25</v>
      </c>
      <c r="AD2229" s="258">
        <f t="shared" si="208"/>
        <v>2793662.25</v>
      </c>
      <c r="AE2229" s="259">
        <f t="shared" si="209"/>
        <v>11174649</v>
      </c>
    </row>
    <row r="2230" spans="1:31">
      <c r="A2230" s="26"/>
      <c r="B2230" s="210" t="s">
        <v>3889</v>
      </c>
      <c r="C2230" s="211" t="s">
        <v>3890</v>
      </c>
      <c r="D2230" s="211" t="s">
        <v>111</v>
      </c>
      <c r="E2230" s="211" t="s">
        <v>143</v>
      </c>
      <c r="F2230" s="241" t="s">
        <v>103</v>
      </c>
      <c r="G2230" s="357">
        <v>0.5</v>
      </c>
      <c r="H2230" s="360">
        <v>9746.0581523418296</v>
      </c>
      <c r="I2230" s="365">
        <v>115.6419902144599</v>
      </c>
      <c r="J2230" s="332">
        <f>Table1[[#This Row],[Embellishment Area (m2)]]*Table1[[#This Row],[Construction Unit Rate ($/m)]]*Table1[[#This Row],[Embellishment Area Factor]]</f>
        <v>563526.78074133547</v>
      </c>
      <c r="K2230" s="246">
        <v>19492.116304683659</v>
      </c>
      <c r="L2230" s="337">
        <v>85.331826959272703</v>
      </c>
      <c r="M2230" s="88">
        <f>Table1[[#This Row],[Size of land (m2)]]*Table1[[#This Row],[Land Unit Rate ($/m2)]]</f>
        <v>1663297.8955812841</v>
      </c>
      <c r="N2230" s="244">
        <v>2021</v>
      </c>
      <c r="O2230" s="202">
        <f>ROUND(IF(Table1[[#This Row],[Valuation Year]]=2016,(Table1[[#This Row],[Total Construction Cost ($)]]+Table1[[#This Row],[Land Value]])*('General Input Sheet'!$G$38/'General Input Sheet'!$G$43),Table1[[#This Row],[Total Construction Cost ($)]]+Table1[[#This Row],[Land Value]]),0)</f>
        <v>2226825</v>
      </c>
      <c r="P2230" s="123" t="str" cm="1">
        <f t="array" ref="P2230">_xlfn.IFS(Table1[[#This Row],[Asset Class]]&lt;&gt;"Local","y",P$11=$E2230,"y",Table1[[#This Row],[Asset Class]]="Local","")</f>
        <v/>
      </c>
      <c r="Q2230" s="86" t="str" cm="1">
        <f t="array" ref="Q2230">_xlfn.IFS(Table1[[#This Row],[Asset Class]]&lt;&gt;"Local","y",Q$11=$E2230,"y",Table1[[#This Row],[Asset Class]]="Local","")</f>
        <v>y</v>
      </c>
      <c r="R2230" s="86" t="str" cm="1">
        <f t="array" ref="R2230">_xlfn.IFS(Table1[[#This Row],[Asset Class]]&lt;&gt;"Local","y",R$11=$E2230,"y",Table1[[#This Row],[Asset Class]]="Local","")</f>
        <v/>
      </c>
      <c r="S2230" s="341" t="str" cm="1">
        <f t="array" ref="S2230">_xlfn.IFS(Table1[[#This Row],[Asset Class]]&lt;&gt;"Local","y",S$11=$E2230,"y",Table1[[#This Row],[Asset Class]]="Local","")</f>
        <v/>
      </c>
      <c r="T2230" s="50"/>
      <c r="U2230" s="95" t="str">
        <f>IF(Table1[[#This Row],[Asset Class]]&lt;&gt;"Local",0.25,IF(P2230="y",1,""))</f>
        <v/>
      </c>
      <c r="V2230" s="415">
        <f>IF(Table1[[#This Row],[Asset Class]]&lt;&gt;"Local",0.25,IF(Q2230="y",1,""))</f>
        <v>1</v>
      </c>
      <c r="W2230" s="415" t="str">
        <f>IF(Table1[[#This Row],[Asset Class]]&lt;&gt;"Local",0.25,IF(R2230="y",1,""))</f>
        <v/>
      </c>
      <c r="X2230" s="415" t="str">
        <f>IF(Table1[[#This Row],[Asset Class]]&lt;&gt;"Local",0.25,IF(S2230="y",1,""))</f>
        <v/>
      </c>
      <c r="Y2230" s="95">
        <f t="shared" si="204"/>
        <v>1</v>
      </c>
      <c r="Z2230" s="50"/>
      <c r="AA2230" s="257" t="str">
        <f t="shared" si="205"/>
        <v/>
      </c>
      <c r="AB2230" s="258">
        <f t="shared" si="206"/>
        <v>2226825</v>
      </c>
      <c r="AC2230" s="258" t="str">
        <f t="shared" si="207"/>
        <v/>
      </c>
      <c r="AD2230" s="258" t="str">
        <f t="shared" si="208"/>
        <v/>
      </c>
      <c r="AE2230" s="259">
        <f t="shared" si="209"/>
        <v>2226825</v>
      </c>
    </row>
    <row r="2231" spans="1:31">
      <c r="A2231" s="26"/>
      <c r="B2231" s="210" t="s">
        <v>3891</v>
      </c>
      <c r="C2231" s="211" t="s">
        <v>3892</v>
      </c>
      <c r="D2231" s="211" t="s">
        <v>111</v>
      </c>
      <c r="E2231" s="211" t="s">
        <v>107</v>
      </c>
      <c r="F2231" s="241" t="s">
        <v>103</v>
      </c>
      <c r="G2231" s="357">
        <v>0.5</v>
      </c>
      <c r="H2231" s="360">
        <v>11008.896320722955</v>
      </c>
      <c r="I2231" s="365">
        <v>111.62041035606889</v>
      </c>
      <c r="J2231" s="332">
        <f>Table1[[#This Row],[Embellishment Area (m2)]]*Table1[[#This Row],[Construction Unit Rate ($/m)]]*Table1[[#This Row],[Embellishment Area Factor]]</f>
        <v>614408.76244325656</v>
      </c>
      <c r="K2231" s="246">
        <v>22017.792641445911</v>
      </c>
      <c r="L2231" s="337">
        <v>66.125722619436161</v>
      </c>
      <c r="M2231" s="88">
        <f>Table1[[#This Row],[Size of land (m2)]]*Table1[[#This Row],[Land Unit Rate ($/m2)]]</f>
        <v>1455942.448900515</v>
      </c>
      <c r="N2231" s="244">
        <v>2021</v>
      </c>
      <c r="O2231" s="202">
        <f>ROUND(IF(Table1[[#This Row],[Valuation Year]]=2016,(Table1[[#This Row],[Total Construction Cost ($)]]+Table1[[#This Row],[Land Value]])*('General Input Sheet'!$G$38/'General Input Sheet'!$G$43),Table1[[#This Row],[Total Construction Cost ($)]]+Table1[[#This Row],[Land Value]]),0)</f>
        <v>2070351</v>
      </c>
      <c r="P2231" s="123" t="str" cm="1">
        <f t="array" ref="P2231">_xlfn.IFS(Table1[[#This Row],[Asset Class]]&lt;&gt;"Local","y",P$11=$E2231,"y",Table1[[#This Row],[Asset Class]]="Local","")</f>
        <v>y</v>
      </c>
      <c r="Q2231" s="86" t="str" cm="1">
        <f t="array" ref="Q2231">_xlfn.IFS(Table1[[#This Row],[Asset Class]]&lt;&gt;"Local","y",Q$11=$E2231,"y",Table1[[#This Row],[Asset Class]]="Local","")</f>
        <v/>
      </c>
      <c r="R2231" s="86" t="str" cm="1">
        <f t="array" ref="R2231">_xlfn.IFS(Table1[[#This Row],[Asset Class]]&lt;&gt;"Local","y",R$11=$E2231,"y",Table1[[#This Row],[Asset Class]]="Local","")</f>
        <v/>
      </c>
      <c r="S2231" s="341" t="str" cm="1">
        <f t="array" ref="S2231">_xlfn.IFS(Table1[[#This Row],[Asset Class]]&lt;&gt;"Local","y",S$11=$E2231,"y",Table1[[#This Row],[Asset Class]]="Local","")</f>
        <v/>
      </c>
      <c r="T2231" s="50"/>
      <c r="U2231" s="95">
        <f>IF(Table1[[#This Row],[Asset Class]]&lt;&gt;"Local",0.25,IF(P2231="y",1,""))</f>
        <v>1</v>
      </c>
      <c r="V2231" s="415" t="str">
        <f>IF(Table1[[#This Row],[Asset Class]]&lt;&gt;"Local",0.25,IF(Q2231="y",1,""))</f>
        <v/>
      </c>
      <c r="W2231" s="415" t="str">
        <f>IF(Table1[[#This Row],[Asset Class]]&lt;&gt;"Local",0.25,IF(R2231="y",1,""))</f>
        <v/>
      </c>
      <c r="X2231" s="415" t="str">
        <f>IF(Table1[[#This Row],[Asset Class]]&lt;&gt;"Local",0.25,IF(S2231="y",1,""))</f>
        <v/>
      </c>
      <c r="Y2231" s="95">
        <f t="shared" si="204"/>
        <v>1</v>
      </c>
      <c r="Z2231" s="50"/>
      <c r="AA2231" s="257">
        <f t="shared" si="205"/>
        <v>2070351</v>
      </c>
      <c r="AB2231" s="258" t="str">
        <f t="shared" si="206"/>
        <v/>
      </c>
      <c r="AC2231" s="258" t="str">
        <f t="shared" si="207"/>
        <v/>
      </c>
      <c r="AD2231" s="258" t="str">
        <f t="shared" si="208"/>
        <v/>
      </c>
      <c r="AE2231" s="259">
        <f t="shared" si="209"/>
        <v>2070351</v>
      </c>
    </row>
    <row r="2232" spans="1:31">
      <c r="A2232" s="26"/>
      <c r="B2232" s="210" t="s">
        <v>3891</v>
      </c>
      <c r="C2232" s="211" t="s">
        <v>3893</v>
      </c>
      <c r="D2232" s="211" t="s">
        <v>111</v>
      </c>
      <c r="E2232" s="211" t="s">
        <v>107</v>
      </c>
      <c r="F2232" s="241" t="s">
        <v>103</v>
      </c>
      <c r="G2232" s="357">
        <v>0.5</v>
      </c>
      <c r="H2232" s="360">
        <v>20024.697340235001</v>
      </c>
      <c r="I2232" s="365">
        <v>111.62041035606889</v>
      </c>
      <c r="J2232" s="332">
        <f>Table1[[#This Row],[Embellishment Area (m2)]]*Table1[[#This Row],[Construction Unit Rate ($/m)]]*Table1[[#This Row],[Embellishment Area Factor]]</f>
        <v>1117582.467186556</v>
      </c>
      <c r="K2232" s="246">
        <v>40049.394680470003</v>
      </c>
      <c r="L2232" s="337">
        <v>66.125722619436161</v>
      </c>
      <c r="M2232" s="88">
        <f>Table1[[#This Row],[Size of land (m2)]]*Table1[[#This Row],[Land Unit Rate ($/m2)]]</f>
        <v>2648295.1637170813</v>
      </c>
      <c r="N2232" s="244">
        <v>2021</v>
      </c>
      <c r="O2232" s="202">
        <f>ROUND(IF(Table1[[#This Row],[Valuation Year]]=2016,(Table1[[#This Row],[Total Construction Cost ($)]]+Table1[[#This Row],[Land Value]])*('General Input Sheet'!$G$38/'General Input Sheet'!$G$43),Table1[[#This Row],[Total Construction Cost ($)]]+Table1[[#This Row],[Land Value]]),0)</f>
        <v>3765878</v>
      </c>
      <c r="P2232" s="123" t="str" cm="1">
        <f t="array" ref="P2232">_xlfn.IFS(Table1[[#This Row],[Asset Class]]&lt;&gt;"Local","y",P$11=$E2232,"y",Table1[[#This Row],[Asset Class]]="Local","")</f>
        <v>y</v>
      </c>
      <c r="Q2232" s="86" t="str" cm="1">
        <f t="array" ref="Q2232">_xlfn.IFS(Table1[[#This Row],[Asset Class]]&lt;&gt;"Local","y",Q$11=$E2232,"y",Table1[[#This Row],[Asset Class]]="Local","")</f>
        <v/>
      </c>
      <c r="R2232" s="86" t="str" cm="1">
        <f t="array" ref="R2232">_xlfn.IFS(Table1[[#This Row],[Asset Class]]&lt;&gt;"Local","y",R$11=$E2232,"y",Table1[[#This Row],[Asset Class]]="Local","")</f>
        <v/>
      </c>
      <c r="S2232" s="341" t="str" cm="1">
        <f t="array" ref="S2232">_xlfn.IFS(Table1[[#This Row],[Asset Class]]&lt;&gt;"Local","y",S$11=$E2232,"y",Table1[[#This Row],[Asset Class]]="Local","")</f>
        <v/>
      </c>
      <c r="T2232" s="50"/>
      <c r="U2232" s="95">
        <f>IF(Table1[[#This Row],[Asset Class]]&lt;&gt;"Local",0.25,IF(P2232="y",1,""))</f>
        <v>1</v>
      </c>
      <c r="V2232" s="415" t="str">
        <f>IF(Table1[[#This Row],[Asset Class]]&lt;&gt;"Local",0.25,IF(Q2232="y",1,""))</f>
        <v/>
      </c>
      <c r="W2232" s="415" t="str">
        <f>IF(Table1[[#This Row],[Asset Class]]&lt;&gt;"Local",0.25,IF(R2232="y",1,""))</f>
        <v/>
      </c>
      <c r="X2232" s="415" t="str">
        <f>IF(Table1[[#This Row],[Asset Class]]&lt;&gt;"Local",0.25,IF(S2232="y",1,""))</f>
        <v/>
      </c>
      <c r="Y2232" s="95">
        <f t="shared" si="204"/>
        <v>1</v>
      </c>
      <c r="Z2232" s="50"/>
      <c r="AA2232" s="257">
        <f t="shared" si="205"/>
        <v>3765878</v>
      </c>
      <c r="AB2232" s="258" t="str">
        <f t="shared" si="206"/>
        <v/>
      </c>
      <c r="AC2232" s="258" t="str">
        <f t="shared" si="207"/>
        <v/>
      </c>
      <c r="AD2232" s="258" t="str">
        <f t="shared" si="208"/>
        <v/>
      </c>
      <c r="AE2232" s="259">
        <f t="shared" si="209"/>
        <v>3765878</v>
      </c>
    </row>
    <row r="2233" spans="1:31">
      <c r="A2233" s="26"/>
      <c r="B2233" s="210" t="s">
        <v>3891</v>
      </c>
      <c r="C2233" s="211" t="s">
        <v>3894</v>
      </c>
      <c r="D2233" s="211" t="s">
        <v>111</v>
      </c>
      <c r="E2233" s="211" t="s">
        <v>107</v>
      </c>
      <c r="F2233" s="241" t="s">
        <v>108</v>
      </c>
      <c r="G2233" s="357">
        <v>0.5</v>
      </c>
      <c r="H2233" s="360">
        <v>9825.7454379774244</v>
      </c>
      <c r="I2233" s="365">
        <v>111.62041035606889</v>
      </c>
      <c r="J2233" s="332">
        <f>Table1[[#This Row],[Embellishment Area (m2)]]*Table1[[#This Row],[Construction Unit Rate ($/m)]]*Table1[[#This Row],[Embellishment Area Factor]]</f>
        <v>548376.86892065592</v>
      </c>
      <c r="K2233" s="246">
        <v>19651.490875954849</v>
      </c>
      <c r="L2233" s="337">
        <v>66.125722619436161</v>
      </c>
      <c r="M2233" s="88">
        <f>Table1[[#This Row],[Size of land (m2)]]*Table1[[#This Row],[Land Unit Rate ($/m2)]]</f>
        <v>1299469.0347217708</v>
      </c>
      <c r="N2233" s="244">
        <v>2021</v>
      </c>
      <c r="O2233" s="202">
        <f>ROUND(IF(Table1[[#This Row],[Valuation Year]]=2016,(Table1[[#This Row],[Total Construction Cost ($)]]+Table1[[#This Row],[Land Value]])*('General Input Sheet'!$G$38/'General Input Sheet'!$G$43),Table1[[#This Row],[Total Construction Cost ($)]]+Table1[[#This Row],[Land Value]]),0)</f>
        <v>1847846</v>
      </c>
      <c r="P2233" s="123" t="str" cm="1">
        <f t="array" ref="P2233">_xlfn.IFS(Table1[[#This Row],[Asset Class]]&lt;&gt;"Local","y",P$11=$E2233,"y",Table1[[#This Row],[Asset Class]]="Local","")</f>
        <v>y</v>
      </c>
      <c r="Q2233" s="86" t="str" cm="1">
        <f t="array" ref="Q2233">_xlfn.IFS(Table1[[#This Row],[Asset Class]]&lt;&gt;"Local","y",Q$11=$E2233,"y",Table1[[#This Row],[Asset Class]]="Local","")</f>
        <v/>
      </c>
      <c r="R2233" s="86" t="str" cm="1">
        <f t="array" ref="R2233">_xlfn.IFS(Table1[[#This Row],[Asset Class]]&lt;&gt;"Local","y",R$11=$E2233,"y",Table1[[#This Row],[Asset Class]]="Local","")</f>
        <v/>
      </c>
      <c r="S2233" s="341" t="str" cm="1">
        <f t="array" ref="S2233">_xlfn.IFS(Table1[[#This Row],[Asset Class]]&lt;&gt;"Local","y",S$11=$E2233,"y",Table1[[#This Row],[Asset Class]]="Local","")</f>
        <v/>
      </c>
      <c r="T2233" s="50"/>
      <c r="U2233" s="95">
        <f>IF(Table1[[#This Row],[Asset Class]]&lt;&gt;"Local",0.25,IF(P2233="y",1,""))</f>
        <v>1</v>
      </c>
      <c r="V2233" s="415" t="str">
        <f>IF(Table1[[#This Row],[Asset Class]]&lt;&gt;"Local",0.25,IF(Q2233="y",1,""))</f>
        <v/>
      </c>
      <c r="W2233" s="415" t="str">
        <f>IF(Table1[[#This Row],[Asset Class]]&lt;&gt;"Local",0.25,IF(R2233="y",1,""))</f>
        <v/>
      </c>
      <c r="X2233" s="415" t="str">
        <f>IF(Table1[[#This Row],[Asset Class]]&lt;&gt;"Local",0.25,IF(S2233="y",1,""))</f>
        <v/>
      </c>
      <c r="Y2233" s="95">
        <f t="shared" si="204"/>
        <v>1</v>
      </c>
      <c r="Z2233" s="50"/>
      <c r="AA2233" s="257">
        <f t="shared" si="205"/>
        <v>1847846</v>
      </c>
      <c r="AB2233" s="258" t="str">
        <f t="shared" si="206"/>
        <v/>
      </c>
      <c r="AC2233" s="258" t="str">
        <f t="shared" si="207"/>
        <v/>
      </c>
      <c r="AD2233" s="258" t="str">
        <f t="shared" si="208"/>
        <v/>
      </c>
      <c r="AE2233" s="259">
        <f t="shared" si="209"/>
        <v>1847846</v>
      </c>
    </row>
    <row r="2234" spans="1:31">
      <c r="A2234" s="26"/>
      <c r="B2234" s="210" t="s">
        <v>3895</v>
      </c>
      <c r="C2234" s="211" t="s">
        <v>3896</v>
      </c>
      <c r="D2234" s="211" t="s">
        <v>106</v>
      </c>
      <c r="E2234" s="211" t="s">
        <v>114</v>
      </c>
      <c r="F2234" s="241" t="s">
        <v>108</v>
      </c>
      <c r="G2234" s="357">
        <v>0.5</v>
      </c>
      <c r="H2234" s="360">
        <v>15732.633062150329</v>
      </c>
      <c r="I2234" s="365">
        <v>566.28724924743767</v>
      </c>
      <c r="J2234" s="332">
        <f>Table1[[#This Row],[Embellishment Area (m2)]]*Table1[[#This Row],[Construction Unit Rate ($/m)]]*Table1[[#This Row],[Embellishment Area Factor]]</f>
        <v>4454594.7500922009</v>
      </c>
      <c r="K2234" s="246">
        <v>0</v>
      </c>
      <c r="L2234" s="337">
        <v>75.676903388107434</v>
      </c>
      <c r="M2234" s="88">
        <f>Table1[[#This Row],[Size of land (m2)]]*Table1[[#This Row],[Land Unit Rate ($/m2)]]</f>
        <v>0</v>
      </c>
      <c r="N2234" s="244">
        <v>2021</v>
      </c>
      <c r="O2234" s="202">
        <f>ROUND(IF(Table1[[#This Row],[Valuation Year]]=2016,(Table1[[#This Row],[Total Construction Cost ($)]]+Table1[[#This Row],[Land Value]])*('General Input Sheet'!$G$38/'General Input Sheet'!$G$43),Table1[[#This Row],[Total Construction Cost ($)]]+Table1[[#This Row],[Land Value]]),0)</f>
        <v>4454595</v>
      </c>
      <c r="P2234" s="123" t="str" cm="1">
        <f t="array" ref="P2234">_xlfn.IFS(Table1[[#This Row],[Asset Class]]&lt;&gt;"Local","y",P$11=$E2234,"y",Table1[[#This Row],[Asset Class]]="Local","")</f>
        <v>y</v>
      </c>
      <c r="Q2234" s="86" t="str" cm="1">
        <f t="array" ref="Q2234">_xlfn.IFS(Table1[[#This Row],[Asset Class]]&lt;&gt;"Local","y",Q$11=$E2234,"y",Table1[[#This Row],[Asset Class]]="Local","")</f>
        <v>y</v>
      </c>
      <c r="R2234" s="86" t="str" cm="1">
        <f t="array" ref="R2234">_xlfn.IFS(Table1[[#This Row],[Asset Class]]&lt;&gt;"Local","y",R$11=$E2234,"y",Table1[[#This Row],[Asset Class]]="Local","")</f>
        <v>y</v>
      </c>
      <c r="S2234" s="341" t="str" cm="1">
        <f t="array" ref="S2234">_xlfn.IFS(Table1[[#This Row],[Asset Class]]&lt;&gt;"Local","y",S$11=$E2234,"y",Table1[[#This Row],[Asset Class]]="Local","")</f>
        <v>y</v>
      </c>
      <c r="T2234" s="50"/>
      <c r="U2234" s="95">
        <f>IF(Table1[[#This Row],[Asset Class]]&lt;&gt;"Local",0.25,IF(P2234="y",1,""))</f>
        <v>0.25</v>
      </c>
      <c r="V2234" s="415">
        <f>IF(Table1[[#This Row],[Asset Class]]&lt;&gt;"Local",0.25,IF(Q2234="y",1,""))</f>
        <v>0.25</v>
      </c>
      <c r="W2234" s="415">
        <f>IF(Table1[[#This Row],[Asset Class]]&lt;&gt;"Local",0.25,IF(R2234="y",1,""))</f>
        <v>0.25</v>
      </c>
      <c r="X2234" s="415">
        <f>IF(Table1[[#This Row],[Asset Class]]&lt;&gt;"Local",0.25,IF(S2234="y",1,""))</f>
        <v>0.25</v>
      </c>
      <c r="Y2234" s="95">
        <f t="shared" si="204"/>
        <v>1</v>
      </c>
      <c r="Z2234" s="50"/>
      <c r="AA2234" s="257">
        <f t="shared" si="205"/>
        <v>1113648.75</v>
      </c>
      <c r="AB2234" s="258">
        <f t="shared" si="206"/>
        <v>1113648.75</v>
      </c>
      <c r="AC2234" s="258">
        <f t="shared" si="207"/>
        <v>1113648.75</v>
      </c>
      <c r="AD2234" s="258">
        <f t="shared" si="208"/>
        <v>1113648.75</v>
      </c>
      <c r="AE2234" s="259">
        <f t="shared" si="209"/>
        <v>4454595</v>
      </c>
    </row>
    <row r="2235" spans="1:31">
      <c r="A2235" s="26"/>
      <c r="B2235" s="210" t="s">
        <v>3897</v>
      </c>
      <c r="C2235" s="211" t="s">
        <v>3898</v>
      </c>
      <c r="D2235" s="211" t="s">
        <v>111</v>
      </c>
      <c r="E2235" s="211" t="s">
        <v>107</v>
      </c>
      <c r="F2235" s="241" t="s">
        <v>103</v>
      </c>
      <c r="G2235" s="357">
        <v>0.5</v>
      </c>
      <c r="H2235" s="360">
        <v>4651.7063871972541</v>
      </c>
      <c r="I2235" s="365">
        <v>111.62041035606889</v>
      </c>
      <c r="J2235" s="332">
        <f>Table1[[#This Row],[Embellishment Area (m2)]]*Table1[[#This Row],[Construction Unit Rate ($/m)]]*Table1[[#This Row],[Embellishment Area Factor]]</f>
        <v>259612.6878974521</v>
      </c>
      <c r="K2235" s="246">
        <v>0</v>
      </c>
      <c r="L2235" s="337">
        <v>66.125722619436161</v>
      </c>
      <c r="M2235" s="88">
        <f>Table1[[#This Row],[Size of land (m2)]]*Table1[[#This Row],[Land Unit Rate ($/m2)]]</f>
        <v>0</v>
      </c>
      <c r="N2235" s="244">
        <v>2021</v>
      </c>
      <c r="O2235" s="202">
        <f>ROUND(IF(Table1[[#This Row],[Valuation Year]]=2016,(Table1[[#This Row],[Total Construction Cost ($)]]+Table1[[#This Row],[Land Value]])*('General Input Sheet'!$G$38/'General Input Sheet'!$G$43),Table1[[#This Row],[Total Construction Cost ($)]]+Table1[[#This Row],[Land Value]]),0)</f>
        <v>259613</v>
      </c>
      <c r="P2235" s="123" t="str" cm="1">
        <f t="array" ref="P2235">_xlfn.IFS(Table1[[#This Row],[Asset Class]]&lt;&gt;"Local","y",P$11=$E2235,"y",Table1[[#This Row],[Asset Class]]="Local","")</f>
        <v>y</v>
      </c>
      <c r="Q2235" s="86" t="str" cm="1">
        <f t="array" ref="Q2235">_xlfn.IFS(Table1[[#This Row],[Asset Class]]&lt;&gt;"Local","y",Q$11=$E2235,"y",Table1[[#This Row],[Asset Class]]="Local","")</f>
        <v/>
      </c>
      <c r="R2235" s="86" t="str" cm="1">
        <f t="array" ref="R2235">_xlfn.IFS(Table1[[#This Row],[Asset Class]]&lt;&gt;"Local","y",R$11=$E2235,"y",Table1[[#This Row],[Asset Class]]="Local","")</f>
        <v/>
      </c>
      <c r="S2235" s="341" t="str" cm="1">
        <f t="array" ref="S2235">_xlfn.IFS(Table1[[#This Row],[Asset Class]]&lt;&gt;"Local","y",S$11=$E2235,"y",Table1[[#This Row],[Asset Class]]="Local","")</f>
        <v/>
      </c>
      <c r="T2235" s="50"/>
      <c r="U2235" s="95">
        <f>IF(Table1[[#This Row],[Asset Class]]&lt;&gt;"Local",0.25,IF(P2235="y",1,""))</f>
        <v>1</v>
      </c>
      <c r="V2235" s="415" t="str">
        <f>IF(Table1[[#This Row],[Asset Class]]&lt;&gt;"Local",0.25,IF(Q2235="y",1,""))</f>
        <v/>
      </c>
      <c r="W2235" s="415" t="str">
        <f>IF(Table1[[#This Row],[Asset Class]]&lt;&gt;"Local",0.25,IF(R2235="y",1,""))</f>
        <v/>
      </c>
      <c r="X2235" s="415" t="str">
        <f>IF(Table1[[#This Row],[Asset Class]]&lt;&gt;"Local",0.25,IF(S2235="y",1,""))</f>
        <v/>
      </c>
      <c r="Y2235" s="95">
        <f t="shared" si="204"/>
        <v>1</v>
      </c>
      <c r="Z2235" s="50"/>
      <c r="AA2235" s="257">
        <f t="shared" si="205"/>
        <v>259613</v>
      </c>
      <c r="AB2235" s="258" t="str">
        <f t="shared" si="206"/>
        <v/>
      </c>
      <c r="AC2235" s="258" t="str">
        <f t="shared" si="207"/>
        <v/>
      </c>
      <c r="AD2235" s="258" t="str">
        <f t="shared" si="208"/>
        <v/>
      </c>
      <c r="AE2235" s="259">
        <f t="shared" si="209"/>
        <v>259613</v>
      </c>
    </row>
    <row r="2236" spans="1:31">
      <c r="A2236" s="26"/>
      <c r="B2236" s="210" t="s">
        <v>3899</v>
      </c>
      <c r="C2236" s="211" t="s">
        <v>3900</v>
      </c>
      <c r="D2236" s="211" t="s">
        <v>111</v>
      </c>
      <c r="E2236" s="211" t="s">
        <v>107</v>
      </c>
      <c r="F2236" s="241" t="s">
        <v>103</v>
      </c>
      <c r="G2236" s="357">
        <v>0.5</v>
      </c>
      <c r="H2236" s="360">
        <v>5075.3517152568502</v>
      </c>
      <c r="I2236" s="365">
        <v>111.62041035606889</v>
      </c>
      <c r="J2236" s="332">
        <f>Table1[[#This Row],[Embellishment Area (m2)]]*Table1[[#This Row],[Construction Unit Rate ($/m)]]*Table1[[#This Row],[Embellishment Area Factor]]</f>
        <v>283256.42057917383</v>
      </c>
      <c r="K2236" s="246">
        <v>0</v>
      </c>
      <c r="L2236" s="337">
        <v>66.125722619436161</v>
      </c>
      <c r="M2236" s="88">
        <f>Table1[[#This Row],[Size of land (m2)]]*Table1[[#This Row],[Land Unit Rate ($/m2)]]</f>
        <v>0</v>
      </c>
      <c r="N2236" s="244">
        <v>2021</v>
      </c>
      <c r="O2236" s="202">
        <f>ROUND(IF(Table1[[#This Row],[Valuation Year]]=2016,(Table1[[#This Row],[Total Construction Cost ($)]]+Table1[[#This Row],[Land Value]])*('General Input Sheet'!$G$38/'General Input Sheet'!$G$43),Table1[[#This Row],[Total Construction Cost ($)]]+Table1[[#This Row],[Land Value]]),0)</f>
        <v>283256</v>
      </c>
      <c r="P2236" s="123" t="str" cm="1">
        <f t="array" ref="P2236">_xlfn.IFS(Table1[[#This Row],[Asset Class]]&lt;&gt;"Local","y",P$11=$E2236,"y",Table1[[#This Row],[Asset Class]]="Local","")</f>
        <v>y</v>
      </c>
      <c r="Q2236" s="86" t="str" cm="1">
        <f t="array" ref="Q2236">_xlfn.IFS(Table1[[#This Row],[Asset Class]]&lt;&gt;"Local","y",Q$11=$E2236,"y",Table1[[#This Row],[Asset Class]]="Local","")</f>
        <v/>
      </c>
      <c r="R2236" s="86" t="str" cm="1">
        <f t="array" ref="R2236">_xlfn.IFS(Table1[[#This Row],[Asset Class]]&lt;&gt;"Local","y",R$11=$E2236,"y",Table1[[#This Row],[Asset Class]]="Local","")</f>
        <v/>
      </c>
      <c r="S2236" s="341" t="str" cm="1">
        <f t="array" ref="S2236">_xlfn.IFS(Table1[[#This Row],[Asset Class]]&lt;&gt;"Local","y",S$11=$E2236,"y",Table1[[#This Row],[Asset Class]]="Local","")</f>
        <v/>
      </c>
      <c r="T2236" s="50"/>
      <c r="U2236" s="95">
        <f>IF(Table1[[#This Row],[Asset Class]]&lt;&gt;"Local",0.25,IF(P2236="y",1,""))</f>
        <v>1</v>
      </c>
      <c r="V2236" s="415" t="str">
        <f>IF(Table1[[#This Row],[Asset Class]]&lt;&gt;"Local",0.25,IF(Q2236="y",1,""))</f>
        <v/>
      </c>
      <c r="W2236" s="415" t="str">
        <f>IF(Table1[[#This Row],[Asset Class]]&lt;&gt;"Local",0.25,IF(R2236="y",1,""))</f>
        <v/>
      </c>
      <c r="X2236" s="415" t="str">
        <f>IF(Table1[[#This Row],[Asset Class]]&lt;&gt;"Local",0.25,IF(S2236="y",1,""))</f>
        <v/>
      </c>
      <c r="Y2236" s="95">
        <f t="shared" si="204"/>
        <v>1</v>
      </c>
      <c r="Z2236" s="50"/>
      <c r="AA2236" s="257">
        <f t="shared" si="205"/>
        <v>283256</v>
      </c>
      <c r="AB2236" s="258" t="str">
        <f t="shared" si="206"/>
        <v/>
      </c>
      <c r="AC2236" s="258" t="str">
        <f t="shared" si="207"/>
        <v/>
      </c>
      <c r="AD2236" s="258" t="str">
        <f t="shared" si="208"/>
        <v/>
      </c>
      <c r="AE2236" s="259">
        <f t="shared" si="209"/>
        <v>283256</v>
      </c>
    </row>
    <row r="2237" spans="1:31">
      <c r="A2237" s="26"/>
      <c r="B2237" s="210" t="s">
        <v>3901</v>
      </c>
      <c r="C2237" s="211" t="s">
        <v>3902</v>
      </c>
      <c r="D2237" s="211" t="s">
        <v>111</v>
      </c>
      <c r="E2237" s="211" t="s">
        <v>102</v>
      </c>
      <c r="F2237" s="241" t="s">
        <v>108</v>
      </c>
      <c r="G2237" s="357">
        <v>0.5</v>
      </c>
      <c r="H2237" s="360">
        <v>1258.3946134793291</v>
      </c>
      <c r="I2237" s="365">
        <v>143.96305955739601</v>
      </c>
      <c r="J2237" s="332">
        <f>Table1[[#This Row],[Embellishment Area (m2)]]*Table1[[#This Row],[Construction Unit Rate ($/m)]]*Table1[[#This Row],[Embellishment Area Factor]]</f>
        <v>90581.169343515488</v>
      </c>
      <c r="K2237" s="246">
        <v>0</v>
      </c>
      <c r="L2237" s="337">
        <v>39.027494808321961</v>
      </c>
      <c r="M2237" s="88">
        <f>Table1[[#This Row],[Size of land (m2)]]*Table1[[#This Row],[Land Unit Rate ($/m2)]]</f>
        <v>0</v>
      </c>
      <c r="N2237" s="244">
        <v>2021</v>
      </c>
      <c r="O2237" s="202">
        <f>ROUND(IF(Table1[[#This Row],[Valuation Year]]=2016,(Table1[[#This Row],[Total Construction Cost ($)]]+Table1[[#This Row],[Land Value]])*('General Input Sheet'!$G$38/'General Input Sheet'!$G$43),Table1[[#This Row],[Total Construction Cost ($)]]+Table1[[#This Row],[Land Value]]),0)</f>
        <v>90581</v>
      </c>
      <c r="P2237" s="123" t="str" cm="1">
        <f t="array" ref="P2237">_xlfn.IFS(Table1[[#This Row],[Asset Class]]&lt;&gt;"Local","y",P$11=$E2237,"y",Table1[[#This Row],[Asset Class]]="Local","")</f>
        <v/>
      </c>
      <c r="Q2237" s="86" t="str" cm="1">
        <f t="array" ref="Q2237">_xlfn.IFS(Table1[[#This Row],[Asset Class]]&lt;&gt;"Local","y",Q$11=$E2237,"y",Table1[[#This Row],[Asset Class]]="Local","")</f>
        <v/>
      </c>
      <c r="R2237" s="86" t="str" cm="1">
        <f t="array" ref="R2237">_xlfn.IFS(Table1[[#This Row],[Asset Class]]&lt;&gt;"Local","y",R$11=$E2237,"y",Table1[[#This Row],[Asset Class]]="Local","")</f>
        <v>y</v>
      </c>
      <c r="S2237" s="341" t="str" cm="1">
        <f t="array" ref="S2237">_xlfn.IFS(Table1[[#This Row],[Asset Class]]&lt;&gt;"Local","y",S$11=$E2237,"y",Table1[[#This Row],[Asset Class]]="Local","")</f>
        <v/>
      </c>
      <c r="T2237" s="50"/>
      <c r="U2237" s="95" t="str">
        <f>IF(Table1[[#This Row],[Asset Class]]&lt;&gt;"Local",0.25,IF(P2237="y",1,""))</f>
        <v/>
      </c>
      <c r="V2237" s="415" t="str">
        <f>IF(Table1[[#This Row],[Asset Class]]&lt;&gt;"Local",0.25,IF(Q2237="y",1,""))</f>
        <v/>
      </c>
      <c r="W2237" s="415">
        <f>IF(Table1[[#This Row],[Asset Class]]&lt;&gt;"Local",0.25,IF(R2237="y",1,""))</f>
        <v>1</v>
      </c>
      <c r="X2237" s="415" t="str">
        <f>IF(Table1[[#This Row],[Asset Class]]&lt;&gt;"Local",0.25,IF(S2237="y",1,""))</f>
        <v/>
      </c>
      <c r="Y2237" s="95">
        <f t="shared" si="204"/>
        <v>1</v>
      </c>
      <c r="Z2237" s="50"/>
      <c r="AA2237" s="257" t="str">
        <f t="shared" si="205"/>
        <v/>
      </c>
      <c r="AB2237" s="258" t="str">
        <f t="shared" si="206"/>
        <v/>
      </c>
      <c r="AC2237" s="258">
        <f t="shared" si="207"/>
        <v>90581</v>
      </c>
      <c r="AD2237" s="258" t="str">
        <f t="shared" si="208"/>
        <v/>
      </c>
      <c r="AE2237" s="259">
        <f t="shared" si="209"/>
        <v>90581</v>
      </c>
    </row>
    <row r="2238" spans="1:31">
      <c r="A2238" s="26"/>
      <c r="B2238" s="210" t="s">
        <v>3903</v>
      </c>
      <c r="C2238" s="211" t="s">
        <v>3904</v>
      </c>
      <c r="D2238" s="211" t="s">
        <v>111</v>
      </c>
      <c r="E2238" s="211" t="s">
        <v>114</v>
      </c>
      <c r="F2238" s="241" t="s">
        <v>103</v>
      </c>
      <c r="G2238" s="357">
        <v>0.5</v>
      </c>
      <c r="H2238" s="360">
        <v>720.15559577738952</v>
      </c>
      <c r="I2238" s="365">
        <v>77.371645491830151</v>
      </c>
      <c r="J2238" s="332">
        <f>Table1[[#This Row],[Embellishment Area (m2)]]*Table1[[#This Row],[Construction Unit Rate ($/m)]]*Table1[[#This Row],[Embellishment Area Factor]]</f>
        <v>27859.811727722958</v>
      </c>
      <c r="K2238" s="246">
        <v>1440.311191554779</v>
      </c>
      <c r="L2238" s="337">
        <v>51.919695325664051</v>
      </c>
      <c r="M2238" s="88">
        <f>Table1[[#This Row],[Size of land (m2)]]*Table1[[#This Row],[Land Unit Rate ($/m2)]]</f>
        <v>74780.518239668279</v>
      </c>
      <c r="N2238" s="244">
        <v>2021</v>
      </c>
      <c r="O2238" s="202">
        <f>ROUND(IF(Table1[[#This Row],[Valuation Year]]=2016,(Table1[[#This Row],[Total Construction Cost ($)]]+Table1[[#This Row],[Land Value]])*('General Input Sheet'!$G$38/'General Input Sheet'!$G$43),Table1[[#This Row],[Total Construction Cost ($)]]+Table1[[#This Row],[Land Value]]),0)</f>
        <v>102640</v>
      </c>
      <c r="P2238" s="123" t="str" cm="1">
        <f t="array" ref="P2238">_xlfn.IFS(Table1[[#This Row],[Asset Class]]&lt;&gt;"Local","y",P$11=$E2238,"y",Table1[[#This Row],[Asset Class]]="Local","")</f>
        <v/>
      </c>
      <c r="Q2238" s="86" t="str" cm="1">
        <f t="array" ref="Q2238">_xlfn.IFS(Table1[[#This Row],[Asset Class]]&lt;&gt;"Local","y",Q$11=$E2238,"y",Table1[[#This Row],[Asset Class]]="Local","")</f>
        <v/>
      </c>
      <c r="R2238" s="86" t="str" cm="1">
        <f t="array" ref="R2238">_xlfn.IFS(Table1[[#This Row],[Asset Class]]&lt;&gt;"Local","y",R$11=$E2238,"y",Table1[[#This Row],[Asset Class]]="Local","")</f>
        <v/>
      </c>
      <c r="S2238" s="341" t="str" cm="1">
        <f t="array" ref="S2238">_xlfn.IFS(Table1[[#This Row],[Asset Class]]&lt;&gt;"Local","y",S$11=$E2238,"y",Table1[[#This Row],[Asset Class]]="Local","")</f>
        <v>y</v>
      </c>
      <c r="T2238" s="50"/>
      <c r="U2238" s="95" t="str">
        <f>IF(Table1[[#This Row],[Asset Class]]&lt;&gt;"Local",0.25,IF(P2238="y",1,""))</f>
        <v/>
      </c>
      <c r="V2238" s="415" t="str">
        <f>IF(Table1[[#This Row],[Asset Class]]&lt;&gt;"Local",0.25,IF(Q2238="y",1,""))</f>
        <v/>
      </c>
      <c r="W2238" s="415" t="str">
        <f>IF(Table1[[#This Row],[Asset Class]]&lt;&gt;"Local",0.25,IF(R2238="y",1,""))</f>
        <v/>
      </c>
      <c r="X2238" s="415">
        <f>IF(Table1[[#This Row],[Asset Class]]&lt;&gt;"Local",0.25,IF(S2238="y",1,""))</f>
        <v>1</v>
      </c>
      <c r="Y2238" s="95">
        <f t="shared" si="204"/>
        <v>1</v>
      </c>
      <c r="Z2238" s="50"/>
      <c r="AA2238" s="257" t="str">
        <f t="shared" si="205"/>
        <v/>
      </c>
      <c r="AB2238" s="258" t="str">
        <f t="shared" si="206"/>
        <v/>
      </c>
      <c r="AC2238" s="258" t="str">
        <f t="shared" si="207"/>
        <v/>
      </c>
      <c r="AD2238" s="258">
        <f t="shared" si="208"/>
        <v>102640</v>
      </c>
      <c r="AE2238" s="259">
        <f t="shared" si="209"/>
        <v>102640</v>
      </c>
    </row>
    <row r="2239" spans="1:31">
      <c r="A2239" s="26"/>
      <c r="B2239" s="210" t="s">
        <v>3905</v>
      </c>
      <c r="C2239" s="211" t="s">
        <v>3906</v>
      </c>
      <c r="D2239" s="211" t="s">
        <v>111</v>
      </c>
      <c r="E2239" s="211" t="s">
        <v>114</v>
      </c>
      <c r="F2239" s="241" t="s">
        <v>108</v>
      </c>
      <c r="G2239" s="357">
        <v>0.5</v>
      </c>
      <c r="H2239" s="360">
        <v>14513.418701131355</v>
      </c>
      <c r="I2239" s="365">
        <v>77.371645491830151</v>
      </c>
      <c r="J2239" s="332">
        <f>Table1[[#This Row],[Embellishment Area (m2)]]*Table1[[#This Row],[Construction Unit Rate ($/m)]]*Table1[[#This Row],[Embellishment Area Factor]]</f>
        <v>561463.54330921662</v>
      </c>
      <c r="K2239" s="246">
        <v>0</v>
      </c>
      <c r="L2239" s="337">
        <v>51.919695325664051</v>
      </c>
      <c r="M2239" s="88">
        <f>Table1[[#This Row],[Size of land (m2)]]*Table1[[#This Row],[Land Unit Rate ($/m2)]]</f>
        <v>0</v>
      </c>
      <c r="N2239" s="244">
        <v>2021</v>
      </c>
      <c r="O2239" s="202">
        <f>ROUND(IF(Table1[[#This Row],[Valuation Year]]=2016,(Table1[[#This Row],[Total Construction Cost ($)]]+Table1[[#This Row],[Land Value]])*('General Input Sheet'!$G$38/'General Input Sheet'!$G$43),Table1[[#This Row],[Total Construction Cost ($)]]+Table1[[#This Row],[Land Value]]),0)</f>
        <v>561464</v>
      </c>
      <c r="P2239" s="123" t="str" cm="1">
        <f t="array" ref="P2239">_xlfn.IFS(Table1[[#This Row],[Asset Class]]&lt;&gt;"Local","y",P$11=$E2239,"y",Table1[[#This Row],[Asset Class]]="Local","")</f>
        <v/>
      </c>
      <c r="Q2239" s="86" t="str" cm="1">
        <f t="array" ref="Q2239">_xlfn.IFS(Table1[[#This Row],[Asset Class]]&lt;&gt;"Local","y",Q$11=$E2239,"y",Table1[[#This Row],[Asset Class]]="Local","")</f>
        <v/>
      </c>
      <c r="R2239" s="86" t="str" cm="1">
        <f t="array" ref="R2239">_xlfn.IFS(Table1[[#This Row],[Asset Class]]&lt;&gt;"Local","y",R$11=$E2239,"y",Table1[[#This Row],[Asset Class]]="Local","")</f>
        <v/>
      </c>
      <c r="S2239" s="341" t="str" cm="1">
        <f t="array" ref="S2239">_xlfn.IFS(Table1[[#This Row],[Asset Class]]&lt;&gt;"Local","y",S$11=$E2239,"y",Table1[[#This Row],[Asset Class]]="Local","")</f>
        <v>y</v>
      </c>
      <c r="T2239" s="50"/>
      <c r="U2239" s="95" t="str">
        <f>IF(Table1[[#This Row],[Asset Class]]&lt;&gt;"Local",0.25,IF(P2239="y",1,""))</f>
        <v/>
      </c>
      <c r="V2239" s="415" t="str">
        <f>IF(Table1[[#This Row],[Asset Class]]&lt;&gt;"Local",0.25,IF(Q2239="y",1,""))</f>
        <v/>
      </c>
      <c r="W2239" s="415" t="str">
        <f>IF(Table1[[#This Row],[Asset Class]]&lt;&gt;"Local",0.25,IF(R2239="y",1,""))</f>
        <v/>
      </c>
      <c r="X2239" s="415">
        <f>IF(Table1[[#This Row],[Asset Class]]&lt;&gt;"Local",0.25,IF(S2239="y",1,""))</f>
        <v>1</v>
      </c>
      <c r="Y2239" s="95">
        <f t="shared" si="204"/>
        <v>1</v>
      </c>
      <c r="Z2239" s="50"/>
      <c r="AA2239" s="257" t="str">
        <f t="shared" si="205"/>
        <v/>
      </c>
      <c r="AB2239" s="258" t="str">
        <f t="shared" si="206"/>
        <v/>
      </c>
      <c r="AC2239" s="258" t="str">
        <f t="shared" si="207"/>
        <v/>
      </c>
      <c r="AD2239" s="258">
        <f t="shared" si="208"/>
        <v>561464</v>
      </c>
      <c r="AE2239" s="259">
        <f t="shared" si="209"/>
        <v>561464</v>
      </c>
    </row>
    <row r="2240" spans="1:31">
      <c r="A2240" s="26"/>
      <c r="B2240" s="210" t="s">
        <v>3907</v>
      </c>
      <c r="C2240" s="211" t="s">
        <v>3908</v>
      </c>
      <c r="D2240" s="211" t="s">
        <v>111</v>
      </c>
      <c r="E2240" s="211" t="s">
        <v>107</v>
      </c>
      <c r="F2240" s="241" t="s">
        <v>108</v>
      </c>
      <c r="G2240" s="357">
        <v>0.5</v>
      </c>
      <c r="H2240" s="360">
        <v>837.55230289010501</v>
      </c>
      <c r="I2240" s="365">
        <v>111.62041035606889</v>
      </c>
      <c r="J2240" s="332">
        <f>Table1[[#This Row],[Embellishment Area (m2)]]*Table1[[#This Row],[Construction Unit Rate ($/m)]]*Table1[[#This Row],[Embellishment Area Factor]]</f>
        <v>46743.965871632012</v>
      </c>
      <c r="K2240" s="246">
        <v>0</v>
      </c>
      <c r="L2240" s="337">
        <v>66.125722619436161</v>
      </c>
      <c r="M2240" s="88">
        <f>Table1[[#This Row],[Size of land (m2)]]*Table1[[#This Row],[Land Unit Rate ($/m2)]]</f>
        <v>0</v>
      </c>
      <c r="N2240" s="244">
        <v>2021</v>
      </c>
      <c r="O2240" s="202">
        <f>ROUND(IF(Table1[[#This Row],[Valuation Year]]=2016,(Table1[[#This Row],[Total Construction Cost ($)]]+Table1[[#This Row],[Land Value]])*('General Input Sheet'!$G$38/'General Input Sheet'!$G$43),Table1[[#This Row],[Total Construction Cost ($)]]+Table1[[#This Row],[Land Value]]),0)</f>
        <v>46744</v>
      </c>
      <c r="P2240" s="123" t="str" cm="1">
        <f t="array" ref="P2240">_xlfn.IFS(Table1[[#This Row],[Asset Class]]&lt;&gt;"Local","y",P$11=$E2240,"y",Table1[[#This Row],[Asset Class]]="Local","")</f>
        <v>y</v>
      </c>
      <c r="Q2240" s="86" t="str" cm="1">
        <f t="array" ref="Q2240">_xlfn.IFS(Table1[[#This Row],[Asset Class]]&lt;&gt;"Local","y",Q$11=$E2240,"y",Table1[[#This Row],[Asset Class]]="Local","")</f>
        <v/>
      </c>
      <c r="R2240" s="86" t="str" cm="1">
        <f t="array" ref="R2240">_xlfn.IFS(Table1[[#This Row],[Asset Class]]&lt;&gt;"Local","y",R$11=$E2240,"y",Table1[[#This Row],[Asset Class]]="Local","")</f>
        <v/>
      </c>
      <c r="S2240" s="341" t="str" cm="1">
        <f t="array" ref="S2240">_xlfn.IFS(Table1[[#This Row],[Asset Class]]&lt;&gt;"Local","y",S$11=$E2240,"y",Table1[[#This Row],[Asset Class]]="Local","")</f>
        <v/>
      </c>
      <c r="T2240" s="50"/>
      <c r="U2240" s="95">
        <f>IF(Table1[[#This Row],[Asset Class]]&lt;&gt;"Local",0.25,IF(P2240="y",1,""))</f>
        <v>1</v>
      </c>
      <c r="V2240" s="415" t="str">
        <f>IF(Table1[[#This Row],[Asset Class]]&lt;&gt;"Local",0.25,IF(Q2240="y",1,""))</f>
        <v/>
      </c>
      <c r="W2240" s="415" t="str">
        <f>IF(Table1[[#This Row],[Asset Class]]&lt;&gt;"Local",0.25,IF(R2240="y",1,""))</f>
        <v/>
      </c>
      <c r="X2240" s="415" t="str">
        <f>IF(Table1[[#This Row],[Asset Class]]&lt;&gt;"Local",0.25,IF(S2240="y",1,""))</f>
        <v/>
      </c>
      <c r="Y2240" s="95">
        <f t="shared" si="204"/>
        <v>1</v>
      </c>
      <c r="Z2240" s="50"/>
      <c r="AA2240" s="257">
        <f t="shared" si="205"/>
        <v>46744</v>
      </c>
      <c r="AB2240" s="258" t="str">
        <f t="shared" si="206"/>
        <v/>
      </c>
      <c r="AC2240" s="258" t="str">
        <f t="shared" si="207"/>
        <v/>
      </c>
      <c r="AD2240" s="258" t="str">
        <f t="shared" si="208"/>
        <v/>
      </c>
      <c r="AE2240" s="259">
        <f t="shared" si="209"/>
        <v>46744</v>
      </c>
    </row>
    <row r="2241" spans="1:31">
      <c r="A2241" s="26"/>
      <c r="B2241" s="210" t="s">
        <v>3907</v>
      </c>
      <c r="C2241" s="211" t="s">
        <v>3909</v>
      </c>
      <c r="D2241" s="211" t="s">
        <v>111</v>
      </c>
      <c r="E2241" s="211" t="s">
        <v>107</v>
      </c>
      <c r="F2241" s="241" t="s">
        <v>103</v>
      </c>
      <c r="G2241" s="357">
        <v>0.5</v>
      </c>
      <c r="H2241" s="360">
        <v>3885.2478589517723</v>
      </c>
      <c r="I2241" s="365">
        <v>111.62041035606889</v>
      </c>
      <c r="J2241" s="332">
        <f>Table1[[#This Row],[Embellishment Area (m2)]]*Table1[[#This Row],[Construction Unit Rate ($/m)]]*Table1[[#This Row],[Embellishment Area Factor]]</f>
        <v>216836.48017561744</v>
      </c>
      <c r="K2241" s="246">
        <v>0</v>
      </c>
      <c r="L2241" s="337">
        <v>66.125722619436161</v>
      </c>
      <c r="M2241" s="88">
        <f>Table1[[#This Row],[Size of land (m2)]]*Table1[[#This Row],[Land Unit Rate ($/m2)]]</f>
        <v>0</v>
      </c>
      <c r="N2241" s="244">
        <v>2021</v>
      </c>
      <c r="O2241" s="202">
        <f>ROUND(IF(Table1[[#This Row],[Valuation Year]]=2016,(Table1[[#This Row],[Total Construction Cost ($)]]+Table1[[#This Row],[Land Value]])*('General Input Sheet'!$G$38/'General Input Sheet'!$G$43),Table1[[#This Row],[Total Construction Cost ($)]]+Table1[[#This Row],[Land Value]]),0)</f>
        <v>216836</v>
      </c>
      <c r="P2241" s="123" t="str" cm="1">
        <f t="array" ref="P2241">_xlfn.IFS(Table1[[#This Row],[Asset Class]]&lt;&gt;"Local","y",P$11=$E2241,"y",Table1[[#This Row],[Asset Class]]="Local","")</f>
        <v>y</v>
      </c>
      <c r="Q2241" s="86" t="str" cm="1">
        <f t="array" ref="Q2241">_xlfn.IFS(Table1[[#This Row],[Asset Class]]&lt;&gt;"Local","y",Q$11=$E2241,"y",Table1[[#This Row],[Asset Class]]="Local","")</f>
        <v/>
      </c>
      <c r="R2241" s="86" t="str" cm="1">
        <f t="array" ref="R2241">_xlfn.IFS(Table1[[#This Row],[Asset Class]]&lt;&gt;"Local","y",R$11=$E2241,"y",Table1[[#This Row],[Asset Class]]="Local","")</f>
        <v/>
      </c>
      <c r="S2241" s="341" t="str" cm="1">
        <f t="array" ref="S2241">_xlfn.IFS(Table1[[#This Row],[Asset Class]]&lt;&gt;"Local","y",S$11=$E2241,"y",Table1[[#This Row],[Asset Class]]="Local","")</f>
        <v/>
      </c>
      <c r="T2241" s="50"/>
      <c r="U2241" s="95">
        <f>IF(Table1[[#This Row],[Asset Class]]&lt;&gt;"Local",0.25,IF(P2241="y",1,""))</f>
        <v>1</v>
      </c>
      <c r="V2241" s="415" t="str">
        <f>IF(Table1[[#This Row],[Asset Class]]&lt;&gt;"Local",0.25,IF(Q2241="y",1,""))</f>
        <v/>
      </c>
      <c r="W2241" s="415" t="str">
        <f>IF(Table1[[#This Row],[Asset Class]]&lt;&gt;"Local",0.25,IF(R2241="y",1,""))</f>
        <v/>
      </c>
      <c r="X2241" s="415" t="str">
        <f>IF(Table1[[#This Row],[Asset Class]]&lt;&gt;"Local",0.25,IF(S2241="y",1,""))</f>
        <v/>
      </c>
      <c r="Y2241" s="95">
        <f t="shared" si="204"/>
        <v>1</v>
      </c>
      <c r="Z2241" s="50"/>
      <c r="AA2241" s="257">
        <f t="shared" si="205"/>
        <v>216836</v>
      </c>
      <c r="AB2241" s="258" t="str">
        <f t="shared" si="206"/>
        <v/>
      </c>
      <c r="AC2241" s="258" t="str">
        <f t="shared" si="207"/>
        <v/>
      </c>
      <c r="AD2241" s="258" t="str">
        <f t="shared" si="208"/>
        <v/>
      </c>
      <c r="AE2241" s="259">
        <f t="shared" si="209"/>
        <v>216836</v>
      </c>
    </row>
    <row r="2242" spans="1:31">
      <c r="A2242" s="26"/>
      <c r="B2242" s="210" t="s">
        <v>3910</v>
      </c>
      <c r="C2242" s="211" t="s">
        <v>3911</v>
      </c>
      <c r="D2242" s="211" t="s">
        <v>111</v>
      </c>
      <c r="E2242" s="211" t="s">
        <v>107</v>
      </c>
      <c r="F2242" s="241" t="s">
        <v>108</v>
      </c>
      <c r="G2242" s="357">
        <v>0.5</v>
      </c>
      <c r="H2242" s="360">
        <v>710.81432125700701</v>
      </c>
      <c r="I2242" s="365">
        <v>111.62041035606889</v>
      </c>
      <c r="J2242" s="332">
        <f>Table1[[#This Row],[Embellishment Area (m2)]]*Table1[[#This Row],[Construction Unit Rate ($/m)]]*Table1[[#This Row],[Embellishment Area Factor]]</f>
        <v>39670.693112838853</v>
      </c>
      <c r="K2242" s="246">
        <v>0</v>
      </c>
      <c r="L2242" s="337">
        <v>66.125722619436161</v>
      </c>
      <c r="M2242" s="88">
        <f>Table1[[#This Row],[Size of land (m2)]]*Table1[[#This Row],[Land Unit Rate ($/m2)]]</f>
        <v>0</v>
      </c>
      <c r="N2242" s="244">
        <v>2021</v>
      </c>
      <c r="O2242" s="202">
        <f>ROUND(IF(Table1[[#This Row],[Valuation Year]]=2016,(Table1[[#This Row],[Total Construction Cost ($)]]+Table1[[#This Row],[Land Value]])*('General Input Sheet'!$G$38/'General Input Sheet'!$G$43),Table1[[#This Row],[Total Construction Cost ($)]]+Table1[[#This Row],[Land Value]]),0)</f>
        <v>39671</v>
      </c>
      <c r="P2242" s="123" t="str" cm="1">
        <f t="array" ref="P2242">_xlfn.IFS(Table1[[#This Row],[Asset Class]]&lt;&gt;"Local","y",P$11=$E2242,"y",Table1[[#This Row],[Asset Class]]="Local","")</f>
        <v>y</v>
      </c>
      <c r="Q2242" s="86" t="str" cm="1">
        <f t="array" ref="Q2242">_xlfn.IFS(Table1[[#This Row],[Asset Class]]&lt;&gt;"Local","y",Q$11=$E2242,"y",Table1[[#This Row],[Asset Class]]="Local","")</f>
        <v/>
      </c>
      <c r="R2242" s="86" t="str" cm="1">
        <f t="array" ref="R2242">_xlfn.IFS(Table1[[#This Row],[Asset Class]]&lt;&gt;"Local","y",R$11=$E2242,"y",Table1[[#This Row],[Asset Class]]="Local","")</f>
        <v/>
      </c>
      <c r="S2242" s="341" t="str" cm="1">
        <f t="array" ref="S2242">_xlfn.IFS(Table1[[#This Row],[Asset Class]]&lt;&gt;"Local","y",S$11=$E2242,"y",Table1[[#This Row],[Asset Class]]="Local","")</f>
        <v/>
      </c>
      <c r="T2242" s="50"/>
      <c r="U2242" s="95">
        <f>IF(Table1[[#This Row],[Asset Class]]&lt;&gt;"Local",0.25,IF(P2242="y",1,""))</f>
        <v>1</v>
      </c>
      <c r="V2242" s="415" t="str">
        <f>IF(Table1[[#This Row],[Asset Class]]&lt;&gt;"Local",0.25,IF(Q2242="y",1,""))</f>
        <v/>
      </c>
      <c r="W2242" s="415" t="str">
        <f>IF(Table1[[#This Row],[Asset Class]]&lt;&gt;"Local",0.25,IF(R2242="y",1,""))</f>
        <v/>
      </c>
      <c r="X2242" s="415" t="str">
        <f>IF(Table1[[#This Row],[Asset Class]]&lt;&gt;"Local",0.25,IF(S2242="y",1,""))</f>
        <v/>
      </c>
      <c r="Y2242" s="95">
        <f t="shared" si="204"/>
        <v>1</v>
      </c>
      <c r="Z2242" s="50"/>
      <c r="AA2242" s="257">
        <f t="shared" si="205"/>
        <v>39671</v>
      </c>
      <c r="AB2242" s="258" t="str">
        <f t="shared" si="206"/>
        <v/>
      </c>
      <c r="AC2242" s="258" t="str">
        <f t="shared" si="207"/>
        <v/>
      </c>
      <c r="AD2242" s="258" t="str">
        <f t="shared" si="208"/>
        <v/>
      </c>
      <c r="AE2242" s="259">
        <f t="shared" si="209"/>
        <v>39671</v>
      </c>
    </row>
    <row r="2243" spans="1:31">
      <c r="A2243" s="26"/>
      <c r="B2243" s="210" t="s">
        <v>3912</v>
      </c>
      <c r="C2243" s="211" t="s">
        <v>3913</v>
      </c>
      <c r="D2243" s="211" t="s">
        <v>111</v>
      </c>
      <c r="E2243" s="211" t="s">
        <v>143</v>
      </c>
      <c r="F2243" s="241" t="s">
        <v>103</v>
      </c>
      <c r="G2243" s="357">
        <v>0.5</v>
      </c>
      <c r="H2243" s="360">
        <v>4801.1811481280938</v>
      </c>
      <c r="I2243" s="365">
        <v>115.6419902144599</v>
      </c>
      <c r="J2243" s="332">
        <f>Table1[[#This Row],[Embellishment Area (m2)]]*Table1[[#This Row],[Construction Unit Rate ($/m)]]*Table1[[#This Row],[Embellishment Area Factor]]</f>
        <v>277609.07167483919</v>
      </c>
      <c r="K2243" s="246">
        <v>0</v>
      </c>
      <c r="L2243" s="337">
        <v>85.331826959272703</v>
      </c>
      <c r="M2243" s="88">
        <f>Table1[[#This Row],[Size of land (m2)]]*Table1[[#This Row],[Land Unit Rate ($/m2)]]</f>
        <v>0</v>
      </c>
      <c r="N2243" s="244">
        <v>2021</v>
      </c>
      <c r="O2243" s="202">
        <f>ROUND(IF(Table1[[#This Row],[Valuation Year]]=2016,(Table1[[#This Row],[Total Construction Cost ($)]]+Table1[[#This Row],[Land Value]])*('General Input Sheet'!$G$38/'General Input Sheet'!$G$43),Table1[[#This Row],[Total Construction Cost ($)]]+Table1[[#This Row],[Land Value]]),0)</f>
        <v>277609</v>
      </c>
      <c r="P2243" s="123" t="str" cm="1">
        <f t="array" ref="P2243">_xlfn.IFS(Table1[[#This Row],[Asset Class]]&lt;&gt;"Local","y",P$11=$E2243,"y",Table1[[#This Row],[Asset Class]]="Local","")</f>
        <v/>
      </c>
      <c r="Q2243" s="86" t="str" cm="1">
        <f t="array" ref="Q2243">_xlfn.IFS(Table1[[#This Row],[Asset Class]]&lt;&gt;"Local","y",Q$11=$E2243,"y",Table1[[#This Row],[Asset Class]]="Local","")</f>
        <v>y</v>
      </c>
      <c r="R2243" s="86" t="str" cm="1">
        <f t="array" ref="R2243">_xlfn.IFS(Table1[[#This Row],[Asset Class]]&lt;&gt;"Local","y",R$11=$E2243,"y",Table1[[#This Row],[Asset Class]]="Local","")</f>
        <v/>
      </c>
      <c r="S2243" s="341" t="str" cm="1">
        <f t="array" ref="S2243">_xlfn.IFS(Table1[[#This Row],[Asset Class]]&lt;&gt;"Local","y",S$11=$E2243,"y",Table1[[#This Row],[Asset Class]]="Local","")</f>
        <v/>
      </c>
      <c r="T2243" s="50"/>
      <c r="U2243" s="95" t="str">
        <f>IF(Table1[[#This Row],[Asset Class]]&lt;&gt;"Local",0.25,IF(P2243="y",1,""))</f>
        <v/>
      </c>
      <c r="V2243" s="415">
        <f>IF(Table1[[#This Row],[Asset Class]]&lt;&gt;"Local",0.25,IF(Q2243="y",1,""))</f>
        <v>1</v>
      </c>
      <c r="W2243" s="415" t="str">
        <f>IF(Table1[[#This Row],[Asset Class]]&lt;&gt;"Local",0.25,IF(R2243="y",1,""))</f>
        <v/>
      </c>
      <c r="X2243" s="415" t="str">
        <f>IF(Table1[[#This Row],[Asset Class]]&lt;&gt;"Local",0.25,IF(S2243="y",1,""))</f>
        <v/>
      </c>
      <c r="Y2243" s="95">
        <f t="shared" si="204"/>
        <v>1</v>
      </c>
      <c r="Z2243" s="50"/>
      <c r="AA2243" s="257" t="str">
        <f t="shared" si="205"/>
        <v/>
      </c>
      <c r="AB2243" s="258">
        <f t="shared" si="206"/>
        <v>277609</v>
      </c>
      <c r="AC2243" s="258" t="str">
        <f t="shared" si="207"/>
        <v/>
      </c>
      <c r="AD2243" s="258" t="str">
        <f t="shared" si="208"/>
        <v/>
      </c>
      <c r="AE2243" s="259">
        <f t="shared" si="209"/>
        <v>277609</v>
      </c>
    </row>
    <row r="2244" spans="1:31">
      <c r="A2244" s="26"/>
      <c r="B2244" s="210" t="s">
        <v>3914</v>
      </c>
      <c r="C2244" s="211" t="s">
        <v>3915</v>
      </c>
      <c r="D2244" s="211" t="s">
        <v>111</v>
      </c>
      <c r="E2244" s="211" t="s">
        <v>102</v>
      </c>
      <c r="F2244" s="241" t="s">
        <v>103</v>
      </c>
      <c r="G2244" s="357">
        <v>0.5</v>
      </c>
      <c r="H2244" s="360">
        <v>3230.7230328421838</v>
      </c>
      <c r="I2244" s="365">
        <v>143.96305955739601</v>
      </c>
      <c r="J2244" s="332">
        <f>Table1[[#This Row],[Embellishment Area (m2)]]*Table1[[#This Row],[Construction Unit Rate ($/m)]]*Table1[[#This Row],[Embellishment Area Factor]]</f>
        <v>232552.38619525518</v>
      </c>
      <c r="K2244" s="246">
        <v>0</v>
      </c>
      <c r="L2244" s="337">
        <v>39.027494808321961</v>
      </c>
      <c r="M2244" s="88">
        <f>Table1[[#This Row],[Size of land (m2)]]*Table1[[#This Row],[Land Unit Rate ($/m2)]]</f>
        <v>0</v>
      </c>
      <c r="N2244" s="244">
        <v>2021</v>
      </c>
      <c r="O2244" s="202">
        <f>ROUND(IF(Table1[[#This Row],[Valuation Year]]=2016,(Table1[[#This Row],[Total Construction Cost ($)]]+Table1[[#This Row],[Land Value]])*('General Input Sheet'!$G$38/'General Input Sheet'!$G$43),Table1[[#This Row],[Total Construction Cost ($)]]+Table1[[#This Row],[Land Value]]),0)</f>
        <v>232552</v>
      </c>
      <c r="P2244" s="123" t="str" cm="1">
        <f t="array" ref="P2244">_xlfn.IFS(Table1[[#This Row],[Asset Class]]&lt;&gt;"Local","y",P$11=$E2244,"y",Table1[[#This Row],[Asset Class]]="Local","")</f>
        <v/>
      </c>
      <c r="Q2244" s="86" t="str" cm="1">
        <f t="array" ref="Q2244">_xlfn.IFS(Table1[[#This Row],[Asset Class]]&lt;&gt;"Local","y",Q$11=$E2244,"y",Table1[[#This Row],[Asset Class]]="Local","")</f>
        <v/>
      </c>
      <c r="R2244" s="86" t="str" cm="1">
        <f t="array" ref="R2244">_xlfn.IFS(Table1[[#This Row],[Asset Class]]&lt;&gt;"Local","y",R$11=$E2244,"y",Table1[[#This Row],[Asset Class]]="Local","")</f>
        <v>y</v>
      </c>
      <c r="S2244" s="341" t="str" cm="1">
        <f t="array" ref="S2244">_xlfn.IFS(Table1[[#This Row],[Asset Class]]&lt;&gt;"Local","y",S$11=$E2244,"y",Table1[[#This Row],[Asset Class]]="Local","")</f>
        <v/>
      </c>
      <c r="T2244" s="50"/>
      <c r="U2244" s="95" t="str">
        <f>IF(Table1[[#This Row],[Asset Class]]&lt;&gt;"Local",0.25,IF(P2244="y",1,""))</f>
        <v/>
      </c>
      <c r="V2244" s="415" t="str">
        <f>IF(Table1[[#This Row],[Asset Class]]&lt;&gt;"Local",0.25,IF(Q2244="y",1,""))</f>
        <v/>
      </c>
      <c r="W2244" s="415">
        <f>IF(Table1[[#This Row],[Asset Class]]&lt;&gt;"Local",0.25,IF(R2244="y",1,""))</f>
        <v>1</v>
      </c>
      <c r="X2244" s="415" t="str">
        <f>IF(Table1[[#This Row],[Asset Class]]&lt;&gt;"Local",0.25,IF(S2244="y",1,""))</f>
        <v/>
      </c>
      <c r="Y2244" s="95">
        <f t="shared" si="204"/>
        <v>1</v>
      </c>
      <c r="Z2244" s="50"/>
      <c r="AA2244" s="257" t="str">
        <f t="shared" si="205"/>
        <v/>
      </c>
      <c r="AB2244" s="258" t="str">
        <f t="shared" si="206"/>
        <v/>
      </c>
      <c r="AC2244" s="258">
        <f t="shared" si="207"/>
        <v>232552</v>
      </c>
      <c r="AD2244" s="258" t="str">
        <f t="shared" si="208"/>
        <v/>
      </c>
      <c r="AE2244" s="259">
        <f t="shared" si="209"/>
        <v>232552</v>
      </c>
    </row>
    <row r="2245" spans="1:31">
      <c r="A2245" s="26"/>
      <c r="B2245" s="210" t="s">
        <v>3916</v>
      </c>
      <c r="C2245" s="211" t="s">
        <v>3917</v>
      </c>
      <c r="D2245" s="211" t="s">
        <v>111</v>
      </c>
      <c r="E2245" s="211" t="s">
        <v>107</v>
      </c>
      <c r="F2245" s="241" t="s">
        <v>108</v>
      </c>
      <c r="G2245" s="357">
        <v>0.5</v>
      </c>
      <c r="H2245" s="360">
        <v>11573.352835295131</v>
      </c>
      <c r="I2245" s="365">
        <v>111.62041035606889</v>
      </c>
      <c r="J2245" s="332">
        <f>Table1[[#This Row],[Embellishment Area (m2)]]*Table1[[#This Row],[Construction Unit Rate ($/m)]]*Table1[[#This Row],[Embellishment Area Factor]]</f>
        <v>645911.19633560791</v>
      </c>
      <c r="K2245" s="246">
        <v>0</v>
      </c>
      <c r="L2245" s="337">
        <v>66.125722619436161</v>
      </c>
      <c r="M2245" s="88">
        <f>Table1[[#This Row],[Size of land (m2)]]*Table1[[#This Row],[Land Unit Rate ($/m2)]]</f>
        <v>0</v>
      </c>
      <c r="N2245" s="244">
        <v>2021</v>
      </c>
      <c r="O2245" s="202">
        <f>ROUND(IF(Table1[[#This Row],[Valuation Year]]=2016,(Table1[[#This Row],[Total Construction Cost ($)]]+Table1[[#This Row],[Land Value]])*('General Input Sheet'!$G$38/'General Input Sheet'!$G$43),Table1[[#This Row],[Total Construction Cost ($)]]+Table1[[#This Row],[Land Value]]),0)</f>
        <v>645911</v>
      </c>
      <c r="P2245" s="123" t="str" cm="1">
        <f t="array" ref="P2245">_xlfn.IFS(Table1[[#This Row],[Asset Class]]&lt;&gt;"Local","y",P$11=$E2245,"y",Table1[[#This Row],[Asset Class]]="Local","")</f>
        <v>y</v>
      </c>
      <c r="Q2245" s="86" t="str" cm="1">
        <f t="array" ref="Q2245">_xlfn.IFS(Table1[[#This Row],[Asset Class]]&lt;&gt;"Local","y",Q$11=$E2245,"y",Table1[[#This Row],[Asset Class]]="Local","")</f>
        <v/>
      </c>
      <c r="R2245" s="86" t="str" cm="1">
        <f t="array" ref="R2245">_xlfn.IFS(Table1[[#This Row],[Asset Class]]&lt;&gt;"Local","y",R$11=$E2245,"y",Table1[[#This Row],[Asset Class]]="Local","")</f>
        <v/>
      </c>
      <c r="S2245" s="341" t="str" cm="1">
        <f t="array" ref="S2245">_xlfn.IFS(Table1[[#This Row],[Asset Class]]&lt;&gt;"Local","y",S$11=$E2245,"y",Table1[[#This Row],[Asset Class]]="Local","")</f>
        <v/>
      </c>
      <c r="T2245" s="50"/>
      <c r="U2245" s="95">
        <f>IF(Table1[[#This Row],[Asset Class]]&lt;&gt;"Local",0.25,IF(P2245="y",1,""))</f>
        <v>1</v>
      </c>
      <c r="V2245" s="415" t="str">
        <f>IF(Table1[[#This Row],[Asset Class]]&lt;&gt;"Local",0.25,IF(Q2245="y",1,""))</f>
        <v/>
      </c>
      <c r="W2245" s="415" t="str">
        <f>IF(Table1[[#This Row],[Asset Class]]&lt;&gt;"Local",0.25,IF(R2245="y",1,""))</f>
        <v/>
      </c>
      <c r="X2245" s="415" t="str">
        <f>IF(Table1[[#This Row],[Asset Class]]&lt;&gt;"Local",0.25,IF(S2245="y",1,""))</f>
        <v/>
      </c>
      <c r="Y2245" s="95">
        <f t="shared" si="204"/>
        <v>1</v>
      </c>
      <c r="Z2245" s="50"/>
      <c r="AA2245" s="257">
        <f t="shared" si="205"/>
        <v>645911</v>
      </c>
      <c r="AB2245" s="258" t="str">
        <f t="shared" si="206"/>
        <v/>
      </c>
      <c r="AC2245" s="258" t="str">
        <f t="shared" si="207"/>
        <v/>
      </c>
      <c r="AD2245" s="258" t="str">
        <f t="shared" si="208"/>
        <v/>
      </c>
      <c r="AE2245" s="259">
        <f t="shared" si="209"/>
        <v>645911</v>
      </c>
    </row>
    <row r="2246" spans="1:31">
      <c r="A2246" s="26"/>
      <c r="B2246" s="210" t="s">
        <v>3918</v>
      </c>
      <c r="C2246" s="211" t="s">
        <v>3919</v>
      </c>
      <c r="D2246" s="211" t="s">
        <v>111</v>
      </c>
      <c r="E2246" s="211" t="s">
        <v>107</v>
      </c>
      <c r="F2246" s="241" t="s">
        <v>108</v>
      </c>
      <c r="G2246" s="357">
        <v>0.5</v>
      </c>
      <c r="H2246" s="360">
        <v>3339.5773563965276</v>
      </c>
      <c r="I2246" s="365">
        <v>111.62041035606889</v>
      </c>
      <c r="J2246" s="332">
        <f>Table1[[#This Row],[Embellishment Area (m2)]]*Table1[[#This Row],[Construction Unit Rate ($/m)]]*Table1[[#This Row],[Embellishment Area Factor]]</f>
        <v>186382.49746840808</v>
      </c>
      <c r="K2246" s="246">
        <v>0</v>
      </c>
      <c r="L2246" s="337">
        <v>66.125722619436161</v>
      </c>
      <c r="M2246" s="88">
        <f>Table1[[#This Row],[Size of land (m2)]]*Table1[[#This Row],[Land Unit Rate ($/m2)]]</f>
        <v>0</v>
      </c>
      <c r="N2246" s="244">
        <v>2021</v>
      </c>
      <c r="O2246" s="202">
        <f>ROUND(IF(Table1[[#This Row],[Valuation Year]]=2016,(Table1[[#This Row],[Total Construction Cost ($)]]+Table1[[#This Row],[Land Value]])*('General Input Sheet'!$G$38/'General Input Sheet'!$G$43),Table1[[#This Row],[Total Construction Cost ($)]]+Table1[[#This Row],[Land Value]]),0)</f>
        <v>186382</v>
      </c>
      <c r="P2246" s="123" t="str" cm="1">
        <f t="array" ref="P2246">_xlfn.IFS(Table1[[#This Row],[Asset Class]]&lt;&gt;"Local","y",P$11=$E2246,"y",Table1[[#This Row],[Asset Class]]="Local","")</f>
        <v>y</v>
      </c>
      <c r="Q2246" s="86" t="str" cm="1">
        <f t="array" ref="Q2246">_xlfn.IFS(Table1[[#This Row],[Asset Class]]&lt;&gt;"Local","y",Q$11=$E2246,"y",Table1[[#This Row],[Asset Class]]="Local","")</f>
        <v/>
      </c>
      <c r="R2246" s="86" t="str" cm="1">
        <f t="array" ref="R2246">_xlfn.IFS(Table1[[#This Row],[Asset Class]]&lt;&gt;"Local","y",R$11=$E2246,"y",Table1[[#This Row],[Asset Class]]="Local","")</f>
        <v/>
      </c>
      <c r="S2246" s="341" t="str" cm="1">
        <f t="array" ref="S2246">_xlfn.IFS(Table1[[#This Row],[Asset Class]]&lt;&gt;"Local","y",S$11=$E2246,"y",Table1[[#This Row],[Asset Class]]="Local","")</f>
        <v/>
      </c>
      <c r="T2246" s="50"/>
      <c r="U2246" s="95">
        <f>IF(Table1[[#This Row],[Asset Class]]&lt;&gt;"Local",0.25,IF(P2246="y",1,""))</f>
        <v>1</v>
      </c>
      <c r="V2246" s="415" t="str">
        <f>IF(Table1[[#This Row],[Asset Class]]&lt;&gt;"Local",0.25,IF(Q2246="y",1,""))</f>
        <v/>
      </c>
      <c r="W2246" s="415" t="str">
        <f>IF(Table1[[#This Row],[Asset Class]]&lt;&gt;"Local",0.25,IF(R2246="y",1,""))</f>
        <v/>
      </c>
      <c r="X2246" s="415" t="str">
        <f>IF(Table1[[#This Row],[Asset Class]]&lt;&gt;"Local",0.25,IF(S2246="y",1,""))</f>
        <v/>
      </c>
      <c r="Y2246" s="95">
        <f t="shared" si="204"/>
        <v>1</v>
      </c>
      <c r="Z2246" s="50"/>
      <c r="AA2246" s="257">
        <f t="shared" si="205"/>
        <v>186382</v>
      </c>
      <c r="AB2246" s="258" t="str">
        <f t="shared" si="206"/>
        <v/>
      </c>
      <c r="AC2246" s="258" t="str">
        <f t="shared" si="207"/>
        <v/>
      </c>
      <c r="AD2246" s="258" t="str">
        <f t="shared" si="208"/>
        <v/>
      </c>
      <c r="AE2246" s="259">
        <f t="shared" si="209"/>
        <v>186382</v>
      </c>
    </row>
    <row r="2247" spans="1:31">
      <c r="A2247" s="26"/>
      <c r="B2247" s="210" t="s">
        <v>3920</v>
      </c>
      <c r="C2247" s="211" t="s">
        <v>3921</v>
      </c>
      <c r="D2247" s="211" t="s">
        <v>111</v>
      </c>
      <c r="E2247" s="211" t="s">
        <v>107</v>
      </c>
      <c r="F2247" s="241" t="s">
        <v>103</v>
      </c>
      <c r="G2247" s="357">
        <v>0.5</v>
      </c>
      <c r="H2247" s="360">
        <v>4244.5782765937583</v>
      </c>
      <c r="I2247" s="365">
        <v>111.62041035606889</v>
      </c>
      <c r="J2247" s="332">
        <f>Table1[[#This Row],[Embellishment Area (m2)]]*Table1[[#This Row],[Construction Unit Rate ($/m)]]*Table1[[#This Row],[Embellishment Area Factor]]</f>
        <v>236890.7845109255</v>
      </c>
      <c r="K2247" s="246">
        <v>0</v>
      </c>
      <c r="L2247" s="337">
        <v>66.125722619436161</v>
      </c>
      <c r="M2247" s="88">
        <f>Table1[[#This Row],[Size of land (m2)]]*Table1[[#This Row],[Land Unit Rate ($/m2)]]</f>
        <v>0</v>
      </c>
      <c r="N2247" s="244">
        <v>2021</v>
      </c>
      <c r="O2247" s="202">
        <f>ROUND(IF(Table1[[#This Row],[Valuation Year]]=2016,(Table1[[#This Row],[Total Construction Cost ($)]]+Table1[[#This Row],[Land Value]])*('General Input Sheet'!$G$38/'General Input Sheet'!$G$43),Table1[[#This Row],[Total Construction Cost ($)]]+Table1[[#This Row],[Land Value]]),0)</f>
        <v>236891</v>
      </c>
      <c r="P2247" s="123" t="str" cm="1">
        <f t="array" ref="P2247">_xlfn.IFS(Table1[[#This Row],[Asset Class]]&lt;&gt;"Local","y",P$11=$E2247,"y",Table1[[#This Row],[Asset Class]]="Local","")</f>
        <v>y</v>
      </c>
      <c r="Q2247" s="86" t="str" cm="1">
        <f t="array" ref="Q2247">_xlfn.IFS(Table1[[#This Row],[Asset Class]]&lt;&gt;"Local","y",Q$11=$E2247,"y",Table1[[#This Row],[Asset Class]]="Local","")</f>
        <v/>
      </c>
      <c r="R2247" s="86" t="str" cm="1">
        <f t="array" ref="R2247">_xlfn.IFS(Table1[[#This Row],[Asset Class]]&lt;&gt;"Local","y",R$11=$E2247,"y",Table1[[#This Row],[Asset Class]]="Local","")</f>
        <v/>
      </c>
      <c r="S2247" s="341" t="str" cm="1">
        <f t="array" ref="S2247">_xlfn.IFS(Table1[[#This Row],[Asset Class]]&lt;&gt;"Local","y",S$11=$E2247,"y",Table1[[#This Row],[Asset Class]]="Local","")</f>
        <v/>
      </c>
      <c r="T2247" s="50"/>
      <c r="U2247" s="95">
        <f>IF(Table1[[#This Row],[Asset Class]]&lt;&gt;"Local",0.25,IF(P2247="y",1,""))</f>
        <v>1</v>
      </c>
      <c r="V2247" s="415" t="str">
        <f>IF(Table1[[#This Row],[Asset Class]]&lt;&gt;"Local",0.25,IF(Q2247="y",1,""))</f>
        <v/>
      </c>
      <c r="W2247" s="415" t="str">
        <f>IF(Table1[[#This Row],[Asset Class]]&lt;&gt;"Local",0.25,IF(R2247="y",1,""))</f>
        <v/>
      </c>
      <c r="X2247" s="415" t="str">
        <f>IF(Table1[[#This Row],[Asset Class]]&lt;&gt;"Local",0.25,IF(S2247="y",1,""))</f>
        <v/>
      </c>
      <c r="Y2247" s="95">
        <f t="shared" si="204"/>
        <v>1</v>
      </c>
      <c r="Z2247" s="50"/>
      <c r="AA2247" s="257">
        <f t="shared" si="205"/>
        <v>236891</v>
      </c>
      <c r="AB2247" s="258" t="str">
        <f t="shared" si="206"/>
        <v/>
      </c>
      <c r="AC2247" s="258" t="str">
        <f t="shared" si="207"/>
        <v/>
      </c>
      <c r="AD2247" s="258" t="str">
        <f t="shared" si="208"/>
        <v/>
      </c>
      <c r="AE2247" s="259">
        <f t="shared" si="209"/>
        <v>236891</v>
      </c>
    </row>
    <row r="2248" spans="1:31">
      <c r="A2248" s="26"/>
      <c r="B2248" s="210" t="s">
        <v>3922</v>
      </c>
      <c r="C2248" s="211" t="s">
        <v>3923</v>
      </c>
      <c r="D2248" s="211" t="s">
        <v>111</v>
      </c>
      <c r="E2248" s="211" t="s">
        <v>107</v>
      </c>
      <c r="F2248" s="241" t="s">
        <v>108</v>
      </c>
      <c r="G2248" s="357">
        <v>0.5</v>
      </c>
      <c r="H2248" s="360">
        <v>32688.673558257211</v>
      </c>
      <c r="I2248" s="365">
        <v>111.62041035606889</v>
      </c>
      <c r="J2248" s="332">
        <f>Table1[[#This Row],[Embellishment Area (m2)]]*Table1[[#This Row],[Construction Unit Rate ($/m)]]*Table1[[#This Row],[Embellishment Area Factor]]</f>
        <v>1824361.5782841241</v>
      </c>
      <c r="K2248" s="246">
        <v>0</v>
      </c>
      <c r="L2248" s="337">
        <v>66.125722619436161</v>
      </c>
      <c r="M2248" s="88">
        <f>Table1[[#This Row],[Size of land (m2)]]*Table1[[#This Row],[Land Unit Rate ($/m2)]]</f>
        <v>0</v>
      </c>
      <c r="N2248" s="244">
        <v>2021</v>
      </c>
      <c r="O2248" s="202">
        <f>ROUND(IF(Table1[[#This Row],[Valuation Year]]=2016,(Table1[[#This Row],[Total Construction Cost ($)]]+Table1[[#This Row],[Land Value]])*('General Input Sheet'!$G$38/'General Input Sheet'!$G$43),Table1[[#This Row],[Total Construction Cost ($)]]+Table1[[#This Row],[Land Value]]),0)</f>
        <v>1824362</v>
      </c>
      <c r="P2248" s="123" t="str" cm="1">
        <f t="array" ref="P2248">_xlfn.IFS(Table1[[#This Row],[Asset Class]]&lt;&gt;"Local","y",P$11=$E2248,"y",Table1[[#This Row],[Asset Class]]="Local","")</f>
        <v>y</v>
      </c>
      <c r="Q2248" s="86" t="str" cm="1">
        <f t="array" ref="Q2248">_xlfn.IFS(Table1[[#This Row],[Asset Class]]&lt;&gt;"Local","y",Q$11=$E2248,"y",Table1[[#This Row],[Asset Class]]="Local","")</f>
        <v/>
      </c>
      <c r="R2248" s="86" t="str" cm="1">
        <f t="array" ref="R2248">_xlfn.IFS(Table1[[#This Row],[Asset Class]]&lt;&gt;"Local","y",R$11=$E2248,"y",Table1[[#This Row],[Asset Class]]="Local","")</f>
        <v/>
      </c>
      <c r="S2248" s="341" t="str" cm="1">
        <f t="array" ref="S2248">_xlfn.IFS(Table1[[#This Row],[Asset Class]]&lt;&gt;"Local","y",S$11=$E2248,"y",Table1[[#This Row],[Asset Class]]="Local","")</f>
        <v/>
      </c>
      <c r="T2248" s="50"/>
      <c r="U2248" s="95">
        <f>IF(Table1[[#This Row],[Asset Class]]&lt;&gt;"Local",0.25,IF(P2248="y",1,""))</f>
        <v>1</v>
      </c>
      <c r="V2248" s="415" t="str">
        <f>IF(Table1[[#This Row],[Asset Class]]&lt;&gt;"Local",0.25,IF(Q2248="y",1,""))</f>
        <v/>
      </c>
      <c r="W2248" s="415" t="str">
        <f>IF(Table1[[#This Row],[Asset Class]]&lt;&gt;"Local",0.25,IF(R2248="y",1,""))</f>
        <v/>
      </c>
      <c r="X2248" s="415" t="str">
        <f>IF(Table1[[#This Row],[Asset Class]]&lt;&gt;"Local",0.25,IF(S2248="y",1,""))</f>
        <v/>
      </c>
      <c r="Y2248" s="95">
        <f t="shared" si="204"/>
        <v>1</v>
      </c>
      <c r="Z2248" s="50"/>
      <c r="AA2248" s="257">
        <f t="shared" si="205"/>
        <v>1824362</v>
      </c>
      <c r="AB2248" s="258" t="str">
        <f t="shared" si="206"/>
        <v/>
      </c>
      <c r="AC2248" s="258" t="str">
        <f t="shared" si="207"/>
        <v/>
      </c>
      <c r="AD2248" s="258" t="str">
        <f t="shared" si="208"/>
        <v/>
      </c>
      <c r="AE2248" s="259">
        <f t="shared" si="209"/>
        <v>1824362</v>
      </c>
    </row>
    <row r="2249" spans="1:31">
      <c r="A2249" s="26"/>
      <c r="B2249" s="210" t="s">
        <v>3924</v>
      </c>
      <c r="C2249" s="211" t="s">
        <v>3925</v>
      </c>
      <c r="D2249" s="211" t="s">
        <v>111</v>
      </c>
      <c r="E2249" s="211" t="s">
        <v>107</v>
      </c>
      <c r="F2249" s="241" t="s">
        <v>103</v>
      </c>
      <c r="G2249" s="357">
        <v>0.5</v>
      </c>
      <c r="H2249" s="360">
        <v>7277.6366395484947</v>
      </c>
      <c r="I2249" s="365">
        <v>111.62041035606889</v>
      </c>
      <c r="J2249" s="332">
        <f>Table1[[#This Row],[Embellishment Area (m2)]]*Table1[[#This Row],[Construction Unit Rate ($/m)]]*Table1[[#This Row],[Embellishment Area Factor]]</f>
        <v>406166.39406438259</v>
      </c>
      <c r="K2249" s="246">
        <v>0</v>
      </c>
      <c r="L2249" s="337">
        <v>66.125722619436161</v>
      </c>
      <c r="M2249" s="88">
        <f>Table1[[#This Row],[Size of land (m2)]]*Table1[[#This Row],[Land Unit Rate ($/m2)]]</f>
        <v>0</v>
      </c>
      <c r="N2249" s="244">
        <v>2021</v>
      </c>
      <c r="O2249" s="202">
        <f>ROUND(IF(Table1[[#This Row],[Valuation Year]]=2016,(Table1[[#This Row],[Total Construction Cost ($)]]+Table1[[#This Row],[Land Value]])*('General Input Sheet'!$G$38/'General Input Sheet'!$G$43),Table1[[#This Row],[Total Construction Cost ($)]]+Table1[[#This Row],[Land Value]]),0)</f>
        <v>406166</v>
      </c>
      <c r="P2249" s="123" t="str" cm="1">
        <f t="array" ref="P2249">_xlfn.IFS(Table1[[#This Row],[Asset Class]]&lt;&gt;"Local","y",P$11=$E2249,"y",Table1[[#This Row],[Asset Class]]="Local","")</f>
        <v>y</v>
      </c>
      <c r="Q2249" s="86" t="str" cm="1">
        <f t="array" ref="Q2249">_xlfn.IFS(Table1[[#This Row],[Asset Class]]&lt;&gt;"Local","y",Q$11=$E2249,"y",Table1[[#This Row],[Asset Class]]="Local","")</f>
        <v/>
      </c>
      <c r="R2249" s="86" t="str" cm="1">
        <f t="array" ref="R2249">_xlfn.IFS(Table1[[#This Row],[Asset Class]]&lt;&gt;"Local","y",R$11=$E2249,"y",Table1[[#This Row],[Asset Class]]="Local","")</f>
        <v/>
      </c>
      <c r="S2249" s="341" t="str" cm="1">
        <f t="array" ref="S2249">_xlfn.IFS(Table1[[#This Row],[Asset Class]]&lt;&gt;"Local","y",S$11=$E2249,"y",Table1[[#This Row],[Asset Class]]="Local","")</f>
        <v/>
      </c>
      <c r="T2249" s="50"/>
      <c r="U2249" s="95">
        <f>IF(Table1[[#This Row],[Asset Class]]&lt;&gt;"Local",0.25,IF(P2249="y",1,""))</f>
        <v>1</v>
      </c>
      <c r="V2249" s="415" t="str">
        <f>IF(Table1[[#This Row],[Asset Class]]&lt;&gt;"Local",0.25,IF(Q2249="y",1,""))</f>
        <v/>
      </c>
      <c r="W2249" s="415" t="str">
        <f>IF(Table1[[#This Row],[Asset Class]]&lt;&gt;"Local",0.25,IF(R2249="y",1,""))</f>
        <v/>
      </c>
      <c r="X2249" s="415" t="str">
        <f>IF(Table1[[#This Row],[Asset Class]]&lt;&gt;"Local",0.25,IF(S2249="y",1,""))</f>
        <v/>
      </c>
      <c r="Y2249" s="95">
        <f t="shared" si="204"/>
        <v>1</v>
      </c>
      <c r="Z2249" s="50"/>
      <c r="AA2249" s="257">
        <f t="shared" si="205"/>
        <v>406166</v>
      </c>
      <c r="AB2249" s="258" t="str">
        <f t="shared" si="206"/>
        <v/>
      </c>
      <c r="AC2249" s="258" t="str">
        <f t="shared" si="207"/>
        <v/>
      </c>
      <c r="AD2249" s="258" t="str">
        <f t="shared" si="208"/>
        <v/>
      </c>
      <c r="AE2249" s="259">
        <f t="shared" si="209"/>
        <v>406166</v>
      </c>
    </row>
    <row r="2250" spans="1:31">
      <c r="A2250" s="26"/>
      <c r="B2250" s="210" t="s">
        <v>3926</v>
      </c>
      <c r="C2250" s="211" t="s">
        <v>3927</v>
      </c>
      <c r="D2250" s="211" t="s">
        <v>111</v>
      </c>
      <c r="E2250" s="211" t="s">
        <v>143</v>
      </c>
      <c r="F2250" s="241" t="s">
        <v>103</v>
      </c>
      <c r="G2250" s="357">
        <v>0.5</v>
      </c>
      <c r="H2250" s="360">
        <v>4849.4040242044603</v>
      </c>
      <c r="I2250" s="365">
        <v>115.6419902144599</v>
      </c>
      <c r="J2250" s="332">
        <f>Table1[[#This Row],[Embellishment Area (m2)]]*Table1[[#This Row],[Construction Unit Rate ($/m)]]*Table1[[#This Row],[Embellishment Area Factor]]</f>
        <v>280397.36635650729</v>
      </c>
      <c r="K2250" s="246">
        <v>0</v>
      </c>
      <c r="L2250" s="337">
        <v>85.331826959272703</v>
      </c>
      <c r="M2250" s="88">
        <f>Table1[[#This Row],[Size of land (m2)]]*Table1[[#This Row],[Land Unit Rate ($/m2)]]</f>
        <v>0</v>
      </c>
      <c r="N2250" s="244">
        <v>2021</v>
      </c>
      <c r="O2250" s="202">
        <f>ROUND(IF(Table1[[#This Row],[Valuation Year]]=2016,(Table1[[#This Row],[Total Construction Cost ($)]]+Table1[[#This Row],[Land Value]])*('General Input Sheet'!$G$38/'General Input Sheet'!$G$43),Table1[[#This Row],[Total Construction Cost ($)]]+Table1[[#This Row],[Land Value]]),0)</f>
        <v>280397</v>
      </c>
      <c r="P2250" s="123" t="str" cm="1">
        <f t="array" ref="P2250">_xlfn.IFS(Table1[[#This Row],[Asset Class]]&lt;&gt;"Local","y",P$11=$E2250,"y",Table1[[#This Row],[Asset Class]]="Local","")</f>
        <v/>
      </c>
      <c r="Q2250" s="86" t="str" cm="1">
        <f t="array" ref="Q2250">_xlfn.IFS(Table1[[#This Row],[Asset Class]]&lt;&gt;"Local","y",Q$11=$E2250,"y",Table1[[#This Row],[Asset Class]]="Local","")</f>
        <v>y</v>
      </c>
      <c r="R2250" s="86" t="str" cm="1">
        <f t="array" ref="R2250">_xlfn.IFS(Table1[[#This Row],[Asset Class]]&lt;&gt;"Local","y",R$11=$E2250,"y",Table1[[#This Row],[Asset Class]]="Local","")</f>
        <v/>
      </c>
      <c r="S2250" s="341" t="str" cm="1">
        <f t="array" ref="S2250">_xlfn.IFS(Table1[[#This Row],[Asset Class]]&lt;&gt;"Local","y",S$11=$E2250,"y",Table1[[#This Row],[Asset Class]]="Local","")</f>
        <v/>
      </c>
      <c r="T2250" s="50"/>
      <c r="U2250" s="95" t="str">
        <f>IF(Table1[[#This Row],[Asset Class]]&lt;&gt;"Local",0.25,IF(P2250="y",1,""))</f>
        <v/>
      </c>
      <c r="V2250" s="415">
        <f>IF(Table1[[#This Row],[Asset Class]]&lt;&gt;"Local",0.25,IF(Q2250="y",1,""))</f>
        <v>1</v>
      </c>
      <c r="W2250" s="415" t="str">
        <f>IF(Table1[[#This Row],[Asset Class]]&lt;&gt;"Local",0.25,IF(R2250="y",1,""))</f>
        <v/>
      </c>
      <c r="X2250" s="415" t="str">
        <f>IF(Table1[[#This Row],[Asset Class]]&lt;&gt;"Local",0.25,IF(S2250="y",1,""))</f>
        <v/>
      </c>
      <c r="Y2250" s="95">
        <f t="shared" si="204"/>
        <v>1</v>
      </c>
      <c r="Z2250" s="50"/>
      <c r="AA2250" s="257" t="str">
        <f t="shared" si="205"/>
        <v/>
      </c>
      <c r="AB2250" s="258">
        <f t="shared" si="206"/>
        <v>280397</v>
      </c>
      <c r="AC2250" s="258" t="str">
        <f t="shared" si="207"/>
        <v/>
      </c>
      <c r="AD2250" s="258" t="str">
        <f t="shared" si="208"/>
        <v/>
      </c>
      <c r="AE2250" s="259">
        <f t="shared" si="209"/>
        <v>280397</v>
      </c>
    </row>
    <row r="2251" spans="1:31">
      <c r="A2251" s="26"/>
      <c r="B2251" s="210" t="s">
        <v>3928</v>
      </c>
      <c r="C2251" s="211" t="s">
        <v>3929</v>
      </c>
      <c r="D2251" s="211" t="s">
        <v>111</v>
      </c>
      <c r="E2251" s="211" t="s">
        <v>102</v>
      </c>
      <c r="F2251" s="241" t="s">
        <v>103</v>
      </c>
      <c r="G2251" s="357">
        <v>0.5</v>
      </c>
      <c r="H2251" s="361">
        <v>9007.7177786429693</v>
      </c>
      <c r="I2251" s="365">
        <v>143.96305955739601</v>
      </c>
      <c r="J2251" s="332">
        <f>Table1[[#This Row],[Embellishment Area (m2)]]*Table1[[#This Row],[Construction Unit Rate ($/m)]]*Table1[[#This Row],[Embellishment Area Factor]]</f>
        <v>648389.30552149634</v>
      </c>
      <c r="K2251" s="248">
        <v>0</v>
      </c>
      <c r="L2251" s="337">
        <v>39.027494808321961</v>
      </c>
      <c r="M2251" s="88">
        <f>Table1[[#This Row],[Size of land (m2)]]*Table1[[#This Row],[Land Unit Rate ($/m2)]]</f>
        <v>0</v>
      </c>
      <c r="N2251" s="244">
        <v>2021</v>
      </c>
      <c r="O2251" s="88">
        <f>ROUND(IF(Table1[[#This Row],[Valuation Year]]=2016,(Table1[[#This Row],[Total Construction Cost ($)]]+Table1[[#This Row],[Land Value]])*('General Input Sheet'!$G$38/'General Input Sheet'!$G$43),Table1[[#This Row],[Total Construction Cost ($)]]+Table1[[#This Row],[Land Value]]),0)</f>
        <v>648389</v>
      </c>
      <c r="P2251" s="123" t="str" cm="1">
        <f t="array" ref="P2251">_xlfn.IFS(Table1[[#This Row],[Asset Class]]&lt;&gt;"Local","y",P$11=$E2251,"y",Table1[[#This Row],[Asset Class]]="Local","")</f>
        <v/>
      </c>
      <c r="Q2251" s="86" t="str" cm="1">
        <f t="array" ref="Q2251">_xlfn.IFS(Table1[[#This Row],[Asset Class]]&lt;&gt;"Local","y",Q$11=$E2251,"y",Table1[[#This Row],[Asset Class]]="Local","")</f>
        <v/>
      </c>
      <c r="R2251" s="86" t="str" cm="1">
        <f t="array" ref="R2251">_xlfn.IFS(Table1[[#This Row],[Asset Class]]&lt;&gt;"Local","y",R$11=$E2251,"y",Table1[[#This Row],[Asset Class]]="Local","")</f>
        <v>y</v>
      </c>
      <c r="S2251" s="341" t="str" cm="1">
        <f t="array" ref="S2251">_xlfn.IFS(Table1[[#This Row],[Asset Class]]&lt;&gt;"Local","y",S$11=$E2251,"y",Table1[[#This Row],[Asset Class]]="Local","")</f>
        <v/>
      </c>
      <c r="T2251" s="50"/>
      <c r="U2251" s="95" t="str">
        <f>IF(Table1[[#This Row],[Asset Class]]&lt;&gt;"Local",0.25,IF(P2251="y",1,""))</f>
        <v/>
      </c>
      <c r="V2251" s="415" t="str">
        <f>IF(Table1[[#This Row],[Asset Class]]&lt;&gt;"Local",0.25,IF(Q2251="y",1,""))</f>
        <v/>
      </c>
      <c r="W2251" s="415">
        <f>IF(Table1[[#This Row],[Asset Class]]&lt;&gt;"Local",0.25,IF(R2251="y",1,""))</f>
        <v>1</v>
      </c>
      <c r="X2251" s="415" t="str">
        <f>IF(Table1[[#This Row],[Asset Class]]&lt;&gt;"Local",0.25,IF(S2251="y",1,""))</f>
        <v/>
      </c>
      <c r="Y2251" s="95">
        <f t="shared" si="204"/>
        <v>1</v>
      </c>
      <c r="Z2251" s="50"/>
      <c r="AA2251" s="257" t="str">
        <f t="shared" si="205"/>
        <v/>
      </c>
      <c r="AB2251" s="258" t="str">
        <f t="shared" si="206"/>
        <v/>
      </c>
      <c r="AC2251" s="258">
        <f t="shared" si="207"/>
        <v>648389</v>
      </c>
      <c r="AD2251" s="258" t="str">
        <f t="shared" si="208"/>
        <v/>
      </c>
      <c r="AE2251" s="259">
        <f t="shared" si="209"/>
        <v>648389</v>
      </c>
    </row>
    <row r="2252" spans="1:31">
      <c r="A2252" s="26"/>
      <c r="B2252" s="210" t="s">
        <v>3930</v>
      </c>
      <c r="C2252" s="211" t="s">
        <v>3931</v>
      </c>
      <c r="D2252" s="211" t="s">
        <v>111</v>
      </c>
      <c r="E2252" s="211" t="s">
        <v>102</v>
      </c>
      <c r="F2252" s="241" t="s">
        <v>103</v>
      </c>
      <c r="G2252" s="357">
        <v>0.5</v>
      </c>
      <c r="H2252" s="360">
        <v>6437.9227069374747</v>
      </c>
      <c r="I2252" s="365">
        <v>143.96305955739601</v>
      </c>
      <c r="J2252" s="332">
        <f>Table1[[#This Row],[Embellishment Area (m2)]]*Table1[[#This Row],[Construction Unit Rate ($/m)]]*Table1[[#This Row],[Embellishment Area Factor]]</f>
        <v>463411.5250423759</v>
      </c>
      <c r="K2252" s="246">
        <v>0</v>
      </c>
      <c r="L2252" s="337">
        <v>39.027494808321961</v>
      </c>
      <c r="M2252" s="88">
        <f>Table1[[#This Row],[Size of land (m2)]]*Table1[[#This Row],[Land Unit Rate ($/m2)]]</f>
        <v>0</v>
      </c>
      <c r="N2252" s="244">
        <v>2021</v>
      </c>
      <c r="O2252" s="202">
        <f>ROUND(IF(Table1[[#This Row],[Valuation Year]]=2016,(Table1[[#This Row],[Total Construction Cost ($)]]+Table1[[#This Row],[Land Value]])*('General Input Sheet'!$G$38/'General Input Sheet'!$G$43),Table1[[#This Row],[Total Construction Cost ($)]]+Table1[[#This Row],[Land Value]]),0)</f>
        <v>463412</v>
      </c>
      <c r="P2252" s="123" t="str" cm="1">
        <f t="array" ref="P2252">_xlfn.IFS(Table1[[#This Row],[Asset Class]]&lt;&gt;"Local","y",P$11=$E2252,"y",Table1[[#This Row],[Asset Class]]="Local","")</f>
        <v/>
      </c>
      <c r="Q2252" s="86" t="str" cm="1">
        <f t="array" ref="Q2252">_xlfn.IFS(Table1[[#This Row],[Asset Class]]&lt;&gt;"Local","y",Q$11=$E2252,"y",Table1[[#This Row],[Asset Class]]="Local","")</f>
        <v/>
      </c>
      <c r="R2252" s="86" t="str" cm="1">
        <f t="array" ref="R2252">_xlfn.IFS(Table1[[#This Row],[Asset Class]]&lt;&gt;"Local","y",R$11=$E2252,"y",Table1[[#This Row],[Asset Class]]="Local","")</f>
        <v>y</v>
      </c>
      <c r="S2252" s="341" t="str" cm="1">
        <f t="array" ref="S2252">_xlfn.IFS(Table1[[#This Row],[Asset Class]]&lt;&gt;"Local","y",S$11=$E2252,"y",Table1[[#This Row],[Asset Class]]="Local","")</f>
        <v/>
      </c>
      <c r="T2252" s="50"/>
      <c r="U2252" s="95" t="str">
        <f>IF(Table1[[#This Row],[Asset Class]]&lt;&gt;"Local",0.25,IF(P2252="y",1,""))</f>
        <v/>
      </c>
      <c r="V2252" s="415" t="str">
        <f>IF(Table1[[#This Row],[Asset Class]]&lt;&gt;"Local",0.25,IF(Q2252="y",1,""))</f>
        <v/>
      </c>
      <c r="W2252" s="415">
        <f>IF(Table1[[#This Row],[Asset Class]]&lt;&gt;"Local",0.25,IF(R2252="y",1,""))</f>
        <v>1</v>
      </c>
      <c r="X2252" s="415" t="str">
        <f>IF(Table1[[#This Row],[Asset Class]]&lt;&gt;"Local",0.25,IF(S2252="y",1,""))</f>
        <v/>
      </c>
      <c r="Y2252" s="95">
        <f t="shared" si="204"/>
        <v>1</v>
      </c>
      <c r="Z2252" s="50"/>
      <c r="AA2252" s="257" t="str">
        <f t="shared" si="205"/>
        <v/>
      </c>
      <c r="AB2252" s="258" t="str">
        <f t="shared" si="206"/>
        <v/>
      </c>
      <c r="AC2252" s="258">
        <f t="shared" si="207"/>
        <v>463412</v>
      </c>
      <c r="AD2252" s="258" t="str">
        <f t="shared" si="208"/>
        <v/>
      </c>
      <c r="AE2252" s="259">
        <f t="shared" si="209"/>
        <v>463412</v>
      </c>
    </row>
    <row r="2253" spans="1:31">
      <c r="A2253" s="26"/>
      <c r="B2253" s="210" t="s">
        <v>3932</v>
      </c>
      <c r="C2253" s="211" t="s">
        <v>3933</v>
      </c>
      <c r="D2253" s="211" t="s">
        <v>111</v>
      </c>
      <c r="E2253" s="211" t="s">
        <v>102</v>
      </c>
      <c r="F2253" s="241" t="s">
        <v>108</v>
      </c>
      <c r="G2253" s="357">
        <v>0.5</v>
      </c>
      <c r="H2253" s="360">
        <v>6550.8549781238953</v>
      </c>
      <c r="I2253" s="365">
        <v>143.96305955739601</v>
      </c>
      <c r="J2253" s="332">
        <f>Table1[[#This Row],[Embellishment Area (m2)]]*Table1[[#This Row],[Construction Unit Rate ($/m)]]*Table1[[#This Row],[Embellishment Area Factor]]</f>
        <v>471540.56268375722</v>
      </c>
      <c r="K2253" s="246">
        <v>13101.709956247791</v>
      </c>
      <c r="L2253" s="337">
        <v>39.027494808321961</v>
      </c>
      <c r="M2253" s="88">
        <f>Table1[[#This Row],[Size of land (m2)]]*Table1[[#This Row],[Land Unit Rate ($/m2)]]</f>
        <v>511326.91729760083</v>
      </c>
      <c r="N2253" s="244">
        <v>2021</v>
      </c>
      <c r="O2253" s="202">
        <f>ROUND(IF(Table1[[#This Row],[Valuation Year]]=2016,(Table1[[#This Row],[Total Construction Cost ($)]]+Table1[[#This Row],[Land Value]])*('General Input Sheet'!$G$38/'General Input Sheet'!$G$43),Table1[[#This Row],[Total Construction Cost ($)]]+Table1[[#This Row],[Land Value]]),0)</f>
        <v>982867</v>
      </c>
      <c r="P2253" s="123" t="str" cm="1">
        <f t="array" ref="P2253">_xlfn.IFS(Table1[[#This Row],[Asset Class]]&lt;&gt;"Local","y",P$11=$E2253,"y",Table1[[#This Row],[Asset Class]]="Local","")</f>
        <v/>
      </c>
      <c r="Q2253" s="86" t="str" cm="1">
        <f t="array" ref="Q2253">_xlfn.IFS(Table1[[#This Row],[Asset Class]]&lt;&gt;"Local","y",Q$11=$E2253,"y",Table1[[#This Row],[Asset Class]]="Local","")</f>
        <v/>
      </c>
      <c r="R2253" s="86" t="str" cm="1">
        <f t="array" ref="R2253">_xlfn.IFS(Table1[[#This Row],[Asset Class]]&lt;&gt;"Local","y",R$11=$E2253,"y",Table1[[#This Row],[Asset Class]]="Local","")</f>
        <v>y</v>
      </c>
      <c r="S2253" s="341" t="str" cm="1">
        <f t="array" ref="S2253">_xlfn.IFS(Table1[[#This Row],[Asset Class]]&lt;&gt;"Local","y",S$11=$E2253,"y",Table1[[#This Row],[Asset Class]]="Local","")</f>
        <v/>
      </c>
      <c r="T2253" s="50"/>
      <c r="U2253" s="95" t="str">
        <f>IF(Table1[[#This Row],[Asset Class]]&lt;&gt;"Local",0.25,IF(P2253="y",1,""))</f>
        <v/>
      </c>
      <c r="V2253" s="415" t="str">
        <f>IF(Table1[[#This Row],[Asset Class]]&lt;&gt;"Local",0.25,IF(Q2253="y",1,""))</f>
        <v/>
      </c>
      <c r="W2253" s="415">
        <f>IF(Table1[[#This Row],[Asset Class]]&lt;&gt;"Local",0.25,IF(R2253="y",1,""))</f>
        <v>1</v>
      </c>
      <c r="X2253" s="415" t="str">
        <f>IF(Table1[[#This Row],[Asset Class]]&lt;&gt;"Local",0.25,IF(S2253="y",1,""))</f>
        <v/>
      </c>
      <c r="Y2253" s="95">
        <f t="shared" si="204"/>
        <v>1</v>
      </c>
      <c r="Z2253" s="50"/>
      <c r="AA2253" s="257" t="str">
        <f t="shared" si="205"/>
        <v/>
      </c>
      <c r="AB2253" s="258" t="str">
        <f t="shared" si="206"/>
        <v/>
      </c>
      <c r="AC2253" s="258">
        <f t="shared" si="207"/>
        <v>982867</v>
      </c>
      <c r="AD2253" s="258" t="str">
        <f t="shared" si="208"/>
        <v/>
      </c>
      <c r="AE2253" s="259">
        <f t="shared" si="209"/>
        <v>982867</v>
      </c>
    </row>
    <row r="2254" spans="1:31">
      <c r="A2254" s="26"/>
      <c r="B2254" s="210" t="s">
        <v>3934</v>
      </c>
      <c r="C2254" s="211" t="s">
        <v>3935</v>
      </c>
      <c r="D2254" s="211" t="s">
        <v>106</v>
      </c>
      <c r="E2254" s="211" t="s">
        <v>114</v>
      </c>
      <c r="F2254" s="241" t="s">
        <v>136</v>
      </c>
      <c r="G2254" s="357">
        <v>0.5</v>
      </c>
      <c r="H2254" s="360">
        <v>31172.512350896024</v>
      </c>
      <c r="I2254" s="365">
        <v>566.28724924743767</v>
      </c>
      <c r="J2254" s="332">
        <f>Table1[[#This Row],[Embellishment Area (m2)]]*Table1[[#This Row],[Construction Unit Rate ($/m)]]*Table1[[#This Row],[Embellishment Area Factor]]</f>
        <v>8826298.1356603429</v>
      </c>
      <c r="K2254" s="246">
        <v>0</v>
      </c>
      <c r="L2254" s="337">
        <v>75.676903388107434</v>
      </c>
      <c r="M2254" s="88">
        <f>Table1[[#This Row],[Size of land (m2)]]*Table1[[#This Row],[Land Unit Rate ($/m2)]]</f>
        <v>0</v>
      </c>
      <c r="N2254" s="244">
        <v>2021</v>
      </c>
      <c r="O2254" s="202">
        <f>ROUND(IF(Table1[[#This Row],[Valuation Year]]=2016,(Table1[[#This Row],[Total Construction Cost ($)]]+Table1[[#This Row],[Land Value]])*('General Input Sheet'!$G$38/'General Input Sheet'!$G$43),Table1[[#This Row],[Total Construction Cost ($)]]+Table1[[#This Row],[Land Value]]),0)</f>
        <v>8826298</v>
      </c>
      <c r="P2254" s="123" t="str" cm="1">
        <f t="array" ref="P2254">_xlfn.IFS(Table1[[#This Row],[Asset Class]]&lt;&gt;"Local","y",P$11=$E2254,"y",Table1[[#This Row],[Asset Class]]="Local","")</f>
        <v>y</v>
      </c>
      <c r="Q2254" s="86" t="str" cm="1">
        <f t="array" ref="Q2254">_xlfn.IFS(Table1[[#This Row],[Asset Class]]&lt;&gt;"Local","y",Q$11=$E2254,"y",Table1[[#This Row],[Asset Class]]="Local","")</f>
        <v>y</v>
      </c>
      <c r="R2254" s="86" t="str" cm="1">
        <f t="array" ref="R2254">_xlfn.IFS(Table1[[#This Row],[Asset Class]]&lt;&gt;"Local","y",R$11=$E2254,"y",Table1[[#This Row],[Asset Class]]="Local","")</f>
        <v>y</v>
      </c>
      <c r="S2254" s="341" t="str" cm="1">
        <f t="array" ref="S2254">_xlfn.IFS(Table1[[#This Row],[Asset Class]]&lt;&gt;"Local","y",S$11=$E2254,"y",Table1[[#This Row],[Asset Class]]="Local","")</f>
        <v>y</v>
      </c>
      <c r="T2254" s="50"/>
      <c r="U2254" s="95">
        <f>IF(Table1[[#This Row],[Asset Class]]&lt;&gt;"Local",0.25,IF(P2254="y",1,""))</f>
        <v>0.25</v>
      </c>
      <c r="V2254" s="415">
        <f>IF(Table1[[#This Row],[Asset Class]]&lt;&gt;"Local",0.25,IF(Q2254="y",1,""))</f>
        <v>0.25</v>
      </c>
      <c r="W2254" s="415">
        <f>IF(Table1[[#This Row],[Asset Class]]&lt;&gt;"Local",0.25,IF(R2254="y",1,""))</f>
        <v>0.25</v>
      </c>
      <c r="X2254" s="415">
        <f>IF(Table1[[#This Row],[Asset Class]]&lt;&gt;"Local",0.25,IF(S2254="y",1,""))</f>
        <v>0.25</v>
      </c>
      <c r="Y2254" s="95">
        <f t="shared" si="204"/>
        <v>1</v>
      </c>
      <c r="Z2254" s="50"/>
      <c r="AA2254" s="257">
        <f t="shared" si="205"/>
        <v>2206574.5</v>
      </c>
      <c r="AB2254" s="258">
        <f t="shared" si="206"/>
        <v>2206574.5</v>
      </c>
      <c r="AC2254" s="258">
        <f t="shared" si="207"/>
        <v>2206574.5</v>
      </c>
      <c r="AD2254" s="258">
        <f t="shared" si="208"/>
        <v>2206574.5</v>
      </c>
      <c r="AE2254" s="259">
        <f t="shared" si="209"/>
        <v>8826298</v>
      </c>
    </row>
    <row r="2255" spans="1:31">
      <c r="A2255" s="26"/>
      <c r="B2255" s="210" t="s">
        <v>3936</v>
      </c>
      <c r="C2255" s="211" t="s">
        <v>3937</v>
      </c>
      <c r="D2255" s="211" t="s">
        <v>111</v>
      </c>
      <c r="E2255" s="211" t="s">
        <v>114</v>
      </c>
      <c r="F2255" s="241" t="s">
        <v>103</v>
      </c>
      <c r="G2255" s="357">
        <v>0.5</v>
      </c>
      <c r="H2255" s="360">
        <v>30088.698842224734</v>
      </c>
      <c r="I2255" s="365">
        <v>77.371645491830151</v>
      </c>
      <c r="J2255" s="332">
        <f>Table1[[#This Row],[Embellishment Area (m2)]]*Table1[[#This Row],[Construction Unit Rate ($/m)]]*Table1[[#This Row],[Embellishment Area Factor]]</f>
        <v>1164006.0700655263</v>
      </c>
      <c r="K2255" s="246">
        <v>0</v>
      </c>
      <c r="L2255" s="337">
        <v>51.919695325664051</v>
      </c>
      <c r="M2255" s="88">
        <f>Table1[[#This Row],[Size of land (m2)]]*Table1[[#This Row],[Land Unit Rate ($/m2)]]</f>
        <v>0</v>
      </c>
      <c r="N2255" s="244">
        <v>2021</v>
      </c>
      <c r="O2255" s="202">
        <f>ROUND(IF(Table1[[#This Row],[Valuation Year]]=2016,(Table1[[#This Row],[Total Construction Cost ($)]]+Table1[[#This Row],[Land Value]])*('General Input Sheet'!$G$38/'General Input Sheet'!$G$43),Table1[[#This Row],[Total Construction Cost ($)]]+Table1[[#This Row],[Land Value]]),0)</f>
        <v>1164006</v>
      </c>
      <c r="P2255" s="123" t="str" cm="1">
        <f t="array" ref="P2255">_xlfn.IFS(Table1[[#This Row],[Asset Class]]&lt;&gt;"Local","y",P$11=$E2255,"y",Table1[[#This Row],[Asset Class]]="Local","")</f>
        <v/>
      </c>
      <c r="Q2255" s="86" t="str" cm="1">
        <f t="array" ref="Q2255">_xlfn.IFS(Table1[[#This Row],[Asset Class]]&lt;&gt;"Local","y",Q$11=$E2255,"y",Table1[[#This Row],[Asset Class]]="Local","")</f>
        <v/>
      </c>
      <c r="R2255" s="86" t="str" cm="1">
        <f t="array" ref="R2255">_xlfn.IFS(Table1[[#This Row],[Asset Class]]&lt;&gt;"Local","y",R$11=$E2255,"y",Table1[[#This Row],[Asset Class]]="Local","")</f>
        <v/>
      </c>
      <c r="S2255" s="341" t="str" cm="1">
        <f t="array" ref="S2255">_xlfn.IFS(Table1[[#This Row],[Asset Class]]&lt;&gt;"Local","y",S$11=$E2255,"y",Table1[[#This Row],[Asset Class]]="Local","")</f>
        <v>y</v>
      </c>
      <c r="T2255" s="50"/>
      <c r="U2255" s="95" t="str">
        <f>IF(Table1[[#This Row],[Asset Class]]&lt;&gt;"Local",0.25,IF(P2255="y",1,""))</f>
        <v/>
      </c>
      <c r="V2255" s="415" t="str">
        <f>IF(Table1[[#This Row],[Asset Class]]&lt;&gt;"Local",0.25,IF(Q2255="y",1,""))</f>
        <v/>
      </c>
      <c r="W2255" s="415" t="str">
        <f>IF(Table1[[#This Row],[Asset Class]]&lt;&gt;"Local",0.25,IF(R2255="y",1,""))</f>
        <v/>
      </c>
      <c r="X2255" s="415">
        <f>IF(Table1[[#This Row],[Asset Class]]&lt;&gt;"Local",0.25,IF(S2255="y",1,""))</f>
        <v>1</v>
      </c>
      <c r="Y2255" s="95">
        <f t="shared" ref="Y2255:Y2318" si="210">SUM(U2255:X2255)</f>
        <v>1</v>
      </c>
      <c r="Z2255" s="50"/>
      <c r="AA2255" s="257" t="str">
        <f t="shared" ref="AA2255:AA2318" si="211">IF(U2255="","",(U2255/$Y2255)*$O2255)</f>
        <v/>
      </c>
      <c r="AB2255" s="258" t="str">
        <f t="shared" ref="AB2255:AB2318" si="212">IF(V2255="","",(V2255/$Y2255)*$O2255)</f>
        <v/>
      </c>
      <c r="AC2255" s="258" t="str">
        <f t="shared" ref="AC2255:AC2318" si="213">IF(W2255="","",(W2255/$Y2255)*$O2255)</f>
        <v/>
      </c>
      <c r="AD2255" s="258">
        <f t="shared" ref="AD2255:AD2318" si="214">IF(X2255="","",(X2255/$Y2255)*$O2255)</f>
        <v>1164006</v>
      </c>
      <c r="AE2255" s="259">
        <f t="shared" ref="AE2255:AE2318" si="215">SUM(AA2255:AD2255)</f>
        <v>1164006</v>
      </c>
    </row>
    <row r="2256" spans="1:31">
      <c r="A2256" s="26"/>
      <c r="B2256" s="210" t="s">
        <v>3938</v>
      </c>
      <c r="C2256" s="211" t="s">
        <v>3939</v>
      </c>
      <c r="D2256" s="211" t="s">
        <v>111</v>
      </c>
      <c r="E2256" s="211" t="s">
        <v>102</v>
      </c>
      <c r="F2256" s="241" t="s">
        <v>103</v>
      </c>
      <c r="G2256" s="357">
        <v>0.5</v>
      </c>
      <c r="H2256" s="360">
        <v>3428.5680376560304</v>
      </c>
      <c r="I2256" s="365">
        <v>143.96305955739601</v>
      </c>
      <c r="J2256" s="332">
        <f>Table1[[#This Row],[Embellishment Area (m2)]]*Table1[[#This Row],[Construction Unit Rate ($/m)]]*Table1[[#This Row],[Embellishment Area Factor]]</f>
        <v>246793.57230082972</v>
      </c>
      <c r="K2256" s="246">
        <v>0</v>
      </c>
      <c r="L2256" s="337">
        <v>39.027494808321961</v>
      </c>
      <c r="M2256" s="88">
        <f>Table1[[#This Row],[Size of land (m2)]]*Table1[[#This Row],[Land Unit Rate ($/m2)]]</f>
        <v>0</v>
      </c>
      <c r="N2256" s="244">
        <v>2021</v>
      </c>
      <c r="O2256" s="202">
        <f>ROUND(IF(Table1[[#This Row],[Valuation Year]]=2016,(Table1[[#This Row],[Total Construction Cost ($)]]+Table1[[#This Row],[Land Value]])*('General Input Sheet'!$G$38/'General Input Sheet'!$G$43),Table1[[#This Row],[Total Construction Cost ($)]]+Table1[[#This Row],[Land Value]]),0)</f>
        <v>246794</v>
      </c>
      <c r="P2256" s="123" t="str" cm="1">
        <f t="array" ref="P2256">_xlfn.IFS(Table1[[#This Row],[Asset Class]]&lt;&gt;"Local","y",P$11=$E2256,"y",Table1[[#This Row],[Asset Class]]="Local","")</f>
        <v/>
      </c>
      <c r="Q2256" s="86" t="str" cm="1">
        <f t="array" ref="Q2256">_xlfn.IFS(Table1[[#This Row],[Asset Class]]&lt;&gt;"Local","y",Q$11=$E2256,"y",Table1[[#This Row],[Asset Class]]="Local","")</f>
        <v/>
      </c>
      <c r="R2256" s="86" t="str" cm="1">
        <f t="array" ref="R2256">_xlfn.IFS(Table1[[#This Row],[Asset Class]]&lt;&gt;"Local","y",R$11=$E2256,"y",Table1[[#This Row],[Asset Class]]="Local","")</f>
        <v>y</v>
      </c>
      <c r="S2256" s="341" t="str" cm="1">
        <f t="array" ref="S2256">_xlfn.IFS(Table1[[#This Row],[Asset Class]]&lt;&gt;"Local","y",S$11=$E2256,"y",Table1[[#This Row],[Asset Class]]="Local","")</f>
        <v/>
      </c>
      <c r="T2256" s="50"/>
      <c r="U2256" s="95" t="str">
        <f>IF(Table1[[#This Row],[Asset Class]]&lt;&gt;"Local",0.25,IF(P2256="y",1,""))</f>
        <v/>
      </c>
      <c r="V2256" s="415" t="str">
        <f>IF(Table1[[#This Row],[Asset Class]]&lt;&gt;"Local",0.25,IF(Q2256="y",1,""))</f>
        <v/>
      </c>
      <c r="W2256" s="415">
        <f>IF(Table1[[#This Row],[Asset Class]]&lt;&gt;"Local",0.25,IF(R2256="y",1,""))</f>
        <v>1</v>
      </c>
      <c r="X2256" s="415" t="str">
        <f>IF(Table1[[#This Row],[Asset Class]]&lt;&gt;"Local",0.25,IF(S2256="y",1,""))</f>
        <v/>
      </c>
      <c r="Y2256" s="95">
        <f t="shared" si="210"/>
        <v>1</v>
      </c>
      <c r="Z2256" s="50"/>
      <c r="AA2256" s="257" t="str">
        <f t="shared" si="211"/>
        <v/>
      </c>
      <c r="AB2256" s="258" t="str">
        <f t="shared" si="212"/>
        <v/>
      </c>
      <c r="AC2256" s="258">
        <f t="shared" si="213"/>
        <v>246794</v>
      </c>
      <c r="AD2256" s="258" t="str">
        <f t="shared" si="214"/>
        <v/>
      </c>
      <c r="AE2256" s="259">
        <f t="shared" si="215"/>
        <v>246794</v>
      </c>
    </row>
    <row r="2257" spans="1:31">
      <c r="A2257" s="26"/>
      <c r="B2257" s="210" t="s">
        <v>3940</v>
      </c>
      <c r="C2257" s="211" t="s">
        <v>3941</v>
      </c>
      <c r="D2257" s="211" t="s">
        <v>111</v>
      </c>
      <c r="E2257" s="211" t="s">
        <v>114</v>
      </c>
      <c r="F2257" s="241" t="s">
        <v>108</v>
      </c>
      <c r="G2257" s="357">
        <v>0.5</v>
      </c>
      <c r="H2257" s="360">
        <v>6440.5829793819048</v>
      </c>
      <c r="I2257" s="365">
        <v>77.371645491830151</v>
      </c>
      <c r="J2257" s="332">
        <f>Table1[[#This Row],[Embellishment Area (m2)]]*Table1[[#This Row],[Construction Unit Rate ($/m)]]*Table1[[#This Row],[Embellishment Area Factor]]</f>
        <v>249159.25152072599</v>
      </c>
      <c r="K2257" s="246">
        <v>0</v>
      </c>
      <c r="L2257" s="337">
        <v>51.919695325664051</v>
      </c>
      <c r="M2257" s="88">
        <f>Table1[[#This Row],[Size of land (m2)]]*Table1[[#This Row],[Land Unit Rate ($/m2)]]</f>
        <v>0</v>
      </c>
      <c r="N2257" s="244">
        <v>2021</v>
      </c>
      <c r="O2257" s="202">
        <f>ROUND(IF(Table1[[#This Row],[Valuation Year]]=2016,(Table1[[#This Row],[Total Construction Cost ($)]]+Table1[[#This Row],[Land Value]])*('General Input Sheet'!$G$38/'General Input Sheet'!$G$43),Table1[[#This Row],[Total Construction Cost ($)]]+Table1[[#This Row],[Land Value]]),0)</f>
        <v>249159</v>
      </c>
      <c r="P2257" s="123" t="str" cm="1">
        <f t="array" ref="P2257">_xlfn.IFS(Table1[[#This Row],[Asset Class]]&lt;&gt;"Local","y",P$11=$E2257,"y",Table1[[#This Row],[Asset Class]]="Local","")</f>
        <v/>
      </c>
      <c r="Q2257" s="86" t="str" cm="1">
        <f t="array" ref="Q2257">_xlfn.IFS(Table1[[#This Row],[Asset Class]]&lt;&gt;"Local","y",Q$11=$E2257,"y",Table1[[#This Row],[Asset Class]]="Local","")</f>
        <v/>
      </c>
      <c r="R2257" s="86" t="str" cm="1">
        <f t="array" ref="R2257">_xlfn.IFS(Table1[[#This Row],[Asset Class]]&lt;&gt;"Local","y",R$11=$E2257,"y",Table1[[#This Row],[Asset Class]]="Local","")</f>
        <v/>
      </c>
      <c r="S2257" s="341" t="str" cm="1">
        <f t="array" ref="S2257">_xlfn.IFS(Table1[[#This Row],[Asset Class]]&lt;&gt;"Local","y",S$11=$E2257,"y",Table1[[#This Row],[Asset Class]]="Local","")</f>
        <v>y</v>
      </c>
      <c r="T2257" s="50"/>
      <c r="U2257" s="95" t="str">
        <f>IF(Table1[[#This Row],[Asset Class]]&lt;&gt;"Local",0.25,IF(P2257="y",1,""))</f>
        <v/>
      </c>
      <c r="V2257" s="415" t="str">
        <f>IF(Table1[[#This Row],[Asset Class]]&lt;&gt;"Local",0.25,IF(Q2257="y",1,""))</f>
        <v/>
      </c>
      <c r="W2257" s="415" t="str">
        <f>IF(Table1[[#This Row],[Asset Class]]&lt;&gt;"Local",0.25,IF(R2257="y",1,""))</f>
        <v/>
      </c>
      <c r="X2257" s="415">
        <f>IF(Table1[[#This Row],[Asset Class]]&lt;&gt;"Local",0.25,IF(S2257="y",1,""))</f>
        <v>1</v>
      </c>
      <c r="Y2257" s="95">
        <f t="shared" si="210"/>
        <v>1</v>
      </c>
      <c r="Z2257" s="50"/>
      <c r="AA2257" s="257" t="str">
        <f t="shared" si="211"/>
        <v/>
      </c>
      <c r="AB2257" s="258" t="str">
        <f t="shared" si="212"/>
        <v/>
      </c>
      <c r="AC2257" s="258" t="str">
        <f t="shared" si="213"/>
        <v/>
      </c>
      <c r="AD2257" s="258">
        <f t="shared" si="214"/>
        <v>249159</v>
      </c>
      <c r="AE2257" s="259">
        <f t="shared" si="215"/>
        <v>249159</v>
      </c>
    </row>
    <row r="2258" spans="1:31">
      <c r="A2258" s="26"/>
      <c r="B2258" s="210" t="s">
        <v>3940</v>
      </c>
      <c r="C2258" s="211" t="s">
        <v>3942</v>
      </c>
      <c r="D2258" s="211" t="s">
        <v>111</v>
      </c>
      <c r="E2258" s="211" t="s">
        <v>114</v>
      </c>
      <c r="F2258" s="241" t="s">
        <v>103</v>
      </c>
      <c r="G2258" s="357">
        <v>0.5</v>
      </c>
      <c r="H2258" s="360">
        <v>4250.7804935088161</v>
      </c>
      <c r="I2258" s="365">
        <v>77.371645491830151</v>
      </c>
      <c r="J2258" s="332">
        <f>Table1[[#This Row],[Embellishment Area (m2)]]*Table1[[#This Row],[Construction Unit Rate ($/m)]]*Table1[[#This Row],[Embellishment Area Factor]]</f>
        <v>164444.94070367547</v>
      </c>
      <c r="K2258" s="246">
        <v>0</v>
      </c>
      <c r="L2258" s="337">
        <v>51.919695325664051</v>
      </c>
      <c r="M2258" s="88">
        <f>Table1[[#This Row],[Size of land (m2)]]*Table1[[#This Row],[Land Unit Rate ($/m2)]]</f>
        <v>0</v>
      </c>
      <c r="N2258" s="244">
        <v>2021</v>
      </c>
      <c r="O2258" s="202">
        <f>ROUND(IF(Table1[[#This Row],[Valuation Year]]=2016,(Table1[[#This Row],[Total Construction Cost ($)]]+Table1[[#This Row],[Land Value]])*('General Input Sheet'!$G$38/'General Input Sheet'!$G$43),Table1[[#This Row],[Total Construction Cost ($)]]+Table1[[#This Row],[Land Value]]),0)</f>
        <v>164445</v>
      </c>
      <c r="P2258" s="123" t="str" cm="1">
        <f t="array" ref="P2258">_xlfn.IFS(Table1[[#This Row],[Asset Class]]&lt;&gt;"Local","y",P$11=$E2258,"y",Table1[[#This Row],[Asset Class]]="Local","")</f>
        <v/>
      </c>
      <c r="Q2258" s="86" t="str" cm="1">
        <f t="array" ref="Q2258">_xlfn.IFS(Table1[[#This Row],[Asset Class]]&lt;&gt;"Local","y",Q$11=$E2258,"y",Table1[[#This Row],[Asset Class]]="Local","")</f>
        <v/>
      </c>
      <c r="R2258" s="86" t="str" cm="1">
        <f t="array" ref="R2258">_xlfn.IFS(Table1[[#This Row],[Asset Class]]&lt;&gt;"Local","y",R$11=$E2258,"y",Table1[[#This Row],[Asset Class]]="Local","")</f>
        <v/>
      </c>
      <c r="S2258" s="341" t="str" cm="1">
        <f t="array" ref="S2258">_xlfn.IFS(Table1[[#This Row],[Asset Class]]&lt;&gt;"Local","y",S$11=$E2258,"y",Table1[[#This Row],[Asset Class]]="Local","")</f>
        <v>y</v>
      </c>
      <c r="T2258" s="50"/>
      <c r="U2258" s="95" t="str">
        <f>IF(Table1[[#This Row],[Asset Class]]&lt;&gt;"Local",0.25,IF(P2258="y",1,""))</f>
        <v/>
      </c>
      <c r="V2258" s="415" t="str">
        <f>IF(Table1[[#This Row],[Asset Class]]&lt;&gt;"Local",0.25,IF(Q2258="y",1,""))</f>
        <v/>
      </c>
      <c r="W2258" s="415" t="str">
        <f>IF(Table1[[#This Row],[Asset Class]]&lt;&gt;"Local",0.25,IF(R2258="y",1,""))</f>
        <v/>
      </c>
      <c r="X2258" s="415">
        <f>IF(Table1[[#This Row],[Asset Class]]&lt;&gt;"Local",0.25,IF(S2258="y",1,""))</f>
        <v>1</v>
      </c>
      <c r="Y2258" s="95">
        <f t="shared" si="210"/>
        <v>1</v>
      </c>
      <c r="Z2258" s="50"/>
      <c r="AA2258" s="257" t="str">
        <f t="shared" si="211"/>
        <v/>
      </c>
      <c r="AB2258" s="258" t="str">
        <f t="shared" si="212"/>
        <v/>
      </c>
      <c r="AC2258" s="258" t="str">
        <f t="shared" si="213"/>
        <v/>
      </c>
      <c r="AD2258" s="258">
        <f t="shared" si="214"/>
        <v>164445</v>
      </c>
      <c r="AE2258" s="259">
        <f t="shared" si="215"/>
        <v>164445</v>
      </c>
    </row>
    <row r="2259" spans="1:31">
      <c r="A2259" s="26"/>
      <c r="B2259" s="210" t="s">
        <v>3943</v>
      </c>
      <c r="C2259" s="211" t="s">
        <v>3944</v>
      </c>
      <c r="D2259" s="211" t="s">
        <v>101</v>
      </c>
      <c r="E2259" s="211" t="s">
        <v>143</v>
      </c>
      <c r="F2259" s="241" t="s">
        <v>108</v>
      </c>
      <c r="G2259" s="357">
        <v>0.5</v>
      </c>
      <c r="H2259" s="360">
        <v>4814.9878961296354</v>
      </c>
      <c r="I2259" s="365">
        <v>236.89696198394208</v>
      </c>
      <c r="J2259" s="332">
        <f>Table1[[#This Row],[Embellishment Area (m2)]]*Table1[[#This Row],[Construction Unit Rate ($/m)]]*Table1[[#This Row],[Embellishment Area Factor]]</f>
        <v>570328.00229128171</v>
      </c>
      <c r="K2259" s="246">
        <v>0</v>
      </c>
      <c r="L2259" s="337">
        <v>76.269268802397988</v>
      </c>
      <c r="M2259" s="88">
        <f>Table1[[#This Row],[Size of land (m2)]]*Table1[[#This Row],[Land Unit Rate ($/m2)]]</f>
        <v>0</v>
      </c>
      <c r="N2259" s="244">
        <v>2021</v>
      </c>
      <c r="O2259" s="202">
        <f>ROUND(IF(Table1[[#This Row],[Valuation Year]]=2016,(Table1[[#This Row],[Total Construction Cost ($)]]+Table1[[#This Row],[Land Value]])*('General Input Sheet'!$G$38/'General Input Sheet'!$G$43),Table1[[#This Row],[Total Construction Cost ($)]]+Table1[[#This Row],[Land Value]]),0)</f>
        <v>570328</v>
      </c>
      <c r="P2259" s="123" t="str" cm="1">
        <f t="array" ref="P2259">_xlfn.IFS(Table1[[#This Row],[Asset Class]]&lt;&gt;"Local","y",P$11=$E2259,"y",Table1[[#This Row],[Asset Class]]="Local","")</f>
        <v>y</v>
      </c>
      <c r="Q2259" s="86" t="str" cm="1">
        <f t="array" ref="Q2259">_xlfn.IFS(Table1[[#This Row],[Asset Class]]&lt;&gt;"Local","y",Q$11=$E2259,"y",Table1[[#This Row],[Asset Class]]="Local","")</f>
        <v>y</v>
      </c>
      <c r="R2259" s="86" t="str" cm="1">
        <f t="array" ref="R2259">_xlfn.IFS(Table1[[#This Row],[Asset Class]]&lt;&gt;"Local","y",R$11=$E2259,"y",Table1[[#This Row],[Asset Class]]="Local","")</f>
        <v>y</v>
      </c>
      <c r="S2259" s="341" t="str" cm="1">
        <f t="array" ref="S2259">_xlfn.IFS(Table1[[#This Row],[Asset Class]]&lt;&gt;"Local","y",S$11=$E2259,"y",Table1[[#This Row],[Asset Class]]="Local","")</f>
        <v>y</v>
      </c>
      <c r="T2259" s="50"/>
      <c r="U2259" s="95">
        <f>IF(Table1[[#This Row],[Asset Class]]&lt;&gt;"Local",0.25,IF(P2259="y",1,""))</f>
        <v>0.25</v>
      </c>
      <c r="V2259" s="415">
        <f>IF(Table1[[#This Row],[Asset Class]]&lt;&gt;"Local",0.25,IF(Q2259="y",1,""))</f>
        <v>0.25</v>
      </c>
      <c r="W2259" s="415">
        <f>IF(Table1[[#This Row],[Asset Class]]&lt;&gt;"Local",0.25,IF(R2259="y",1,""))</f>
        <v>0.25</v>
      </c>
      <c r="X2259" s="415">
        <f>IF(Table1[[#This Row],[Asset Class]]&lt;&gt;"Local",0.25,IF(S2259="y",1,""))</f>
        <v>0.25</v>
      </c>
      <c r="Y2259" s="95">
        <f t="shared" si="210"/>
        <v>1</v>
      </c>
      <c r="Z2259" s="50"/>
      <c r="AA2259" s="257">
        <f t="shared" si="211"/>
        <v>142582</v>
      </c>
      <c r="AB2259" s="258">
        <f t="shared" si="212"/>
        <v>142582</v>
      </c>
      <c r="AC2259" s="258">
        <f t="shared" si="213"/>
        <v>142582</v>
      </c>
      <c r="AD2259" s="258">
        <f t="shared" si="214"/>
        <v>142582</v>
      </c>
      <c r="AE2259" s="259">
        <f t="shared" si="215"/>
        <v>570328</v>
      </c>
    </row>
    <row r="2260" spans="1:31">
      <c r="A2260" s="26"/>
      <c r="B2260" s="210" t="s">
        <v>3945</v>
      </c>
      <c r="C2260" s="211" t="s">
        <v>3946</v>
      </c>
      <c r="D2260" s="211" t="s">
        <v>111</v>
      </c>
      <c r="E2260" s="211" t="s">
        <v>143</v>
      </c>
      <c r="F2260" s="241" t="s">
        <v>103</v>
      </c>
      <c r="G2260" s="357">
        <v>0.5</v>
      </c>
      <c r="H2260" s="360">
        <v>11320.089819360295</v>
      </c>
      <c r="I2260" s="365">
        <v>115.6419902144599</v>
      </c>
      <c r="J2260" s="332">
        <f>Table1[[#This Row],[Embellishment Area (m2)]]*Table1[[#This Row],[Construction Unit Rate ($/m)]]*Table1[[#This Row],[Embellishment Area Factor]]</f>
        <v>654538.85805863515</v>
      </c>
      <c r="K2260" s="246">
        <v>0</v>
      </c>
      <c r="L2260" s="337">
        <v>85.331826959272703</v>
      </c>
      <c r="M2260" s="88">
        <f>Table1[[#This Row],[Size of land (m2)]]*Table1[[#This Row],[Land Unit Rate ($/m2)]]</f>
        <v>0</v>
      </c>
      <c r="N2260" s="244">
        <v>2021</v>
      </c>
      <c r="O2260" s="202">
        <f>ROUND(IF(Table1[[#This Row],[Valuation Year]]=2016,(Table1[[#This Row],[Total Construction Cost ($)]]+Table1[[#This Row],[Land Value]])*('General Input Sheet'!$G$38/'General Input Sheet'!$G$43),Table1[[#This Row],[Total Construction Cost ($)]]+Table1[[#This Row],[Land Value]]),0)</f>
        <v>654539</v>
      </c>
      <c r="P2260" s="123" t="str" cm="1">
        <f t="array" ref="P2260">_xlfn.IFS(Table1[[#This Row],[Asset Class]]&lt;&gt;"Local","y",P$11=$E2260,"y",Table1[[#This Row],[Asset Class]]="Local","")</f>
        <v/>
      </c>
      <c r="Q2260" s="86" t="str" cm="1">
        <f t="array" ref="Q2260">_xlfn.IFS(Table1[[#This Row],[Asset Class]]&lt;&gt;"Local","y",Q$11=$E2260,"y",Table1[[#This Row],[Asset Class]]="Local","")</f>
        <v>y</v>
      </c>
      <c r="R2260" s="86" t="str" cm="1">
        <f t="array" ref="R2260">_xlfn.IFS(Table1[[#This Row],[Asset Class]]&lt;&gt;"Local","y",R$11=$E2260,"y",Table1[[#This Row],[Asset Class]]="Local","")</f>
        <v/>
      </c>
      <c r="S2260" s="341" t="str" cm="1">
        <f t="array" ref="S2260">_xlfn.IFS(Table1[[#This Row],[Asset Class]]&lt;&gt;"Local","y",S$11=$E2260,"y",Table1[[#This Row],[Asset Class]]="Local","")</f>
        <v/>
      </c>
      <c r="T2260" s="50"/>
      <c r="U2260" s="95" t="str">
        <f>IF(Table1[[#This Row],[Asset Class]]&lt;&gt;"Local",0.25,IF(P2260="y",1,""))</f>
        <v/>
      </c>
      <c r="V2260" s="415">
        <f>IF(Table1[[#This Row],[Asset Class]]&lt;&gt;"Local",0.25,IF(Q2260="y",1,""))</f>
        <v>1</v>
      </c>
      <c r="W2260" s="415" t="str">
        <f>IF(Table1[[#This Row],[Asset Class]]&lt;&gt;"Local",0.25,IF(R2260="y",1,""))</f>
        <v/>
      </c>
      <c r="X2260" s="415" t="str">
        <f>IF(Table1[[#This Row],[Asset Class]]&lt;&gt;"Local",0.25,IF(S2260="y",1,""))</f>
        <v/>
      </c>
      <c r="Y2260" s="95">
        <f t="shared" si="210"/>
        <v>1</v>
      </c>
      <c r="Z2260" s="50"/>
      <c r="AA2260" s="257" t="str">
        <f t="shared" si="211"/>
        <v/>
      </c>
      <c r="AB2260" s="258">
        <f t="shared" si="212"/>
        <v>654539</v>
      </c>
      <c r="AC2260" s="258" t="str">
        <f t="shared" si="213"/>
        <v/>
      </c>
      <c r="AD2260" s="258" t="str">
        <f t="shared" si="214"/>
        <v/>
      </c>
      <c r="AE2260" s="259">
        <f t="shared" si="215"/>
        <v>654539</v>
      </c>
    </row>
    <row r="2261" spans="1:31">
      <c r="A2261" s="26"/>
      <c r="B2261" s="210" t="s">
        <v>3947</v>
      </c>
      <c r="C2261" s="211" t="s">
        <v>3948</v>
      </c>
      <c r="D2261" s="211" t="s">
        <v>101</v>
      </c>
      <c r="E2261" s="211" t="s">
        <v>143</v>
      </c>
      <c r="F2261" s="241" t="s">
        <v>108</v>
      </c>
      <c r="G2261" s="357">
        <v>0.5</v>
      </c>
      <c r="H2261" s="360">
        <v>1546.3399770639346</v>
      </c>
      <c r="I2261" s="365">
        <v>236.89696198394208</v>
      </c>
      <c r="J2261" s="332">
        <f>Table1[[#This Row],[Embellishment Area (m2)]]*Table1[[#This Row],[Construction Unit Rate ($/m)]]*Table1[[#This Row],[Embellishment Area Factor]]</f>
        <v>183161.62138038239</v>
      </c>
      <c r="K2261" s="246">
        <v>0</v>
      </c>
      <c r="L2261" s="337">
        <v>76.269268802397988</v>
      </c>
      <c r="M2261" s="88">
        <f>Table1[[#This Row],[Size of land (m2)]]*Table1[[#This Row],[Land Unit Rate ($/m2)]]</f>
        <v>0</v>
      </c>
      <c r="N2261" s="244">
        <v>2021</v>
      </c>
      <c r="O2261" s="202">
        <f>ROUND(IF(Table1[[#This Row],[Valuation Year]]=2016,(Table1[[#This Row],[Total Construction Cost ($)]]+Table1[[#This Row],[Land Value]])*('General Input Sheet'!$G$38/'General Input Sheet'!$G$43),Table1[[#This Row],[Total Construction Cost ($)]]+Table1[[#This Row],[Land Value]]),0)</f>
        <v>183162</v>
      </c>
      <c r="P2261" s="123" t="str" cm="1">
        <f t="array" ref="P2261">_xlfn.IFS(Table1[[#This Row],[Asset Class]]&lt;&gt;"Local","y",P$11=$E2261,"y",Table1[[#This Row],[Asset Class]]="Local","")</f>
        <v>y</v>
      </c>
      <c r="Q2261" s="86" t="str" cm="1">
        <f t="array" ref="Q2261">_xlfn.IFS(Table1[[#This Row],[Asset Class]]&lt;&gt;"Local","y",Q$11=$E2261,"y",Table1[[#This Row],[Asset Class]]="Local","")</f>
        <v>y</v>
      </c>
      <c r="R2261" s="86" t="str" cm="1">
        <f t="array" ref="R2261">_xlfn.IFS(Table1[[#This Row],[Asset Class]]&lt;&gt;"Local","y",R$11=$E2261,"y",Table1[[#This Row],[Asset Class]]="Local","")</f>
        <v>y</v>
      </c>
      <c r="S2261" s="341" t="str" cm="1">
        <f t="array" ref="S2261">_xlfn.IFS(Table1[[#This Row],[Asset Class]]&lt;&gt;"Local","y",S$11=$E2261,"y",Table1[[#This Row],[Asset Class]]="Local","")</f>
        <v>y</v>
      </c>
      <c r="T2261" s="50"/>
      <c r="U2261" s="95">
        <f>IF(Table1[[#This Row],[Asset Class]]&lt;&gt;"Local",0.25,IF(P2261="y",1,""))</f>
        <v>0.25</v>
      </c>
      <c r="V2261" s="415">
        <f>IF(Table1[[#This Row],[Asset Class]]&lt;&gt;"Local",0.25,IF(Q2261="y",1,""))</f>
        <v>0.25</v>
      </c>
      <c r="W2261" s="415">
        <f>IF(Table1[[#This Row],[Asset Class]]&lt;&gt;"Local",0.25,IF(R2261="y",1,""))</f>
        <v>0.25</v>
      </c>
      <c r="X2261" s="415">
        <f>IF(Table1[[#This Row],[Asset Class]]&lt;&gt;"Local",0.25,IF(S2261="y",1,""))</f>
        <v>0.25</v>
      </c>
      <c r="Y2261" s="95">
        <f t="shared" si="210"/>
        <v>1</v>
      </c>
      <c r="Z2261" s="50"/>
      <c r="AA2261" s="257">
        <f t="shared" si="211"/>
        <v>45790.5</v>
      </c>
      <c r="AB2261" s="258">
        <f t="shared" si="212"/>
        <v>45790.5</v>
      </c>
      <c r="AC2261" s="258">
        <f t="shared" si="213"/>
        <v>45790.5</v>
      </c>
      <c r="AD2261" s="258">
        <f t="shared" si="214"/>
        <v>45790.5</v>
      </c>
      <c r="AE2261" s="259">
        <f t="shared" si="215"/>
        <v>183162</v>
      </c>
    </row>
    <row r="2262" spans="1:31">
      <c r="A2262" s="26"/>
      <c r="B2262" s="210" t="s">
        <v>3947</v>
      </c>
      <c r="C2262" s="211" t="s">
        <v>3949</v>
      </c>
      <c r="D2262" s="211" t="s">
        <v>101</v>
      </c>
      <c r="E2262" s="211" t="s">
        <v>143</v>
      </c>
      <c r="F2262" s="241" t="s">
        <v>108</v>
      </c>
      <c r="G2262" s="357">
        <v>0.5</v>
      </c>
      <c r="H2262" s="360">
        <v>728.06598916600853</v>
      </c>
      <c r="I2262" s="365">
        <v>236.89696198394208</v>
      </c>
      <c r="J2262" s="332">
        <f>Table1[[#This Row],[Embellishment Area (m2)]]*Table1[[#This Row],[Construction Unit Rate ($/m)]]*Table1[[#This Row],[Embellishment Area Factor]]</f>
        <v>86238.310478630548</v>
      </c>
      <c r="K2262" s="246">
        <v>0</v>
      </c>
      <c r="L2262" s="337">
        <v>76.269268802397988</v>
      </c>
      <c r="M2262" s="88">
        <f>Table1[[#This Row],[Size of land (m2)]]*Table1[[#This Row],[Land Unit Rate ($/m2)]]</f>
        <v>0</v>
      </c>
      <c r="N2262" s="244">
        <v>2021</v>
      </c>
      <c r="O2262" s="202">
        <f>ROUND(IF(Table1[[#This Row],[Valuation Year]]=2016,(Table1[[#This Row],[Total Construction Cost ($)]]+Table1[[#This Row],[Land Value]])*('General Input Sheet'!$G$38/'General Input Sheet'!$G$43),Table1[[#This Row],[Total Construction Cost ($)]]+Table1[[#This Row],[Land Value]]),0)</f>
        <v>86238</v>
      </c>
      <c r="P2262" s="123" t="str" cm="1">
        <f t="array" ref="P2262">_xlfn.IFS(Table1[[#This Row],[Asset Class]]&lt;&gt;"Local","y",P$11=$E2262,"y",Table1[[#This Row],[Asset Class]]="Local","")</f>
        <v>y</v>
      </c>
      <c r="Q2262" s="86" t="str" cm="1">
        <f t="array" ref="Q2262">_xlfn.IFS(Table1[[#This Row],[Asset Class]]&lt;&gt;"Local","y",Q$11=$E2262,"y",Table1[[#This Row],[Asset Class]]="Local","")</f>
        <v>y</v>
      </c>
      <c r="R2262" s="86" t="str" cm="1">
        <f t="array" ref="R2262">_xlfn.IFS(Table1[[#This Row],[Asset Class]]&lt;&gt;"Local","y",R$11=$E2262,"y",Table1[[#This Row],[Asset Class]]="Local","")</f>
        <v>y</v>
      </c>
      <c r="S2262" s="341" t="str" cm="1">
        <f t="array" ref="S2262">_xlfn.IFS(Table1[[#This Row],[Asset Class]]&lt;&gt;"Local","y",S$11=$E2262,"y",Table1[[#This Row],[Asset Class]]="Local","")</f>
        <v>y</v>
      </c>
      <c r="T2262" s="50"/>
      <c r="U2262" s="95">
        <f>IF(Table1[[#This Row],[Asset Class]]&lt;&gt;"Local",0.25,IF(P2262="y",1,""))</f>
        <v>0.25</v>
      </c>
      <c r="V2262" s="415">
        <f>IF(Table1[[#This Row],[Asset Class]]&lt;&gt;"Local",0.25,IF(Q2262="y",1,""))</f>
        <v>0.25</v>
      </c>
      <c r="W2262" s="415">
        <f>IF(Table1[[#This Row],[Asset Class]]&lt;&gt;"Local",0.25,IF(R2262="y",1,""))</f>
        <v>0.25</v>
      </c>
      <c r="X2262" s="415">
        <f>IF(Table1[[#This Row],[Asset Class]]&lt;&gt;"Local",0.25,IF(S2262="y",1,""))</f>
        <v>0.25</v>
      </c>
      <c r="Y2262" s="95">
        <f t="shared" si="210"/>
        <v>1</v>
      </c>
      <c r="Z2262" s="50"/>
      <c r="AA2262" s="257">
        <f t="shared" si="211"/>
        <v>21559.5</v>
      </c>
      <c r="AB2262" s="258">
        <f t="shared" si="212"/>
        <v>21559.5</v>
      </c>
      <c r="AC2262" s="258">
        <f t="shared" si="213"/>
        <v>21559.5</v>
      </c>
      <c r="AD2262" s="258">
        <f t="shared" si="214"/>
        <v>21559.5</v>
      </c>
      <c r="AE2262" s="259">
        <f t="shared" si="215"/>
        <v>86238</v>
      </c>
    </row>
    <row r="2263" spans="1:31">
      <c r="A2263" s="26"/>
      <c r="B2263" s="210" t="s">
        <v>3947</v>
      </c>
      <c r="C2263" s="211" t="s">
        <v>3950</v>
      </c>
      <c r="D2263" s="211" t="s">
        <v>101</v>
      </c>
      <c r="E2263" s="211" t="s">
        <v>143</v>
      </c>
      <c r="F2263" s="241" t="s">
        <v>108</v>
      </c>
      <c r="G2263" s="357">
        <v>0.5</v>
      </c>
      <c r="H2263" s="360">
        <v>121.04972116539595</v>
      </c>
      <c r="I2263" s="365">
        <v>236.89696198394208</v>
      </c>
      <c r="J2263" s="332">
        <f>Table1[[#This Row],[Embellishment Area (m2)]]*Table1[[#This Row],[Construction Unit Rate ($/m)]]*Table1[[#This Row],[Embellishment Area Factor]]</f>
        <v>14338.155596542796</v>
      </c>
      <c r="K2263" s="246">
        <v>0</v>
      </c>
      <c r="L2263" s="337">
        <v>76.269268802397988</v>
      </c>
      <c r="M2263" s="88">
        <f>Table1[[#This Row],[Size of land (m2)]]*Table1[[#This Row],[Land Unit Rate ($/m2)]]</f>
        <v>0</v>
      </c>
      <c r="N2263" s="244">
        <v>2021</v>
      </c>
      <c r="O2263" s="202">
        <f>ROUND(IF(Table1[[#This Row],[Valuation Year]]=2016,(Table1[[#This Row],[Total Construction Cost ($)]]+Table1[[#This Row],[Land Value]])*('General Input Sheet'!$G$38/'General Input Sheet'!$G$43),Table1[[#This Row],[Total Construction Cost ($)]]+Table1[[#This Row],[Land Value]]),0)</f>
        <v>14338</v>
      </c>
      <c r="P2263" s="123" t="str" cm="1">
        <f t="array" ref="P2263">_xlfn.IFS(Table1[[#This Row],[Asset Class]]&lt;&gt;"Local","y",P$11=$E2263,"y",Table1[[#This Row],[Asset Class]]="Local","")</f>
        <v>y</v>
      </c>
      <c r="Q2263" s="86" t="str" cm="1">
        <f t="array" ref="Q2263">_xlfn.IFS(Table1[[#This Row],[Asset Class]]&lt;&gt;"Local","y",Q$11=$E2263,"y",Table1[[#This Row],[Asset Class]]="Local","")</f>
        <v>y</v>
      </c>
      <c r="R2263" s="86" t="str" cm="1">
        <f t="array" ref="R2263">_xlfn.IFS(Table1[[#This Row],[Asset Class]]&lt;&gt;"Local","y",R$11=$E2263,"y",Table1[[#This Row],[Asset Class]]="Local","")</f>
        <v>y</v>
      </c>
      <c r="S2263" s="341" t="str" cm="1">
        <f t="array" ref="S2263">_xlfn.IFS(Table1[[#This Row],[Asset Class]]&lt;&gt;"Local","y",S$11=$E2263,"y",Table1[[#This Row],[Asset Class]]="Local","")</f>
        <v>y</v>
      </c>
      <c r="T2263" s="50"/>
      <c r="U2263" s="95">
        <f>IF(Table1[[#This Row],[Asset Class]]&lt;&gt;"Local",0.25,IF(P2263="y",1,""))</f>
        <v>0.25</v>
      </c>
      <c r="V2263" s="415">
        <f>IF(Table1[[#This Row],[Asset Class]]&lt;&gt;"Local",0.25,IF(Q2263="y",1,""))</f>
        <v>0.25</v>
      </c>
      <c r="W2263" s="415">
        <f>IF(Table1[[#This Row],[Asset Class]]&lt;&gt;"Local",0.25,IF(R2263="y",1,""))</f>
        <v>0.25</v>
      </c>
      <c r="X2263" s="415">
        <f>IF(Table1[[#This Row],[Asset Class]]&lt;&gt;"Local",0.25,IF(S2263="y",1,""))</f>
        <v>0.25</v>
      </c>
      <c r="Y2263" s="95">
        <f t="shared" si="210"/>
        <v>1</v>
      </c>
      <c r="Z2263" s="50"/>
      <c r="AA2263" s="257">
        <f t="shared" si="211"/>
        <v>3584.5</v>
      </c>
      <c r="AB2263" s="258">
        <f t="shared" si="212"/>
        <v>3584.5</v>
      </c>
      <c r="AC2263" s="258">
        <f t="shared" si="213"/>
        <v>3584.5</v>
      </c>
      <c r="AD2263" s="258">
        <f t="shared" si="214"/>
        <v>3584.5</v>
      </c>
      <c r="AE2263" s="259">
        <f t="shared" si="215"/>
        <v>14338</v>
      </c>
    </row>
    <row r="2264" spans="1:31">
      <c r="A2264" s="26"/>
      <c r="B2264" s="210" t="s">
        <v>3951</v>
      </c>
      <c r="C2264" s="211" t="s">
        <v>3952</v>
      </c>
      <c r="D2264" s="211" t="s">
        <v>111</v>
      </c>
      <c r="E2264" s="211" t="s">
        <v>107</v>
      </c>
      <c r="F2264" s="241" t="s">
        <v>103</v>
      </c>
      <c r="G2264" s="357">
        <v>0.5</v>
      </c>
      <c r="H2264" s="360">
        <v>3177.4768025323251</v>
      </c>
      <c r="I2264" s="365">
        <v>111.62041035606889</v>
      </c>
      <c r="J2264" s="332">
        <f>Table1[[#This Row],[Embellishment Area (m2)]]*Table1[[#This Row],[Construction Unit Rate ($/m)]]*Table1[[#This Row],[Embellishment Area Factor]]</f>
        <v>177335.6322977739</v>
      </c>
      <c r="K2264" s="246">
        <v>0</v>
      </c>
      <c r="L2264" s="337">
        <v>66.125722619436161</v>
      </c>
      <c r="M2264" s="88">
        <f>Table1[[#This Row],[Size of land (m2)]]*Table1[[#This Row],[Land Unit Rate ($/m2)]]</f>
        <v>0</v>
      </c>
      <c r="N2264" s="244">
        <v>2021</v>
      </c>
      <c r="O2264" s="202">
        <f>ROUND(IF(Table1[[#This Row],[Valuation Year]]=2016,(Table1[[#This Row],[Total Construction Cost ($)]]+Table1[[#This Row],[Land Value]])*('General Input Sheet'!$G$38/'General Input Sheet'!$G$43),Table1[[#This Row],[Total Construction Cost ($)]]+Table1[[#This Row],[Land Value]]),0)</f>
        <v>177336</v>
      </c>
      <c r="P2264" s="123" t="str" cm="1">
        <f t="array" ref="P2264">_xlfn.IFS(Table1[[#This Row],[Asset Class]]&lt;&gt;"Local","y",P$11=$E2264,"y",Table1[[#This Row],[Asset Class]]="Local","")</f>
        <v>y</v>
      </c>
      <c r="Q2264" s="86" t="str" cm="1">
        <f t="array" ref="Q2264">_xlfn.IFS(Table1[[#This Row],[Asset Class]]&lt;&gt;"Local","y",Q$11=$E2264,"y",Table1[[#This Row],[Asset Class]]="Local","")</f>
        <v/>
      </c>
      <c r="R2264" s="86" t="str" cm="1">
        <f t="array" ref="R2264">_xlfn.IFS(Table1[[#This Row],[Asset Class]]&lt;&gt;"Local","y",R$11=$E2264,"y",Table1[[#This Row],[Asset Class]]="Local","")</f>
        <v/>
      </c>
      <c r="S2264" s="341" t="str" cm="1">
        <f t="array" ref="S2264">_xlfn.IFS(Table1[[#This Row],[Asset Class]]&lt;&gt;"Local","y",S$11=$E2264,"y",Table1[[#This Row],[Asset Class]]="Local","")</f>
        <v/>
      </c>
      <c r="T2264" s="50"/>
      <c r="U2264" s="95">
        <f>IF(Table1[[#This Row],[Asset Class]]&lt;&gt;"Local",0.25,IF(P2264="y",1,""))</f>
        <v>1</v>
      </c>
      <c r="V2264" s="415" t="str">
        <f>IF(Table1[[#This Row],[Asset Class]]&lt;&gt;"Local",0.25,IF(Q2264="y",1,""))</f>
        <v/>
      </c>
      <c r="W2264" s="415" t="str">
        <f>IF(Table1[[#This Row],[Asset Class]]&lt;&gt;"Local",0.25,IF(R2264="y",1,""))</f>
        <v/>
      </c>
      <c r="X2264" s="415" t="str">
        <f>IF(Table1[[#This Row],[Asset Class]]&lt;&gt;"Local",0.25,IF(S2264="y",1,""))</f>
        <v/>
      </c>
      <c r="Y2264" s="95">
        <f t="shared" si="210"/>
        <v>1</v>
      </c>
      <c r="Z2264" s="50"/>
      <c r="AA2264" s="257">
        <f t="shared" si="211"/>
        <v>177336</v>
      </c>
      <c r="AB2264" s="258" t="str">
        <f t="shared" si="212"/>
        <v/>
      </c>
      <c r="AC2264" s="258" t="str">
        <f t="shared" si="213"/>
        <v/>
      </c>
      <c r="AD2264" s="258" t="str">
        <f t="shared" si="214"/>
        <v/>
      </c>
      <c r="AE2264" s="259">
        <f t="shared" si="215"/>
        <v>177336</v>
      </c>
    </row>
    <row r="2265" spans="1:31">
      <c r="A2265" s="26"/>
      <c r="B2265" s="210" t="s">
        <v>3953</v>
      </c>
      <c r="C2265" s="211" t="s">
        <v>3954</v>
      </c>
      <c r="D2265" s="211" t="s">
        <v>111</v>
      </c>
      <c r="E2265" s="211" t="s">
        <v>114</v>
      </c>
      <c r="F2265" s="241" t="s">
        <v>108</v>
      </c>
      <c r="G2265" s="357">
        <v>0.5</v>
      </c>
      <c r="H2265" s="360">
        <v>14674.853482066095</v>
      </c>
      <c r="I2265" s="365">
        <v>77.371645491830151</v>
      </c>
      <c r="J2265" s="332">
        <f>Table1[[#This Row],[Embellishment Area (m2)]]*Table1[[#This Row],[Construction Unit Rate ($/m)]]*Table1[[#This Row],[Embellishment Area Factor]]</f>
        <v>567708.78062948363</v>
      </c>
      <c r="K2265" s="246">
        <v>29349.70696413219</v>
      </c>
      <c r="L2265" s="337">
        <v>51.919695325664051</v>
      </c>
      <c r="M2265" s="88">
        <f>Table1[[#This Row],[Size of land (m2)]]*Table1[[#This Row],[Land Unit Rate ($/m2)]]</f>
        <v>1523827.8434752638</v>
      </c>
      <c r="N2265" s="244">
        <v>2021</v>
      </c>
      <c r="O2265" s="202">
        <f>ROUND(IF(Table1[[#This Row],[Valuation Year]]=2016,(Table1[[#This Row],[Total Construction Cost ($)]]+Table1[[#This Row],[Land Value]])*('General Input Sheet'!$G$38/'General Input Sheet'!$G$43),Table1[[#This Row],[Total Construction Cost ($)]]+Table1[[#This Row],[Land Value]]),0)</f>
        <v>2091537</v>
      </c>
      <c r="P2265" s="123" t="str" cm="1">
        <f t="array" ref="P2265">_xlfn.IFS(Table1[[#This Row],[Asset Class]]&lt;&gt;"Local","y",P$11=$E2265,"y",Table1[[#This Row],[Asset Class]]="Local","")</f>
        <v/>
      </c>
      <c r="Q2265" s="86" t="str" cm="1">
        <f t="array" ref="Q2265">_xlfn.IFS(Table1[[#This Row],[Asset Class]]&lt;&gt;"Local","y",Q$11=$E2265,"y",Table1[[#This Row],[Asset Class]]="Local","")</f>
        <v/>
      </c>
      <c r="R2265" s="86" t="str" cm="1">
        <f t="array" ref="R2265">_xlfn.IFS(Table1[[#This Row],[Asset Class]]&lt;&gt;"Local","y",R$11=$E2265,"y",Table1[[#This Row],[Asset Class]]="Local","")</f>
        <v/>
      </c>
      <c r="S2265" s="341" t="str" cm="1">
        <f t="array" ref="S2265">_xlfn.IFS(Table1[[#This Row],[Asset Class]]&lt;&gt;"Local","y",S$11=$E2265,"y",Table1[[#This Row],[Asset Class]]="Local","")</f>
        <v>y</v>
      </c>
      <c r="T2265" s="50"/>
      <c r="U2265" s="95" t="str">
        <f>IF(Table1[[#This Row],[Asset Class]]&lt;&gt;"Local",0.25,IF(P2265="y",1,""))</f>
        <v/>
      </c>
      <c r="V2265" s="415" t="str">
        <f>IF(Table1[[#This Row],[Asset Class]]&lt;&gt;"Local",0.25,IF(Q2265="y",1,""))</f>
        <v/>
      </c>
      <c r="W2265" s="415" t="str">
        <f>IF(Table1[[#This Row],[Asset Class]]&lt;&gt;"Local",0.25,IF(R2265="y",1,""))</f>
        <v/>
      </c>
      <c r="X2265" s="415">
        <f>IF(Table1[[#This Row],[Asset Class]]&lt;&gt;"Local",0.25,IF(S2265="y",1,""))</f>
        <v>1</v>
      </c>
      <c r="Y2265" s="95">
        <f t="shared" si="210"/>
        <v>1</v>
      </c>
      <c r="Z2265" s="50"/>
      <c r="AA2265" s="257" t="str">
        <f t="shared" si="211"/>
        <v/>
      </c>
      <c r="AB2265" s="258" t="str">
        <f t="shared" si="212"/>
        <v/>
      </c>
      <c r="AC2265" s="258" t="str">
        <f t="shared" si="213"/>
        <v/>
      </c>
      <c r="AD2265" s="258">
        <f t="shared" si="214"/>
        <v>2091537</v>
      </c>
      <c r="AE2265" s="259">
        <f t="shared" si="215"/>
        <v>2091537</v>
      </c>
    </row>
    <row r="2266" spans="1:31">
      <c r="A2266" s="26"/>
      <c r="B2266" s="210" t="s">
        <v>3955</v>
      </c>
      <c r="C2266" s="211" t="s">
        <v>3956</v>
      </c>
      <c r="D2266" s="211" t="s">
        <v>106</v>
      </c>
      <c r="E2266" s="211" t="s">
        <v>114</v>
      </c>
      <c r="F2266" s="241" t="s">
        <v>136</v>
      </c>
      <c r="G2266" s="357">
        <v>0.5</v>
      </c>
      <c r="H2266" s="360">
        <v>9207.2061668262195</v>
      </c>
      <c r="I2266" s="365">
        <v>566.28724924743767</v>
      </c>
      <c r="J2266" s="332">
        <f>Table1[[#This Row],[Embellishment Area (m2)]]*Table1[[#This Row],[Construction Unit Rate ($/m)]]*Table1[[#This Row],[Embellishment Area Factor]]</f>
        <v>2606961.7267330321</v>
      </c>
      <c r="K2266" s="246">
        <v>18414.412333652439</v>
      </c>
      <c r="L2266" s="337">
        <v>75.676903388107434</v>
      </c>
      <c r="M2266" s="88">
        <f>Table1[[#This Row],[Size of land (m2)]]*Table1[[#This Row],[Land Unit Rate ($/m2)]]</f>
        <v>1393545.7031225895</v>
      </c>
      <c r="N2266" s="244">
        <v>2021</v>
      </c>
      <c r="O2266" s="202">
        <f>ROUND(IF(Table1[[#This Row],[Valuation Year]]=2016,(Table1[[#This Row],[Total Construction Cost ($)]]+Table1[[#This Row],[Land Value]])*('General Input Sheet'!$G$38/'General Input Sheet'!$G$43),Table1[[#This Row],[Total Construction Cost ($)]]+Table1[[#This Row],[Land Value]]),0)</f>
        <v>4000507</v>
      </c>
      <c r="P2266" s="123" t="str" cm="1">
        <f t="array" ref="P2266">_xlfn.IFS(Table1[[#This Row],[Asset Class]]&lt;&gt;"Local","y",P$11=$E2266,"y",Table1[[#This Row],[Asset Class]]="Local","")</f>
        <v>y</v>
      </c>
      <c r="Q2266" s="86" t="str" cm="1">
        <f t="array" ref="Q2266">_xlfn.IFS(Table1[[#This Row],[Asset Class]]&lt;&gt;"Local","y",Q$11=$E2266,"y",Table1[[#This Row],[Asset Class]]="Local","")</f>
        <v>y</v>
      </c>
      <c r="R2266" s="86" t="str" cm="1">
        <f t="array" ref="R2266">_xlfn.IFS(Table1[[#This Row],[Asset Class]]&lt;&gt;"Local","y",R$11=$E2266,"y",Table1[[#This Row],[Asset Class]]="Local","")</f>
        <v>y</v>
      </c>
      <c r="S2266" s="341" t="str" cm="1">
        <f t="array" ref="S2266">_xlfn.IFS(Table1[[#This Row],[Asset Class]]&lt;&gt;"Local","y",S$11=$E2266,"y",Table1[[#This Row],[Asset Class]]="Local","")</f>
        <v>y</v>
      </c>
      <c r="T2266" s="50"/>
      <c r="U2266" s="95">
        <f>IF(Table1[[#This Row],[Asset Class]]&lt;&gt;"Local",0.25,IF(P2266="y",1,""))</f>
        <v>0.25</v>
      </c>
      <c r="V2266" s="415">
        <f>IF(Table1[[#This Row],[Asset Class]]&lt;&gt;"Local",0.25,IF(Q2266="y",1,""))</f>
        <v>0.25</v>
      </c>
      <c r="W2266" s="415">
        <f>IF(Table1[[#This Row],[Asset Class]]&lt;&gt;"Local",0.25,IF(R2266="y",1,""))</f>
        <v>0.25</v>
      </c>
      <c r="X2266" s="415">
        <f>IF(Table1[[#This Row],[Asset Class]]&lt;&gt;"Local",0.25,IF(S2266="y",1,""))</f>
        <v>0.25</v>
      </c>
      <c r="Y2266" s="95">
        <f t="shared" si="210"/>
        <v>1</v>
      </c>
      <c r="Z2266" s="50"/>
      <c r="AA2266" s="257">
        <f t="shared" si="211"/>
        <v>1000126.75</v>
      </c>
      <c r="AB2266" s="258">
        <f t="shared" si="212"/>
        <v>1000126.75</v>
      </c>
      <c r="AC2266" s="258">
        <f t="shared" si="213"/>
        <v>1000126.75</v>
      </c>
      <c r="AD2266" s="258">
        <f t="shared" si="214"/>
        <v>1000126.75</v>
      </c>
      <c r="AE2266" s="259">
        <f t="shared" si="215"/>
        <v>4000507</v>
      </c>
    </row>
    <row r="2267" spans="1:31">
      <c r="A2267" s="26"/>
      <c r="B2267" s="210" t="s">
        <v>3957</v>
      </c>
      <c r="C2267" s="211" t="s">
        <v>3958</v>
      </c>
      <c r="D2267" s="211" t="s">
        <v>111</v>
      </c>
      <c r="E2267" s="211" t="s">
        <v>114</v>
      </c>
      <c r="F2267" s="241" t="s">
        <v>108</v>
      </c>
      <c r="G2267" s="357">
        <v>0.5</v>
      </c>
      <c r="H2267" s="360">
        <v>707.06657451442948</v>
      </c>
      <c r="I2267" s="365">
        <v>77.371645491830151</v>
      </c>
      <c r="J2267" s="332">
        <f>Table1[[#This Row],[Embellishment Area (m2)]]*Table1[[#This Row],[Construction Unit Rate ($/m)]]*Table1[[#This Row],[Embellishment Area Factor]]</f>
        <v>27353.452171226574</v>
      </c>
      <c r="K2267" s="246">
        <v>0</v>
      </c>
      <c r="L2267" s="337">
        <v>51.919695325664051</v>
      </c>
      <c r="M2267" s="88">
        <f>Table1[[#This Row],[Size of land (m2)]]*Table1[[#This Row],[Land Unit Rate ($/m2)]]</f>
        <v>0</v>
      </c>
      <c r="N2267" s="244">
        <v>2021</v>
      </c>
      <c r="O2267" s="202">
        <f>ROUND(IF(Table1[[#This Row],[Valuation Year]]=2016,(Table1[[#This Row],[Total Construction Cost ($)]]+Table1[[#This Row],[Land Value]])*('General Input Sheet'!$G$38/'General Input Sheet'!$G$43),Table1[[#This Row],[Total Construction Cost ($)]]+Table1[[#This Row],[Land Value]]),0)</f>
        <v>27353</v>
      </c>
      <c r="P2267" s="123" t="str" cm="1">
        <f t="array" ref="P2267">_xlfn.IFS(Table1[[#This Row],[Asset Class]]&lt;&gt;"Local","y",P$11=$E2267,"y",Table1[[#This Row],[Asset Class]]="Local","")</f>
        <v/>
      </c>
      <c r="Q2267" s="86" t="str" cm="1">
        <f t="array" ref="Q2267">_xlfn.IFS(Table1[[#This Row],[Asset Class]]&lt;&gt;"Local","y",Q$11=$E2267,"y",Table1[[#This Row],[Asset Class]]="Local","")</f>
        <v/>
      </c>
      <c r="R2267" s="86" t="str" cm="1">
        <f t="array" ref="R2267">_xlfn.IFS(Table1[[#This Row],[Asset Class]]&lt;&gt;"Local","y",R$11=$E2267,"y",Table1[[#This Row],[Asset Class]]="Local","")</f>
        <v/>
      </c>
      <c r="S2267" s="341" t="str" cm="1">
        <f t="array" ref="S2267">_xlfn.IFS(Table1[[#This Row],[Asset Class]]&lt;&gt;"Local","y",S$11=$E2267,"y",Table1[[#This Row],[Asset Class]]="Local","")</f>
        <v>y</v>
      </c>
      <c r="T2267" s="50"/>
      <c r="U2267" s="95" t="str">
        <f>IF(Table1[[#This Row],[Asset Class]]&lt;&gt;"Local",0.25,IF(P2267="y",1,""))</f>
        <v/>
      </c>
      <c r="V2267" s="415" t="str">
        <f>IF(Table1[[#This Row],[Asset Class]]&lt;&gt;"Local",0.25,IF(Q2267="y",1,""))</f>
        <v/>
      </c>
      <c r="W2267" s="415" t="str">
        <f>IF(Table1[[#This Row],[Asset Class]]&lt;&gt;"Local",0.25,IF(R2267="y",1,""))</f>
        <v/>
      </c>
      <c r="X2267" s="415">
        <f>IF(Table1[[#This Row],[Asset Class]]&lt;&gt;"Local",0.25,IF(S2267="y",1,""))</f>
        <v>1</v>
      </c>
      <c r="Y2267" s="95">
        <f t="shared" si="210"/>
        <v>1</v>
      </c>
      <c r="Z2267" s="50"/>
      <c r="AA2267" s="257" t="str">
        <f t="shared" si="211"/>
        <v/>
      </c>
      <c r="AB2267" s="258" t="str">
        <f t="shared" si="212"/>
        <v/>
      </c>
      <c r="AC2267" s="258" t="str">
        <f t="shared" si="213"/>
        <v/>
      </c>
      <c r="AD2267" s="258">
        <f t="shared" si="214"/>
        <v>27353</v>
      </c>
      <c r="AE2267" s="259">
        <f t="shared" si="215"/>
        <v>27353</v>
      </c>
    </row>
    <row r="2268" spans="1:31">
      <c r="A2268" s="26"/>
      <c r="B2268" s="210" t="s">
        <v>3959</v>
      </c>
      <c r="C2268" s="211" t="s">
        <v>3960</v>
      </c>
      <c r="D2268" s="211" t="s">
        <v>111</v>
      </c>
      <c r="E2268" s="211" t="s">
        <v>102</v>
      </c>
      <c r="F2268" s="241" t="s">
        <v>103</v>
      </c>
      <c r="G2268" s="357">
        <v>0.5</v>
      </c>
      <c r="H2268" s="360">
        <v>2520.2121146335194</v>
      </c>
      <c r="I2268" s="365">
        <v>143.96305955739601</v>
      </c>
      <c r="J2268" s="332">
        <f>Table1[[#This Row],[Embellishment Area (m2)]]*Table1[[#This Row],[Construction Unit Rate ($/m)]]*Table1[[#This Row],[Embellishment Area Factor]]</f>
        <v>181408.72337812814</v>
      </c>
      <c r="K2268" s="246">
        <v>0</v>
      </c>
      <c r="L2268" s="337">
        <v>39.027494808321961</v>
      </c>
      <c r="M2268" s="88">
        <f>Table1[[#This Row],[Size of land (m2)]]*Table1[[#This Row],[Land Unit Rate ($/m2)]]</f>
        <v>0</v>
      </c>
      <c r="N2268" s="244">
        <v>2021</v>
      </c>
      <c r="O2268" s="202">
        <f>ROUND(IF(Table1[[#This Row],[Valuation Year]]=2016,(Table1[[#This Row],[Total Construction Cost ($)]]+Table1[[#This Row],[Land Value]])*('General Input Sheet'!$G$38/'General Input Sheet'!$G$43),Table1[[#This Row],[Total Construction Cost ($)]]+Table1[[#This Row],[Land Value]]),0)</f>
        <v>181409</v>
      </c>
      <c r="P2268" s="123" t="str" cm="1">
        <f t="array" ref="P2268">_xlfn.IFS(Table1[[#This Row],[Asset Class]]&lt;&gt;"Local","y",P$11=$E2268,"y",Table1[[#This Row],[Asset Class]]="Local","")</f>
        <v/>
      </c>
      <c r="Q2268" s="86" t="str" cm="1">
        <f t="array" ref="Q2268">_xlfn.IFS(Table1[[#This Row],[Asset Class]]&lt;&gt;"Local","y",Q$11=$E2268,"y",Table1[[#This Row],[Asset Class]]="Local","")</f>
        <v/>
      </c>
      <c r="R2268" s="86" t="str" cm="1">
        <f t="array" ref="R2268">_xlfn.IFS(Table1[[#This Row],[Asset Class]]&lt;&gt;"Local","y",R$11=$E2268,"y",Table1[[#This Row],[Asset Class]]="Local","")</f>
        <v>y</v>
      </c>
      <c r="S2268" s="341" t="str" cm="1">
        <f t="array" ref="S2268">_xlfn.IFS(Table1[[#This Row],[Asset Class]]&lt;&gt;"Local","y",S$11=$E2268,"y",Table1[[#This Row],[Asset Class]]="Local","")</f>
        <v/>
      </c>
      <c r="T2268" s="50"/>
      <c r="U2268" s="95" t="str">
        <f>IF(Table1[[#This Row],[Asset Class]]&lt;&gt;"Local",0.25,IF(P2268="y",1,""))</f>
        <v/>
      </c>
      <c r="V2268" s="415" t="str">
        <f>IF(Table1[[#This Row],[Asset Class]]&lt;&gt;"Local",0.25,IF(Q2268="y",1,""))</f>
        <v/>
      </c>
      <c r="W2268" s="415">
        <f>IF(Table1[[#This Row],[Asset Class]]&lt;&gt;"Local",0.25,IF(R2268="y",1,""))</f>
        <v>1</v>
      </c>
      <c r="X2268" s="415" t="str">
        <f>IF(Table1[[#This Row],[Asset Class]]&lt;&gt;"Local",0.25,IF(S2268="y",1,""))</f>
        <v/>
      </c>
      <c r="Y2268" s="95">
        <f t="shared" si="210"/>
        <v>1</v>
      </c>
      <c r="Z2268" s="50"/>
      <c r="AA2268" s="257" t="str">
        <f t="shared" si="211"/>
        <v/>
      </c>
      <c r="AB2268" s="258" t="str">
        <f t="shared" si="212"/>
        <v/>
      </c>
      <c r="AC2268" s="258">
        <f t="shared" si="213"/>
        <v>181409</v>
      </c>
      <c r="AD2268" s="258" t="str">
        <f t="shared" si="214"/>
        <v/>
      </c>
      <c r="AE2268" s="259">
        <f t="shared" si="215"/>
        <v>181409</v>
      </c>
    </row>
    <row r="2269" spans="1:31">
      <c r="A2269" s="26"/>
      <c r="B2269" s="210" t="s">
        <v>3961</v>
      </c>
      <c r="C2269" s="211" t="s">
        <v>3962</v>
      </c>
      <c r="D2269" s="211" t="s">
        <v>111</v>
      </c>
      <c r="E2269" s="211" t="s">
        <v>143</v>
      </c>
      <c r="F2269" s="241" t="s">
        <v>103</v>
      </c>
      <c r="G2269" s="357">
        <v>0.5</v>
      </c>
      <c r="H2269" s="360">
        <v>13851.055280521456</v>
      </c>
      <c r="I2269" s="365">
        <v>115.6419902144599</v>
      </c>
      <c r="J2269" s="332">
        <f>Table1[[#This Row],[Embellishment Area (m2)]]*Table1[[#This Row],[Construction Unit Rate ($/m)]]*Table1[[#This Row],[Embellishment Area Factor]]</f>
        <v>800881.79960500263</v>
      </c>
      <c r="K2269" s="246">
        <v>27702.110561042911</v>
      </c>
      <c r="L2269" s="337">
        <v>85.331826959272703</v>
      </c>
      <c r="M2269" s="88">
        <f>Table1[[#This Row],[Size of land (m2)]]*Table1[[#This Row],[Land Unit Rate ($/m2)]]</f>
        <v>2363871.7048015548</v>
      </c>
      <c r="N2269" s="244">
        <v>2021</v>
      </c>
      <c r="O2269" s="202">
        <f>ROUND(IF(Table1[[#This Row],[Valuation Year]]=2016,(Table1[[#This Row],[Total Construction Cost ($)]]+Table1[[#This Row],[Land Value]])*('General Input Sheet'!$G$38/'General Input Sheet'!$G$43),Table1[[#This Row],[Total Construction Cost ($)]]+Table1[[#This Row],[Land Value]]),0)</f>
        <v>3164754</v>
      </c>
      <c r="P2269" s="123" t="str" cm="1">
        <f t="array" ref="P2269">_xlfn.IFS(Table1[[#This Row],[Asset Class]]&lt;&gt;"Local","y",P$11=$E2269,"y",Table1[[#This Row],[Asset Class]]="Local","")</f>
        <v/>
      </c>
      <c r="Q2269" s="86" t="str" cm="1">
        <f t="array" ref="Q2269">_xlfn.IFS(Table1[[#This Row],[Asset Class]]&lt;&gt;"Local","y",Q$11=$E2269,"y",Table1[[#This Row],[Asset Class]]="Local","")</f>
        <v>y</v>
      </c>
      <c r="R2269" s="86" t="str" cm="1">
        <f t="array" ref="R2269">_xlfn.IFS(Table1[[#This Row],[Asset Class]]&lt;&gt;"Local","y",R$11=$E2269,"y",Table1[[#This Row],[Asset Class]]="Local","")</f>
        <v/>
      </c>
      <c r="S2269" s="341" t="str" cm="1">
        <f t="array" ref="S2269">_xlfn.IFS(Table1[[#This Row],[Asset Class]]&lt;&gt;"Local","y",S$11=$E2269,"y",Table1[[#This Row],[Asset Class]]="Local","")</f>
        <v/>
      </c>
      <c r="T2269" s="50"/>
      <c r="U2269" s="95" t="str">
        <f>IF(Table1[[#This Row],[Asset Class]]&lt;&gt;"Local",0.25,IF(P2269="y",1,""))</f>
        <v/>
      </c>
      <c r="V2269" s="415">
        <f>IF(Table1[[#This Row],[Asset Class]]&lt;&gt;"Local",0.25,IF(Q2269="y",1,""))</f>
        <v>1</v>
      </c>
      <c r="W2269" s="415" t="str">
        <f>IF(Table1[[#This Row],[Asset Class]]&lt;&gt;"Local",0.25,IF(R2269="y",1,""))</f>
        <v/>
      </c>
      <c r="X2269" s="415" t="str">
        <f>IF(Table1[[#This Row],[Asset Class]]&lt;&gt;"Local",0.25,IF(S2269="y",1,""))</f>
        <v/>
      </c>
      <c r="Y2269" s="95">
        <f t="shared" si="210"/>
        <v>1</v>
      </c>
      <c r="Z2269" s="50"/>
      <c r="AA2269" s="257" t="str">
        <f t="shared" si="211"/>
        <v/>
      </c>
      <c r="AB2269" s="258">
        <f t="shared" si="212"/>
        <v>3164754</v>
      </c>
      <c r="AC2269" s="258" t="str">
        <f t="shared" si="213"/>
        <v/>
      </c>
      <c r="AD2269" s="258" t="str">
        <f t="shared" si="214"/>
        <v/>
      </c>
      <c r="AE2269" s="259">
        <f t="shared" si="215"/>
        <v>3164754</v>
      </c>
    </row>
    <row r="2270" spans="1:31">
      <c r="A2270" s="26"/>
      <c r="B2270" s="210" t="s">
        <v>3963</v>
      </c>
      <c r="C2270" s="211" t="s">
        <v>3964</v>
      </c>
      <c r="D2270" s="211" t="s">
        <v>111</v>
      </c>
      <c r="E2270" s="211" t="s">
        <v>143</v>
      </c>
      <c r="F2270" s="241" t="s">
        <v>108</v>
      </c>
      <c r="G2270" s="357">
        <v>0.5</v>
      </c>
      <c r="H2270" s="360">
        <v>314.07273418920897</v>
      </c>
      <c r="I2270" s="365">
        <v>115.6419902144599</v>
      </c>
      <c r="J2270" s="332">
        <f>Table1[[#This Row],[Embellishment Area (m2)]]*Table1[[#This Row],[Construction Unit Rate ($/m)]]*Table1[[#This Row],[Embellishment Area Factor]]</f>
        <v>18159.998026868583</v>
      </c>
      <c r="K2270" s="246">
        <v>628.14546837841795</v>
      </c>
      <c r="L2270" s="337">
        <v>85.331826959272703</v>
      </c>
      <c r="M2270" s="88">
        <f>Table1[[#This Row],[Size of land (m2)]]*Table1[[#This Row],[Land Unit Rate ($/m2)]]</f>
        <v>53600.800412918463</v>
      </c>
      <c r="N2270" s="244">
        <v>2021</v>
      </c>
      <c r="O2270" s="202">
        <f>ROUND(IF(Table1[[#This Row],[Valuation Year]]=2016,(Table1[[#This Row],[Total Construction Cost ($)]]+Table1[[#This Row],[Land Value]])*('General Input Sheet'!$G$38/'General Input Sheet'!$G$43),Table1[[#This Row],[Total Construction Cost ($)]]+Table1[[#This Row],[Land Value]]),0)</f>
        <v>71761</v>
      </c>
      <c r="P2270" s="123" t="str" cm="1">
        <f t="array" ref="P2270">_xlfn.IFS(Table1[[#This Row],[Asset Class]]&lt;&gt;"Local","y",P$11=$E2270,"y",Table1[[#This Row],[Asset Class]]="Local","")</f>
        <v/>
      </c>
      <c r="Q2270" s="86" t="str" cm="1">
        <f t="array" ref="Q2270">_xlfn.IFS(Table1[[#This Row],[Asset Class]]&lt;&gt;"Local","y",Q$11=$E2270,"y",Table1[[#This Row],[Asset Class]]="Local","")</f>
        <v>y</v>
      </c>
      <c r="R2270" s="86" t="str" cm="1">
        <f t="array" ref="R2270">_xlfn.IFS(Table1[[#This Row],[Asset Class]]&lt;&gt;"Local","y",R$11=$E2270,"y",Table1[[#This Row],[Asset Class]]="Local","")</f>
        <v/>
      </c>
      <c r="S2270" s="341" t="str" cm="1">
        <f t="array" ref="S2270">_xlfn.IFS(Table1[[#This Row],[Asset Class]]&lt;&gt;"Local","y",S$11=$E2270,"y",Table1[[#This Row],[Asset Class]]="Local","")</f>
        <v/>
      </c>
      <c r="T2270" s="50"/>
      <c r="U2270" s="95" t="str">
        <f>IF(Table1[[#This Row],[Asset Class]]&lt;&gt;"Local",0.25,IF(P2270="y",1,""))</f>
        <v/>
      </c>
      <c r="V2270" s="415">
        <f>IF(Table1[[#This Row],[Asset Class]]&lt;&gt;"Local",0.25,IF(Q2270="y",1,""))</f>
        <v>1</v>
      </c>
      <c r="W2270" s="415" t="str">
        <f>IF(Table1[[#This Row],[Asset Class]]&lt;&gt;"Local",0.25,IF(R2270="y",1,""))</f>
        <v/>
      </c>
      <c r="X2270" s="415" t="str">
        <f>IF(Table1[[#This Row],[Asset Class]]&lt;&gt;"Local",0.25,IF(S2270="y",1,""))</f>
        <v/>
      </c>
      <c r="Y2270" s="95">
        <f t="shared" si="210"/>
        <v>1</v>
      </c>
      <c r="Z2270" s="50"/>
      <c r="AA2270" s="257" t="str">
        <f t="shared" si="211"/>
        <v/>
      </c>
      <c r="AB2270" s="258">
        <f t="shared" si="212"/>
        <v>71761</v>
      </c>
      <c r="AC2270" s="258" t="str">
        <f t="shared" si="213"/>
        <v/>
      </c>
      <c r="AD2270" s="258" t="str">
        <f t="shared" si="214"/>
        <v/>
      </c>
      <c r="AE2270" s="259">
        <f t="shared" si="215"/>
        <v>71761</v>
      </c>
    </row>
    <row r="2271" spans="1:31">
      <c r="A2271" s="26"/>
      <c r="B2271" s="210" t="s">
        <v>3963</v>
      </c>
      <c r="C2271" s="211" t="s">
        <v>3965</v>
      </c>
      <c r="D2271" s="211" t="s">
        <v>111</v>
      </c>
      <c r="E2271" s="211" t="s">
        <v>143</v>
      </c>
      <c r="F2271" s="241" t="s">
        <v>103</v>
      </c>
      <c r="G2271" s="357">
        <v>0.5</v>
      </c>
      <c r="H2271" s="360">
        <v>4589.1866295965974</v>
      </c>
      <c r="I2271" s="365">
        <v>115.6419902144599</v>
      </c>
      <c r="J2271" s="332">
        <f>Table1[[#This Row],[Embellishment Area (m2)]]*Table1[[#This Row],[Construction Unit Rate ($/m)]]*Table1[[#This Row],[Embellishment Area Factor]]</f>
        <v>265351.33765606995</v>
      </c>
      <c r="K2271" s="246">
        <v>9178.3732591931948</v>
      </c>
      <c r="L2271" s="337">
        <v>85.331826959272703</v>
      </c>
      <c r="M2271" s="88">
        <f>Table1[[#This Row],[Size of land (m2)]]*Table1[[#This Row],[Land Unit Rate ($/m2)]]</f>
        <v>783207.35872108955</v>
      </c>
      <c r="N2271" s="244">
        <v>2021</v>
      </c>
      <c r="O2271" s="202">
        <f>ROUND(IF(Table1[[#This Row],[Valuation Year]]=2016,(Table1[[#This Row],[Total Construction Cost ($)]]+Table1[[#This Row],[Land Value]])*('General Input Sheet'!$G$38/'General Input Sheet'!$G$43),Table1[[#This Row],[Total Construction Cost ($)]]+Table1[[#This Row],[Land Value]]),0)</f>
        <v>1048559</v>
      </c>
      <c r="P2271" s="123" t="str" cm="1">
        <f t="array" ref="P2271">_xlfn.IFS(Table1[[#This Row],[Asset Class]]&lt;&gt;"Local","y",P$11=$E2271,"y",Table1[[#This Row],[Asset Class]]="Local","")</f>
        <v/>
      </c>
      <c r="Q2271" s="86" t="str" cm="1">
        <f t="array" ref="Q2271">_xlfn.IFS(Table1[[#This Row],[Asset Class]]&lt;&gt;"Local","y",Q$11=$E2271,"y",Table1[[#This Row],[Asset Class]]="Local","")</f>
        <v>y</v>
      </c>
      <c r="R2271" s="86" t="str" cm="1">
        <f t="array" ref="R2271">_xlfn.IFS(Table1[[#This Row],[Asset Class]]&lt;&gt;"Local","y",R$11=$E2271,"y",Table1[[#This Row],[Asset Class]]="Local","")</f>
        <v/>
      </c>
      <c r="S2271" s="341" t="str" cm="1">
        <f t="array" ref="S2271">_xlfn.IFS(Table1[[#This Row],[Asset Class]]&lt;&gt;"Local","y",S$11=$E2271,"y",Table1[[#This Row],[Asset Class]]="Local","")</f>
        <v/>
      </c>
      <c r="T2271" s="50"/>
      <c r="U2271" s="95" t="str">
        <f>IF(Table1[[#This Row],[Asset Class]]&lt;&gt;"Local",0.25,IF(P2271="y",1,""))</f>
        <v/>
      </c>
      <c r="V2271" s="415">
        <f>IF(Table1[[#This Row],[Asset Class]]&lt;&gt;"Local",0.25,IF(Q2271="y",1,""))</f>
        <v>1</v>
      </c>
      <c r="W2271" s="415" t="str">
        <f>IF(Table1[[#This Row],[Asset Class]]&lt;&gt;"Local",0.25,IF(R2271="y",1,""))</f>
        <v/>
      </c>
      <c r="X2271" s="415" t="str">
        <f>IF(Table1[[#This Row],[Asset Class]]&lt;&gt;"Local",0.25,IF(S2271="y",1,""))</f>
        <v/>
      </c>
      <c r="Y2271" s="95">
        <f t="shared" si="210"/>
        <v>1</v>
      </c>
      <c r="Z2271" s="50"/>
      <c r="AA2271" s="257" t="str">
        <f t="shared" si="211"/>
        <v/>
      </c>
      <c r="AB2271" s="258">
        <f t="shared" si="212"/>
        <v>1048559</v>
      </c>
      <c r="AC2271" s="258" t="str">
        <f t="shared" si="213"/>
        <v/>
      </c>
      <c r="AD2271" s="258" t="str">
        <f t="shared" si="214"/>
        <v/>
      </c>
      <c r="AE2271" s="259">
        <f t="shared" si="215"/>
        <v>1048559</v>
      </c>
    </row>
    <row r="2272" spans="1:31">
      <c r="A2272" s="26"/>
      <c r="B2272" s="210" t="s">
        <v>3963</v>
      </c>
      <c r="C2272" s="211" t="s">
        <v>3966</v>
      </c>
      <c r="D2272" s="211" t="s">
        <v>111</v>
      </c>
      <c r="E2272" s="211" t="s">
        <v>143</v>
      </c>
      <c r="F2272" s="241" t="s">
        <v>108</v>
      </c>
      <c r="G2272" s="357">
        <v>0.5</v>
      </c>
      <c r="H2272" s="360">
        <v>11460.225733304425</v>
      </c>
      <c r="I2272" s="365">
        <v>115.6419902144599</v>
      </c>
      <c r="J2272" s="332">
        <f>Table1[[#This Row],[Embellishment Area (m2)]]*Table1[[#This Row],[Construction Unit Rate ($/m)]]*Table1[[#This Row],[Embellishment Area Factor]]</f>
        <v>662641.65605314588</v>
      </c>
      <c r="K2272" s="246">
        <v>22920.451466608851</v>
      </c>
      <c r="L2272" s="337">
        <v>85.331826959272703</v>
      </c>
      <c r="M2272" s="88">
        <f>Table1[[#This Row],[Size of land (m2)]]*Table1[[#This Row],[Land Unit Rate ($/m2)]]</f>
        <v>1955843.9983770747</v>
      </c>
      <c r="N2272" s="244">
        <v>2021</v>
      </c>
      <c r="O2272" s="202">
        <f>ROUND(IF(Table1[[#This Row],[Valuation Year]]=2016,(Table1[[#This Row],[Total Construction Cost ($)]]+Table1[[#This Row],[Land Value]])*('General Input Sheet'!$G$38/'General Input Sheet'!$G$43),Table1[[#This Row],[Total Construction Cost ($)]]+Table1[[#This Row],[Land Value]]),0)</f>
        <v>2618486</v>
      </c>
      <c r="P2272" s="123" t="str" cm="1">
        <f t="array" ref="P2272">_xlfn.IFS(Table1[[#This Row],[Asset Class]]&lt;&gt;"Local","y",P$11=$E2272,"y",Table1[[#This Row],[Asset Class]]="Local","")</f>
        <v/>
      </c>
      <c r="Q2272" s="86" t="str" cm="1">
        <f t="array" ref="Q2272">_xlfn.IFS(Table1[[#This Row],[Asset Class]]&lt;&gt;"Local","y",Q$11=$E2272,"y",Table1[[#This Row],[Asset Class]]="Local","")</f>
        <v>y</v>
      </c>
      <c r="R2272" s="86" t="str" cm="1">
        <f t="array" ref="R2272">_xlfn.IFS(Table1[[#This Row],[Asset Class]]&lt;&gt;"Local","y",R$11=$E2272,"y",Table1[[#This Row],[Asset Class]]="Local","")</f>
        <v/>
      </c>
      <c r="S2272" s="341" t="str" cm="1">
        <f t="array" ref="S2272">_xlfn.IFS(Table1[[#This Row],[Asset Class]]&lt;&gt;"Local","y",S$11=$E2272,"y",Table1[[#This Row],[Asset Class]]="Local","")</f>
        <v/>
      </c>
      <c r="T2272" s="50"/>
      <c r="U2272" s="95" t="str">
        <f>IF(Table1[[#This Row],[Asset Class]]&lt;&gt;"Local",0.25,IF(P2272="y",1,""))</f>
        <v/>
      </c>
      <c r="V2272" s="415">
        <f>IF(Table1[[#This Row],[Asset Class]]&lt;&gt;"Local",0.25,IF(Q2272="y",1,""))</f>
        <v>1</v>
      </c>
      <c r="W2272" s="415" t="str">
        <f>IF(Table1[[#This Row],[Asset Class]]&lt;&gt;"Local",0.25,IF(R2272="y",1,""))</f>
        <v/>
      </c>
      <c r="X2272" s="415" t="str">
        <f>IF(Table1[[#This Row],[Asset Class]]&lt;&gt;"Local",0.25,IF(S2272="y",1,""))</f>
        <v/>
      </c>
      <c r="Y2272" s="95">
        <f t="shared" si="210"/>
        <v>1</v>
      </c>
      <c r="Z2272" s="50"/>
      <c r="AA2272" s="257" t="str">
        <f t="shared" si="211"/>
        <v/>
      </c>
      <c r="AB2272" s="258">
        <f t="shared" si="212"/>
        <v>2618486</v>
      </c>
      <c r="AC2272" s="258" t="str">
        <f t="shared" si="213"/>
        <v/>
      </c>
      <c r="AD2272" s="258" t="str">
        <f t="shared" si="214"/>
        <v/>
      </c>
      <c r="AE2272" s="259">
        <f t="shared" si="215"/>
        <v>2618486</v>
      </c>
    </row>
    <row r="2273" spans="1:31">
      <c r="A2273" s="26"/>
      <c r="B2273" s="210" t="s">
        <v>3963</v>
      </c>
      <c r="C2273" s="211" t="s">
        <v>3967</v>
      </c>
      <c r="D2273" s="211" t="s">
        <v>111</v>
      </c>
      <c r="E2273" s="211" t="s">
        <v>143</v>
      </c>
      <c r="F2273" s="241" t="s">
        <v>103</v>
      </c>
      <c r="G2273" s="357">
        <v>0.5</v>
      </c>
      <c r="H2273" s="360">
        <v>17134.304906422905</v>
      </c>
      <c r="I2273" s="365">
        <v>115.6419902144599</v>
      </c>
      <c r="J2273" s="332">
        <f>Table1[[#This Row],[Embellishment Area (m2)]]*Table1[[#This Row],[Construction Unit Rate ($/m)]]*Table1[[#This Row],[Embellishment Area Factor]]</f>
        <v>990722.56016006484</v>
      </c>
      <c r="K2273" s="246">
        <v>34268.609812845811</v>
      </c>
      <c r="L2273" s="337">
        <v>85.331826959272703</v>
      </c>
      <c r="M2273" s="88">
        <f>Table1[[#This Row],[Size of land (m2)]]*Table1[[#This Row],[Land Unit Rate ($/m2)]]</f>
        <v>2924203.0826845933</v>
      </c>
      <c r="N2273" s="244">
        <v>2021</v>
      </c>
      <c r="O2273" s="202">
        <f>ROUND(IF(Table1[[#This Row],[Valuation Year]]=2016,(Table1[[#This Row],[Total Construction Cost ($)]]+Table1[[#This Row],[Land Value]])*('General Input Sheet'!$G$38/'General Input Sheet'!$G$43),Table1[[#This Row],[Total Construction Cost ($)]]+Table1[[#This Row],[Land Value]]),0)</f>
        <v>3914926</v>
      </c>
      <c r="P2273" s="123" t="str" cm="1">
        <f t="array" ref="P2273">_xlfn.IFS(Table1[[#This Row],[Asset Class]]&lt;&gt;"Local","y",P$11=$E2273,"y",Table1[[#This Row],[Asset Class]]="Local","")</f>
        <v/>
      </c>
      <c r="Q2273" s="86" t="str" cm="1">
        <f t="array" ref="Q2273">_xlfn.IFS(Table1[[#This Row],[Asset Class]]&lt;&gt;"Local","y",Q$11=$E2273,"y",Table1[[#This Row],[Asset Class]]="Local","")</f>
        <v>y</v>
      </c>
      <c r="R2273" s="86" t="str" cm="1">
        <f t="array" ref="R2273">_xlfn.IFS(Table1[[#This Row],[Asset Class]]&lt;&gt;"Local","y",R$11=$E2273,"y",Table1[[#This Row],[Asset Class]]="Local","")</f>
        <v/>
      </c>
      <c r="S2273" s="341" t="str" cm="1">
        <f t="array" ref="S2273">_xlfn.IFS(Table1[[#This Row],[Asset Class]]&lt;&gt;"Local","y",S$11=$E2273,"y",Table1[[#This Row],[Asset Class]]="Local","")</f>
        <v/>
      </c>
      <c r="T2273" s="50"/>
      <c r="U2273" s="95" t="str">
        <f>IF(Table1[[#This Row],[Asset Class]]&lt;&gt;"Local",0.25,IF(P2273="y",1,""))</f>
        <v/>
      </c>
      <c r="V2273" s="415">
        <f>IF(Table1[[#This Row],[Asset Class]]&lt;&gt;"Local",0.25,IF(Q2273="y",1,""))</f>
        <v>1</v>
      </c>
      <c r="W2273" s="415" t="str">
        <f>IF(Table1[[#This Row],[Asset Class]]&lt;&gt;"Local",0.25,IF(R2273="y",1,""))</f>
        <v/>
      </c>
      <c r="X2273" s="415" t="str">
        <f>IF(Table1[[#This Row],[Asset Class]]&lt;&gt;"Local",0.25,IF(S2273="y",1,""))</f>
        <v/>
      </c>
      <c r="Y2273" s="95">
        <f t="shared" si="210"/>
        <v>1</v>
      </c>
      <c r="Z2273" s="50"/>
      <c r="AA2273" s="257" t="str">
        <f t="shared" si="211"/>
        <v/>
      </c>
      <c r="AB2273" s="258">
        <f t="shared" si="212"/>
        <v>3914926</v>
      </c>
      <c r="AC2273" s="258" t="str">
        <f t="shared" si="213"/>
        <v/>
      </c>
      <c r="AD2273" s="258" t="str">
        <f t="shared" si="214"/>
        <v/>
      </c>
      <c r="AE2273" s="259">
        <f t="shared" si="215"/>
        <v>3914926</v>
      </c>
    </row>
    <row r="2274" spans="1:31">
      <c r="A2274" s="26"/>
      <c r="B2274" s="210" t="s">
        <v>3968</v>
      </c>
      <c r="C2274" s="211" t="s">
        <v>3969</v>
      </c>
      <c r="D2274" s="211" t="s">
        <v>106</v>
      </c>
      <c r="E2274" s="211" t="s">
        <v>114</v>
      </c>
      <c r="F2274" s="241" t="s">
        <v>103</v>
      </c>
      <c r="G2274" s="357">
        <v>0.5</v>
      </c>
      <c r="H2274" s="360">
        <v>52461.365048735701</v>
      </c>
      <c r="I2274" s="365">
        <v>566.28724924743767</v>
      </c>
      <c r="J2274" s="332">
        <f>Table1[[#This Row],[Embellishment Area (m2)]]*Table1[[#This Row],[Construction Unit Rate ($/m)]]*Table1[[#This Row],[Embellishment Area Factor]]</f>
        <v>14854101.052607104</v>
      </c>
      <c r="K2274" s="246">
        <v>0</v>
      </c>
      <c r="L2274" s="337">
        <v>75.676903388107434</v>
      </c>
      <c r="M2274" s="88">
        <f>Table1[[#This Row],[Size of land (m2)]]*Table1[[#This Row],[Land Unit Rate ($/m2)]]</f>
        <v>0</v>
      </c>
      <c r="N2274" s="244">
        <v>2021</v>
      </c>
      <c r="O2274" s="202">
        <f>ROUND(IF(Table1[[#This Row],[Valuation Year]]=2016,(Table1[[#This Row],[Total Construction Cost ($)]]+Table1[[#This Row],[Land Value]])*('General Input Sheet'!$G$38/'General Input Sheet'!$G$43),Table1[[#This Row],[Total Construction Cost ($)]]+Table1[[#This Row],[Land Value]]),0)</f>
        <v>14854101</v>
      </c>
      <c r="P2274" s="123" t="str" cm="1">
        <f t="array" ref="P2274">_xlfn.IFS(Table1[[#This Row],[Asset Class]]&lt;&gt;"Local","y",P$11=$E2274,"y",Table1[[#This Row],[Asset Class]]="Local","")</f>
        <v>y</v>
      </c>
      <c r="Q2274" s="86" t="str" cm="1">
        <f t="array" ref="Q2274">_xlfn.IFS(Table1[[#This Row],[Asset Class]]&lt;&gt;"Local","y",Q$11=$E2274,"y",Table1[[#This Row],[Asset Class]]="Local","")</f>
        <v>y</v>
      </c>
      <c r="R2274" s="86" t="str" cm="1">
        <f t="array" ref="R2274">_xlfn.IFS(Table1[[#This Row],[Asset Class]]&lt;&gt;"Local","y",R$11=$E2274,"y",Table1[[#This Row],[Asset Class]]="Local","")</f>
        <v>y</v>
      </c>
      <c r="S2274" s="341" t="str" cm="1">
        <f t="array" ref="S2274">_xlfn.IFS(Table1[[#This Row],[Asset Class]]&lt;&gt;"Local","y",S$11=$E2274,"y",Table1[[#This Row],[Asset Class]]="Local","")</f>
        <v>y</v>
      </c>
      <c r="T2274" s="50"/>
      <c r="U2274" s="95">
        <f>IF(Table1[[#This Row],[Asset Class]]&lt;&gt;"Local",0.25,IF(P2274="y",1,""))</f>
        <v>0.25</v>
      </c>
      <c r="V2274" s="415">
        <f>IF(Table1[[#This Row],[Asset Class]]&lt;&gt;"Local",0.25,IF(Q2274="y",1,""))</f>
        <v>0.25</v>
      </c>
      <c r="W2274" s="415">
        <f>IF(Table1[[#This Row],[Asset Class]]&lt;&gt;"Local",0.25,IF(R2274="y",1,""))</f>
        <v>0.25</v>
      </c>
      <c r="X2274" s="415">
        <f>IF(Table1[[#This Row],[Asset Class]]&lt;&gt;"Local",0.25,IF(S2274="y",1,""))</f>
        <v>0.25</v>
      </c>
      <c r="Y2274" s="95">
        <f t="shared" si="210"/>
        <v>1</v>
      </c>
      <c r="Z2274" s="50"/>
      <c r="AA2274" s="257">
        <f t="shared" si="211"/>
        <v>3713525.25</v>
      </c>
      <c r="AB2274" s="258">
        <f t="shared" si="212"/>
        <v>3713525.25</v>
      </c>
      <c r="AC2274" s="258">
        <f t="shared" si="213"/>
        <v>3713525.25</v>
      </c>
      <c r="AD2274" s="258">
        <f t="shared" si="214"/>
        <v>3713525.25</v>
      </c>
      <c r="AE2274" s="259">
        <f t="shared" si="215"/>
        <v>14854101</v>
      </c>
    </row>
    <row r="2275" spans="1:31">
      <c r="A2275" s="26"/>
      <c r="B2275" s="210" t="s">
        <v>3970</v>
      </c>
      <c r="C2275" s="211" t="s">
        <v>3971</v>
      </c>
      <c r="D2275" s="211" t="s">
        <v>111</v>
      </c>
      <c r="E2275" s="211" t="s">
        <v>114</v>
      </c>
      <c r="F2275" s="241" t="s">
        <v>108</v>
      </c>
      <c r="G2275" s="357">
        <v>0.5</v>
      </c>
      <c r="H2275" s="360">
        <v>7190.1776800017351</v>
      </c>
      <c r="I2275" s="365">
        <v>77.371645491830151</v>
      </c>
      <c r="J2275" s="332">
        <f>Table1[[#This Row],[Embellishment Area (m2)]]*Table1[[#This Row],[Construction Unit Rate ($/m)]]*Table1[[#This Row],[Embellishment Area Factor]]</f>
        <v>278157.93924018199</v>
      </c>
      <c r="K2275" s="246">
        <v>0</v>
      </c>
      <c r="L2275" s="337">
        <v>51.919695325664051</v>
      </c>
      <c r="M2275" s="88">
        <f>Table1[[#This Row],[Size of land (m2)]]*Table1[[#This Row],[Land Unit Rate ($/m2)]]</f>
        <v>0</v>
      </c>
      <c r="N2275" s="244">
        <v>2021</v>
      </c>
      <c r="O2275" s="202">
        <f>ROUND(IF(Table1[[#This Row],[Valuation Year]]=2016,(Table1[[#This Row],[Total Construction Cost ($)]]+Table1[[#This Row],[Land Value]])*('General Input Sheet'!$G$38/'General Input Sheet'!$G$43),Table1[[#This Row],[Total Construction Cost ($)]]+Table1[[#This Row],[Land Value]]),0)</f>
        <v>278158</v>
      </c>
      <c r="P2275" s="123" t="str" cm="1">
        <f t="array" ref="P2275">_xlfn.IFS(Table1[[#This Row],[Asset Class]]&lt;&gt;"Local","y",P$11=$E2275,"y",Table1[[#This Row],[Asset Class]]="Local","")</f>
        <v/>
      </c>
      <c r="Q2275" s="86" t="str" cm="1">
        <f t="array" ref="Q2275">_xlfn.IFS(Table1[[#This Row],[Asset Class]]&lt;&gt;"Local","y",Q$11=$E2275,"y",Table1[[#This Row],[Asset Class]]="Local","")</f>
        <v/>
      </c>
      <c r="R2275" s="86" t="str" cm="1">
        <f t="array" ref="R2275">_xlfn.IFS(Table1[[#This Row],[Asset Class]]&lt;&gt;"Local","y",R$11=$E2275,"y",Table1[[#This Row],[Asset Class]]="Local","")</f>
        <v/>
      </c>
      <c r="S2275" s="341" t="str" cm="1">
        <f t="array" ref="S2275">_xlfn.IFS(Table1[[#This Row],[Asset Class]]&lt;&gt;"Local","y",S$11=$E2275,"y",Table1[[#This Row],[Asset Class]]="Local","")</f>
        <v>y</v>
      </c>
      <c r="T2275" s="50"/>
      <c r="U2275" s="95" t="str">
        <f>IF(Table1[[#This Row],[Asset Class]]&lt;&gt;"Local",0.25,IF(P2275="y",1,""))</f>
        <v/>
      </c>
      <c r="V2275" s="415" t="str">
        <f>IF(Table1[[#This Row],[Asset Class]]&lt;&gt;"Local",0.25,IF(Q2275="y",1,""))</f>
        <v/>
      </c>
      <c r="W2275" s="415" t="str">
        <f>IF(Table1[[#This Row],[Asset Class]]&lt;&gt;"Local",0.25,IF(R2275="y",1,""))</f>
        <v/>
      </c>
      <c r="X2275" s="415">
        <f>IF(Table1[[#This Row],[Asset Class]]&lt;&gt;"Local",0.25,IF(S2275="y",1,""))</f>
        <v>1</v>
      </c>
      <c r="Y2275" s="95">
        <f t="shared" si="210"/>
        <v>1</v>
      </c>
      <c r="Z2275" s="50"/>
      <c r="AA2275" s="257" t="str">
        <f t="shared" si="211"/>
        <v/>
      </c>
      <c r="AB2275" s="258" t="str">
        <f t="shared" si="212"/>
        <v/>
      </c>
      <c r="AC2275" s="258" t="str">
        <f t="shared" si="213"/>
        <v/>
      </c>
      <c r="AD2275" s="258">
        <f t="shared" si="214"/>
        <v>278158</v>
      </c>
      <c r="AE2275" s="259">
        <f t="shared" si="215"/>
        <v>278158</v>
      </c>
    </row>
    <row r="2276" spans="1:31">
      <c r="A2276" s="26"/>
      <c r="B2276" s="210" t="s">
        <v>3970</v>
      </c>
      <c r="C2276" s="211" t="s">
        <v>3972</v>
      </c>
      <c r="D2276" s="211" t="s">
        <v>111</v>
      </c>
      <c r="E2276" s="211" t="s">
        <v>114</v>
      </c>
      <c r="F2276" s="241" t="s">
        <v>108</v>
      </c>
      <c r="G2276" s="357">
        <v>0.5</v>
      </c>
      <c r="H2276" s="360">
        <v>6145.3139290342497</v>
      </c>
      <c r="I2276" s="365">
        <v>77.371645491830151</v>
      </c>
      <c r="J2276" s="332">
        <f>Table1[[#This Row],[Embellishment Area (m2)]]*Table1[[#This Row],[Construction Unit Rate ($/m)]]*Table1[[#This Row],[Embellishment Area Factor]]</f>
        <v>237736.52537662192</v>
      </c>
      <c r="K2276" s="246">
        <v>0</v>
      </c>
      <c r="L2276" s="337">
        <v>51.919695325664051</v>
      </c>
      <c r="M2276" s="88">
        <f>Table1[[#This Row],[Size of land (m2)]]*Table1[[#This Row],[Land Unit Rate ($/m2)]]</f>
        <v>0</v>
      </c>
      <c r="N2276" s="244">
        <v>2021</v>
      </c>
      <c r="O2276" s="202">
        <f>ROUND(IF(Table1[[#This Row],[Valuation Year]]=2016,(Table1[[#This Row],[Total Construction Cost ($)]]+Table1[[#This Row],[Land Value]])*('General Input Sheet'!$G$38/'General Input Sheet'!$G$43),Table1[[#This Row],[Total Construction Cost ($)]]+Table1[[#This Row],[Land Value]]),0)</f>
        <v>237737</v>
      </c>
      <c r="P2276" s="123" t="str" cm="1">
        <f t="array" ref="P2276">_xlfn.IFS(Table1[[#This Row],[Asset Class]]&lt;&gt;"Local","y",P$11=$E2276,"y",Table1[[#This Row],[Asset Class]]="Local","")</f>
        <v/>
      </c>
      <c r="Q2276" s="86" t="str" cm="1">
        <f t="array" ref="Q2276">_xlfn.IFS(Table1[[#This Row],[Asset Class]]&lt;&gt;"Local","y",Q$11=$E2276,"y",Table1[[#This Row],[Asset Class]]="Local","")</f>
        <v/>
      </c>
      <c r="R2276" s="86" t="str" cm="1">
        <f t="array" ref="R2276">_xlfn.IFS(Table1[[#This Row],[Asset Class]]&lt;&gt;"Local","y",R$11=$E2276,"y",Table1[[#This Row],[Asset Class]]="Local","")</f>
        <v/>
      </c>
      <c r="S2276" s="341" t="str" cm="1">
        <f t="array" ref="S2276">_xlfn.IFS(Table1[[#This Row],[Asset Class]]&lt;&gt;"Local","y",S$11=$E2276,"y",Table1[[#This Row],[Asset Class]]="Local","")</f>
        <v>y</v>
      </c>
      <c r="T2276" s="50"/>
      <c r="U2276" s="95" t="str">
        <f>IF(Table1[[#This Row],[Asset Class]]&lt;&gt;"Local",0.25,IF(P2276="y",1,""))</f>
        <v/>
      </c>
      <c r="V2276" s="415" t="str">
        <f>IF(Table1[[#This Row],[Asset Class]]&lt;&gt;"Local",0.25,IF(Q2276="y",1,""))</f>
        <v/>
      </c>
      <c r="W2276" s="415" t="str">
        <f>IF(Table1[[#This Row],[Asset Class]]&lt;&gt;"Local",0.25,IF(R2276="y",1,""))</f>
        <v/>
      </c>
      <c r="X2276" s="415">
        <f>IF(Table1[[#This Row],[Asset Class]]&lt;&gt;"Local",0.25,IF(S2276="y",1,""))</f>
        <v>1</v>
      </c>
      <c r="Y2276" s="95">
        <f t="shared" si="210"/>
        <v>1</v>
      </c>
      <c r="Z2276" s="50"/>
      <c r="AA2276" s="257" t="str">
        <f t="shared" si="211"/>
        <v/>
      </c>
      <c r="AB2276" s="258" t="str">
        <f t="shared" si="212"/>
        <v/>
      </c>
      <c r="AC2276" s="258" t="str">
        <f t="shared" si="213"/>
        <v/>
      </c>
      <c r="AD2276" s="258">
        <f t="shared" si="214"/>
        <v>237737</v>
      </c>
      <c r="AE2276" s="259">
        <f t="shared" si="215"/>
        <v>237737</v>
      </c>
    </row>
    <row r="2277" spans="1:31">
      <c r="A2277" s="26"/>
      <c r="B2277" s="210" t="s">
        <v>3973</v>
      </c>
      <c r="C2277" s="211" t="s">
        <v>3974</v>
      </c>
      <c r="D2277" s="211" t="s">
        <v>111</v>
      </c>
      <c r="E2277" s="211" t="s">
        <v>102</v>
      </c>
      <c r="F2277" s="241" t="s">
        <v>103</v>
      </c>
      <c r="G2277" s="357">
        <v>0.5</v>
      </c>
      <c r="H2277" s="360">
        <v>4649.1471560828395</v>
      </c>
      <c r="I2277" s="365">
        <v>143.96305955739601</v>
      </c>
      <c r="J2277" s="332">
        <f>Table1[[#This Row],[Embellishment Area (m2)]]*Table1[[#This Row],[Construction Unit Rate ($/m)]]*Table1[[#This Row],[Embellishment Area Factor]]</f>
        <v>334652.72446112602</v>
      </c>
      <c r="K2277" s="246">
        <v>0</v>
      </c>
      <c r="L2277" s="337">
        <v>39.027494808321961</v>
      </c>
      <c r="M2277" s="88">
        <f>Table1[[#This Row],[Size of land (m2)]]*Table1[[#This Row],[Land Unit Rate ($/m2)]]</f>
        <v>0</v>
      </c>
      <c r="N2277" s="244">
        <v>2021</v>
      </c>
      <c r="O2277" s="202">
        <f>ROUND(IF(Table1[[#This Row],[Valuation Year]]=2016,(Table1[[#This Row],[Total Construction Cost ($)]]+Table1[[#This Row],[Land Value]])*('General Input Sheet'!$G$38/'General Input Sheet'!$G$43),Table1[[#This Row],[Total Construction Cost ($)]]+Table1[[#This Row],[Land Value]]),0)</f>
        <v>334653</v>
      </c>
      <c r="P2277" s="123" t="str" cm="1">
        <f t="array" ref="P2277">_xlfn.IFS(Table1[[#This Row],[Asset Class]]&lt;&gt;"Local","y",P$11=$E2277,"y",Table1[[#This Row],[Asset Class]]="Local","")</f>
        <v/>
      </c>
      <c r="Q2277" s="86" t="str" cm="1">
        <f t="array" ref="Q2277">_xlfn.IFS(Table1[[#This Row],[Asset Class]]&lt;&gt;"Local","y",Q$11=$E2277,"y",Table1[[#This Row],[Asset Class]]="Local","")</f>
        <v/>
      </c>
      <c r="R2277" s="86" t="str" cm="1">
        <f t="array" ref="R2277">_xlfn.IFS(Table1[[#This Row],[Asset Class]]&lt;&gt;"Local","y",R$11=$E2277,"y",Table1[[#This Row],[Asset Class]]="Local","")</f>
        <v>y</v>
      </c>
      <c r="S2277" s="341" t="str" cm="1">
        <f t="array" ref="S2277">_xlfn.IFS(Table1[[#This Row],[Asset Class]]&lt;&gt;"Local","y",S$11=$E2277,"y",Table1[[#This Row],[Asset Class]]="Local","")</f>
        <v/>
      </c>
      <c r="T2277" s="50"/>
      <c r="U2277" s="95" t="str">
        <f>IF(Table1[[#This Row],[Asset Class]]&lt;&gt;"Local",0.25,IF(P2277="y",1,""))</f>
        <v/>
      </c>
      <c r="V2277" s="415" t="str">
        <f>IF(Table1[[#This Row],[Asset Class]]&lt;&gt;"Local",0.25,IF(Q2277="y",1,""))</f>
        <v/>
      </c>
      <c r="W2277" s="415">
        <f>IF(Table1[[#This Row],[Asset Class]]&lt;&gt;"Local",0.25,IF(R2277="y",1,""))</f>
        <v>1</v>
      </c>
      <c r="X2277" s="415" t="str">
        <f>IF(Table1[[#This Row],[Asset Class]]&lt;&gt;"Local",0.25,IF(S2277="y",1,""))</f>
        <v/>
      </c>
      <c r="Y2277" s="95">
        <f t="shared" si="210"/>
        <v>1</v>
      </c>
      <c r="Z2277" s="50"/>
      <c r="AA2277" s="257" t="str">
        <f t="shared" si="211"/>
        <v/>
      </c>
      <c r="AB2277" s="258" t="str">
        <f t="shared" si="212"/>
        <v/>
      </c>
      <c r="AC2277" s="258">
        <f t="shared" si="213"/>
        <v>334653</v>
      </c>
      <c r="AD2277" s="258" t="str">
        <f t="shared" si="214"/>
        <v/>
      </c>
      <c r="AE2277" s="259">
        <f t="shared" si="215"/>
        <v>334653</v>
      </c>
    </row>
    <row r="2278" spans="1:31">
      <c r="A2278" s="26"/>
      <c r="B2278" s="210" t="s">
        <v>3975</v>
      </c>
      <c r="C2278" s="211" t="s">
        <v>3976</v>
      </c>
      <c r="D2278" s="211" t="s">
        <v>111</v>
      </c>
      <c r="E2278" s="211" t="s">
        <v>114</v>
      </c>
      <c r="F2278" s="241" t="s">
        <v>108</v>
      </c>
      <c r="G2278" s="357">
        <v>0.5</v>
      </c>
      <c r="H2278" s="360">
        <v>3193.7041901315251</v>
      </c>
      <c r="I2278" s="365">
        <v>77.371645491830151</v>
      </c>
      <c r="J2278" s="332">
        <f>Table1[[#This Row],[Embellishment Area (m2)]]*Table1[[#This Row],[Construction Unit Rate ($/m)]]*Table1[[#This Row],[Embellishment Area Factor]]</f>
        <v>123551.07420231444</v>
      </c>
      <c r="K2278" s="246">
        <v>6387.4083802630503</v>
      </c>
      <c r="L2278" s="337">
        <v>51.919695325664051</v>
      </c>
      <c r="M2278" s="88">
        <f>Table1[[#This Row],[Size of land (m2)]]*Table1[[#This Row],[Land Unit Rate ($/m2)]]</f>
        <v>331632.2970238509</v>
      </c>
      <c r="N2278" s="244">
        <v>2021</v>
      </c>
      <c r="O2278" s="202">
        <f>ROUND(IF(Table1[[#This Row],[Valuation Year]]=2016,(Table1[[#This Row],[Total Construction Cost ($)]]+Table1[[#This Row],[Land Value]])*('General Input Sheet'!$G$38/'General Input Sheet'!$G$43),Table1[[#This Row],[Total Construction Cost ($)]]+Table1[[#This Row],[Land Value]]),0)</f>
        <v>455183</v>
      </c>
      <c r="P2278" s="123" t="str" cm="1">
        <f t="array" ref="P2278">_xlfn.IFS(Table1[[#This Row],[Asset Class]]&lt;&gt;"Local","y",P$11=$E2278,"y",Table1[[#This Row],[Asset Class]]="Local","")</f>
        <v/>
      </c>
      <c r="Q2278" s="86" t="str" cm="1">
        <f t="array" ref="Q2278">_xlfn.IFS(Table1[[#This Row],[Asset Class]]&lt;&gt;"Local","y",Q$11=$E2278,"y",Table1[[#This Row],[Asset Class]]="Local","")</f>
        <v/>
      </c>
      <c r="R2278" s="86" t="str" cm="1">
        <f t="array" ref="R2278">_xlfn.IFS(Table1[[#This Row],[Asset Class]]&lt;&gt;"Local","y",R$11=$E2278,"y",Table1[[#This Row],[Asset Class]]="Local","")</f>
        <v/>
      </c>
      <c r="S2278" s="341" t="str" cm="1">
        <f t="array" ref="S2278">_xlfn.IFS(Table1[[#This Row],[Asset Class]]&lt;&gt;"Local","y",S$11=$E2278,"y",Table1[[#This Row],[Asset Class]]="Local","")</f>
        <v>y</v>
      </c>
      <c r="T2278" s="50"/>
      <c r="U2278" s="95" t="str">
        <f>IF(Table1[[#This Row],[Asset Class]]&lt;&gt;"Local",0.25,IF(P2278="y",1,""))</f>
        <v/>
      </c>
      <c r="V2278" s="415" t="str">
        <f>IF(Table1[[#This Row],[Asset Class]]&lt;&gt;"Local",0.25,IF(Q2278="y",1,""))</f>
        <v/>
      </c>
      <c r="W2278" s="415" t="str">
        <f>IF(Table1[[#This Row],[Asset Class]]&lt;&gt;"Local",0.25,IF(R2278="y",1,""))</f>
        <v/>
      </c>
      <c r="X2278" s="415">
        <f>IF(Table1[[#This Row],[Asset Class]]&lt;&gt;"Local",0.25,IF(S2278="y",1,""))</f>
        <v>1</v>
      </c>
      <c r="Y2278" s="95">
        <f t="shared" si="210"/>
        <v>1</v>
      </c>
      <c r="Z2278" s="50"/>
      <c r="AA2278" s="257" t="str">
        <f t="shared" si="211"/>
        <v/>
      </c>
      <c r="AB2278" s="258" t="str">
        <f t="shared" si="212"/>
        <v/>
      </c>
      <c r="AC2278" s="258" t="str">
        <f t="shared" si="213"/>
        <v/>
      </c>
      <c r="AD2278" s="258">
        <f t="shared" si="214"/>
        <v>455183</v>
      </c>
      <c r="AE2278" s="259">
        <f t="shared" si="215"/>
        <v>455183</v>
      </c>
    </row>
    <row r="2279" spans="1:31">
      <c r="A2279" s="26"/>
      <c r="B2279" s="210" t="s">
        <v>3977</v>
      </c>
      <c r="C2279" s="211" t="s">
        <v>3978</v>
      </c>
      <c r="D2279" s="211" t="s">
        <v>111</v>
      </c>
      <c r="E2279" s="211" t="s">
        <v>102</v>
      </c>
      <c r="F2279" s="241" t="s">
        <v>103</v>
      </c>
      <c r="G2279" s="357">
        <v>0.5</v>
      </c>
      <c r="H2279" s="360">
        <v>6841.3906934810202</v>
      </c>
      <c r="I2279" s="365">
        <v>143.96305955739601</v>
      </c>
      <c r="J2279" s="332">
        <f>Table1[[#This Row],[Embellishment Area (m2)]]*Table1[[#This Row],[Construction Unit Rate ($/m)]]*Table1[[#This Row],[Embellishment Area Factor]]</f>
        <v>492453.76793051144</v>
      </c>
      <c r="K2279" s="246">
        <v>0</v>
      </c>
      <c r="L2279" s="337">
        <v>39.027494808321961</v>
      </c>
      <c r="M2279" s="88">
        <f>Table1[[#This Row],[Size of land (m2)]]*Table1[[#This Row],[Land Unit Rate ($/m2)]]</f>
        <v>0</v>
      </c>
      <c r="N2279" s="244">
        <v>2021</v>
      </c>
      <c r="O2279" s="202">
        <f>ROUND(IF(Table1[[#This Row],[Valuation Year]]=2016,(Table1[[#This Row],[Total Construction Cost ($)]]+Table1[[#This Row],[Land Value]])*('General Input Sheet'!$G$38/'General Input Sheet'!$G$43),Table1[[#This Row],[Total Construction Cost ($)]]+Table1[[#This Row],[Land Value]]),0)</f>
        <v>492454</v>
      </c>
      <c r="P2279" s="123" t="str" cm="1">
        <f t="array" ref="P2279">_xlfn.IFS(Table1[[#This Row],[Asset Class]]&lt;&gt;"Local","y",P$11=$E2279,"y",Table1[[#This Row],[Asset Class]]="Local","")</f>
        <v/>
      </c>
      <c r="Q2279" s="86" t="str" cm="1">
        <f t="array" ref="Q2279">_xlfn.IFS(Table1[[#This Row],[Asset Class]]&lt;&gt;"Local","y",Q$11=$E2279,"y",Table1[[#This Row],[Asset Class]]="Local","")</f>
        <v/>
      </c>
      <c r="R2279" s="86" t="str" cm="1">
        <f t="array" ref="R2279">_xlfn.IFS(Table1[[#This Row],[Asset Class]]&lt;&gt;"Local","y",R$11=$E2279,"y",Table1[[#This Row],[Asset Class]]="Local","")</f>
        <v>y</v>
      </c>
      <c r="S2279" s="341" t="str" cm="1">
        <f t="array" ref="S2279">_xlfn.IFS(Table1[[#This Row],[Asset Class]]&lt;&gt;"Local","y",S$11=$E2279,"y",Table1[[#This Row],[Asset Class]]="Local","")</f>
        <v/>
      </c>
      <c r="T2279" s="50"/>
      <c r="U2279" s="95" t="str">
        <f>IF(Table1[[#This Row],[Asset Class]]&lt;&gt;"Local",0.25,IF(P2279="y",1,""))</f>
        <v/>
      </c>
      <c r="V2279" s="415" t="str">
        <f>IF(Table1[[#This Row],[Asset Class]]&lt;&gt;"Local",0.25,IF(Q2279="y",1,""))</f>
        <v/>
      </c>
      <c r="W2279" s="415">
        <f>IF(Table1[[#This Row],[Asset Class]]&lt;&gt;"Local",0.25,IF(R2279="y",1,""))</f>
        <v>1</v>
      </c>
      <c r="X2279" s="415" t="str">
        <f>IF(Table1[[#This Row],[Asset Class]]&lt;&gt;"Local",0.25,IF(S2279="y",1,""))</f>
        <v/>
      </c>
      <c r="Y2279" s="95">
        <f t="shared" si="210"/>
        <v>1</v>
      </c>
      <c r="Z2279" s="50"/>
      <c r="AA2279" s="257" t="str">
        <f t="shared" si="211"/>
        <v/>
      </c>
      <c r="AB2279" s="258" t="str">
        <f t="shared" si="212"/>
        <v/>
      </c>
      <c r="AC2279" s="258">
        <f t="shared" si="213"/>
        <v>492454</v>
      </c>
      <c r="AD2279" s="258" t="str">
        <f t="shared" si="214"/>
        <v/>
      </c>
      <c r="AE2279" s="259">
        <f t="shared" si="215"/>
        <v>492454</v>
      </c>
    </row>
    <row r="2280" spans="1:31">
      <c r="A2280" s="26"/>
      <c r="B2280" s="210" t="s">
        <v>3979</v>
      </c>
      <c r="C2280" s="211" t="s">
        <v>3980</v>
      </c>
      <c r="D2280" s="211" t="s">
        <v>111</v>
      </c>
      <c r="E2280" s="211" t="s">
        <v>114</v>
      </c>
      <c r="F2280" s="241" t="s">
        <v>103</v>
      </c>
      <c r="G2280" s="357">
        <v>0.5</v>
      </c>
      <c r="H2280" s="360">
        <v>3186.1533079826563</v>
      </c>
      <c r="I2280" s="365">
        <v>77.371645491830151</v>
      </c>
      <c r="J2280" s="332">
        <f>Table1[[#This Row],[Embellishment Area (m2)]]*Table1[[#This Row],[Construction Unit Rate ($/m)]]*Table1[[#This Row],[Embellishment Area Factor]]</f>
        <v>123258.96211392801</v>
      </c>
      <c r="K2280" s="246">
        <v>0</v>
      </c>
      <c r="L2280" s="337">
        <v>51.919695325664051</v>
      </c>
      <c r="M2280" s="88">
        <f>Table1[[#This Row],[Size of land (m2)]]*Table1[[#This Row],[Land Unit Rate ($/m2)]]</f>
        <v>0</v>
      </c>
      <c r="N2280" s="244">
        <v>2021</v>
      </c>
      <c r="O2280" s="202">
        <f>ROUND(IF(Table1[[#This Row],[Valuation Year]]=2016,(Table1[[#This Row],[Total Construction Cost ($)]]+Table1[[#This Row],[Land Value]])*('General Input Sheet'!$G$38/'General Input Sheet'!$G$43),Table1[[#This Row],[Total Construction Cost ($)]]+Table1[[#This Row],[Land Value]]),0)</f>
        <v>123259</v>
      </c>
      <c r="P2280" s="123" t="str" cm="1">
        <f t="array" ref="P2280">_xlfn.IFS(Table1[[#This Row],[Asset Class]]&lt;&gt;"Local","y",P$11=$E2280,"y",Table1[[#This Row],[Asset Class]]="Local","")</f>
        <v/>
      </c>
      <c r="Q2280" s="86" t="str" cm="1">
        <f t="array" ref="Q2280">_xlfn.IFS(Table1[[#This Row],[Asset Class]]&lt;&gt;"Local","y",Q$11=$E2280,"y",Table1[[#This Row],[Asset Class]]="Local","")</f>
        <v/>
      </c>
      <c r="R2280" s="86" t="str" cm="1">
        <f t="array" ref="R2280">_xlfn.IFS(Table1[[#This Row],[Asset Class]]&lt;&gt;"Local","y",R$11=$E2280,"y",Table1[[#This Row],[Asset Class]]="Local","")</f>
        <v/>
      </c>
      <c r="S2280" s="341" t="str" cm="1">
        <f t="array" ref="S2280">_xlfn.IFS(Table1[[#This Row],[Asset Class]]&lt;&gt;"Local","y",S$11=$E2280,"y",Table1[[#This Row],[Asset Class]]="Local","")</f>
        <v>y</v>
      </c>
      <c r="T2280" s="50"/>
      <c r="U2280" s="95" t="str">
        <f>IF(Table1[[#This Row],[Asset Class]]&lt;&gt;"Local",0.25,IF(P2280="y",1,""))</f>
        <v/>
      </c>
      <c r="V2280" s="415" t="str">
        <f>IF(Table1[[#This Row],[Asset Class]]&lt;&gt;"Local",0.25,IF(Q2280="y",1,""))</f>
        <v/>
      </c>
      <c r="W2280" s="415" t="str">
        <f>IF(Table1[[#This Row],[Asset Class]]&lt;&gt;"Local",0.25,IF(R2280="y",1,""))</f>
        <v/>
      </c>
      <c r="X2280" s="415">
        <f>IF(Table1[[#This Row],[Asset Class]]&lt;&gt;"Local",0.25,IF(S2280="y",1,""))</f>
        <v>1</v>
      </c>
      <c r="Y2280" s="95">
        <f t="shared" si="210"/>
        <v>1</v>
      </c>
      <c r="Z2280" s="50"/>
      <c r="AA2280" s="257" t="str">
        <f t="shared" si="211"/>
        <v/>
      </c>
      <c r="AB2280" s="258" t="str">
        <f t="shared" si="212"/>
        <v/>
      </c>
      <c r="AC2280" s="258" t="str">
        <f t="shared" si="213"/>
        <v/>
      </c>
      <c r="AD2280" s="258">
        <f t="shared" si="214"/>
        <v>123259</v>
      </c>
      <c r="AE2280" s="259">
        <f t="shared" si="215"/>
        <v>123259</v>
      </c>
    </row>
    <row r="2281" spans="1:31">
      <c r="A2281" s="26"/>
      <c r="B2281" s="210" t="s">
        <v>3981</v>
      </c>
      <c r="C2281" s="211" t="s">
        <v>3982</v>
      </c>
      <c r="D2281" s="211" t="s">
        <v>111</v>
      </c>
      <c r="E2281" s="211" t="s">
        <v>114</v>
      </c>
      <c r="F2281" s="241" t="s">
        <v>108</v>
      </c>
      <c r="G2281" s="357">
        <v>0.5</v>
      </c>
      <c r="H2281" s="360">
        <v>9052.3493519751792</v>
      </c>
      <c r="I2281" s="365">
        <v>77.371645491830151</v>
      </c>
      <c r="J2281" s="332">
        <f>Table1[[#This Row],[Embellishment Area (m2)]]*Table1[[#This Row],[Construction Unit Rate ($/m)]]*Table1[[#This Row],[Embellishment Area Factor]]</f>
        <v>350197.58246461098</v>
      </c>
      <c r="K2281" s="246">
        <v>0</v>
      </c>
      <c r="L2281" s="337">
        <v>51.919695325664051</v>
      </c>
      <c r="M2281" s="88">
        <f>Table1[[#This Row],[Size of land (m2)]]*Table1[[#This Row],[Land Unit Rate ($/m2)]]</f>
        <v>0</v>
      </c>
      <c r="N2281" s="244">
        <v>2021</v>
      </c>
      <c r="O2281" s="202">
        <f>ROUND(IF(Table1[[#This Row],[Valuation Year]]=2016,(Table1[[#This Row],[Total Construction Cost ($)]]+Table1[[#This Row],[Land Value]])*('General Input Sheet'!$G$38/'General Input Sheet'!$G$43),Table1[[#This Row],[Total Construction Cost ($)]]+Table1[[#This Row],[Land Value]]),0)</f>
        <v>350198</v>
      </c>
      <c r="P2281" s="123" t="str" cm="1">
        <f t="array" ref="P2281">_xlfn.IFS(Table1[[#This Row],[Asset Class]]&lt;&gt;"Local","y",P$11=$E2281,"y",Table1[[#This Row],[Asset Class]]="Local","")</f>
        <v/>
      </c>
      <c r="Q2281" s="86" t="str" cm="1">
        <f t="array" ref="Q2281">_xlfn.IFS(Table1[[#This Row],[Asset Class]]&lt;&gt;"Local","y",Q$11=$E2281,"y",Table1[[#This Row],[Asset Class]]="Local","")</f>
        <v/>
      </c>
      <c r="R2281" s="86" t="str" cm="1">
        <f t="array" ref="R2281">_xlfn.IFS(Table1[[#This Row],[Asset Class]]&lt;&gt;"Local","y",R$11=$E2281,"y",Table1[[#This Row],[Asset Class]]="Local","")</f>
        <v/>
      </c>
      <c r="S2281" s="341" t="str" cm="1">
        <f t="array" ref="S2281">_xlfn.IFS(Table1[[#This Row],[Asset Class]]&lt;&gt;"Local","y",S$11=$E2281,"y",Table1[[#This Row],[Asset Class]]="Local","")</f>
        <v>y</v>
      </c>
      <c r="T2281" s="50"/>
      <c r="U2281" s="95" t="str">
        <f>IF(Table1[[#This Row],[Asset Class]]&lt;&gt;"Local",0.25,IF(P2281="y",1,""))</f>
        <v/>
      </c>
      <c r="V2281" s="415" t="str">
        <f>IF(Table1[[#This Row],[Asset Class]]&lt;&gt;"Local",0.25,IF(Q2281="y",1,""))</f>
        <v/>
      </c>
      <c r="W2281" s="415" t="str">
        <f>IF(Table1[[#This Row],[Asset Class]]&lt;&gt;"Local",0.25,IF(R2281="y",1,""))</f>
        <v/>
      </c>
      <c r="X2281" s="415">
        <f>IF(Table1[[#This Row],[Asset Class]]&lt;&gt;"Local",0.25,IF(S2281="y",1,""))</f>
        <v>1</v>
      </c>
      <c r="Y2281" s="95">
        <f t="shared" si="210"/>
        <v>1</v>
      </c>
      <c r="Z2281" s="50"/>
      <c r="AA2281" s="257" t="str">
        <f t="shared" si="211"/>
        <v/>
      </c>
      <c r="AB2281" s="258" t="str">
        <f t="shared" si="212"/>
        <v/>
      </c>
      <c r="AC2281" s="258" t="str">
        <f t="shared" si="213"/>
        <v/>
      </c>
      <c r="AD2281" s="258">
        <f t="shared" si="214"/>
        <v>350198</v>
      </c>
      <c r="AE2281" s="259">
        <f t="shared" si="215"/>
        <v>350198</v>
      </c>
    </row>
    <row r="2282" spans="1:31">
      <c r="A2282" s="26"/>
      <c r="B2282" s="210" t="s">
        <v>3981</v>
      </c>
      <c r="C2282" s="211" t="s">
        <v>3983</v>
      </c>
      <c r="D2282" s="211" t="s">
        <v>111</v>
      </c>
      <c r="E2282" s="211" t="s">
        <v>114</v>
      </c>
      <c r="F2282" s="241" t="s">
        <v>103</v>
      </c>
      <c r="G2282" s="357">
        <v>0.5</v>
      </c>
      <c r="H2282" s="360">
        <v>5583.9975482765303</v>
      </c>
      <c r="I2282" s="365">
        <v>77.371645491830151</v>
      </c>
      <c r="J2282" s="332">
        <f>Table1[[#This Row],[Embellishment Area (m2)]]*Table1[[#This Row],[Construction Unit Rate ($/m)]]*Table1[[#This Row],[Embellishment Area Factor]]</f>
        <v>216021.53936625022</v>
      </c>
      <c r="K2282" s="246">
        <v>0</v>
      </c>
      <c r="L2282" s="337">
        <v>51.919695325664051</v>
      </c>
      <c r="M2282" s="88">
        <f>Table1[[#This Row],[Size of land (m2)]]*Table1[[#This Row],[Land Unit Rate ($/m2)]]</f>
        <v>0</v>
      </c>
      <c r="N2282" s="244">
        <v>2021</v>
      </c>
      <c r="O2282" s="202">
        <f>ROUND(IF(Table1[[#This Row],[Valuation Year]]=2016,(Table1[[#This Row],[Total Construction Cost ($)]]+Table1[[#This Row],[Land Value]])*('General Input Sheet'!$G$38/'General Input Sheet'!$G$43),Table1[[#This Row],[Total Construction Cost ($)]]+Table1[[#This Row],[Land Value]]),0)</f>
        <v>216022</v>
      </c>
      <c r="P2282" s="123" t="str" cm="1">
        <f t="array" ref="P2282">_xlfn.IFS(Table1[[#This Row],[Asset Class]]&lt;&gt;"Local","y",P$11=$E2282,"y",Table1[[#This Row],[Asset Class]]="Local","")</f>
        <v/>
      </c>
      <c r="Q2282" s="86" t="str" cm="1">
        <f t="array" ref="Q2282">_xlfn.IFS(Table1[[#This Row],[Asset Class]]&lt;&gt;"Local","y",Q$11=$E2282,"y",Table1[[#This Row],[Asset Class]]="Local","")</f>
        <v/>
      </c>
      <c r="R2282" s="86" t="str" cm="1">
        <f t="array" ref="R2282">_xlfn.IFS(Table1[[#This Row],[Asset Class]]&lt;&gt;"Local","y",R$11=$E2282,"y",Table1[[#This Row],[Asset Class]]="Local","")</f>
        <v/>
      </c>
      <c r="S2282" s="341" t="str" cm="1">
        <f t="array" ref="S2282">_xlfn.IFS(Table1[[#This Row],[Asset Class]]&lt;&gt;"Local","y",S$11=$E2282,"y",Table1[[#This Row],[Asset Class]]="Local","")</f>
        <v>y</v>
      </c>
      <c r="T2282" s="50"/>
      <c r="U2282" s="95" t="str">
        <f>IF(Table1[[#This Row],[Asset Class]]&lt;&gt;"Local",0.25,IF(P2282="y",1,""))</f>
        <v/>
      </c>
      <c r="V2282" s="415" t="str">
        <f>IF(Table1[[#This Row],[Asset Class]]&lt;&gt;"Local",0.25,IF(Q2282="y",1,""))</f>
        <v/>
      </c>
      <c r="W2282" s="415" t="str">
        <f>IF(Table1[[#This Row],[Asset Class]]&lt;&gt;"Local",0.25,IF(R2282="y",1,""))</f>
        <v/>
      </c>
      <c r="X2282" s="415">
        <f>IF(Table1[[#This Row],[Asset Class]]&lt;&gt;"Local",0.25,IF(S2282="y",1,""))</f>
        <v>1</v>
      </c>
      <c r="Y2282" s="95">
        <f t="shared" si="210"/>
        <v>1</v>
      </c>
      <c r="Z2282" s="50"/>
      <c r="AA2282" s="257" t="str">
        <f t="shared" si="211"/>
        <v/>
      </c>
      <c r="AB2282" s="258" t="str">
        <f t="shared" si="212"/>
        <v/>
      </c>
      <c r="AC2282" s="258" t="str">
        <f t="shared" si="213"/>
        <v/>
      </c>
      <c r="AD2282" s="258">
        <f t="shared" si="214"/>
        <v>216022</v>
      </c>
      <c r="AE2282" s="259">
        <f t="shared" si="215"/>
        <v>216022</v>
      </c>
    </row>
    <row r="2283" spans="1:31">
      <c r="A2283" s="26"/>
      <c r="B2283" s="210" t="s">
        <v>3984</v>
      </c>
      <c r="C2283" s="211" t="s">
        <v>3985</v>
      </c>
      <c r="D2283" s="211" t="s">
        <v>111</v>
      </c>
      <c r="E2283" s="211" t="s">
        <v>114</v>
      </c>
      <c r="F2283" s="241" t="s">
        <v>108</v>
      </c>
      <c r="G2283" s="357">
        <v>0.5</v>
      </c>
      <c r="H2283" s="360">
        <v>19066.149280383193</v>
      </c>
      <c r="I2283" s="365">
        <v>77.371645491830151</v>
      </c>
      <c r="J2283" s="332">
        <f>Table1[[#This Row],[Embellishment Area (m2)]]*Table1[[#This Row],[Construction Unit Rate ($/m)]]*Table1[[#This Row],[Embellishment Area Factor]]</f>
        <v>737589.67150806054</v>
      </c>
      <c r="K2283" s="246">
        <v>0</v>
      </c>
      <c r="L2283" s="337">
        <v>51.919695325664051</v>
      </c>
      <c r="M2283" s="88">
        <f>Table1[[#This Row],[Size of land (m2)]]*Table1[[#This Row],[Land Unit Rate ($/m2)]]</f>
        <v>0</v>
      </c>
      <c r="N2283" s="244">
        <v>2021</v>
      </c>
      <c r="O2283" s="202">
        <f>ROUND(IF(Table1[[#This Row],[Valuation Year]]=2016,(Table1[[#This Row],[Total Construction Cost ($)]]+Table1[[#This Row],[Land Value]])*('General Input Sheet'!$G$38/'General Input Sheet'!$G$43),Table1[[#This Row],[Total Construction Cost ($)]]+Table1[[#This Row],[Land Value]]),0)</f>
        <v>737590</v>
      </c>
      <c r="P2283" s="123" t="str" cm="1">
        <f t="array" ref="P2283">_xlfn.IFS(Table1[[#This Row],[Asset Class]]&lt;&gt;"Local","y",P$11=$E2283,"y",Table1[[#This Row],[Asset Class]]="Local","")</f>
        <v/>
      </c>
      <c r="Q2283" s="86" t="str" cm="1">
        <f t="array" ref="Q2283">_xlfn.IFS(Table1[[#This Row],[Asset Class]]&lt;&gt;"Local","y",Q$11=$E2283,"y",Table1[[#This Row],[Asset Class]]="Local","")</f>
        <v/>
      </c>
      <c r="R2283" s="86" t="str" cm="1">
        <f t="array" ref="R2283">_xlfn.IFS(Table1[[#This Row],[Asset Class]]&lt;&gt;"Local","y",R$11=$E2283,"y",Table1[[#This Row],[Asset Class]]="Local","")</f>
        <v/>
      </c>
      <c r="S2283" s="341" t="str" cm="1">
        <f t="array" ref="S2283">_xlfn.IFS(Table1[[#This Row],[Asset Class]]&lt;&gt;"Local","y",S$11=$E2283,"y",Table1[[#This Row],[Asset Class]]="Local","")</f>
        <v>y</v>
      </c>
      <c r="T2283" s="50"/>
      <c r="U2283" s="95" t="str">
        <f>IF(Table1[[#This Row],[Asset Class]]&lt;&gt;"Local",0.25,IF(P2283="y",1,""))</f>
        <v/>
      </c>
      <c r="V2283" s="415" t="str">
        <f>IF(Table1[[#This Row],[Asset Class]]&lt;&gt;"Local",0.25,IF(Q2283="y",1,""))</f>
        <v/>
      </c>
      <c r="W2283" s="415" t="str">
        <f>IF(Table1[[#This Row],[Asset Class]]&lt;&gt;"Local",0.25,IF(R2283="y",1,""))</f>
        <v/>
      </c>
      <c r="X2283" s="415">
        <f>IF(Table1[[#This Row],[Asset Class]]&lt;&gt;"Local",0.25,IF(S2283="y",1,""))</f>
        <v>1</v>
      </c>
      <c r="Y2283" s="95">
        <f t="shared" si="210"/>
        <v>1</v>
      </c>
      <c r="Z2283" s="50"/>
      <c r="AA2283" s="257" t="str">
        <f t="shared" si="211"/>
        <v/>
      </c>
      <c r="AB2283" s="258" t="str">
        <f t="shared" si="212"/>
        <v/>
      </c>
      <c r="AC2283" s="258" t="str">
        <f t="shared" si="213"/>
        <v/>
      </c>
      <c r="AD2283" s="258">
        <f t="shared" si="214"/>
        <v>737590</v>
      </c>
      <c r="AE2283" s="259">
        <f t="shared" si="215"/>
        <v>737590</v>
      </c>
    </row>
    <row r="2284" spans="1:31">
      <c r="A2284" s="26"/>
      <c r="B2284" s="210" t="s">
        <v>3986</v>
      </c>
      <c r="C2284" s="211" t="s">
        <v>3987</v>
      </c>
      <c r="D2284" s="211" t="s">
        <v>111</v>
      </c>
      <c r="E2284" s="211" t="s">
        <v>102</v>
      </c>
      <c r="F2284" s="241" t="s">
        <v>108</v>
      </c>
      <c r="G2284" s="357">
        <v>0.5</v>
      </c>
      <c r="H2284" s="360">
        <v>287.93001153163465</v>
      </c>
      <c r="I2284" s="365">
        <v>143.96305955739601</v>
      </c>
      <c r="J2284" s="332">
        <f>Table1[[#This Row],[Embellishment Area (m2)]]*Table1[[#This Row],[Construction Unit Rate ($/m)]]*Table1[[#This Row],[Embellishment Area Factor]]</f>
        <v>20725.642699245218</v>
      </c>
      <c r="K2284" s="246">
        <v>0</v>
      </c>
      <c r="L2284" s="337">
        <v>39.027494808321961</v>
      </c>
      <c r="M2284" s="88">
        <f>Table1[[#This Row],[Size of land (m2)]]*Table1[[#This Row],[Land Unit Rate ($/m2)]]</f>
        <v>0</v>
      </c>
      <c r="N2284" s="244">
        <v>2021</v>
      </c>
      <c r="O2284" s="202">
        <f>ROUND(IF(Table1[[#This Row],[Valuation Year]]=2016,(Table1[[#This Row],[Total Construction Cost ($)]]+Table1[[#This Row],[Land Value]])*('General Input Sheet'!$G$38/'General Input Sheet'!$G$43),Table1[[#This Row],[Total Construction Cost ($)]]+Table1[[#This Row],[Land Value]]),0)</f>
        <v>20726</v>
      </c>
      <c r="P2284" s="123" t="str" cm="1">
        <f t="array" ref="P2284">_xlfn.IFS(Table1[[#This Row],[Asset Class]]&lt;&gt;"Local","y",P$11=$E2284,"y",Table1[[#This Row],[Asset Class]]="Local","")</f>
        <v/>
      </c>
      <c r="Q2284" s="86" t="str" cm="1">
        <f t="array" ref="Q2284">_xlfn.IFS(Table1[[#This Row],[Asset Class]]&lt;&gt;"Local","y",Q$11=$E2284,"y",Table1[[#This Row],[Asset Class]]="Local","")</f>
        <v/>
      </c>
      <c r="R2284" s="86" t="str" cm="1">
        <f t="array" ref="R2284">_xlfn.IFS(Table1[[#This Row],[Asset Class]]&lt;&gt;"Local","y",R$11=$E2284,"y",Table1[[#This Row],[Asset Class]]="Local","")</f>
        <v>y</v>
      </c>
      <c r="S2284" s="341" t="str" cm="1">
        <f t="array" ref="S2284">_xlfn.IFS(Table1[[#This Row],[Asset Class]]&lt;&gt;"Local","y",S$11=$E2284,"y",Table1[[#This Row],[Asset Class]]="Local","")</f>
        <v/>
      </c>
      <c r="T2284" s="50"/>
      <c r="U2284" s="95" t="str">
        <f>IF(Table1[[#This Row],[Asset Class]]&lt;&gt;"Local",0.25,IF(P2284="y",1,""))</f>
        <v/>
      </c>
      <c r="V2284" s="415" t="str">
        <f>IF(Table1[[#This Row],[Asset Class]]&lt;&gt;"Local",0.25,IF(Q2284="y",1,""))</f>
        <v/>
      </c>
      <c r="W2284" s="415">
        <f>IF(Table1[[#This Row],[Asset Class]]&lt;&gt;"Local",0.25,IF(R2284="y",1,""))</f>
        <v>1</v>
      </c>
      <c r="X2284" s="415" t="str">
        <f>IF(Table1[[#This Row],[Asset Class]]&lt;&gt;"Local",0.25,IF(S2284="y",1,""))</f>
        <v/>
      </c>
      <c r="Y2284" s="95">
        <f t="shared" si="210"/>
        <v>1</v>
      </c>
      <c r="Z2284" s="50"/>
      <c r="AA2284" s="257" t="str">
        <f t="shared" si="211"/>
        <v/>
      </c>
      <c r="AB2284" s="258" t="str">
        <f t="shared" si="212"/>
        <v/>
      </c>
      <c r="AC2284" s="258">
        <f t="shared" si="213"/>
        <v>20726</v>
      </c>
      <c r="AD2284" s="258" t="str">
        <f t="shared" si="214"/>
        <v/>
      </c>
      <c r="AE2284" s="259">
        <f t="shared" si="215"/>
        <v>20726</v>
      </c>
    </row>
    <row r="2285" spans="1:31">
      <c r="A2285" s="26"/>
      <c r="B2285" s="210" t="s">
        <v>3988</v>
      </c>
      <c r="C2285" s="211" t="s">
        <v>3989</v>
      </c>
      <c r="D2285" s="211" t="s">
        <v>101</v>
      </c>
      <c r="E2285" s="211" t="s">
        <v>143</v>
      </c>
      <c r="F2285" s="241" t="s">
        <v>108</v>
      </c>
      <c r="G2285" s="357">
        <v>0.5</v>
      </c>
      <c r="H2285" s="360">
        <v>1134.2460782405719</v>
      </c>
      <c r="I2285" s="365">
        <v>236.89696198394208</v>
      </c>
      <c r="J2285" s="332">
        <f>Table1[[#This Row],[Embellishment Area (m2)]]*Table1[[#This Row],[Construction Unit Rate ($/m)]]*Table1[[#This Row],[Embellishment Area Factor]]</f>
        <v>134349.72503869608</v>
      </c>
      <c r="K2285" s="246">
        <v>0</v>
      </c>
      <c r="L2285" s="337">
        <v>76.269268802397988</v>
      </c>
      <c r="M2285" s="88">
        <f>Table1[[#This Row],[Size of land (m2)]]*Table1[[#This Row],[Land Unit Rate ($/m2)]]</f>
        <v>0</v>
      </c>
      <c r="N2285" s="244">
        <v>2021</v>
      </c>
      <c r="O2285" s="202">
        <f>ROUND(IF(Table1[[#This Row],[Valuation Year]]=2016,(Table1[[#This Row],[Total Construction Cost ($)]]+Table1[[#This Row],[Land Value]])*('General Input Sheet'!$G$38/'General Input Sheet'!$G$43),Table1[[#This Row],[Total Construction Cost ($)]]+Table1[[#This Row],[Land Value]]),0)</f>
        <v>134350</v>
      </c>
      <c r="P2285" s="123" t="str" cm="1">
        <f t="array" ref="P2285">_xlfn.IFS(Table1[[#This Row],[Asset Class]]&lt;&gt;"Local","y",P$11=$E2285,"y",Table1[[#This Row],[Asset Class]]="Local","")</f>
        <v>y</v>
      </c>
      <c r="Q2285" s="86" t="str" cm="1">
        <f t="array" ref="Q2285">_xlfn.IFS(Table1[[#This Row],[Asset Class]]&lt;&gt;"Local","y",Q$11=$E2285,"y",Table1[[#This Row],[Asset Class]]="Local","")</f>
        <v>y</v>
      </c>
      <c r="R2285" s="86" t="str" cm="1">
        <f t="array" ref="R2285">_xlfn.IFS(Table1[[#This Row],[Asset Class]]&lt;&gt;"Local","y",R$11=$E2285,"y",Table1[[#This Row],[Asset Class]]="Local","")</f>
        <v>y</v>
      </c>
      <c r="S2285" s="341" t="str" cm="1">
        <f t="array" ref="S2285">_xlfn.IFS(Table1[[#This Row],[Asset Class]]&lt;&gt;"Local","y",S$11=$E2285,"y",Table1[[#This Row],[Asset Class]]="Local","")</f>
        <v>y</v>
      </c>
      <c r="T2285" s="50"/>
      <c r="U2285" s="95">
        <f>IF(Table1[[#This Row],[Asset Class]]&lt;&gt;"Local",0.25,IF(P2285="y",1,""))</f>
        <v>0.25</v>
      </c>
      <c r="V2285" s="415">
        <f>IF(Table1[[#This Row],[Asset Class]]&lt;&gt;"Local",0.25,IF(Q2285="y",1,""))</f>
        <v>0.25</v>
      </c>
      <c r="W2285" s="415">
        <f>IF(Table1[[#This Row],[Asset Class]]&lt;&gt;"Local",0.25,IF(R2285="y",1,""))</f>
        <v>0.25</v>
      </c>
      <c r="X2285" s="415">
        <f>IF(Table1[[#This Row],[Asset Class]]&lt;&gt;"Local",0.25,IF(S2285="y",1,""))</f>
        <v>0.25</v>
      </c>
      <c r="Y2285" s="95">
        <f t="shared" si="210"/>
        <v>1</v>
      </c>
      <c r="Z2285" s="50"/>
      <c r="AA2285" s="257">
        <f t="shared" si="211"/>
        <v>33587.5</v>
      </c>
      <c r="AB2285" s="258">
        <f t="shared" si="212"/>
        <v>33587.5</v>
      </c>
      <c r="AC2285" s="258">
        <f t="shared" si="213"/>
        <v>33587.5</v>
      </c>
      <c r="AD2285" s="258">
        <f t="shared" si="214"/>
        <v>33587.5</v>
      </c>
      <c r="AE2285" s="259">
        <f t="shared" si="215"/>
        <v>134350</v>
      </c>
    </row>
    <row r="2286" spans="1:31">
      <c r="A2286" s="26"/>
      <c r="B2286" s="210" t="s">
        <v>3990</v>
      </c>
      <c r="C2286" s="211" t="s">
        <v>3991</v>
      </c>
      <c r="D2286" s="211" t="s">
        <v>111</v>
      </c>
      <c r="E2286" s="211" t="s">
        <v>107</v>
      </c>
      <c r="F2286" s="241" t="s">
        <v>108</v>
      </c>
      <c r="G2286" s="357">
        <v>0.5</v>
      </c>
      <c r="H2286" s="360">
        <v>21950.038570534696</v>
      </c>
      <c r="I2286" s="365">
        <v>111.62041035606889</v>
      </c>
      <c r="J2286" s="332">
        <f>Table1[[#This Row],[Embellishment Area (m2)]]*Table1[[#This Row],[Construction Unit Rate ($/m)]]*Table1[[#This Row],[Embellishment Area Factor]]</f>
        <v>1225036.1562873113</v>
      </c>
      <c r="K2286" s="246">
        <v>43900.077141069392</v>
      </c>
      <c r="L2286" s="337">
        <v>66.125722619436161</v>
      </c>
      <c r="M2286" s="88">
        <f>Table1[[#This Row],[Size of land (m2)]]*Table1[[#This Row],[Land Unit Rate ($/m2)]]</f>
        <v>2902924.3240022045</v>
      </c>
      <c r="N2286" s="244">
        <v>2021</v>
      </c>
      <c r="O2286" s="202">
        <f>ROUND(IF(Table1[[#This Row],[Valuation Year]]=2016,(Table1[[#This Row],[Total Construction Cost ($)]]+Table1[[#This Row],[Land Value]])*('General Input Sheet'!$G$38/'General Input Sheet'!$G$43),Table1[[#This Row],[Total Construction Cost ($)]]+Table1[[#This Row],[Land Value]]),0)</f>
        <v>4127960</v>
      </c>
      <c r="P2286" s="123" t="str" cm="1">
        <f t="array" ref="P2286">_xlfn.IFS(Table1[[#This Row],[Asset Class]]&lt;&gt;"Local","y",P$11=$E2286,"y",Table1[[#This Row],[Asset Class]]="Local","")</f>
        <v>y</v>
      </c>
      <c r="Q2286" s="86" t="str" cm="1">
        <f t="array" ref="Q2286">_xlfn.IFS(Table1[[#This Row],[Asset Class]]&lt;&gt;"Local","y",Q$11=$E2286,"y",Table1[[#This Row],[Asset Class]]="Local","")</f>
        <v/>
      </c>
      <c r="R2286" s="86" t="str" cm="1">
        <f t="array" ref="R2286">_xlfn.IFS(Table1[[#This Row],[Asset Class]]&lt;&gt;"Local","y",R$11=$E2286,"y",Table1[[#This Row],[Asset Class]]="Local","")</f>
        <v/>
      </c>
      <c r="S2286" s="341" t="str" cm="1">
        <f t="array" ref="S2286">_xlfn.IFS(Table1[[#This Row],[Asset Class]]&lt;&gt;"Local","y",S$11=$E2286,"y",Table1[[#This Row],[Asset Class]]="Local","")</f>
        <v/>
      </c>
      <c r="T2286" s="50"/>
      <c r="U2286" s="95">
        <f>IF(Table1[[#This Row],[Asset Class]]&lt;&gt;"Local",0.25,IF(P2286="y",1,""))</f>
        <v>1</v>
      </c>
      <c r="V2286" s="415" t="str">
        <f>IF(Table1[[#This Row],[Asset Class]]&lt;&gt;"Local",0.25,IF(Q2286="y",1,""))</f>
        <v/>
      </c>
      <c r="W2286" s="415" t="str">
        <f>IF(Table1[[#This Row],[Asset Class]]&lt;&gt;"Local",0.25,IF(R2286="y",1,""))</f>
        <v/>
      </c>
      <c r="X2286" s="415" t="str">
        <f>IF(Table1[[#This Row],[Asset Class]]&lt;&gt;"Local",0.25,IF(S2286="y",1,""))</f>
        <v/>
      </c>
      <c r="Y2286" s="95">
        <f t="shared" si="210"/>
        <v>1</v>
      </c>
      <c r="Z2286" s="50"/>
      <c r="AA2286" s="257">
        <f t="shared" si="211"/>
        <v>4127960</v>
      </c>
      <c r="AB2286" s="258" t="str">
        <f t="shared" si="212"/>
        <v/>
      </c>
      <c r="AC2286" s="258" t="str">
        <f t="shared" si="213"/>
        <v/>
      </c>
      <c r="AD2286" s="258" t="str">
        <f t="shared" si="214"/>
        <v/>
      </c>
      <c r="AE2286" s="259">
        <f t="shared" si="215"/>
        <v>4127960</v>
      </c>
    </row>
    <row r="2287" spans="1:31">
      <c r="A2287" s="26"/>
      <c r="B2287" s="210" t="s">
        <v>3992</v>
      </c>
      <c r="C2287" s="211" t="s">
        <v>3993</v>
      </c>
      <c r="D2287" s="211" t="s">
        <v>111</v>
      </c>
      <c r="E2287" s="211" t="s">
        <v>102</v>
      </c>
      <c r="F2287" s="241" t="s">
        <v>103</v>
      </c>
      <c r="G2287" s="357">
        <v>0.5</v>
      </c>
      <c r="H2287" s="360">
        <v>1892.5559384771509</v>
      </c>
      <c r="I2287" s="365">
        <v>143.96305955739601</v>
      </c>
      <c r="J2287" s="332">
        <f>Table1[[#This Row],[Embellishment Area (m2)]]*Table1[[#This Row],[Construction Unit Rate ($/m)]]*Table1[[#This Row],[Embellishment Area Factor]]</f>
        <v>136229.0716433448</v>
      </c>
      <c r="K2287" s="246">
        <v>0</v>
      </c>
      <c r="L2287" s="337">
        <v>39.027494808321961</v>
      </c>
      <c r="M2287" s="88">
        <f>Table1[[#This Row],[Size of land (m2)]]*Table1[[#This Row],[Land Unit Rate ($/m2)]]</f>
        <v>0</v>
      </c>
      <c r="N2287" s="244">
        <v>2021</v>
      </c>
      <c r="O2287" s="202">
        <f>ROUND(IF(Table1[[#This Row],[Valuation Year]]=2016,(Table1[[#This Row],[Total Construction Cost ($)]]+Table1[[#This Row],[Land Value]])*('General Input Sheet'!$G$38/'General Input Sheet'!$G$43),Table1[[#This Row],[Total Construction Cost ($)]]+Table1[[#This Row],[Land Value]]),0)</f>
        <v>136229</v>
      </c>
      <c r="P2287" s="123" t="str" cm="1">
        <f t="array" ref="P2287">_xlfn.IFS(Table1[[#This Row],[Asset Class]]&lt;&gt;"Local","y",P$11=$E2287,"y",Table1[[#This Row],[Asset Class]]="Local","")</f>
        <v/>
      </c>
      <c r="Q2287" s="86" t="str" cm="1">
        <f t="array" ref="Q2287">_xlfn.IFS(Table1[[#This Row],[Asset Class]]&lt;&gt;"Local","y",Q$11=$E2287,"y",Table1[[#This Row],[Asset Class]]="Local","")</f>
        <v/>
      </c>
      <c r="R2287" s="86" t="str" cm="1">
        <f t="array" ref="R2287">_xlfn.IFS(Table1[[#This Row],[Asset Class]]&lt;&gt;"Local","y",R$11=$E2287,"y",Table1[[#This Row],[Asset Class]]="Local","")</f>
        <v>y</v>
      </c>
      <c r="S2287" s="341" t="str" cm="1">
        <f t="array" ref="S2287">_xlfn.IFS(Table1[[#This Row],[Asset Class]]&lt;&gt;"Local","y",S$11=$E2287,"y",Table1[[#This Row],[Asset Class]]="Local","")</f>
        <v/>
      </c>
      <c r="T2287" s="50"/>
      <c r="U2287" s="95" t="str">
        <f>IF(Table1[[#This Row],[Asset Class]]&lt;&gt;"Local",0.25,IF(P2287="y",1,""))</f>
        <v/>
      </c>
      <c r="V2287" s="415" t="str">
        <f>IF(Table1[[#This Row],[Asset Class]]&lt;&gt;"Local",0.25,IF(Q2287="y",1,""))</f>
        <v/>
      </c>
      <c r="W2287" s="415">
        <f>IF(Table1[[#This Row],[Asset Class]]&lt;&gt;"Local",0.25,IF(R2287="y",1,""))</f>
        <v>1</v>
      </c>
      <c r="X2287" s="415" t="str">
        <f>IF(Table1[[#This Row],[Asset Class]]&lt;&gt;"Local",0.25,IF(S2287="y",1,""))</f>
        <v/>
      </c>
      <c r="Y2287" s="95">
        <f t="shared" si="210"/>
        <v>1</v>
      </c>
      <c r="Z2287" s="50"/>
      <c r="AA2287" s="257" t="str">
        <f t="shared" si="211"/>
        <v/>
      </c>
      <c r="AB2287" s="258" t="str">
        <f t="shared" si="212"/>
        <v/>
      </c>
      <c r="AC2287" s="258">
        <f t="shared" si="213"/>
        <v>136229</v>
      </c>
      <c r="AD2287" s="258" t="str">
        <f t="shared" si="214"/>
        <v/>
      </c>
      <c r="AE2287" s="259">
        <f t="shared" si="215"/>
        <v>136229</v>
      </c>
    </row>
    <row r="2288" spans="1:31">
      <c r="A2288" s="26"/>
      <c r="B2288" s="210" t="s">
        <v>3994</v>
      </c>
      <c r="C2288" s="211" t="s">
        <v>3995</v>
      </c>
      <c r="D2288" s="211" t="s">
        <v>111</v>
      </c>
      <c r="E2288" s="211" t="s">
        <v>102</v>
      </c>
      <c r="F2288" s="241" t="s">
        <v>103</v>
      </c>
      <c r="G2288" s="357">
        <v>0.5</v>
      </c>
      <c r="H2288" s="360">
        <v>4345.907033279489</v>
      </c>
      <c r="I2288" s="365">
        <v>143.96305955739601</v>
      </c>
      <c r="J2288" s="332">
        <f>Table1[[#This Row],[Embellishment Area (m2)]]*Table1[[#This Row],[Construction Unit Rate ($/m)]]*Table1[[#This Row],[Embellishment Area Factor]]</f>
        <v>312825.03653146065</v>
      </c>
      <c r="K2288" s="246">
        <v>0</v>
      </c>
      <c r="L2288" s="337">
        <v>39.027494808321961</v>
      </c>
      <c r="M2288" s="88">
        <f>Table1[[#This Row],[Size of land (m2)]]*Table1[[#This Row],[Land Unit Rate ($/m2)]]</f>
        <v>0</v>
      </c>
      <c r="N2288" s="244">
        <v>2021</v>
      </c>
      <c r="O2288" s="202">
        <f>ROUND(IF(Table1[[#This Row],[Valuation Year]]=2016,(Table1[[#This Row],[Total Construction Cost ($)]]+Table1[[#This Row],[Land Value]])*('General Input Sheet'!$G$38/'General Input Sheet'!$G$43),Table1[[#This Row],[Total Construction Cost ($)]]+Table1[[#This Row],[Land Value]]),0)</f>
        <v>312825</v>
      </c>
      <c r="P2288" s="123" t="str" cm="1">
        <f t="array" ref="P2288">_xlfn.IFS(Table1[[#This Row],[Asset Class]]&lt;&gt;"Local","y",P$11=$E2288,"y",Table1[[#This Row],[Asset Class]]="Local","")</f>
        <v/>
      </c>
      <c r="Q2288" s="86" t="str" cm="1">
        <f t="array" ref="Q2288">_xlfn.IFS(Table1[[#This Row],[Asset Class]]&lt;&gt;"Local","y",Q$11=$E2288,"y",Table1[[#This Row],[Asset Class]]="Local","")</f>
        <v/>
      </c>
      <c r="R2288" s="86" t="str" cm="1">
        <f t="array" ref="R2288">_xlfn.IFS(Table1[[#This Row],[Asset Class]]&lt;&gt;"Local","y",R$11=$E2288,"y",Table1[[#This Row],[Asset Class]]="Local","")</f>
        <v>y</v>
      </c>
      <c r="S2288" s="341" t="str" cm="1">
        <f t="array" ref="S2288">_xlfn.IFS(Table1[[#This Row],[Asset Class]]&lt;&gt;"Local","y",S$11=$E2288,"y",Table1[[#This Row],[Asset Class]]="Local","")</f>
        <v/>
      </c>
      <c r="T2288" s="50"/>
      <c r="U2288" s="95" t="str">
        <f>IF(Table1[[#This Row],[Asset Class]]&lt;&gt;"Local",0.25,IF(P2288="y",1,""))</f>
        <v/>
      </c>
      <c r="V2288" s="415" t="str">
        <f>IF(Table1[[#This Row],[Asset Class]]&lt;&gt;"Local",0.25,IF(Q2288="y",1,""))</f>
        <v/>
      </c>
      <c r="W2288" s="415">
        <f>IF(Table1[[#This Row],[Asset Class]]&lt;&gt;"Local",0.25,IF(R2288="y",1,""))</f>
        <v>1</v>
      </c>
      <c r="X2288" s="415" t="str">
        <f>IF(Table1[[#This Row],[Asset Class]]&lt;&gt;"Local",0.25,IF(S2288="y",1,""))</f>
        <v/>
      </c>
      <c r="Y2288" s="95">
        <f t="shared" si="210"/>
        <v>1</v>
      </c>
      <c r="Z2288" s="50"/>
      <c r="AA2288" s="257" t="str">
        <f t="shared" si="211"/>
        <v/>
      </c>
      <c r="AB2288" s="258" t="str">
        <f t="shared" si="212"/>
        <v/>
      </c>
      <c r="AC2288" s="258">
        <f t="shared" si="213"/>
        <v>312825</v>
      </c>
      <c r="AD2288" s="258" t="str">
        <f t="shared" si="214"/>
        <v/>
      </c>
      <c r="AE2288" s="259">
        <f t="shared" si="215"/>
        <v>312825</v>
      </c>
    </row>
    <row r="2289" spans="1:31">
      <c r="A2289" s="26"/>
      <c r="B2289" s="210" t="s">
        <v>3996</v>
      </c>
      <c r="C2289" s="211" t="s">
        <v>3997</v>
      </c>
      <c r="D2289" s="211" t="s">
        <v>111</v>
      </c>
      <c r="E2289" s="211" t="s">
        <v>107</v>
      </c>
      <c r="F2289" s="241" t="s">
        <v>103</v>
      </c>
      <c r="G2289" s="357">
        <v>0.5</v>
      </c>
      <c r="H2289" s="360">
        <v>4557.4610515551531</v>
      </c>
      <c r="I2289" s="365">
        <v>111.62041035606889</v>
      </c>
      <c r="J2289" s="332">
        <f>Table1[[#This Row],[Embellishment Area (m2)]]*Table1[[#This Row],[Construction Unit Rate ($/m)]]*Table1[[#This Row],[Embellishment Area Factor]]</f>
        <v>254352.83637819369</v>
      </c>
      <c r="K2289" s="246">
        <v>0</v>
      </c>
      <c r="L2289" s="337">
        <v>66.125722619436161</v>
      </c>
      <c r="M2289" s="88">
        <f>Table1[[#This Row],[Size of land (m2)]]*Table1[[#This Row],[Land Unit Rate ($/m2)]]</f>
        <v>0</v>
      </c>
      <c r="N2289" s="244">
        <v>2021</v>
      </c>
      <c r="O2289" s="202">
        <f>ROUND(IF(Table1[[#This Row],[Valuation Year]]=2016,(Table1[[#This Row],[Total Construction Cost ($)]]+Table1[[#This Row],[Land Value]])*('General Input Sheet'!$G$38/'General Input Sheet'!$G$43),Table1[[#This Row],[Total Construction Cost ($)]]+Table1[[#This Row],[Land Value]]),0)</f>
        <v>254353</v>
      </c>
      <c r="P2289" s="123" t="str" cm="1">
        <f t="array" ref="P2289">_xlfn.IFS(Table1[[#This Row],[Asset Class]]&lt;&gt;"Local","y",P$11=$E2289,"y",Table1[[#This Row],[Asset Class]]="Local","")</f>
        <v>y</v>
      </c>
      <c r="Q2289" s="86" t="str" cm="1">
        <f t="array" ref="Q2289">_xlfn.IFS(Table1[[#This Row],[Asset Class]]&lt;&gt;"Local","y",Q$11=$E2289,"y",Table1[[#This Row],[Asset Class]]="Local","")</f>
        <v/>
      </c>
      <c r="R2289" s="86" t="str" cm="1">
        <f t="array" ref="R2289">_xlfn.IFS(Table1[[#This Row],[Asset Class]]&lt;&gt;"Local","y",R$11=$E2289,"y",Table1[[#This Row],[Asset Class]]="Local","")</f>
        <v/>
      </c>
      <c r="S2289" s="341" t="str" cm="1">
        <f t="array" ref="S2289">_xlfn.IFS(Table1[[#This Row],[Asset Class]]&lt;&gt;"Local","y",S$11=$E2289,"y",Table1[[#This Row],[Asset Class]]="Local","")</f>
        <v/>
      </c>
      <c r="T2289" s="50"/>
      <c r="U2289" s="95">
        <f>IF(Table1[[#This Row],[Asset Class]]&lt;&gt;"Local",0.25,IF(P2289="y",1,""))</f>
        <v>1</v>
      </c>
      <c r="V2289" s="415" t="str">
        <f>IF(Table1[[#This Row],[Asset Class]]&lt;&gt;"Local",0.25,IF(Q2289="y",1,""))</f>
        <v/>
      </c>
      <c r="W2289" s="415" t="str">
        <f>IF(Table1[[#This Row],[Asset Class]]&lt;&gt;"Local",0.25,IF(R2289="y",1,""))</f>
        <v/>
      </c>
      <c r="X2289" s="415" t="str">
        <f>IF(Table1[[#This Row],[Asset Class]]&lt;&gt;"Local",0.25,IF(S2289="y",1,""))</f>
        <v/>
      </c>
      <c r="Y2289" s="95">
        <f t="shared" si="210"/>
        <v>1</v>
      </c>
      <c r="Z2289" s="50"/>
      <c r="AA2289" s="257">
        <f t="shared" si="211"/>
        <v>254353</v>
      </c>
      <c r="AB2289" s="258" t="str">
        <f t="shared" si="212"/>
        <v/>
      </c>
      <c r="AC2289" s="258" t="str">
        <f t="shared" si="213"/>
        <v/>
      </c>
      <c r="AD2289" s="258" t="str">
        <f t="shared" si="214"/>
        <v/>
      </c>
      <c r="AE2289" s="259">
        <f t="shared" si="215"/>
        <v>254353</v>
      </c>
    </row>
    <row r="2290" spans="1:31">
      <c r="A2290" s="26"/>
      <c r="B2290" s="210" t="s">
        <v>3998</v>
      </c>
      <c r="C2290" s="211" t="s">
        <v>3999</v>
      </c>
      <c r="D2290" s="211" t="s">
        <v>111</v>
      </c>
      <c r="E2290" s="211" t="s">
        <v>102</v>
      </c>
      <c r="F2290" s="241" t="s">
        <v>103</v>
      </c>
      <c r="G2290" s="357">
        <v>0.5</v>
      </c>
      <c r="H2290" s="360">
        <v>6077.5998108295653</v>
      </c>
      <c r="I2290" s="365">
        <v>143.96305955739601</v>
      </c>
      <c r="J2290" s="332">
        <f>Table1[[#This Row],[Embellishment Area (m2)]]*Table1[[#This Row],[Construction Unit Rate ($/m)]]*Table1[[#This Row],[Embellishment Area Factor]]</f>
        <v>437474.93176623771</v>
      </c>
      <c r="K2290" s="246">
        <v>0</v>
      </c>
      <c r="L2290" s="337">
        <v>39.027494808321961</v>
      </c>
      <c r="M2290" s="88">
        <f>Table1[[#This Row],[Size of land (m2)]]*Table1[[#This Row],[Land Unit Rate ($/m2)]]</f>
        <v>0</v>
      </c>
      <c r="N2290" s="244">
        <v>2021</v>
      </c>
      <c r="O2290" s="202">
        <f>ROUND(IF(Table1[[#This Row],[Valuation Year]]=2016,(Table1[[#This Row],[Total Construction Cost ($)]]+Table1[[#This Row],[Land Value]])*('General Input Sheet'!$G$38/'General Input Sheet'!$G$43),Table1[[#This Row],[Total Construction Cost ($)]]+Table1[[#This Row],[Land Value]]),0)</f>
        <v>437475</v>
      </c>
      <c r="P2290" s="123" t="str" cm="1">
        <f t="array" ref="P2290">_xlfn.IFS(Table1[[#This Row],[Asset Class]]&lt;&gt;"Local","y",P$11=$E2290,"y",Table1[[#This Row],[Asset Class]]="Local","")</f>
        <v/>
      </c>
      <c r="Q2290" s="86" t="str" cm="1">
        <f t="array" ref="Q2290">_xlfn.IFS(Table1[[#This Row],[Asset Class]]&lt;&gt;"Local","y",Q$11=$E2290,"y",Table1[[#This Row],[Asset Class]]="Local","")</f>
        <v/>
      </c>
      <c r="R2290" s="86" t="str" cm="1">
        <f t="array" ref="R2290">_xlfn.IFS(Table1[[#This Row],[Asset Class]]&lt;&gt;"Local","y",R$11=$E2290,"y",Table1[[#This Row],[Asset Class]]="Local","")</f>
        <v>y</v>
      </c>
      <c r="S2290" s="341" t="str" cm="1">
        <f t="array" ref="S2290">_xlfn.IFS(Table1[[#This Row],[Asset Class]]&lt;&gt;"Local","y",S$11=$E2290,"y",Table1[[#This Row],[Asset Class]]="Local","")</f>
        <v/>
      </c>
      <c r="T2290" s="50"/>
      <c r="U2290" s="95" t="str">
        <f>IF(Table1[[#This Row],[Asset Class]]&lt;&gt;"Local",0.25,IF(P2290="y",1,""))</f>
        <v/>
      </c>
      <c r="V2290" s="415" t="str">
        <f>IF(Table1[[#This Row],[Asset Class]]&lt;&gt;"Local",0.25,IF(Q2290="y",1,""))</f>
        <v/>
      </c>
      <c r="W2290" s="415">
        <f>IF(Table1[[#This Row],[Asset Class]]&lt;&gt;"Local",0.25,IF(R2290="y",1,""))</f>
        <v>1</v>
      </c>
      <c r="X2290" s="415" t="str">
        <f>IF(Table1[[#This Row],[Asset Class]]&lt;&gt;"Local",0.25,IF(S2290="y",1,""))</f>
        <v/>
      </c>
      <c r="Y2290" s="95">
        <f t="shared" si="210"/>
        <v>1</v>
      </c>
      <c r="Z2290" s="50"/>
      <c r="AA2290" s="257" t="str">
        <f t="shared" si="211"/>
        <v/>
      </c>
      <c r="AB2290" s="258" t="str">
        <f t="shared" si="212"/>
        <v/>
      </c>
      <c r="AC2290" s="258">
        <f t="shared" si="213"/>
        <v>437475</v>
      </c>
      <c r="AD2290" s="258" t="str">
        <f t="shared" si="214"/>
        <v/>
      </c>
      <c r="AE2290" s="259">
        <f t="shared" si="215"/>
        <v>437475</v>
      </c>
    </row>
    <row r="2291" spans="1:31">
      <c r="A2291" s="26"/>
      <c r="B2291" s="210" t="s">
        <v>4000</v>
      </c>
      <c r="C2291" s="211" t="s">
        <v>4001</v>
      </c>
      <c r="D2291" s="211" t="s">
        <v>111</v>
      </c>
      <c r="E2291" s="211" t="s">
        <v>107</v>
      </c>
      <c r="F2291" s="241" t="s">
        <v>103</v>
      </c>
      <c r="G2291" s="357">
        <v>0.5</v>
      </c>
      <c r="H2291" s="360">
        <v>1674.7157511762275</v>
      </c>
      <c r="I2291" s="365">
        <v>111.62041035606889</v>
      </c>
      <c r="J2291" s="332">
        <f>Table1[[#This Row],[Embellishment Area (m2)]]*Table1[[#This Row],[Construction Unit Rate ($/m)]]*Table1[[#This Row],[Embellishment Area Factor]]</f>
        <v>93466.229688031337</v>
      </c>
      <c r="K2291" s="246">
        <v>0</v>
      </c>
      <c r="L2291" s="337">
        <v>66.125722619436161</v>
      </c>
      <c r="M2291" s="88">
        <f>Table1[[#This Row],[Size of land (m2)]]*Table1[[#This Row],[Land Unit Rate ($/m2)]]</f>
        <v>0</v>
      </c>
      <c r="N2291" s="244">
        <v>2021</v>
      </c>
      <c r="O2291" s="202">
        <f>ROUND(IF(Table1[[#This Row],[Valuation Year]]=2016,(Table1[[#This Row],[Total Construction Cost ($)]]+Table1[[#This Row],[Land Value]])*('General Input Sheet'!$G$38/'General Input Sheet'!$G$43),Table1[[#This Row],[Total Construction Cost ($)]]+Table1[[#This Row],[Land Value]]),0)</f>
        <v>93466</v>
      </c>
      <c r="P2291" s="123" t="str" cm="1">
        <f t="array" ref="P2291">_xlfn.IFS(Table1[[#This Row],[Asset Class]]&lt;&gt;"Local","y",P$11=$E2291,"y",Table1[[#This Row],[Asset Class]]="Local","")</f>
        <v>y</v>
      </c>
      <c r="Q2291" s="86" t="str" cm="1">
        <f t="array" ref="Q2291">_xlfn.IFS(Table1[[#This Row],[Asset Class]]&lt;&gt;"Local","y",Q$11=$E2291,"y",Table1[[#This Row],[Asset Class]]="Local","")</f>
        <v/>
      </c>
      <c r="R2291" s="86" t="str" cm="1">
        <f t="array" ref="R2291">_xlfn.IFS(Table1[[#This Row],[Asset Class]]&lt;&gt;"Local","y",R$11=$E2291,"y",Table1[[#This Row],[Asset Class]]="Local","")</f>
        <v/>
      </c>
      <c r="S2291" s="341" t="str" cm="1">
        <f t="array" ref="S2291">_xlfn.IFS(Table1[[#This Row],[Asset Class]]&lt;&gt;"Local","y",S$11=$E2291,"y",Table1[[#This Row],[Asset Class]]="Local","")</f>
        <v/>
      </c>
      <c r="T2291" s="50"/>
      <c r="U2291" s="95">
        <f>IF(Table1[[#This Row],[Asset Class]]&lt;&gt;"Local",0.25,IF(P2291="y",1,""))</f>
        <v>1</v>
      </c>
      <c r="V2291" s="415" t="str">
        <f>IF(Table1[[#This Row],[Asset Class]]&lt;&gt;"Local",0.25,IF(Q2291="y",1,""))</f>
        <v/>
      </c>
      <c r="W2291" s="415" t="str">
        <f>IF(Table1[[#This Row],[Asset Class]]&lt;&gt;"Local",0.25,IF(R2291="y",1,""))</f>
        <v/>
      </c>
      <c r="X2291" s="415" t="str">
        <f>IF(Table1[[#This Row],[Asset Class]]&lt;&gt;"Local",0.25,IF(S2291="y",1,""))</f>
        <v/>
      </c>
      <c r="Y2291" s="95">
        <f t="shared" si="210"/>
        <v>1</v>
      </c>
      <c r="Z2291" s="50"/>
      <c r="AA2291" s="257">
        <f t="shared" si="211"/>
        <v>93466</v>
      </c>
      <c r="AB2291" s="258" t="str">
        <f t="shared" si="212"/>
        <v/>
      </c>
      <c r="AC2291" s="258" t="str">
        <f t="shared" si="213"/>
        <v/>
      </c>
      <c r="AD2291" s="258" t="str">
        <f t="shared" si="214"/>
        <v/>
      </c>
      <c r="AE2291" s="259">
        <f t="shared" si="215"/>
        <v>93466</v>
      </c>
    </row>
    <row r="2292" spans="1:31">
      <c r="A2292" s="26"/>
      <c r="B2292" s="210" t="s">
        <v>4002</v>
      </c>
      <c r="C2292" s="211" t="s">
        <v>4003</v>
      </c>
      <c r="D2292" s="211" t="s">
        <v>111</v>
      </c>
      <c r="E2292" s="211" t="s">
        <v>143</v>
      </c>
      <c r="F2292" s="241" t="s">
        <v>103</v>
      </c>
      <c r="G2292" s="357">
        <v>0.5</v>
      </c>
      <c r="H2292" s="360">
        <v>1295.4930941170151</v>
      </c>
      <c r="I2292" s="365">
        <v>115.6419902144599</v>
      </c>
      <c r="J2292" s="332">
        <f>Table1[[#This Row],[Embellishment Area (m2)]]*Table1[[#This Row],[Construction Unit Rate ($/m)]]*Table1[[#This Row],[Embellishment Area Factor]]</f>
        <v>74906.699856390114</v>
      </c>
      <c r="K2292" s="246">
        <v>2590.9861882340301</v>
      </c>
      <c r="L2292" s="337">
        <v>85.331826959272703</v>
      </c>
      <c r="M2292" s="88">
        <f>Table1[[#This Row],[Size of land (m2)]]*Table1[[#This Row],[Land Unit Rate ($/m2)]]</f>
        <v>221093.58506825182</v>
      </c>
      <c r="N2292" s="244">
        <v>2021</v>
      </c>
      <c r="O2292" s="202">
        <f>ROUND(IF(Table1[[#This Row],[Valuation Year]]=2016,(Table1[[#This Row],[Total Construction Cost ($)]]+Table1[[#This Row],[Land Value]])*('General Input Sheet'!$G$38/'General Input Sheet'!$G$43),Table1[[#This Row],[Total Construction Cost ($)]]+Table1[[#This Row],[Land Value]]),0)</f>
        <v>296000</v>
      </c>
      <c r="P2292" s="123" t="str" cm="1">
        <f t="array" ref="P2292">_xlfn.IFS(Table1[[#This Row],[Asset Class]]&lt;&gt;"Local","y",P$11=$E2292,"y",Table1[[#This Row],[Asset Class]]="Local","")</f>
        <v/>
      </c>
      <c r="Q2292" s="86" t="str" cm="1">
        <f t="array" ref="Q2292">_xlfn.IFS(Table1[[#This Row],[Asset Class]]&lt;&gt;"Local","y",Q$11=$E2292,"y",Table1[[#This Row],[Asset Class]]="Local","")</f>
        <v>y</v>
      </c>
      <c r="R2292" s="86" t="str" cm="1">
        <f t="array" ref="R2292">_xlfn.IFS(Table1[[#This Row],[Asset Class]]&lt;&gt;"Local","y",R$11=$E2292,"y",Table1[[#This Row],[Asset Class]]="Local","")</f>
        <v/>
      </c>
      <c r="S2292" s="341" t="str" cm="1">
        <f t="array" ref="S2292">_xlfn.IFS(Table1[[#This Row],[Asset Class]]&lt;&gt;"Local","y",S$11=$E2292,"y",Table1[[#This Row],[Asset Class]]="Local","")</f>
        <v/>
      </c>
      <c r="T2292" s="50"/>
      <c r="U2292" s="95" t="str">
        <f>IF(Table1[[#This Row],[Asset Class]]&lt;&gt;"Local",0.25,IF(P2292="y",1,""))</f>
        <v/>
      </c>
      <c r="V2292" s="415">
        <f>IF(Table1[[#This Row],[Asset Class]]&lt;&gt;"Local",0.25,IF(Q2292="y",1,""))</f>
        <v>1</v>
      </c>
      <c r="W2292" s="415" t="str">
        <f>IF(Table1[[#This Row],[Asset Class]]&lt;&gt;"Local",0.25,IF(R2292="y",1,""))</f>
        <v/>
      </c>
      <c r="X2292" s="415" t="str">
        <f>IF(Table1[[#This Row],[Asset Class]]&lt;&gt;"Local",0.25,IF(S2292="y",1,""))</f>
        <v/>
      </c>
      <c r="Y2292" s="95">
        <f t="shared" si="210"/>
        <v>1</v>
      </c>
      <c r="Z2292" s="50"/>
      <c r="AA2292" s="257" t="str">
        <f t="shared" si="211"/>
        <v/>
      </c>
      <c r="AB2292" s="258">
        <f t="shared" si="212"/>
        <v>296000</v>
      </c>
      <c r="AC2292" s="258" t="str">
        <f t="shared" si="213"/>
        <v/>
      </c>
      <c r="AD2292" s="258" t="str">
        <f t="shared" si="214"/>
        <v/>
      </c>
      <c r="AE2292" s="259">
        <f t="shared" si="215"/>
        <v>296000</v>
      </c>
    </row>
    <row r="2293" spans="1:31">
      <c r="A2293" s="26"/>
      <c r="B2293" s="210" t="s">
        <v>4004</v>
      </c>
      <c r="C2293" s="211" t="s">
        <v>4005</v>
      </c>
      <c r="D2293" s="211" t="s">
        <v>111</v>
      </c>
      <c r="E2293" s="211" t="s">
        <v>143</v>
      </c>
      <c r="F2293" s="241" t="s">
        <v>108</v>
      </c>
      <c r="G2293" s="357">
        <v>0.5</v>
      </c>
      <c r="H2293" s="360">
        <v>264.93117878927262</v>
      </c>
      <c r="I2293" s="365">
        <v>115.6419902144599</v>
      </c>
      <c r="J2293" s="332">
        <f>Table1[[#This Row],[Embellishment Area (m2)]]*Table1[[#This Row],[Construction Unit Rate ($/m)]]*Table1[[#This Row],[Embellishment Area Factor]]</f>
        <v>15318.584392527195</v>
      </c>
      <c r="K2293" s="246">
        <v>529.86235757854524</v>
      </c>
      <c r="L2293" s="337">
        <v>85.331826959272703</v>
      </c>
      <c r="M2293" s="88">
        <f>Table1[[#This Row],[Size of land (m2)]]*Table1[[#This Row],[Land Unit Rate ($/m2)]]</f>
        <v>45214.123009124698</v>
      </c>
      <c r="N2293" s="244">
        <v>2021</v>
      </c>
      <c r="O2293" s="202">
        <f>ROUND(IF(Table1[[#This Row],[Valuation Year]]=2016,(Table1[[#This Row],[Total Construction Cost ($)]]+Table1[[#This Row],[Land Value]])*('General Input Sheet'!$G$38/'General Input Sheet'!$G$43),Table1[[#This Row],[Total Construction Cost ($)]]+Table1[[#This Row],[Land Value]]),0)</f>
        <v>60533</v>
      </c>
      <c r="P2293" s="123" t="str" cm="1">
        <f t="array" ref="P2293">_xlfn.IFS(Table1[[#This Row],[Asset Class]]&lt;&gt;"Local","y",P$11=$E2293,"y",Table1[[#This Row],[Asset Class]]="Local","")</f>
        <v/>
      </c>
      <c r="Q2293" s="86" t="str" cm="1">
        <f t="array" ref="Q2293">_xlfn.IFS(Table1[[#This Row],[Asset Class]]&lt;&gt;"Local","y",Q$11=$E2293,"y",Table1[[#This Row],[Asset Class]]="Local","")</f>
        <v>y</v>
      </c>
      <c r="R2293" s="86" t="str" cm="1">
        <f t="array" ref="R2293">_xlfn.IFS(Table1[[#This Row],[Asset Class]]&lt;&gt;"Local","y",R$11=$E2293,"y",Table1[[#This Row],[Asset Class]]="Local","")</f>
        <v/>
      </c>
      <c r="S2293" s="341" t="str" cm="1">
        <f t="array" ref="S2293">_xlfn.IFS(Table1[[#This Row],[Asset Class]]&lt;&gt;"Local","y",S$11=$E2293,"y",Table1[[#This Row],[Asset Class]]="Local","")</f>
        <v/>
      </c>
      <c r="T2293" s="50"/>
      <c r="U2293" s="95" t="str">
        <f>IF(Table1[[#This Row],[Asset Class]]&lt;&gt;"Local",0.25,IF(P2293="y",1,""))</f>
        <v/>
      </c>
      <c r="V2293" s="415">
        <f>IF(Table1[[#This Row],[Asset Class]]&lt;&gt;"Local",0.25,IF(Q2293="y",1,""))</f>
        <v>1</v>
      </c>
      <c r="W2293" s="415" t="str">
        <f>IF(Table1[[#This Row],[Asset Class]]&lt;&gt;"Local",0.25,IF(R2293="y",1,""))</f>
        <v/>
      </c>
      <c r="X2293" s="415" t="str">
        <f>IF(Table1[[#This Row],[Asset Class]]&lt;&gt;"Local",0.25,IF(S2293="y",1,""))</f>
        <v/>
      </c>
      <c r="Y2293" s="95">
        <f t="shared" si="210"/>
        <v>1</v>
      </c>
      <c r="Z2293" s="50"/>
      <c r="AA2293" s="257" t="str">
        <f t="shared" si="211"/>
        <v/>
      </c>
      <c r="AB2293" s="258">
        <f t="shared" si="212"/>
        <v>60533</v>
      </c>
      <c r="AC2293" s="258" t="str">
        <f t="shared" si="213"/>
        <v/>
      </c>
      <c r="AD2293" s="258" t="str">
        <f t="shared" si="214"/>
        <v/>
      </c>
      <c r="AE2293" s="259">
        <f t="shared" si="215"/>
        <v>60533</v>
      </c>
    </row>
    <row r="2294" spans="1:31">
      <c r="A2294" s="26"/>
      <c r="B2294" s="210" t="s">
        <v>4006</v>
      </c>
      <c r="C2294" s="211" t="s">
        <v>4007</v>
      </c>
      <c r="D2294" s="211" t="s">
        <v>111</v>
      </c>
      <c r="E2294" s="211" t="s">
        <v>114</v>
      </c>
      <c r="F2294" s="241" t="s">
        <v>108</v>
      </c>
      <c r="G2294" s="357">
        <v>0.5</v>
      </c>
      <c r="H2294" s="360">
        <v>19201.169963395496</v>
      </c>
      <c r="I2294" s="365">
        <v>77.371645491830151</v>
      </c>
      <c r="J2294" s="332">
        <f>Table1[[#This Row],[Embellishment Area (m2)]]*Table1[[#This Row],[Construction Unit Rate ($/m)]]*Table1[[#This Row],[Embellishment Area Factor]]</f>
        <v>742813.05771810678</v>
      </c>
      <c r="K2294" s="246">
        <v>0</v>
      </c>
      <c r="L2294" s="337">
        <v>51.919695325664051</v>
      </c>
      <c r="M2294" s="88">
        <f>Table1[[#This Row],[Size of land (m2)]]*Table1[[#This Row],[Land Unit Rate ($/m2)]]</f>
        <v>0</v>
      </c>
      <c r="N2294" s="244">
        <v>2021</v>
      </c>
      <c r="O2294" s="202">
        <f>ROUND(IF(Table1[[#This Row],[Valuation Year]]=2016,(Table1[[#This Row],[Total Construction Cost ($)]]+Table1[[#This Row],[Land Value]])*('General Input Sheet'!$G$38/'General Input Sheet'!$G$43),Table1[[#This Row],[Total Construction Cost ($)]]+Table1[[#This Row],[Land Value]]),0)</f>
        <v>742813</v>
      </c>
      <c r="P2294" s="123" t="str" cm="1">
        <f t="array" ref="P2294">_xlfn.IFS(Table1[[#This Row],[Asset Class]]&lt;&gt;"Local","y",P$11=$E2294,"y",Table1[[#This Row],[Asset Class]]="Local","")</f>
        <v/>
      </c>
      <c r="Q2294" s="86" t="str" cm="1">
        <f t="array" ref="Q2294">_xlfn.IFS(Table1[[#This Row],[Asset Class]]&lt;&gt;"Local","y",Q$11=$E2294,"y",Table1[[#This Row],[Asset Class]]="Local","")</f>
        <v/>
      </c>
      <c r="R2294" s="86" t="str" cm="1">
        <f t="array" ref="R2294">_xlfn.IFS(Table1[[#This Row],[Asset Class]]&lt;&gt;"Local","y",R$11=$E2294,"y",Table1[[#This Row],[Asset Class]]="Local","")</f>
        <v/>
      </c>
      <c r="S2294" s="341" t="str" cm="1">
        <f t="array" ref="S2294">_xlfn.IFS(Table1[[#This Row],[Asset Class]]&lt;&gt;"Local","y",S$11=$E2294,"y",Table1[[#This Row],[Asset Class]]="Local","")</f>
        <v>y</v>
      </c>
      <c r="T2294" s="50"/>
      <c r="U2294" s="95" t="str">
        <f>IF(Table1[[#This Row],[Asset Class]]&lt;&gt;"Local",0.25,IF(P2294="y",1,""))</f>
        <v/>
      </c>
      <c r="V2294" s="415" t="str">
        <f>IF(Table1[[#This Row],[Asset Class]]&lt;&gt;"Local",0.25,IF(Q2294="y",1,""))</f>
        <v/>
      </c>
      <c r="W2294" s="415" t="str">
        <f>IF(Table1[[#This Row],[Asset Class]]&lt;&gt;"Local",0.25,IF(R2294="y",1,""))</f>
        <v/>
      </c>
      <c r="X2294" s="415">
        <f>IF(Table1[[#This Row],[Asset Class]]&lt;&gt;"Local",0.25,IF(S2294="y",1,""))</f>
        <v>1</v>
      </c>
      <c r="Y2294" s="95">
        <f t="shared" si="210"/>
        <v>1</v>
      </c>
      <c r="Z2294" s="50"/>
      <c r="AA2294" s="257" t="str">
        <f t="shared" si="211"/>
        <v/>
      </c>
      <c r="AB2294" s="258" t="str">
        <f t="shared" si="212"/>
        <v/>
      </c>
      <c r="AC2294" s="258" t="str">
        <f t="shared" si="213"/>
        <v/>
      </c>
      <c r="AD2294" s="258">
        <f t="shared" si="214"/>
        <v>742813</v>
      </c>
      <c r="AE2294" s="259">
        <f t="shared" si="215"/>
        <v>742813</v>
      </c>
    </row>
    <row r="2295" spans="1:31">
      <c r="A2295" s="26"/>
      <c r="B2295" s="210" t="s">
        <v>4008</v>
      </c>
      <c r="C2295" s="211" t="s">
        <v>4009</v>
      </c>
      <c r="D2295" s="211" t="s">
        <v>106</v>
      </c>
      <c r="E2295" s="211" t="s">
        <v>114</v>
      </c>
      <c r="F2295" s="241" t="s">
        <v>108</v>
      </c>
      <c r="G2295" s="357">
        <v>0.5</v>
      </c>
      <c r="H2295" s="360">
        <v>1236.1042340210595</v>
      </c>
      <c r="I2295" s="365">
        <v>566.28724924743767</v>
      </c>
      <c r="J2295" s="332">
        <f>Table1[[#This Row],[Embellishment Area (m2)]]*Table1[[#This Row],[Construction Unit Rate ($/m)]]*Table1[[#This Row],[Embellishment Area Factor]]</f>
        <v>349995.03323344834</v>
      </c>
      <c r="K2295" s="246">
        <v>2472.208468042119</v>
      </c>
      <c r="L2295" s="337">
        <v>75.676903388107434</v>
      </c>
      <c r="M2295" s="88">
        <f>Table1[[#This Row],[Size of land (m2)]]*Table1[[#This Row],[Land Unit Rate ($/m2)]]</f>
        <v>187089.08139128453</v>
      </c>
      <c r="N2295" s="244">
        <v>2021</v>
      </c>
      <c r="O2295" s="202">
        <f>ROUND(IF(Table1[[#This Row],[Valuation Year]]=2016,(Table1[[#This Row],[Total Construction Cost ($)]]+Table1[[#This Row],[Land Value]])*('General Input Sheet'!$G$38/'General Input Sheet'!$G$43),Table1[[#This Row],[Total Construction Cost ($)]]+Table1[[#This Row],[Land Value]]),0)</f>
        <v>537084</v>
      </c>
      <c r="P2295" s="123" t="str" cm="1">
        <f t="array" ref="P2295">_xlfn.IFS(Table1[[#This Row],[Asset Class]]&lt;&gt;"Local","y",P$11=$E2295,"y",Table1[[#This Row],[Asset Class]]="Local","")</f>
        <v>y</v>
      </c>
      <c r="Q2295" s="86" t="str" cm="1">
        <f t="array" ref="Q2295">_xlfn.IFS(Table1[[#This Row],[Asset Class]]&lt;&gt;"Local","y",Q$11=$E2295,"y",Table1[[#This Row],[Asset Class]]="Local","")</f>
        <v>y</v>
      </c>
      <c r="R2295" s="86" t="str" cm="1">
        <f t="array" ref="R2295">_xlfn.IFS(Table1[[#This Row],[Asset Class]]&lt;&gt;"Local","y",R$11=$E2295,"y",Table1[[#This Row],[Asset Class]]="Local","")</f>
        <v>y</v>
      </c>
      <c r="S2295" s="341" t="str" cm="1">
        <f t="array" ref="S2295">_xlfn.IFS(Table1[[#This Row],[Asset Class]]&lt;&gt;"Local","y",S$11=$E2295,"y",Table1[[#This Row],[Asset Class]]="Local","")</f>
        <v>y</v>
      </c>
      <c r="T2295" s="50"/>
      <c r="U2295" s="95">
        <f>IF(Table1[[#This Row],[Asset Class]]&lt;&gt;"Local",0.25,IF(P2295="y",1,""))</f>
        <v>0.25</v>
      </c>
      <c r="V2295" s="415">
        <f>IF(Table1[[#This Row],[Asset Class]]&lt;&gt;"Local",0.25,IF(Q2295="y",1,""))</f>
        <v>0.25</v>
      </c>
      <c r="W2295" s="415">
        <f>IF(Table1[[#This Row],[Asset Class]]&lt;&gt;"Local",0.25,IF(R2295="y",1,""))</f>
        <v>0.25</v>
      </c>
      <c r="X2295" s="415">
        <f>IF(Table1[[#This Row],[Asset Class]]&lt;&gt;"Local",0.25,IF(S2295="y",1,""))</f>
        <v>0.25</v>
      </c>
      <c r="Y2295" s="95">
        <f t="shared" si="210"/>
        <v>1</v>
      </c>
      <c r="Z2295" s="50"/>
      <c r="AA2295" s="257">
        <f t="shared" si="211"/>
        <v>134271</v>
      </c>
      <c r="AB2295" s="258">
        <f t="shared" si="212"/>
        <v>134271</v>
      </c>
      <c r="AC2295" s="258">
        <f t="shared" si="213"/>
        <v>134271</v>
      </c>
      <c r="AD2295" s="258">
        <f t="shared" si="214"/>
        <v>134271</v>
      </c>
      <c r="AE2295" s="259">
        <f t="shared" si="215"/>
        <v>537084</v>
      </c>
    </row>
    <row r="2296" spans="1:31">
      <c r="A2296" s="26"/>
      <c r="B2296" s="210" t="s">
        <v>4010</v>
      </c>
      <c r="C2296" s="211" t="s">
        <v>4011</v>
      </c>
      <c r="D2296" s="211" t="s">
        <v>111</v>
      </c>
      <c r="E2296" s="211" t="s">
        <v>102</v>
      </c>
      <c r="F2296" s="241" t="s">
        <v>103</v>
      </c>
      <c r="G2296" s="357">
        <v>0.5</v>
      </c>
      <c r="H2296" s="361">
        <v>1068.6057591904405</v>
      </c>
      <c r="I2296" s="365">
        <v>143.96305955739601</v>
      </c>
      <c r="J2296" s="332">
        <f>Table1[[#This Row],[Embellishment Area (m2)]]*Table1[[#This Row],[Construction Unit Rate ($/m)]]*Table1[[#This Row],[Embellishment Area Factor]]</f>
        <v>76919.877276854881</v>
      </c>
      <c r="K2296" s="248">
        <v>2137.211518380881</v>
      </c>
      <c r="L2296" s="337">
        <v>39.027494808321961</v>
      </c>
      <c r="M2296" s="88">
        <f>Table1[[#This Row],[Size of land (m2)]]*Table1[[#This Row],[Land Unit Rate ($/m2)]]</f>
        <v>83410.011437895722</v>
      </c>
      <c r="N2296" s="244">
        <v>2021</v>
      </c>
      <c r="O2296" s="88">
        <f>ROUND(IF(Table1[[#This Row],[Valuation Year]]=2016,(Table1[[#This Row],[Total Construction Cost ($)]]+Table1[[#This Row],[Land Value]])*('General Input Sheet'!$G$38/'General Input Sheet'!$G$43),Table1[[#This Row],[Total Construction Cost ($)]]+Table1[[#This Row],[Land Value]]),0)</f>
        <v>160330</v>
      </c>
      <c r="P2296" s="123" t="str" cm="1">
        <f t="array" ref="P2296">_xlfn.IFS(Table1[[#This Row],[Asset Class]]&lt;&gt;"Local","y",P$11=$E2296,"y",Table1[[#This Row],[Asset Class]]="Local","")</f>
        <v/>
      </c>
      <c r="Q2296" s="86" t="str" cm="1">
        <f t="array" ref="Q2296">_xlfn.IFS(Table1[[#This Row],[Asset Class]]&lt;&gt;"Local","y",Q$11=$E2296,"y",Table1[[#This Row],[Asset Class]]="Local","")</f>
        <v/>
      </c>
      <c r="R2296" s="86" t="str" cm="1">
        <f t="array" ref="R2296">_xlfn.IFS(Table1[[#This Row],[Asset Class]]&lt;&gt;"Local","y",R$11=$E2296,"y",Table1[[#This Row],[Asset Class]]="Local","")</f>
        <v>y</v>
      </c>
      <c r="S2296" s="341" t="str" cm="1">
        <f t="array" ref="S2296">_xlfn.IFS(Table1[[#This Row],[Asset Class]]&lt;&gt;"Local","y",S$11=$E2296,"y",Table1[[#This Row],[Asset Class]]="Local","")</f>
        <v/>
      </c>
      <c r="T2296" s="50"/>
      <c r="U2296" s="95" t="str">
        <f>IF(Table1[[#This Row],[Asset Class]]&lt;&gt;"Local",0.25,IF(P2296="y",1,""))</f>
        <v/>
      </c>
      <c r="V2296" s="415" t="str">
        <f>IF(Table1[[#This Row],[Asset Class]]&lt;&gt;"Local",0.25,IF(Q2296="y",1,""))</f>
        <v/>
      </c>
      <c r="W2296" s="415">
        <f>IF(Table1[[#This Row],[Asset Class]]&lt;&gt;"Local",0.25,IF(R2296="y",1,""))</f>
        <v>1</v>
      </c>
      <c r="X2296" s="415" t="str">
        <f>IF(Table1[[#This Row],[Asset Class]]&lt;&gt;"Local",0.25,IF(S2296="y",1,""))</f>
        <v/>
      </c>
      <c r="Y2296" s="95">
        <f t="shared" si="210"/>
        <v>1</v>
      </c>
      <c r="Z2296" s="50"/>
      <c r="AA2296" s="257" t="str">
        <f t="shared" si="211"/>
        <v/>
      </c>
      <c r="AB2296" s="258" t="str">
        <f t="shared" si="212"/>
        <v/>
      </c>
      <c r="AC2296" s="258">
        <f t="shared" si="213"/>
        <v>160330</v>
      </c>
      <c r="AD2296" s="258" t="str">
        <f t="shared" si="214"/>
        <v/>
      </c>
      <c r="AE2296" s="259">
        <f t="shared" si="215"/>
        <v>160330</v>
      </c>
    </row>
    <row r="2297" spans="1:31">
      <c r="A2297" s="26"/>
      <c r="B2297" s="210" t="s">
        <v>4012</v>
      </c>
      <c r="C2297" s="211" t="s">
        <v>4013</v>
      </c>
      <c r="D2297" s="211" t="s">
        <v>106</v>
      </c>
      <c r="E2297" s="211" t="s">
        <v>107</v>
      </c>
      <c r="F2297" s="241" t="s">
        <v>103</v>
      </c>
      <c r="G2297" s="357">
        <v>0.5</v>
      </c>
      <c r="H2297" s="361">
        <v>35885.531512216061</v>
      </c>
      <c r="I2297" s="365">
        <v>295.91815694928124</v>
      </c>
      <c r="J2297" s="332">
        <f>Table1[[#This Row],[Embellishment Area (m2)]]*Table1[[#This Row],[Construction Unit Rate ($/m)]]*Table1[[#This Row],[Embellishment Area Factor]]</f>
        <v>5309590.1731201652</v>
      </c>
      <c r="K2297" s="248">
        <v>71771.063024432122</v>
      </c>
      <c r="L2297" s="337">
        <v>157.26221918381682</v>
      </c>
      <c r="M2297" s="88">
        <f>Table1[[#This Row],[Size of land (m2)]]*Table1[[#This Row],[Land Unit Rate ($/m2)]]</f>
        <v>11286876.644403776</v>
      </c>
      <c r="N2297" s="244">
        <v>2021</v>
      </c>
      <c r="O2297" s="88">
        <f>ROUND(IF(Table1[[#This Row],[Valuation Year]]=2016,(Table1[[#This Row],[Total Construction Cost ($)]]+Table1[[#This Row],[Land Value]])*('General Input Sheet'!$G$38/'General Input Sheet'!$G$43),Table1[[#This Row],[Total Construction Cost ($)]]+Table1[[#This Row],[Land Value]]),0)</f>
        <v>16596467</v>
      </c>
      <c r="P2297" s="123" t="str" cm="1">
        <f t="array" ref="P2297">_xlfn.IFS(Table1[[#This Row],[Asset Class]]&lt;&gt;"Local","y",P$11=$E2297,"y",Table1[[#This Row],[Asset Class]]="Local","")</f>
        <v>y</v>
      </c>
      <c r="Q2297" s="86" t="str" cm="1">
        <f t="array" ref="Q2297">_xlfn.IFS(Table1[[#This Row],[Asset Class]]&lt;&gt;"Local","y",Q$11=$E2297,"y",Table1[[#This Row],[Asset Class]]="Local","")</f>
        <v>y</v>
      </c>
      <c r="R2297" s="86" t="str" cm="1">
        <f t="array" ref="R2297">_xlfn.IFS(Table1[[#This Row],[Asset Class]]&lt;&gt;"Local","y",R$11=$E2297,"y",Table1[[#This Row],[Asset Class]]="Local","")</f>
        <v>y</v>
      </c>
      <c r="S2297" s="341" t="str" cm="1">
        <f t="array" ref="S2297">_xlfn.IFS(Table1[[#This Row],[Asset Class]]&lt;&gt;"Local","y",S$11=$E2297,"y",Table1[[#This Row],[Asset Class]]="Local","")</f>
        <v>y</v>
      </c>
      <c r="T2297" s="50"/>
      <c r="U2297" s="95">
        <f>IF(Table1[[#This Row],[Asset Class]]&lt;&gt;"Local",0.25,IF(P2297="y",1,""))</f>
        <v>0.25</v>
      </c>
      <c r="V2297" s="415">
        <f>IF(Table1[[#This Row],[Asset Class]]&lt;&gt;"Local",0.25,IF(Q2297="y",1,""))</f>
        <v>0.25</v>
      </c>
      <c r="W2297" s="415">
        <f>IF(Table1[[#This Row],[Asset Class]]&lt;&gt;"Local",0.25,IF(R2297="y",1,""))</f>
        <v>0.25</v>
      </c>
      <c r="X2297" s="415">
        <f>IF(Table1[[#This Row],[Asset Class]]&lt;&gt;"Local",0.25,IF(S2297="y",1,""))</f>
        <v>0.25</v>
      </c>
      <c r="Y2297" s="95">
        <f t="shared" si="210"/>
        <v>1</v>
      </c>
      <c r="Z2297" s="50"/>
      <c r="AA2297" s="257">
        <f t="shared" si="211"/>
        <v>4149116.75</v>
      </c>
      <c r="AB2297" s="258">
        <f t="shared" si="212"/>
        <v>4149116.75</v>
      </c>
      <c r="AC2297" s="258">
        <f t="shared" si="213"/>
        <v>4149116.75</v>
      </c>
      <c r="AD2297" s="258">
        <f t="shared" si="214"/>
        <v>4149116.75</v>
      </c>
      <c r="AE2297" s="259">
        <f t="shared" si="215"/>
        <v>16596467</v>
      </c>
    </row>
    <row r="2298" spans="1:31">
      <c r="A2298" s="26"/>
      <c r="B2298" s="210" t="s">
        <v>4014</v>
      </c>
      <c r="C2298" s="211" t="s">
        <v>4015</v>
      </c>
      <c r="D2298" s="211" t="s">
        <v>111</v>
      </c>
      <c r="E2298" s="211" t="s">
        <v>102</v>
      </c>
      <c r="F2298" s="241" t="s">
        <v>108</v>
      </c>
      <c r="G2298" s="357">
        <v>0.5</v>
      </c>
      <c r="H2298" s="361">
        <v>760.33835043858051</v>
      </c>
      <c r="I2298" s="365">
        <v>143.96305955739601</v>
      </c>
      <c r="J2298" s="332">
        <f>Table1[[#This Row],[Embellishment Area (m2)]]*Table1[[#This Row],[Construction Unit Rate ($/m)]]*Table1[[#This Row],[Embellishment Area Factor]]</f>
        <v>54730.317613980798</v>
      </c>
      <c r="K2298" s="248">
        <v>1520.676700877161</v>
      </c>
      <c r="L2298" s="337">
        <v>39.027494808321961</v>
      </c>
      <c r="M2298" s="88">
        <f>Table1[[#This Row],[Size of land (m2)]]*Table1[[#This Row],[Land Unit Rate ($/m2)]]</f>
        <v>59348.202048619569</v>
      </c>
      <c r="N2298" s="244">
        <v>2021</v>
      </c>
      <c r="O2298" s="88">
        <f>ROUND(IF(Table1[[#This Row],[Valuation Year]]=2016,(Table1[[#This Row],[Total Construction Cost ($)]]+Table1[[#This Row],[Land Value]])*('General Input Sheet'!$G$38/'General Input Sheet'!$G$43),Table1[[#This Row],[Total Construction Cost ($)]]+Table1[[#This Row],[Land Value]]),0)</f>
        <v>114079</v>
      </c>
      <c r="P2298" s="123" t="str" cm="1">
        <f t="array" ref="P2298">_xlfn.IFS(Table1[[#This Row],[Asset Class]]&lt;&gt;"Local","y",P$11=$E2298,"y",Table1[[#This Row],[Asset Class]]="Local","")</f>
        <v/>
      </c>
      <c r="Q2298" s="86" t="str" cm="1">
        <f t="array" ref="Q2298">_xlfn.IFS(Table1[[#This Row],[Asset Class]]&lt;&gt;"Local","y",Q$11=$E2298,"y",Table1[[#This Row],[Asset Class]]="Local","")</f>
        <v/>
      </c>
      <c r="R2298" s="86" t="str" cm="1">
        <f t="array" ref="R2298">_xlfn.IFS(Table1[[#This Row],[Asset Class]]&lt;&gt;"Local","y",R$11=$E2298,"y",Table1[[#This Row],[Asset Class]]="Local","")</f>
        <v>y</v>
      </c>
      <c r="S2298" s="341" t="str" cm="1">
        <f t="array" ref="S2298">_xlfn.IFS(Table1[[#This Row],[Asset Class]]&lt;&gt;"Local","y",S$11=$E2298,"y",Table1[[#This Row],[Asset Class]]="Local","")</f>
        <v/>
      </c>
      <c r="T2298" s="50"/>
      <c r="U2298" s="95" t="str">
        <f>IF(Table1[[#This Row],[Asset Class]]&lt;&gt;"Local",0.25,IF(P2298="y",1,""))</f>
        <v/>
      </c>
      <c r="V2298" s="415" t="str">
        <f>IF(Table1[[#This Row],[Asset Class]]&lt;&gt;"Local",0.25,IF(Q2298="y",1,""))</f>
        <v/>
      </c>
      <c r="W2298" s="415">
        <f>IF(Table1[[#This Row],[Asset Class]]&lt;&gt;"Local",0.25,IF(R2298="y",1,""))</f>
        <v>1</v>
      </c>
      <c r="X2298" s="415" t="str">
        <f>IF(Table1[[#This Row],[Asset Class]]&lt;&gt;"Local",0.25,IF(S2298="y",1,""))</f>
        <v/>
      </c>
      <c r="Y2298" s="95">
        <f t="shared" si="210"/>
        <v>1</v>
      </c>
      <c r="Z2298" s="50"/>
      <c r="AA2298" s="257" t="str">
        <f t="shared" si="211"/>
        <v/>
      </c>
      <c r="AB2298" s="258" t="str">
        <f t="shared" si="212"/>
        <v/>
      </c>
      <c r="AC2298" s="258">
        <f t="shared" si="213"/>
        <v>114079</v>
      </c>
      <c r="AD2298" s="258" t="str">
        <f t="shared" si="214"/>
        <v/>
      </c>
      <c r="AE2298" s="259">
        <f t="shared" si="215"/>
        <v>114079</v>
      </c>
    </row>
    <row r="2299" spans="1:31">
      <c r="A2299" s="26"/>
      <c r="B2299" s="210" t="s">
        <v>4016</v>
      </c>
      <c r="C2299" s="211" t="s">
        <v>4017</v>
      </c>
      <c r="D2299" s="211" t="s">
        <v>111</v>
      </c>
      <c r="E2299" s="211" t="s">
        <v>102</v>
      </c>
      <c r="F2299" s="241" t="s">
        <v>108</v>
      </c>
      <c r="G2299" s="357">
        <v>0.5</v>
      </c>
      <c r="H2299" s="360">
        <v>1073.3743243344879</v>
      </c>
      <c r="I2299" s="365">
        <v>143.96305955739601</v>
      </c>
      <c r="J2299" s="332">
        <f>Table1[[#This Row],[Embellishment Area (m2)]]*Table1[[#This Row],[Construction Unit Rate ($/m)]]*Table1[[#This Row],[Embellishment Area Factor]]</f>
        <v>77263.12589077279</v>
      </c>
      <c r="K2299" s="246">
        <v>0</v>
      </c>
      <c r="L2299" s="337">
        <v>39.027494808321961</v>
      </c>
      <c r="M2299" s="88">
        <f>Table1[[#This Row],[Size of land (m2)]]*Table1[[#This Row],[Land Unit Rate ($/m2)]]</f>
        <v>0</v>
      </c>
      <c r="N2299" s="244">
        <v>2021</v>
      </c>
      <c r="O2299" s="202">
        <f>ROUND(IF(Table1[[#This Row],[Valuation Year]]=2016,(Table1[[#This Row],[Total Construction Cost ($)]]+Table1[[#This Row],[Land Value]])*('General Input Sheet'!$G$38/'General Input Sheet'!$G$43),Table1[[#This Row],[Total Construction Cost ($)]]+Table1[[#This Row],[Land Value]]),0)</f>
        <v>77263</v>
      </c>
      <c r="P2299" s="123" t="str" cm="1">
        <f t="array" ref="P2299">_xlfn.IFS(Table1[[#This Row],[Asset Class]]&lt;&gt;"Local","y",P$11=$E2299,"y",Table1[[#This Row],[Asset Class]]="Local","")</f>
        <v/>
      </c>
      <c r="Q2299" s="86" t="str" cm="1">
        <f t="array" ref="Q2299">_xlfn.IFS(Table1[[#This Row],[Asset Class]]&lt;&gt;"Local","y",Q$11=$E2299,"y",Table1[[#This Row],[Asset Class]]="Local","")</f>
        <v/>
      </c>
      <c r="R2299" s="86" t="str" cm="1">
        <f t="array" ref="R2299">_xlfn.IFS(Table1[[#This Row],[Asset Class]]&lt;&gt;"Local","y",R$11=$E2299,"y",Table1[[#This Row],[Asset Class]]="Local","")</f>
        <v>y</v>
      </c>
      <c r="S2299" s="341" t="str" cm="1">
        <f t="array" ref="S2299">_xlfn.IFS(Table1[[#This Row],[Asset Class]]&lt;&gt;"Local","y",S$11=$E2299,"y",Table1[[#This Row],[Asset Class]]="Local","")</f>
        <v/>
      </c>
      <c r="T2299" s="50"/>
      <c r="U2299" s="95" t="str">
        <f>IF(Table1[[#This Row],[Asset Class]]&lt;&gt;"Local",0.25,IF(P2299="y",1,""))</f>
        <v/>
      </c>
      <c r="V2299" s="415" t="str">
        <f>IF(Table1[[#This Row],[Asset Class]]&lt;&gt;"Local",0.25,IF(Q2299="y",1,""))</f>
        <v/>
      </c>
      <c r="W2299" s="415">
        <f>IF(Table1[[#This Row],[Asset Class]]&lt;&gt;"Local",0.25,IF(R2299="y",1,""))</f>
        <v>1</v>
      </c>
      <c r="X2299" s="415" t="str">
        <f>IF(Table1[[#This Row],[Asset Class]]&lt;&gt;"Local",0.25,IF(S2299="y",1,""))</f>
        <v/>
      </c>
      <c r="Y2299" s="95">
        <f t="shared" si="210"/>
        <v>1</v>
      </c>
      <c r="Z2299" s="50"/>
      <c r="AA2299" s="257" t="str">
        <f t="shared" si="211"/>
        <v/>
      </c>
      <c r="AB2299" s="258" t="str">
        <f t="shared" si="212"/>
        <v/>
      </c>
      <c r="AC2299" s="258">
        <f t="shared" si="213"/>
        <v>77263</v>
      </c>
      <c r="AD2299" s="258" t="str">
        <f t="shared" si="214"/>
        <v/>
      </c>
      <c r="AE2299" s="259">
        <f t="shared" si="215"/>
        <v>77263</v>
      </c>
    </row>
    <row r="2300" spans="1:31">
      <c r="A2300" s="26"/>
      <c r="B2300" s="210" t="s">
        <v>4018</v>
      </c>
      <c r="C2300" s="211" t="s">
        <v>4019</v>
      </c>
      <c r="D2300" s="211" t="s">
        <v>106</v>
      </c>
      <c r="E2300" s="211" t="s">
        <v>114</v>
      </c>
      <c r="F2300" s="241" t="s">
        <v>108</v>
      </c>
      <c r="G2300" s="357">
        <v>0.5</v>
      </c>
      <c r="H2300" s="360">
        <v>2348.4441499836698</v>
      </c>
      <c r="I2300" s="365">
        <v>566.28724924743767</v>
      </c>
      <c r="J2300" s="332">
        <f>Table1[[#This Row],[Embellishment Area (m2)]]*Table1[[#This Row],[Construction Unit Rate ($/m)]]*Table1[[#This Row],[Embellishment Area Factor]]</f>
        <v>664946.98885274469</v>
      </c>
      <c r="K2300" s="246">
        <v>4696.8882999673397</v>
      </c>
      <c r="L2300" s="337">
        <v>75.676903388107434</v>
      </c>
      <c r="M2300" s="88">
        <f>Table1[[#This Row],[Size of land (m2)]]*Table1[[#This Row],[Land Unit Rate ($/m2)]]</f>
        <v>355445.96210136055</v>
      </c>
      <c r="N2300" s="244">
        <v>2021</v>
      </c>
      <c r="O2300" s="202">
        <f>ROUND(IF(Table1[[#This Row],[Valuation Year]]=2016,(Table1[[#This Row],[Total Construction Cost ($)]]+Table1[[#This Row],[Land Value]])*('General Input Sheet'!$G$38/'General Input Sheet'!$G$43),Table1[[#This Row],[Total Construction Cost ($)]]+Table1[[#This Row],[Land Value]]),0)</f>
        <v>1020393</v>
      </c>
      <c r="P2300" s="123" t="str" cm="1">
        <f t="array" ref="P2300">_xlfn.IFS(Table1[[#This Row],[Asset Class]]&lt;&gt;"Local","y",P$11=$E2300,"y",Table1[[#This Row],[Asset Class]]="Local","")</f>
        <v>y</v>
      </c>
      <c r="Q2300" s="86" t="str" cm="1">
        <f t="array" ref="Q2300">_xlfn.IFS(Table1[[#This Row],[Asset Class]]&lt;&gt;"Local","y",Q$11=$E2300,"y",Table1[[#This Row],[Asset Class]]="Local","")</f>
        <v>y</v>
      </c>
      <c r="R2300" s="86" t="str" cm="1">
        <f t="array" ref="R2300">_xlfn.IFS(Table1[[#This Row],[Asset Class]]&lt;&gt;"Local","y",R$11=$E2300,"y",Table1[[#This Row],[Asset Class]]="Local","")</f>
        <v>y</v>
      </c>
      <c r="S2300" s="341" t="str" cm="1">
        <f t="array" ref="S2300">_xlfn.IFS(Table1[[#This Row],[Asset Class]]&lt;&gt;"Local","y",S$11=$E2300,"y",Table1[[#This Row],[Asset Class]]="Local","")</f>
        <v>y</v>
      </c>
      <c r="T2300" s="50"/>
      <c r="U2300" s="95">
        <f>IF(Table1[[#This Row],[Asset Class]]&lt;&gt;"Local",0.25,IF(P2300="y",1,""))</f>
        <v>0.25</v>
      </c>
      <c r="V2300" s="415">
        <f>IF(Table1[[#This Row],[Asset Class]]&lt;&gt;"Local",0.25,IF(Q2300="y",1,""))</f>
        <v>0.25</v>
      </c>
      <c r="W2300" s="415">
        <f>IF(Table1[[#This Row],[Asset Class]]&lt;&gt;"Local",0.25,IF(R2300="y",1,""))</f>
        <v>0.25</v>
      </c>
      <c r="X2300" s="415">
        <f>IF(Table1[[#This Row],[Asset Class]]&lt;&gt;"Local",0.25,IF(S2300="y",1,""))</f>
        <v>0.25</v>
      </c>
      <c r="Y2300" s="95">
        <f t="shared" si="210"/>
        <v>1</v>
      </c>
      <c r="Z2300" s="50"/>
      <c r="AA2300" s="257">
        <f t="shared" si="211"/>
        <v>255098.25</v>
      </c>
      <c r="AB2300" s="258">
        <f t="shared" si="212"/>
        <v>255098.25</v>
      </c>
      <c r="AC2300" s="258">
        <f t="shared" si="213"/>
        <v>255098.25</v>
      </c>
      <c r="AD2300" s="258">
        <f t="shared" si="214"/>
        <v>255098.25</v>
      </c>
      <c r="AE2300" s="259">
        <f t="shared" si="215"/>
        <v>1020393</v>
      </c>
    </row>
    <row r="2301" spans="1:31">
      <c r="A2301" s="26"/>
      <c r="B2301" s="210" t="s">
        <v>4020</v>
      </c>
      <c r="C2301" s="211" t="s">
        <v>4021</v>
      </c>
      <c r="D2301" s="211" t="s">
        <v>111</v>
      </c>
      <c r="E2301" s="211" t="s">
        <v>107</v>
      </c>
      <c r="F2301" s="241" t="s">
        <v>108</v>
      </c>
      <c r="G2301" s="357">
        <v>0.5</v>
      </c>
      <c r="H2301" s="360">
        <v>4272.815748725855</v>
      </c>
      <c r="I2301" s="365">
        <v>111.62041035606889</v>
      </c>
      <c r="J2301" s="332">
        <f>Table1[[#This Row],[Embellishment Area (m2)]]*Table1[[#This Row],[Construction Unit Rate ($/m)]]*Table1[[#This Row],[Embellishment Area Factor]]</f>
        <v>238466.72362432684</v>
      </c>
      <c r="K2301" s="246">
        <v>0</v>
      </c>
      <c r="L2301" s="337">
        <v>66.125722619436161</v>
      </c>
      <c r="M2301" s="88">
        <f>Table1[[#This Row],[Size of land (m2)]]*Table1[[#This Row],[Land Unit Rate ($/m2)]]</f>
        <v>0</v>
      </c>
      <c r="N2301" s="244">
        <v>2021</v>
      </c>
      <c r="O2301" s="202">
        <f>ROUND(IF(Table1[[#This Row],[Valuation Year]]=2016,(Table1[[#This Row],[Total Construction Cost ($)]]+Table1[[#This Row],[Land Value]])*('General Input Sheet'!$G$38/'General Input Sheet'!$G$43),Table1[[#This Row],[Total Construction Cost ($)]]+Table1[[#This Row],[Land Value]]),0)</f>
        <v>238467</v>
      </c>
      <c r="P2301" s="123" t="str" cm="1">
        <f t="array" ref="P2301">_xlfn.IFS(Table1[[#This Row],[Asset Class]]&lt;&gt;"Local","y",P$11=$E2301,"y",Table1[[#This Row],[Asset Class]]="Local","")</f>
        <v>y</v>
      </c>
      <c r="Q2301" s="86" t="str" cm="1">
        <f t="array" ref="Q2301">_xlfn.IFS(Table1[[#This Row],[Asset Class]]&lt;&gt;"Local","y",Q$11=$E2301,"y",Table1[[#This Row],[Asset Class]]="Local","")</f>
        <v/>
      </c>
      <c r="R2301" s="86" t="str" cm="1">
        <f t="array" ref="R2301">_xlfn.IFS(Table1[[#This Row],[Asset Class]]&lt;&gt;"Local","y",R$11=$E2301,"y",Table1[[#This Row],[Asset Class]]="Local","")</f>
        <v/>
      </c>
      <c r="S2301" s="341" t="str" cm="1">
        <f t="array" ref="S2301">_xlfn.IFS(Table1[[#This Row],[Asset Class]]&lt;&gt;"Local","y",S$11=$E2301,"y",Table1[[#This Row],[Asset Class]]="Local","")</f>
        <v/>
      </c>
      <c r="T2301" s="50"/>
      <c r="U2301" s="95">
        <f>IF(Table1[[#This Row],[Asset Class]]&lt;&gt;"Local",0.25,IF(P2301="y",1,""))</f>
        <v>1</v>
      </c>
      <c r="V2301" s="415" t="str">
        <f>IF(Table1[[#This Row],[Asset Class]]&lt;&gt;"Local",0.25,IF(Q2301="y",1,""))</f>
        <v/>
      </c>
      <c r="W2301" s="415" t="str">
        <f>IF(Table1[[#This Row],[Asset Class]]&lt;&gt;"Local",0.25,IF(R2301="y",1,""))</f>
        <v/>
      </c>
      <c r="X2301" s="415" t="str">
        <f>IF(Table1[[#This Row],[Asset Class]]&lt;&gt;"Local",0.25,IF(S2301="y",1,""))</f>
        <v/>
      </c>
      <c r="Y2301" s="95">
        <f t="shared" si="210"/>
        <v>1</v>
      </c>
      <c r="Z2301" s="50"/>
      <c r="AA2301" s="257">
        <f t="shared" si="211"/>
        <v>238467</v>
      </c>
      <c r="AB2301" s="258" t="str">
        <f t="shared" si="212"/>
        <v/>
      </c>
      <c r="AC2301" s="258" t="str">
        <f t="shared" si="213"/>
        <v/>
      </c>
      <c r="AD2301" s="258" t="str">
        <f t="shared" si="214"/>
        <v/>
      </c>
      <c r="AE2301" s="259">
        <f t="shared" si="215"/>
        <v>238467</v>
      </c>
    </row>
    <row r="2302" spans="1:31">
      <c r="A2302" s="26"/>
      <c r="B2302" s="210" t="s">
        <v>4022</v>
      </c>
      <c r="C2302" s="211" t="s">
        <v>4023</v>
      </c>
      <c r="D2302" s="211" t="s">
        <v>111</v>
      </c>
      <c r="E2302" s="211" t="s">
        <v>102</v>
      </c>
      <c r="F2302" s="241" t="s">
        <v>103</v>
      </c>
      <c r="G2302" s="357">
        <v>0.5</v>
      </c>
      <c r="H2302" s="360">
        <v>3201.2609055860921</v>
      </c>
      <c r="I2302" s="365">
        <v>143.96305955739601</v>
      </c>
      <c r="J2302" s="332">
        <f>Table1[[#This Row],[Embellishment Area (m2)]]*Table1[[#This Row],[Construction Unit Rate ($/m)]]*Table1[[#This Row],[Embellishment Area Factor]]</f>
        <v>230431.65720482703</v>
      </c>
      <c r="K2302" s="246">
        <v>0</v>
      </c>
      <c r="L2302" s="337">
        <v>39.027494808321961</v>
      </c>
      <c r="M2302" s="88">
        <f>Table1[[#This Row],[Size of land (m2)]]*Table1[[#This Row],[Land Unit Rate ($/m2)]]</f>
        <v>0</v>
      </c>
      <c r="N2302" s="244">
        <v>2021</v>
      </c>
      <c r="O2302" s="202">
        <f>ROUND(IF(Table1[[#This Row],[Valuation Year]]=2016,(Table1[[#This Row],[Total Construction Cost ($)]]+Table1[[#This Row],[Land Value]])*('General Input Sheet'!$G$38/'General Input Sheet'!$G$43),Table1[[#This Row],[Total Construction Cost ($)]]+Table1[[#This Row],[Land Value]]),0)</f>
        <v>230432</v>
      </c>
      <c r="P2302" s="123" t="str" cm="1">
        <f t="array" ref="P2302">_xlfn.IFS(Table1[[#This Row],[Asset Class]]&lt;&gt;"Local","y",P$11=$E2302,"y",Table1[[#This Row],[Asset Class]]="Local","")</f>
        <v/>
      </c>
      <c r="Q2302" s="86" t="str" cm="1">
        <f t="array" ref="Q2302">_xlfn.IFS(Table1[[#This Row],[Asset Class]]&lt;&gt;"Local","y",Q$11=$E2302,"y",Table1[[#This Row],[Asset Class]]="Local","")</f>
        <v/>
      </c>
      <c r="R2302" s="86" t="str" cm="1">
        <f t="array" ref="R2302">_xlfn.IFS(Table1[[#This Row],[Asset Class]]&lt;&gt;"Local","y",R$11=$E2302,"y",Table1[[#This Row],[Asset Class]]="Local","")</f>
        <v>y</v>
      </c>
      <c r="S2302" s="341" t="str" cm="1">
        <f t="array" ref="S2302">_xlfn.IFS(Table1[[#This Row],[Asset Class]]&lt;&gt;"Local","y",S$11=$E2302,"y",Table1[[#This Row],[Asset Class]]="Local","")</f>
        <v/>
      </c>
      <c r="T2302" s="50"/>
      <c r="U2302" s="95" t="str">
        <f>IF(Table1[[#This Row],[Asset Class]]&lt;&gt;"Local",0.25,IF(P2302="y",1,""))</f>
        <v/>
      </c>
      <c r="V2302" s="415" t="str">
        <f>IF(Table1[[#This Row],[Asset Class]]&lt;&gt;"Local",0.25,IF(Q2302="y",1,""))</f>
        <v/>
      </c>
      <c r="W2302" s="415">
        <f>IF(Table1[[#This Row],[Asset Class]]&lt;&gt;"Local",0.25,IF(R2302="y",1,""))</f>
        <v>1</v>
      </c>
      <c r="X2302" s="415" t="str">
        <f>IF(Table1[[#This Row],[Asset Class]]&lt;&gt;"Local",0.25,IF(S2302="y",1,""))</f>
        <v/>
      </c>
      <c r="Y2302" s="95">
        <f t="shared" si="210"/>
        <v>1</v>
      </c>
      <c r="Z2302" s="50"/>
      <c r="AA2302" s="257" t="str">
        <f t="shared" si="211"/>
        <v/>
      </c>
      <c r="AB2302" s="258" t="str">
        <f t="shared" si="212"/>
        <v/>
      </c>
      <c r="AC2302" s="258">
        <f t="shared" si="213"/>
        <v>230432</v>
      </c>
      <c r="AD2302" s="258" t="str">
        <f t="shared" si="214"/>
        <v/>
      </c>
      <c r="AE2302" s="259">
        <f t="shared" si="215"/>
        <v>230432</v>
      </c>
    </row>
    <row r="2303" spans="1:31">
      <c r="A2303" s="26"/>
      <c r="B2303" s="210" t="s">
        <v>4022</v>
      </c>
      <c r="C2303" s="211" t="s">
        <v>4024</v>
      </c>
      <c r="D2303" s="211" t="s">
        <v>111</v>
      </c>
      <c r="E2303" s="211" t="s">
        <v>102</v>
      </c>
      <c r="F2303" s="241" t="s">
        <v>103</v>
      </c>
      <c r="G2303" s="357">
        <v>0.5</v>
      </c>
      <c r="H2303" s="360">
        <v>611.00242381013697</v>
      </c>
      <c r="I2303" s="365">
        <v>143.96305955739601</v>
      </c>
      <c r="J2303" s="332">
        <f>Table1[[#This Row],[Embellishment Area (m2)]]*Table1[[#This Row],[Construction Unit Rate ($/m)]]*Table1[[#This Row],[Embellishment Area Factor]]</f>
        <v>43980.88916434603</v>
      </c>
      <c r="K2303" s="246">
        <v>0</v>
      </c>
      <c r="L2303" s="337">
        <v>39.027494808321961</v>
      </c>
      <c r="M2303" s="88">
        <f>Table1[[#This Row],[Size of land (m2)]]*Table1[[#This Row],[Land Unit Rate ($/m2)]]</f>
        <v>0</v>
      </c>
      <c r="N2303" s="244">
        <v>2021</v>
      </c>
      <c r="O2303" s="202">
        <f>ROUND(IF(Table1[[#This Row],[Valuation Year]]=2016,(Table1[[#This Row],[Total Construction Cost ($)]]+Table1[[#This Row],[Land Value]])*('General Input Sheet'!$G$38/'General Input Sheet'!$G$43),Table1[[#This Row],[Total Construction Cost ($)]]+Table1[[#This Row],[Land Value]]),0)</f>
        <v>43981</v>
      </c>
      <c r="P2303" s="123" t="str" cm="1">
        <f t="array" ref="P2303">_xlfn.IFS(Table1[[#This Row],[Asset Class]]&lt;&gt;"Local","y",P$11=$E2303,"y",Table1[[#This Row],[Asset Class]]="Local","")</f>
        <v/>
      </c>
      <c r="Q2303" s="86" t="str" cm="1">
        <f t="array" ref="Q2303">_xlfn.IFS(Table1[[#This Row],[Asset Class]]&lt;&gt;"Local","y",Q$11=$E2303,"y",Table1[[#This Row],[Asset Class]]="Local","")</f>
        <v/>
      </c>
      <c r="R2303" s="86" t="str" cm="1">
        <f t="array" ref="R2303">_xlfn.IFS(Table1[[#This Row],[Asset Class]]&lt;&gt;"Local","y",R$11=$E2303,"y",Table1[[#This Row],[Asset Class]]="Local","")</f>
        <v>y</v>
      </c>
      <c r="S2303" s="341" t="str" cm="1">
        <f t="array" ref="S2303">_xlfn.IFS(Table1[[#This Row],[Asset Class]]&lt;&gt;"Local","y",S$11=$E2303,"y",Table1[[#This Row],[Asset Class]]="Local","")</f>
        <v/>
      </c>
      <c r="T2303" s="50"/>
      <c r="U2303" s="95" t="str">
        <f>IF(Table1[[#This Row],[Asset Class]]&lt;&gt;"Local",0.25,IF(P2303="y",1,""))</f>
        <v/>
      </c>
      <c r="V2303" s="415" t="str">
        <f>IF(Table1[[#This Row],[Asset Class]]&lt;&gt;"Local",0.25,IF(Q2303="y",1,""))</f>
        <v/>
      </c>
      <c r="W2303" s="415">
        <f>IF(Table1[[#This Row],[Asset Class]]&lt;&gt;"Local",0.25,IF(R2303="y",1,""))</f>
        <v>1</v>
      </c>
      <c r="X2303" s="415" t="str">
        <f>IF(Table1[[#This Row],[Asset Class]]&lt;&gt;"Local",0.25,IF(S2303="y",1,""))</f>
        <v/>
      </c>
      <c r="Y2303" s="95">
        <f t="shared" si="210"/>
        <v>1</v>
      </c>
      <c r="Z2303" s="50"/>
      <c r="AA2303" s="257" t="str">
        <f t="shared" si="211"/>
        <v/>
      </c>
      <c r="AB2303" s="258" t="str">
        <f t="shared" si="212"/>
        <v/>
      </c>
      <c r="AC2303" s="258">
        <f t="shared" si="213"/>
        <v>43981</v>
      </c>
      <c r="AD2303" s="258" t="str">
        <f t="shared" si="214"/>
        <v/>
      </c>
      <c r="AE2303" s="259">
        <f t="shared" si="215"/>
        <v>43981</v>
      </c>
    </row>
    <row r="2304" spans="1:31">
      <c r="A2304" s="26"/>
      <c r="B2304" s="210" t="s">
        <v>4025</v>
      </c>
      <c r="C2304" s="211" t="s">
        <v>4026</v>
      </c>
      <c r="D2304" s="211" t="s">
        <v>111</v>
      </c>
      <c r="E2304" s="211" t="s">
        <v>114</v>
      </c>
      <c r="F2304" s="241" t="s">
        <v>108</v>
      </c>
      <c r="G2304" s="357">
        <v>0.5</v>
      </c>
      <c r="H2304" s="360">
        <v>1217.3938010910185</v>
      </c>
      <c r="I2304" s="365">
        <v>77.371645491830151</v>
      </c>
      <c r="J2304" s="332">
        <f>Table1[[#This Row],[Embellishment Area (m2)]]*Table1[[#This Row],[Construction Unit Rate ($/m)]]*Table1[[#This Row],[Embellishment Area Factor]]</f>
        <v>47095.880800982937</v>
      </c>
      <c r="K2304" s="246">
        <v>0</v>
      </c>
      <c r="L2304" s="337">
        <v>51.919695325664051</v>
      </c>
      <c r="M2304" s="88">
        <f>Table1[[#This Row],[Size of land (m2)]]*Table1[[#This Row],[Land Unit Rate ($/m2)]]</f>
        <v>0</v>
      </c>
      <c r="N2304" s="244">
        <v>2021</v>
      </c>
      <c r="O2304" s="202">
        <f>ROUND(IF(Table1[[#This Row],[Valuation Year]]=2016,(Table1[[#This Row],[Total Construction Cost ($)]]+Table1[[#This Row],[Land Value]])*('General Input Sheet'!$G$38/'General Input Sheet'!$G$43),Table1[[#This Row],[Total Construction Cost ($)]]+Table1[[#This Row],[Land Value]]),0)</f>
        <v>47096</v>
      </c>
      <c r="P2304" s="123" t="str" cm="1">
        <f t="array" ref="P2304">_xlfn.IFS(Table1[[#This Row],[Asset Class]]&lt;&gt;"Local","y",P$11=$E2304,"y",Table1[[#This Row],[Asset Class]]="Local","")</f>
        <v/>
      </c>
      <c r="Q2304" s="86" t="str" cm="1">
        <f t="array" ref="Q2304">_xlfn.IFS(Table1[[#This Row],[Asset Class]]&lt;&gt;"Local","y",Q$11=$E2304,"y",Table1[[#This Row],[Asset Class]]="Local","")</f>
        <v/>
      </c>
      <c r="R2304" s="86" t="str" cm="1">
        <f t="array" ref="R2304">_xlfn.IFS(Table1[[#This Row],[Asset Class]]&lt;&gt;"Local","y",R$11=$E2304,"y",Table1[[#This Row],[Asset Class]]="Local","")</f>
        <v/>
      </c>
      <c r="S2304" s="341" t="str" cm="1">
        <f t="array" ref="S2304">_xlfn.IFS(Table1[[#This Row],[Asset Class]]&lt;&gt;"Local","y",S$11=$E2304,"y",Table1[[#This Row],[Asset Class]]="Local","")</f>
        <v>y</v>
      </c>
      <c r="T2304" s="50"/>
      <c r="U2304" s="95" t="str">
        <f>IF(Table1[[#This Row],[Asset Class]]&lt;&gt;"Local",0.25,IF(P2304="y",1,""))</f>
        <v/>
      </c>
      <c r="V2304" s="415" t="str">
        <f>IF(Table1[[#This Row],[Asset Class]]&lt;&gt;"Local",0.25,IF(Q2304="y",1,""))</f>
        <v/>
      </c>
      <c r="W2304" s="415" t="str">
        <f>IF(Table1[[#This Row],[Asset Class]]&lt;&gt;"Local",0.25,IF(R2304="y",1,""))</f>
        <v/>
      </c>
      <c r="X2304" s="415">
        <f>IF(Table1[[#This Row],[Asset Class]]&lt;&gt;"Local",0.25,IF(S2304="y",1,""))</f>
        <v>1</v>
      </c>
      <c r="Y2304" s="95">
        <f t="shared" si="210"/>
        <v>1</v>
      </c>
      <c r="Z2304" s="50"/>
      <c r="AA2304" s="257" t="str">
        <f t="shared" si="211"/>
        <v/>
      </c>
      <c r="AB2304" s="258" t="str">
        <f t="shared" si="212"/>
        <v/>
      </c>
      <c r="AC2304" s="258" t="str">
        <f t="shared" si="213"/>
        <v/>
      </c>
      <c r="AD2304" s="258">
        <f t="shared" si="214"/>
        <v>47096</v>
      </c>
      <c r="AE2304" s="259">
        <f t="shared" si="215"/>
        <v>47096</v>
      </c>
    </row>
    <row r="2305" spans="1:31">
      <c r="A2305" s="26"/>
      <c r="B2305" s="210" t="s">
        <v>4027</v>
      </c>
      <c r="C2305" s="211" t="s">
        <v>4028</v>
      </c>
      <c r="D2305" s="211" t="s">
        <v>111</v>
      </c>
      <c r="E2305" s="211" t="s">
        <v>102</v>
      </c>
      <c r="F2305" s="241" t="s">
        <v>103</v>
      </c>
      <c r="G2305" s="357">
        <v>0.5</v>
      </c>
      <c r="H2305" s="360">
        <v>3459.1389195284564</v>
      </c>
      <c r="I2305" s="365">
        <v>143.96305955739601</v>
      </c>
      <c r="J2305" s="332">
        <f>Table1[[#This Row],[Embellishment Area (m2)]]*Table1[[#This Row],[Construction Unit Rate ($/m)]]*Table1[[#This Row],[Embellishment Area Factor]]</f>
        <v>248994.11114469083</v>
      </c>
      <c r="K2305" s="246">
        <v>0</v>
      </c>
      <c r="L2305" s="337">
        <v>39.027494808321961</v>
      </c>
      <c r="M2305" s="88">
        <f>Table1[[#This Row],[Size of land (m2)]]*Table1[[#This Row],[Land Unit Rate ($/m2)]]</f>
        <v>0</v>
      </c>
      <c r="N2305" s="244">
        <v>2021</v>
      </c>
      <c r="O2305" s="202">
        <f>ROUND(IF(Table1[[#This Row],[Valuation Year]]=2016,(Table1[[#This Row],[Total Construction Cost ($)]]+Table1[[#This Row],[Land Value]])*('General Input Sheet'!$G$38/'General Input Sheet'!$G$43),Table1[[#This Row],[Total Construction Cost ($)]]+Table1[[#This Row],[Land Value]]),0)</f>
        <v>248994</v>
      </c>
      <c r="P2305" s="123" t="str" cm="1">
        <f t="array" ref="P2305">_xlfn.IFS(Table1[[#This Row],[Asset Class]]&lt;&gt;"Local","y",P$11=$E2305,"y",Table1[[#This Row],[Asset Class]]="Local","")</f>
        <v/>
      </c>
      <c r="Q2305" s="86" t="str" cm="1">
        <f t="array" ref="Q2305">_xlfn.IFS(Table1[[#This Row],[Asset Class]]&lt;&gt;"Local","y",Q$11=$E2305,"y",Table1[[#This Row],[Asset Class]]="Local","")</f>
        <v/>
      </c>
      <c r="R2305" s="86" t="str" cm="1">
        <f t="array" ref="R2305">_xlfn.IFS(Table1[[#This Row],[Asset Class]]&lt;&gt;"Local","y",R$11=$E2305,"y",Table1[[#This Row],[Asset Class]]="Local","")</f>
        <v>y</v>
      </c>
      <c r="S2305" s="341" t="str" cm="1">
        <f t="array" ref="S2305">_xlfn.IFS(Table1[[#This Row],[Asset Class]]&lt;&gt;"Local","y",S$11=$E2305,"y",Table1[[#This Row],[Asset Class]]="Local","")</f>
        <v/>
      </c>
      <c r="T2305" s="50"/>
      <c r="U2305" s="95" t="str">
        <f>IF(Table1[[#This Row],[Asset Class]]&lt;&gt;"Local",0.25,IF(P2305="y",1,""))</f>
        <v/>
      </c>
      <c r="V2305" s="415" t="str">
        <f>IF(Table1[[#This Row],[Asset Class]]&lt;&gt;"Local",0.25,IF(Q2305="y",1,""))</f>
        <v/>
      </c>
      <c r="W2305" s="415">
        <f>IF(Table1[[#This Row],[Asset Class]]&lt;&gt;"Local",0.25,IF(R2305="y",1,""))</f>
        <v>1</v>
      </c>
      <c r="X2305" s="415" t="str">
        <f>IF(Table1[[#This Row],[Asset Class]]&lt;&gt;"Local",0.25,IF(S2305="y",1,""))</f>
        <v/>
      </c>
      <c r="Y2305" s="95">
        <f t="shared" si="210"/>
        <v>1</v>
      </c>
      <c r="Z2305" s="50"/>
      <c r="AA2305" s="257" t="str">
        <f t="shared" si="211"/>
        <v/>
      </c>
      <c r="AB2305" s="258" t="str">
        <f t="shared" si="212"/>
        <v/>
      </c>
      <c r="AC2305" s="258">
        <f t="shared" si="213"/>
        <v>248994</v>
      </c>
      <c r="AD2305" s="258" t="str">
        <f t="shared" si="214"/>
        <v/>
      </c>
      <c r="AE2305" s="259">
        <f t="shared" si="215"/>
        <v>248994</v>
      </c>
    </row>
    <row r="2306" spans="1:31">
      <c r="A2306" s="26"/>
      <c r="B2306" s="210" t="s">
        <v>4027</v>
      </c>
      <c r="C2306" s="211" t="s">
        <v>4029</v>
      </c>
      <c r="D2306" s="211" t="s">
        <v>111</v>
      </c>
      <c r="E2306" s="211" t="s">
        <v>102</v>
      </c>
      <c r="F2306" s="241" t="s">
        <v>108</v>
      </c>
      <c r="G2306" s="357">
        <v>0.5</v>
      </c>
      <c r="H2306" s="360">
        <v>2774.1670815634111</v>
      </c>
      <c r="I2306" s="365">
        <v>143.96305955739601</v>
      </c>
      <c r="J2306" s="332">
        <f>Table1[[#This Row],[Embellishment Area (m2)]]*Table1[[#This Row],[Construction Unit Rate ($/m)]]*Table1[[#This Row],[Embellishment Area Factor]]</f>
        <v>199688.79039264043</v>
      </c>
      <c r="K2306" s="246">
        <v>0</v>
      </c>
      <c r="L2306" s="337">
        <v>39.027494808321961</v>
      </c>
      <c r="M2306" s="88">
        <f>Table1[[#This Row],[Size of land (m2)]]*Table1[[#This Row],[Land Unit Rate ($/m2)]]</f>
        <v>0</v>
      </c>
      <c r="N2306" s="244">
        <v>2021</v>
      </c>
      <c r="O2306" s="202">
        <f>ROUND(IF(Table1[[#This Row],[Valuation Year]]=2016,(Table1[[#This Row],[Total Construction Cost ($)]]+Table1[[#This Row],[Land Value]])*('General Input Sheet'!$G$38/'General Input Sheet'!$G$43),Table1[[#This Row],[Total Construction Cost ($)]]+Table1[[#This Row],[Land Value]]),0)</f>
        <v>199689</v>
      </c>
      <c r="P2306" s="123" t="str" cm="1">
        <f t="array" ref="P2306">_xlfn.IFS(Table1[[#This Row],[Asset Class]]&lt;&gt;"Local","y",P$11=$E2306,"y",Table1[[#This Row],[Asset Class]]="Local","")</f>
        <v/>
      </c>
      <c r="Q2306" s="86" t="str" cm="1">
        <f t="array" ref="Q2306">_xlfn.IFS(Table1[[#This Row],[Asset Class]]&lt;&gt;"Local","y",Q$11=$E2306,"y",Table1[[#This Row],[Asset Class]]="Local","")</f>
        <v/>
      </c>
      <c r="R2306" s="86" t="str" cm="1">
        <f t="array" ref="R2306">_xlfn.IFS(Table1[[#This Row],[Asset Class]]&lt;&gt;"Local","y",R$11=$E2306,"y",Table1[[#This Row],[Asset Class]]="Local","")</f>
        <v>y</v>
      </c>
      <c r="S2306" s="341" t="str" cm="1">
        <f t="array" ref="S2306">_xlfn.IFS(Table1[[#This Row],[Asset Class]]&lt;&gt;"Local","y",S$11=$E2306,"y",Table1[[#This Row],[Asset Class]]="Local","")</f>
        <v/>
      </c>
      <c r="T2306" s="50"/>
      <c r="U2306" s="95" t="str">
        <f>IF(Table1[[#This Row],[Asset Class]]&lt;&gt;"Local",0.25,IF(P2306="y",1,""))</f>
        <v/>
      </c>
      <c r="V2306" s="415" t="str">
        <f>IF(Table1[[#This Row],[Asset Class]]&lt;&gt;"Local",0.25,IF(Q2306="y",1,""))</f>
        <v/>
      </c>
      <c r="W2306" s="415">
        <f>IF(Table1[[#This Row],[Asset Class]]&lt;&gt;"Local",0.25,IF(R2306="y",1,""))</f>
        <v>1</v>
      </c>
      <c r="X2306" s="415" t="str">
        <f>IF(Table1[[#This Row],[Asset Class]]&lt;&gt;"Local",0.25,IF(S2306="y",1,""))</f>
        <v/>
      </c>
      <c r="Y2306" s="95">
        <f t="shared" si="210"/>
        <v>1</v>
      </c>
      <c r="Z2306" s="50"/>
      <c r="AA2306" s="257" t="str">
        <f t="shared" si="211"/>
        <v/>
      </c>
      <c r="AB2306" s="258" t="str">
        <f t="shared" si="212"/>
        <v/>
      </c>
      <c r="AC2306" s="258">
        <f t="shared" si="213"/>
        <v>199689</v>
      </c>
      <c r="AD2306" s="258" t="str">
        <f t="shared" si="214"/>
        <v/>
      </c>
      <c r="AE2306" s="259">
        <f t="shared" si="215"/>
        <v>199689</v>
      </c>
    </row>
    <row r="2307" spans="1:31">
      <c r="A2307" s="26"/>
      <c r="B2307" s="210" t="s">
        <v>4027</v>
      </c>
      <c r="C2307" s="211" t="s">
        <v>4030</v>
      </c>
      <c r="D2307" s="211" t="s">
        <v>111</v>
      </c>
      <c r="E2307" s="211" t="s">
        <v>102</v>
      </c>
      <c r="F2307" s="241" t="s">
        <v>136</v>
      </c>
      <c r="G2307" s="357">
        <v>0.5</v>
      </c>
      <c r="H2307" s="360">
        <v>414.26400017246789</v>
      </c>
      <c r="I2307" s="365">
        <v>143.96305955739601</v>
      </c>
      <c r="J2307" s="332">
        <f>Table1[[#This Row],[Embellishment Area (m2)]]*Table1[[#This Row],[Construction Unit Rate ($/m)]]*Table1[[#This Row],[Embellishment Area Factor]]</f>
        <v>29819.356464657052</v>
      </c>
      <c r="K2307" s="246">
        <v>0</v>
      </c>
      <c r="L2307" s="337">
        <v>39.027494808321961</v>
      </c>
      <c r="M2307" s="88">
        <f>Table1[[#This Row],[Size of land (m2)]]*Table1[[#This Row],[Land Unit Rate ($/m2)]]</f>
        <v>0</v>
      </c>
      <c r="N2307" s="244">
        <v>2021</v>
      </c>
      <c r="O2307" s="202">
        <f>ROUND(IF(Table1[[#This Row],[Valuation Year]]=2016,(Table1[[#This Row],[Total Construction Cost ($)]]+Table1[[#This Row],[Land Value]])*('General Input Sheet'!$G$38/'General Input Sheet'!$G$43),Table1[[#This Row],[Total Construction Cost ($)]]+Table1[[#This Row],[Land Value]]),0)</f>
        <v>29819</v>
      </c>
      <c r="P2307" s="123" t="str" cm="1">
        <f t="array" ref="P2307">_xlfn.IFS(Table1[[#This Row],[Asset Class]]&lt;&gt;"Local","y",P$11=$E2307,"y",Table1[[#This Row],[Asset Class]]="Local","")</f>
        <v/>
      </c>
      <c r="Q2307" s="86" t="str" cm="1">
        <f t="array" ref="Q2307">_xlfn.IFS(Table1[[#This Row],[Asset Class]]&lt;&gt;"Local","y",Q$11=$E2307,"y",Table1[[#This Row],[Asset Class]]="Local","")</f>
        <v/>
      </c>
      <c r="R2307" s="86" t="str" cm="1">
        <f t="array" ref="R2307">_xlfn.IFS(Table1[[#This Row],[Asset Class]]&lt;&gt;"Local","y",R$11=$E2307,"y",Table1[[#This Row],[Asset Class]]="Local","")</f>
        <v>y</v>
      </c>
      <c r="S2307" s="341" t="str" cm="1">
        <f t="array" ref="S2307">_xlfn.IFS(Table1[[#This Row],[Asset Class]]&lt;&gt;"Local","y",S$11=$E2307,"y",Table1[[#This Row],[Asset Class]]="Local","")</f>
        <v/>
      </c>
      <c r="T2307" s="50"/>
      <c r="U2307" s="95" t="str">
        <f>IF(Table1[[#This Row],[Asset Class]]&lt;&gt;"Local",0.25,IF(P2307="y",1,""))</f>
        <v/>
      </c>
      <c r="V2307" s="415" t="str">
        <f>IF(Table1[[#This Row],[Asset Class]]&lt;&gt;"Local",0.25,IF(Q2307="y",1,""))</f>
        <v/>
      </c>
      <c r="W2307" s="415">
        <f>IF(Table1[[#This Row],[Asset Class]]&lt;&gt;"Local",0.25,IF(R2307="y",1,""))</f>
        <v>1</v>
      </c>
      <c r="X2307" s="415" t="str">
        <f>IF(Table1[[#This Row],[Asset Class]]&lt;&gt;"Local",0.25,IF(S2307="y",1,""))</f>
        <v/>
      </c>
      <c r="Y2307" s="95">
        <f t="shared" si="210"/>
        <v>1</v>
      </c>
      <c r="Z2307" s="50"/>
      <c r="AA2307" s="257" t="str">
        <f t="shared" si="211"/>
        <v/>
      </c>
      <c r="AB2307" s="258" t="str">
        <f t="shared" si="212"/>
        <v/>
      </c>
      <c r="AC2307" s="258">
        <f t="shared" si="213"/>
        <v>29819</v>
      </c>
      <c r="AD2307" s="258" t="str">
        <f t="shared" si="214"/>
        <v/>
      </c>
      <c r="AE2307" s="259">
        <f t="shared" si="215"/>
        <v>29819</v>
      </c>
    </row>
    <row r="2308" spans="1:31">
      <c r="A2308" s="26"/>
      <c r="B2308" s="210" t="s">
        <v>4031</v>
      </c>
      <c r="C2308" s="211" t="s">
        <v>4032</v>
      </c>
      <c r="D2308" s="211" t="s">
        <v>111</v>
      </c>
      <c r="E2308" s="211" t="s">
        <v>102</v>
      </c>
      <c r="F2308" s="241" t="s">
        <v>108</v>
      </c>
      <c r="G2308" s="357">
        <v>0.5</v>
      </c>
      <c r="H2308" s="360">
        <v>6059.4000731409096</v>
      </c>
      <c r="I2308" s="365">
        <v>143.96305955739601</v>
      </c>
      <c r="J2308" s="332">
        <f>Table1[[#This Row],[Embellishment Area (m2)]]*Table1[[#This Row],[Construction Unit Rate ($/m)]]*Table1[[#This Row],[Embellishment Area Factor]]</f>
        <v>436164.88680583728</v>
      </c>
      <c r="K2308" s="246">
        <v>0</v>
      </c>
      <c r="L2308" s="337">
        <v>39.027494808321961</v>
      </c>
      <c r="M2308" s="88">
        <f>Table1[[#This Row],[Size of land (m2)]]*Table1[[#This Row],[Land Unit Rate ($/m2)]]</f>
        <v>0</v>
      </c>
      <c r="N2308" s="244">
        <v>2021</v>
      </c>
      <c r="O2308" s="202">
        <f>ROUND(IF(Table1[[#This Row],[Valuation Year]]=2016,(Table1[[#This Row],[Total Construction Cost ($)]]+Table1[[#This Row],[Land Value]])*('General Input Sheet'!$G$38/'General Input Sheet'!$G$43),Table1[[#This Row],[Total Construction Cost ($)]]+Table1[[#This Row],[Land Value]]),0)</f>
        <v>436165</v>
      </c>
      <c r="P2308" s="123" t="str" cm="1">
        <f t="array" ref="P2308">_xlfn.IFS(Table1[[#This Row],[Asset Class]]&lt;&gt;"Local","y",P$11=$E2308,"y",Table1[[#This Row],[Asset Class]]="Local","")</f>
        <v/>
      </c>
      <c r="Q2308" s="86" t="str" cm="1">
        <f t="array" ref="Q2308">_xlfn.IFS(Table1[[#This Row],[Asset Class]]&lt;&gt;"Local","y",Q$11=$E2308,"y",Table1[[#This Row],[Asset Class]]="Local","")</f>
        <v/>
      </c>
      <c r="R2308" s="86" t="str" cm="1">
        <f t="array" ref="R2308">_xlfn.IFS(Table1[[#This Row],[Asset Class]]&lt;&gt;"Local","y",R$11=$E2308,"y",Table1[[#This Row],[Asset Class]]="Local","")</f>
        <v>y</v>
      </c>
      <c r="S2308" s="341" t="str" cm="1">
        <f t="array" ref="S2308">_xlfn.IFS(Table1[[#This Row],[Asset Class]]&lt;&gt;"Local","y",S$11=$E2308,"y",Table1[[#This Row],[Asset Class]]="Local","")</f>
        <v/>
      </c>
      <c r="T2308" s="50"/>
      <c r="U2308" s="95" t="str">
        <f>IF(Table1[[#This Row],[Asset Class]]&lt;&gt;"Local",0.25,IF(P2308="y",1,""))</f>
        <v/>
      </c>
      <c r="V2308" s="415" t="str">
        <f>IF(Table1[[#This Row],[Asset Class]]&lt;&gt;"Local",0.25,IF(Q2308="y",1,""))</f>
        <v/>
      </c>
      <c r="W2308" s="415">
        <f>IF(Table1[[#This Row],[Asset Class]]&lt;&gt;"Local",0.25,IF(R2308="y",1,""))</f>
        <v>1</v>
      </c>
      <c r="X2308" s="415" t="str">
        <f>IF(Table1[[#This Row],[Asset Class]]&lt;&gt;"Local",0.25,IF(S2308="y",1,""))</f>
        <v/>
      </c>
      <c r="Y2308" s="95">
        <f t="shared" si="210"/>
        <v>1</v>
      </c>
      <c r="Z2308" s="50"/>
      <c r="AA2308" s="257" t="str">
        <f t="shared" si="211"/>
        <v/>
      </c>
      <c r="AB2308" s="258" t="str">
        <f t="shared" si="212"/>
        <v/>
      </c>
      <c r="AC2308" s="258">
        <f t="shared" si="213"/>
        <v>436165</v>
      </c>
      <c r="AD2308" s="258" t="str">
        <f t="shared" si="214"/>
        <v/>
      </c>
      <c r="AE2308" s="259">
        <f t="shared" si="215"/>
        <v>436165</v>
      </c>
    </row>
    <row r="2309" spans="1:31">
      <c r="A2309" s="26"/>
      <c r="B2309" s="210" t="s">
        <v>4033</v>
      </c>
      <c r="C2309" s="211" t="s">
        <v>4034</v>
      </c>
      <c r="D2309" s="211" t="s">
        <v>111</v>
      </c>
      <c r="E2309" s="211" t="s">
        <v>102</v>
      </c>
      <c r="F2309" s="241" t="s">
        <v>103</v>
      </c>
      <c r="G2309" s="357">
        <v>0.5</v>
      </c>
      <c r="H2309" s="360">
        <v>4072.3709400486696</v>
      </c>
      <c r="I2309" s="365">
        <v>143.96305955739601</v>
      </c>
      <c r="J2309" s="332">
        <f>Table1[[#This Row],[Embellishment Area (m2)]]*Table1[[#This Row],[Construction Unit Rate ($/m)]]*Table1[[#This Row],[Embellishment Area Factor]]</f>
        <v>293135.49009101768</v>
      </c>
      <c r="K2309" s="246">
        <v>0</v>
      </c>
      <c r="L2309" s="337">
        <v>39.027494808321961</v>
      </c>
      <c r="M2309" s="88">
        <f>Table1[[#This Row],[Size of land (m2)]]*Table1[[#This Row],[Land Unit Rate ($/m2)]]</f>
        <v>0</v>
      </c>
      <c r="N2309" s="244">
        <v>2021</v>
      </c>
      <c r="O2309" s="202">
        <f>ROUND(IF(Table1[[#This Row],[Valuation Year]]=2016,(Table1[[#This Row],[Total Construction Cost ($)]]+Table1[[#This Row],[Land Value]])*('General Input Sheet'!$G$38/'General Input Sheet'!$G$43),Table1[[#This Row],[Total Construction Cost ($)]]+Table1[[#This Row],[Land Value]]),0)</f>
        <v>293135</v>
      </c>
      <c r="P2309" s="123" t="str" cm="1">
        <f t="array" ref="P2309">_xlfn.IFS(Table1[[#This Row],[Asset Class]]&lt;&gt;"Local","y",P$11=$E2309,"y",Table1[[#This Row],[Asset Class]]="Local","")</f>
        <v/>
      </c>
      <c r="Q2309" s="86" t="str" cm="1">
        <f t="array" ref="Q2309">_xlfn.IFS(Table1[[#This Row],[Asset Class]]&lt;&gt;"Local","y",Q$11=$E2309,"y",Table1[[#This Row],[Asset Class]]="Local","")</f>
        <v/>
      </c>
      <c r="R2309" s="86" t="str" cm="1">
        <f t="array" ref="R2309">_xlfn.IFS(Table1[[#This Row],[Asset Class]]&lt;&gt;"Local","y",R$11=$E2309,"y",Table1[[#This Row],[Asset Class]]="Local","")</f>
        <v>y</v>
      </c>
      <c r="S2309" s="341" t="str" cm="1">
        <f t="array" ref="S2309">_xlfn.IFS(Table1[[#This Row],[Asset Class]]&lt;&gt;"Local","y",S$11=$E2309,"y",Table1[[#This Row],[Asset Class]]="Local","")</f>
        <v/>
      </c>
      <c r="T2309" s="50"/>
      <c r="U2309" s="95" t="str">
        <f>IF(Table1[[#This Row],[Asset Class]]&lt;&gt;"Local",0.25,IF(P2309="y",1,""))</f>
        <v/>
      </c>
      <c r="V2309" s="415" t="str">
        <f>IF(Table1[[#This Row],[Asset Class]]&lt;&gt;"Local",0.25,IF(Q2309="y",1,""))</f>
        <v/>
      </c>
      <c r="W2309" s="415">
        <f>IF(Table1[[#This Row],[Asset Class]]&lt;&gt;"Local",0.25,IF(R2309="y",1,""))</f>
        <v>1</v>
      </c>
      <c r="X2309" s="415" t="str">
        <f>IF(Table1[[#This Row],[Asset Class]]&lt;&gt;"Local",0.25,IF(S2309="y",1,""))</f>
        <v/>
      </c>
      <c r="Y2309" s="95">
        <f t="shared" si="210"/>
        <v>1</v>
      </c>
      <c r="Z2309" s="50"/>
      <c r="AA2309" s="257" t="str">
        <f t="shared" si="211"/>
        <v/>
      </c>
      <c r="AB2309" s="258" t="str">
        <f t="shared" si="212"/>
        <v/>
      </c>
      <c r="AC2309" s="258">
        <f t="shared" si="213"/>
        <v>293135</v>
      </c>
      <c r="AD2309" s="258" t="str">
        <f t="shared" si="214"/>
        <v/>
      </c>
      <c r="AE2309" s="259">
        <f t="shared" si="215"/>
        <v>293135</v>
      </c>
    </row>
    <row r="2310" spans="1:31">
      <c r="A2310" s="26"/>
      <c r="B2310" s="210" t="s">
        <v>4035</v>
      </c>
      <c r="C2310" s="211" t="s">
        <v>4036</v>
      </c>
      <c r="D2310" s="211" t="s">
        <v>111</v>
      </c>
      <c r="E2310" s="211" t="s">
        <v>114</v>
      </c>
      <c r="F2310" s="241" t="s">
        <v>108</v>
      </c>
      <c r="G2310" s="357">
        <v>0.5</v>
      </c>
      <c r="H2310" s="360">
        <v>594.63687046103598</v>
      </c>
      <c r="I2310" s="365">
        <v>77.371645491830151</v>
      </c>
      <c r="J2310" s="332">
        <f>Table1[[#This Row],[Embellishment Area (m2)]]*Table1[[#This Row],[Construction Unit Rate ($/m)]]*Table1[[#This Row],[Embellishment Area Factor]]</f>
        <v>23004.016568841304</v>
      </c>
      <c r="K2310" s="246">
        <v>1189.273740922072</v>
      </c>
      <c r="L2310" s="337">
        <v>51.919695325664051</v>
      </c>
      <c r="M2310" s="88">
        <f>Table1[[#This Row],[Size of land (m2)]]*Table1[[#This Row],[Land Unit Rate ($/m2)]]</f>
        <v>61746.730287486702</v>
      </c>
      <c r="N2310" s="244">
        <v>2021</v>
      </c>
      <c r="O2310" s="202">
        <f>ROUND(IF(Table1[[#This Row],[Valuation Year]]=2016,(Table1[[#This Row],[Total Construction Cost ($)]]+Table1[[#This Row],[Land Value]])*('General Input Sheet'!$G$38/'General Input Sheet'!$G$43),Table1[[#This Row],[Total Construction Cost ($)]]+Table1[[#This Row],[Land Value]]),0)</f>
        <v>84751</v>
      </c>
      <c r="P2310" s="123" t="str" cm="1">
        <f t="array" ref="P2310">_xlfn.IFS(Table1[[#This Row],[Asset Class]]&lt;&gt;"Local","y",P$11=$E2310,"y",Table1[[#This Row],[Asset Class]]="Local","")</f>
        <v/>
      </c>
      <c r="Q2310" s="86" t="str" cm="1">
        <f t="array" ref="Q2310">_xlfn.IFS(Table1[[#This Row],[Asset Class]]&lt;&gt;"Local","y",Q$11=$E2310,"y",Table1[[#This Row],[Asset Class]]="Local","")</f>
        <v/>
      </c>
      <c r="R2310" s="86" t="str" cm="1">
        <f t="array" ref="R2310">_xlfn.IFS(Table1[[#This Row],[Asset Class]]&lt;&gt;"Local","y",R$11=$E2310,"y",Table1[[#This Row],[Asset Class]]="Local","")</f>
        <v/>
      </c>
      <c r="S2310" s="341" t="str" cm="1">
        <f t="array" ref="S2310">_xlfn.IFS(Table1[[#This Row],[Asset Class]]&lt;&gt;"Local","y",S$11=$E2310,"y",Table1[[#This Row],[Asset Class]]="Local","")</f>
        <v>y</v>
      </c>
      <c r="T2310" s="50"/>
      <c r="U2310" s="95" t="str">
        <f>IF(Table1[[#This Row],[Asset Class]]&lt;&gt;"Local",0.25,IF(P2310="y",1,""))</f>
        <v/>
      </c>
      <c r="V2310" s="415" t="str">
        <f>IF(Table1[[#This Row],[Asset Class]]&lt;&gt;"Local",0.25,IF(Q2310="y",1,""))</f>
        <v/>
      </c>
      <c r="W2310" s="415" t="str">
        <f>IF(Table1[[#This Row],[Asset Class]]&lt;&gt;"Local",0.25,IF(R2310="y",1,""))</f>
        <v/>
      </c>
      <c r="X2310" s="415">
        <f>IF(Table1[[#This Row],[Asset Class]]&lt;&gt;"Local",0.25,IF(S2310="y",1,""))</f>
        <v>1</v>
      </c>
      <c r="Y2310" s="95">
        <f t="shared" si="210"/>
        <v>1</v>
      </c>
      <c r="Z2310" s="50"/>
      <c r="AA2310" s="257" t="str">
        <f t="shared" si="211"/>
        <v/>
      </c>
      <c r="AB2310" s="258" t="str">
        <f t="shared" si="212"/>
        <v/>
      </c>
      <c r="AC2310" s="258" t="str">
        <f t="shared" si="213"/>
        <v/>
      </c>
      <c r="AD2310" s="258">
        <f t="shared" si="214"/>
        <v>84751</v>
      </c>
      <c r="AE2310" s="259">
        <f t="shared" si="215"/>
        <v>84751</v>
      </c>
    </row>
    <row r="2311" spans="1:31">
      <c r="A2311" s="26"/>
      <c r="B2311" s="210" t="s">
        <v>4037</v>
      </c>
      <c r="C2311" s="211" t="s">
        <v>4038</v>
      </c>
      <c r="D2311" s="211" t="s">
        <v>111</v>
      </c>
      <c r="E2311" s="211" t="s">
        <v>143</v>
      </c>
      <c r="F2311" s="241" t="s">
        <v>103</v>
      </c>
      <c r="G2311" s="357">
        <v>0.5</v>
      </c>
      <c r="H2311" s="360">
        <v>946.42603168540052</v>
      </c>
      <c r="I2311" s="365">
        <v>115.6419902144599</v>
      </c>
      <c r="J2311" s="332">
        <f>Table1[[#This Row],[Embellishment Area (m2)]]*Table1[[#This Row],[Construction Unit Rate ($/m)]]*Table1[[#This Row],[Embellishment Area Factor]]</f>
        <v>54723.294947436596</v>
      </c>
      <c r="K2311" s="246">
        <v>1892.852063370801</v>
      </c>
      <c r="L2311" s="337">
        <v>85.331826959272703</v>
      </c>
      <c r="M2311" s="88">
        <f>Table1[[#This Row],[Size of land (m2)]]*Table1[[#This Row],[Land Unit Rate ($/m2)]]</f>
        <v>161520.52473105947</v>
      </c>
      <c r="N2311" s="244">
        <v>2021</v>
      </c>
      <c r="O2311" s="202">
        <f>ROUND(IF(Table1[[#This Row],[Valuation Year]]=2016,(Table1[[#This Row],[Total Construction Cost ($)]]+Table1[[#This Row],[Land Value]])*('General Input Sheet'!$G$38/'General Input Sheet'!$G$43),Table1[[#This Row],[Total Construction Cost ($)]]+Table1[[#This Row],[Land Value]]),0)</f>
        <v>216244</v>
      </c>
      <c r="P2311" s="123" t="str" cm="1">
        <f t="array" ref="P2311">_xlfn.IFS(Table1[[#This Row],[Asset Class]]&lt;&gt;"Local","y",P$11=$E2311,"y",Table1[[#This Row],[Asset Class]]="Local","")</f>
        <v/>
      </c>
      <c r="Q2311" s="86" t="str" cm="1">
        <f t="array" ref="Q2311">_xlfn.IFS(Table1[[#This Row],[Asset Class]]&lt;&gt;"Local","y",Q$11=$E2311,"y",Table1[[#This Row],[Asset Class]]="Local","")</f>
        <v>y</v>
      </c>
      <c r="R2311" s="86" t="str" cm="1">
        <f t="array" ref="R2311">_xlfn.IFS(Table1[[#This Row],[Asset Class]]&lt;&gt;"Local","y",R$11=$E2311,"y",Table1[[#This Row],[Asset Class]]="Local","")</f>
        <v/>
      </c>
      <c r="S2311" s="341" t="str" cm="1">
        <f t="array" ref="S2311">_xlfn.IFS(Table1[[#This Row],[Asset Class]]&lt;&gt;"Local","y",S$11=$E2311,"y",Table1[[#This Row],[Asset Class]]="Local","")</f>
        <v/>
      </c>
      <c r="T2311" s="50"/>
      <c r="U2311" s="95" t="str">
        <f>IF(Table1[[#This Row],[Asset Class]]&lt;&gt;"Local",0.25,IF(P2311="y",1,""))</f>
        <v/>
      </c>
      <c r="V2311" s="415">
        <f>IF(Table1[[#This Row],[Asset Class]]&lt;&gt;"Local",0.25,IF(Q2311="y",1,""))</f>
        <v>1</v>
      </c>
      <c r="W2311" s="415" t="str">
        <f>IF(Table1[[#This Row],[Asset Class]]&lt;&gt;"Local",0.25,IF(R2311="y",1,""))</f>
        <v/>
      </c>
      <c r="X2311" s="415" t="str">
        <f>IF(Table1[[#This Row],[Asset Class]]&lt;&gt;"Local",0.25,IF(S2311="y",1,""))</f>
        <v/>
      </c>
      <c r="Y2311" s="95">
        <f t="shared" si="210"/>
        <v>1</v>
      </c>
      <c r="Z2311" s="50"/>
      <c r="AA2311" s="257" t="str">
        <f t="shared" si="211"/>
        <v/>
      </c>
      <c r="AB2311" s="258">
        <f t="shared" si="212"/>
        <v>216244</v>
      </c>
      <c r="AC2311" s="258" t="str">
        <f t="shared" si="213"/>
        <v/>
      </c>
      <c r="AD2311" s="258" t="str">
        <f t="shared" si="214"/>
        <v/>
      </c>
      <c r="AE2311" s="259">
        <f t="shared" si="215"/>
        <v>216244</v>
      </c>
    </row>
    <row r="2312" spans="1:31">
      <c r="A2312" s="26"/>
      <c r="B2312" s="210" t="s">
        <v>4039</v>
      </c>
      <c r="C2312" s="211" t="s">
        <v>4040</v>
      </c>
      <c r="D2312" s="211" t="s">
        <v>111</v>
      </c>
      <c r="E2312" s="211" t="s">
        <v>102</v>
      </c>
      <c r="F2312" s="241" t="s">
        <v>108</v>
      </c>
      <c r="G2312" s="357">
        <v>0.5</v>
      </c>
      <c r="H2312" s="360">
        <v>1539.3743477063556</v>
      </c>
      <c r="I2312" s="365">
        <v>143.96305955739601</v>
      </c>
      <c r="J2312" s="332">
        <f>Table1[[#This Row],[Embellishment Area (m2)]]*Table1[[#This Row],[Construction Unit Rate ($/m)]]*Table1[[#This Row],[Embellishment Area Factor]]</f>
        <v>110806.52044998885</v>
      </c>
      <c r="K2312" s="246">
        <v>0</v>
      </c>
      <c r="L2312" s="337">
        <v>39.027494808321961</v>
      </c>
      <c r="M2312" s="88">
        <f>Table1[[#This Row],[Size of land (m2)]]*Table1[[#This Row],[Land Unit Rate ($/m2)]]</f>
        <v>0</v>
      </c>
      <c r="N2312" s="244">
        <v>2021</v>
      </c>
      <c r="O2312" s="202">
        <f>ROUND(IF(Table1[[#This Row],[Valuation Year]]=2016,(Table1[[#This Row],[Total Construction Cost ($)]]+Table1[[#This Row],[Land Value]])*('General Input Sheet'!$G$38/'General Input Sheet'!$G$43),Table1[[#This Row],[Total Construction Cost ($)]]+Table1[[#This Row],[Land Value]]),0)</f>
        <v>110807</v>
      </c>
      <c r="P2312" s="123" t="str" cm="1">
        <f t="array" ref="P2312">_xlfn.IFS(Table1[[#This Row],[Asset Class]]&lt;&gt;"Local","y",P$11=$E2312,"y",Table1[[#This Row],[Asset Class]]="Local","")</f>
        <v/>
      </c>
      <c r="Q2312" s="86" t="str" cm="1">
        <f t="array" ref="Q2312">_xlfn.IFS(Table1[[#This Row],[Asset Class]]&lt;&gt;"Local","y",Q$11=$E2312,"y",Table1[[#This Row],[Asset Class]]="Local","")</f>
        <v/>
      </c>
      <c r="R2312" s="86" t="str" cm="1">
        <f t="array" ref="R2312">_xlfn.IFS(Table1[[#This Row],[Asset Class]]&lt;&gt;"Local","y",R$11=$E2312,"y",Table1[[#This Row],[Asset Class]]="Local","")</f>
        <v>y</v>
      </c>
      <c r="S2312" s="341" t="str" cm="1">
        <f t="array" ref="S2312">_xlfn.IFS(Table1[[#This Row],[Asset Class]]&lt;&gt;"Local","y",S$11=$E2312,"y",Table1[[#This Row],[Asset Class]]="Local","")</f>
        <v/>
      </c>
      <c r="T2312" s="50"/>
      <c r="U2312" s="95" t="str">
        <f>IF(Table1[[#This Row],[Asset Class]]&lt;&gt;"Local",0.25,IF(P2312="y",1,""))</f>
        <v/>
      </c>
      <c r="V2312" s="415" t="str">
        <f>IF(Table1[[#This Row],[Asset Class]]&lt;&gt;"Local",0.25,IF(Q2312="y",1,""))</f>
        <v/>
      </c>
      <c r="W2312" s="415">
        <f>IF(Table1[[#This Row],[Asset Class]]&lt;&gt;"Local",0.25,IF(R2312="y",1,""))</f>
        <v>1</v>
      </c>
      <c r="X2312" s="415" t="str">
        <f>IF(Table1[[#This Row],[Asset Class]]&lt;&gt;"Local",0.25,IF(S2312="y",1,""))</f>
        <v/>
      </c>
      <c r="Y2312" s="95">
        <f t="shared" si="210"/>
        <v>1</v>
      </c>
      <c r="Z2312" s="50"/>
      <c r="AA2312" s="257" t="str">
        <f t="shared" si="211"/>
        <v/>
      </c>
      <c r="AB2312" s="258" t="str">
        <f t="shared" si="212"/>
        <v/>
      </c>
      <c r="AC2312" s="258">
        <f t="shared" si="213"/>
        <v>110807</v>
      </c>
      <c r="AD2312" s="258" t="str">
        <f t="shared" si="214"/>
        <v/>
      </c>
      <c r="AE2312" s="259">
        <f t="shared" si="215"/>
        <v>110807</v>
      </c>
    </row>
    <row r="2313" spans="1:31">
      <c r="A2313" s="26"/>
      <c r="B2313" s="210" t="s">
        <v>4039</v>
      </c>
      <c r="C2313" s="211" t="s">
        <v>4041</v>
      </c>
      <c r="D2313" s="211" t="s">
        <v>111</v>
      </c>
      <c r="E2313" s="211" t="s">
        <v>102</v>
      </c>
      <c r="F2313" s="241" t="s">
        <v>103</v>
      </c>
      <c r="G2313" s="357">
        <v>0.5</v>
      </c>
      <c r="H2313" s="360">
        <v>9328.1152920796794</v>
      </c>
      <c r="I2313" s="365">
        <v>143.96305955739601</v>
      </c>
      <c r="J2313" s="332">
        <f>Table1[[#This Row],[Embellishment Area (m2)]]*Table1[[#This Row],[Construction Unit Rate ($/m)]]*Table1[[#This Row],[Embellishment Area Factor]]</f>
        <v>671452.00867596164</v>
      </c>
      <c r="K2313" s="246">
        <v>0</v>
      </c>
      <c r="L2313" s="337">
        <v>39.027494808321961</v>
      </c>
      <c r="M2313" s="88">
        <f>Table1[[#This Row],[Size of land (m2)]]*Table1[[#This Row],[Land Unit Rate ($/m2)]]</f>
        <v>0</v>
      </c>
      <c r="N2313" s="244">
        <v>2021</v>
      </c>
      <c r="O2313" s="202">
        <f>ROUND(IF(Table1[[#This Row],[Valuation Year]]=2016,(Table1[[#This Row],[Total Construction Cost ($)]]+Table1[[#This Row],[Land Value]])*('General Input Sheet'!$G$38/'General Input Sheet'!$G$43),Table1[[#This Row],[Total Construction Cost ($)]]+Table1[[#This Row],[Land Value]]),0)</f>
        <v>671452</v>
      </c>
      <c r="P2313" s="123" t="str" cm="1">
        <f t="array" ref="P2313">_xlfn.IFS(Table1[[#This Row],[Asset Class]]&lt;&gt;"Local","y",P$11=$E2313,"y",Table1[[#This Row],[Asset Class]]="Local","")</f>
        <v/>
      </c>
      <c r="Q2313" s="86" t="str" cm="1">
        <f t="array" ref="Q2313">_xlfn.IFS(Table1[[#This Row],[Asset Class]]&lt;&gt;"Local","y",Q$11=$E2313,"y",Table1[[#This Row],[Asset Class]]="Local","")</f>
        <v/>
      </c>
      <c r="R2313" s="86" t="str" cm="1">
        <f t="array" ref="R2313">_xlfn.IFS(Table1[[#This Row],[Asset Class]]&lt;&gt;"Local","y",R$11=$E2313,"y",Table1[[#This Row],[Asset Class]]="Local","")</f>
        <v>y</v>
      </c>
      <c r="S2313" s="341" t="str" cm="1">
        <f t="array" ref="S2313">_xlfn.IFS(Table1[[#This Row],[Asset Class]]&lt;&gt;"Local","y",S$11=$E2313,"y",Table1[[#This Row],[Asset Class]]="Local","")</f>
        <v/>
      </c>
      <c r="T2313" s="50"/>
      <c r="U2313" s="95" t="str">
        <f>IF(Table1[[#This Row],[Asset Class]]&lt;&gt;"Local",0.25,IF(P2313="y",1,""))</f>
        <v/>
      </c>
      <c r="V2313" s="415" t="str">
        <f>IF(Table1[[#This Row],[Asset Class]]&lt;&gt;"Local",0.25,IF(Q2313="y",1,""))</f>
        <v/>
      </c>
      <c r="W2313" s="415">
        <f>IF(Table1[[#This Row],[Asset Class]]&lt;&gt;"Local",0.25,IF(R2313="y",1,""))</f>
        <v>1</v>
      </c>
      <c r="X2313" s="415" t="str">
        <f>IF(Table1[[#This Row],[Asset Class]]&lt;&gt;"Local",0.25,IF(S2313="y",1,""))</f>
        <v/>
      </c>
      <c r="Y2313" s="95">
        <f t="shared" si="210"/>
        <v>1</v>
      </c>
      <c r="Z2313" s="50"/>
      <c r="AA2313" s="257" t="str">
        <f t="shared" si="211"/>
        <v/>
      </c>
      <c r="AB2313" s="258" t="str">
        <f t="shared" si="212"/>
        <v/>
      </c>
      <c r="AC2313" s="258">
        <f t="shared" si="213"/>
        <v>671452</v>
      </c>
      <c r="AD2313" s="258" t="str">
        <f t="shared" si="214"/>
        <v/>
      </c>
      <c r="AE2313" s="259">
        <f t="shared" si="215"/>
        <v>671452</v>
      </c>
    </row>
    <row r="2314" spans="1:31">
      <c r="A2314" s="26"/>
      <c r="B2314" s="210" t="s">
        <v>4042</v>
      </c>
      <c r="C2314" s="211" t="s">
        <v>4043</v>
      </c>
      <c r="D2314" s="211" t="s">
        <v>111</v>
      </c>
      <c r="E2314" s="211" t="s">
        <v>102</v>
      </c>
      <c r="F2314" s="241" t="s">
        <v>108</v>
      </c>
      <c r="G2314" s="357">
        <v>0.5</v>
      </c>
      <c r="H2314" s="360">
        <v>10480.615104623175</v>
      </c>
      <c r="I2314" s="365">
        <v>143.96305955739601</v>
      </c>
      <c r="J2314" s="332">
        <f>Table1[[#This Row],[Embellishment Area (m2)]]*Table1[[#This Row],[Construction Unit Rate ($/m)]]*Table1[[#This Row],[Embellishment Area Factor]]</f>
        <v>754410.70825250517</v>
      </c>
      <c r="K2314" s="246">
        <v>0</v>
      </c>
      <c r="L2314" s="337">
        <v>39.027494808321961</v>
      </c>
      <c r="M2314" s="88">
        <f>Table1[[#This Row],[Size of land (m2)]]*Table1[[#This Row],[Land Unit Rate ($/m2)]]</f>
        <v>0</v>
      </c>
      <c r="N2314" s="244">
        <v>2021</v>
      </c>
      <c r="O2314" s="202">
        <f>ROUND(IF(Table1[[#This Row],[Valuation Year]]=2016,(Table1[[#This Row],[Total Construction Cost ($)]]+Table1[[#This Row],[Land Value]])*('General Input Sheet'!$G$38/'General Input Sheet'!$G$43),Table1[[#This Row],[Total Construction Cost ($)]]+Table1[[#This Row],[Land Value]]),0)</f>
        <v>754411</v>
      </c>
      <c r="P2314" s="123" t="str" cm="1">
        <f t="array" ref="P2314">_xlfn.IFS(Table1[[#This Row],[Asset Class]]&lt;&gt;"Local","y",P$11=$E2314,"y",Table1[[#This Row],[Asset Class]]="Local","")</f>
        <v/>
      </c>
      <c r="Q2314" s="86" t="str" cm="1">
        <f t="array" ref="Q2314">_xlfn.IFS(Table1[[#This Row],[Asset Class]]&lt;&gt;"Local","y",Q$11=$E2314,"y",Table1[[#This Row],[Asset Class]]="Local","")</f>
        <v/>
      </c>
      <c r="R2314" s="86" t="str" cm="1">
        <f t="array" ref="R2314">_xlfn.IFS(Table1[[#This Row],[Asset Class]]&lt;&gt;"Local","y",R$11=$E2314,"y",Table1[[#This Row],[Asset Class]]="Local","")</f>
        <v>y</v>
      </c>
      <c r="S2314" s="341" t="str" cm="1">
        <f t="array" ref="S2314">_xlfn.IFS(Table1[[#This Row],[Asset Class]]&lt;&gt;"Local","y",S$11=$E2314,"y",Table1[[#This Row],[Asset Class]]="Local","")</f>
        <v/>
      </c>
      <c r="T2314" s="50"/>
      <c r="U2314" s="95" t="str">
        <f>IF(Table1[[#This Row],[Asset Class]]&lt;&gt;"Local",0.25,IF(P2314="y",1,""))</f>
        <v/>
      </c>
      <c r="V2314" s="415" t="str">
        <f>IF(Table1[[#This Row],[Asset Class]]&lt;&gt;"Local",0.25,IF(Q2314="y",1,""))</f>
        <v/>
      </c>
      <c r="W2314" s="415">
        <f>IF(Table1[[#This Row],[Asset Class]]&lt;&gt;"Local",0.25,IF(R2314="y",1,""))</f>
        <v>1</v>
      </c>
      <c r="X2314" s="415" t="str">
        <f>IF(Table1[[#This Row],[Asset Class]]&lt;&gt;"Local",0.25,IF(S2314="y",1,""))</f>
        <v/>
      </c>
      <c r="Y2314" s="95">
        <f t="shared" si="210"/>
        <v>1</v>
      </c>
      <c r="Z2314" s="50"/>
      <c r="AA2314" s="257" t="str">
        <f t="shared" si="211"/>
        <v/>
      </c>
      <c r="AB2314" s="258" t="str">
        <f t="shared" si="212"/>
        <v/>
      </c>
      <c r="AC2314" s="258">
        <f t="shared" si="213"/>
        <v>754411</v>
      </c>
      <c r="AD2314" s="258" t="str">
        <f t="shared" si="214"/>
        <v/>
      </c>
      <c r="AE2314" s="259">
        <f t="shared" si="215"/>
        <v>754411</v>
      </c>
    </row>
    <row r="2315" spans="1:31">
      <c r="A2315" s="26"/>
      <c r="B2315" s="210" t="s">
        <v>4042</v>
      </c>
      <c r="C2315" s="211" t="s">
        <v>4044</v>
      </c>
      <c r="D2315" s="211" t="s">
        <v>111</v>
      </c>
      <c r="E2315" s="211" t="s">
        <v>102</v>
      </c>
      <c r="F2315" s="241" t="s">
        <v>103</v>
      </c>
      <c r="G2315" s="357">
        <v>0.5</v>
      </c>
      <c r="H2315" s="361">
        <v>781.53935460749301</v>
      </c>
      <c r="I2315" s="365">
        <v>143.96305955739601</v>
      </c>
      <c r="J2315" s="332">
        <f>Table1[[#This Row],[Embellishment Area (m2)]]*Table1[[#This Row],[Construction Unit Rate ($/m)]]*Table1[[#This Row],[Embellishment Area Factor]]</f>
        <v>56256.398326903676</v>
      </c>
      <c r="K2315" s="248">
        <v>0</v>
      </c>
      <c r="L2315" s="337">
        <v>39.027494808321961</v>
      </c>
      <c r="M2315" s="88">
        <f>Table1[[#This Row],[Size of land (m2)]]*Table1[[#This Row],[Land Unit Rate ($/m2)]]</f>
        <v>0</v>
      </c>
      <c r="N2315" s="244">
        <v>2021</v>
      </c>
      <c r="O2315" s="88">
        <f>ROUND(IF(Table1[[#This Row],[Valuation Year]]=2016,(Table1[[#This Row],[Total Construction Cost ($)]]+Table1[[#This Row],[Land Value]])*('General Input Sheet'!$G$38/'General Input Sheet'!$G$43),Table1[[#This Row],[Total Construction Cost ($)]]+Table1[[#This Row],[Land Value]]),0)</f>
        <v>56256</v>
      </c>
      <c r="P2315" s="123" t="str" cm="1">
        <f t="array" ref="P2315">_xlfn.IFS(Table1[[#This Row],[Asset Class]]&lt;&gt;"Local","y",P$11=$E2315,"y",Table1[[#This Row],[Asset Class]]="Local","")</f>
        <v/>
      </c>
      <c r="Q2315" s="86" t="str" cm="1">
        <f t="array" ref="Q2315">_xlfn.IFS(Table1[[#This Row],[Asset Class]]&lt;&gt;"Local","y",Q$11=$E2315,"y",Table1[[#This Row],[Asset Class]]="Local","")</f>
        <v/>
      </c>
      <c r="R2315" s="86" t="str" cm="1">
        <f t="array" ref="R2315">_xlfn.IFS(Table1[[#This Row],[Asset Class]]&lt;&gt;"Local","y",R$11=$E2315,"y",Table1[[#This Row],[Asset Class]]="Local","")</f>
        <v>y</v>
      </c>
      <c r="S2315" s="341" t="str" cm="1">
        <f t="array" ref="S2315">_xlfn.IFS(Table1[[#This Row],[Asset Class]]&lt;&gt;"Local","y",S$11=$E2315,"y",Table1[[#This Row],[Asset Class]]="Local","")</f>
        <v/>
      </c>
      <c r="T2315" s="50"/>
      <c r="U2315" s="95" t="str">
        <f>IF(Table1[[#This Row],[Asset Class]]&lt;&gt;"Local",0.25,IF(P2315="y",1,""))</f>
        <v/>
      </c>
      <c r="V2315" s="415" t="str">
        <f>IF(Table1[[#This Row],[Asset Class]]&lt;&gt;"Local",0.25,IF(Q2315="y",1,""))</f>
        <v/>
      </c>
      <c r="W2315" s="415">
        <f>IF(Table1[[#This Row],[Asset Class]]&lt;&gt;"Local",0.25,IF(R2315="y",1,""))</f>
        <v>1</v>
      </c>
      <c r="X2315" s="415" t="str">
        <f>IF(Table1[[#This Row],[Asset Class]]&lt;&gt;"Local",0.25,IF(S2315="y",1,""))</f>
        <v/>
      </c>
      <c r="Y2315" s="95">
        <f t="shared" si="210"/>
        <v>1</v>
      </c>
      <c r="Z2315" s="50"/>
      <c r="AA2315" s="257" t="str">
        <f t="shared" si="211"/>
        <v/>
      </c>
      <c r="AB2315" s="258" t="str">
        <f t="shared" si="212"/>
        <v/>
      </c>
      <c r="AC2315" s="258">
        <f t="shared" si="213"/>
        <v>56256</v>
      </c>
      <c r="AD2315" s="258" t="str">
        <f t="shared" si="214"/>
        <v/>
      </c>
      <c r="AE2315" s="259">
        <f t="shared" si="215"/>
        <v>56256</v>
      </c>
    </row>
    <row r="2316" spans="1:31">
      <c r="A2316" s="26"/>
      <c r="B2316" s="210" t="s">
        <v>4045</v>
      </c>
      <c r="C2316" s="211" t="s">
        <v>4046</v>
      </c>
      <c r="D2316" s="211" t="s">
        <v>111</v>
      </c>
      <c r="E2316" s="211" t="s">
        <v>114</v>
      </c>
      <c r="F2316" s="241" t="s">
        <v>103</v>
      </c>
      <c r="G2316" s="357">
        <v>0.5</v>
      </c>
      <c r="H2316" s="360">
        <v>3851.7921471083459</v>
      </c>
      <c r="I2316" s="365">
        <v>77.371645491830151</v>
      </c>
      <c r="J2316" s="332">
        <f>Table1[[#This Row],[Embellishment Area (m2)]]*Table1[[#This Row],[Construction Unit Rate ($/m)]]*Table1[[#This Row],[Embellishment Area Factor]]</f>
        <v>149009.74825714112</v>
      </c>
      <c r="K2316" s="246">
        <v>7703.5842942166919</v>
      </c>
      <c r="L2316" s="337">
        <v>51.919695325664051</v>
      </c>
      <c r="M2316" s="88">
        <f>Table1[[#This Row],[Size of land (m2)]]*Table1[[#This Row],[Land Unit Rate ($/m2)]]</f>
        <v>399967.74947130139</v>
      </c>
      <c r="N2316" s="244">
        <v>2021</v>
      </c>
      <c r="O2316" s="202">
        <f>ROUND(IF(Table1[[#This Row],[Valuation Year]]=2016,(Table1[[#This Row],[Total Construction Cost ($)]]+Table1[[#This Row],[Land Value]])*('General Input Sheet'!$G$38/'General Input Sheet'!$G$43),Table1[[#This Row],[Total Construction Cost ($)]]+Table1[[#This Row],[Land Value]]),0)</f>
        <v>548977</v>
      </c>
      <c r="P2316" s="123" t="str" cm="1">
        <f t="array" ref="P2316">_xlfn.IFS(Table1[[#This Row],[Asset Class]]&lt;&gt;"Local","y",P$11=$E2316,"y",Table1[[#This Row],[Asset Class]]="Local","")</f>
        <v/>
      </c>
      <c r="Q2316" s="86" t="str" cm="1">
        <f t="array" ref="Q2316">_xlfn.IFS(Table1[[#This Row],[Asset Class]]&lt;&gt;"Local","y",Q$11=$E2316,"y",Table1[[#This Row],[Asset Class]]="Local","")</f>
        <v/>
      </c>
      <c r="R2316" s="86" t="str" cm="1">
        <f t="array" ref="R2316">_xlfn.IFS(Table1[[#This Row],[Asset Class]]&lt;&gt;"Local","y",R$11=$E2316,"y",Table1[[#This Row],[Asset Class]]="Local","")</f>
        <v/>
      </c>
      <c r="S2316" s="341" t="str" cm="1">
        <f t="array" ref="S2316">_xlfn.IFS(Table1[[#This Row],[Asset Class]]&lt;&gt;"Local","y",S$11=$E2316,"y",Table1[[#This Row],[Asset Class]]="Local","")</f>
        <v>y</v>
      </c>
      <c r="T2316" s="50"/>
      <c r="U2316" s="95" t="str">
        <f>IF(Table1[[#This Row],[Asset Class]]&lt;&gt;"Local",0.25,IF(P2316="y",1,""))</f>
        <v/>
      </c>
      <c r="V2316" s="415" t="str">
        <f>IF(Table1[[#This Row],[Asset Class]]&lt;&gt;"Local",0.25,IF(Q2316="y",1,""))</f>
        <v/>
      </c>
      <c r="W2316" s="415" t="str">
        <f>IF(Table1[[#This Row],[Asset Class]]&lt;&gt;"Local",0.25,IF(R2316="y",1,""))</f>
        <v/>
      </c>
      <c r="X2316" s="415">
        <f>IF(Table1[[#This Row],[Asset Class]]&lt;&gt;"Local",0.25,IF(S2316="y",1,""))</f>
        <v>1</v>
      </c>
      <c r="Y2316" s="95">
        <f t="shared" si="210"/>
        <v>1</v>
      </c>
      <c r="Z2316" s="50"/>
      <c r="AA2316" s="257" t="str">
        <f t="shared" si="211"/>
        <v/>
      </c>
      <c r="AB2316" s="258" t="str">
        <f t="shared" si="212"/>
        <v/>
      </c>
      <c r="AC2316" s="258" t="str">
        <f t="shared" si="213"/>
        <v/>
      </c>
      <c r="AD2316" s="258">
        <f t="shared" si="214"/>
        <v>548977</v>
      </c>
      <c r="AE2316" s="259">
        <f t="shared" si="215"/>
        <v>548977</v>
      </c>
    </row>
    <row r="2317" spans="1:31">
      <c r="A2317" s="26"/>
      <c r="B2317" s="210" t="s">
        <v>4047</v>
      </c>
      <c r="C2317" s="211" t="s">
        <v>4048</v>
      </c>
      <c r="D2317" s="211" t="s">
        <v>111</v>
      </c>
      <c r="E2317" s="211" t="s">
        <v>114</v>
      </c>
      <c r="F2317" s="241" t="s">
        <v>103</v>
      </c>
      <c r="G2317" s="357">
        <v>0.5</v>
      </c>
      <c r="H2317" s="360">
        <v>1214.4850296528616</v>
      </c>
      <c r="I2317" s="365">
        <v>77.371645491830151</v>
      </c>
      <c r="J2317" s="332">
        <f>Table1[[#This Row],[Embellishment Area (m2)]]*Table1[[#This Row],[Construction Unit Rate ($/m)]]*Table1[[#This Row],[Embellishment Area Factor]]</f>
        <v>46983.352584718021</v>
      </c>
      <c r="K2317" s="246">
        <v>0</v>
      </c>
      <c r="L2317" s="337">
        <v>51.919695325664051</v>
      </c>
      <c r="M2317" s="88">
        <f>Table1[[#This Row],[Size of land (m2)]]*Table1[[#This Row],[Land Unit Rate ($/m2)]]</f>
        <v>0</v>
      </c>
      <c r="N2317" s="244">
        <v>2021</v>
      </c>
      <c r="O2317" s="202">
        <f>ROUND(IF(Table1[[#This Row],[Valuation Year]]=2016,(Table1[[#This Row],[Total Construction Cost ($)]]+Table1[[#This Row],[Land Value]])*('General Input Sheet'!$G$38/'General Input Sheet'!$G$43),Table1[[#This Row],[Total Construction Cost ($)]]+Table1[[#This Row],[Land Value]]),0)</f>
        <v>46983</v>
      </c>
      <c r="P2317" s="123" t="str" cm="1">
        <f t="array" ref="P2317">_xlfn.IFS(Table1[[#This Row],[Asset Class]]&lt;&gt;"Local","y",P$11=$E2317,"y",Table1[[#This Row],[Asset Class]]="Local","")</f>
        <v/>
      </c>
      <c r="Q2317" s="86" t="str" cm="1">
        <f t="array" ref="Q2317">_xlfn.IFS(Table1[[#This Row],[Asset Class]]&lt;&gt;"Local","y",Q$11=$E2317,"y",Table1[[#This Row],[Asset Class]]="Local","")</f>
        <v/>
      </c>
      <c r="R2317" s="86" t="str" cm="1">
        <f t="array" ref="R2317">_xlfn.IFS(Table1[[#This Row],[Asset Class]]&lt;&gt;"Local","y",R$11=$E2317,"y",Table1[[#This Row],[Asset Class]]="Local","")</f>
        <v/>
      </c>
      <c r="S2317" s="341" t="str" cm="1">
        <f t="array" ref="S2317">_xlfn.IFS(Table1[[#This Row],[Asset Class]]&lt;&gt;"Local","y",S$11=$E2317,"y",Table1[[#This Row],[Asset Class]]="Local","")</f>
        <v>y</v>
      </c>
      <c r="T2317" s="50"/>
      <c r="U2317" s="95" t="str">
        <f>IF(Table1[[#This Row],[Asset Class]]&lt;&gt;"Local",0.25,IF(P2317="y",1,""))</f>
        <v/>
      </c>
      <c r="V2317" s="415" t="str">
        <f>IF(Table1[[#This Row],[Asset Class]]&lt;&gt;"Local",0.25,IF(Q2317="y",1,""))</f>
        <v/>
      </c>
      <c r="W2317" s="415" t="str">
        <f>IF(Table1[[#This Row],[Asset Class]]&lt;&gt;"Local",0.25,IF(R2317="y",1,""))</f>
        <v/>
      </c>
      <c r="X2317" s="415">
        <f>IF(Table1[[#This Row],[Asset Class]]&lt;&gt;"Local",0.25,IF(S2317="y",1,""))</f>
        <v>1</v>
      </c>
      <c r="Y2317" s="95">
        <f t="shared" si="210"/>
        <v>1</v>
      </c>
      <c r="Z2317" s="50"/>
      <c r="AA2317" s="257" t="str">
        <f t="shared" si="211"/>
        <v/>
      </c>
      <c r="AB2317" s="258" t="str">
        <f t="shared" si="212"/>
        <v/>
      </c>
      <c r="AC2317" s="258" t="str">
        <f t="shared" si="213"/>
        <v/>
      </c>
      <c r="AD2317" s="258">
        <f t="shared" si="214"/>
        <v>46983</v>
      </c>
      <c r="AE2317" s="259">
        <f t="shared" si="215"/>
        <v>46983</v>
      </c>
    </row>
    <row r="2318" spans="1:31">
      <c r="A2318" s="26"/>
      <c r="B2318" s="210" t="s">
        <v>4049</v>
      </c>
      <c r="C2318" s="211" t="s">
        <v>4050</v>
      </c>
      <c r="D2318" s="211" t="s">
        <v>111</v>
      </c>
      <c r="E2318" s="211" t="s">
        <v>102</v>
      </c>
      <c r="F2318" s="241" t="s">
        <v>108</v>
      </c>
      <c r="G2318" s="357">
        <v>0.5</v>
      </c>
      <c r="H2318" s="360">
        <v>81185.224681781154</v>
      </c>
      <c r="I2318" s="365">
        <v>143.96305955739601</v>
      </c>
      <c r="J2318" s="332">
        <f>Table1[[#This Row],[Embellishment Area (m2)]]*Table1[[#This Row],[Construction Unit Rate ($/m)]]*Table1[[#This Row],[Embellishment Area Factor]]</f>
        <v>5843836.6680219183</v>
      </c>
      <c r="K2318" s="246">
        <v>0</v>
      </c>
      <c r="L2318" s="337">
        <v>39.027494808321961</v>
      </c>
      <c r="M2318" s="88">
        <f>Table1[[#This Row],[Size of land (m2)]]*Table1[[#This Row],[Land Unit Rate ($/m2)]]</f>
        <v>0</v>
      </c>
      <c r="N2318" s="244">
        <v>2021</v>
      </c>
      <c r="O2318" s="202">
        <f>ROUND(IF(Table1[[#This Row],[Valuation Year]]=2016,(Table1[[#This Row],[Total Construction Cost ($)]]+Table1[[#This Row],[Land Value]])*('General Input Sheet'!$G$38/'General Input Sheet'!$G$43),Table1[[#This Row],[Total Construction Cost ($)]]+Table1[[#This Row],[Land Value]]),0)</f>
        <v>5843837</v>
      </c>
      <c r="P2318" s="123" t="str" cm="1">
        <f t="array" ref="P2318">_xlfn.IFS(Table1[[#This Row],[Asset Class]]&lt;&gt;"Local","y",P$11=$E2318,"y",Table1[[#This Row],[Asset Class]]="Local","")</f>
        <v/>
      </c>
      <c r="Q2318" s="86" t="str" cm="1">
        <f t="array" ref="Q2318">_xlfn.IFS(Table1[[#This Row],[Asset Class]]&lt;&gt;"Local","y",Q$11=$E2318,"y",Table1[[#This Row],[Asset Class]]="Local","")</f>
        <v/>
      </c>
      <c r="R2318" s="86" t="str" cm="1">
        <f t="array" ref="R2318">_xlfn.IFS(Table1[[#This Row],[Asset Class]]&lt;&gt;"Local","y",R$11=$E2318,"y",Table1[[#This Row],[Asset Class]]="Local","")</f>
        <v>y</v>
      </c>
      <c r="S2318" s="341" t="str" cm="1">
        <f t="array" ref="S2318">_xlfn.IFS(Table1[[#This Row],[Asset Class]]&lt;&gt;"Local","y",S$11=$E2318,"y",Table1[[#This Row],[Asset Class]]="Local","")</f>
        <v/>
      </c>
      <c r="T2318" s="50"/>
      <c r="U2318" s="95" t="str">
        <f>IF(Table1[[#This Row],[Asset Class]]&lt;&gt;"Local",0.25,IF(P2318="y",1,""))</f>
        <v/>
      </c>
      <c r="V2318" s="415" t="str">
        <f>IF(Table1[[#This Row],[Asset Class]]&lt;&gt;"Local",0.25,IF(Q2318="y",1,""))</f>
        <v/>
      </c>
      <c r="W2318" s="415">
        <f>IF(Table1[[#This Row],[Asset Class]]&lt;&gt;"Local",0.25,IF(R2318="y",1,""))</f>
        <v>1</v>
      </c>
      <c r="X2318" s="415" t="str">
        <f>IF(Table1[[#This Row],[Asset Class]]&lt;&gt;"Local",0.25,IF(S2318="y",1,""))</f>
        <v/>
      </c>
      <c r="Y2318" s="95">
        <f t="shared" si="210"/>
        <v>1</v>
      </c>
      <c r="Z2318" s="50"/>
      <c r="AA2318" s="257" t="str">
        <f t="shared" si="211"/>
        <v/>
      </c>
      <c r="AB2318" s="258" t="str">
        <f t="shared" si="212"/>
        <v/>
      </c>
      <c r="AC2318" s="258">
        <f t="shared" si="213"/>
        <v>5843837</v>
      </c>
      <c r="AD2318" s="258" t="str">
        <f t="shared" si="214"/>
        <v/>
      </c>
      <c r="AE2318" s="259">
        <f t="shared" si="215"/>
        <v>5843837</v>
      </c>
    </row>
    <row r="2319" spans="1:31">
      <c r="A2319" s="26"/>
      <c r="B2319" s="210" t="s">
        <v>4049</v>
      </c>
      <c r="C2319" s="211" t="s">
        <v>4051</v>
      </c>
      <c r="D2319" s="211" t="s">
        <v>111</v>
      </c>
      <c r="E2319" s="211" t="s">
        <v>102</v>
      </c>
      <c r="F2319" s="241" t="s">
        <v>108</v>
      </c>
      <c r="G2319" s="357">
        <v>0.5</v>
      </c>
      <c r="H2319" s="361">
        <v>8139.122322582165</v>
      </c>
      <c r="I2319" s="365">
        <v>143.96305955739601</v>
      </c>
      <c r="J2319" s="332">
        <f>Table1[[#This Row],[Embellishment Area (m2)]]*Table1[[#This Row],[Construction Unit Rate ($/m)]]*Table1[[#This Row],[Embellishment Area Factor]]</f>
        <v>585866.47583541379</v>
      </c>
      <c r="K2319" s="248">
        <v>0</v>
      </c>
      <c r="L2319" s="337">
        <v>39.027494808321961</v>
      </c>
      <c r="M2319" s="88">
        <f>Table1[[#This Row],[Size of land (m2)]]*Table1[[#This Row],[Land Unit Rate ($/m2)]]</f>
        <v>0</v>
      </c>
      <c r="N2319" s="244">
        <v>2021</v>
      </c>
      <c r="O2319" s="88">
        <f>ROUND(IF(Table1[[#This Row],[Valuation Year]]=2016,(Table1[[#This Row],[Total Construction Cost ($)]]+Table1[[#This Row],[Land Value]])*('General Input Sheet'!$G$38/'General Input Sheet'!$G$43),Table1[[#This Row],[Total Construction Cost ($)]]+Table1[[#This Row],[Land Value]]),0)</f>
        <v>585866</v>
      </c>
      <c r="P2319" s="123" t="str" cm="1">
        <f t="array" ref="P2319">_xlfn.IFS(Table1[[#This Row],[Asset Class]]&lt;&gt;"Local","y",P$11=$E2319,"y",Table1[[#This Row],[Asset Class]]="Local","")</f>
        <v/>
      </c>
      <c r="Q2319" s="86" t="str" cm="1">
        <f t="array" ref="Q2319">_xlfn.IFS(Table1[[#This Row],[Asset Class]]&lt;&gt;"Local","y",Q$11=$E2319,"y",Table1[[#This Row],[Asset Class]]="Local","")</f>
        <v/>
      </c>
      <c r="R2319" s="86" t="str" cm="1">
        <f t="array" ref="R2319">_xlfn.IFS(Table1[[#This Row],[Asset Class]]&lt;&gt;"Local","y",R$11=$E2319,"y",Table1[[#This Row],[Asset Class]]="Local","")</f>
        <v>y</v>
      </c>
      <c r="S2319" s="341" t="str" cm="1">
        <f t="array" ref="S2319">_xlfn.IFS(Table1[[#This Row],[Asset Class]]&lt;&gt;"Local","y",S$11=$E2319,"y",Table1[[#This Row],[Asset Class]]="Local","")</f>
        <v/>
      </c>
      <c r="T2319" s="50"/>
      <c r="U2319" s="95" t="str">
        <f>IF(Table1[[#This Row],[Asset Class]]&lt;&gt;"Local",0.25,IF(P2319="y",1,""))</f>
        <v/>
      </c>
      <c r="V2319" s="415" t="str">
        <f>IF(Table1[[#This Row],[Asset Class]]&lt;&gt;"Local",0.25,IF(Q2319="y",1,""))</f>
        <v/>
      </c>
      <c r="W2319" s="415">
        <f>IF(Table1[[#This Row],[Asset Class]]&lt;&gt;"Local",0.25,IF(R2319="y",1,""))</f>
        <v>1</v>
      </c>
      <c r="X2319" s="415" t="str">
        <f>IF(Table1[[#This Row],[Asset Class]]&lt;&gt;"Local",0.25,IF(S2319="y",1,""))</f>
        <v/>
      </c>
      <c r="Y2319" s="95">
        <f t="shared" ref="Y2319:Y2382" si="216">SUM(U2319:X2319)</f>
        <v>1</v>
      </c>
      <c r="Z2319" s="50"/>
      <c r="AA2319" s="257" t="str">
        <f t="shared" ref="AA2319:AA2382" si="217">IF(U2319="","",(U2319/$Y2319)*$O2319)</f>
        <v/>
      </c>
      <c r="AB2319" s="258" t="str">
        <f t="shared" ref="AB2319:AB2382" si="218">IF(V2319="","",(V2319/$Y2319)*$O2319)</f>
        <v/>
      </c>
      <c r="AC2319" s="258">
        <f t="shared" ref="AC2319:AC2382" si="219">IF(W2319="","",(W2319/$Y2319)*$O2319)</f>
        <v>585866</v>
      </c>
      <c r="AD2319" s="258" t="str">
        <f t="shared" ref="AD2319:AD2382" si="220">IF(X2319="","",(X2319/$Y2319)*$O2319)</f>
        <v/>
      </c>
      <c r="AE2319" s="259">
        <f t="shared" ref="AE2319:AE2382" si="221">SUM(AA2319:AD2319)</f>
        <v>585866</v>
      </c>
    </row>
    <row r="2320" spans="1:31">
      <c r="A2320" s="26"/>
      <c r="B2320" s="210" t="s">
        <v>4049</v>
      </c>
      <c r="C2320" s="211" t="s">
        <v>4052</v>
      </c>
      <c r="D2320" s="211" t="s">
        <v>111</v>
      </c>
      <c r="E2320" s="211" t="s">
        <v>102</v>
      </c>
      <c r="F2320" s="241" t="s">
        <v>103</v>
      </c>
      <c r="G2320" s="357">
        <v>0.5</v>
      </c>
      <c r="H2320" s="360">
        <v>38154.626790555958</v>
      </c>
      <c r="I2320" s="365">
        <v>143.96305955739601</v>
      </c>
      <c r="J2320" s="332">
        <f>Table1[[#This Row],[Embellishment Area (m2)]]*Table1[[#This Row],[Construction Unit Rate ($/m)]]*Table1[[#This Row],[Embellishment Area Factor]]</f>
        <v>2746428.4045195123</v>
      </c>
      <c r="K2320" s="246">
        <v>0</v>
      </c>
      <c r="L2320" s="337">
        <v>39.027494808321961</v>
      </c>
      <c r="M2320" s="88">
        <f>Table1[[#This Row],[Size of land (m2)]]*Table1[[#This Row],[Land Unit Rate ($/m2)]]</f>
        <v>0</v>
      </c>
      <c r="N2320" s="244">
        <v>2021</v>
      </c>
      <c r="O2320" s="202">
        <f>ROUND(IF(Table1[[#This Row],[Valuation Year]]=2016,(Table1[[#This Row],[Total Construction Cost ($)]]+Table1[[#This Row],[Land Value]])*('General Input Sheet'!$G$38/'General Input Sheet'!$G$43),Table1[[#This Row],[Total Construction Cost ($)]]+Table1[[#This Row],[Land Value]]),0)</f>
        <v>2746428</v>
      </c>
      <c r="P2320" s="123" t="str" cm="1">
        <f t="array" ref="P2320">_xlfn.IFS(Table1[[#This Row],[Asset Class]]&lt;&gt;"Local","y",P$11=$E2320,"y",Table1[[#This Row],[Asset Class]]="Local","")</f>
        <v/>
      </c>
      <c r="Q2320" s="86" t="str" cm="1">
        <f t="array" ref="Q2320">_xlfn.IFS(Table1[[#This Row],[Asset Class]]&lt;&gt;"Local","y",Q$11=$E2320,"y",Table1[[#This Row],[Asset Class]]="Local","")</f>
        <v/>
      </c>
      <c r="R2320" s="86" t="str" cm="1">
        <f t="array" ref="R2320">_xlfn.IFS(Table1[[#This Row],[Asset Class]]&lt;&gt;"Local","y",R$11=$E2320,"y",Table1[[#This Row],[Asset Class]]="Local","")</f>
        <v>y</v>
      </c>
      <c r="S2320" s="341" t="str" cm="1">
        <f t="array" ref="S2320">_xlfn.IFS(Table1[[#This Row],[Asset Class]]&lt;&gt;"Local","y",S$11=$E2320,"y",Table1[[#This Row],[Asset Class]]="Local","")</f>
        <v/>
      </c>
      <c r="T2320" s="50"/>
      <c r="U2320" s="95" t="str">
        <f>IF(Table1[[#This Row],[Asset Class]]&lt;&gt;"Local",0.25,IF(P2320="y",1,""))</f>
        <v/>
      </c>
      <c r="V2320" s="415" t="str">
        <f>IF(Table1[[#This Row],[Asset Class]]&lt;&gt;"Local",0.25,IF(Q2320="y",1,""))</f>
        <v/>
      </c>
      <c r="W2320" s="415">
        <f>IF(Table1[[#This Row],[Asset Class]]&lt;&gt;"Local",0.25,IF(R2320="y",1,""))</f>
        <v>1</v>
      </c>
      <c r="X2320" s="415" t="str">
        <f>IF(Table1[[#This Row],[Asset Class]]&lt;&gt;"Local",0.25,IF(S2320="y",1,""))</f>
        <v/>
      </c>
      <c r="Y2320" s="95">
        <f t="shared" si="216"/>
        <v>1</v>
      </c>
      <c r="Z2320" s="50"/>
      <c r="AA2320" s="257" t="str">
        <f t="shared" si="217"/>
        <v/>
      </c>
      <c r="AB2320" s="258" t="str">
        <f t="shared" si="218"/>
        <v/>
      </c>
      <c r="AC2320" s="258">
        <f t="shared" si="219"/>
        <v>2746428</v>
      </c>
      <c r="AD2320" s="258" t="str">
        <f t="shared" si="220"/>
        <v/>
      </c>
      <c r="AE2320" s="259">
        <f t="shared" si="221"/>
        <v>2746428</v>
      </c>
    </row>
    <row r="2321" spans="1:31">
      <c r="A2321" s="26"/>
      <c r="B2321" s="210" t="s">
        <v>4049</v>
      </c>
      <c r="C2321" s="211" t="s">
        <v>4053</v>
      </c>
      <c r="D2321" s="211" t="s">
        <v>111</v>
      </c>
      <c r="E2321" s="211" t="s">
        <v>102</v>
      </c>
      <c r="F2321" s="241" t="s">
        <v>103</v>
      </c>
      <c r="G2321" s="357">
        <v>0.5</v>
      </c>
      <c r="H2321" s="360">
        <v>4856.5093617345246</v>
      </c>
      <c r="I2321" s="365">
        <v>143.96305955739601</v>
      </c>
      <c r="J2321" s="332">
        <f>Table1[[#This Row],[Embellishment Area (m2)]]*Table1[[#This Row],[Construction Unit Rate ($/m)]]*Table1[[#This Row],[Embellishment Area Factor]]</f>
        <v>349578.9732422193</v>
      </c>
      <c r="K2321" s="246">
        <v>0</v>
      </c>
      <c r="L2321" s="337">
        <v>39.027494808321961</v>
      </c>
      <c r="M2321" s="88">
        <f>Table1[[#This Row],[Size of land (m2)]]*Table1[[#This Row],[Land Unit Rate ($/m2)]]</f>
        <v>0</v>
      </c>
      <c r="N2321" s="244">
        <v>2021</v>
      </c>
      <c r="O2321" s="202">
        <f>ROUND(IF(Table1[[#This Row],[Valuation Year]]=2016,(Table1[[#This Row],[Total Construction Cost ($)]]+Table1[[#This Row],[Land Value]])*('General Input Sheet'!$G$38/'General Input Sheet'!$G$43),Table1[[#This Row],[Total Construction Cost ($)]]+Table1[[#This Row],[Land Value]]),0)</f>
        <v>349579</v>
      </c>
      <c r="P2321" s="123" t="str" cm="1">
        <f t="array" ref="P2321">_xlfn.IFS(Table1[[#This Row],[Asset Class]]&lt;&gt;"Local","y",P$11=$E2321,"y",Table1[[#This Row],[Asset Class]]="Local","")</f>
        <v/>
      </c>
      <c r="Q2321" s="86" t="str" cm="1">
        <f t="array" ref="Q2321">_xlfn.IFS(Table1[[#This Row],[Asset Class]]&lt;&gt;"Local","y",Q$11=$E2321,"y",Table1[[#This Row],[Asset Class]]="Local","")</f>
        <v/>
      </c>
      <c r="R2321" s="86" t="str" cm="1">
        <f t="array" ref="R2321">_xlfn.IFS(Table1[[#This Row],[Asset Class]]&lt;&gt;"Local","y",R$11=$E2321,"y",Table1[[#This Row],[Asset Class]]="Local","")</f>
        <v>y</v>
      </c>
      <c r="S2321" s="341" t="str" cm="1">
        <f t="array" ref="S2321">_xlfn.IFS(Table1[[#This Row],[Asset Class]]&lt;&gt;"Local","y",S$11=$E2321,"y",Table1[[#This Row],[Asset Class]]="Local","")</f>
        <v/>
      </c>
      <c r="T2321" s="50"/>
      <c r="U2321" s="95" t="str">
        <f>IF(Table1[[#This Row],[Asset Class]]&lt;&gt;"Local",0.25,IF(P2321="y",1,""))</f>
        <v/>
      </c>
      <c r="V2321" s="415" t="str">
        <f>IF(Table1[[#This Row],[Asset Class]]&lt;&gt;"Local",0.25,IF(Q2321="y",1,""))</f>
        <v/>
      </c>
      <c r="W2321" s="415">
        <f>IF(Table1[[#This Row],[Asset Class]]&lt;&gt;"Local",0.25,IF(R2321="y",1,""))</f>
        <v>1</v>
      </c>
      <c r="X2321" s="415" t="str">
        <f>IF(Table1[[#This Row],[Asset Class]]&lt;&gt;"Local",0.25,IF(S2321="y",1,""))</f>
        <v/>
      </c>
      <c r="Y2321" s="95">
        <f t="shared" si="216"/>
        <v>1</v>
      </c>
      <c r="Z2321" s="50"/>
      <c r="AA2321" s="257" t="str">
        <f t="shared" si="217"/>
        <v/>
      </c>
      <c r="AB2321" s="258" t="str">
        <f t="shared" si="218"/>
        <v/>
      </c>
      <c r="AC2321" s="258">
        <f t="shared" si="219"/>
        <v>349579</v>
      </c>
      <c r="AD2321" s="258" t="str">
        <f t="shared" si="220"/>
        <v/>
      </c>
      <c r="AE2321" s="259">
        <f t="shared" si="221"/>
        <v>349579</v>
      </c>
    </row>
    <row r="2322" spans="1:31">
      <c r="A2322" s="26"/>
      <c r="B2322" s="210" t="s">
        <v>4054</v>
      </c>
      <c r="C2322" s="211" t="s">
        <v>4055</v>
      </c>
      <c r="D2322" s="211" t="s">
        <v>111</v>
      </c>
      <c r="E2322" s="211" t="s">
        <v>102</v>
      </c>
      <c r="F2322" s="241" t="s">
        <v>103</v>
      </c>
      <c r="G2322" s="357">
        <v>0.5</v>
      </c>
      <c r="H2322" s="360">
        <v>1558.956144288524</v>
      </c>
      <c r="I2322" s="365">
        <v>143.96305955739601</v>
      </c>
      <c r="J2322" s="332">
        <f>Table1[[#This Row],[Embellishment Area (m2)]]*Table1[[#This Row],[Construction Unit Rate ($/m)]]*Table1[[#This Row],[Embellishment Area Factor]]</f>
        <v>112216.04812378861</v>
      </c>
      <c r="K2322" s="246">
        <v>0</v>
      </c>
      <c r="L2322" s="337">
        <v>39.027494808321961</v>
      </c>
      <c r="M2322" s="88">
        <f>Table1[[#This Row],[Size of land (m2)]]*Table1[[#This Row],[Land Unit Rate ($/m2)]]</f>
        <v>0</v>
      </c>
      <c r="N2322" s="244">
        <v>2021</v>
      </c>
      <c r="O2322" s="202">
        <f>ROUND(IF(Table1[[#This Row],[Valuation Year]]=2016,(Table1[[#This Row],[Total Construction Cost ($)]]+Table1[[#This Row],[Land Value]])*('General Input Sheet'!$G$38/'General Input Sheet'!$G$43),Table1[[#This Row],[Total Construction Cost ($)]]+Table1[[#This Row],[Land Value]]),0)</f>
        <v>112216</v>
      </c>
      <c r="P2322" s="123" t="str" cm="1">
        <f t="array" ref="P2322">_xlfn.IFS(Table1[[#This Row],[Asset Class]]&lt;&gt;"Local","y",P$11=$E2322,"y",Table1[[#This Row],[Asset Class]]="Local","")</f>
        <v/>
      </c>
      <c r="Q2322" s="86" t="str" cm="1">
        <f t="array" ref="Q2322">_xlfn.IFS(Table1[[#This Row],[Asset Class]]&lt;&gt;"Local","y",Q$11=$E2322,"y",Table1[[#This Row],[Asset Class]]="Local","")</f>
        <v/>
      </c>
      <c r="R2322" s="86" t="str" cm="1">
        <f t="array" ref="R2322">_xlfn.IFS(Table1[[#This Row],[Asset Class]]&lt;&gt;"Local","y",R$11=$E2322,"y",Table1[[#This Row],[Asset Class]]="Local","")</f>
        <v>y</v>
      </c>
      <c r="S2322" s="341" t="str" cm="1">
        <f t="array" ref="S2322">_xlfn.IFS(Table1[[#This Row],[Asset Class]]&lt;&gt;"Local","y",S$11=$E2322,"y",Table1[[#This Row],[Asset Class]]="Local","")</f>
        <v/>
      </c>
      <c r="T2322" s="50"/>
      <c r="U2322" s="95" t="str">
        <f>IF(Table1[[#This Row],[Asset Class]]&lt;&gt;"Local",0.25,IF(P2322="y",1,""))</f>
        <v/>
      </c>
      <c r="V2322" s="415" t="str">
        <f>IF(Table1[[#This Row],[Asset Class]]&lt;&gt;"Local",0.25,IF(Q2322="y",1,""))</f>
        <v/>
      </c>
      <c r="W2322" s="415">
        <f>IF(Table1[[#This Row],[Asset Class]]&lt;&gt;"Local",0.25,IF(R2322="y",1,""))</f>
        <v>1</v>
      </c>
      <c r="X2322" s="415" t="str">
        <f>IF(Table1[[#This Row],[Asset Class]]&lt;&gt;"Local",0.25,IF(S2322="y",1,""))</f>
        <v/>
      </c>
      <c r="Y2322" s="95">
        <f t="shared" si="216"/>
        <v>1</v>
      </c>
      <c r="Z2322" s="50"/>
      <c r="AA2322" s="257" t="str">
        <f t="shared" si="217"/>
        <v/>
      </c>
      <c r="AB2322" s="258" t="str">
        <f t="shared" si="218"/>
        <v/>
      </c>
      <c r="AC2322" s="258">
        <f t="shared" si="219"/>
        <v>112216</v>
      </c>
      <c r="AD2322" s="258" t="str">
        <f t="shared" si="220"/>
        <v/>
      </c>
      <c r="AE2322" s="259">
        <f t="shared" si="221"/>
        <v>112216</v>
      </c>
    </row>
    <row r="2323" spans="1:31">
      <c r="A2323" s="26"/>
      <c r="B2323" s="210" t="s">
        <v>4056</v>
      </c>
      <c r="C2323" s="211" t="s">
        <v>4057</v>
      </c>
      <c r="D2323" s="211" t="s">
        <v>106</v>
      </c>
      <c r="E2323" s="211" t="s">
        <v>102</v>
      </c>
      <c r="F2323" s="241" t="s">
        <v>136</v>
      </c>
      <c r="G2323" s="357">
        <v>0.5</v>
      </c>
      <c r="H2323" s="360">
        <v>76256.069622421099</v>
      </c>
      <c r="I2323" s="365">
        <v>452.87898632773505</v>
      </c>
      <c r="J2323" s="332">
        <f>Table1[[#This Row],[Embellishment Area (m2)]]*Table1[[#This Row],[Construction Unit Rate ($/m)]]*Table1[[#This Row],[Embellishment Area Factor]]</f>
        <v>17267385.755969629</v>
      </c>
      <c r="K2323" s="246">
        <v>0</v>
      </c>
      <c r="L2323" s="337">
        <v>140.14546069071523</v>
      </c>
      <c r="M2323" s="88">
        <f>Table1[[#This Row],[Size of land (m2)]]*Table1[[#This Row],[Land Unit Rate ($/m2)]]</f>
        <v>0</v>
      </c>
      <c r="N2323" s="244">
        <v>2021</v>
      </c>
      <c r="O2323" s="202">
        <f>ROUND(IF(Table1[[#This Row],[Valuation Year]]=2016,(Table1[[#This Row],[Total Construction Cost ($)]]+Table1[[#This Row],[Land Value]])*('General Input Sheet'!$G$38/'General Input Sheet'!$G$43),Table1[[#This Row],[Total Construction Cost ($)]]+Table1[[#This Row],[Land Value]]),0)</f>
        <v>17267386</v>
      </c>
      <c r="P2323" s="123" t="str" cm="1">
        <f t="array" ref="P2323">_xlfn.IFS(Table1[[#This Row],[Asset Class]]&lt;&gt;"Local","y",P$11=$E2323,"y",Table1[[#This Row],[Asset Class]]="Local","")</f>
        <v>y</v>
      </c>
      <c r="Q2323" s="86" t="str" cm="1">
        <f t="array" ref="Q2323">_xlfn.IFS(Table1[[#This Row],[Asset Class]]&lt;&gt;"Local","y",Q$11=$E2323,"y",Table1[[#This Row],[Asset Class]]="Local","")</f>
        <v>y</v>
      </c>
      <c r="R2323" s="86" t="str" cm="1">
        <f t="array" ref="R2323">_xlfn.IFS(Table1[[#This Row],[Asset Class]]&lt;&gt;"Local","y",R$11=$E2323,"y",Table1[[#This Row],[Asset Class]]="Local","")</f>
        <v>y</v>
      </c>
      <c r="S2323" s="341" t="str" cm="1">
        <f t="array" ref="S2323">_xlfn.IFS(Table1[[#This Row],[Asset Class]]&lt;&gt;"Local","y",S$11=$E2323,"y",Table1[[#This Row],[Asset Class]]="Local","")</f>
        <v>y</v>
      </c>
      <c r="T2323" s="50"/>
      <c r="U2323" s="95">
        <f>IF(Table1[[#This Row],[Asset Class]]&lt;&gt;"Local",0.25,IF(P2323="y",1,""))</f>
        <v>0.25</v>
      </c>
      <c r="V2323" s="415">
        <f>IF(Table1[[#This Row],[Asset Class]]&lt;&gt;"Local",0.25,IF(Q2323="y",1,""))</f>
        <v>0.25</v>
      </c>
      <c r="W2323" s="415">
        <f>IF(Table1[[#This Row],[Asset Class]]&lt;&gt;"Local",0.25,IF(R2323="y",1,""))</f>
        <v>0.25</v>
      </c>
      <c r="X2323" s="415">
        <f>IF(Table1[[#This Row],[Asset Class]]&lt;&gt;"Local",0.25,IF(S2323="y",1,""))</f>
        <v>0.25</v>
      </c>
      <c r="Y2323" s="95">
        <f t="shared" si="216"/>
        <v>1</v>
      </c>
      <c r="Z2323" s="50"/>
      <c r="AA2323" s="257">
        <f t="shared" si="217"/>
        <v>4316846.5</v>
      </c>
      <c r="AB2323" s="258">
        <f t="shared" si="218"/>
        <v>4316846.5</v>
      </c>
      <c r="AC2323" s="258">
        <f t="shared" si="219"/>
        <v>4316846.5</v>
      </c>
      <c r="AD2323" s="258">
        <f t="shared" si="220"/>
        <v>4316846.5</v>
      </c>
      <c r="AE2323" s="259">
        <f t="shared" si="221"/>
        <v>17267386</v>
      </c>
    </row>
    <row r="2324" spans="1:31">
      <c r="A2324" s="26"/>
      <c r="B2324" s="210" t="s">
        <v>4058</v>
      </c>
      <c r="C2324" s="211" t="s">
        <v>4059</v>
      </c>
      <c r="D2324" s="211" t="s">
        <v>111</v>
      </c>
      <c r="E2324" s="211" t="s">
        <v>102</v>
      </c>
      <c r="F2324" s="241" t="s">
        <v>103</v>
      </c>
      <c r="G2324" s="357">
        <v>0.5</v>
      </c>
      <c r="H2324" s="360">
        <v>11136.641845171211</v>
      </c>
      <c r="I2324" s="365">
        <v>143.96305955739601</v>
      </c>
      <c r="J2324" s="332">
        <f>Table1[[#This Row],[Embellishment Area (m2)]]*Table1[[#This Row],[Construction Unit Rate ($/m)]]*Table1[[#This Row],[Embellishment Area Factor]]</f>
        <v>801632.51661288575</v>
      </c>
      <c r="K2324" s="246">
        <v>0</v>
      </c>
      <c r="L2324" s="337">
        <v>39.027494808321961</v>
      </c>
      <c r="M2324" s="88">
        <f>Table1[[#This Row],[Size of land (m2)]]*Table1[[#This Row],[Land Unit Rate ($/m2)]]</f>
        <v>0</v>
      </c>
      <c r="N2324" s="244">
        <v>2021</v>
      </c>
      <c r="O2324" s="202">
        <f>ROUND(IF(Table1[[#This Row],[Valuation Year]]=2016,(Table1[[#This Row],[Total Construction Cost ($)]]+Table1[[#This Row],[Land Value]])*('General Input Sheet'!$G$38/'General Input Sheet'!$G$43),Table1[[#This Row],[Total Construction Cost ($)]]+Table1[[#This Row],[Land Value]]),0)</f>
        <v>801633</v>
      </c>
      <c r="P2324" s="123" t="str" cm="1">
        <f t="array" ref="P2324">_xlfn.IFS(Table1[[#This Row],[Asset Class]]&lt;&gt;"Local","y",P$11=$E2324,"y",Table1[[#This Row],[Asset Class]]="Local","")</f>
        <v/>
      </c>
      <c r="Q2324" s="86" t="str" cm="1">
        <f t="array" ref="Q2324">_xlfn.IFS(Table1[[#This Row],[Asset Class]]&lt;&gt;"Local","y",Q$11=$E2324,"y",Table1[[#This Row],[Asset Class]]="Local","")</f>
        <v/>
      </c>
      <c r="R2324" s="86" t="str" cm="1">
        <f t="array" ref="R2324">_xlfn.IFS(Table1[[#This Row],[Asset Class]]&lt;&gt;"Local","y",R$11=$E2324,"y",Table1[[#This Row],[Asset Class]]="Local","")</f>
        <v>y</v>
      </c>
      <c r="S2324" s="341" t="str" cm="1">
        <f t="array" ref="S2324">_xlfn.IFS(Table1[[#This Row],[Asset Class]]&lt;&gt;"Local","y",S$11=$E2324,"y",Table1[[#This Row],[Asset Class]]="Local","")</f>
        <v/>
      </c>
      <c r="T2324" s="50"/>
      <c r="U2324" s="95" t="str">
        <f>IF(Table1[[#This Row],[Asset Class]]&lt;&gt;"Local",0.25,IF(P2324="y",1,""))</f>
        <v/>
      </c>
      <c r="V2324" s="415" t="str">
        <f>IF(Table1[[#This Row],[Asset Class]]&lt;&gt;"Local",0.25,IF(Q2324="y",1,""))</f>
        <v/>
      </c>
      <c r="W2324" s="415">
        <f>IF(Table1[[#This Row],[Asset Class]]&lt;&gt;"Local",0.25,IF(R2324="y",1,""))</f>
        <v>1</v>
      </c>
      <c r="X2324" s="415" t="str">
        <f>IF(Table1[[#This Row],[Asset Class]]&lt;&gt;"Local",0.25,IF(S2324="y",1,""))</f>
        <v/>
      </c>
      <c r="Y2324" s="95">
        <f t="shared" si="216"/>
        <v>1</v>
      </c>
      <c r="Z2324" s="50"/>
      <c r="AA2324" s="257" t="str">
        <f t="shared" si="217"/>
        <v/>
      </c>
      <c r="AB2324" s="258" t="str">
        <f t="shared" si="218"/>
        <v/>
      </c>
      <c r="AC2324" s="258">
        <f t="shared" si="219"/>
        <v>801633</v>
      </c>
      <c r="AD2324" s="258" t="str">
        <f t="shared" si="220"/>
        <v/>
      </c>
      <c r="AE2324" s="259">
        <f t="shared" si="221"/>
        <v>801633</v>
      </c>
    </row>
    <row r="2325" spans="1:31">
      <c r="A2325" s="26"/>
      <c r="B2325" s="210" t="s">
        <v>4058</v>
      </c>
      <c r="C2325" s="211" t="s">
        <v>4060</v>
      </c>
      <c r="D2325" s="211" t="s">
        <v>111</v>
      </c>
      <c r="E2325" s="211" t="s">
        <v>102</v>
      </c>
      <c r="F2325" s="241" t="s">
        <v>108</v>
      </c>
      <c r="G2325" s="357">
        <v>0.5</v>
      </c>
      <c r="H2325" s="360">
        <v>1862.6097267126504</v>
      </c>
      <c r="I2325" s="365">
        <v>143.96305955739601</v>
      </c>
      <c r="J2325" s="332">
        <f>Table1[[#This Row],[Embellishment Area (m2)]]*Table1[[#This Row],[Construction Unit Rate ($/m)]]*Table1[[#This Row],[Embellishment Area Factor]]</f>
        <v>134073.49750945921</v>
      </c>
      <c r="K2325" s="246">
        <v>0</v>
      </c>
      <c r="L2325" s="337">
        <v>39.027494808321961</v>
      </c>
      <c r="M2325" s="88">
        <f>Table1[[#This Row],[Size of land (m2)]]*Table1[[#This Row],[Land Unit Rate ($/m2)]]</f>
        <v>0</v>
      </c>
      <c r="N2325" s="244">
        <v>2021</v>
      </c>
      <c r="O2325" s="202">
        <f>ROUND(IF(Table1[[#This Row],[Valuation Year]]=2016,(Table1[[#This Row],[Total Construction Cost ($)]]+Table1[[#This Row],[Land Value]])*('General Input Sheet'!$G$38/'General Input Sheet'!$G$43),Table1[[#This Row],[Total Construction Cost ($)]]+Table1[[#This Row],[Land Value]]),0)</f>
        <v>134073</v>
      </c>
      <c r="P2325" s="123" t="str" cm="1">
        <f t="array" ref="P2325">_xlfn.IFS(Table1[[#This Row],[Asset Class]]&lt;&gt;"Local","y",P$11=$E2325,"y",Table1[[#This Row],[Asset Class]]="Local","")</f>
        <v/>
      </c>
      <c r="Q2325" s="86" t="str" cm="1">
        <f t="array" ref="Q2325">_xlfn.IFS(Table1[[#This Row],[Asset Class]]&lt;&gt;"Local","y",Q$11=$E2325,"y",Table1[[#This Row],[Asset Class]]="Local","")</f>
        <v/>
      </c>
      <c r="R2325" s="86" t="str" cm="1">
        <f t="array" ref="R2325">_xlfn.IFS(Table1[[#This Row],[Asset Class]]&lt;&gt;"Local","y",R$11=$E2325,"y",Table1[[#This Row],[Asset Class]]="Local","")</f>
        <v>y</v>
      </c>
      <c r="S2325" s="341" t="str" cm="1">
        <f t="array" ref="S2325">_xlfn.IFS(Table1[[#This Row],[Asset Class]]&lt;&gt;"Local","y",S$11=$E2325,"y",Table1[[#This Row],[Asset Class]]="Local","")</f>
        <v/>
      </c>
      <c r="T2325" s="50"/>
      <c r="U2325" s="95" t="str">
        <f>IF(Table1[[#This Row],[Asset Class]]&lt;&gt;"Local",0.25,IF(P2325="y",1,""))</f>
        <v/>
      </c>
      <c r="V2325" s="415" t="str">
        <f>IF(Table1[[#This Row],[Asset Class]]&lt;&gt;"Local",0.25,IF(Q2325="y",1,""))</f>
        <v/>
      </c>
      <c r="W2325" s="415">
        <f>IF(Table1[[#This Row],[Asset Class]]&lt;&gt;"Local",0.25,IF(R2325="y",1,""))</f>
        <v>1</v>
      </c>
      <c r="X2325" s="415" t="str">
        <f>IF(Table1[[#This Row],[Asset Class]]&lt;&gt;"Local",0.25,IF(S2325="y",1,""))</f>
        <v/>
      </c>
      <c r="Y2325" s="95">
        <f t="shared" si="216"/>
        <v>1</v>
      </c>
      <c r="Z2325" s="50"/>
      <c r="AA2325" s="257" t="str">
        <f t="shared" si="217"/>
        <v/>
      </c>
      <c r="AB2325" s="258" t="str">
        <f t="shared" si="218"/>
        <v/>
      </c>
      <c r="AC2325" s="258">
        <f t="shared" si="219"/>
        <v>134073</v>
      </c>
      <c r="AD2325" s="258" t="str">
        <f t="shared" si="220"/>
        <v/>
      </c>
      <c r="AE2325" s="259">
        <f t="shared" si="221"/>
        <v>134073</v>
      </c>
    </row>
    <row r="2326" spans="1:31">
      <c r="A2326" s="26"/>
      <c r="B2326" s="210" t="s">
        <v>4061</v>
      </c>
      <c r="C2326" s="211" t="s">
        <v>4062</v>
      </c>
      <c r="D2326" s="211" t="s">
        <v>111</v>
      </c>
      <c r="E2326" s="211" t="s">
        <v>143</v>
      </c>
      <c r="F2326" s="241" t="s">
        <v>103</v>
      </c>
      <c r="G2326" s="357">
        <v>0.5</v>
      </c>
      <c r="H2326" s="360">
        <v>838.25216016609647</v>
      </c>
      <c r="I2326" s="365">
        <v>115.6419902144599</v>
      </c>
      <c r="J2326" s="332">
        <f>Table1[[#This Row],[Embellishment Area (m2)]]*Table1[[#This Row],[Construction Unit Rate ($/m)]]*Table1[[#This Row],[Embellishment Area Factor]]</f>
        <v>48468.574051588796</v>
      </c>
      <c r="K2326" s="246">
        <v>0</v>
      </c>
      <c r="L2326" s="337">
        <v>85.331826959272703</v>
      </c>
      <c r="M2326" s="88">
        <f>Table1[[#This Row],[Size of land (m2)]]*Table1[[#This Row],[Land Unit Rate ($/m2)]]</f>
        <v>0</v>
      </c>
      <c r="N2326" s="244">
        <v>2021</v>
      </c>
      <c r="O2326" s="202">
        <f>ROUND(IF(Table1[[#This Row],[Valuation Year]]=2016,(Table1[[#This Row],[Total Construction Cost ($)]]+Table1[[#This Row],[Land Value]])*('General Input Sheet'!$G$38/'General Input Sheet'!$G$43),Table1[[#This Row],[Total Construction Cost ($)]]+Table1[[#This Row],[Land Value]]),0)</f>
        <v>48469</v>
      </c>
      <c r="P2326" s="123" t="str" cm="1">
        <f t="array" ref="P2326">_xlfn.IFS(Table1[[#This Row],[Asset Class]]&lt;&gt;"Local","y",P$11=$E2326,"y",Table1[[#This Row],[Asset Class]]="Local","")</f>
        <v/>
      </c>
      <c r="Q2326" s="86" t="str" cm="1">
        <f t="array" ref="Q2326">_xlfn.IFS(Table1[[#This Row],[Asset Class]]&lt;&gt;"Local","y",Q$11=$E2326,"y",Table1[[#This Row],[Asset Class]]="Local","")</f>
        <v>y</v>
      </c>
      <c r="R2326" s="86" t="str" cm="1">
        <f t="array" ref="R2326">_xlfn.IFS(Table1[[#This Row],[Asset Class]]&lt;&gt;"Local","y",R$11=$E2326,"y",Table1[[#This Row],[Asset Class]]="Local","")</f>
        <v/>
      </c>
      <c r="S2326" s="341" t="str" cm="1">
        <f t="array" ref="S2326">_xlfn.IFS(Table1[[#This Row],[Asset Class]]&lt;&gt;"Local","y",S$11=$E2326,"y",Table1[[#This Row],[Asset Class]]="Local","")</f>
        <v/>
      </c>
      <c r="T2326" s="50"/>
      <c r="U2326" s="95" t="str">
        <f>IF(Table1[[#This Row],[Asset Class]]&lt;&gt;"Local",0.25,IF(P2326="y",1,""))</f>
        <v/>
      </c>
      <c r="V2326" s="415">
        <f>IF(Table1[[#This Row],[Asset Class]]&lt;&gt;"Local",0.25,IF(Q2326="y",1,""))</f>
        <v>1</v>
      </c>
      <c r="W2326" s="415" t="str">
        <f>IF(Table1[[#This Row],[Asset Class]]&lt;&gt;"Local",0.25,IF(R2326="y",1,""))</f>
        <v/>
      </c>
      <c r="X2326" s="415" t="str">
        <f>IF(Table1[[#This Row],[Asset Class]]&lt;&gt;"Local",0.25,IF(S2326="y",1,""))</f>
        <v/>
      </c>
      <c r="Y2326" s="95">
        <f t="shared" si="216"/>
        <v>1</v>
      </c>
      <c r="Z2326" s="50"/>
      <c r="AA2326" s="257" t="str">
        <f t="shared" si="217"/>
        <v/>
      </c>
      <c r="AB2326" s="258">
        <f t="shared" si="218"/>
        <v>48469</v>
      </c>
      <c r="AC2326" s="258" t="str">
        <f t="shared" si="219"/>
        <v/>
      </c>
      <c r="AD2326" s="258" t="str">
        <f t="shared" si="220"/>
        <v/>
      </c>
      <c r="AE2326" s="259">
        <f t="shared" si="221"/>
        <v>48469</v>
      </c>
    </row>
    <row r="2327" spans="1:31">
      <c r="A2327" s="26"/>
      <c r="B2327" s="210" t="s">
        <v>4063</v>
      </c>
      <c r="C2327" s="211" t="s">
        <v>4064</v>
      </c>
      <c r="D2327" s="211" t="s">
        <v>111</v>
      </c>
      <c r="E2327" s="211" t="s">
        <v>114</v>
      </c>
      <c r="F2327" s="241" t="s">
        <v>103</v>
      </c>
      <c r="G2327" s="357">
        <v>0.5</v>
      </c>
      <c r="H2327" s="360">
        <v>1275.0496844976014</v>
      </c>
      <c r="I2327" s="365">
        <v>77.371645491830151</v>
      </c>
      <c r="J2327" s="332">
        <f>Table1[[#This Row],[Embellishment Area (m2)]]*Table1[[#This Row],[Construction Unit Rate ($/m)]]*Table1[[#This Row],[Embellishment Area Factor]]</f>
        <v>49326.346086709149</v>
      </c>
      <c r="K2327" s="246">
        <v>0</v>
      </c>
      <c r="L2327" s="337">
        <v>51.919695325664051</v>
      </c>
      <c r="M2327" s="88">
        <f>Table1[[#This Row],[Size of land (m2)]]*Table1[[#This Row],[Land Unit Rate ($/m2)]]</f>
        <v>0</v>
      </c>
      <c r="N2327" s="244">
        <v>2021</v>
      </c>
      <c r="O2327" s="202">
        <f>ROUND(IF(Table1[[#This Row],[Valuation Year]]=2016,(Table1[[#This Row],[Total Construction Cost ($)]]+Table1[[#This Row],[Land Value]])*('General Input Sheet'!$G$38/'General Input Sheet'!$G$43),Table1[[#This Row],[Total Construction Cost ($)]]+Table1[[#This Row],[Land Value]]),0)</f>
        <v>49326</v>
      </c>
      <c r="P2327" s="123" t="str" cm="1">
        <f t="array" ref="P2327">_xlfn.IFS(Table1[[#This Row],[Asset Class]]&lt;&gt;"Local","y",P$11=$E2327,"y",Table1[[#This Row],[Asset Class]]="Local","")</f>
        <v/>
      </c>
      <c r="Q2327" s="86" t="str" cm="1">
        <f t="array" ref="Q2327">_xlfn.IFS(Table1[[#This Row],[Asset Class]]&lt;&gt;"Local","y",Q$11=$E2327,"y",Table1[[#This Row],[Asset Class]]="Local","")</f>
        <v/>
      </c>
      <c r="R2327" s="86" t="str" cm="1">
        <f t="array" ref="R2327">_xlfn.IFS(Table1[[#This Row],[Asset Class]]&lt;&gt;"Local","y",R$11=$E2327,"y",Table1[[#This Row],[Asset Class]]="Local","")</f>
        <v/>
      </c>
      <c r="S2327" s="341" t="str" cm="1">
        <f t="array" ref="S2327">_xlfn.IFS(Table1[[#This Row],[Asset Class]]&lt;&gt;"Local","y",S$11=$E2327,"y",Table1[[#This Row],[Asset Class]]="Local","")</f>
        <v>y</v>
      </c>
      <c r="T2327" s="50"/>
      <c r="U2327" s="95" t="str">
        <f>IF(Table1[[#This Row],[Asset Class]]&lt;&gt;"Local",0.25,IF(P2327="y",1,""))</f>
        <v/>
      </c>
      <c r="V2327" s="415" t="str">
        <f>IF(Table1[[#This Row],[Asset Class]]&lt;&gt;"Local",0.25,IF(Q2327="y",1,""))</f>
        <v/>
      </c>
      <c r="W2327" s="415" t="str">
        <f>IF(Table1[[#This Row],[Asset Class]]&lt;&gt;"Local",0.25,IF(R2327="y",1,""))</f>
        <v/>
      </c>
      <c r="X2327" s="415">
        <f>IF(Table1[[#This Row],[Asset Class]]&lt;&gt;"Local",0.25,IF(S2327="y",1,""))</f>
        <v>1</v>
      </c>
      <c r="Y2327" s="95">
        <f t="shared" si="216"/>
        <v>1</v>
      </c>
      <c r="Z2327" s="50"/>
      <c r="AA2327" s="257" t="str">
        <f t="shared" si="217"/>
        <v/>
      </c>
      <c r="AB2327" s="258" t="str">
        <f t="shared" si="218"/>
        <v/>
      </c>
      <c r="AC2327" s="258" t="str">
        <f t="shared" si="219"/>
        <v/>
      </c>
      <c r="AD2327" s="258">
        <f t="shared" si="220"/>
        <v>49326</v>
      </c>
      <c r="AE2327" s="259">
        <f t="shared" si="221"/>
        <v>49326</v>
      </c>
    </row>
    <row r="2328" spans="1:31">
      <c r="A2328" s="26"/>
      <c r="B2328" s="210" t="s">
        <v>4065</v>
      </c>
      <c r="C2328" s="211" t="s">
        <v>4066</v>
      </c>
      <c r="D2328" s="211" t="s">
        <v>111</v>
      </c>
      <c r="E2328" s="211" t="s">
        <v>102</v>
      </c>
      <c r="F2328" s="241" t="s">
        <v>103</v>
      </c>
      <c r="G2328" s="357">
        <v>0.5</v>
      </c>
      <c r="H2328" s="360">
        <v>5441.4394441099303</v>
      </c>
      <c r="I2328" s="365">
        <v>143.96305955739601</v>
      </c>
      <c r="J2328" s="332">
        <f>Table1[[#This Row],[Embellishment Area (m2)]]*Table1[[#This Row],[Construction Unit Rate ($/m)]]*Table1[[#This Row],[Embellishment Area Factor]]</f>
        <v>391683.13538518088</v>
      </c>
      <c r="K2328" s="246">
        <v>0</v>
      </c>
      <c r="L2328" s="337">
        <v>39.027494808321961</v>
      </c>
      <c r="M2328" s="88">
        <f>Table1[[#This Row],[Size of land (m2)]]*Table1[[#This Row],[Land Unit Rate ($/m2)]]</f>
        <v>0</v>
      </c>
      <c r="N2328" s="244">
        <v>2021</v>
      </c>
      <c r="O2328" s="202">
        <f>ROUND(IF(Table1[[#This Row],[Valuation Year]]=2016,(Table1[[#This Row],[Total Construction Cost ($)]]+Table1[[#This Row],[Land Value]])*('General Input Sheet'!$G$38/'General Input Sheet'!$G$43),Table1[[#This Row],[Total Construction Cost ($)]]+Table1[[#This Row],[Land Value]]),0)</f>
        <v>391683</v>
      </c>
      <c r="P2328" s="123" t="str" cm="1">
        <f t="array" ref="P2328">_xlfn.IFS(Table1[[#This Row],[Asset Class]]&lt;&gt;"Local","y",P$11=$E2328,"y",Table1[[#This Row],[Asset Class]]="Local","")</f>
        <v/>
      </c>
      <c r="Q2328" s="86" t="str" cm="1">
        <f t="array" ref="Q2328">_xlfn.IFS(Table1[[#This Row],[Asset Class]]&lt;&gt;"Local","y",Q$11=$E2328,"y",Table1[[#This Row],[Asset Class]]="Local","")</f>
        <v/>
      </c>
      <c r="R2328" s="86" t="str" cm="1">
        <f t="array" ref="R2328">_xlfn.IFS(Table1[[#This Row],[Asset Class]]&lt;&gt;"Local","y",R$11=$E2328,"y",Table1[[#This Row],[Asset Class]]="Local","")</f>
        <v>y</v>
      </c>
      <c r="S2328" s="341" t="str" cm="1">
        <f t="array" ref="S2328">_xlfn.IFS(Table1[[#This Row],[Asset Class]]&lt;&gt;"Local","y",S$11=$E2328,"y",Table1[[#This Row],[Asset Class]]="Local","")</f>
        <v/>
      </c>
      <c r="T2328" s="50"/>
      <c r="U2328" s="95" t="str">
        <f>IF(Table1[[#This Row],[Asset Class]]&lt;&gt;"Local",0.25,IF(P2328="y",1,""))</f>
        <v/>
      </c>
      <c r="V2328" s="415" t="str">
        <f>IF(Table1[[#This Row],[Asset Class]]&lt;&gt;"Local",0.25,IF(Q2328="y",1,""))</f>
        <v/>
      </c>
      <c r="W2328" s="415">
        <f>IF(Table1[[#This Row],[Asset Class]]&lt;&gt;"Local",0.25,IF(R2328="y",1,""))</f>
        <v>1</v>
      </c>
      <c r="X2328" s="415" t="str">
        <f>IF(Table1[[#This Row],[Asset Class]]&lt;&gt;"Local",0.25,IF(S2328="y",1,""))</f>
        <v/>
      </c>
      <c r="Y2328" s="95">
        <f t="shared" si="216"/>
        <v>1</v>
      </c>
      <c r="Z2328" s="50"/>
      <c r="AA2328" s="257" t="str">
        <f t="shared" si="217"/>
        <v/>
      </c>
      <c r="AB2328" s="258" t="str">
        <f t="shared" si="218"/>
        <v/>
      </c>
      <c r="AC2328" s="258">
        <f t="shared" si="219"/>
        <v>391683</v>
      </c>
      <c r="AD2328" s="258" t="str">
        <f t="shared" si="220"/>
        <v/>
      </c>
      <c r="AE2328" s="259">
        <f t="shared" si="221"/>
        <v>391683</v>
      </c>
    </row>
    <row r="2329" spans="1:31">
      <c r="A2329" s="26"/>
      <c r="B2329" s="210" t="s">
        <v>4067</v>
      </c>
      <c r="C2329" s="211" t="s">
        <v>4068</v>
      </c>
      <c r="D2329" s="211" t="s">
        <v>111</v>
      </c>
      <c r="E2329" s="211" t="s">
        <v>102</v>
      </c>
      <c r="F2329" s="241" t="s">
        <v>108</v>
      </c>
      <c r="G2329" s="357">
        <v>0.5</v>
      </c>
      <c r="H2329" s="360">
        <v>4262.6173904533971</v>
      </c>
      <c r="I2329" s="365">
        <v>143.96305955739601</v>
      </c>
      <c r="J2329" s="332">
        <f>Table1[[#This Row],[Embellishment Area (m2)]]*Table1[[#This Row],[Construction Unit Rate ($/m)]]*Table1[[#This Row],[Embellishment Area Factor]]</f>
        <v>306829.7206261172</v>
      </c>
      <c r="K2329" s="246">
        <v>8525.2347809067942</v>
      </c>
      <c r="L2329" s="337">
        <v>39.027494808321961</v>
      </c>
      <c r="M2329" s="88">
        <f>Table1[[#This Row],[Size of land (m2)]]*Table1[[#This Row],[Land Unit Rate ($/m2)]]</f>
        <v>332718.55615156575</v>
      </c>
      <c r="N2329" s="244">
        <v>2021</v>
      </c>
      <c r="O2329" s="202">
        <f>ROUND(IF(Table1[[#This Row],[Valuation Year]]=2016,(Table1[[#This Row],[Total Construction Cost ($)]]+Table1[[#This Row],[Land Value]])*('General Input Sheet'!$G$38/'General Input Sheet'!$G$43),Table1[[#This Row],[Total Construction Cost ($)]]+Table1[[#This Row],[Land Value]]),0)</f>
        <v>639548</v>
      </c>
      <c r="P2329" s="123" t="str" cm="1">
        <f t="array" ref="P2329">_xlfn.IFS(Table1[[#This Row],[Asset Class]]&lt;&gt;"Local","y",P$11=$E2329,"y",Table1[[#This Row],[Asset Class]]="Local","")</f>
        <v/>
      </c>
      <c r="Q2329" s="86" t="str" cm="1">
        <f t="array" ref="Q2329">_xlfn.IFS(Table1[[#This Row],[Asset Class]]&lt;&gt;"Local","y",Q$11=$E2329,"y",Table1[[#This Row],[Asset Class]]="Local","")</f>
        <v/>
      </c>
      <c r="R2329" s="86" t="str" cm="1">
        <f t="array" ref="R2329">_xlfn.IFS(Table1[[#This Row],[Asset Class]]&lt;&gt;"Local","y",R$11=$E2329,"y",Table1[[#This Row],[Asset Class]]="Local","")</f>
        <v>y</v>
      </c>
      <c r="S2329" s="341" t="str" cm="1">
        <f t="array" ref="S2329">_xlfn.IFS(Table1[[#This Row],[Asset Class]]&lt;&gt;"Local","y",S$11=$E2329,"y",Table1[[#This Row],[Asset Class]]="Local","")</f>
        <v/>
      </c>
      <c r="T2329" s="50"/>
      <c r="U2329" s="95" t="str">
        <f>IF(Table1[[#This Row],[Asset Class]]&lt;&gt;"Local",0.25,IF(P2329="y",1,""))</f>
        <v/>
      </c>
      <c r="V2329" s="415" t="str">
        <f>IF(Table1[[#This Row],[Asset Class]]&lt;&gt;"Local",0.25,IF(Q2329="y",1,""))</f>
        <v/>
      </c>
      <c r="W2329" s="415">
        <f>IF(Table1[[#This Row],[Asset Class]]&lt;&gt;"Local",0.25,IF(R2329="y",1,""))</f>
        <v>1</v>
      </c>
      <c r="X2329" s="415" t="str">
        <f>IF(Table1[[#This Row],[Asset Class]]&lt;&gt;"Local",0.25,IF(S2329="y",1,""))</f>
        <v/>
      </c>
      <c r="Y2329" s="95">
        <f t="shared" si="216"/>
        <v>1</v>
      </c>
      <c r="Z2329" s="50"/>
      <c r="AA2329" s="257" t="str">
        <f t="shared" si="217"/>
        <v/>
      </c>
      <c r="AB2329" s="258" t="str">
        <f t="shared" si="218"/>
        <v/>
      </c>
      <c r="AC2329" s="258">
        <f t="shared" si="219"/>
        <v>639548</v>
      </c>
      <c r="AD2329" s="258" t="str">
        <f t="shared" si="220"/>
        <v/>
      </c>
      <c r="AE2329" s="259">
        <f t="shared" si="221"/>
        <v>639548</v>
      </c>
    </row>
    <row r="2330" spans="1:31">
      <c r="A2330" s="26"/>
      <c r="B2330" s="210" t="s">
        <v>4069</v>
      </c>
      <c r="C2330" s="211" t="s">
        <v>4070</v>
      </c>
      <c r="D2330" s="211" t="s">
        <v>111</v>
      </c>
      <c r="E2330" s="211" t="s">
        <v>114</v>
      </c>
      <c r="F2330" s="241" t="s">
        <v>103</v>
      </c>
      <c r="G2330" s="357">
        <v>0.5</v>
      </c>
      <c r="H2330" s="360">
        <v>6431.9175643738454</v>
      </c>
      <c r="I2330" s="365">
        <v>77.371645491830151</v>
      </c>
      <c r="J2330" s="332">
        <f>Table1[[#This Row],[Embellishment Area (m2)]]*Table1[[#This Row],[Construction Unit Rate ($/m)]]*Table1[[#This Row],[Embellishment Area Factor]]</f>
        <v>248824.0228117044</v>
      </c>
      <c r="K2330" s="246">
        <v>0</v>
      </c>
      <c r="L2330" s="337">
        <v>51.919695325664051</v>
      </c>
      <c r="M2330" s="88">
        <f>Table1[[#This Row],[Size of land (m2)]]*Table1[[#This Row],[Land Unit Rate ($/m2)]]</f>
        <v>0</v>
      </c>
      <c r="N2330" s="244">
        <v>2021</v>
      </c>
      <c r="O2330" s="202">
        <f>ROUND(IF(Table1[[#This Row],[Valuation Year]]=2016,(Table1[[#This Row],[Total Construction Cost ($)]]+Table1[[#This Row],[Land Value]])*('General Input Sheet'!$G$38/'General Input Sheet'!$G$43),Table1[[#This Row],[Total Construction Cost ($)]]+Table1[[#This Row],[Land Value]]),0)</f>
        <v>248824</v>
      </c>
      <c r="P2330" s="123" t="str" cm="1">
        <f t="array" ref="P2330">_xlfn.IFS(Table1[[#This Row],[Asset Class]]&lt;&gt;"Local","y",P$11=$E2330,"y",Table1[[#This Row],[Asset Class]]="Local","")</f>
        <v/>
      </c>
      <c r="Q2330" s="86" t="str" cm="1">
        <f t="array" ref="Q2330">_xlfn.IFS(Table1[[#This Row],[Asset Class]]&lt;&gt;"Local","y",Q$11=$E2330,"y",Table1[[#This Row],[Asset Class]]="Local","")</f>
        <v/>
      </c>
      <c r="R2330" s="86" t="str" cm="1">
        <f t="array" ref="R2330">_xlfn.IFS(Table1[[#This Row],[Asset Class]]&lt;&gt;"Local","y",R$11=$E2330,"y",Table1[[#This Row],[Asset Class]]="Local","")</f>
        <v/>
      </c>
      <c r="S2330" s="341" t="str" cm="1">
        <f t="array" ref="S2330">_xlfn.IFS(Table1[[#This Row],[Asset Class]]&lt;&gt;"Local","y",S$11=$E2330,"y",Table1[[#This Row],[Asset Class]]="Local","")</f>
        <v>y</v>
      </c>
      <c r="T2330" s="50"/>
      <c r="U2330" s="95" t="str">
        <f>IF(Table1[[#This Row],[Asset Class]]&lt;&gt;"Local",0.25,IF(P2330="y",1,""))</f>
        <v/>
      </c>
      <c r="V2330" s="415" t="str">
        <f>IF(Table1[[#This Row],[Asset Class]]&lt;&gt;"Local",0.25,IF(Q2330="y",1,""))</f>
        <v/>
      </c>
      <c r="W2330" s="415" t="str">
        <f>IF(Table1[[#This Row],[Asset Class]]&lt;&gt;"Local",0.25,IF(R2330="y",1,""))</f>
        <v/>
      </c>
      <c r="X2330" s="415">
        <f>IF(Table1[[#This Row],[Asset Class]]&lt;&gt;"Local",0.25,IF(S2330="y",1,""))</f>
        <v>1</v>
      </c>
      <c r="Y2330" s="95">
        <f t="shared" si="216"/>
        <v>1</v>
      </c>
      <c r="Z2330" s="50"/>
      <c r="AA2330" s="257" t="str">
        <f t="shared" si="217"/>
        <v/>
      </c>
      <c r="AB2330" s="258" t="str">
        <f t="shared" si="218"/>
        <v/>
      </c>
      <c r="AC2330" s="258" t="str">
        <f t="shared" si="219"/>
        <v/>
      </c>
      <c r="AD2330" s="258">
        <f t="shared" si="220"/>
        <v>248824</v>
      </c>
      <c r="AE2330" s="259">
        <f t="shared" si="221"/>
        <v>248824</v>
      </c>
    </row>
    <row r="2331" spans="1:31">
      <c r="A2331" s="26"/>
      <c r="B2331" s="210" t="s">
        <v>4071</v>
      </c>
      <c r="C2331" s="211" t="s">
        <v>4072</v>
      </c>
      <c r="D2331" s="211" t="s">
        <v>111</v>
      </c>
      <c r="E2331" s="211" t="s">
        <v>102</v>
      </c>
      <c r="F2331" s="241" t="s">
        <v>103</v>
      </c>
      <c r="G2331" s="357">
        <v>0.5</v>
      </c>
      <c r="H2331" s="360">
        <v>1337.657413233645</v>
      </c>
      <c r="I2331" s="365">
        <v>143.96305955739601</v>
      </c>
      <c r="J2331" s="332">
        <f>Table1[[#This Row],[Embellishment Area (m2)]]*Table1[[#This Row],[Construction Unit Rate ($/m)]]*Table1[[#This Row],[Embellishment Area Factor]]</f>
        <v>96286.626924373762</v>
      </c>
      <c r="K2331" s="246">
        <v>0</v>
      </c>
      <c r="L2331" s="337">
        <v>39.027494808321961</v>
      </c>
      <c r="M2331" s="88">
        <f>Table1[[#This Row],[Size of land (m2)]]*Table1[[#This Row],[Land Unit Rate ($/m2)]]</f>
        <v>0</v>
      </c>
      <c r="N2331" s="244">
        <v>2021</v>
      </c>
      <c r="O2331" s="202">
        <f>ROUND(IF(Table1[[#This Row],[Valuation Year]]=2016,(Table1[[#This Row],[Total Construction Cost ($)]]+Table1[[#This Row],[Land Value]])*('General Input Sheet'!$G$38/'General Input Sheet'!$G$43),Table1[[#This Row],[Total Construction Cost ($)]]+Table1[[#This Row],[Land Value]]),0)</f>
        <v>96287</v>
      </c>
      <c r="P2331" s="123" t="str" cm="1">
        <f t="array" ref="P2331">_xlfn.IFS(Table1[[#This Row],[Asset Class]]&lt;&gt;"Local","y",P$11=$E2331,"y",Table1[[#This Row],[Asset Class]]="Local","")</f>
        <v/>
      </c>
      <c r="Q2331" s="86" t="str" cm="1">
        <f t="array" ref="Q2331">_xlfn.IFS(Table1[[#This Row],[Asset Class]]&lt;&gt;"Local","y",Q$11=$E2331,"y",Table1[[#This Row],[Asset Class]]="Local","")</f>
        <v/>
      </c>
      <c r="R2331" s="86" t="str" cm="1">
        <f t="array" ref="R2331">_xlfn.IFS(Table1[[#This Row],[Asset Class]]&lt;&gt;"Local","y",R$11=$E2331,"y",Table1[[#This Row],[Asset Class]]="Local","")</f>
        <v>y</v>
      </c>
      <c r="S2331" s="341" t="str" cm="1">
        <f t="array" ref="S2331">_xlfn.IFS(Table1[[#This Row],[Asset Class]]&lt;&gt;"Local","y",S$11=$E2331,"y",Table1[[#This Row],[Asset Class]]="Local","")</f>
        <v/>
      </c>
      <c r="T2331" s="50"/>
      <c r="U2331" s="95" t="str">
        <f>IF(Table1[[#This Row],[Asset Class]]&lt;&gt;"Local",0.25,IF(P2331="y",1,""))</f>
        <v/>
      </c>
      <c r="V2331" s="415" t="str">
        <f>IF(Table1[[#This Row],[Asset Class]]&lt;&gt;"Local",0.25,IF(Q2331="y",1,""))</f>
        <v/>
      </c>
      <c r="W2331" s="415">
        <f>IF(Table1[[#This Row],[Asset Class]]&lt;&gt;"Local",0.25,IF(R2331="y",1,""))</f>
        <v>1</v>
      </c>
      <c r="X2331" s="415" t="str">
        <f>IF(Table1[[#This Row],[Asset Class]]&lt;&gt;"Local",0.25,IF(S2331="y",1,""))</f>
        <v/>
      </c>
      <c r="Y2331" s="95">
        <f t="shared" si="216"/>
        <v>1</v>
      </c>
      <c r="Z2331" s="50"/>
      <c r="AA2331" s="257" t="str">
        <f t="shared" si="217"/>
        <v/>
      </c>
      <c r="AB2331" s="258" t="str">
        <f t="shared" si="218"/>
        <v/>
      </c>
      <c r="AC2331" s="258">
        <f t="shared" si="219"/>
        <v>96287</v>
      </c>
      <c r="AD2331" s="258" t="str">
        <f t="shared" si="220"/>
        <v/>
      </c>
      <c r="AE2331" s="259">
        <f t="shared" si="221"/>
        <v>96287</v>
      </c>
    </row>
    <row r="2332" spans="1:31">
      <c r="A2332" s="26"/>
      <c r="B2332" s="210" t="s">
        <v>4073</v>
      </c>
      <c r="C2332" s="211" t="s">
        <v>4074</v>
      </c>
      <c r="D2332" s="211" t="s">
        <v>106</v>
      </c>
      <c r="E2332" s="211" t="s">
        <v>102</v>
      </c>
      <c r="F2332" s="241" t="s">
        <v>103</v>
      </c>
      <c r="G2332" s="357">
        <v>0.5</v>
      </c>
      <c r="H2332" s="360">
        <v>10630.692978337765</v>
      </c>
      <c r="I2332" s="365">
        <v>452.87898632773505</v>
      </c>
      <c r="J2332" s="332">
        <f>Table1[[#This Row],[Embellishment Area (m2)]]*Table1[[#This Row],[Construction Unit Rate ($/m)]]*Table1[[#This Row],[Embellishment Area Factor]]</f>
        <v>2407208.7299954891</v>
      </c>
      <c r="K2332" s="246">
        <v>0</v>
      </c>
      <c r="L2332" s="337">
        <v>140.14546069071523</v>
      </c>
      <c r="M2332" s="88">
        <f>Table1[[#This Row],[Size of land (m2)]]*Table1[[#This Row],[Land Unit Rate ($/m2)]]</f>
        <v>0</v>
      </c>
      <c r="N2332" s="244">
        <v>2021</v>
      </c>
      <c r="O2332" s="202">
        <f>ROUND(IF(Table1[[#This Row],[Valuation Year]]=2016,(Table1[[#This Row],[Total Construction Cost ($)]]+Table1[[#This Row],[Land Value]])*('General Input Sheet'!$G$38/'General Input Sheet'!$G$43),Table1[[#This Row],[Total Construction Cost ($)]]+Table1[[#This Row],[Land Value]]),0)</f>
        <v>2407209</v>
      </c>
      <c r="P2332" s="123" t="str" cm="1">
        <f t="array" ref="P2332">_xlfn.IFS(Table1[[#This Row],[Asset Class]]&lt;&gt;"Local","y",P$11=$E2332,"y",Table1[[#This Row],[Asset Class]]="Local","")</f>
        <v>y</v>
      </c>
      <c r="Q2332" s="86" t="str" cm="1">
        <f t="array" ref="Q2332">_xlfn.IFS(Table1[[#This Row],[Asset Class]]&lt;&gt;"Local","y",Q$11=$E2332,"y",Table1[[#This Row],[Asset Class]]="Local","")</f>
        <v>y</v>
      </c>
      <c r="R2332" s="86" t="str" cm="1">
        <f t="array" ref="R2332">_xlfn.IFS(Table1[[#This Row],[Asset Class]]&lt;&gt;"Local","y",R$11=$E2332,"y",Table1[[#This Row],[Asset Class]]="Local","")</f>
        <v>y</v>
      </c>
      <c r="S2332" s="341" t="str" cm="1">
        <f t="array" ref="S2332">_xlfn.IFS(Table1[[#This Row],[Asset Class]]&lt;&gt;"Local","y",S$11=$E2332,"y",Table1[[#This Row],[Asset Class]]="Local","")</f>
        <v>y</v>
      </c>
      <c r="T2332" s="50"/>
      <c r="U2332" s="95">
        <f>IF(Table1[[#This Row],[Asset Class]]&lt;&gt;"Local",0.25,IF(P2332="y",1,""))</f>
        <v>0.25</v>
      </c>
      <c r="V2332" s="415">
        <f>IF(Table1[[#This Row],[Asset Class]]&lt;&gt;"Local",0.25,IF(Q2332="y",1,""))</f>
        <v>0.25</v>
      </c>
      <c r="W2332" s="415">
        <f>IF(Table1[[#This Row],[Asset Class]]&lt;&gt;"Local",0.25,IF(R2332="y",1,""))</f>
        <v>0.25</v>
      </c>
      <c r="X2332" s="415">
        <f>IF(Table1[[#This Row],[Asset Class]]&lt;&gt;"Local",0.25,IF(S2332="y",1,""))</f>
        <v>0.25</v>
      </c>
      <c r="Y2332" s="95">
        <f t="shared" si="216"/>
        <v>1</v>
      </c>
      <c r="Z2332" s="50"/>
      <c r="AA2332" s="257">
        <f t="shared" si="217"/>
        <v>601802.25</v>
      </c>
      <c r="AB2332" s="258">
        <f t="shared" si="218"/>
        <v>601802.25</v>
      </c>
      <c r="AC2332" s="258">
        <f t="shared" si="219"/>
        <v>601802.25</v>
      </c>
      <c r="AD2332" s="258">
        <f t="shared" si="220"/>
        <v>601802.25</v>
      </c>
      <c r="AE2332" s="259">
        <f t="shared" si="221"/>
        <v>2407209</v>
      </c>
    </row>
    <row r="2333" spans="1:31">
      <c r="A2333" s="26"/>
      <c r="B2333" s="210" t="s">
        <v>4075</v>
      </c>
      <c r="C2333" s="211" t="s">
        <v>4076</v>
      </c>
      <c r="D2333" s="211" t="s">
        <v>111</v>
      </c>
      <c r="E2333" s="211" t="s">
        <v>102</v>
      </c>
      <c r="F2333" s="241" t="s">
        <v>103</v>
      </c>
      <c r="G2333" s="357">
        <v>0.5</v>
      </c>
      <c r="H2333" s="360">
        <v>2290.8259873543984</v>
      </c>
      <c r="I2333" s="365">
        <v>143.96305955739601</v>
      </c>
      <c r="J2333" s="332">
        <f>Table1[[#This Row],[Embellishment Area (m2)]]*Table1[[#This Row],[Construction Unit Rate ($/m)]]*Table1[[#This Row],[Embellishment Area Factor]]</f>
        <v>164897.15902656587</v>
      </c>
      <c r="K2333" s="246">
        <v>0</v>
      </c>
      <c r="L2333" s="337">
        <v>39.027494808321961</v>
      </c>
      <c r="M2333" s="88">
        <f>Table1[[#This Row],[Size of land (m2)]]*Table1[[#This Row],[Land Unit Rate ($/m2)]]</f>
        <v>0</v>
      </c>
      <c r="N2333" s="244">
        <v>2021</v>
      </c>
      <c r="O2333" s="202">
        <f>ROUND(IF(Table1[[#This Row],[Valuation Year]]=2016,(Table1[[#This Row],[Total Construction Cost ($)]]+Table1[[#This Row],[Land Value]])*('General Input Sheet'!$G$38/'General Input Sheet'!$G$43),Table1[[#This Row],[Total Construction Cost ($)]]+Table1[[#This Row],[Land Value]]),0)</f>
        <v>164897</v>
      </c>
      <c r="P2333" s="123" t="str" cm="1">
        <f t="array" ref="P2333">_xlfn.IFS(Table1[[#This Row],[Asset Class]]&lt;&gt;"Local","y",P$11=$E2333,"y",Table1[[#This Row],[Asset Class]]="Local","")</f>
        <v/>
      </c>
      <c r="Q2333" s="86" t="str" cm="1">
        <f t="array" ref="Q2333">_xlfn.IFS(Table1[[#This Row],[Asset Class]]&lt;&gt;"Local","y",Q$11=$E2333,"y",Table1[[#This Row],[Asset Class]]="Local","")</f>
        <v/>
      </c>
      <c r="R2333" s="86" t="str" cm="1">
        <f t="array" ref="R2333">_xlfn.IFS(Table1[[#This Row],[Asset Class]]&lt;&gt;"Local","y",R$11=$E2333,"y",Table1[[#This Row],[Asset Class]]="Local","")</f>
        <v>y</v>
      </c>
      <c r="S2333" s="341" t="str" cm="1">
        <f t="array" ref="S2333">_xlfn.IFS(Table1[[#This Row],[Asset Class]]&lt;&gt;"Local","y",S$11=$E2333,"y",Table1[[#This Row],[Asset Class]]="Local","")</f>
        <v/>
      </c>
      <c r="T2333" s="50"/>
      <c r="U2333" s="95" t="str">
        <f>IF(Table1[[#This Row],[Asset Class]]&lt;&gt;"Local",0.25,IF(P2333="y",1,""))</f>
        <v/>
      </c>
      <c r="V2333" s="415" t="str">
        <f>IF(Table1[[#This Row],[Asset Class]]&lt;&gt;"Local",0.25,IF(Q2333="y",1,""))</f>
        <v/>
      </c>
      <c r="W2333" s="415">
        <f>IF(Table1[[#This Row],[Asset Class]]&lt;&gt;"Local",0.25,IF(R2333="y",1,""))</f>
        <v>1</v>
      </c>
      <c r="X2333" s="415" t="str">
        <f>IF(Table1[[#This Row],[Asset Class]]&lt;&gt;"Local",0.25,IF(S2333="y",1,""))</f>
        <v/>
      </c>
      <c r="Y2333" s="95">
        <f t="shared" si="216"/>
        <v>1</v>
      </c>
      <c r="Z2333" s="50"/>
      <c r="AA2333" s="257" t="str">
        <f t="shared" si="217"/>
        <v/>
      </c>
      <c r="AB2333" s="258" t="str">
        <f t="shared" si="218"/>
        <v/>
      </c>
      <c r="AC2333" s="258">
        <f t="shared" si="219"/>
        <v>164897</v>
      </c>
      <c r="AD2333" s="258" t="str">
        <f t="shared" si="220"/>
        <v/>
      </c>
      <c r="AE2333" s="259">
        <f t="shared" si="221"/>
        <v>164897</v>
      </c>
    </row>
    <row r="2334" spans="1:31">
      <c r="A2334" s="26"/>
      <c r="B2334" s="210" t="s">
        <v>4077</v>
      </c>
      <c r="C2334" s="211" t="s">
        <v>4078</v>
      </c>
      <c r="D2334" s="211" t="s">
        <v>111</v>
      </c>
      <c r="E2334" s="211" t="s">
        <v>102</v>
      </c>
      <c r="F2334" s="241" t="s">
        <v>108</v>
      </c>
      <c r="G2334" s="357">
        <v>0.5</v>
      </c>
      <c r="H2334" s="360">
        <v>10171.015605084805</v>
      </c>
      <c r="I2334" s="365">
        <v>143.96305955739601</v>
      </c>
      <c r="J2334" s="332">
        <f>Table1[[#This Row],[Embellishment Area (m2)]]*Table1[[#This Row],[Construction Unit Rate ($/m)]]*Table1[[#This Row],[Embellishment Area Factor]]</f>
        <v>732125.26265701407</v>
      </c>
      <c r="K2334" s="246">
        <v>0</v>
      </c>
      <c r="L2334" s="337">
        <v>39.027494808321961</v>
      </c>
      <c r="M2334" s="88">
        <f>Table1[[#This Row],[Size of land (m2)]]*Table1[[#This Row],[Land Unit Rate ($/m2)]]</f>
        <v>0</v>
      </c>
      <c r="N2334" s="244">
        <v>2021</v>
      </c>
      <c r="O2334" s="202">
        <f>ROUND(IF(Table1[[#This Row],[Valuation Year]]=2016,(Table1[[#This Row],[Total Construction Cost ($)]]+Table1[[#This Row],[Land Value]])*('General Input Sheet'!$G$38/'General Input Sheet'!$G$43),Table1[[#This Row],[Total Construction Cost ($)]]+Table1[[#This Row],[Land Value]]),0)</f>
        <v>732125</v>
      </c>
      <c r="P2334" s="123" t="str" cm="1">
        <f t="array" ref="P2334">_xlfn.IFS(Table1[[#This Row],[Asset Class]]&lt;&gt;"Local","y",P$11=$E2334,"y",Table1[[#This Row],[Asset Class]]="Local","")</f>
        <v/>
      </c>
      <c r="Q2334" s="86" t="str" cm="1">
        <f t="array" ref="Q2334">_xlfn.IFS(Table1[[#This Row],[Asset Class]]&lt;&gt;"Local","y",Q$11=$E2334,"y",Table1[[#This Row],[Asset Class]]="Local","")</f>
        <v/>
      </c>
      <c r="R2334" s="86" t="str" cm="1">
        <f t="array" ref="R2334">_xlfn.IFS(Table1[[#This Row],[Asset Class]]&lt;&gt;"Local","y",R$11=$E2334,"y",Table1[[#This Row],[Asset Class]]="Local","")</f>
        <v>y</v>
      </c>
      <c r="S2334" s="341" t="str" cm="1">
        <f t="array" ref="S2334">_xlfn.IFS(Table1[[#This Row],[Asset Class]]&lt;&gt;"Local","y",S$11=$E2334,"y",Table1[[#This Row],[Asset Class]]="Local","")</f>
        <v/>
      </c>
      <c r="T2334" s="50"/>
      <c r="U2334" s="95" t="str">
        <f>IF(Table1[[#This Row],[Asset Class]]&lt;&gt;"Local",0.25,IF(P2334="y",1,""))</f>
        <v/>
      </c>
      <c r="V2334" s="415" t="str">
        <f>IF(Table1[[#This Row],[Asset Class]]&lt;&gt;"Local",0.25,IF(Q2334="y",1,""))</f>
        <v/>
      </c>
      <c r="W2334" s="415">
        <f>IF(Table1[[#This Row],[Asset Class]]&lt;&gt;"Local",0.25,IF(R2334="y",1,""))</f>
        <v>1</v>
      </c>
      <c r="X2334" s="415" t="str">
        <f>IF(Table1[[#This Row],[Asset Class]]&lt;&gt;"Local",0.25,IF(S2334="y",1,""))</f>
        <v/>
      </c>
      <c r="Y2334" s="95">
        <f t="shared" si="216"/>
        <v>1</v>
      </c>
      <c r="Z2334" s="50"/>
      <c r="AA2334" s="257" t="str">
        <f t="shared" si="217"/>
        <v/>
      </c>
      <c r="AB2334" s="258" t="str">
        <f t="shared" si="218"/>
        <v/>
      </c>
      <c r="AC2334" s="258">
        <f t="shared" si="219"/>
        <v>732125</v>
      </c>
      <c r="AD2334" s="258" t="str">
        <f t="shared" si="220"/>
        <v/>
      </c>
      <c r="AE2334" s="259">
        <f t="shared" si="221"/>
        <v>732125</v>
      </c>
    </row>
    <row r="2335" spans="1:31">
      <c r="A2335" s="26"/>
      <c r="B2335" s="210" t="s">
        <v>4079</v>
      </c>
      <c r="C2335" s="211" t="s">
        <v>4080</v>
      </c>
      <c r="D2335" s="211" t="s">
        <v>111</v>
      </c>
      <c r="E2335" s="211" t="s">
        <v>102</v>
      </c>
      <c r="F2335" s="241" t="s">
        <v>103</v>
      </c>
      <c r="G2335" s="357">
        <v>0.5</v>
      </c>
      <c r="H2335" s="360">
        <v>6413.9135308969499</v>
      </c>
      <c r="I2335" s="365">
        <v>143.96305955739601</v>
      </c>
      <c r="J2335" s="332">
        <f>Table1[[#This Row],[Embellishment Area (m2)]]*Table1[[#This Row],[Construction Unit Rate ($/m)]]*Table1[[#This Row],[Embellishment Area Factor]]</f>
        <v>461683.30782225286</v>
      </c>
      <c r="K2335" s="246">
        <v>0</v>
      </c>
      <c r="L2335" s="337">
        <v>39.027494808321961</v>
      </c>
      <c r="M2335" s="88">
        <f>Table1[[#This Row],[Size of land (m2)]]*Table1[[#This Row],[Land Unit Rate ($/m2)]]</f>
        <v>0</v>
      </c>
      <c r="N2335" s="244">
        <v>2021</v>
      </c>
      <c r="O2335" s="202">
        <f>ROUND(IF(Table1[[#This Row],[Valuation Year]]=2016,(Table1[[#This Row],[Total Construction Cost ($)]]+Table1[[#This Row],[Land Value]])*('General Input Sheet'!$G$38/'General Input Sheet'!$G$43),Table1[[#This Row],[Total Construction Cost ($)]]+Table1[[#This Row],[Land Value]]),0)</f>
        <v>461683</v>
      </c>
      <c r="P2335" s="123" t="str" cm="1">
        <f t="array" ref="P2335">_xlfn.IFS(Table1[[#This Row],[Asset Class]]&lt;&gt;"Local","y",P$11=$E2335,"y",Table1[[#This Row],[Asset Class]]="Local","")</f>
        <v/>
      </c>
      <c r="Q2335" s="86" t="str" cm="1">
        <f t="array" ref="Q2335">_xlfn.IFS(Table1[[#This Row],[Asset Class]]&lt;&gt;"Local","y",Q$11=$E2335,"y",Table1[[#This Row],[Asset Class]]="Local","")</f>
        <v/>
      </c>
      <c r="R2335" s="86" t="str" cm="1">
        <f t="array" ref="R2335">_xlfn.IFS(Table1[[#This Row],[Asset Class]]&lt;&gt;"Local","y",R$11=$E2335,"y",Table1[[#This Row],[Asset Class]]="Local","")</f>
        <v>y</v>
      </c>
      <c r="S2335" s="341" t="str" cm="1">
        <f t="array" ref="S2335">_xlfn.IFS(Table1[[#This Row],[Asset Class]]&lt;&gt;"Local","y",S$11=$E2335,"y",Table1[[#This Row],[Asset Class]]="Local","")</f>
        <v/>
      </c>
      <c r="T2335" s="50"/>
      <c r="U2335" s="95" t="str">
        <f>IF(Table1[[#This Row],[Asset Class]]&lt;&gt;"Local",0.25,IF(P2335="y",1,""))</f>
        <v/>
      </c>
      <c r="V2335" s="415" t="str">
        <f>IF(Table1[[#This Row],[Asset Class]]&lt;&gt;"Local",0.25,IF(Q2335="y",1,""))</f>
        <v/>
      </c>
      <c r="W2335" s="415">
        <f>IF(Table1[[#This Row],[Asset Class]]&lt;&gt;"Local",0.25,IF(R2335="y",1,""))</f>
        <v>1</v>
      </c>
      <c r="X2335" s="415" t="str">
        <f>IF(Table1[[#This Row],[Asset Class]]&lt;&gt;"Local",0.25,IF(S2335="y",1,""))</f>
        <v/>
      </c>
      <c r="Y2335" s="95">
        <f t="shared" si="216"/>
        <v>1</v>
      </c>
      <c r="Z2335" s="50"/>
      <c r="AA2335" s="257" t="str">
        <f t="shared" si="217"/>
        <v/>
      </c>
      <c r="AB2335" s="258" t="str">
        <f t="shared" si="218"/>
        <v/>
      </c>
      <c r="AC2335" s="258">
        <f t="shared" si="219"/>
        <v>461683</v>
      </c>
      <c r="AD2335" s="258" t="str">
        <f t="shared" si="220"/>
        <v/>
      </c>
      <c r="AE2335" s="259">
        <f t="shared" si="221"/>
        <v>461683</v>
      </c>
    </row>
    <row r="2336" spans="1:31">
      <c r="A2336" s="26"/>
      <c r="B2336" s="210" t="s">
        <v>4081</v>
      </c>
      <c r="C2336" s="211" t="s">
        <v>4082</v>
      </c>
      <c r="D2336" s="211" t="s">
        <v>106</v>
      </c>
      <c r="E2336" s="211" t="s">
        <v>114</v>
      </c>
      <c r="F2336" s="241" t="s">
        <v>108</v>
      </c>
      <c r="G2336" s="357">
        <v>0.5</v>
      </c>
      <c r="H2336" s="360">
        <v>6297.8132936261654</v>
      </c>
      <c r="I2336" s="365">
        <v>566.28724924743767</v>
      </c>
      <c r="J2336" s="332">
        <f>Table1[[#This Row],[Embellishment Area (m2)]]*Table1[[#This Row],[Construction Unit Rate ($/m)]]*Table1[[#This Row],[Embellishment Area Factor]]</f>
        <v>1783185.6831607535</v>
      </c>
      <c r="K2336" s="246">
        <v>0</v>
      </c>
      <c r="L2336" s="337">
        <v>75.676903388107434</v>
      </c>
      <c r="M2336" s="88">
        <f>Table1[[#This Row],[Size of land (m2)]]*Table1[[#This Row],[Land Unit Rate ($/m2)]]</f>
        <v>0</v>
      </c>
      <c r="N2336" s="244">
        <v>2021</v>
      </c>
      <c r="O2336" s="202">
        <f>ROUND(IF(Table1[[#This Row],[Valuation Year]]=2016,(Table1[[#This Row],[Total Construction Cost ($)]]+Table1[[#This Row],[Land Value]])*('General Input Sheet'!$G$38/'General Input Sheet'!$G$43),Table1[[#This Row],[Total Construction Cost ($)]]+Table1[[#This Row],[Land Value]]),0)</f>
        <v>1783186</v>
      </c>
      <c r="P2336" s="123" t="str" cm="1">
        <f t="array" ref="P2336">_xlfn.IFS(Table1[[#This Row],[Asset Class]]&lt;&gt;"Local","y",P$11=$E2336,"y",Table1[[#This Row],[Asset Class]]="Local","")</f>
        <v>y</v>
      </c>
      <c r="Q2336" s="86" t="str" cm="1">
        <f t="array" ref="Q2336">_xlfn.IFS(Table1[[#This Row],[Asset Class]]&lt;&gt;"Local","y",Q$11=$E2336,"y",Table1[[#This Row],[Asset Class]]="Local","")</f>
        <v>y</v>
      </c>
      <c r="R2336" s="86" t="str" cm="1">
        <f t="array" ref="R2336">_xlfn.IFS(Table1[[#This Row],[Asset Class]]&lt;&gt;"Local","y",R$11=$E2336,"y",Table1[[#This Row],[Asset Class]]="Local","")</f>
        <v>y</v>
      </c>
      <c r="S2336" s="341" t="str" cm="1">
        <f t="array" ref="S2336">_xlfn.IFS(Table1[[#This Row],[Asset Class]]&lt;&gt;"Local","y",S$11=$E2336,"y",Table1[[#This Row],[Asset Class]]="Local","")</f>
        <v>y</v>
      </c>
      <c r="T2336" s="50"/>
      <c r="U2336" s="95">
        <f>IF(Table1[[#This Row],[Asset Class]]&lt;&gt;"Local",0.25,IF(P2336="y",1,""))</f>
        <v>0.25</v>
      </c>
      <c r="V2336" s="415">
        <f>IF(Table1[[#This Row],[Asset Class]]&lt;&gt;"Local",0.25,IF(Q2336="y",1,""))</f>
        <v>0.25</v>
      </c>
      <c r="W2336" s="415">
        <f>IF(Table1[[#This Row],[Asset Class]]&lt;&gt;"Local",0.25,IF(R2336="y",1,""))</f>
        <v>0.25</v>
      </c>
      <c r="X2336" s="415">
        <f>IF(Table1[[#This Row],[Asset Class]]&lt;&gt;"Local",0.25,IF(S2336="y",1,""))</f>
        <v>0.25</v>
      </c>
      <c r="Y2336" s="95">
        <f t="shared" si="216"/>
        <v>1</v>
      </c>
      <c r="Z2336" s="50"/>
      <c r="AA2336" s="257">
        <f t="shared" si="217"/>
        <v>445796.5</v>
      </c>
      <c r="AB2336" s="258">
        <f t="shared" si="218"/>
        <v>445796.5</v>
      </c>
      <c r="AC2336" s="258">
        <f t="shared" si="219"/>
        <v>445796.5</v>
      </c>
      <c r="AD2336" s="258">
        <f t="shared" si="220"/>
        <v>445796.5</v>
      </c>
      <c r="AE2336" s="259">
        <f t="shared" si="221"/>
        <v>1783186</v>
      </c>
    </row>
    <row r="2337" spans="1:31">
      <c r="A2337" s="26"/>
      <c r="B2337" s="210" t="s">
        <v>4083</v>
      </c>
      <c r="C2337" s="211" t="s">
        <v>4084</v>
      </c>
      <c r="D2337" s="211" t="s">
        <v>111</v>
      </c>
      <c r="E2337" s="211" t="s">
        <v>114</v>
      </c>
      <c r="F2337" s="241" t="s">
        <v>103</v>
      </c>
      <c r="G2337" s="357">
        <v>0.5</v>
      </c>
      <c r="H2337" s="360">
        <v>1416.1836710587429</v>
      </c>
      <c r="I2337" s="365">
        <v>77.371645491830151</v>
      </c>
      <c r="J2337" s="332">
        <f>Table1[[#This Row],[Embellishment Area (m2)]]*Table1[[#This Row],[Construction Unit Rate ($/m)]]*Table1[[#This Row],[Embellishment Area Factor]]</f>
        <v>54786.230474237833</v>
      </c>
      <c r="K2337" s="246">
        <v>0</v>
      </c>
      <c r="L2337" s="337">
        <v>51.919695325664051</v>
      </c>
      <c r="M2337" s="88">
        <f>Table1[[#This Row],[Size of land (m2)]]*Table1[[#This Row],[Land Unit Rate ($/m2)]]</f>
        <v>0</v>
      </c>
      <c r="N2337" s="244">
        <v>2021</v>
      </c>
      <c r="O2337" s="202">
        <f>ROUND(IF(Table1[[#This Row],[Valuation Year]]=2016,(Table1[[#This Row],[Total Construction Cost ($)]]+Table1[[#This Row],[Land Value]])*('General Input Sheet'!$G$38/'General Input Sheet'!$G$43),Table1[[#This Row],[Total Construction Cost ($)]]+Table1[[#This Row],[Land Value]]),0)</f>
        <v>54786</v>
      </c>
      <c r="P2337" s="123" t="str" cm="1">
        <f t="array" ref="P2337">_xlfn.IFS(Table1[[#This Row],[Asset Class]]&lt;&gt;"Local","y",P$11=$E2337,"y",Table1[[#This Row],[Asset Class]]="Local","")</f>
        <v/>
      </c>
      <c r="Q2337" s="86" t="str" cm="1">
        <f t="array" ref="Q2337">_xlfn.IFS(Table1[[#This Row],[Asset Class]]&lt;&gt;"Local","y",Q$11=$E2337,"y",Table1[[#This Row],[Asset Class]]="Local","")</f>
        <v/>
      </c>
      <c r="R2337" s="86" t="str" cm="1">
        <f t="array" ref="R2337">_xlfn.IFS(Table1[[#This Row],[Asset Class]]&lt;&gt;"Local","y",R$11=$E2337,"y",Table1[[#This Row],[Asset Class]]="Local","")</f>
        <v/>
      </c>
      <c r="S2337" s="341" t="str" cm="1">
        <f t="array" ref="S2337">_xlfn.IFS(Table1[[#This Row],[Asset Class]]&lt;&gt;"Local","y",S$11=$E2337,"y",Table1[[#This Row],[Asset Class]]="Local","")</f>
        <v>y</v>
      </c>
      <c r="T2337" s="50"/>
      <c r="U2337" s="95" t="str">
        <f>IF(Table1[[#This Row],[Asset Class]]&lt;&gt;"Local",0.25,IF(P2337="y",1,""))</f>
        <v/>
      </c>
      <c r="V2337" s="415" t="str">
        <f>IF(Table1[[#This Row],[Asset Class]]&lt;&gt;"Local",0.25,IF(Q2337="y",1,""))</f>
        <v/>
      </c>
      <c r="W2337" s="415" t="str">
        <f>IF(Table1[[#This Row],[Asset Class]]&lt;&gt;"Local",0.25,IF(R2337="y",1,""))</f>
        <v/>
      </c>
      <c r="X2337" s="415">
        <f>IF(Table1[[#This Row],[Asset Class]]&lt;&gt;"Local",0.25,IF(S2337="y",1,""))</f>
        <v>1</v>
      </c>
      <c r="Y2337" s="95">
        <f t="shared" si="216"/>
        <v>1</v>
      </c>
      <c r="Z2337" s="50"/>
      <c r="AA2337" s="257" t="str">
        <f t="shared" si="217"/>
        <v/>
      </c>
      <c r="AB2337" s="258" t="str">
        <f t="shared" si="218"/>
        <v/>
      </c>
      <c r="AC2337" s="258" t="str">
        <f t="shared" si="219"/>
        <v/>
      </c>
      <c r="AD2337" s="258">
        <f t="shared" si="220"/>
        <v>54786</v>
      </c>
      <c r="AE2337" s="259">
        <f t="shared" si="221"/>
        <v>54786</v>
      </c>
    </row>
    <row r="2338" spans="1:31">
      <c r="A2338" s="26"/>
      <c r="B2338" s="210" t="s">
        <v>4085</v>
      </c>
      <c r="C2338" s="211" t="s">
        <v>4086</v>
      </c>
      <c r="D2338" s="211" t="s">
        <v>111</v>
      </c>
      <c r="E2338" s="211" t="s">
        <v>107</v>
      </c>
      <c r="F2338" s="241" t="s">
        <v>108</v>
      </c>
      <c r="G2338" s="357">
        <v>0.5</v>
      </c>
      <c r="H2338" s="360">
        <v>10731.82832349252</v>
      </c>
      <c r="I2338" s="365">
        <v>111.62041035606889</v>
      </c>
      <c r="J2338" s="332">
        <f>Table1[[#This Row],[Embellishment Area (m2)]]*Table1[[#This Row],[Construction Unit Rate ($/m)]]*Table1[[#This Row],[Embellishment Area Factor]]</f>
        <v>598945.54066955892</v>
      </c>
      <c r="K2338" s="246">
        <v>0</v>
      </c>
      <c r="L2338" s="337">
        <v>66.125722619436161</v>
      </c>
      <c r="M2338" s="88">
        <f>Table1[[#This Row],[Size of land (m2)]]*Table1[[#This Row],[Land Unit Rate ($/m2)]]</f>
        <v>0</v>
      </c>
      <c r="N2338" s="244">
        <v>2021</v>
      </c>
      <c r="O2338" s="202">
        <f>ROUND(IF(Table1[[#This Row],[Valuation Year]]=2016,(Table1[[#This Row],[Total Construction Cost ($)]]+Table1[[#This Row],[Land Value]])*('General Input Sheet'!$G$38/'General Input Sheet'!$G$43),Table1[[#This Row],[Total Construction Cost ($)]]+Table1[[#This Row],[Land Value]]),0)</f>
        <v>598946</v>
      </c>
      <c r="P2338" s="123" t="str" cm="1">
        <f t="array" ref="P2338">_xlfn.IFS(Table1[[#This Row],[Asset Class]]&lt;&gt;"Local","y",P$11=$E2338,"y",Table1[[#This Row],[Asset Class]]="Local","")</f>
        <v>y</v>
      </c>
      <c r="Q2338" s="86" t="str" cm="1">
        <f t="array" ref="Q2338">_xlfn.IFS(Table1[[#This Row],[Asset Class]]&lt;&gt;"Local","y",Q$11=$E2338,"y",Table1[[#This Row],[Asset Class]]="Local","")</f>
        <v/>
      </c>
      <c r="R2338" s="86" t="str" cm="1">
        <f t="array" ref="R2338">_xlfn.IFS(Table1[[#This Row],[Asset Class]]&lt;&gt;"Local","y",R$11=$E2338,"y",Table1[[#This Row],[Asset Class]]="Local","")</f>
        <v/>
      </c>
      <c r="S2338" s="341" t="str" cm="1">
        <f t="array" ref="S2338">_xlfn.IFS(Table1[[#This Row],[Asset Class]]&lt;&gt;"Local","y",S$11=$E2338,"y",Table1[[#This Row],[Asset Class]]="Local","")</f>
        <v/>
      </c>
      <c r="T2338" s="50"/>
      <c r="U2338" s="95">
        <f>IF(Table1[[#This Row],[Asset Class]]&lt;&gt;"Local",0.25,IF(P2338="y",1,""))</f>
        <v>1</v>
      </c>
      <c r="V2338" s="415" t="str">
        <f>IF(Table1[[#This Row],[Asset Class]]&lt;&gt;"Local",0.25,IF(Q2338="y",1,""))</f>
        <v/>
      </c>
      <c r="W2338" s="415" t="str">
        <f>IF(Table1[[#This Row],[Asset Class]]&lt;&gt;"Local",0.25,IF(R2338="y",1,""))</f>
        <v/>
      </c>
      <c r="X2338" s="415" t="str">
        <f>IF(Table1[[#This Row],[Asset Class]]&lt;&gt;"Local",0.25,IF(S2338="y",1,""))</f>
        <v/>
      </c>
      <c r="Y2338" s="95">
        <f t="shared" si="216"/>
        <v>1</v>
      </c>
      <c r="Z2338" s="50"/>
      <c r="AA2338" s="257">
        <f t="shared" si="217"/>
        <v>598946</v>
      </c>
      <c r="AB2338" s="258" t="str">
        <f t="shared" si="218"/>
        <v/>
      </c>
      <c r="AC2338" s="258" t="str">
        <f t="shared" si="219"/>
        <v/>
      </c>
      <c r="AD2338" s="258" t="str">
        <f t="shared" si="220"/>
        <v/>
      </c>
      <c r="AE2338" s="259">
        <f t="shared" si="221"/>
        <v>598946</v>
      </c>
    </row>
    <row r="2339" spans="1:31">
      <c r="A2339" s="26"/>
      <c r="B2339" s="210" t="s">
        <v>4087</v>
      </c>
      <c r="C2339" s="211" t="s">
        <v>4088</v>
      </c>
      <c r="D2339" s="211" t="s">
        <v>106</v>
      </c>
      <c r="E2339" s="211" t="s">
        <v>102</v>
      </c>
      <c r="F2339" s="241" t="s">
        <v>108</v>
      </c>
      <c r="G2339" s="357">
        <v>0.5</v>
      </c>
      <c r="H2339" s="360">
        <v>32676.084339360779</v>
      </c>
      <c r="I2339" s="365">
        <v>452.87898632773505</v>
      </c>
      <c r="J2339" s="332">
        <f>Table1[[#This Row],[Embellishment Area (m2)]]*Table1[[#This Row],[Construction Unit Rate ($/m)]]*Table1[[#This Row],[Embellishment Area Factor]]</f>
        <v>7399155.9763846435</v>
      </c>
      <c r="K2339" s="246">
        <v>65352.168678721559</v>
      </c>
      <c r="L2339" s="337">
        <v>140.14546069071523</v>
      </c>
      <c r="M2339" s="88">
        <f>Table1[[#This Row],[Size of land (m2)]]*Table1[[#This Row],[Land Unit Rate ($/m2)]]</f>
        <v>9158809.7866167631</v>
      </c>
      <c r="N2339" s="244">
        <v>2021</v>
      </c>
      <c r="O2339" s="202">
        <f>ROUND(IF(Table1[[#This Row],[Valuation Year]]=2016,(Table1[[#This Row],[Total Construction Cost ($)]]+Table1[[#This Row],[Land Value]])*('General Input Sheet'!$G$38/'General Input Sheet'!$G$43),Table1[[#This Row],[Total Construction Cost ($)]]+Table1[[#This Row],[Land Value]]),0)</f>
        <v>16557966</v>
      </c>
      <c r="P2339" s="123" t="str" cm="1">
        <f t="array" ref="P2339">_xlfn.IFS(Table1[[#This Row],[Asset Class]]&lt;&gt;"Local","y",P$11=$E2339,"y",Table1[[#This Row],[Asset Class]]="Local","")</f>
        <v>y</v>
      </c>
      <c r="Q2339" s="86" t="str" cm="1">
        <f t="array" ref="Q2339">_xlfn.IFS(Table1[[#This Row],[Asset Class]]&lt;&gt;"Local","y",Q$11=$E2339,"y",Table1[[#This Row],[Asset Class]]="Local","")</f>
        <v>y</v>
      </c>
      <c r="R2339" s="86" t="str" cm="1">
        <f t="array" ref="R2339">_xlfn.IFS(Table1[[#This Row],[Asset Class]]&lt;&gt;"Local","y",R$11=$E2339,"y",Table1[[#This Row],[Asset Class]]="Local","")</f>
        <v>y</v>
      </c>
      <c r="S2339" s="341" t="str" cm="1">
        <f t="array" ref="S2339">_xlfn.IFS(Table1[[#This Row],[Asset Class]]&lt;&gt;"Local","y",S$11=$E2339,"y",Table1[[#This Row],[Asset Class]]="Local","")</f>
        <v>y</v>
      </c>
      <c r="T2339" s="50"/>
      <c r="U2339" s="95">
        <f>IF(Table1[[#This Row],[Asset Class]]&lt;&gt;"Local",0.25,IF(P2339="y",1,""))</f>
        <v>0.25</v>
      </c>
      <c r="V2339" s="415">
        <f>IF(Table1[[#This Row],[Asset Class]]&lt;&gt;"Local",0.25,IF(Q2339="y",1,""))</f>
        <v>0.25</v>
      </c>
      <c r="W2339" s="415">
        <f>IF(Table1[[#This Row],[Asset Class]]&lt;&gt;"Local",0.25,IF(R2339="y",1,""))</f>
        <v>0.25</v>
      </c>
      <c r="X2339" s="415">
        <f>IF(Table1[[#This Row],[Asset Class]]&lt;&gt;"Local",0.25,IF(S2339="y",1,""))</f>
        <v>0.25</v>
      </c>
      <c r="Y2339" s="95">
        <f t="shared" si="216"/>
        <v>1</v>
      </c>
      <c r="Z2339" s="50"/>
      <c r="AA2339" s="257">
        <f t="shared" si="217"/>
        <v>4139491.5</v>
      </c>
      <c r="AB2339" s="258">
        <f t="shared" si="218"/>
        <v>4139491.5</v>
      </c>
      <c r="AC2339" s="258">
        <f t="shared" si="219"/>
        <v>4139491.5</v>
      </c>
      <c r="AD2339" s="258">
        <f t="shared" si="220"/>
        <v>4139491.5</v>
      </c>
      <c r="AE2339" s="259">
        <f t="shared" si="221"/>
        <v>16557966</v>
      </c>
    </row>
    <row r="2340" spans="1:31">
      <c r="A2340" s="26"/>
      <c r="B2340" s="210" t="s">
        <v>4087</v>
      </c>
      <c r="C2340" s="211" t="s">
        <v>4089</v>
      </c>
      <c r="D2340" s="211" t="s">
        <v>106</v>
      </c>
      <c r="E2340" s="211" t="s">
        <v>102</v>
      </c>
      <c r="F2340" s="241" t="s">
        <v>131</v>
      </c>
      <c r="G2340" s="357">
        <v>0.5</v>
      </c>
      <c r="H2340" s="360">
        <v>9978.9839723359746</v>
      </c>
      <c r="I2340" s="365">
        <v>452.87898632773505</v>
      </c>
      <c r="J2340" s="332">
        <f>Table1[[#This Row],[Embellishment Area (m2)]]*Table1[[#This Row],[Construction Unit Rate ($/m)]]*Table1[[#This Row],[Embellishment Area Factor]]</f>
        <v>2259636.0729861157</v>
      </c>
      <c r="K2340" s="246">
        <v>19957.967944671949</v>
      </c>
      <c r="L2340" s="337">
        <v>140.14546069071523</v>
      </c>
      <c r="M2340" s="88">
        <f>Table1[[#This Row],[Size of land (m2)]]*Table1[[#This Row],[Land Unit Rate ($/m2)]]</f>
        <v>2797018.6120565771</v>
      </c>
      <c r="N2340" s="244">
        <v>2021</v>
      </c>
      <c r="O2340" s="202">
        <f>ROUND(IF(Table1[[#This Row],[Valuation Year]]=2016,(Table1[[#This Row],[Total Construction Cost ($)]]+Table1[[#This Row],[Land Value]])*('General Input Sheet'!$G$38/'General Input Sheet'!$G$43),Table1[[#This Row],[Total Construction Cost ($)]]+Table1[[#This Row],[Land Value]]),0)</f>
        <v>5056655</v>
      </c>
      <c r="P2340" s="123" t="str" cm="1">
        <f t="array" ref="P2340">_xlfn.IFS(Table1[[#This Row],[Asset Class]]&lt;&gt;"Local","y",P$11=$E2340,"y",Table1[[#This Row],[Asset Class]]="Local","")</f>
        <v>y</v>
      </c>
      <c r="Q2340" s="86" t="str" cm="1">
        <f t="array" ref="Q2340">_xlfn.IFS(Table1[[#This Row],[Asset Class]]&lt;&gt;"Local","y",Q$11=$E2340,"y",Table1[[#This Row],[Asset Class]]="Local","")</f>
        <v>y</v>
      </c>
      <c r="R2340" s="86" t="str" cm="1">
        <f t="array" ref="R2340">_xlfn.IFS(Table1[[#This Row],[Asset Class]]&lt;&gt;"Local","y",R$11=$E2340,"y",Table1[[#This Row],[Asset Class]]="Local","")</f>
        <v>y</v>
      </c>
      <c r="S2340" s="341" t="str" cm="1">
        <f t="array" ref="S2340">_xlfn.IFS(Table1[[#This Row],[Asset Class]]&lt;&gt;"Local","y",S$11=$E2340,"y",Table1[[#This Row],[Asset Class]]="Local","")</f>
        <v>y</v>
      </c>
      <c r="T2340" s="50"/>
      <c r="U2340" s="95">
        <f>IF(Table1[[#This Row],[Asset Class]]&lt;&gt;"Local",0.25,IF(P2340="y",1,""))</f>
        <v>0.25</v>
      </c>
      <c r="V2340" s="415">
        <f>IF(Table1[[#This Row],[Asset Class]]&lt;&gt;"Local",0.25,IF(Q2340="y",1,""))</f>
        <v>0.25</v>
      </c>
      <c r="W2340" s="415">
        <f>IF(Table1[[#This Row],[Asset Class]]&lt;&gt;"Local",0.25,IF(R2340="y",1,""))</f>
        <v>0.25</v>
      </c>
      <c r="X2340" s="415">
        <f>IF(Table1[[#This Row],[Asset Class]]&lt;&gt;"Local",0.25,IF(S2340="y",1,""))</f>
        <v>0.25</v>
      </c>
      <c r="Y2340" s="95">
        <f t="shared" si="216"/>
        <v>1</v>
      </c>
      <c r="Z2340" s="50"/>
      <c r="AA2340" s="257">
        <f t="shared" si="217"/>
        <v>1264163.75</v>
      </c>
      <c r="AB2340" s="258">
        <f t="shared" si="218"/>
        <v>1264163.75</v>
      </c>
      <c r="AC2340" s="258">
        <f t="shared" si="219"/>
        <v>1264163.75</v>
      </c>
      <c r="AD2340" s="258">
        <f t="shared" si="220"/>
        <v>1264163.75</v>
      </c>
      <c r="AE2340" s="259">
        <f t="shared" si="221"/>
        <v>5056655</v>
      </c>
    </row>
    <row r="2341" spans="1:31">
      <c r="A2341" s="26"/>
      <c r="B2341" s="210" t="s">
        <v>4087</v>
      </c>
      <c r="C2341" s="211" t="s">
        <v>4090</v>
      </c>
      <c r="D2341" s="211" t="s">
        <v>106</v>
      </c>
      <c r="E2341" s="211" t="s">
        <v>102</v>
      </c>
      <c r="F2341" s="241" t="s">
        <v>103</v>
      </c>
      <c r="G2341" s="357">
        <v>0.5</v>
      </c>
      <c r="H2341" s="360">
        <v>8051.5794192915346</v>
      </c>
      <c r="I2341" s="365">
        <v>452.87898632773505</v>
      </c>
      <c r="J2341" s="332">
        <f>Table1[[#This Row],[Embellishment Area (m2)]]*Table1[[#This Row],[Construction Unit Rate ($/m)]]*Table1[[#This Row],[Embellishment Area Factor]]</f>
        <v>1823195.5628730019</v>
      </c>
      <c r="K2341" s="246">
        <v>16103.158838583069</v>
      </c>
      <c r="L2341" s="337">
        <v>140.14546069071523</v>
      </c>
      <c r="M2341" s="88">
        <f>Table1[[#This Row],[Size of land (m2)]]*Table1[[#This Row],[Land Unit Rate ($/m2)]]</f>
        <v>2256784.6140089869</v>
      </c>
      <c r="N2341" s="244">
        <v>2021</v>
      </c>
      <c r="O2341" s="202">
        <f>ROUND(IF(Table1[[#This Row],[Valuation Year]]=2016,(Table1[[#This Row],[Total Construction Cost ($)]]+Table1[[#This Row],[Land Value]])*('General Input Sheet'!$G$38/'General Input Sheet'!$G$43),Table1[[#This Row],[Total Construction Cost ($)]]+Table1[[#This Row],[Land Value]]),0)</f>
        <v>4079980</v>
      </c>
      <c r="P2341" s="123" t="str" cm="1">
        <f t="array" ref="P2341">_xlfn.IFS(Table1[[#This Row],[Asset Class]]&lt;&gt;"Local","y",P$11=$E2341,"y",Table1[[#This Row],[Asset Class]]="Local","")</f>
        <v>y</v>
      </c>
      <c r="Q2341" s="86" t="str" cm="1">
        <f t="array" ref="Q2341">_xlfn.IFS(Table1[[#This Row],[Asset Class]]&lt;&gt;"Local","y",Q$11=$E2341,"y",Table1[[#This Row],[Asset Class]]="Local","")</f>
        <v>y</v>
      </c>
      <c r="R2341" s="86" t="str" cm="1">
        <f t="array" ref="R2341">_xlfn.IFS(Table1[[#This Row],[Asset Class]]&lt;&gt;"Local","y",R$11=$E2341,"y",Table1[[#This Row],[Asset Class]]="Local","")</f>
        <v>y</v>
      </c>
      <c r="S2341" s="341" t="str" cm="1">
        <f t="array" ref="S2341">_xlfn.IFS(Table1[[#This Row],[Asset Class]]&lt;&gt;"Local","y",S$11=$E2341,"y",Table1[[#This Row],[Asset Class]]="Local","")</f>
        <v>y</v>
      </c>
      <c r="T2341" s="50"/>
      <c r="U2341" s="95">
        <f>IF(Table1[[#This Row],[Asset Class]]&lt;&gt;"Local",0.25,IF(P2341="y",1,""))</f>
        <v>0.25</v>
      </c>
      <c r="V2341" s="415">
        <f>IF(Table1[[#This Row],[Asset Class]]&lt;&gt;"Local",0.25,IF(Q2341="y",1,""))</f>
        <v>0.25</v>
      </c>
      <c r="W2341" s="415">
        <f>IF(Table1[[#This Row],[Asset Class]]&lt;&gt;"Local",0.25,IF(R2341="y",1,""))</f>
        <v>0.25</v>
      </c>
      <c r="X2341" s="415">
        <f>IF(Table1[[#This Row],[Asset Class]]&lt;&gt;"Local",0.25,IF(S2341="y",1,""))</f>
        <v>0.25</v>
      </c>
      <c r="Y2341" s="95">
        <f t="shared" si="216"/>
        <v>1</v>
      </c>
      <c r="Z2341" s="50"/>
      <c r="AA2341" s="257">
        <f t="shared" si="217"/>
        <v>1019995</v>
      </c>
      <c r="AB2341" s="258">
        <f t="shared" si="218"/>
        <v>1019995</v>
      </c>
      <c r="AC2341" s="258">
        <f t="shared" si="219"/>
        <v>1019995</v>
      </c>
      <c r="AD2341" s="258">
        <f t="shared" si="220"/>
        <v>1019995</v>
      </c>
      <c r="AE2341" s="259">
        <f t="shared" si="221"/>
        <v>4079980</v>
      </c>
    </row>
    <row r="2342" spans="1:31">
      <c r="A2342" s="26"/>
      <c r="B2342" s="210" t="s">
        <v>4091</v>
      </c>
      <c r="C2342" s="211" t="s">
        <v>4092</v>
      </c>
      <c r="D2342" s="211" t="s">
        <v>111</v>
      </c>
      <c r="E2342" s="211" t="s">
        <v>107</v>
      </c>
      <c r="F2342" s="241" t="s">
        <v>103</v>
      </c>
      <c r="G2342" s="357">
        <v>0.5</v>
      </c>
      <c r="H2342" s="360">
        <v>1843.7083908692739</v>
      </c>
      <c r="I2342" s="365">
        <v>111.62041035606889</v>
      </c>
      <c r="J2342" s="332">
        <f>Table1[[#This Row],[Embellishment Area (m2)]]*Table1[[#This Row],[Construction Unit Rate ($/m)]]*Table1[[#This Row],[Embellishment Area Factor]]</f>
        <v>102897.7435828779</v>
      </c>
      <c r="K2342" s="246">
        <v>0</v>
      </c>
      <c r="L2342" s="337">
        <v>66.125722619436161</v>
      </c>
      <c r="M2342" s="88">
        <f>Table1[[#This Row],[Size of land (m2)]]*Table1[[#This Row],[Land Unit Rate ($/m2)]]</f>
        <v>0</v>
      </c>
      <c r="N2342" s="244">
        <v>2021</v>
      </c>
      <c r="O2342" s="202">
        <f>ROUND(IF(Table1[[#This Row],[Valuation Year]]=2016,(Table1[[#This Row],[Total Construction Cost ($)]]+Table1[[#This Row],[Land Value]])*('General Input Sheet'!$G$38/'General Input Sheet'!$G$43),Table1[[#This Row],[Total Construction Cost ($)]]+Table1[[#This Row],[Land Value]]),0)</f>
        <v>102898</v>
      </c>
      <c r="P2342" s="123" t="str" cm="1">
        <f t="array" ref="P2342">_xlfn.IFS(Table1[[#This Row],[Asset Class]]&lt;&gt;"Local","y",P$11=$E2342,"y",Table1[[#This Row],[Asset Class]]="Local","")</f>
        <v>y</v>
      </c>
      <c r="Q2342" s="86" t="str" cm="1">
        <f t="array" ref="Q2342">_xlfn.IFS(Table1[[#This Row],[Asset Class]]&lt;&gt;"Local","y",Q$11=$E2342,"y",Table1[[#This Row],[Asset Class]]="Local","")</f>
        <v/>
      </c>
      <c r="R2342" s="86" t="str" cm="1">
        <f t="array" ref="R2342">_xlfn.IFS(Table1[[#This Row],[Asset Class]]&lt;&gt;"Local","y",R$11=$E2342,"y",Table1[[#This Row],[Asset Class]]="Local","")</f>
        <v/>
      </c>
      <c r="S2342" s="341" t="str" cm="1">
        <f t="array" ref="S2342">_xlfn.IFS(Table1[[#This Row],[Asset Class]]&lt;&gt;"Local","y",S$11=$E2342,"y",Table1[[#This Row],[Asset Class]]="Local","")</f>
        <v/>
      </c>
      <c r="T2342" s="50"/>
      <c r="U2342" s="95">
        <f>IF(Table1[[#This Row],[Asset Class]]&lt;&gt;"Local",0.25,IF(P2342="y",1,""))</f>
        <v>1</v>
      </c>
      <c r="V2342" s="415" t="str">
        <f>IF(Table1[[#This Row],[Asset Class]]&lt;&gt;"Local",0.25,IF(Q2342="y",1,""))</f>
        <v/>
      </c>
      <c r="W2342" s="415" t="str">
        <f>IF(Table1[[#This Row],[Asset Class]]&lt;&gt;"Local",0.25,IF(R2342="y",1,""))</f>
        <v/>
      </c>
      <c r="X2342" s="415" t="str">
        <f>IF(Table1[[#This Row],[Asset Class]]&lt;&gt;"Local",0.25,IF(S2342="y",1,""))</f>
        <v/>
      </c>
      <c r="Y2342" s="95">
        <f t="shared" si="216"/>
        <v>1</v>
      </c>
      <c r="Z2342" s="50"/>
      <c r="AA2342" s="257">
        <f t="shared" si="217"/>
        <v>102898</v>
      </c>
      <c r="AB2342" s="258" t="str">
        <f t="shared" si="218"/>
        <v/>
      </c>
      <c r="AC2342" s="258" t="str">
        <f t="shared" si="219"/>
        <v/>
      </c>
      <c r="AD2342" s="258" t="str">
        <f t="shared" si="220"/>
        <v/>
      </c>
      <c r="AE2342" s="259">
        <f t="shared" si="221"/>
        <v>102898</v>
      </c>
    </row>
    <row r="2343" spans="1:31">
      <c r="A2343" s="26"/>
      <c r="B2343" s="210" t="s">
        <v>4093</v>
      </c>
      <c r="C2343" s="211" t="s">
        <v>4094</v>
      </c>
      <c r="D2343" s="211" t="s">
        <v>111</v>
      </c>
      <c r="E2343" s="211" t="s">
        <v>102</v>
      </c>
      <c r="F2343" s="241" t="s">
        <v>103</v>
      </c>
      <c r="G2343" s="357">
        <v>0.5</v>
      </c>
      <c r="H2343" s="360">
        <v>4086.1453678986982</v>
      </c>
      <c r="I2343" s="365">
        <v>143.96305955739601</v>
      </c>
      <c r="J2343" s="332">
        <f>Table1[[#This Row],[Embellishment Area (m2)]]*Table1[[#This Row],[Construction Unit Rate ($/m)]]*Table1[[#This Row],[Embellishment Area Factor]]</f>
        <v>294126.99447948905</v>
      </c>
      <c r="K2343" s="246">
        <v>0</v>
      </c>
      <c r="L2343" s="337">
        <v>39.027494808321961</v>
      </c>
      <c r="M2343" s="88">
        <f>Table1[[#This Row],[Size of land (m2)]]*Table1[[#This Row],[Land Unit Rate ($/m2)]]</f>
        <v>0</v>
      </c>
      <c r="N2343" s="244">
        <v>2021</v>
      </c>
      <c r="O2343" s="202">
        <f>ROUND(IF(Table1[[#This Row],[Valuation Year]]=2016,(Table1[[#This Row],[Total Construction Cost ($)]]+Table1[[#This Row],[Land Value]])*('General Input Sheet'!$G$38/'General Input Sheet'!$G$43),Table1[[#This Row],[Total Construction Cost ($)]]+Table1[[#This Row],[Land Value]]),0)</f>
        <v>294127</v>
      </c>
      <c r="P2343" s="123" t="str" cm="1">
        <f t="array" ref="P2343">_xlfn.IFS(Table1[[#This Row],[Asset Class]]&lt;&gt;"Local","y",P$11=$E2343,"y",Table1[[#This Row],[Asset Class]]="Local","")</f>
        <v/>
      </c>
      <c r="Q2343" s="86" t="str" cm="1">
        <f t="array" ref="Q2343">_xlfn.IFS(Table1[[#This Row],[Asset Class]]&lt;&gt;"Local","y",Q$11=$E2343,"y",Table1[[#This Row],[Asset Class]]="Local","")</f>
        <v/>
      </c>
      <c r="R2343" s="86" t="str" cm="1">
        <f t="array" ref="R2343">_xlfn.IFS(Table1[[#This Row],[Asset Class]]&lt;&gt;"Local","y",R$11=$E2343,"y",Table1[[#This Row],[Asset Class]]="Local","")</f>
        <v>y</v>
      </c>
      <c r="S2343" s="341" t="str" cm="1">
        <f t="array" ref="S2343">_xlfn.IFS(Table1[[#This Row],[Asset Class]]&lt;&gt;"Local","y",S$11=$E2343,"y",Table1[[#This Row],[Asset Class]]="Local","")</f>
        <v/>
      </c>
      <c r="T2343" s="50"/>
      <c r="U2343" s="95" t="str">
        <f>IF(Table1[[#This Row],[Asset Class]]&lt;&gt;"Local",0.25,IF(P2343="y",1,""))</f>
        <v/>
      </c>
      <c r="V2343" s="415" t="str">
        <f>IF(Table1[[#This Row],[Asset Class]]&lt;&gt;"Local",0.25,IF(Q2343="y",1,""))</f>
        <v/>
      </c>
      <c r="W2343" s="415">
        <f>IF(Table1[[#This Row],[Asset Class]]&lt;&gt;"Local",0.25,IF(R2343="y",1,""))</f>
        <v>1</v>
      </c>
      <c r="X2343" s="415" t="str">
        <f>IF(Table1[[#This Row],[Asset Class]]&lt;&gt;"Local",0.25,IF(S2343="y",1,""))</f>
        <v/>
      </c>
      <c r="Y2343" s="95">
        <f t="shared" si="216"/>
        <v>1</v>
      </c>
      <c r="Z2343" s="50"/>
      <c r="AA2343" s="257" t="str">
        <f t="shared" si="217"/>
        <v/>
      </c>
      <c r="AB2343" s="258" t="str">
        <f t="shared" si="218"/>
        <v/>
      </c>
      <c r="AC2343" s="258">
        <f t="shared" si="219"/>
        <v>294127</v>
      </c>
      <c r="AD2343" s="258" t="str">
        <f t="shared" si="220"/>
        <v/>
      </c>
      <c r="AE2343" s="259">
        <f t="shared" si="221"/>
        <v>294127</v>
      </c>
    </row>
    <row r="2344" spans="1:31">
      <c r="A2344" s="26"/>
      <c r="B2344" s="210" t="s">
        <v>4095</v>
      </c>
      <c r="C2344" s="211" t="s">
        <v>4096</v>
      </c>
      <c r="D2344" s="211" t="s">
        <v>111</v>
      </c>
      <c r="E2344" s="211" t="s">
        <v>114</v>
      </c>
      <c r="F2344" s="241" t="s">
        <v>108</v>
      </c>
      <c r="G2344" s="357">
        <v>0.5</v>
      </c>
      <c r="H2344" s="360">
        <v>6806.2329770456054</v>
      </c>
      <c r="I2344" s="365">
        <v>77.371645491830151</v>
      </c>
      <c r="J2344" s="332">
        <f>Table1[[#This Row],[Embellishment Area (m2)]]*Table1[[#This Row],[Construction Unit Rate ($/m)]]*Table1[[#This Row],[Embellishment Area Factor]]</f>
        <v>263304.72251738817</v>
      </c>
      <c r="K2344" s="246">
        <v>0</v>
      </c>
      <c r="L2344" s="337">
        <v>51.919695325664051</v>
      </c>
      <c r="M2344" s="88">
        <f>Table1[[#This Row],[Size of land (m2)]]*Table1[[#This Row],[Land Unit Rate ($/m2)]]</f>
        <v>0</v>
      </c>
      <c r="N2344" s="244">
        <v>2021</v>
      </c>
      <c r="O2344" s="202">
        <f>ROUND(IF(Table1[[#This Row],[Valuation Year]]=2016,(Table1[[#This Row],[Total Construction Cost ($)]]+Table1[[#This Row],[Land Value]])*('General Input Sheet'!$G$38/'General Input Sheet'!$G$43),Table1[[#This Row],[Total Construction Cost ($)]]+Table1[[#This Row],[Land Value]]),0)</f>
        <v>263305</v>
      </c>
      <c r="P2344" s="123" t="str" cm="1">
        <f t="array" ref="P2344">_xlfn.IFS(Table1[[#This Row],[Asset Class]]&lt;&gt;"Local","y",P$11=$E2344,"y",Table1[[#This Row],[Asset Class]]="Local","")</f>
        <v/>
      </c>
      <c r="Q2344" s="86" t="str" cm="1">
        <f t="array" ref="Q2344">_xlfn.IFS(Table1[[#This Row],[Asset Class]]&lt;&gt;"Local","y",Q$11=$E2344,"y",Table1[[#This Row],[Asset Class]]="Local","")</f>
        <v/>
      </c>
      <c r="R2344" s="86" t="str" cm="1">
        <f t="array" ref="R2344">_xlfn.IFS(Table1[[#This Row],[Asset Class]]&lt;&gt;"Local","y",R$11=$E2344,"y",Table1[[#This Row],[Asset Class]]="Local","")</f>
        <v/>
      </c>
      <c r="S2344" s="341" t="str" cm="1">
        <f t="array" ref="S2344">_xlfn.IFS(Table1[[#This Row],[Asset Class]]&lt;&gt;"Local","y",S$11=$E2344,"y",Table1[[#This Row],[Asset Class]]="Local","")</f>
        <v>y</v>
      </c>
      <c r="T2344" s="50"/>
      <c r="U2344" s="95" t="str">
        <f>IF(Table1[[#This Row],[Asset Class]]&lt;&gt;"Local",0.25,IF(P2344="y",1,""))</f>
        <v/>
      </c>
      <c r="V2344" s="415" t="str">
        <f>IF(Table1[[#This Row],[Asset Class]]&lt;&gt;"Local",0.25,IF(Q2344="y",1,""))</f>
        <v/>
      </c>
      <c r="W2344" s="415" t="str">
        <f>IF(Table1[[#This Row],[Asset Class]]&lt;&gt;"Local",0.25,IF(R2344="y",1,""))</f>
        <v/>
      </c>
      <c r="X2344" s="415">
        <f>IF(Table1[[#This Row],[Asset Class]]&lt;&gt;"Local",0.25,IF(S2344="y",1,""))</f>
        <v>1</v>
      </c>
      <c r="Y2344" s="95">
        <f t="shared" si="216"/>
        <v>1</v>
      </c>
      <c r="Z2344" s="50"/>
      <c r="AA2344" s="257" t="str">
        <f t="shared" si="217"/>
        <v/>
      </c>
      <c r="AB2344" s="258" t="str">
        <f t="shared" si="218"/>
        <v/>
      </c>
      <c r="AC2344" s="258" t="str">
        <f t="shared" si="219"/>
        <v/>
      </c>
      <c r="AD2344" s="258">
        <f t="shared" si="220"/>
        <v>263305</v>
      </c>
      <c r="AE2344" s="259">
        <f t="shared" si="221"/>
        <v>263305</v>
      </c>
    </row>
    <row r="2345" spans="1:31">
      <c r="A2345" s="26"/>
      <c r="B2345" s="210" t="s">
        <v>4097</v>
      </c>
      <c r="C2345" s="211" t="s">
        <v>4098</v>
      </c>
      <c r="D2345" s="211" t="s">
        <v>111</v>
      </c>
      <c r="E2345" s="211" t="s">
        <v>107</v>
      </c>
      <c r="F2345" s="241" t="s">
        <v>103</v>
      </c>
      <c r="G2345" s="357">
        <v>0.5</v>
      </c>
      <c r="H2345" s="360">
        <v>5842.3853416902903</v>
      </c>
      <c r="I2345" s="365">
        <v>111.62041035606889</v>
      </c>
      <c r="J2345" s="332">
        <f>Table1[[#This Row],[Embellishment Area (m2)]]*Table1[[#This Row],[Construction Unit Rate ($/m)]]*Table1[[#This Row],[Embellishment Area Factor]]</f>
        <v>326064.724648876</v>
      </c>
      <c r="K2345" s="246">
        <v>0</v>
      </c>
      <c r="L2345" s="337">
        <v>66.125722619436161</v>
      </c>
      <c r="M2345" s="88">
        <f>Table1[[#This Row],[Size of land (m2)]]*Table1[[#This Row],[Land Unit Rate ($/m2)]]</f>
        <v>0</v>
      </c>
      <c r="N2345" s="244">
        <v>2021</v>
      </c>
      <c r="O2345" s="202">
        <f>ROUND(IF(Table1[[#This Row],[Valuation Year]]=2016,(Table1[[#This Row],[Total Construction Cost ($)]]+Table1[[#This Row],[Land Value]])*('General Input Sheet'!$G$38/'General Input Sheet'!$G$43),Table1[[#This Row],[Total Construction Cost ($)]]+Table1[[#This Row],[Land Value]]),0)</f>
        <v>326065</v>
      </c>
      <c r="P2345" s="123" t="str" cm="1">
        <f t="array" ref="P2345">_xlfn.IFS(Table1[[#This Row],[Asset Class]]&lt;&gt;"Local","y",P$11=$E2345,"y",Table1[[#This Row],[Asset Class]]="Local","")</f>
        <v>y</v>
      </c>
      <c r="Q2345" s="86" t="str" cm="1">
        <f t="array" ref="Q2345">_xlfn.IFS(Table1[[#This Row],[Asset Class]]&lt;&gt;"Local","y",Q$11=$E2345,"y",Table1[[#This Row],[Asset Class]]="Local","")</f>
        <v/>
      </c>
      <c r="R2345" s="86" t="str" cm="1">
        <f t="array" ref="R2345">_xlfn.IFS(Table1[[#This Row],[Asset Class]]&lt;&gt;"Local","y",R$11=$E2345,"y",Table1[[#This Row],[Asset Class]]="Local","")</f>
        <v/>
      </c>
      <c r="S2345" s="341" t="str" cm="1">
        <f t="array" ref="S2345">_xlfn.IFS(Table1[[#This Row],[Asset Class]]&lt;&gt;"Local","y",S$11=$E2345,"y",Table1[[#This Row],[Asset Class]]="Local","")</f>
        <v/>
      </c>
      <c r="T2345" s="50"/>
      <c r="U2345" s="95">
        <f>IF(Table1[[#This Row],[Asset Class]]&lt;&gt;"Local",0.25,IF(P2345="y",1,""))</f>
        <v>1</v>
      </c>
      <c r="V2345" s="415" t="str">
        <f>IF(Table1[[#This Row],[Asset Class]]&lt;&gt;"Local",0.25,IF(Q2345="y",1,""))</f>
        <v/>
      </c>
      <c r="W2345" s="415" t="str">
        <f>IF(Table1[[#This Row],[Asset Class]]&lt;&gt;"Local",0.25,IF(R2345="y",1,""))</f>
        <v/>
      </c>
      <c r="X2345" s="415" t="str">
        <f>IF(Table1[[#This Row],[Asset Class]]&lt;&gt;"Local",0.25,IF(S2345="y",1,""))</f>
        <v/>
      </c>
      <c r="Y2345" s="95">
        <f t="shared" si="216"/>
        <v>1</v>
      </c>
      <c r="Z2345" s="50"/>
      <c r="AA2345" s="257">
        <f t="shared" si="217"/>
        <v>326065</v>
      </c>
      <c r="AB2345" s="258" t="str">
        <f t="shared" si="218"/>
        <v/>
      </c>
      <c r="AC2345" s="258" t="str">
        <f t="shared" si="219"/>
        <v/>
      </c>
      <c r="AD2345" s="258" t="str">
        <f t="shared" si="220"/>
        <v/>
      </c>
      <c r="AE2345" s="259">
        <f t="shared" si="221"/>
        <v>326065</v>
      </c>
    </row>
    <row r="2346" spans="1:31">
      <c r="A2346" s="26"/>
      <c r="B2346" s="210" t="s">
        <v>4099</v>
      </c>
      <c r="C2346" s="211" t="s">
        <v>4100</v>
      </c>
      <c r="D2346" s="211" t="s">
        <v>111</v>
      </c>
      <c r="E2346" s="211" t="s">
        <v>102</v>
      </c>
      <c r="F2346" s="241" t="s">
        <v>103</v>
      </c>
      <c r="G2346" s="357">
        <v>0.5</v>
      </c>
      <c r="H2346" s="360">
        <v>1161.4714271618329</v>
      </c>
      <c r="I2346" s="365">
        <v>143.96305955739601</v>
      </c>
      <c r="J2346" s="332">
        <f>Table1[[#This Row],[Embellishment Area (m2)]]*Table1[[#This Row],[Construction Unit Rate ($/m)]]*Table1[[#This Row],[Embellishment Area Factor]]</f>
        <v>83604.490121356343</v>
      </c>
      <c r="K2346" s="246">
        <v>0</v>
      </c>
      <c r="L2346" s="337">
        <v>39.027494808321961</v>
      </c>
      <c r="M2346" s="88">
        <f>Table1[[#This Row],[Size of land (m2)]]*Table1[[#This Row],[Land Unit Rate ($/m2)]]</f>
        <v>0</v>
      </c>
      <c r="N2346" s="244">
        <v>2021</v>
      </c>
      <c r="O2346" s="202">
        <f>ROUND(IF(Table1[[#This Row],[Valuation Year]]=2016,(Table1[[#This Row],[Total Construction Cost ($)]]+Table1[[#This Row],[Land Value]])*('General Input Sheet'!$G$38/'General Input Sheet'!$G$43),Table1[[#This Row],[Total Construction Cost ($)]]+Table1[[#This Row],[Land Value]]),0)</f>
        <v>83604</v>
      </c>
      <c r="P2346" s="123" t="str" cm="1">
        <f t="array" ref="P2346">_xlfn.IFS(Table1[[#This Row],[Asset Class]]&lt;&gt;"Local","y",P$11=$E2346,"y",Table1[[#This Row],[Asset Class]]="Local","")</f>
        <v/>
      </c>
      <c r="Q2346" s="86" t="str" cm="1">
        <f t="array" ref="Q2346">_xlfn.IFS(Table1[[#This Row],[Asset Class]]&lt;&gt;"Local","y",Q$11=$E2346,"y",Table1[[#This Row],[Asset Class]]="Local","")</f>
        <v/>
      </c>
      <c r="R2346" s="86" t="str" cm="1">
        <f t="array" ref="R2346">_xlfn.IFS(Table1[[#This Row],[Asset Class]]&lt;&gt;"Local","y",R$11=$E2346,"y",Table1[[#This Row],[Asset Class]]="Local","")</f>
        <v>y</v>
      </c>
      <c r="S2346" s="341" t="str" cm="1">
        <f t="array" ref="S2346">_xlfn.IFS(Table1[[#This Row],[Asset Class]]&lt;&gt;"Local","y",S$11=$E2346,"y",Table1[[#This Row],[Asset Class]]="Local","")</f>
        <v/>
      </c>
      <c r="T2346" s="50"/>
      <c r="U2346" s="95" t="str">
        <f>IF(Table1[[#This Row],[Asset Class]]&lt;&gt;"Local",0.25,IF(P2346="y",1,""))</f>
        <v/>
      </c>
      <c r="V2346" s="415" t="str">
        <f>IF(Table1[[#This Row],[Asset Class]]&lt;&gt;"Local",0.25,IF(Q2346="y",1,""))</f>
        <v/>
      </c>
      <c r="W2346" s="415">
        <f>IF(Table1[[#This Row],[Asset Class]]&lt;&gt;"Local",0.25,IF(R2346="y",1,""))</f>
        <v>1</v>
      </c>
      <c r="X2346" s="415" t="str">
        <f>IF(Table1[[#This Row],[Asset Class]]&lt;&gt;"Local",0.25,IF(S2346="y",1,""))</f>
        <v/>
      </c>
      <c r="Y2346" s="95">
        <f t="shared" si="216"/>
        <v>1</v>
      </c>
      <c r="Z2346" s="50"/>
      <c r="AA2346" s="257" t="str">
        <f t="shared" si="217"/>
        <v/>
      </c>
      <c r="AB2346" s="258" t="str">
        <f t="shared" si="218"/>
        <v/>
      </c>
      <c r="AC2346" s="258">
        <f t="shared" si="219"/>
        <v>83604</v>
      </c>
      <c r="AD2346" s="258" t="str">
        <f t="shared" si="220"/>
        <v/>
      </c>
      <c r="AE2346" s="259">
        <f t="shared" si="221"/>
        <v>83604</v>
      </c>
    </row>
    <row r="2347" spans="1:31">
      <c r="A2347" s="26"/>
      <c r="B2347" s="210" t="s">
        <v>4101</v>
      </c>
      <c r="C2347" s="211" t="s">
        <v>4102</v>
      </c>
      <c r="D2347" s="211" t="s">
        <v>111</v>
      </c>
      <c r="E2347" s="211" t="s">
        <v>107</v>
      </c>
      <c r="F2347" s="241" t="s">
        <v>108</v>
      </c>
      <c r="G2347" s="357">
        <v>0.5</v>
      </c>
      <c r="H2347" s="361">
        <v>24335.084077236967</v>
      </c>
      <c r="I2347" s="365">
        <v>111.62041035606889</v>
      </c>
      <c r="J2347" s="332">
        <f>Table1[[#This Row],[Embellishment Area (m2)]]*Table1[[#This Row],[Construction Unit Rate ($/m)]]*Table1[[#This Row],[Embellishment Area Factor]]</f>
        <v>1358146.0353753141</v>
      </c>
      <c r="K2347" s="248">
        <v>0</v>
      </c>
      <c r="L2347" s="337">
        <v>66.125722619436161</v>
      </c>
      <c r="M2347" s="88">
        <f>Table1[[#This Row],[Size of land (m2)]]*Table1[[#This Row],[Land Unit Rate ($/m2)]]</f>
        <v>0</v>
      </c>
      <c r="N2347" s="244">
        <v>2021</v>
      </c>
      <c r="O2347" s="88">
        <f>ROUND(IF(Table1[[#This Row],[Valuation Year]]=2016,(Table1[[#This Row],[Total Construction Cost ($)]]+Table1[[#This Row],[Land Value]])*('General Input Sheet'!$G$38/'General Input Sheet'!$G$43),Table1[[#This Row],[Total Construction Cost ($)]]+Table1[[#This Row],[Land Value]]),0)</f>
        <v>1358146</v>
      </c>
      <c r="P2347" s="123" t="str" cm="1">
        <f t="array" ref="P2347">_xlfn.IFS(Table1[[#This Row],[Asset Class]]&lt;&gt;"Local","y",P$11=$E2347,"y",Table1[[#This Row],[Asset Class]]="Local","")</f>
        <v>y</v>
      </c>
      <c r="Q2347" s="86" t="str" cm="1">
        <f t="array" ref="Q2347">_xlfn.IFS(Table1[[#This Row],[Asset Class]]&lt;&gt;"Local","y",Q$11=$E2347,"y",Table1[[#This Row],[Asset Class]]="Local","")</f>
        <v/>
      </c>
      <c r="R2347" s="86" t="str" cm="1">
        <f t="array" ref="R2347">_xlfn.IFS(Table1[[#This Row],[Asset Class]]&lt;&gt;"Local","y",R$11=$E2347,"y",Table1[[#This Row],[Asset Class]]="Local","")</f>
        <v/>
      </c>
      <c r="S2347" s="341" t="str" cm="1">
        <f t="array" ref="S2347">_xlfn.IFS(Table1[[#This Row],[Asset Class]]&lt;&gt;"Local","y",S$11=$E2347,"y",Table1[[#This Row],[Asset Class]]="Local","")</f>
        <v/>
      </c>
      <c r="T2347" s="50"/>
      <c r="U2347" s="95">
        <f>IF(Table1[[#This Row],[Asset Class]]&lt;&gt;"Local",0.25,IF(P2347="y",1,""))</f>
        <v>1</v>
      </c>
      <c r="V2347" s="415" t="str">
        <f>IF(Table1[[#This Row],[Asset Class]]&lt;&gt;"Local",0.25,IF(Q2347="y",1,""))</f>
        <v/>
      </c>
      <c r="W2347" s="415" t="str">
        <f>IF(Table1[[#This Row],[Asset Class]]&lt;&gt;"Local",0.25,IF(R2347="y",1,""))</f>
        <v/>
      </c>
      <c r="X2347" s="415" t="str">
        <f>IF(Table1[[#This Row],[Asset Class]]&lt;&gt;"Local",0.25,IF(S2347="y",1,""))</f>
        <v/>
      </c>
      <c r="Y2347" s="95">
        <f t="shared" si="216"/>
        <v>1</v>
      </c>
      <c r="Z2347" s="50"/>
      <c r="AA2347" s="257">
        <f t="shared" si="217"/>
        <v>1358146</v>
      </c>
      <c r="AB2347" s="258" t="str">
        <f t="shared" si="218"/>
        <v/>
      </c>
      <c r="AC2347" s="258" t="str">
        <f t="shared" si="219"/>
        <v/>
      </c>
      <c r="AD2347" s="258" t="str">
        <f t="shared" si="220"/>
        <v/>
      </c>
      <c r="AE2347" s="259">
        <f t="shared" si="221"/>
        <v>1358146</v>
      </c>
    </row>
    <row r="2348" spans="1:31">
      <c r="A2348" s="26"/>
      <c r="B2348" s="210" t="s">
        <v>4101</v>
      </c>
      <c r="C2348" s="211" t="s">
        <v>4103</v>
      </c>
      <c r="D2348" s="211" t="s">
        <v>111</v>
      </c>
      <c r="E2348" s="211" t="s">
        <v>107</v>
      </c>
      <c r="F2348" s="241" t="s">
        <v>103</v>
      </c>
      <c r="G2348" s="357">
        <v>0.5</v>
      </c>
      <c r="H2348" s="360">
        <v>1663.2470773098705</v>
      </c>
      <c r="I2348" s="365">
        <v>111.62041035606889</v>
      </c>
      <c r="J2348" s="332">
        <f>Table1[[#This Row],[Embellishment Area (m2)]]*Table1[[#This Row],[Construction Unit Rate ($/m)]]*Table1[[#This Row],[Embellishment Area Factor]]</f>
        <v>92826.160646429984</v>
      </c>
      <c r="K2348" s="246">
        <v>0</v>
      </c>
      <c r="L2348" s="337">
        <v>66.125722619436161</v>
      </c>
      <c r="M2348" s="88">
        <f>Table1[[#This Row],[Size of land (m2)]]*Table1[[#This Row],[Land Unit Rate ($/m2)]]</f>
        <v>0</v>
      </c>
      <c r="N2348" s="244">
        <v>2021</v>
      </c>
      <c r="O2348" s="202">
        <f>ROUND(IF(Table1[[#This Row],[Valuation Year]]=2016,(Table1[[#This Row],[Total Construction Cost ($)]]+Table1[[#This Row],[Land Value]])*('General Input Sheet'!$G$38/'General Input Sheet'!$G$43),Table1[[#This Row],[Total Construction Cost ($)]]+Table1[[#This Row],[Land Value]]),0)</f>
        <v>92826</v>
      </c>
      <c r="P2348" s="123" t="str" cm="1">
        <f t="array" ref="P2348">_xlfn.IFS(Table1[[#This Row],[Asset Class]]&lt;&gt;"Local","y",P$11=$E2348,"y",Table1[[#This Row],[Asset Class]]="Local","")</f>
        <v>y</v>
      </c>
      <c r="Q2348" s="86" t="str" cm="1">
        <f t="array" ref="Q2348">_xlfn.IFS(Table1[[#This Row],[Asset Class]]&lt;&gt;"Local","y",Q$11=$E2348,"y",Table1[[#This Row],[Asset Class]]="Local","")</f>
        <v/>
      </c>
      <c r="R2348" s="86" t="str" cm="1">
        <f t="array" ref="R2348">_xlfn.IFS(Table1[[#This Row],[Asset Class]]&lt;&gt;"Local","y",R$11=$E2348,"y",Table1[[#This Row],[Asset Class]]="Local","")</f>
        <v/>
      </c>
      <c r="S2348" s="341" t="str" cm="1">
        <f t="array" ref="S2348">_xlfn.IFS(Table1[[#This Row],[Asset Class]]&lt;&gt;"Local","y",S$11=$E2348,"y",Table1[[#This Row],[Asset Class]]="Local","")</f>
        <v/>
      </c>
      <c r="T2348" s="50"/>
      <c r="U2348" s="95">
        <f>IF(Table1[[#This Row],[Asset Class]]&lt;&gt;"Local",0.25,IF(P2348="y",1,""))</f>
        <v>1</v>
      </c>
      <c r="V2348" s="415" t="str">
        <f>IF(Table1[[#This Row],[Asset Class]]&lt;&gt;"Local",0.25,IF(Q2348="y",1,""))</f>
        <v/>
      </c>
      <c r="W2348" s="415" t="str">
        <f>IF(Table1[[#This Row],[Asset Class]]&lt;&gt;"Local",0.25,IF(R2348="y",1,""))</f>
        <v/>
      </c>
      <c r="X2348" s="415" t="str">
        <f>IF(Table1[[#This Row],[Asset Class]]&lt;&gt;"Local",0.25,IF(S2348="y",1,""))</f>
        <v/>
      </c>
      <c r="Y2348" s="95">
        <f t="shared" si="216"/>
        <v>1</v>
      </c>
      <c r="Z2348" s="50"/>
      <c r="AA2348" s="257">
        <f t="shared" si="217"/>
        <v>92826</v>
      </c>
      <c r="AB2348" s="258" t="str">
        <f t="shared" si="218"/>
        <v/>
      </c>
      <c r="AC2348" s="258" t="str">
        <f t="shared" si="219"/>
        <v/>
      </c>
      <c r="AD2348" s="258" t="str">
        <f t="shared" si="220"/>
        <v/>
      </c>
      <c r="AE2348" s="259">
        <f t="shared" si="221"/>
        <v>92826</v>
      </c>
    </row>
    <row r="2349" spans="1:31">
      <c r="A2349" s="26"/>
      <c r="B2349" s="210" t="s">
        <v>4104</v>
      </c>
      <c r="C2349" s="211" t="s">
        <v>4105</v>
      </c>
      <c r="D2349" s="211" t="s">
        <v>111</v>
      </c>
      <c r="E2349" s="211" t="s">
        <v>102</v>
      </c>
      <c r="F2349" s="241" t="s">
        <v>103</v>
      </c>
      <c r="G2349" s="357">
        <v>0.5</v>
      </c>
      <c r="H2349" s="360">
        <v>10514.903405359584</v>
      </c>
      <c r="I2349" s="365">
        <v>143.96305955739601</v>
      </c>
      <c r="J2349" s="332">
        <f>Table1[[#This Row],[Embellishment Area (m2)]]*Table1[[#This Row],[Construction Unit Rate ($/m)]]*Table1[[#This Row],[Embellishment Area Factor]]</f>
        <v>756878.83259302401</v>
      </c>
      <c r="K2349" s="246">
        <v>0</v>
      </c>
      <c r="L2349" s="337">
        <v>39.027494808321961</v>
      </c>
      <c r="M2349" s="88">
        <f>Table1[[#This Row],[Size of land (m2)]]*Table1[[#This Row],[Land Unit Rate ($/m2)]]</f>
        <v>0</v>
      </c>
      <c r="N2349" s="244">
        <v>2021</v>
      </c>
      <c r="O2349" s="202">
        <f>ROUND(IF(Table1[[#This Row],[Valuation Year]]=2016,(Table1[[#This Row],[Total Construction Cost ($)]]+Table1[[#This Row],[Land Value]])*('General Input Sheet'!$G$38/'General Input Sheet'!$G$43),Table1[[#This Row],[Total Construction Cost ($)]]+Table1[[#This Row],[Land Value]]),0)</f>
        <v>756879</v>
      </c>
      <c r="P2349" s="123" t="str" cm="1">
        <f t="array" ref="P2349">_xlfn.IFS(Table1[[#This Row],[Asset Class]]&lt;&gt;"Local","y",P$11=$E2349,"y",Table1[[#This Row],[Asset Class]]="Local","")</f>
        <v/>
      </c>
      <c r="Q2349" s="86" t="str" cm="1">
        <f t="array" ref="Q2349">_xlfn.IFS(Table1[[#This Row],[Asset Class]]&lt;&gt;"Local","y",Q$11=$E2349,"y",Table1[[#This Row],[Asset Class]]="Local","")</f>
        <v/>
      </c>
      <c r="R2349" s="86" t="str" cm="1">
        <f t="array" ref="R2349">_xlfn.IFS(Table1[[#This Row],[Asset Class]]&lt;&gt;"Local","y",R$11=$E2349,"y",Table1[[#This Row],[Asset Class]]="Local","")</f>
        <v>y</v>
      </c>
      <c r="S2349" s="341" t="str" cm="1">
        <f t="array" ref="S2349">_xlfn.IFS(Table1[[#This Row],[Asset Class]]&lt;&gt;"Local","y",S$11=$E2349,"y",Table1[[#This Row],[Asset Class]]="Local","")</f>
        <v/>
      </c>
      <c r="T2349" s="50"/>
      <c r="U2349" s="95" t="str">
        <f>IF(Table1[[#This Row],[Asset Class]]&lt;&gt;"Local",0.25,IF(P2349="y",1,""))</f>
        <v/>
      </c>
      <c r="V2349" s="415" t="str">
        <f>IF(Table1[[#This Row],[Asset Class]]&lt;&gt;"Local",0.25,IF(Q2349="y",1,""))</f>
        <v/>
      </c>
      <c r="W2349" s="415">
        <f>IF(Table1[[#This Row],[Asset Class]]&lt;&gt;"Local",0.25,IF(R2349="y",1,""))</f>
        <v>1</v>
      </c>
      <c r="X2349" s="415" t="str">
        <f>IF(Table1[[#This Row],[Asset Class]]&lt;&gt;"Local",0.25,IF(S2349="y",1,""))</f>
        <v/>
      </c>
      <c r="Y2349" s="95">
        <f t="shared" si="216"/>
        <v>1</v>
      </c>
      <c r="Z2349" s="50"/>
      <c r="AA2349" s="257" t="str">
        <f t="shared" si="217"/>
        <v/>
      </c>
      <c r="AB2349" s="258" t="str">
        <f t="shared" si="218"/>
        <v/>
      </c>
      <c r="AC2349" s="258">
        <f t="shared" si="219"/>
        <v>756879</v>
      </c>
      <c r="AD2349" s="258" t="str">
        <f t="shared" si="220"/>
        <v/>
      </c>
      <c r="AE2349" s="259">
        <f t="shared" si="221"/>
        <v>756879</v>
      </c>
    </row>
    <row r="2350" spans="1:31">
      <c r="A2350" s="26"/>
      <c r="B2350" s="210" t="s">
        <v>4106</v>
      </c>
      <c r="C2350" s="211" t="s">
        <v>4107</v>
      </c>
      <c r="D2350" s="211" t="s">
        <v>111</v>
      </c>
      <c r="E2350" s="211" t="s">
        <v>107</v>
      </c>
      <c r="F2350" s="241" t="s">
        <v>103</v>
      </c>
      <c r="G2350" s="357">
        <v>0.5</v>
      </c>
      <c r="H2350" s="360">
        <v>3574.2757260745793</v>
      </c>
      <c r="I2350" s="365">
        <v>111.62041035606889</v>
      </c>
      <c r="J2350" s="332">
        <f>Table1[[#This Row],[Embellishment Area (m2)]]*Table1[[#This Row],[Construction Unit Rate ($/m)]]*Table1[[#This Row],[Embellishment Area Factor]]</f>
        <v>199481.0616350903</v>
      </c>
      <c r="K2350" s="246">
        <v>0</v>
      </c>
      <c r="L2350" s="337">
        <v>66.125722619436161</v>
      </c>
      <c r="M2350" s="88">
        <f>Table1[[#This Row],[Size of land (m2)]]*Table1[[#This Row],[Land Unit Rate ($/m2)]]</f>
        <v>0</v>
      </c>
      <c r="N2350" s="244">
        <v>2021</v>
      </c>
      <c r="O2350" s="202">
        <f>ROUND(IF(Table1[[#This Row],[Valuation Year]]=2016,(Table1[[#This Row],[Total Construction Cost ($)]]+Table1[[#This Row],[Land Value]])*('General Input Sheet'!$G$38/'General Input Sheet'!$G$43),Table1[[#This Row],[Total Construction Cost ($)]]+Table1[[#This Row],[Land Value]]),0)</f>
        <v>199481</v>
      </c>
      <c r="P2350" s="123" t="str" cm="1">
        <f t="array" ref="P2350">_xlfn.IFS(Table1[[#This Row],[Asset Class]]&lt;&gt;"Local","y",P$11=$E2350,"y",Table1[[#This Row],[Asset Class]]="Local","")</f>
        <v>y</v>
      </c>
      <c r="Q2350" s="86" t="str" cm="1">
        <f t="array" ref="Q2350">_xlfn.IFS(Table1[[#This Row],[Asset Class]]&lt;&gt;"Local","y",Q$11=$E2350,"y",Table1[[#This Row],[Asset Class]]="Local","")</f>
        <v/>
      </c>
      <c r="R2350" s="86" t="str" cm="1">
        <f t="array" ref="R2350">_xlfn.IFS(Table1[[#This Row],[Asset Class]]&lt;&gt;"Local","y",R$11=$E2350,"y",Table1[[#This Row],[Asset Class]]="Local","")</f>
        <v/>
      </c>
      <c r="S2350" s="341" t="str" cm="1">
        <f t="array" ref="S2350">_xlfn.IFS(Table1[[#This Row],[Asset Class]]&lt;&gt;"Local","y",S$11=$E2350,"y",Table1[[#This Row],[Asset Class]]="Local","")</f>
        <v/>
      </c>
      <c r="T2350" s="50"/>
      <c r="U2350" s="95">
        <f>IF(Table1[[#This Row],[Asset Class]]&lt;&gt;"Local",0.25,IF(P2350="y",1,""))</f>
        <v>1</v>
      </c>
      <c r="V2350" s="415" t="str">
        <f>IF(Table1[[#This Row],[Asset Class]]&lt;&gt;"Local",0.25,IF(Q2350="y",1,""))</f>
        <v/>
      </c>
      <c r="W2350" s="415" t="str">
        <f>IF(Table1[[#This Row],[Asset Class]]&lt;&gt;"Local",0.25,IF(R2350="y",1,""))</f>
        <v/>
      </c>
      <c r="X2350" s="415" t="str">
        <f>IF(Table1[[#This Row],[Asset Class]]&lt;&gt;"Local",0.25,IF(S2350="y",1,""))</f>
        <v/>
      </c>
      <c r="Y2350" s="95">
        <f t="shared" si="216"/>
        <v>1</v>
      </c>
      <c r="Z2350" s="50"/>
      <c r="AA2350" s="257">
        <f t="shared" si="217"/>
        <v>199481</v>
      </c>
      <c r="AB2350" s="258" t="str">
        <f t="shared" si="218"/>
        <v/>
      </c>
      <c r="AC2350" s="258" t="str">
        <f t="shared" si="219"/>
        <v/>
      </c>
      <c r="AD2350" s="258" t="str">
        <f t="shared" si="220"/>
        <v/>
      </c>
      <c r="AE2350" s="259">
        <f t="shared" si="221"/>
        <v>199481</v>
      </c>
    </row>
    <row r="2351" spans="1:31">
      <c r="A2351" s="26"/>
      <c r="B2351" s="210" t="s">
        <v>4108</v>
      </c>
      <c r="C2351" s="211" t="s">
        <v>4109</v>
      </c>
      <c r="D2351" s="211" t="s">
        <v>111</v>
      </c>
      <c r="E2351" s="211" t="s">
        <v>143</v>
      </c>
      <c r="F2351" s="241" t="s">
        <v>108</v>
      </c>
      <c r="G2351" s="357">
        <v>0.5</v>
      </c>
      <c r="H2351" s="360">
        <v>14529.040171240065</v>
      </c>
      <c r="I2351" s="365">
        <v>115.6419902144599</v>
      </c>
      <c r="J2351" s="332">
        <f>Table1[[#This Row],[Embellishment Area (m2)]]*Table1[[#This Row],[Construction Unit Rate ($/m)]]*Table1[[#This Row],[Embellishment Area Factor]]</f>
        <v>840083.56065401912</v>
      </c>
      <c r="K2351" s="246">
        <v>0</v>
      </c>
      <c r="L2351" s="337">
        <v>85.331826959272703</v>
      </c>
      <c r="M2351" s="88">
        <f>Table1[[#This Row],[Size of land (m2)]]*Table1[[#This Row],[Land Unit Rate ($/m2)]]</f>
        <v>0</v>
      </c>
      <c r="N2351" s="244">
        <v>2021</v>
      </c>
      <c r="O2351" s="202">
        <f>ROUND(IF(Table1[[#This Row],[Valuation Year]]=2016,(Table1[[#This Row],[Total Construction Cost ($)]]+Table1[[#This Row],[Land Value]])*('General Input Sheet'!$G$38/'General Input Sheet'!$G$43),Table1[[#This Row],[Total Construction Cost ($)]]+Table1[[#This Row],[Land Value]]),0)</f>
        <v>840084</v>
      </c>
      <c r="P2351" s="123" t="str" cm="1">
        <f t="array" ref="P2351">_xlfn.IFS(Table1[[#This Row],[Asset Class]]&lt;&gt;"Local","y",P$11=$E2351,"y",Table1[[#This Row],[Asset Class]]="Local","")</f>
        <v/>
      </c>
      <c r="Q2351" s="86" t="str" cm="1">
        <f t="array" ref="Q2351">_xlfn.IFS(Table1[[#This Row],[Asset Class]]&lt;&gt;"Local","y",Q$11=$E2351,"y",Table1[[#This Row],[Asset Class]]="Local","")</f>
        <v>y</v>
      </c>
      <c r="R2351" s="86" t="str" cm="1">
        <f t="array" ref="R2351">_xlfn.IFS(Table1[[#This Row],[Asset Class]]&lt;&gt;"Local","y",R$11=$E2351,"y",Table1[[#This Row],[Asset Class]]="Local","")</f>
        <v/>
      </c>
      <c r="S2351" s="341" t="str" cm="1">
        <f t="array" ref="S2351">_xlfn.IFS(Table1[[#This Row],[Asset Class]]&lt;&gt;"Local","y",S$11=$E2351,"y",Table1[[#This Row],[Asset Class]]="Local","")</f>
        <v/>
      </c>
      <c r="T2351" s="50"/>
      <c r="U2351" s="95" t="str">
        <f>IF(Table1[[#This Row],[Asset Class]]&lt;&gt;"Local",0.25,IF(P2351="y",1,""))</f>
        <v/>
      </c>
      <c r="V2351" s="415">
        <f>IF(Table1[[#This Row],[Asset Class]]&lt;&gt;"Local",0.25,IF(Q2351="y",1,""))</f>
        <v>1</v>
      </c>
      <c r="W2351" s="415" t="str">
        <f>IF(Table1[[#This Row],[Asset Class]]&lt;&gt;"Local",0.25,IF(R2351="y",1,""))</f>
        <v/>
      </c>
      <c r="X2351" s="415" t="str">
        <f>IF(Table1[[#This Row],[Asset Class]]&lt;&gt;"Local",0.25,IF(S2351="y",1,""))</f>
        <v/>
      </c>
      <c r="Y2351" s="95">
        <f t="shared" si="216"/>
        <v>1</v>
      </c>
      <c r="Z2351" s="50"/>
      <c r="AA2351" s="257" t="str">
        <f t="shared" si="217"/>
        <v/>
      </c>
      <c r="AB2351" s="258">
        <f t="shared" si="218"/>
        <v>840084</v>
      </c>
      <c r="AC2351" s="258" t="str">
        <f t="shared" si="219"/>
        <v/>
      </c>
      <c r="AD2351" s="258" t="str">
        <f t="shared" si="220"/>
        <v/>
      </c>
      <c r="AE2351" s="259">
        <f t="shared" si="221"/>
        <v>840084</v>
      </c>
    </row>
    <row r="2352" spans="1:31">
      <c r="A2352" s="26"/>
      <c r="B2352" s="210" t="s">
        <v>4108</v>
      </c>
      <c r="C2352" s="211" t="s">
        <v>4110</v>
      </c>
      <c r="D2352" s="211" t="s">
        <v>111</v>
      </c>
      <c r="E2352" s="211" t="s">
        <v>143</v>
      </c>
      <c r="F2352" s="241" t="s">
        <v>103</v>
      </c>
      <c r="G2352" s="357">
        <v>0.5</v>
      </c>
      <c r="H2352" s="360">
        <v>2297.745829661274</v>
      </c>
      <c r="I2352" s="365">
        <v>115.6419902144599</v>
      </c>
      <c r="J2352" s="332">
        <f>Table1[[#This Row],[Embellishment Area (m2)]]*Table1[[#This Row],[Construction Unit Rate ($/m)]]*Table1[[#This Row],[Embellishment Area Factor]]</f>
        <v>132857.95037450254</v>
      </c>
      <c r="K2352" s="246">
        <v>0</v>
      </c>
      <c r="L2352" s="337">
        <v>85.331826959272703</v>
      </c>
      <c r="M2352" s="88">
        <f>Table1[[#This Row],[Size of land (m2)]]*Table1[[#This Row],[Land Unit Rate ($/m2)]]</f>
        <v>0</v>
      </c>
      <c r="N2352" s="244">
        <v>2021</v>
      </c>
      <c r="O2352" s="202">
        <f>ROUND(IF(Table1[[#This Row],[Valuation Year]]=2016,(Table1[[#This Row],[Total Construction Cost ($)]]+Table1[[#This Row],[Land Value]])*('General Input Sheet'!$G$38/'General Input Sheet'!$G$43),Table1[[#This Row],[Total Construction Cost ($)]]+Table1[[#This Row],[Land Value]]),0)</f>
        <v>132858</v>
      </c>
      <c r="P2352" s="123" t="str" cm="1">
        <f t="array" ref="P2352">_xlfn.IFS(Table1[[#This Row],[Asset Class]]&lt;&gt;"Local","y",P$11=$E2352,"y",Table1[[#This Row],[Asset Class]]="Local","")</f>
        <v/>
      </c>
      <c r="Q2352" s="86" t="str" cm="1">
        <f t="array" ref="Q2352">_xlfn.IFS(Table1[[#This Row],[Asset Class]]&lt;&gt;"Local","y",Q$11=$E2352,"y",Table1[[#This Row],[Asset Class]]="Local","")</f>
        <v>y</v>
      </c>
      <c r="R2352" s="86" t="str" cm="1">
        <f t="array" ref="R2352">_xlfn.IFS(Table1[[#This Row],[Asset Class]]&lt;&gt;"Local","y",R$11=$E2352,"y",Table1[[#This Row],[Asset Class]]="Local","")</f>
        <v/>
      </c>
      <c r="S2352" s="341" t="str" cm="1">
        <f t="array" ref="S2352">_xlfn.IFS(Table1[[#This Row],[Asset Class]]&lt;&gt;"Local","y",S$11=$E2352,"y",Table1[[#This Row],[Asset Class]]="Local","")</f>
        <v/>
      </c>
      <c r="T2352" s="50"/>
      <c r="U2352" s="95" t="str">
        <f>IF(Table1[[#This Row],[Asset Class]]&lt;&gt;"Local",0.25,IF(P2352="y",1,""))</f>
        <v/>
      </c>
      <c r="V2352" s="415">
        <f>IF(Table1[[#This Row],[Asset Class]]&lt;&gt;"Local",0.25,IF(Q2352="y",1,""))</f>
        <v>1</v>
      </c>
      <c r="W2352" s="415" t="str">
        <f>IF(Table1[[#This Row],[Asset Class]]&lt;&gt;"Local",0.25,IF(R2352="y",1,""))</f>
        <v/>
      </c>
      <c r="X2352" s="415" t="str">
        <f>IF(Table1[[#This Row],[Asset Class]]&lt;&gt;"Local",0.25,IF(S2352="y",1,""))</f>
        <v/>
      </c>
      <c r="Y2352" s="95">
        <f t="shared" si="216"/>
        <v>1</v>
      </c>
      <c r="Z2352" s="50"/>
      <c r="AA2352" s="257" t="str">
        <f t="shared" si="217"/>
        <v/>
      </c>
      <c r="AB2352" s="258">
        <f t="shared" si="218"/>
        <v>132858</v>
      </c>
      <c r="AC2352" s="258" t="str">
        <f t="shared" si="219"/>
        <v/>
      </c>
      <c r="AD2352" s="258" t="str">
        <f t="shared" si="220"/>
        <v/>
      </c>
      <c r="AE2352" s="259">
        <f t="shared" si="221"/>
        <v>132858</v>
      </c>
    </row>
    <row r="2353" spans="1:31">
      <c r="A2353" s="26"/>
      <c r="B2353" s="210" t="s">
        <v>4111</v>
      </c>
      <c r="C2353" s="211" t="s">
        <v>4112</v>
      </c>
      <c r="D2353" s="211" t="s">
        <v>101</v>
      </c>
      <c r="E2353" s="211" t="s">
        <v>107</v>
      </c>
      <c r="F2353" s="241" t="s">
        <v>108</v>
      </c>
      <c r="G2353" s="357">
        <v>0.5</v>
      </c>
      <c r="H2353" s="360">
        <v>6.7421882431522899</v>
      </c>
      <c r="I2353" s="365">
        <v>407.064610062648</v>
      </c>
      <c r="J2353" s="332">
        <f>Table1[[#This Row],[Embellishment Area (m2)]]*Table1[[#This Row],[Construction Unit Rate ($/m)]]*Table1[[#This Row],[Embellishment Area Factor]]</f>
        <v>1372.2531140838782</v>
      </c>
      <c r="K2353" s="246">
        <v>0</v>
      </c>
      <c r="L2353" s="337">
        <v>112.7890879358248</v>
      </c>
      <c r="M2353" s="88">
        <f>Table1[[#This Row],[Size of land (m2)]]*Table1[[#This Row],[Land Unit Rate ($/m2)]]</f>
        <v>0</v>
      </c>
      <c r="N2353" s="244">
        <v>2021</v>
      </c>
      <c r="O2353" s="202">
        <f>ROUND(IF(Table1[[#This Row],[Valuation Year]]=2016,(Table1[[#This Row],[Total Construction Cost ($)]]+Table1[[#This Row],[Land Value]])*('General Input Sheet'!$G$38/'General Input Sheet'!$G$43),Table1[[#This Row],[Total Construction Cost ($)]]+Table1[[#This Row],[Land Value]]),0)</f>
        <v>1372</v>
      </c>
      <c r="P2353" s="123" t="str" cm="1">
        <f t="array" ref="P2353">_xlfn.IFS(Table1[[#This Row],[Asset Class]]&lt;&gt;"Local","y",P$11=$E2353,"y",Table1[[#This Row],[Asset Class]]="Local","")</f>
        <v>y</v>
      </c>
      <c r="Q2353" s="86" t="str" cm="1">
        <f t="array" ref="Q2353">_xlfn.IFS(Table1[[#This Row],[Asset Class]]&lt;&gt;"Local","y",Q$11=$E2353,"y",Table1[[#This Row],[Asset Class]]="Local","")</f>
        <v>y</v>
      </c>
      <c r="R2353" s="86" t="str" cm="1">
        <f t="array" ref="R2353">_xlfn.IFS(Table1[[#This Row],[Asset Class]]&lt;&gt;"Local","y",R$11=$E2353,"y",Table1[[#This Row],[Asset Class]]="Local","")</f>
        <v>y</v>
      </c>
      <c r="S2353" s="341" t="str" cm="1">
        <f t="array" ref="S2353">_xlfn.IFS(Table1[[#This Row],[Asset Class]]&lt;&gt;"Local","y",S$11=$E2353,"y",Table1[[#This Row],[Asset Class]]="Local","")</f>
        <v>y</v>
      </c>
      <c r="T2353" s="50"/>
      <c r="U2353" s="95">
        <f>IF(Table1[[#This Row],[Asset Class]]&lt;&gt;"Local",0.25,IF(P2353="y",1,""))</f>
        <v>0.25</v>
      </c>
      <c r="V2353" s="415">
        <f>IF(Table1[[#This Row],[Asset Class]]&lt;&gt;"Local",0.25,IF(Q2353="y",1,""))</f>
        <v>0.25</v>
      </c>
      <c r="W2353" s="415">
        <f>IF(Table1[[#This Row],[Asset Class]]&lt;&gt;"Local",0.25,IF(R2353="y",1,""))</f>
        <v>0.25</v>
      </c>
      <c r="X2353" s="415">
        <f>IF(Table1[[#This Row],[Asset Class]]&lt;&gt;"Local",0.25,IF(S2353="y",1,""))</f>
        <v>0.25</v>
      </c>
      <c r="Y2353" s="95">
        <f t="shared" si="216"/>
        <v>1</v>
      </c>
      <c r="Z2353" s="50"/>
      <c r="AA2353" s="257">
        <f t="shared" si="217"/>
        <v>343</v>
      </c>
      <c r="AB2353" s="258">
        <f t="shared" si="218"/>
        <v>343</v>
      </c>
      <c r="AC2353" s="258">
        <f t="shared" si="219"/>
        <v>343</v>
      </c>
      <c r="AD2353" s="258">
        <f t="shared" si="220"/>
        <v>343</v>
      </c>
      <c r="AE2353" s="259">
        <f t="shared" si="221"/>
        <v>1372</v>
      </c>
    </row>
    <row r="2354" spans="1:31">
      <c r="A2354" s="26"/>
      <c r="B2354" s="210" t="s">
        <v>4111</v>
      </c>
      <c r="C2354" s="211" t="s">
        <v>4113</v>
      </c>
      <c r="D2354" s="211" t="s">
        <v>101</v>
      </c>
      <c r="E2354" s="211" t="s">
        <v>107</v>
      </c>
      <c r="F2354" s="241" t="s">
        <v>108</v>
      </c>
      <c r="G2354" s="357">
        <v>0.5</v>
      </c>
      <c r="H2354" s="360">
        <v>483.17901991445297</v>
      </c>
      <c r="I2354" s="365">
        <v>407.064610062648</v>
      </c>
      <c r="J2354" s="332">
        <f>Table1[[#This Row],[Embellishment Area (m2)]]*Table1[[#This Row],[Construction Unit Rate ($/m)]]*Table1[[#This Row],[Embellishment Area Factor]]</f>
        <v>98342.539665964621</v>
      </c>
      <c r="K2354" s="246">
        <v>0</v>
      </c>
      <c r="L2354" s="337">
        <v>112.7890879358248</v>
      </c>
      <c r="M2354" s="88">
        <f>Table1[[#This Row],[Size of land (m2)]]*Table1[[#This Row],[Land Unit Rate ($/m2)]]</f>
        <v>0</v>
      </c>
      <c r="N2354" s="244">
        <v>2021</v>
      </c>
      <c r="O2354" s="202">
        <f>ROUND(IF(Table1[[#This Row],[Valuation Year]]=2016,(Table1[[#This Row],[Total Construction Cost ($)]]+Table1[[#This Row],[Land Value]])*('General Input Sheet'!$G$38/'General Input Sheet'!$G$43),Table1[[#This Row],[Total Construction Cost ($)]]+Table1[[#This Row],[Land Value]]),0)</f>
        <v>98343</v>
      </c>
      <c r="P2354" s="123" t="str" cm="1">
        <f t="array" ref="P2354">_xlfn.IFS(Table1[[#This Row],[Asset Class]]&lt;&gt;"Local","y",P$11=$E2354,"y",Table1[[#This Row],[Asset Class]]="Local","")</f>
        <v>y</v>
      </c>
      <c r="Q2354" s="86" t="str" cm="1">
        <f t="array" ref="Q2354">_xlfn.IFS(Table1[[#This Row],[Asset Class]]&lt;&gt;"Local","y",Q$11=$E2354,"y",Table1[[#This Row],[Asset Class]]="Local","")</f>
        <v>y</v>
      </c>
      <c r="R2354" s="86" t="str" cm="1">
        <f t="array" ref="R2354">_xlfn.IFS(Table1[[#This Row],[Asset Class]]&lt;&gt;"Local","y",R$11=$E2354,"y",Table1[[#This Row],[Asset Class]]="Local","")</f>
        <v>y</v>
      </c>
      <c r="S2354" s="341" t="str" cm="1">
        <f t="array" ref="S2354">_xlfn.IFS(Table1[[#This Row],[Asset Class]]&lt;&gt;"Local","y",S$11=$E2354,"y",Table1[[#This Row],[Asset Class]]="Local","")</f>
        <v>y</v>
      </c>
      <c r="T2354" s="50"/>
      <c r="U2354" s="95">
        <f>IF(Table1[[#This Row],[Asset Class]]&lt;&gt;"Local",0.25,IF(P2354="y",1,""))</f>
        <v>0.25</v>
      </c>
      <c r="V2354" s="415">
        <f>IF(Table1[[#This Row],[Asset Class]]&lt;&gt;"Local",0.25,IF(Q2354="y",1,""))</f>
        <v>0.25</v>
      </c>
      <c r="W2354" s="415">
        <f>IF(Table1[[#This Row],[Asset Class]]&lt;&gt;"Local",0.25,IF(R2354="y",1,""))</f>
        <v>0.25</v>
      </c>
      <c r="X2354" s="415">
        <f>IF(Table1[[#This Row],[Asset Class]]&lt;&gt;"Local",0.25,IF(S2354="y",1,""))</f>
        <v>0.25</v>
      </c>
      <c r="Y2354" s="95">
        <f t="shared" si="216"/>
        <v>1</v>
      </c>
      <c r="Z2354" s="50"/>
      <c r="AA2354" s="257">
        <f t="shared" si="217"/>
        <v>24585.75</v>
      </c>
      <c r="AB2354" s="258">
        <f t="shared" si="218"/>
        <v>24585.75</v>
      </c>
      <c r="AC2354" s="258">
        <f t="shared" si="219"/>
        <v>24585.75</v>
      </c>
      <c r="AD2354" s="258">
        <f t="shared" si="220"/>
        <v>24585.75</v>
      </c>
      <c r="AE2354" s="259">
        <f t="shared" si="221"/>
        <v>98343</v>
      </c>
    </row>
    <row r="2355" spans="1:31">
      <c r="A2355" s="26"/>
      <c r="B2355" s="210" t="s">
        <v>4114</v>
      </c>
      <c r="C2355" s="211" t="s">
        <v>4115</v>
      </c>
      <c r="D2355" s="211" t="s">
        <v>111</v>
      </c>
      <c r="E2355" s="211" t="s">
        <v>107</v>
      </c>
      <c r="F2355" s="241" t="s">
        <v>108</v>
      </c>
      <c r="G2355" s="357">
        <v>0.5</v>
      </c>
      <c r="H2355" s="360">
        <v>8711.0465354259995</v>
      </c>
      <c r="I2355" s="365">
        <v>111.62041035606889</v>
      </c>
      <c r="J2355" s="332">
        <f>Table1[[#This Row],[Embellishment Area (m2)]]*Table1[[#This Row],[Construction Unit Rate ($/m)]]*Table1[[#This Row],[Embellishment Area Factor]]</f>
        <v>486165.29445753113</v>
      </c>
      <c r="K2355" s="246">
        <v>0</v>
      </c>
      <c r="L2355" s="337">
        <v>66.125722619436161</v>
      </c>
      <c r="M2355" s="88">
        <f>Table1[[#This Row],[Size of land (m2)]]*Table1[[#This Row],[Land Unit Rate ($/m2)]]</f>
        <v>0</v>
      </c>
      <c r="N2355" s="244">
        <v>2021</v>
      </c>
      <c r="O2355" s="202">
        <f>ROUND(IF(Table1[[#This Row],[Valuation Year]]=2016,(Table1[[#This Row],[Total Construction Cost ($)]]+Table1[[#This Row],[Land Value]])*('General Input Sheet'!$G$38/'General Input Sheet'!$G$43),Table1[[#This Row],[Total Construction Cost ($)]]+Table1[[#This Row],[Land Value]]),0)</f>
        <v>486165</v>
      </c>
      <c r="P2355" s="123" t="str" cm="1">
        <f t="array" ref="P2355">_xlfn.IFS(Table1[[#This Row],[Asset Class]]&lt;&gt;"Local","y",P$11=$E2355,"y",Table1[[#This Row],[Asset Class]]="Local","")</f>
        <v>y</v>
      </c>
      <c r="Q2355" s="86" t="str" cm="1">
        <f t="array" ref="Q2355">_xlfn.IFS(Table1[[#This Row],[Asset Class]]&lt;&gt;"Local","y",Q$11=$E2355,"y",Table1[[#This Row],[Asset Class]]="Local","")</f>
        <v/>
      </c>
      <c r="R2355" s="86" t="str" cm="1">
        <f t="array" ref="R2355">_xlfn.IFS(Table1[[#This Row],[Asset Class]]&lt;&gt;"Local","y",R$11=$E2355,"y",Table1[[#This Row],[Asset Class]]="Local","")</f>
        <v/>
      </c>
      <c r="S2355" s="341" t="str" cm="1">
        <f t="array" ref="S2355">_xlfn.IFS(Table1[[#This Row],[Asset Class]]&lt;&gt;"Local","y",S$11=$E2355,"y",Table1[[#This Row],[Asset Class]]="Local","")</f>
        <v/>
      </c>
      <c r="T2355" s="50"/>
      <c r="U2355" s="95">
        <f>IF(Table1[[#This Row],[Asset Class]]&lt;&gt;"Local",0.25,IF(P2355="y",1,""))</f>
        <v>1</v>
      </c>
      <c r="V2355" s="415" t="str">
        <f>IF(Table1[[#This Row],[Asset Class]]&lt;&gt;"Local",0.25,IF(Q2355="y",1,""))</f>
        <v/>
      </c>
      <c r="W2355" s="415" t="str">
        <f>IF(Table1[[#This Row],[Asset Class]]&lt;&gt;"Local",0.25,IF(R2355="y",1,""))</f>
        <v/>
      </c>
      <c r="X2355" s="415" t="str">
        <f>IF(Table1[[#This Row],[Asset Class]]&lt;&gt;"Local",0.25,IF(S2355="y",1,""))</f>
        <v/>
      </c>
      <c r="Y2355" s="95">
        <f t="shared" si="216"/>
        <v>1</v>
      </c>
      <c r="Z2355" s="50"/>
      <c r="AA2355" s="257">
        <f t="shared" si="217"/>
        <v>486165</v>
      </c>
      <c r="AB2355" s="258" t="str">
        <f t="shared" si="218"/>
        <v/>
      </c>
      <c r="AC2355" s="258" t="str">
        <f t="shared" si="219"/>
        <v/>
      </c>
      <c r="AD2355" s="258" t="str">
        <f t="shared" si="220"/>
        <v/>
      </c>
      <c r="AE2355" s="259">
        <f t="shared" si="221"/>
        <v>486165</v>
      </c>
    </row>
    <row r="2356" spans="1:31">
      <c r="A2356" s="26"/>
      <c r="B2356" s="210" t="s">
        <v>4116</v>
      </c>
      <c r="C2356" s="211" t="s">
        <v>4117</v>
      </c>
      <c r="D2356" s="211" t="s">
        <v>106</v>
      </c>
      <c r="E2356" s="211" t="s">
        <v>102</v>
      </c>
      <c r="F2356" s="241" t="s">
        <v>108</v>
      </c>
      <c r="G2356" s="357">
        <v>0.5</v>
      </c>
      <c r="H2356" s="360">
        <v>8866.4435205226255</v>
      </c>
      <c r="I2356" s="365">
        <v>452.87898632773505</v>
      </c>
      <c r="J2356" s="332">
        <f>Table1[[#This Row],[Embellishment Area (m2)]]*Table1[[#This Row],[Construction Unit Rate ($/m)]]*Table1[[#This Row],[Embellishment Area Factor]]</f>
        <v>2007712.9769532005</v>
      </c>
      <c r="K2356" s="246">
        <v>0</v>
      </c>
      <c r="L2356" s="337">
        <v>140.14546069071523</v>
      </c>
      <c r="M2356" s="88">
        <f>Table1[[#This Row],[Size of land (m2)]]*Table1[[#This Row],[Land Unit Rate ($/m2)]]</f>
        <v>0</v>
      </c>
      <c r="N2356" s="244">
        <v>2021</v>
      </c>
      <c r="O2356" s="202">
        <f>ROUND(IF(Table1[[#This Row],[Valuation Year]]=2016,(Table1[[#This Row],[Total Construction Cost ($)]]+Table1[[#This Row],[Land Value]])*('General Input Sheet'!$G$38/'General Input Sheet'!$G$43),Table1[[#This Row],[Total Construction Cost ($)]]+Table1[[#This Row],[Land Value]]),0)</f>
        <v>2007713</v>
      </c>
      <c r="P2356" s="123" t="str" cm="1">
        <f t="array" ref="P2356">_xlfn.IFS(Table1[[#This Row],[Asset Class]]&lt;&gt;"Local","y",P$11=$E2356,"y",Table1[[#This Row],[Asset Class]]="Local","")</f>
        <v>y</v>
      </c>
      <c r="Q2356" s="86" t="str" cm="1">
        <f t="array" ref="Q2356">_xlfn.IFS(Table1[[#This Row],[Asset Class]]&lt;&gt;"Local","y",Q$11=$E2356,"y",Table1[[#This Row],[Asset Class]]="Local","")</f>
        <v>y</v>
      </c>
      <c r="R2356" s="86" t="str" cm="1">
        <f t="array" ref="R2356">_xlfn.IFS(Table1[[#This Row],[Asset Class]]&lt;&gt;"Local","y",R$11=$E2356,"y",Table1[[#This Row],[Asset Class]]="Local","")</f>
        <v>y</v>
      </c>
      <c r="S2356" s="341" t="str" cm="1">
        <f t="array" ref="S2356">_xlfn.IFS(Table1[[#This Row],[Asset Class]]&lt;&gt;"Local","y",S$11=$E2356,"y",Table1[[#This Row],[Asset Class]]="Local","")</f>
        <v>y</v>
      </c>
      <c r="T2356" s="50"/>
      <c r="U2356" s="95">
        <f>IF(Table1[[#This Row],[Asset Class]]&lt;&gt;"Local",0.25,IF(P2356="y",1,""))</f>
        <v>0.25</v>
      </c>
      <c r="V2356" s="415">
        <f>IF(Table1[[#This Row],[Asset Class]]&lt;&gt;"Local",0.25,IF(Q2356="y",1,""))</f>
        <v>0.25</v>
      </c>
      <c r="W2356" s="415">
        <f>IF(Table1[[#This Row],[Asset Class]]&lt;&gt;"Local",0.25,IF(R2356="y",1,""))</f>
        <v>0.25</v>
      </c>
      <c r="X2356" s="415">
        <f>IF(Table1[[#This Row],[Asset Class]]&lt;&gt;"Local",0.25,IF(S2356="y",1,""))</f>
        <v>0.25</v>
      </c>
      <c r="Y2356" s="95">
        <f t="shared" si="216"/>
        <v>1</v>
      </c>
      <c r="Z2356" s="50"/>
      <c r="AA2356" s="257">
        <f t="shared" si="217"/>
        <v>501928.25</v>
      </c>
      <c r="AB2356" s="258">
        <f t="shared" si="218"/>
        <v>501928.25</v>
      </c>
      <c r="AC2356" s="258">
        <f t="shared" si="219"/>
        <v>501928.25</v>
      </c>
      <c r="AD2356" s="258">
        <f t="shared" si="220"/>
        <v>501928.25</v>
      </c>
      <c r="AE2356" s="259">
        <f t="shared" si="221"/>
        <v>2007713</v>
      </c>
    </row>
    <row r="2357" spans="1:31">
      <c r="A2357" s="26"/>
      <c r="B2357" s="210" t="s">
        <v>4118</v>
      </c>
      <c r="C2357" s="211" t="s">
        <v>4119</v>
      </c>
      <c r="D2357" s="211" t="s">
        <v>111</v>
      </c>
      <c r="E2357" s="211" t="s">
        <v>102</v>
      </c>
      <c r="F2357" s="241" t="s">
        <v>103</v>
      </c>
      <c r="G2357" s="357">
        <v>0.5</v>
      </c>
      <c r="H2357" s="360">
        <v>741.32795926498545</v>
      </c>
      <c r="I2357" s="365">
        <v>143.96305955739601</v>
      </c>
      <c r="J2357" s="332">
        <f>Table1[[#This Row],[Embellishment Area (m2)]]*Table1[[#This Row],[Construction Unit Rate ($/m)]]*Table1[[#This Row],[Embellishment Area Factor]]</f>
        <v>53361.920575613971</v>
      </c>
      <c r="K2357" s="246">
        <v>0</v>
      </c>
      <c r="L2357" s="337">
        <v>39.027494808321961</v>
      </c>
      <c r="M2357" s="88">
        <f>Table1[[#This Row],[Size of land (m2)]]*Table1[[#This Row],[Land Unit Rate ($/m2)]]</f>
        <v>0</v>
      </c>
      <c r="N2357" s="244">
        <v>2021</v>
      </c>
      <c r="O2357" s="202">
        <f>ROUND(IF(Table1[[#This Row],[Valuation Year]]=2016,(Table1[[#This Row],[Total Construction Cost ($)]]+Table1[[#This Row],[Land Value]])*('General Input Sheet'!$G$38/'General Input Sheet'!$G$43),Table1[[#This Row],[Total Construction Cost ($)]]+Table1[[#This Row],[Land Value]]),0)</f>
        <v>53362</v>
      </c>
      <c r="P2357" s="123" t="str" cm="1">
        <f t="array" ref="P2357">_xlfn.IFS(Table1[[#This Row],[Asset Class]]&lt;&gt;"Local","y",P$11=$E2357,"y",Table1[[#This Row],[Asset Class]]="Local","")</f>
        <v/>
      </c>
      <c r="Q2357" s="86" t="str" cm="1">
        <f t="array" ref="Q2357">_xlfn.IFS(Table1[[#This Row],[Asset Class]]&lt;&gt;"Local","y",Q$11=$E2357,"y",Table1[[#This Row],[Asset Class]]="Local","")</f>
        <v/>
      </c>
      <c r="R2357" s="86" t="str" cm="1">
        <f t="array" ref="R2357">_xlfn.IFS(Table1[[#This Row],[Asset Class]]&lt;&gt;"Local","y",R$11=$E2357,"y",Table1[[#This Row],[Asset Class]]="Local","")</f>
        <v>y</v>
      </c>
      <c r="S2357" s="341" t="str" cm="1">
        <f t="array" ref="S2357">_xlfn.IFS(Table1[[#This Row],[Asset Class]]&lt;&gt;"Local","y",S$11=$E2357,"y",Table1[[#This Row],[Asset Class]]="Local","")</f>
        <v/>
      </c>
      <c r="T2357" s="50"/>
      <c r="U2357" s="95" t="str">
        <f>IF(Table1[[#This Row],[Asset Class]]&lt;&gt;"Local",0.25,IF(P2357="y",1,""))</f>
        <v/>
      </c>
      <c r="V2357" s="415" t="str">
        <f>IF(Table1[[#This Row],[Asset Class]]&lt;&gt;"Local",0.25,IF(Q2357="y",1,""))</f>
        <v/>
      </c>
      <c r="W2357" s="415">
        <f>IF(Table1[[#This Row],[Asset Class]]&lt;&gt;"Local",0.25,IF(R2357="y",1,""))</f>
        <v>1</v>
      </c>
      <c r="X2357" s="415" t="str">
        <f>IF(Table1[[#This Row],[Asset Class]]&lt;&gt;"Local",0.25,IF(S2357="y",1,""))</f>
        <v/>
      </c>
      <c r="Y2357" s="95">
        <f t="shared" si="216"/>
        <v>1</v>
      </c>
      <c r="Z2357" s="50"/>
      <c r="AA2357" s="257" t="str">
        <f t="shared" si="217"/>
        <v/>
      </c>
      <c r="AB2357" s="258" t="str">
        <f t="shared" si="218"/>
        <v/>
      </c>
      <c r="AC2357" s="258">
        <f t="shared" si="219"/>
        <v>53362</v>
      </c>
      <c r="AD2357" s="258" t="str">
        <f t="shared" si="220"/>
        <v/>
      </c>
      <c r="AE2357" s="259">
        <f t="shared" si="221"/>
        <v>53362</v>
      </c>
    </row>
    <row r="2358" spans="1:31">
      <c r="A2358" s="26"/>
      <c r="B2358" s="210" t="s">
        <v>4120</v>
      </c>
      <c r="C2358" s="211" t="s">
        <v>4121</v>
      </c>
      <c r="D2358" s="211" t="s">
        <v>111</v>
      </c>
      <c r="E2358" s="211" t="s">
        <v>114</v>
      </c>
      <c r="F2358" s="241" t="s">
        <v>108</v>
      </c>
      <c r="G2358" s="357">
        <v>0.5</v>
      </c>
      <c r="H2358" s="360">
        <v>9396.4098310834706</v>
      </c>
      <c r="I2358" s="365">
        <v>77.371645491830151</v>
      </c>
      <c r="J2358" s="332">
        <f>Table1[[#This Row],[Embellishment Area (m2)]]*Table1[[#This Row],[Construction Unit Rate ($/m)]]*Table1[[#This Row],[Embellishment Area Factor]]</f>
        <v>363507.84517326899</v>
      </c>
      <c r="K2358" s="246">
        <v>0</v>
      </c>
      <c r="L2358" s="337">
        <v>51.919695325664051</v>
      </c>
      <c r="M2358" s="88">
        <f>Table1[[#This Row],[Size of land (m2)]]*Table1[[#This Row],[Land Unit Rate ($/m2)]]</f>
        <v>0</v>
      </c>
      <c r="N2358" s="244">
        <v>2021</v>
      </c>
      <c r="O2358" s="202">
        <f>ROUND(IF(Table1[[#This Row],[Valuation Year]]=2016,(Table1[[#This Row],[Total Construction Cost ($)]]+Table1[[#This Row],[Land Value]])*('General Input Sheet'!$G$38/'General Input Sheet'!$G$43),Table1[[#This Row],[Total Construction Cost ($)]]+Table1[[#This Row],[Land Value]]),0)</f>
        <v>363508</v>
      </c>
      <c r="P2358" s="123" t="str" cm="1">
        <f t="array" ref="P2358">_xlfn.IFS(Table1[[#This Row],[Asset Class]]&lt;&gt;"Local","y",P$11=$E2358,"y",Table1[[#This Row],[Asset Class]]="Local","")</f>
        <v/>
      </c>
      <c r="Q2358" s="86" t="str" cm="1">
        <f t="array" ref="Q2358">_xlfn.IFS(Table1[[#This Row],[Asset Class]]&lt;&gt;"Local","y",Q$11=$E2358,"y",Table1[[#This Row],[Asset Class]]="Local","")</f>
        <v/>
      </c>
      <c r="R2358" s="86" t="str" cm="1">
        <f t="array" ref="R2358">_xlfn.IFS(Table1[[#This Row],[Asset Class]]&lt;&gt;"Local","y",R$11=$E2358,"y",Table1[[#This Row],[Asset Class]]="Local","")</f>
        <v/>
      </c>
      <c r="S2358" s="341" t="str" cm="1">
        <f t="array" ref="S2358">_xlfn.IFS(Table1[[#This Row],[Asset Class]]&lt;&gt;"Local","y",S$11=$E2358,"y",Table1[[#This Row],[Asset Class]]="Local","")</f>
        <v>y</v>
      </c>
      <c r="T2358" s="50"/>
      <c r="U2358" s="95" t="str">
        <f>IF(Table1[[#This Row],[Asset Class]]&lt;&gt;"Local",0.25,IF(P2358="y",1,""))</f>
        <v/>
      </c>
      <c r="V2358" s="415" t="str">
        <f>IF(Table1[[#This Row],[Asset Class]]&lt;&gt;"Local",0.25,IF(Q2358="y",1,""))</f>
        <v/>
      </c>
      <c r="W2358" s="415" t="str">
        <f>IF(Table1[[#This Row],[Asset Class]]&lt;&gt;"Local",0.25,IF(R2358="y",1,""))</f>
        <v/>
      </c>
      <c r="X2358" s="415">
        <f>IF(Table1[[#This Row],[Asset Class]]&lt;&gt;"Local",0.25,IF(S2358="y",1,""))</f>
        <v>1</v>
      </c>
      <c r="Y2358" s="95">
        <f t="shared" si="216"/>
        <v>1</v>
      </c>
      <c r="Z2358" s="50"/>
      <c r="AA2358" s="257" t="str">
        <f t="shared" si="217"/>
        <v/>
      </c>
      <c r="AB2358" s="258" t="str">
        <f t="shared" si="218"/>
        <v/>
      </c>
      <c r="AC2358" s="258" t="str">
        <f t="shared" si="219"/>
        <v/>
      </c>
      <c r="AD2358" s="258">
        <f t="shared" si="220"/>
        <v>363508</v>
      </c>
      <c r="AE2358" s="259">
        <f t="shared" si="221"/>
        <v>363508</v>
      </c>
    </row>
    <row r="2359" spans="1:31">
      <c r="A2359" s="26"/>
      <c r="B2359" s="210" t="s">
        <v>4122</v>
      </c>
      <c r="C2359" s="211" t="s">
        <v>4123</v>
      </c>
      <c r="D2359" s="211" t="s">
        <v>106</v>
      </c>
      <c r="E2359" s="211" t="s">
        <v>114</v>
      </c>
      <c r="F2359" s="241" t="s">
        <v>328</v>
      </c>
      <c r="G2359" s="357">
        <v>0.5</v>
      </c>
      <c r="H2359" s="360">
        <v>1429.1856708177791</v>
      </c>
      <c r="I2359" s="365">
        <v>566.28724924743767</v>
      </c>
      <c r="J2359" s="332">
        <f>Table1[[#This Row],[Embellishment Area (m2)]]*Table1[[#This Row],[Construction Unit Rate ($/m)]]*Table1[[#This Row],[Embellishment Area Factor]]</f>
        <v>404664.81109562702</v>
      </c>
      <c r="K2359" s="246">
        <v>0</v>
      </c>
      <c r="L2359" s="337">
        <v>75.676903388107434</v>
      </c>
      <c r="M2359" s="88">
        <f>Table1[[#This Row],[Size of land (m2)]]*Table1[[#This Row],[Land Unit Rate ($/m2)]]</f>
        <v>0</v>
      </c>
      <c r="N2359" s="244">
        <v>2021</v>
      </c>
      <c r="O2359" s="202">
        <f>ROUND(IF(Table1[[#This Row],[Valuation Year]]=2016,(Table1[[#This Row],[Total Construction Cost ($)]]+Table1[[#This Row],[Land Value]])*('General Input Sheet'!$G$38/'General Input Sheet'!$G$43),Table1[[#This Row],[Total Construction Cost ($)]]+Table1[[#This Row],[Land Value]]),0)</f>
        <v>404665</v>
      </c>
      <c r="P2359" s="123" t="str" cm="1">
        <f t="array" ref="P2359">_xlfn.IFS(Table1[[#This Row],[Asset Class]]&lt;&gt;"Local","y",P$11=$E2359,"y",Table1[[#This Row],[Asset Class]]="Local","")</f>
        <v>y</v>
      </c>
      <c r="Q2359" s="86" t="str" cm="1">
        <f t="array" ref="Q2359">_xlfn.IFS(Table1[[#This Row],[Asset Class]]&lt;&gt;"Local","y",Q$11=$E2359,"y",Table1[[#This Row],[Asset Class]]="Local","")</f>
        <v>y</v>
      </c>
      <c r="R2359" s="86" t="str" cm="1">
        <f t="array" ref="R2359">_xlfn.IFS(Table1[[#This Row],[Asset Class]]&lt;&gt;"Local","y",R$11=$E2359,"y",Table1[[#This Row],[Asset Class]]="Local","")</f>
        <v>y</v>
      </c>
      <c r="S2359" s="341" t="str" cm="1">
        <f t="array" ref="S2359">_xlfn.IFS(Table1[[#This Row],[Asset Class]]&lt;&gt;"Local","y",S$11=$E2359,"y",Table1[[#This Row],[Asset Class]]="Local","")</f>
        <v>y</v>
      </c>
      <c r="T2359" s="50"/>
      <c r="U2359" s="95">
        <f>IF(Table1[[#This Row],[Asset Class]]&lt;&gt;"Local",0.25,IF(P2359="y",1,""))</f>
        <v>0.25</v>
      </c>
      <c r="V2359" s="415">
        <f>IF(Table1[[#This Row],[Asset Class]]&lt;&gt;"Local",0.25,IF(Q2359="y",1,""))</f>
        <v>0.25</v>
      </c>
      <c r="W2359" s="415">
        <f>IF(Table1[[#This Row],[Asset Class]]&lt;&gt;"Local",0.25,IF(R2359="y",1,""))</f>
        <v>0.25</v>
      </c>
      <c r="X2359" s="415">
        <f>IF(Table1[[#This Row],[Asset Class]]&lt;&gt;"Local",0.25,IF(S2359="y",1,""))</f>
        <v>0.25</v>
      </c>
      <c r="Y2359" s="95">
        <f t="shared" si="216"/>
        <v>1</v>
      </c>
      <c r="Z2359" s="50"/>
      <c r="AA2359" s="257">
        <f t="shared" si="217"/>
        <v>101166.25</v>
      </c>
      <c r="AB2359" s="258">
        <f t="shared" si="218"/>
        <v>101166.25</v>
      </c>
      <c r="AC2359" s="258">
        <f t="shared" si="219"/>
        <v>101166.25</v>
      </c>
      <c r="AD2359" s="258">
        <f t="shared" si="220"/>
        <v>101166.25</v>
      </c>
      <c r="AE2359" s="259">
        <f t="shared" si="221"/>
        <v>404665</v>
      </c>
    </row>
    <row r="2360" spans="1:31">
      <c r="A2360" s="26"/>
      <c r="B2360" s="210" t="s">
        <v>4124</v>
      </c>
      <c r="C2360" s="211" t="s">
        <v>4125</v>
      </c>
      <c r="D2360" s="211" t="s">
        <v>106</v>
      </c>
      <c r="E2360" s="211" t="s">
        <v>114</v>
      </c>
      <c r="F2360" s="241" t="s">
        <v>328</v>
      </c>
      <c r="G2360" s="357">
        <v>0.5</v>
      </c>
      <c r="H2360" s="360">
        <v>1119.124195845897</v>
      </c>
      <c r="I2360" s="365">
        <v>566.28724924743767</v>
      </c>
      <c r="J2360" s="332">
        <f>Table1[[#This Row],[Embellishment Area (m2)]]*Table1[[#This Row],[Construction Unit Rate ($/m)]]*Table1[[#This Row],[Embellishment Area Factor]]</f>
        <v>316872.88121591188</v>
      </c>
      <c r="K2360" s="246">
        <v>0</v>
      </c>
      <c r="L2360" s="337">
        <v>75.676903388107434</v>
      </c>
      <c r="M2360" s="88">
        <f>Table1[[#This Row],[Size of land (m2)]]*Table1[[#This Row],[Land Unit Rate ($/m2)]]</f>
        <v>0</v>
      </c>
      <c r="N2360" s="244">
        <v>2021</v>
      </c>
      <c r="O2360" s="202">
        <f>ROUND(IF(Table1[[#This Row],[Valuation Year]]=2016,(Table1[[#This Row],[Total Construction Cost ($)]]+Table1[[#This Row],[Land Value]])*('General Input Sheet'!$G$38/'General Input Sheet'!$G$43),Table1[[#This Row],[Total Construction Cost ($)]]+Table1[[#This Row],[Land Value]]),0)</f>
        <v>316873</v>
      </c>
      <c r="P2360" s="123" t="str" cm="1">
        <f t="array" ref="P2360">_xlfn.IFS(Table1[[#This Row],[Asset Class]]&lt;&gt;"Local","y",P$11=$E2360,"y",Table1[[#This Row],[Asset Class]]="Local","")</f>
        <v>y</v>
      </c>
      <c r="Q2360" s="86" t="str" cm="1">
        <f t="array" ref="Q2360">_xlfn.IFS(Table1[[#This Row],[Asset Class]]&lt;&gt;"Local","y",Q$11=$E2360,"y",Table1[[#This Row],[Asset Class]]="Local","")</f>
        <v>y</v>
      </c>
      <c r="R2360" s="86" t="str" cm="1">
        <f t="array" ref="R2360">_xlfn.IFS(Table1[[#This Row],[Asset Class]]&lt;&gt;"Local","y",R$11=$E2360,"y",Table1[[#This Row],[Asset Class]]="Local","")</f>
        <v>y</v>
      </c>
      <c r="S2360" s="341" t="str" cm="1">
        <f t="array" ref="S2360">_xlfn.IFS(Table1[[#This Row],[Asset Class]]&lt;&gt;"Local","y",S$11=$E2360,"y",Table1[[#This Row],[Asset Class]]="Local","")</f>
        <v>y</v>
      </c>
      <c r="T2360" s="50"/>
      <c r="U2360" s="95">
        <f>IF(Table1[[#This Row],[Asset Class]]&lt;&gt;"Local",0.25,IF(P2360="y",1,""))</f>
        <v>0.25</v>
      </c>
      <c r="V2360" s="415">
        <f>IF(Table1[[#This Row],[Asset Class]]&lt;&gt;"Local",0.25,IF(Q2360="y",1,""))</f>
        <v>0.25</v>
      </c>
      <c r="W2360" s="415">
        <f>IF(Table1[[#This Row],[Asset Class]]&lt;&gt;"Local",0.25,IF(R2360="y",1,""))</f>
        <v>0.25</v>
      </c>
      <c r="X2360" s="415">
        <f>IF(Table1[[#This Row],[Asset Class]]&lt;&gt;"Local",0.25,IF(S2360="y",1,""))</f>
        <v>0.25</v>
      </c>
      <c r="Y2360" s="95">
        <f t="shared" si="216"/>
        <v>1</v>
      </c>
      <c r="Z2360" s="50"/>
      <c r="AA2360" s="257">
        <f t="shared" si="217"/>
        <v>79218.25</v>
      </c>
      <c r="AB2360" s="258">
        <f t="shared" si="218"/>
        <v>79218.25</v>
      </c>
      <c r="AC2360" s="258">
        <f t="shared" si="219"/>
        <v>79218.25</v>
      </c>
      <c r="AD2360" s="258">
        <f t="shared" si="220"/>
        <v>79218.25</v>
      </c>
      <c r="AE2360" s="259">
        <f t="shared" si="221"/>
        <v>316873</v>
      </c>
    </row>
    <row r="2361" spans="1:31">
      <c r="A2361" s="26"/>
      <c r="B2361" s="210" t="s">
        <v>4126</v>
      </c>
      <c r="C2361" s="211" t="s">
        <v>4127</v>
      </c>
      <c r="D2361" s="211" t="s">
        <v>106</v>
      </c>
      <c r="E2361" s="211" t="s">
        <v>114</v>
      </c>
      <c r="F2361" s="241" t="s">
        <v>103</v>
      </c>
      <c r="G2361" s="357">
        <v>0.5</v>
      </c>
      <c r="H2361" s="360">
        <v>1787.490389248946</v>
      </c>
      <c r="I2361" s="365">
        <v>566.28724924743767</v>
      </c>
      <c r="J2361" s="332">
        <f>Table1[[#This Row],[Embellishment Area (m2)]]*Table1[[#This Row],[Construction Unit Rate ($/m)]]*Table1[[#This Row],[Embellishment Area Factor]]</f>
        <v>506116.50779200863</v>
      </c>
      <c r="K2361" s="246">
        <v>0</v>
      </c>
      <c r="L2361" s="337">
        <v>75.676903388107434</v>
      </c>
      <c r="M2361" s="88">
        <f>Table1[[#This Row],[Size of land (m2)]]*Table1[[#This Row],[Land Unit Rate ($/m2)]]</f>
        <v>0</v>
      </c>
      <c r="N2361" s="244">
        <v>2021</v>
      </c>
      <c r="O2361" s="202">
        <f>ROUND(IF(Table1[[#This Row],[Valuation Year]]=2016,(Table1[[#This Row],[Total Construction Cost ($)]]+Table1[[#This Row],[Land Value]])*('General Input Sheet'!$G$38/'General Input Sheet'!$G$43),Table1[[#This Row],[Total Construction Cost ($)]]+Table1[[#This Row],[Land Value]]),0)</f>
        <v>506117</v>
      </c>
      <c r="P2361" s="123" t="str" cm="1">
        <f t="array" ref="P2361">_xlfn.IFS(Table1[[#This Row],[Asset Class]]&lt;&gt;"Local","y",P$11=$E2361,"y",Table1[[#This Row],[Asset Class]]="Local","")</f>
        <v>y</v>
      </c>
      <c r="Q2361" s="86" t="str" cm="1">
        <f t="array" ref="Q2361">_xlfn.IFS(Table1[[#This Row],[Asset Class]]&lt;&gt;"Local","y",Q$11=$E2361,"y",Table1[[#This Row],[Asset Class]]="Local","")</f>
        <v>y</v>
      </c>
      <c r="R2361" s="86" t="str" cm="1">
        <f t="array" ref="R2361">_xlfn.IFS(Table1[[#This Row],[Asset Class]]&lt;&gt;"Local","y",R$11=$E2361,"y",Table1[[#This Row],[Asset Class]]="Local","")</f>
        <v>y</v>
      </c>
      <c r="S2361" s="341" t="str" cm="1">
        <f t="array" ref="S2361">_xlfn.IFS(Table1[[#This Row],[Asset Class]]&lt;&gt;"Local","y",S$11=$E2361,"y",Table1[[#This Row],[Asset Class]]="Local","")</f>
        <v>y</v>
      </c>
      <c r="T2361" s="50"/>
      <c r="U2361" s="95">
        <f>IF(Table1[[#This Row],[Asset Class]]&lt;&gt;"Local",0.25,IF(P2361="y",1,""))</f>
        <v>0.25</v>
      </c>
      <c r="V2361" s="415">
        <f>IF(Table1[[#This Row],[Asset Class]]&lt;&gt;"Local",0.25,IF(Q2361="y",1,""))</f>
        <v>0.25</v>
      </c>
      <c r="W2361" s="415">
        <f>IF(Table1[[#This Row],[Asset Class]]&lt;&gt;"Local",0.25,IF(R2361="y",1,""))</f>
        <v>0.25</v>
      </c>
      <c r="X2361" s="415">
        <f>IF(Table1[[#This Row],[Asset Class]]&lt;&gt;"Local",0.25,IF(S2361="y",1,""))</f>
        <v>0.25</v>
      </c>
      <c r="Y2361" s="95">
        <f t="shared" si="216"/>
        <v>1</v>
      </c>
      <c r="Z2361" s="50"/>
      <c r="AA2361" s="257">
        <f t="shared" si="217"/>
        <v>126529.25</v>
      </c>
      <c r="AB2361" s="258">
        <f t="shared" si="218"/>
        <v>126529.25</v>
      </c>
      <c r="AC2361" s="258">
        <f t="shared" si="219"/>
        <v>126529.25</v>
      </c>
      <c r="AD2361" s="258">
        <f t="shared" si="220"/>
        <v>126529.25</v>
      </c>
      <c r="AE2361" s="259">
        <f t="shared" si="221"/>
        <v>506117</v>
      </c>
    </row>
    <row r="2362" spans="1:31">
      <c r="A2362" s="26"/>
      <c r="B2362" s="210" t="s">
        <v>4128</v>
      </c>
      <c r="C2362" s="211" t="s">
        <v>4129</v>
      </c>
      <c r="D2362" s="211" t="s">
        <v>111</v>
      </c>
      <c r="E2362" s="211" t="s">
        <v>107</v>
      </c>
      <c r="F2362" s="241" t="s">
        <v>103</v>
      </c>
      <c r="G2362" s="357">
        <v>0.5</v>
      </c>
      <c r="H2362" s="360">
        <v>3228.7958996266575</v>
      </c>
      <c r="I2362" s="365">
        <v>111.62041035606889</v>
      </c>
      <c r="J2362" s="332">
        <f>Table1[[#This Row],[Embellishment Area (m2)]]*Table1[[#This Row],[Construction Unit Rate ($/m)]]*Table1[[#This Row],[Embellishment Area Factor]]</f>
        <v>180199.76163616005</v>
      </c>
      <c r="K2362" s="246">
        <v>0</v>
      </c>
      <c r="L2362" s="337">
        <v>66.125722619436161</v>
      </c>
      <c r="M2362" s="88">
        <f>Table1[[#This Row],[Size of land (m2)]]*Table1[[#This Row],[Land Unit Rate ($/m2)]]</f>
        <v>0</v>
      </c>
      <c r="N2362" s="244">
        <v>2021</v>
      </c>
      <c r="O2362" s="202">
        <f>ROUND(IF(Table1[[#This Row],[Valuation Year]]=2016,(Table1[[#This Row],[Total Construction Cost ($)]]+Table1[[#This Row],[Land Value]])*('General Input Sheet'!$G$38/'General Input Sheet'!$G$43),Table1[[#This Row],[Total Construction Cost ($)]]+Table1[[#This Row],[Land Value]]),0)</f>
        <v>180200</v>
      </c>
      <c r="P2362" s="123" t="str" cm="1">
        <f t="array" ref="P2362">_xlfn.IFS(Table1[[#This Row],[Asset Class]]&lt;&gt;"Local","y",P$11=$E2362,"y",Table1[[#This Row],[Asset Class]]="Local","")</f>
        <v>y</v>
      </c>
      <c r="Q2362" s="86" t="str" cm="1">
        <f t="array" ref="Q2362">_xlfn.IFS(Table1[[#This Row],[Asset Class]]&lt;&gt;"Local","y",Q$11=$E2362,"y",Table1[[#This Row],[Asset Class]]="Local","")</f>
        <v/>
      </c>
      <c r="R2362" s="86" t="str" cm="1">
        <f t="array" ref="R2362">_xlfn.IFS(Table1[[#This Row],[Asset Class]]&lt;&gt;"Local","y",R$11=$E2362,"y",Table1[[#This Row],[Asset Class]]="Local","")</f>
        <v/>
      </c>
      <c r="S2362" s="341" t="str" cm="1">
        <f t="array" ref="S2362">_xlfn.IFS(Table1[[#This Row],[Asset Class]]&lt;&gt;"Local","y",S$11=$E2362,"y",Table1[[#This Row],[Asset Class]]="Local","")</f>
        <v/>
      </c>
      <c r="T2362" s="50"/>
      <c r="U2362" s="95">
        <f>IF(Table1[[#This Row],[Asset Class]]&lt;&gt;"Local",0.25,IF(P2362="y",1,""))</f>
        <v>1</v>
      </c>
      <c r="V2362" s="415" t="str">
        <f>IF(Table1[[#This Row],[Asset Class]]&lt;&gt;"Local",0.25,IF(Q2362="y",1,""))</f>
        <v/>
      </c>
      <c r="W2362" s="415" t="str">
        <f>IF(Table1[[#This Row],[Asset Class]]&lt;&gt;"Local",0.25,IF(R2362="y",1,""))</f>
        <v/>
      </c>
      <c r="X2362" s="415" t="str">
        <f>IF(Table1[[#This Row],[Asset Class]]&lt;&gt;"Local",0.25,IF(S2362="y",1,""))</f>
        <v/>
      </c>
      <c r="Y2362" s="95">
        <f t="shared" si="216"/>
        <v>1</v>
      </c>
      <c r="Z2362" s="50"/>
      <c r="AA2362" s="257">
        <f t="shared" si="217"/>
        <v>180200</v>
      </c>
      <c r="AB2362" s="258" t="str">
        <f t="shared" si="218"/>
        <v/>
      </c>
      <c r="AC2362" s="258" t="str">
        <f t="shared" si="219"/>
        <v/>
      </c>
      <c r="AD2362" s="258" t="str">
        <f t="shared" si="220"/>
        <v/>
      </c>
      <c r="AE2362" s="259">
        <f t="shared" si="221"/>
        <v>180200</v>
      </c>
    </row>
    <row r="2363" spans="1:31">
      <c r="A2363" s="26"/>
      <c r="B2363" s="210" t="s">
        <v>4130</v>
      </c>
      <c r="C2363" s="211" t="s">
        <v>4131</v>
      </c>
      <c r="D2363" s="211" t="s">
        <v>111</v>
      </c>
      <c r="E2363" s="211" t="s">
        <v>107</v>
      </c>
      <c r="F2363" s="241" t="s">
        <v>103</v>
      </c>
      <c r="G2363" s="357">
        <v>0.5</v>
      </c>
      <c r="H2363" s="360">
        <v>2096.7066745964962</v>
      </c>
      <c r="I2363" s="365">
        <v>111.62041035606889</v>
      </c>
      <c r="J2363" s="332">
        <f>Table1[[#This Row],[Embellishment Area (m2)]]*Table1[[#This Row],[Construction Unit Rate ($/m)]]*Table1[[#This Row],[Embellishment Area Factor]]</f>
        <v>117017.62970738475</v>
      </c>
      <c r="K2363" s="246">
        <v>0</v>
      </c>
      <c r="L2363" s="337">
        <v>66.125722619436161</v>
      </c>
      <c r="M2363" s="88">
        <f>Table1[[#This Row],[Size of land (m2)]]*Table1[[#This Row],[Land Unit Rate ($/m2)]]</f>
        <v>0</v>
      </c>
      <c r="N2363" s="244">
        <v>2021</v>
      </c>
      <c r="O2363" s="202">
        <f>ROUND(IF(Table1[[#This Row],[Valuation Year]]=2016,(Table1[[#This Row],[Total Construction Cost ($)]]+Table1[[#This Row],[Land Value]])*('General Input Sheet'!$G$38/'General Input Sheet'!$G$43),Table1[[#This Row],[Total Construction Cost ($)]]+Table1[[#This Row],[Land Value]]),0)</f>
        <v>117018</v>
      </c>
      <c r="P2363" s="123" t="str" cm="1">
        <f t="array" ref="P2363">_xlfn.IFS(Table1[[#This Row],[Asset Class]]&lt;&gt;"Local","y",P$11=$E2363,"y",Table1[[#This Row],[Asset Class]]="Local","")</f>
        <v>y</v>
      </c>
      <c r="Q2363" s="86" t="str" cm="1">
        <f t="array" ref="Q2363">_xlfn.IFS(Table1[[#This Row],[Asset Class]]&lt;&gt;"Local","y",Q$11=$E2363,"y",Table1[[#This Row],[Asset Class]]="Local","")</f>
        <v/>
      </c>
      <c r="R2363" s="86" t="str" cm="1">
        <f t="array" ref="R2363">_xlfn.IFS(Table1[[#This Row],[Asset Class]]&lt;&gt;"Local","y",R$11=$E2363,"y",Table1[[#This Row],[Asset Class]]="Local","")</f>
        <v/>
      </c>
      <c r="S2363" s="341" t="str" cm="1">
        <f t="array" ref="S2363">_xlfn.IFS(Table1[[#This Row],[Asset Class]]&lt;&gt;"Local","y",S$11=$E2363,"y",Table1[[#This Row],[Asset Class]]="Local","")</f>
        <v/>
      </c>
      <c r="T2363" s="50"/>
      <c r="U2363" s="95">
        <f>IF(Table1[[#This Row],[Asset Class]]&lt;&gt;"Local",0.25,IF(P2363="y",1,""))</f>
        <v>1</v>
      </c>
      <c r="V2363" s="415" t="str">
        <f>IF(Table1[[#This Row],[Asset Class]]&lt;&gt;"Local",0.25,IF(Q2363="y",1,""))</f>
        <v/>
      </c>
      <c r="W2363" s="415" t="str">
        <f>IF(Table1[[#This Row],[Asset Class]]&lt;&gt;"Local",0.25,IF(R2363="y",1,""))</f>
        <v/>
      </c>
      <c r="X2363" s="415" t="str">
        <f>IF(Table1[[#This Row],[Asset Class]]&lt;&gt;"Local",0.25,IF(S2363="y",1,""))</f>
        <v/>
      </c>
      <c r="Y2363" s="95">
        <f t="shared" si="216"/>
        <v>1</v>
      </c>
      <c r="Z2363" s="50"/>
      <c r="AA2363" s="257">
        <f t="shared" si="217"/>
        <v>117018</v>
      </c>
      <c r="AB2363" s="258" t="str">
        <f t="shared" si="218"/>
        <v/>
      </c>
      <c r="AC2363" s="258" t="str">
        <f t="shared" si="219"/>
        <v/>
      </c>
      <c r="AD2363" s="258" t="str">
        <f t="shared" si="220"/>
        <v/>
      </c>
      <c r="AE2363" s="259">
        <f t="shared" si="221"/>
        <v>117018</v>
      </c>
    </row>
    <row r="2364" spans="1:31">
      <c r="A2364" s="26"/>
      <c r="B2364" s="210" t="s">
        <v>4132</v>
      </c>
      <c r="C2364" s="211" t="s">
        <v>4133</v>
      </c>
      <c r="D2364" s="211" t="s">
        <v>106</v>
      </c>
      <c r="E2364" s="211" t="s">
        <v>102</v>
      </c>
      <c r="F2364" s="241" t="s">
        <v>103</v>
      </c>
      <c r="G2364" s="357">
        <v>0.5</v>
      </c>
      <c r="H2364" s="360">
        <v>88692.881369447103</v>
      </c>
      <c r="I2364" s="365">
        <v>452.87898632773505</v>
      </c>
      <c r="J2364" s="332">
        <f>Table1[[#This Row],[Embellishment Area (m2)]]*Table1[[#This Row],[Construction Unit Rate ($/m)]]*Table1[[#This Row],[Embellishment Area Factor]]</f>
        <v>20083571.104540631</v>
      </c>
      <c r="K2364" s="246">
        <v>177385.76273889421</v>
      </c>
      <c r="L2364" s="337">
        <v>140.14546069071523</v>
      </c>
      <c r="M2364" s="88">
        <f>Table1[[#This Row],[Size of land (m2)]]*Table1[[#This Row],[Land Unit Rate ($/m2)]]</f>
        <v>24859809.439016234</v>
      </c>
      <c r="N2364" s="244">
        <v>2021</v>
      </c>
      <c r="O2364" s="202">
        <f>ROUND(IF(Table1[[#This Row],[Valuation Year]]=2016,(Table1[[#This Row],[Total Construction Cost ($)]]+Table1[[#This Row],[Land Value]])*('General Input Sheet'!$G$38/'General Input Sheet'!$G$43),Table1[[#This Row],[Total Construction Cost ($)]]+Table1[[#This Row],[Land Value]]),0)</f>
        <v>44943381</v>
      </c>
      <c r="P2364" s="123" t="str" cm="1">
        <f t="array" ref="P2364">_xlfn.IFS(Table1[[#This Row],[Asset Class]]&lt;&gt;"Local","y",P$11=$E2364,"y",Table1[[#This Row],[Asset Class]]="Local","")</f>
        <v>y</v>
      </c>
      <c r="Q2364" s="86" t="str" cm="1">
        <f t="array" ref="Q2364">_xlfn.IFS(Table1[[#This Row],[Asset Class]]&lt;&gt;"Local","y",Q$11=$E2364,"y",Table1[[#This Row],[Asset Class]]="Local","")</f>
        <v>y</v>
      </c>
      <c r="R2364" s="86" t="str" cm="1">
        <f t="array" ref="R2364">_xlfn.IFS(Table1[[#This Row],[Asset Class]]&lt;&gt;"Local","y",R$11=$E2364,"y",Table1[[#This Row],[Asset Class]]="Local","")</f>
        <v>y</v>
      </c>
      <c r="S2364" s="341" t="str" cm="1">
        <f t="array" ref="S2364">_xlfn.IFS(Table1[[#This Row],[Asset Class]]&lt;&gt;"Local","y",S$11=$E2364,"y",Table1[[#This Row],[Asset Class]]="Local","")</f>
        <v>y</v>
      </c>
      <c r="T2364" s="50"/>
      <c r="U2364" s="95">
        <f>IF(Table1[[#This Row],[Asset Class]]&lt;&gt;"Local",0.25,IF(P2364="y",1,""))</f>
        <v>0.25</v>
      </c>
      <c r="V2364" s="415">
        <f>IF(Table1[[#This Row],[Asset Class]]&lt;&gt;"Local",0.25,IF(Q2364="y",1,""))</f>
        <v>0.25</v>
      </c>
      <c r="W2364" s="415">
        <f>IF(Table1[[#This Row],[Asset Class]]&lt;&gt;"Local",0.25,IF(R2364="y",1,""))</f>
        <v>0.25</v>
      </c>
      <c r="X2364" s="415">
        <f>IF(Table1[[#This Row],[Asset Class]]&lt;&gt;"Local",0.25,IF(S2364="y",1,""))</f>
        <v>0.25</v>
      </c>
      <c r="Y2364" s="95">
        <f t="shared" si="216"/>
        <v>1</v>
      </c>
      <c r="Z2364" s="50"/>
      <c r="AA2364" s="257">
        <f t="shared" si="217"/>
        <v>11235845.25</v>
      </c>
      <c r="AB2364" s="258">
        <f t="shared" si="218"/>
        <v>11235845.25</v>
      </c>
      <c r="AC2364" s="258">
        <f t="shared" si="219"/>
        <v>11235845.25</v>
      </c>
      <c r="AD2364" s="258">
        <f t="shared" si="220"/>
        <v>11235845.25</v>
      </c>
      <c r="AE2364" s="259">
        <f t="shared" si="221"/>
        <v>44943381</v>
      </c>
    </row>
    <row r="2365" spans="1:31">
      <c r="A2365" s="26"/>
      <c r="B2365" s="210" t="s">
        <v>4134</v>
      </c>
      <c r="C2365" s="211" t="s">
        <v>4135</v>
      </c>
      <c r="D2365" s="211" t="s">
        <v>111</v>
      </c>
      <c r="E2365" s="211" t="s">
        <v>102</v>
      </c>
      <c r="F2365" s="241" t="s">
        <v>108</v>
      </c>
      <c r="G2365" s="357">
        <v>0.5</v>
      </c>
      <c r="H2365" s="360">
        <v>1424.660793679127</v>
      </c>
      <c r="I2365" s="365">
        <v>143.96305955739601</v>
      </c>
      <c r="J2365" s="332">
        <f>Table1[[#This Row],[Embellishment Area (m2)]]*Table1[[#This Row],[Construction Unit Rate ($/m)]]*Table1[[#This Row],[Embellishment Area Factor]]</f>
        <v>102549.26334475761</v>
      </c>
      <c r="K2365" s="246">
        <v>0</v>
      </c>
      <c r="L2365" s="337">
        <v>39.027494808321961</v>
      </c>
      <c r="M2365" s="88">
        <f>Table1[[#This Row],[Size of land (m2)]]*Table1[[#This Row],[Land Unit Rate ($/m2)]]</f>
        <v>0</v>
      </c>
      <c r="N2365" s="244">
        <v>2021</v>
      </c>
      <c r="O2365" s="202">
        <f>ROUND(IF(Table1[[#This Row],[Valuation Year]]=2016,(Table1[[#This Row],[Total Construction Cost ($)]]+Table1[[#This Row],[Land Value]])*('General Input Sheet'!$G$38/'General Input Sheet'!$G$43),Table1[[#This Row],[Total Construction Cost ($)]]+Table1[[#This Row],[Land Value]]),0)</f>
        <v>102549</v>
      </c>
      <c r="P2365" s="123" t="str" cm="1">
        <f t="array" ref="P2365">_xlfn.IFS(Table1[[#This Row],[Asset Class]]&lt;&gt;"Local","y",P$11=$E2365,"y",Table1[[#This Row],[Asset Class]]="Local","")</f>
        <v/>
      </c>
      <c r="Q2365" s="86" t="str" cm="1">
        <f t="array" ref="Q2365">_xlfn.IFS(Table1[[#This Row],[Asset Class]]&lt;&gt;"Local","y",Q$11=$E2365,"y",Table1[[#This Row],[Asset Class]]="Local","")</f>
        <v/>
      </c>
      <c r="R2365" s="86" t="str" cm="1">
        <f t="array" ref="R2365">_xlfn.IFS(Table1[[#This Row],[Asset Class]]&lt;&gt;"Local","y",R$11=$E2365,"y",Table1[[#This Row],[Asset Class]]="Local","")</f>
        <v>y</v>
      </c>
      <c r="S2365" s="341" t="str" cm="1">
        <f t="array" ref="S2365">_xlfn.IFS(Table1[[#This Row],[Asset Class]]&lt;&gt;"Local","y",S$11=$E2365,"y",Table1[[#This Row],[Asset Class]]="Local","")</f>
        <v/>
      </c>
      <c r="T2365" s="50"/>
      <c r="U2365" s="95" t="str">
        <f>IF(Table1[[#This Row],[Asset Class]]&lt;&gt;"Local",0.25,IF(P2365="y",1,""))</f>
        <v/>
      </c>
      <c r="V2365" s="415" t="str">
        <f>IF(Table1[[#This Row],[Asset Class]]&lt;&gt;"Local",0.25,IF(Q2365="y",1,""))</f>
        <v/>
      </c>
      <c r="W2365" s="415">
        <f>IF(Table1[[#This Row],[Asset Class]]&lt;&gt;"Local",0.25,IF(R2365="y",1,""))</f>
        <v>1</v>
      </c>
      <c r="X2365" s="415" t="str">
        <f>IF(Table1[[#This Row],[Asset Class]]&lt;&gt;"Local",0.25,IF(S2365="y",1,""))</f>
        <v/>
      </c>
      <c r="Y2365" s="95">
        <f t="shared" si="216"/>
        <v>1</v>
      </c>
      <c r="Z2365" s="50"/>
      <c r="AA2365" s="257" t="str">
        <f t="shared" si="217"/>
        <v/>
      </c>
      <c r="AB2365" s="258" t="str">
        <f t="shared" si="218"/>
        <v/>
      </c>
      <c r="AC2365" s="258">
        <f t="shared" si="219"/>
        <v>102549</v>
      </c>
      <c r="AD2365" s="258" t="str">
        <f t="shared" si="220"/>
        <v/>
      </c>
      <c r="AE2365" s="259">
        <f t="shared" si="221"/>
        <v>102549</v>
      </c>
    </row>
    <row r="2366" spans="1:31">
      <c r="A2366" s="26"/>
      <c r="B2366" s="210" t="s">
        <v>4136</v>
      </c>
      <c r="C2366" s="211" t="s">
        <v>4137</v>
      </c>
      <c r="D2366" s="211" t="s">
        <v>111</v>
      </c>
      <c r="E2366" s="211" t="s">
        <v>102</v>
      </c>
      <c r="F2366" s="241" t="s">
        <v>108</v>
      </c>
      <c r="G2366" s="357">
        <v>0.5</v>
      </c>
      <c r="H2366" s="360">
        <v>559.36400848776748</v>
      </c>
      <c r="I2366" s="365">
        <v>143.96305955739601</v>
      </c>
      <c r="J2366" s="332">
        <f>Table1[[#This Row],[Embellishment Area (m2)]]*Table1[[#This Row],[Construction Unit Rate ($/m)]]*Table1[[#This Row],[Embellishment Area Factor]]</f>
        <v>40263.877034094119</v>
      </c>
      <c r="K2366" s="246">
        <v>0</v>
      </c>
      <c r="L2366" s="337">
        <v>39.027494808321961</v>
      </c>
      <c r="M2366" s="88">
        <f>Table1[[#This Row],[Size of land (m2)]]*Table1[[#This Row],[Land Unit Rate ($/m2)]]</f>
        <v>0</v>
      </c>
      <c r="N2366" s="244">
        <v>2021</v>
      </c>
      <c r="O2366" s="202">
        <f>ROUND(IF(Table1[[#This Row],[Valuation Year]]=2016,(Table1[[#This Row],[Total Construction Cost ($)]]+Table1[[#This Row],[Land Value]])*('General Input Sheet'!$G$38/'General Input Sheet'!$G$43),Table1[[#This Row],[Total Construction Cost ($)]]+Table1[[#This Row],[Land Value]]),0)</f>
        <v>40264</v>
      </c>
      <c r="P2366" s="123" t="str" cm="1">
        <f t="array" ref="P2366">_xlfn.IFS(Table1[[#This Row],[Asset Class]]&lt;&gt;"Local","y",P$11=$E2366,"y",Table1[[#This Row],[Asset Class]]="Local","")</f>
        <v/>
      </c>
      <c r="Q2366" s="86" t="str" cm="1">
        <f t="array" ref="Q2366">_xlfn.IFS(Table1[[#This Row],[Asset Class]]&lt;&gt;"Local","y",Q$11=$E2366,"y",Table1[[#This Row],[Asset Class]]="Local","")</f>
        <v/>
      </c>
      <c r="R2366" s="86" t="str" cm="1">
        <f t="array" ref="R2366">_xlfn.IFS(Table1[[#This Row],[Asset Class]]&lt;&gt;"Local","y",R$11=$E2366,"y",Table1[[#This Row],[Asset Class]]="Local","")</f>
        <v>y</v>
      </c>
      <c r="S2366" s="341" t="str" cm="1">
        <f t="array" ref="S2366">_xlfn.IFS(Table1[[#This Row],[Asset Class]]&lt;&gt;"Local","y",S$11=$E2366,"y",Table1[[#This Row],[Asset Class]]="Local","")</f>
        <v/>
      </c>
      <c r="T2366" s="50"/>
      <c r="U2366" s="95" t="str">
        <f>IF(Table1[[#This Row],[Asset Class]]&lt;&gt;"Local",0.25,IF(P2366="y",1,""))</f>
        <v/>
      </c>
      <c r="V2366" s="415" t="str">
        <f>IF(Table1[[#This Row],[Asset Class]]&lt;&gt;"Local",0.25,IF(Q2366="y",1,""))</f>
        <v/>
      </c>
      <c r="W2366" s="415">
        <f>IF(Table1[[#This Row],[Asset Class]]&lt;&gt;"Local",0.25,IF(R2366="y",1,""))</f>
        <v>1</v>
      </c>
      <c r="X2366" s="415" t="str">
        <f>IF(Table1[[#This Row],[Asset Class]]&lt;&gt;"Local",0.25,IF(S2366="y",1,""))</f>
        <v/>
      </c>
      <c r="Y2366" s="95">
        <f t="shared" si="216"/>
        <v>1</v>
      </c>
      <c r="Z2366" s="50"/>
      <c r="AA2366" s="257" t="str">
        <f t="shared" si="217"/>
        <v/>
      </c>
      <c r="AB2366" s="258" t="str">
        <f t="shared" si="218"/>
        <v/>
      </c>
      <c r="AC2366" s="258">
        <f t="shared" si="219"/>
        <v>40264</v>
      </c>
      <c r="AD2366" s="258" t="str">
        <f t="shared" si="220"/>
        <v/>
      </c>
      <c r="AE2366" s="259">
        <f t="shared" si="221"/>
        <v>40264</v>
      </c>
    </row>
    <row r="2367" spans="1:31">
      <c r="A2367" s="26"/>
      <c r="B2367" s="210" t="s">
        <v>4138</v>
      </c>
      <c r="C2367" s="211" t="s">
        <v>4139</v>
      </c>
      <c r="D2367" s="211" t="s">
        <v>111</v>
      </c>
      <c r="E2367" s="211" t="s">
        <v>102</v>
      </c>
      <c r="F2367" s="241" t="s">
        <v>103</v>
      </c>
      <c r="G2367" s="357">
        <v>0.5</v>
      </c>
      <c r="H2367" s="360">
        <v>7004.730634995085</v>
      </c>
      <c r="I2367" s="365">
        <v>143.96305955739601</v>
      </c>
      <c r="J2367" s="332">
        <f>Table1[[#This Row],[Embellishment Area (m2)]]*Table1[[#This Row],[Construction Unit Rate ($/m)]]*Table1[[#This Row],[Embellishment Area Factor]]</f>
        <v>504211.22679465689</v>
      </c>
      <c r="K2367" s="246">
        <v>0</v>
      </c>
      <c r="L2367" s="337">
        <v>39.027494808321961</v>
      </c>
      <c r="M2367" s="88">
        <f>Table1[[#This Row],[Size of land (m2)]]*Table1[[#This Row],[Land Unit Rate ($/m2)]]</f>
        <v>0</v>
      </c>
      <c r="N2367" s="244">
        <v>2021</v>
      </c>
      <c r="O2367" s="202">
        <f>ROUND(IF(Table1[[#This Row],[Valuation Year]]=2016,(Table1[[#This Row],[Total Construction Cost ($)]]+Table1[[#This Row],[Land Value]])*('General Input Sheet'!$G$38/'General Input Sheet'!$G$43),Table1[[#This Row],[Total Construction Cost ($)]]+Table1[[#This Row],[Land Value]]),0)</f>
        <v>504211</v>
      </c>
      <c r="P2367" s="123" t="str" cm="1">
        <f t="array" ref="P2367">_xlfn.IFS(Table1[[#This Row],[Asset Class]]&lt;&gt;"Local","y",P$11=$E2367,"y",Table1[[#This Row],[Asset Class]]="Local","")</f>
        <v/>
      </c>
      <c r="Q2367" s="86" t="str" cm="1">
        <f t="array" ref="Q2367">_xlfn.IFS(Table1[[#This Row],[Asset Class]]&lt;&gt;"Local","y",Q$11=$E2367,"y",Table1[[#This Row],[Asset Class]]="Local","")</f>
        <v/>
      </c>
      <c r="R2367" s="86" t="str" cm="1">
        <f t="array" ref="R2367">_xlfn.IFS(Table1[[#This Row],[Asset Class]]&lt;&gt;"Local","y",R$11=$E2367,"y",Table1[[#This Row],[Asset Class]]="Local","")</f>
        <v>y</v>
      </c>
      <c r="S2367" s="341" t="str" cm="1">
        <f t="array" ref="S2367">_xlfn.IFS(Table1[[#This Row],[Asset Class]]&lt;&gt;"Local","y",S$11=$E2367,"y",Table1[[#This Row],[Asset Class]]="Local","")</f>
        <v/>
      </c>
      <c r="T2367" s="50"/>
      <c r="U2367" s="95" t="str">
        <f>IF(Table1[[#This Row],[Asset Class]]&lt;&gt;"Local",0.25,IF(P2367="y",1,""))</f>
        <v/>
      </c>
      <c r="V2367" s="415" t="str">
        <f>IF(Table1[[#This Row],[Asset Class]]&lt;&gt;"Local",0.25,IF(Q2367="y",1,""))</f>
        <v/>
      </c>
      <c r="W2367" s="415">
        <f>IF(Table1[[#This Row],[Asset Class]]&lt;&gt;"Local",0.25,IF(R2367="y",1,""))</f>
        <v>1</v>
      </c>
      <c r="X2367" s="415" t="str">
        <f>IF(Table1[[#This Row],[Asset Class]]&lt;&gt;"Local",0.25,IF(S2367="y",1,""))</f>
        <v/>
      </c>
      <c r="Y2367" s="95">
        <f t="shared" si="216"/>
        <v>1</v>
      </c>
      <c r="Z2367" s="50"/>
      <c r="AA2367" s="257" t="str">
        <f t="shared" si="217"/>
        <v/>
      </c>
      <c r="AB2367" s="258" t="str">
        <f t="shared" si="218"/>
        <v/>
      </c>
      <c r="AC2367" s="258">
        <f t="shared" si="219"/>
        <v>504211</v>
      </c>
      <c r="AD2367" s="258" t="str">
        <f t="shared" si="220"/>
        <v/>
      </c>
      <c r="AE2367" s="259">
        <f t="shared" si="221"/>
        <v>504211</v>
      </c>
    </row>
    <row r="2368" spans="1:31">
      <c r="A2368" s="26"/>
      <c r="B2368" s="210" t="s">
        <v>4140</v>
      </c>
      <c r="C2368" s="211" t="s">
        <v>4141</v>
      </c>
      <c r="D2368" s="211" t="s">
        <v>111</v>
      </c>
      <c r="E2368" s="211" t="s">
        <v>143</v>
      </c>
      <c r="F2368" s="241" t="s">
        <v>108</v>
      </c>
      <c r="G2368" s="357">
        <v>0.5</v>
      </c>
      <c r="H2368" s="360">
        <v>3203.9546077451828</v>
      </c>
      <c r="I2368" s="365">
        <v>115.6419902144599</v>
      </c>
      <c r="J2368" s="332">
        <f>Table1[[#This Row],[Embellishment Area (m2)]]*Table1[[#This Row],[Construction Unit Rate ($/m)]]*Table1[[#This Row],[Embellishment Area Factor]]</f>
        <v>185255.84369822106</v>
      </c>
      <c r="K2368" s="246">
        <v>0</v>
      </c>
      <c r="L2368" s="337">
        <v>85.331826959272703</v>
      </c>
      <c r="M2368" s="88">
        <f>Table1[[#This Row],[Size of land (m2)]]*Table1[[#This Row],[Land Unit Rate ($/m2)]]</f>
        <v>0</v>
      </c>
      <c r="N2368" s="244">
        <v>2021</v>
      </c>
      <c r="O2368" s="202">
        <f>ROUND(IF(Table1[[#This Row],[Valuation Year]]=2016,(Table1[[#This Row],[Total Construction Cost ($)]]+Table1[[#This Row],[Land Value]])*('General Input Sheet'!$G$38/'General Input Sheet'!$G$43),Table1[[#This Row],[Total Construction Cost ($)]]+Table1[[#This Row],[Land Value]]),0)</f>
        <v>185256</v>
      </c>
      <c r="P2368" s="123" t="str" cm="1">
        <f t="array" ref="P2368">_xlfn.IFS(Table1[[#This Row],[Asset Class]]&lt;&gt;"Local","y",P$11=$E2368,"y",Table1[[#This Row],[Asset Class]]="Local","")</f>
        <v/>
      </c>
      <c r="Q2368" s="86" t="str" cm="1">
        <f t="array" ref="Q2368">_xlfn.IFS(Table1[[#This Row],[Asset Class]]&lt;&gt;"Local","y",Q$11=$E2368,"y",Table1[[#This Row],[Asset Class]]="Local","")</f>
        <v>y</v>
      </c>
      <c r="R2368" s="86" t="str" cm="1">
        <f t="array" ref="R2368">_xlfn.IFS(Table1[[#This Row],[Asset Class]]&lt;&gt;"Local","y",R$11=$E2368,"y",Table1[[#This Row],[Asset Class]]="Local","")</f>
        <v/>
      </c>
      <c r="S2368" s="341" t="str" cm="1">
        <f t="array" ref="S2368">_xlfn.IFS(Table1[[#This Row],[Asset Class]]&lt;&gt;"Local","y",S$11=$E2368,"y",Table1[[#This Row],[Asset Class]]="Local","")</f>
        <v/>
      </c>
      <c r="T2368" s="50"/>
      <c r="U2368" s="95" t="str">
        <f>IF(Table1[[#This Row],[Asset Class]]&lt;&gt;"Local",0.25,IF(P2368="y",1,""))</f>
        <v/>
      </c>
      <c r="V2368" s="415">
        <f>IF(Table1[[#This Row],[Asset Class]]&lt;&gt;"Local",0.25,IF(Q2368="y",1,""))</f>
        <v>1</v>
      </c>
      <c r="W2368" s="415" t="str">
        <f>IF(Table1[[#This Row],[Asset Class]]&lt;&gt;"Local",0.25,IF(R2368="y",1,""))</f>
        <v/>
      </c>
      <c r="X2368" s="415" t="str">
        <f>IF(Table1[[#This Row],[Asset Class]]&lt;&gt;"Local",0.25,IF(S2368="y",1,""))</f>
        <v/>
      </c>
      <c r="Y2368" s="95">
        <f t="shared" si="216"/>
        <v>1</v>
      </c>
      <c r="Z2368" s="50"/>
      <c r="AA2368" s="257" t="str">
        <f t="shared" si="217"/>
        <v/>
      </c>
      <c r="AB2368" s="258">
        <f t="shared" si="218"/>
        <v>185256</v>
      </c>
      <c r="AC2368" s="258" t="str">
        <f t="shared" si="219"/>
        <v/>
      </c>
      <c r="AD2368" s="258" t="str">
        <f t="shared" si="220"/>
        <v/>
      </c>
      <c r="AE2368" s="259">
        <f t="shared" si="221"/>
        <v>185256</v>
      </c>
    </row>
    <row r="2369" spans="1:31">
      <c r="A2369" s="26"/>
      <c r="B2369" s="210" t="s">
        <v>4140</v>
      </c>
      <c r="C2369" s="211" t="s">
        <v>4142</v>
      </c>
      <c r="D2369" s="211" t="s">
        <v>111</v>
      </c>
      <c r="E2369" s="211" t="s">
        <v>143</v>
      </c>
      <c r="F2369" s="241" t="s">
        <v>108</v>
      </c>
      <c r="G2369" s="357">
        <v>0.5</v>
      </c>
      <c r="H2369" s="361">
        <v>11010.393280557055</v>
      </c>
      <c r="I2369" s="365">
        <v>115.6419902144599</v>
      </c>
      <c r="J2369" s="332">
        <f>Table1[[#This Row],[Embellishment Area (m2)]]*Table1[[#This Row],[Construction Unit Rate ($/m)]]*Table1[[#This Row],[Embellishment Area Factor]]</f>
        <v>636631.89600376692</v>
      </c>
      <c r="K2369" s="248">
        <v>0</v>
      </c>
      <c r="L2369" s="337">
        <v>85.331826959272703</v>
      </c>
      <c r="M2369" s="88">
        <f>Table1[[#This Row],[Size of land (m2)]]*Table1[[#This Row],[Land Unit Rate ($/m2)]]</f>
        <v>0</v>
      </c>
      <c r="N2369" s="244">
        <v>2021</v>
      </c>
      <c r="O2369" s="88">
        <f>ROUND(IF(Table1[[#This Row],[Valuation Year]]=2016,(Table1[[#This Row],[Total Construction Cost ($)]]+Table1[[#This Row],[Land Value]])*('General Input Sheet'!$G$38/'General Input Sheet'!$G$43),Table1[[#This Row],[Total Construction Cost ($)]]+Table1[[#This Row],[Land Value]]),0)</f>
        <v>636632</v>
      </c>
      <c r="P2369" s="123" t="str" cm="1">
        <f t="array" ref="P2369">_xlfn.IFS(Table1[[#This Row],[Asset Class]]&lt;&gt;"Local","y",P$11=$E2369,"y",Table1[[#This Row],[Asset Class]]="Local","")</f>
        <v/>
      </c>
      <c r="Q2369" s="86" t="str" cm="1">
        <f t="array" ref="Q2369">_xlfn.IFS(Table1[[#This Row],[Asset Class]]&lt;&gt;"Local","y",Q$11=$E2369,"y",Table1[[#This Row],[Asset Class]]="Local","")</f>
        <v>y</v>
      </c>
      <c r="R2369" s="86" t="str" cm="1">
        <f t="array" ref="R2369">_xlfn.IFS(Table1[[#This Row],[Asset Class]]&lt;&gt;"Local","y",R$11=$E2369,"y",Table1[[#This Row],[Asset Class]]="Local","")</f>
        <v/>
      </c>
      <c r="S2369" s="341" t="str" cm="1">
        <f t="array" ref="S2369">_xlfn.IFS(Table1[[#This Row],[Asset Class]]&lt;&gt;"Local","y",S$11=$E2369,"y",Table1[[#This Row],[Asset Class]]="Local","")</f>
        <v/>
      </c>
      <c r="T2369" s="50"/>
      <c r="U2369" s="95" t="str">
        <f>IF(Table1[[#This Row],[Asset Class]]&lt;&gt;"Local",0.25,IF(P2369="y",1,""))</f>
        <v/>
      </c>
      <c r="V2369" s="415">
        <f>IF(Table1[[#This Row],[Asset Class]]&lt;&gt;"Local",0.25,IF(Q2369="y",1,""))</f>
        <v>1</v>
      </c>
      <c r="W2369" s="415" t="str">
        <f>IF(Table1[[#This Row],[Asset Class]]&lt;&gt;"Local",0.25,IF(R2369="y",1,""))</f>
        <v/>
      </c>
      <c r="X2369" s="415" t="str">
        <f>IF(Table1[[#This Row],[Asset Class]]&lt;&gt;"Local",0.25,IF(S2369="y",1,""))</f>
        <v/>
      </c>
      <c r="Y2369" s="95">
        <f t="shared" si="216"/>
        <v>1</v>
      </c>
      <c r="Z2369" s="50"/>
      <c r="AA2369" s="257" t="str">
        <f t="shared" si="217"/>
        <v/>
      </c>
      <c r="AB2369" s="258">
        <f t="shared" si="218"/>
        <v>636632</v>
      </c>
      <c r="AC2369" s="258" t="str">
        <f t="shared" si="219"/>
        <v/>
      </c>
      <c r="AD2369" s="258" t="str">
        <f t="shared" si="220"/>
        <v/>
      </c>
      <c r="AE2369" s="259">
        <f t="shared" si="221"/>
        <v>636632</v>
      </c>
    </row>
    <row r="2370" spans="1:31">
      <c r="A2370" s="26"/>
      <c r="B2370" s="210" t="s">
        <v>4143</v>
      </c>
      <c r="C2370" s="211" t="s">
        <v>4144</v>
      </c>
      <c r="D2370" s="211" t="s">
        <v>111</v>
      </c>
      <c r="E2370" s="211" t="s">
        <v>107</v>
      </c>
      <c r="F2370" s="241" t="s">
        <v>103</v>
      </c>
      <c r="G2370" s="357">
        <v>0.5</v>
      </c>
      <c r="H2370" s="360">
        <v>378.7694158451726</v>
      </c>
      <c r="I2370" s="365">
        <v>111.62041035606889</v>
      </c>
      <c r="J2370" s="332">
        <f>Table1[[#This Row],[Embellishment Area (m2)]]*Table1[[#This Row],[Construction Unit Rate ($/m)]]*Table1[[#This Row],[Embellishment Area Factor]]</f>
        <v>21139.198813483334</v>
      </c>
      <c r="K2370" s="246">
        <v>757.53883169034521</v>
      </c>
      <c r="L2370" s="337">
        <v>66.125722619436161</v>
      </c>
      <c r="M2370" s="88">
        <f>Table1[[#This Row],[Size of land (m2)]]*Table1[[#This Row],[Land Unit Rate ($/m2)]]</f>
        <v>50092.802657807501</v>
      </c>
      <c r="N2370" s="244">
        <v>2021</v>
      </c>
      <c r="O2370" s="202">
        <f>ROUND(IF(Table1[[#This Row],[Valuation Year]]=2016,(Table1[[#This Row],[Total Construction Cost ($)]]+Table1[[#This Row],[Land Value]])*('General Input Sheet'!$G$38/'General Input Sheet'!$G$43),Table1[[#This Row],[Total Construction Cost ($)]]+Table1[[#This Row],[Land Value]]),0)</f>
        <v>71232</v>
      </c>
      <c r="P2370" s="123" t="str" cm="1">
        <f t="array" ref="P2370">_xlfn.IFS(Table1[[#This Row],[Asset Class]]&lt;&gt;"Local","y",P$11=$E2370,"y",Table1[[#This Row],[Asset Class]]="Local","")</f>
        <v>y</v>
      </c>
      <c r="Q2370" s="86" t="str" cm="1">
        <f t="array" ref="Q2370">_xlfn.IFS(Table1[[#This Row],[Asset Class]]&lt;&gt;"Local","y",Q$11=$E2370,"y",Table1[[#This Row],[Asset Class]]="Local","")</f>
        <v/>
      </c>
      <c r="R2370" s="86" t="str" cm="1">
        <f t="array" ref="R2370">_xlfn.IFS(Table1[[#This Row],[Asset Class]]&lt;&gt;"Local","y",R$11=$E2370,"y",Table1[[#This Row],[Asset Class]]="Local","")</f>
        <v/>
      </c>
      <c r="S2370" s="341" t="str" cm="1">
        <f t="array" ref="S2370">_xlfn.IFS(Table1[[#This Row],[Asset Class]]&lt;&gt;"Local","y",S$11=$E2370,"y",Table1[[#This Row],[Asset Class]]="Local","")</f>
        <v/>
      </c>
      <c r="T2370" s="50"/>
      <c r="U2370" s="95">
        <f>IF(Table1[[#This Row],[Asset Class]]&lt;&gt;"Local",0.25,IF(P2370="y",1,""))</f>
        <v>1</v>
      </c>
      <c r="V2370" s="415" t="str">
        <f>IF(Table1[[#This Row],[Asset Class]]&lt;&gt;"Local",0.25,IF(Q2370="y",1,""))</f>
        <v/>
      </c>
      <c r="W2370" s="415" t="str">
        <f>IF(Table1[[#This Row],[Asset Class]]&lt;&gt;"Local",0.25,IF(R2370="y",1,""))</f>
        <v/>
      </c>
      <c r="X2370" s="415" t="str">
        <f>IF(Table1[[#This Row],[Asset Class]]&lt;&gt;"Local",0.25,IF(S2370="y",1,""))</f>
        <v/>
      </c>
      <c r="Y2370" s="95">
        <f t="shared" si="216"/>
        <v>1</v>
      </c>
      <c r="Z2370" s="50"/>
      <c r="AA2370" s="257">
        <f t="shared" si="217"/>
        <v>71232</v>
      </c>
      <c r="AB2370" s="258" t="str">
        <f t="shared" si="218"/>
        <v/>
      </c>
      <c r="AC2370" s="258" t="str">
        <f t="shared" si="219"/>
        <v/>
      </c>
      <c r="AD2370" s="258" t="str">
        <f t="shared" si="220"/>
        <v/>
      </c>
      <c r="AE2370" s="259">
        <f t="shared" si="221"/>
        <v>71232</v>
      </c>
    </row>
    <row r="2371" spans="1:31">
      <c r="A2371" s="26"/>
      <c r="B2371" s="210" t="s">
        <v>4143</v>
      </c>
      <c r="C2371" s="211" t="s">
        <v>4145</v>
      </c>
      <c r="D2371" s="211" t="s">
        <v>111</v>
      </c>
      <c r="E2371" s="211" t="s">
        <v>107</v>
      </c>
      <c r="F2371" s="241" t="s">
        <v>108</v>
      </c>
      <c r="G2371" s="357">
        <v>0.5</v>
      </c>
      <c r="H2371" s="360">
        <v>15198.603721397019</v>
      </c>
      <c r="I2371" s="365">
        <v>111.62041035606889</v>
      </c>
      <c r="J2371" s="332">
        <f>Table1[[#This Row],[Embellishment Area (m2)]]*Table1[[#This Row],[Construction Unit Rate ($/m)]]*Table1[[#This Row],[Embellishment Area Factor]]</f>
        <v>848237.19211080554</v>
      </c>
      <c r="K2371" s="246">
        <v>30397.207442794039</v>
      </c>
      <c r="L2371" s="337">
        <v>66.125722619436161</v>
      </c>
      <c r="M2371" s="88">
        <f>Table1[[#This Row],[Size of land (m2)]]*Table1[[#This Row],[Land Unit Rate ($/m2)]]</f>
        <v>2010037.307767659</v>
      </c>
      <c r="N2371" s="244">
        <v>2021</v>
      </c>
      <c r="O2371" s="202">
        <f>ROUND(IF(Table1[[#This Row],[Valuation Year]]=2016,(Table1[[#This Row],[Total Construction Cost ($)]]+Table1[[#This Row],[Land Value]])*('General Input Sheet'!$G$38/'General Input Sheet'!$G$43),Table1[[#This Row],[Total Construction Cost ($)]]+Table1[[#This Row],[Land Value]]),0)</f>
        <v>2858274</v>
      </c>
      <c r="P2371" s="123" t="str" cm="1">
        <f t="array" ref="P2371">_xlfn.IFS(Table1[[#This Row],[Asset Class]]&lt;&gt;"Local","y",P$11=$E2371,"y",Table1[[#This Row],[Asset Class]]="Local","")</f>
        <v>y</v>
      </c>
      <c r="Q2371" s="86" t="str" cm="1">
        <f t="array" ref="Q2371">_xlfn.IFS(Table1[[#This Row],[Asset Class]]&lt;&gt;"Local","y",Q$11=$E2371,"y",Table1[[#This Row],[Asset Class]]="Local","")</f>
        <v/>
      </c>
      <c r="R2371" s="86" t="str" cm="1">
        <f t="array" ref="R2371">_xlfn.IFS(Table1[[#This Row],[Asset Class]]&lt;&gt;"Local","y",R$11=$E2371,"y",Table1[[#This Row],[Asset Class]]="Local","")</f>
        <v/>
      </c>
      <c r="S2371" s="341" t="str" cm="1">
        <f t="array" ref="S2371">_xlfn.IFS(Table1[[#This Row],[Asset Class]]&lt;&gt;"Local","y",S$11=$E2371,"y",Table1[[#This Row],[Asset Class]]="Local","")</f>
        <v/>
      </c>
      <c r="T2371" s="50"/>
      <c r="U2371" s="95">
        <f>IF(Table1[[#This Row],[Asset Class]]&lt;&gt;"Local",0.25,IF(P2371="y",1,""))</f>
        <v>1</v>
      </c>
      <c r="V2371" s="415" t="str">
        <f>IF(Table1[[#This Row],[Asset Class]]&lt;&gt;"Local",0.25,IF(Q2371="y",1,""))</f>
        <v/>
      </c>
      <c r="W2371" s="415" t="str">
        <f>IF(Table1[[#This Row],[Asset Class]]&lt;&gt;"Local",0.25,IF(R2371="y",1,""))</f>
        <v/>
      </c>
      <c r="X2371" s="415" t="str">
        <f>IF(Table1[[#This Row],[Asset Class]]&lt;&gt;"Local",0.25,IF(S2371="y",1,""))</f>
        <v/>
      </c>
      <c r="Y2371" s="95">
        <f t="shared" si="216"/>
        <v>1</v>
      </c>
      <c r="Z2371" s="50"/>
      <c r="AA2371" s="257">
        <f t="shared" si="217"/>
        <v>2858274</v>
      </c>
      <c r="AB2371" s="258" t="str">
        <f t="shared" si="218"/>
        <v/>
      </c>
      <c r="AC2371" s="258" t="str">
        <f t="shared" si="219"/>
        <v/>
      </c>
      <c r="AD2371" s="258" t="str">
        <f t="shared" si="220"/>
        <v/>
      </c>
      <c r="AE2371" s="259">
        <f t="shared" si="221"/>
        <v>2858274</v>
      </c>
    </row>
    <row r="2372" spans="1:31">
      <c r="A2372" s="26"/>
      <c r="B2372" s="210" t="s">
        <v>4146</v>
      </c>
      <c r="C2372" s="211" t="s">
        <v>4147</v>
      </c>
      <c r="D2372" s="211" t="s">
        <v>111</v>
      </c>
      <c r="E2372" s="211" t="s">
        <v>143</v>
      </c>
      <c r="F2372" s="241" t="s">
        <v>103</v>
      </c>
      <c r="G2372" s="357">
        <v>0.5</v>
      </c>
      <c r="H2372" s="360">
        <v>2452.4419339147803</v>
      </c>
      <c r="I2372" s="365">
        <v>115.6419902144599</v>
      </c>
      <c r="J2372" s="332">
        <f>Table1[[#This Row],[Embellishment Area (m2)]]*Table1[[#This Row],[Construction Unit Rate ($/m)]]*Table1[[#This Row],[Embellishment Area Factor]]</f>
        <v>141802.63306165207</v>
      </c>
      <c r="K2372" s="246">
        <v>4904.8838678295606</v>
      </c>
      <c r="L2372" s="337">
        <v>85.331826959272703</v>
      </c>
      <c r="M2372" s="88">
        <f>Table1[[#This Row],[Size of land (m2)]]*Table1[[#This Row],[Land Unit Rate ($/m2)]]</f>
        <v>418542.70146496029</v>
      </c>
      <c r="N2372" s="244">
        <v>2021</v>
      </c>
      <c r="O2372" s="202">
        <f>ROUND(IF(Table1[[#This Row],[Valuation Year]]=2016,(Table1[[#This Row],[Total Construction Cost ($)]]+Table1[[#This Row],[Land Value]])*('General Input Sheet'!$G$38/'General Input Sheet'!$G$43),Table1[[#This Row],[Total Construction Cost ($)]]+Table1[[#This Row],[Land Value]]),0)</f>
        <v>560345</v>
      </c>
      <c r="P2372" s="123" t="str" cm="1">
        <f t="array" ref="P2372">_xlfn.IFS(Table1[[#This Row],[Asset Class]]&lt;&gt;"Local","y",P$11=$E2372,"y",Table1[[#This Row],[Asset Class]]="Local","")</f>
        <v/>
      </c>
      <c r="Q2372" s="86" t="str" cm="1">
        <f t="array" ref="Q2372">_xlfn.IFS(Table1[[#This Row],[Asset Class]]&lt;&gt;"Local","y",Q$11=$E2372,"y",Table1[[#This Row],[Asset Class]]="Local","")</f>
        <v>y</v>
      </c>
      <c r="R2372" s="86" t="str" cm="1">
        <f t="array" ref="R2372">_xlfn.IFS(Table1[[#This Row],[Asset Class]]&lt;&gt;"Local","y",R$11=$E2372,"y",Table1[[#This Row],[Asset Class]]="Local","")</f>
        <v/>
      </c>
      <c r="S2372" s="341" t="str" cm="1">
        <f t="array" ref="S2372">_xlfn.IFS(Table1[[#This Row],[Asset Class]]&lt;&gt;"Local","y",S$11=$E2372,"y",Table1[[#This Row],[Asset Class]]="Local","")</f>
        <v/>
      </c>
      <c r="T2372" s="50"/>
      <c r="U2372" s="95" t="str">
        <f>IF(Table1[[#This Row],[Asset Class]]&lt;&gt;"Local",0.25,IF(P2372="y",1,""))</f>
        <v/>
      </c>
      <c r="V2372" s="415">
        <f>IF(Table1[[#This Row],[Asset Class]]&lt;&gt;"Local",0.25,IF(Q2372="y",1,""))</f>
        <v>1</v>
      </c>
      <c r="W2372" s="415" t="str">
        <f>IF(Table1[[#This Row],[Asset Class]]&lt;&gt;"Local",0.25,IF(R2372="y",1,""))</f>
        <v/>
      </c>
      <c r="X2372" s="415" t="str">
        <f>IF(Table1[[#This Row],[Asset Class]]&lt;&gt;"Local",0.25,IF(S2372="y",1,""))</f>
        <v/>
      </c>
      <c r="Y2372" s="95">
        <f t="shared" si="216"/>
        <v>1</v>
      </c>
      <c r="Z2372" s="50"/>
      <c r="AA2372" s="257" t="str">
        <f t="shared" si="217"/>
        <v/>
      </c>
      <c r="AB2372" s="258">
        <f t="shared" si="218"/>
        <v>560345</v>
      </c>
      <c r="AC2372" s="258" t="str">
        <f t="shared" si="219"/>
        <v/>
      </c>
      <c r="AD2372" s="258" t="str">
        <f t="shared" si="220"/>
        <v/>
      </c>
      <c r="AE2372" s="259">
        <f t="shared" si="221"/>
        <v>560345</v>
      </c>
    </row>
    <row r="2373" spans="1:31">
      <c r="A2373" s="26"/>
      <c r="B2373" s="210" t="s">
        <v>4148</v>
      </c>
      <c r="C2373" s="211" t="s">
        <v>4149</v>
      </c>
      <c r="D2373" s="211" t="s">
        <v>111</v>
      </c>
      <c r="E2373" s="211" t="s">
        <v>114</v>
      </c>
      <c r="F2373" s="241" t="s">
        <v>103</v>
      </c>
      <c r="G2373" s="357">
        <v>0.5</v>
      </c>
      <c r="H2373" s="360">
        <v>3564.1398398865831</v>
      </c>
      <c r="I2373" s="365">
        <v>77.371645491830151</v>
      </c>
      <c r="J2373" s="332">
        <f>Table1[[#This Row],[Embellishment Area (m2)]]*Table1[[#This Row],[Construction Unit Rate ($/m)]]*Table1[[#This Row],[Embellishment Area Factor]]</f>
        <v>137881.68208750649</v>
      </c>
      <c r="K2373" s="246">
        <v>0</v>
      </c>
      <c r="L2373" s="337">
        <v>51.919695325664051</v>
      </c>
      <c r="M2373" s="88">
        <f>Table1[[#This Row],[Size of land (m2)]]*Table1[[#This Row],[Land Unit Rate ($/m2)]]</f>
        <v>0</v>
      </c>
      <c r="N2373" s="244">
        <v>2021</v>
      </c>
      <c r="O2373" s="202">
        <f>ROUND(IF(Table1[[#This Row],[Valuation Year]]=2016,(Table1[[#This Row],[Total Construction Cost ($)]]+Table1[[#This Row],[Land Value]])*('General Input Sheet'!$G$38/'General Input Sheet'!$G$43),Table1[[#This Row],[Total Construction Cost ($)]]+Table1[[#This Row],[Land Value]]),0)</f>
        <v>137882</v>
      </c>
      <c r="P2373" s="123" t="str" cm="1">
        <f t="array" ref="P2373">_xlfn.IFS(Table1[[#This Row],[Asset Class]]&lt;&gt;"Local","y",P$11=$E2373,"y",Table1[[#This Row],[Asset Class]]="Local","")</f>
        <v/>
      </c>
      <c r="Q2373" s="86" t="str" cm="1">
        <f t="array" ref="Q2373">_xlfn.IFS(Table1[[#This Row],[Asset Class]]&lt;&gt;"Local","y",Q$11=$E2373,"y",Table1[[#This Row],[Asset Class]]="Local","")</f>
        <v/>
      </c>
      <c r="R2373" s="86" t="str" cm="1">
        <f t="array" ref="R2373">_xlfn.IFS(Table1[[#This Row],[Asset Class]]&lt;&gt;"Local","y",R$11=$E2373,"y",Table1[[#This Row],[Asset Class]]="Local","")</f>
        <v/>
      </c>
      <c r="S2373" s="341" t="str" cm="1">
        <f t="array" ref="S2373">_xlfn.IFS(Table1[[#This Row],[Asset Class]]&lt;&gt;"Local","y",S$11=$E2373,"y",Table1[[#This Row],[Asset Class]]="Local","")</f>
        <v>y</v>
      </c>
      <c r="T2373" s="50"/>
      <c r="U2373" s="95" t="str">
        <f>IF(Table1[[#This Row],[Asset Class]]&lt;&gt;"Local",0.25,IF(P2373="y",1,""))</f>
        <v/>
      </c>
      <c r="V2373" s="415" t="str">
        <f>IF(Table1[[#This Row],[Asset Class]]&lt;&gt;"Local",0.25,IF(Q2373="y",1,""))</f>
        <v/>
      </c>
      <c r="W2373" s="415" t="str">
        <f>IF(Table1[[#This Row],[Asset Class]]&lt;&gt;"Local",0.25,IF(R2373="y",1,""))</f>
        <v/>
      </c>
      <c r="X2373" s="415">
        <f>IF(Table1[[#This Row],[Asset Class]]&lt;&gt;"Local",0.25,IF(S2373="y",1,""))</f>
        <v>1</v>
      </c>
      <c r="Y2373" s="95">
        <f t="shared" si="216"/>
        <v>1</v>
      </c>
      <c r="Z2373" s="50"/>
      <c r="AA2373" s="257" t="str">
        <f t="shared" si="217"/>
        <v/>
      </c>
      <c r="AB2373" s="258" t="str">
        <f t="shared" si="218"/>
        <v/>
      </c>
      <c r="AC2373" s="258" t="str">
        <f t="shared" si="219"/>
        <v/>
      </c>
      <c r="AD2373" s="258">
        <f t="shared" si="220"/>
        <v>137882</v>
      </c>
      <c r="AE2373" s="259">
        <f t="shared" si="221"/>
        <v>137882</v>
      </c>
    </row>
    <row r="2374" spans="1:31">
      <c r="A2374" s="26"/>
      <c r="B2374" s="210" t="s">
        <v>4150</v>
      </c>
      <c r="C2374" s="211" t="s">
        <v>4151</v>
      </c>
      <c r="D2374" s="211" t="s">
        <v>106</v>
      </c>
      <c r="E2374" s="211" t="s">
        <v>102</v>
      </c>
      <c r="F2374" s="241" t="s">
        <v>108</v>
      </c>
      <c r="G2374" s="357">
        <v>0.5</v>
      </c>
      <c r="H2374" s="360">
        <v>3268.0330332969415</v>
      </c>
      <c r="I2374" s="365">
        <v>452.87898632773505</v>
      </c>
      <c r="J2374" s="332">
        <f>Table1[[#This Row],[Embellishment Area (m2)]]*Table1[[#This Row],[Construction Unit Rate ($/m)]]*Table1[[#This Row],[Embellishment Area Factor]]</f>
        <v>740011.7437025361</v>
      </c>
      <c r="K2374" s="246">
        <v>0</v>
      </c>
      <c r="L2374" s="337">
        <v>140.14546069071523</v>
      </c>
      <c r="M2374" s="88">
        <f>Table1[[#This Row],[Size of land (m2)]]*Table1[[#This Row],[Land Unit Rate ($/m2)]]</f>
        <v>0</v>
      </c>
      <c r="N2374" s="244">
        <v>2021</v>
      </c>
      <c r="O2374" s="202">
        <f>ROUND(IF(Table1[[#This Row],[Valuation Year]]=2016,(Table1[[#This Row],[Total Construction Cost ($)]]+Table1[[#This Row],[Land Value]])*('General Input Sheet'!$G$38/'General Input Sheet'!$G$43),Table1[[#This Row],[Total Construction Cost ($)]]+Table1[[#This Row],[Land Value]]),0)</f>
        <v>740012</v>
      </c>
      <c r="P2374" s="123" t="str" cm="1">
        <f t="array" ref="P2374">_xlfn.IFS(Table1[[#This Row],[Asset Class]]&lt;&gt;"Local","y",P$11=$E2374,"y",Table1[[#This Row],[Asset Class]]="Local","")</f>
        <v>y</v>
      </c>
      <c r="Q2374" s="86" t="str" cm="1">
        <f t="array" ref="Q2374">_xlfn.IFS(Table1[[#This Row],[Asset Class]]&lt;&gt;"Local","y",Q$11=$E2374,"y",Table1[[#This Row],[Asset Class]]="Local","")</f>
        <v>y</v>
      </c>
      <c r="R2374" s="86" t="str" cm="1">
        <f t="array" ref="R2374">_xlfn.IFS(Table1[[#This Row],[Asset Class]]&lt;&gt;"Local","y",R$11=$E2374,"y",Table1[[#This Row],[Asset Class]]="Local","")</f>
        <v>y</v>
      </c>
      <c r="S2374" s="341" t="str" cm="1">
        <f t="array" ref="S2374">_xlfn.IFS(Table1[[#This Row],[Asset Class]]&lt;&gt;"Local","y",S$11=$E2374,"y",Table1[[#This Row],[Asset Class]]="Local","")</f>
        <v>y</v>
      </c>
      <c r="T2374" s="50"/>
      <c r="U2374" s="95">
        <f>IF(Table1[[#This Row],[Asset Class]]&lt;&gt;"Local",0.25,IF(P2374="y",1,""))</f>
        <v>0.25</v>
      </c>
      <c r="V2374" s="415">
        <f>IF(Table1[[#This Row],[Asset Class]]&lt;&gt;"Local",0.25,IF(Q2374="y",1,""))</f>
        <v>0.25</v>
      </c>
      <c r="W2374" s="415">
        <f>IF(Table1[[#This Row],[Asset Class]]&lt;&gt;"Local",0.25,IF(R2374="y",1,""))</f>
        <v>0.25</v>
      </c>
      <c r="X2374" s="415">
        <f>IF(Table1[[#This Row],[Asset Class]]&lt;&gt;"Local",0.25,IF(S2374="y",1,""))</f>
        <v>0.25</v>
      </c>
      <c r="Y2374" s="95">
        <f t="shared" si="216"/>
        <v>1</v>
      </c>
      <c r="Z2374" s="50"/>
      <c r="AA2374" s="257">
        <f t="shared" si="217"/>
        <v>185003</v>
      </c>
      <c r="AB2374" s="258">
        <f t="shared" si="218"/>
        <v>185003</v>
      </c>
      <c r="AC2374" s="258">
        <f t="shared" si="219"/>
        <v>185003</v>
      </c>
      <c r="AD2374" s="258">
        <f t="shared" si="220"/>
        <v>185003</v>
      </c>
      <c r="AE2374" s="259">
        <f t="shared" si="221"/>
        <v>740012</v>
      </c>
    </row>
    <row r="2375" spans="1:31">
      <c r="A2375" s="26"/>
      <c r="B2375" s="210" t="s">
        <v>4150</v>
      </c>
      <c r="C2375" s="211" t="s">
        <v>4152</v>
      </c>
      <c r="D2375" s="211" t="s">
        <v>106</v>
      </c>
      <c r="E2375" s="211" t="s">
        <v>102</v>
      </c>
      <c r="F2375" s="241" t="s">
        <v>108</v>
      </c>
      <c r="G2375" s="357">
        <v>0.5</v>
      </c>
      <c r="H2375" s="360">
        <v>6077.8206356073952</v>
      </c>
      <c r="I2375" s="365">
        <v>452.87898632773505</v>
      </c>
      <c r="J2375" s="332">
        <f>Table1[[#This Row],[Embellishment Area (m2)]]*Table1[[#This Row],[Construction Unit Rate ($/m)]]*Table1[[#This Row],[Embellishment Area Factor]]</f>
        <v>1376258.6242678338</v>
      </c>
      <c r="K2375" s="246">
        <v>0</v>
      </c>
      <c r="L2375" s="337">
        <v>140.14546069071523</v>
      </c>
      <c r="M2375" s="88">
        <f>Table1[[#This Row],[Size of land (m2)]]*Table1[[#This Row],[Land Unit Rate ($/m2)]]</f>
        <v>0</v>
      </c>
      <c r="N2375" s="244">
        <v>2021</v>
      </c>
      <c r="O2375" s="202">
        <f>ROUND(IF(Table1[[#This Row],[Valuation Year]]=2016,(Table1[[#This Row],[Total Construction Cost ($)]]+Table1[[#This Row],[Land Value]])*('General Input Sheet'!$G$38/'General Input Sheet'!$G$43),Table1[[#This Row],[Total Construction Cost ($)]]+Table1[[#This Row],[Land Value]]),0)</f>
        <v>1376259</v>
      </c>
      <c r="P2375" s="123" t="str" cm="1">
        <f t="array" ref="P2375">_xlfn.IFS(Table1[[#This Row],[Asset Class]]&lt;&gt;"Local","y",P$11=$E2375,"y",Table1[[#This Row],[Asset Class]]="Local","")</f>
        <v>y</v>
      </c>
      <c r="Q2375" s="86" t="str" cm="1">
        <f t="array" ref="Q2375">_xlfn.IFS(Table1[[#This Row],[Asset Class]]&lt;&gt;"Local","y",Q$11=$E2375,"y",Table1[[#This Row],[Asset Class]]="Local","")</f>
        <v>y</v>
      </c>
      <c r="R2375" s="86" t="str" cm="1">
        <f t="array" ref="R2375">_xlfn.IFS(Table1[[#This Row],[Asset Class]]&lt;&gt;"Local","y",R$11=$E2375,"y",Table1[[#This Row],[Asset Class]]="Local","")</f>
        <v>y</v>
      </c>
      <c r="S2375" s="341" t="str" cm="1">
        <f t="array" ref="S2375">_xlfn.IFS(Table1[[#This Row],[Asset Class]]&lt;&gt;"Local","y",S$11=$E2375,"y",Table1[[#This Row],[Asset Class]]="Local","")</f>
        <v>y</v>
      </c>
      <c r="T2375" s="50"/>
      <c r="U2375" s="95">
        <f>IF(Table1[[#This Row],[Asset Class]]&lt;&gt;"Local",0.25,IF(P2375="y",1,""))</f>
        <v>0.25</v>
      </c>
      <c r="V2375" s="415">
        <f>IF(Table1[[#This Row],[Asset Class]]&lt;&gt;"Local",0.25,IF(Q2375="y",1,""))</f>
        <v>0.25</v>
      </c>
      <c r="W2375" s="415">
        <f>IF(Table1[[#This Row],[Asset Class]]&lt;&gt;"Local",0.25,IF(R2375="y",1,""))</f>
        <v>0.25</v>
      </c>
      <c r="X2375" s="415">
        <f>IF(Table1[[#This Row],[Asset Class]]&lt;&gt;"Local",0.25,IF(S2375="y",1,""))</f>
        <v>0.25</v>
      </c>
      <c r="Y2375" s="95">
        <f t="shared" si="216"/>
        <v>1</v>
      </c>
      <c r="Z2375" s="50"/>
      <c r="AA2375" s="257">
        <f t="shared" si="217"/>
        <v>344064.75</v>
      </c>
      <c r="AB2375" s="258">
        <f t="shared" si="218"/>
        <v>344064.75</v>
      </c>
      <c r="AC2375" s="258">
        <f t="shared" si="219"/>
        <v>344064.75</v>
      </c>
      <c r="AD2375" s="258">
        <f t="shared" si="220"/>
        <v>344064.75</v>
      </c>
      <c r="AE2375" s="259">
        <f t="shared" si="221"/>
        <v>1376259</v>
      </c>
    </row>
    <row r="2376" spans="1:31">
      <c r="A2376" s="26"/>
      <c r="B2376" s="210" t="s">
        <v>4153</v>
      </c>
      <c r="C2376" s="211" t="s">
        <v>4154</v>
      </c>
      <c r="D2376" s="211" t="s">
        <v>111</v>
      </c>
      <c r="E2376" s="211" t="s">
        <v>114</v>
      </c>
      <c r="F2376" s="241" t="s">
        <v>108</v>
      </c>
      <c r="G2376" s="357">
        <v>0.5</v>
      </c>
      <c r="H2376" s="360">
        <v>646.28844969452348</v>
      </c>
      <c r="I2376" s="365">
        <v>77.371645491830151</v>
      </c>
      <c r="J2376" s="332">
        <f>Table1[[#This Row],[Embellishment Area (m2)]]*Table1[[#This Row],[Construction Unit Rate ($/m)]]*Table1[[#This Row],[Embellishment Area Factor]]</f>
        <v>25002.200407614586</v>
      </c>
      <c r="K2376" s="246">
        <v>0</v>
      </c>
      <c r="L2376" s="337">
        <v>51.919695325664051</v>
      </c>
      <c r="M2376" s="88">
        <f>Table1[[#This Row],[Size of land (m2)]]*Table1[[#This Row],[Land Unit Rate ($/m2)]]</f>
        <v>0</v>
      </c>
      <c r="N2376" s="244">
        <v>2021</v>
      </c>
      <c r="O2376" s="202">
        <f>ROUND(IF(Table1[[#This Row],[Valuation Year]]=2016,(Table1[[#This Row],[Total Construction Cost ($)]]+Table1[[#This Row],[Land Value]])*('General Input Sheet'!$G$38/'General Input Sheet'!$G$43),Table1[[#This Row],[Total Construction Cost ($)]]+Table1[[#This Row],[Land Value]]),0)</f>
        <v>25002</v>
      </c>
      <c r="P2376" s="123" t="str" cm="1">
        <f t="array" ref="P2376">_xlfn.IFS(Table1[[#This Row],[Asset Class]]&lt;&gt;"Local","y",P$11=$E2376,"y",Table1[[#This Row],[Asset Class]]="Local","")</f>
        <v/>
      </c>
      <c r="Q2376" s="86" t="str" cm="1">
        <f t="array" ref="Q2376">_xlfn.IFS(Table1[[#This Row],[Asset Class]]&lt;&gt;"Local","y",Q$11=$E2376,"y",Table1[[#This Row],[Asset Class]]="Local","")</f>
        <v/>
      </c>
      <c r="R2376" s="86" t="str" cm="1">
        <f t="array" ref="R2376">_xlfn.IFS(Table1[[#This Row],[Asset Class]]&lt;&gt;"Local","y",R$11=$E2376,"y",Table1[[#This Row],[Asset Class]]="Local","")</f>
        <v/>
      </c>
      <c r="S2376" s="341" t="str" cm="1">
        <f t="array" ref="S2376">_xlfn.IFS(Table1[[#This Row],[Asset Class]]&lt;&gt;"Local","y",S$11=$E2376,"y",Table1[[#This Row],[Asset Class]]="Local","")</f>
        <v>y</v>
      </c>
      <c r="T2376" s="50"/>
      <c r="U2376" s="95" t="str">
        <f>IF(Table1[[#This Row],[Asset Class]]&lt;&gt;"Local",0.25,IF(P2376="y",1,""))</f>
        <v/>
      </c>
      <c r="V2376" s="415" t="str">
        <f>IF(Table1[[#This Row],[Asset Class]]&lt;&gt;"Local",0.25,IF(Q2376="y",1,""))</f>
        <v/>
      </c>
      <c r="W2376" s="415" t="str">
        <f>IF(Table1[[#This Row],[Asset Class]]&lt;&gt;"Local",0.25,IF(R2376="y",1,""))</f>
        <v/>
      </c>
      <c r="X2376" s="415">
        <f>IF(Table1[[#This Row],[Asset Class]]&lt;&gt;"Local",0.25,IF(S2376="y",1,""))</f>
        <v>1</v>
      </c>
      <c r="Y2376" s="95">
        <f t="shared" si="216"/>
        <v>1</v>
      </c>
      <c r="Z2376" s="50"/>
      <c r="AA2376" s="257" t="str">
        <f t="shared" si="217"/>
        <v/>
      </c>
      <c r="AB2376" s="258" t="str">
        <f t="shared" si="218"/>
        <v/>
      </c>
      <c r="AC2376" s="258" t="str">
        <f t="shared" si="219"/>
        <v/>
      </c>
      <c r="AD2376" s="258">
        <f t="shared" si="220"/>
        <v>25002</v>
      </c>
      <c r="AE2376" s="259">
        <f t="shared" si="221"/>
        <v>25002</v>
      </c>
    </row>
    <row r="2377" spans="1:31">
      <c r="A2377" s="26"/>
      <c r="B2377" s="210" t="s">
        <v>4155</v>
      </c>
      <c r="C2377" s="211" t="s">
        <v>4156</v>
      </c>
      <c r="D2377" s="211" t="s">
        <v>111</v>
      </c>
      <c r="E2377" s="211" t="s">
        <v>143</v>
      </c>
      <c r="F2377" s="241" t="s">
        <v>103</v>
      </c>
      <c r="G2377" s="357">
        <v>0.5</v>
      </c>
      <c r="H2377" s="360">
        <v>1801.1442662037521</v>
      </c>
      <c r="I2377" s="365">
        <v>115.6419902144599</v>
      </c>
      <c r="J2377" s="332">
        <f>Table1[[#This Row],[Embellishment Area (m2)]]*Table1[[#This Row],[Construction Unit Rate ($/m)]]*Table1[[#This Row],[Embellishment Area Factor]]</f>
        <v>104143.95380358242</v>
      </c>
      <c r="K2377" s="246">
        <v>0</v>
      </c>
      <c r="L2377" s="337">
        <v>85.331826959272703</v>
      </c>
      <c r="M2377" s="88">
        <f>Table1[[#This Row],[Size of land (m2)]]*Table1[[#This Row],[Land Unit Rate ($/m2)]]</f>
        <v>0</v>
      </c>
      <c r="N2377" s="244">
        <v>2021</v>
      </c>
      <c r="O2377" s="202">
        <f>ROUND(IF(Table1[[#This Row],[Valuation Year]]=2016,(Table1[[#This Row],[Total Construction Cost ($)]]+Table1[[#This Row],[Land Value]])*('General Input Sheet'!$G$38/'General Input Sheet'!$G$43),Table1[[#This Row],[Total Construction Cost ($)]]+Table1[[#This Row],[Land Value]]),0)</f>
        <v>104144</v>
      </c>
      <c r="P2377" s="123" t="str" cm="1">
        <f t="array" ref="P2377">_xlfn.IFS(Table1[[#This Row],[Asset Class]]&lt;&gt;"Local","y",P$11=$E2377,"y",Table1[[#This Row],[Asset Class]]="Local","")</f>
        <v/>
      </c>
      <c r="Q2377" s="86" t="str" cm="1">
        <f t="array" ref="Q2377">_xlfn.IFS(Table1[[#This Row],[Asset Class]]&lt;&gt;"Local","y",Q$11=$E2377,"y",Table1[[#This Row],[Asset Class]]="Local","")</f>
        <v>y</v>
      </c>
      <c r="R2377" s="86" t="str" cm="1">
        <f t="array" ref="R2377">_xlfn.IFS(Table1[[#This Row],[Asset Class]]&lt;&gt;"Local","y",R$11=$E2377,"y",Table1[[#This Row],[Asset Class]]="Local","")</f>
        <v/>
      </c>
      <c r="S2377" s="341" t="str" cm="1">
        <f t="array" ref="S2377">_xlfn.IFS(Table1[[#This Row],[Asset Class]]&lt;&gt;"Local","y",S$11=$E2377,"y",Table1[[#This Row],[Asset Class]]="Local","")</f>
        <v/>
      </c>
      <c r="T2377" s="50"/>
      <c r="U2377" s="95" t="str">
        <f>IF(Table1[[#This Row],[Asset Class]]&lt;&gt;"Local",0.25,IF(P2377="y",1,""))</f>
        <v/>
      </c>
      <c r="V2377" s="415">
        <f>IF(Table1[[#This Row],[Asset Class]]&lt;&gt;"Local",0.25,IF(Q2377="y",1,""))</f>
        <v>1</v>
      </c>
      <c r="W2377" s="415" t="str">
        <f>IF(Table1[[#This Row],[Asset Class]]&lt;&gt;"Local",0.25,IF(R2377="y",1,""))</f>
        <v/>
      </c>
      <c r="X2377" s="415" t="str">
        <f>IF(Table1[[#This Row],[Asset Class]]&lt;&gt;"Local",0.25,IF(S2377="y",1,""))</f>
        <v/>
      </c>
      <c r="Y2377" s="95">
        <f t="shared" si="216"/>
        <v>1</v>
      </c>
      <c r="Z2377" s="50"/>
      <c r="AA2377" s="257" t="str">
        <f t="shared" si="217"/>
        <v/>
      </c>
      <c r="AB2377" s="258">
        <f t="shared" si="218"/>
        <v>104144</v>
      </c>
      <c r="AC2377" s="258" t="str">
        <f t="shared" si="219"/>
        <v/>
      </c>
      <c r="AD2377" s="258" t="str">
        <f t="shared" si="220"/>
        <v/>
      </c>
      <c r="AE2377" s="259">
        <f t="shared" si="221"/>
        <v>104144</v>
      </c>
    </row>
    <row r="2378" spans="1:31">
      <c r="A2378" s="26"/>
      <c r="B2378" s="210" t="s">
        <v>4157</v>
      </c>
      <c r="C2378" s="211" t="s">
        <v>4158</v>
      </c>
      <c r="D2378" s="211" t="s">
        <v>111</v>
      </c>
      <c r="E2378" s="211" t="s">
        <v>107</v>
      </c>
      <c r="F2378" s="241" t="s">
        <v>136</v>
      </c>
      <c r="G2378" s="357">
        <v>0.5</v>
      </c>
      <c r="H2378" s="360">
        <v>15807.289626754309</v>
      </c>
      <c r="I2378" s="365">
        <v>111.62041035606889</v>
      </c>
      <c r="J2378" s="332">
        <f>Table1[[#This Row],[Embellishment Area (m2)]]*Table1[[#This Row],[Construction Unit Rate ($/m)]]*Table1[[#This Row],[Embellishment Area Factor]]</f>
        <v>882208.07737777347</v>
      </c>
      <c r="K2378" s="246">
        <v>0</v>
      </c>
      <c r="L2378" s="337">
        <v>66.125722619436161</v>
      </c>
      <c r="M2378" s="88">
        <f>Table1[[#This Row],[Size of land (m2)]]*Table1[[#This Row],[Land Unit Rate ($/m2)]]</f>
        <v>0</v>
      </c>
      <c r="N2378" s="244">
        <v>2021</v>
      </c>
      <c r="O2378" s="202">
        <f>ROUND(IF(Table1[[#This Row],[Valuation Year]]=2016,(Table1[[#This Row],[Total Construction Cost ($)]]+Table1[[#This Row],[Land Value]])*('General Input Sheet'!$G$38/'General Input Sheet'!$G$43),Table1[[#This Row],[Total Construction Cost ($)]]+Table1[[#This Row],[Land Value]]),0)</f>
        <v>882208</v>
      </c>
      <c r="P2378" s="123" t="str" cm="1">
        <f t="array" ref="P2378">_xlfn.IFS(Table1[[#This Row],[Asset Class]]&lt;&gt;"Local","y",P$11=$E2378,"y",Table1[[#This Row],[Asset Class]]="Local","")</f>
        <v>y</v>
      </c>
      <c r="Q2378" s="86" t="str" cm="1">
        <f t="array" ref="Q2378">_xlfn.IFS(Table1[[#This Row],[Asset Class]]&lt;&gt;"Local","y",Q$11=$E2378,"y",Table1[[#This Row],[Asset Class]]="Local","")</f>
        <v/>
      </c>
      <c r="R2378" s="86" t="str" cm="1">
        <f t="array" ref="R2378">_xlfn.IFS(Table1[[#This Row],[Asset Class]]&lt;&gt;"Local","y",R$11=$E2378,"y",Table1[[#This Row],[Asset Class]]="Local","")</f>
        <v/>
      </c>
      <c r="S2378" s="341" t="str" cm="1">
        <f t="array" ref="S2378">_xlfn.IFS(Table1[[#This Row],[Asset Class]]&lt;&gt;"Local","y",S$11=$E2378,"y",Table1[[#This Row],[Asset Class]]="Local","")</f>
        <v/>
      </c>
      <c r="T2378" s="50"/>
      <c r="U2378" s="95">
        <f>IF(Table1[[#This Row],[Asset Class]]&lt;&gt;"Local",0.25,IF(P2378="y",1,""))</f>
        <v>1</v>
      </c>
      <c r="V2378" s="415" t="str">
        <f>IF(Table1[[#This Row],[Asset Class]]&lt;&gt;"Local",0.25,IF(Q2378="y",1,""))</f>
        <v/>
      </c>
      <c r="W2378" s="415" t="str">
        <f>IF(Table1[[#This Row],[Asset Class]]&lt;&gt;"Local",0.25,IF(R2378="y",1,""))</f>
        <v/>
      </c>
      <c r="X2378" s="415" t="str">
        <f>IF(Table1[[#This Row],[Asset Class]]&lt;&gt;"Local",0.25,IF(S2378="y",1,""))</f>
        <v/>
      </c>
      <c r="Y2378" s="95">
        <f t="shared" si="216"/>
        <v>1</v>
      </c>
      <c r="Z2378" s="50"/>
      <c r="AA2378" s="257">
        <f t="shared" si="217"/>
        <v>882208</v>
      </c>
      <c r="AB2378" s="258" t="str">
        <f t="shared" si="218"/>
        <v/>
      </c>
      <c r="AC2378" s="258" t="str">
        <f t="shared" si="219"/>
        <v/>
      </c>
      <c r="AD2378" s="258" t="str">
        <f t="shared" si="220"/>
        <v/>
      </c>
      <c r="AE2378" s="259">
        <f t="shared" si="221"/>
        <v>882208</v>
      </c>
    </row>
    <row r="2379" spans="1:31">
      <c r="A2379" s="26"/>
      <c r="B2379" s="210" t="s">
        <v>4157</v>
      </c>
      <c r="C2379" s="211" t="s">
        <v>4159</v>
      </c>
      <c r="D2379" s="211" t="s">
        <v>111</v>
      </c>
      <c r="E2379" s="211" t="s">
        <v>107</v>
      </c>
      <c r="F2379" s="241" t="s">
        <v>103</v>
      </c>
      <c r="G2379" s="357">
        <v>0.5</v>
      </c>
      <c r="H2379" s="360">
        <v>15221.17181206868</v>
      </c>
      <c r="I2379" s="365">
        <v>111.62041035606889</v>
      </c>
      <c r="J2379" s="332">
        <f>Table1[[#This Row],[Embellishment Area (m2)]]*Table1[[#This Row],[Construction Unit Rate ($/m)]]*Table1[[#This Row],[Embellishment Area Factor]]</f>
        <v>849496.72188166738</v>
      </c>
      <c r="K2379" s="246">
        <v>0</v>
      </c>
      <c r="L2379" s="337">
        <v>66.125722619436161</v>
      </c>
      <c r="M2379" s="88">
        <f>Table1[[#This Row],[Size of land (m2)]]*Table1[[#This Row],[Land Unit Rate ($/m2)]]</f>
        <v>0</v>
      </c>
      <c r="N2379" s="244">
        <v>2021</v>
      </c>
      <c r="O2379" s="202">
        <f>ROUND(IF(Table1[[#This Row],[Valuation Year]]=2016,(Table1[[#This Row],[Total Construction Cost ($)]]+Table1[[#This Row],[Land Value]])*('General Input Sheet'!$G$38/'General Input Sheet'!$G$43),Table1[[#This Row],[Total Construction Cost ($)]]+Table1[[#This Row],[Land Value]]),0)</f>
        <v>849497</v>
      </c>
      <c r="P2379" s="123" t="str" cm="1">
        <f t="array" ref="P2379">_xlfn.IFS(Table1[[#This Row],[Asset Class]]&lt;&gt;"Local","y",P$11=$E2379,"y",Table1[[#This Row],[Asset Class]]="Local","")</f>
        <v>y</v>
      </c>
      <c r="Q2379" s="86" t="str" cm="1">
        <f t="array" ref="Q2379">_xlfn.IFS(Table1[[#This Row],[Asset Class]]&lt;&gt;"Local","y",Q$11=$E2379,"y",Table1[[#This Row],[Asset Class]]="Local","")</f>
        <v/>
      </c>
      <c r="R2379" s="86" t="str" cm="1">
        <f t="array" ref="R2379">_xlfn.IFS(Table1[[#This Row],[Asset Class]]&lt;&gt;"Local","y",R$11=$E2379,"y",Table1[[#This Row],[Asset Class]]="Local","")</f>
        <v/>
      </c>
      <c r="S2379" s="341" t="str" cm="1">
        <f t="array" ref="S2379">_xlfn.IFS(Table1[[#This Row],[Asset Class]]&lt;&gt;"Local","y",S$11=$E2379,"y",Table1[[#This Row],[Asset Class]]="Local","")</f>
        <v/>
      </c>
      <c r="T2379" s="50"/>
      <c r="U2379" s="95">
        <f>IF(Table1[[#This Row],[Asset Class]]&lt;&gt;"Local",0.25,IF(P2379="y",1,""))</f>
        <v>1</v>
      </c>
      <c r="V2379" s="415" t="str">
        <f>IF(Table1[[#This Row],[Asset Class]]&lt;&gt;"Local",0.25,IF(Q2379="y",1,""))</f>
        <v/>
      </c>
      <c r="W2379" s="415" t="str">
        <f>IF(Table1[[#This Row],[Asset Class]]&lt;&gt;"Local",0.25,IF(R2379="y",1,""))</f>
        <v/>
      </c>
      <c r="X2379" s="415" t="str">
        <f>IF(Table1[[#This Row],[Asset Class]]&lt;&gt;"Local",0.25,IF(S2379="y",1,""))</f>
        <v/>
      </c>
      <c r="Y2379" s="95">
        <f t="shared" si="216"/>
        <v>1</v>
      </c>
      <c r="Z2379" s="50"/>
      <c r="AA2379" s="257">
        <f t="shared" si="217"/>
        <v>849497</v>
      </c>
      <c r="AB2379" s="258" t="str">
        <f t="shared" si="218"/>
        <v/>
      </c>
      <c r="AC2379" s="258" t="str">
        <f t="shared" si="219"/>
        <v/>
      </c>
      <c r="AD2379" s="258" t="str">
        <f t="shared" si="220"/>
        <v/>
      </c>
      <c r="AE2379" s="259">
        <f t="shared" si="221"/>
        <v>849497</v>
      </c>
    </row>
    <row r="2380" spans="1:31">
      <c r="A2380" s="26"/>
      <c r="B2380" s="210" t="s">
        <v>4160</v>
      </c>
      <c r="C2380" s="211" t="s">
        <v>4161</v>
      </c>
      <c r="D2380" s="211" t="s">
        <v>111</v>
      </c>
      <c r="E2380" s="211" t="s">
        <v>114</v>
      </c>
      <c r="F2380" s="241" t="s">
        <v>103</v>
      </c>
      <c r="G2380" s="357">
        <v>0.5</v>
      </c>
      <c r="H2380" s="360">
        <v>2682.157756878647</v>
      </c>
      <c r="I2380" s="365">
        <v>77.371645491830151</v>
      </c>
      <c r="J2380" s="332">
        <f>Table1[[#This Row],[Embellishment Area (m2)]]*Table1[[#This Row],[Construction Unit Rate ($/m)]]*Table1[[#This Row],[Embellishment Area Factor]]</f>
        <v>103761.47955918852</v>
      </c>
      <c r="K2380" s="246">
        <v>0</v>
      </c>
      <c r="L2380" s="337">
        <v>51.919695325664051</v>
      </c>
      <c r="M2380" s="88">
        <f>Table1[[#This Row],[Size of land (m2)]]*Table1[[#This Row],[Land Unit Rate ($/m2)]]</f>
        <v>0</v>
      </c>
      <c r="N2380" s="244">
        <v>2021</v>
      </c>
      <c r="O2380" s="202">
        <f>ROUND(IF(Table1[[#This Row],[Valuation Year]]=2016,(Table1[[#This Row],[Total Construction Cost ($)]]+Table1[[#This Row],[Land Value]])*('General Input Sheet'!$G$38/'General Input Sheet'!$G$43),Table1[[#This Row],[Total Construction Cost ($)]]+Table1[[#This Row],[Land Value]]),0)</f>
        <v>103761</v>
      </c>
      <c r="P2380" s="123" t="str" cm="1">
        <f t="array" ref="P2380">_xlfn.IFS(Table1[[#This Row],[Asset Class]]&lt;&gt;"Local","y",P$11=$E2380,"y",Table1[[#This Row],[Asset Class]]="Local","")</f>
        <v/>
      </c>
      <c r="Q2380" s="86" t="str" cm="1">
        <f t="array" ref="Q2380">_xlfn.IFS(Table1[[#This Row],[Asset Class]]&lt;&gt;"Local","y",Q$11=$E2380,"y",Table1[[#This Row],[Asset Class]]="Local","")</f>
        <v/>
      </c>
      <c r="R2380" s="86" t="str" cm="1">
        <f t="array" ref="R2380">_xlfn.IFS(Table1[[#This Row],[Asset Class]]&lt;&gt;"Local","y",R$11=$E2380,"y",Table1[[#This Row],[Asset Class]]="Local","")</f>
        <v/>
      </c>
      <c r="S2380" s="341" t="str" cm="1">
        <f t="array" ref="S2380">_xlfn.IFS(Table1[[#This Row],[Asset Class]]&lt;&gt;"Local","y",S$11=$E2380,"y",Table1[[#This Row],[Asset Class]]="Local","")</f>
        <v>y</v>
      </c>
      <c r="T2380" s="50"/>
      <c r="U2380" s="95" t="str">
        <f>IF(Table1[[#This Row],[Asset Class]]&lt;&gt;"Local",0.25,IF(P2380="y",1,""))</f>
        <v/>
      </c>
      <c r="V2380" s="415" t="str">
        <f>IF(Table1[[#This Row],[Asset Class]]&lt;&gt;"Local",0.25,IF(Q2380="y",1,""))</f>
        <v/>
      </c>
      <c r="W2380" s="415" t="str">
        <f>IF(Table1[[#This Row],[Asset Class]]&lt;&gt;"Local",0.25,IF(R2380="y",1,""))</f>
        <v/>
      </c>
      <c r="X2380" s="415">
        <f>IF(Table1[[#This Row],[Asset Class]]&lt;&gt;"Local",0.25,IF(S2380="y",1,""))</f>
        <v>1</v>
      </c>
      <c r="Y2380" s="95">
        <f t="shared" si="216"/>
        <v>1</v>
      </c>
      <c r="Z2380" s="50"/>
      <c r="AA2380" s="257" t="str">
        <f t="shared" si="217"/>
        <v/>
      </c>
      <c r="AB2380" s="258" t="str">
        <f t="shared" si="218"/>
        <v/>
      </c>
      <c r="AC2380" s="258" t="str">
        <f t="shared" si="219"/>
        <v/>
      </c>
      <c r="AD2380" s="258">
        <f t="shared" si="220"/>
        <v>103761</v>
      </c>
      <c r="AE2380" s="259">
        <f t="shared" si="221"/>
        <v>103761</v>
      </c>
    </row>
    <row r="2381" spans="1:31">
      <c r="A2381" s="26"/>
      <c r="B2381" s="210" t="s">
        <v>4160</v>
      </c>
      <c r="C2381" s="211" t="s">
        <v>4162</v>
      </c>
      <c r="D2381" s="211" t="s">
        <v>111</v>
      </c>
      <c r="E2381" s="211" t="s">
        <v>114</v>
      </c>
      <c r="F2381" s="241" t="s">
        <v>108</v>
      </c>
      <c r="G2381" s="357">
        <v>0.5</v>
      </c>
      <c r="H2381" s="360">
        <v>2615.3012466248192</v>
      </c>
      <c r="I2381" s="365">
        <v>77.371645491830151</v>
      </c>
      <c r="J2381" s="332">
        <f>Table1[[#This Row],[Embellishment Area (m2)]]*Table1[[#This Row],[Construction Unit Rate ($/m)]]*Table1[[#This Row],[Embellishment Area Factor]]</f>
        <v>101175.08045409848</v>
      </c>
      <c r="K2381" s="246">
        <v>0</v>
      </c>
      <c r="L2381" s="337">
        <v>51.919695325664051</v>
      </c>
      <c r="M2381" s="88">
        <f>Table1[[#This Row],[Size of land (m2)]]*Table1[[#This Row],[Land Unit Rate ($/m2)]]</f>
        <v>0</v>
      </c>
      <c r="N2381" s="244">
        <v>2021</v>
      </c>
      <c r="O2381" s="202">
        <f>ROUND(IF(Table1[[#This Row],[Valuation Year]]=2016,(Table1[[#This Row],[Total Construction Cost ($)]]+Table1[[#This Row],[Land Value]])*('General Input Sheet'!$G$38/'General Input Sheet'!$G$43),Table1[[#This Row],[Total Construction Cost ($)]]+Table1[[#This Row],[Land Value]]),0)</f>
        <v>101175</v>
      </c>
      <c r="P2381" s="123" t="str" cm="1">
        <f t="array" ref="P2381">_xlfn.IFS(Table1[[#This Row],[Asset Class]]&lt;&gt;"Local","y",P$11=$E2381,"y",Table1[[#This Row],[Asset Class]]="Local","")</f>
        <v/>
      </c>
      <c r="Q2381" s="86" t="str" cm="1">
        <f t="array" ref="Q2381">_xlfn.IFS(Table1[[#This Row],[Asset Class]]&lt;&gt;"Local","y",Q$11=$E2381,"y",Table1[[#This Row],[Asset Class]]="Local","")</f>
        <v/>
      </c>
      <c r="R2381" s="86" t="str" cm="1">
        <f t="array" ref="R2381">_xlfn.IFS(Table1[[#This Row],[Asset Class]]&lt;&gt;"Local","y",R$11=$E2381,"y",Table1[[#This Row],[Asset Class]]="Local","")</f>
        <v/>
      </c>
      <c r="S2381" s="341" t="str" cm="1">
        <f t="array" ref="S2381">_xlfn.IFS(Table1[[#This Row],[Asset Class]]&lt;&gt;"Local","y",S$11=$E2381,"y",Table1[[#This Row],[Asset Class]]="Local","")</f>
        <v>y</v>
      </c>
      <c r="T2381" s="50"/>
      <c r="U2381" s="95" t="str">
        <f>IF(Table1[[#This Row],[Asset Class]]&lt;&gt;"Local",0.25,IF(P2381="y",1,""))</f>
        <v/>
      </c>
      <c r="V2381" s="415" t="str">
        <f>IF(Table1[[#This Row],[Asset Class]]&lt;&gt;"Local",0.25,IF(Q2381="y",1,""))</f>
        <v/>
      </c>
      <c r="W2381" s="415" t="str">
        <f>IF(Table1[[#This Row],[Asset Class]]&lt;&gt;"Local",0.25,IF(R2381="y",1,""))</f>
        <v/>
      </c>
      <c r="X2381" s="415">
        <f>IF(Table1[[#This Row],[Asset Class]]&lt;&gt;"Local",0.25,IF(S2381="y",1,""))</f>
        <v>1</v>
      </c>
      <c r="Y2381" s="95">
        <f t="shared" si="216"/>
        <v>1</v>
      </c>
      <c r="Z2381" s="50"/>
      <c r="AA2381" s="257" t="str">
        <f t="shared" si="217"/>
        <v/>
      </c>
      <c r="AB2381" s="258" t="str">
        <f t="shared" si="218"/>
        <v/>
      </c>
      <c r="AC2381" s="258" t="str">
        <f t="shared" si="219"/>
        <v/>
      </c>
      <c r="AD2381" s="258">
        <f t="shared" si="220"/>
        <v>101175</v>
      </c>
      <c r="AE2381" s="259">
        <f t="shared" si="221"/>
        <v>101175</v>
      </c>
    </row>
    <row r="2382" spans="1:31">
      <c r="A2382" s="26"/>
      <c r="B2382" s="210" t="s">
        <v>4160</v>
      </c>
      <c r="C2382" s="211" t="s">
        <v>4163</v>
      </c>
      <c r="D2382" s="211" t="s">
        <v>111</v>
      </c>
      <c r="E2382" s="211" t="s">
        <v>114</v>
      </c>
      <c r="F2382" s="241" t="s">
        <v>108</v>
      </c>
      <c r="G2382" s="357">
        <v>0.5</v>
      </c>
      <c r="H2382" s="361">
        <v>2922.1024440862629</v>
      </c>
      <c r="I2382" s="365">
        <v>77.371645491830151</v>
      </c>
      <c r="J2382" s="332">
        <f>Table1[[#This Row],[Embellishment Area (m2)]]*Table1[[#This Row],[Construction Unit Rate ($/m)]]*Table1[[#This Row],[Embellishment Area Factor]]</f>
        <v>113043.93719732639</v>
      </c>
      <c r="K2382" s="248">
        <v>0</v>
      </c>
      <c r="L2382" s="337">
        <v>51.919695325664051</v>
      </c>
      <c r="M2382" s="88">
        <f>Table1[[#This Row],[Size of land (m2)]]*Table1[[#This Row],[Land Unit Rate ($/m2)]]</f>
        <v>0</v>
      </c>
      <c r="N2382" s="244">
        <v>2021</v>
      </c>
      <c r="O2382" s="88">
        <f>ROUND(IF(Table1[[#This Row],[Valuation Year]]=2016,(Table1[[#This Row],[Total Construction Cost ($)]]+Table1[[#This Row],[Land Value]])*('General Input Sheet'!$G$38/'General Input Sheet'!$G$43),Table1[[#This Row],[Total Construction Cost ($)]]+Table1[[#This Row],[Land Value]]),0)</f>
        <v>113044</v>
      </c>
      <c r="P2382" s="123" t="str" cm="1">
        <f t="array" ref="P2382">_xlfn.IFS(Table1[[#This Row],[Asset Class]]&lt;&gt;"Local","y",P$11=$E2382,"y",Table1[[#This Row],[Asset Class]]="Local","")</f>
        <v/>
      </c>
      <c r="Q2382" s="86" t="str" cm="1">
        <f t="array" ref="Q2382">_xlfn.IFS(Table1[[#This Row],[Asset Class]]&lt;&gt;"Local","y",Q$11=$E2382,"y",Table1[[#This Row],[Asset Class]]="Local","")</f>
        <v/>
      </c>
      <c r="R2382" s="86" t="str" cm="1">
        <f t="array" ref="R2382">_xlfn.IFS(Table1[[#This Row],[Asset Class]]&lt;&gt;"Local","y",R$11=$E2382,"y",Table1[[#This Row],[Asset Class]]="Local","")</f>
        <v/>
      </c>
      <c r="S2382" s="341" t="str" cm="1">
        <f t="array" ref="S2382">_xlfn.IFS(Table1[[#This Row],[Asset Class]]&lt;&gt;"Local","y",S$11=$E2382,"y",Table1[[#This Row],[Asset Class]]="Local","")</f>
        <v>y</v>
      </c>
      <c r="T2382" s="50"/>
      <c r="U2382" s="95" t="str">
        <f>IF(Table1[[#This Row],[Asset Class]]&lt;&gt;"Local",0.25,IF(P2382="y",1,""))</f>
        <v/>
      </c>
      <c r="V2382" s="415" t="str">
        <f>IF(Table1[[#This Row],[Asset Class]]&lt;&gt;"Local",0.25,IF(Q2382="y",1,""))</f>
        <v/>
      </c>
      <c r="W2382" s="415" t="str">
        <f>IF(Table1[[#This Row],[Asset Class]]&lt;&gt;"Local",0.25,IF(R2382="y",1,""))</f>
        <v/>
      </c>
      <c r="X2382" s="415">
        <f>IF(Table1[[#This Row],[Asset Class]]&lt;&gt;"Local",0.25,IF(S2382="y",1,""))</f>
        <v>1</v>
      </c>
      <c r="Y2382" s="95">
        <f t="shared" si="216"/>
        <v>1</v>
      </c>
      <c r="Z2382" s="50"/>
      <c r="AA2382" s="257" t="str">
        <f t="shared" si="217"/>
        <v/>
      </c>
      <c r="AB2382" s="258" t="str">
        <f t="shared" si="218"/>
        <v/>
      </c>
      <c r="AC2382" s="258" t="str">
        <f t="shared" si="219"/>
        <v/>
      </c>
      <c r="AD2382" s="258">
        <f t="shared" si="220"/>
        <v>113044</v>
      </c>
      <c r="AE2382" s="259">
        <f t="shared" si="221"/>
        <v>113044</v>
      </c>
    </row>
    <row r="2383" spans="1:31">
      <c r="A2383" s="26"/>
      <c r="B2383" s="210" t="s">
        <v>4164</v>
      </c>
      <c r="C2383" s="211" t="s">
        <v>4165</v>
      </c>
      <c r="D2383" s="211" t="s">
        <v>101</v>
      </c>
      <c r="E2383" s="211" t="s">
        <v>107</v>
      </c>
      <c r="F2383" s="241" t="s">
        <v>103</v>
      </c>
      <c r="G2383" s="357">
        <v>0.5</v>
      </c>
      <c r="H2383" s="360">
        <v>8034.1170609889105</v>
      </c>
      <c r="I2383" s="365">
        <v>407.064610062648</v>
      </c>
      <c r="J2383" s="332">
        <f>Table1[[#This Row],[Embellishment Area (m2)]]*Table1[[#This Row],[Construction Unit Rate ($/m)]]*Table1[[#This Row],[Embellishment Area Factor]]</f>
        <v>1635202.3643145591</v>
      </c>
      <c r="K2383" s="246">
        <v>0</v>
      </c>
      <c r="L2383" s="337">
        <v>112.7890879358248</v>
      </c>
      <c r="M2383" s="88">
        <f>Table1[[#This Row],[Size of land (m2)]]*Table1[[#This Row],[Land Unit Rate ($/m2)]]</f>
        <v>0</v>
      </c>
      <c r="N2383" s="244">
        <v>2021</v>
      </c>
      <c r="O2383" s="202">
        <f>ROUND(IF(Table1[[#This Row],[Valuation Year]]=2016,(Table1[[#This Row],[Total Construction Cost ($)]]+Table1[[#This Row],[Land Value]])*('General Input Sheet'!$G$38/'General Input Sheet'!$G$43),Table1[[#This Row],[Total Construction Cost ($)]]+Table1[[#This Row],[Land Value]]),0)</f>
        <v>1635202</v>
      </c>
      <c r="P2383" s="123" t="str" cm="1">
        <f t="array" ref="P2383">_xlfn.IFS(Table1[[#This Row],[Asset Class]]&lt;&gt;"Local","y",P$11=$E2383,"y",Table1[[#This Row],[Asset Class]]="Local","")</f>
        <v>y</v>
      </c>
      <c r="Q2383" s="86" t="str" cm="1">
        <f t="array" ref="Q2383">_xlfn.IFS(Table1[[#This Row],[Asset Class]]&lt;&gt;"Local","y",Q$11=$E2383,"y",Table1[[#This Row],[Asset Class]]="Local","")</f>
        <v>y</v>
      </c>
      <c r="R2383" s="86" t="str" cm="1">
        <f t="array" ref="R2383">_xlfn.IFS(Table1[[#This Row],[Asset Class]]&lt;&gt;"Local","y",R$11=$E2383,"y",Table1[[#This Row],[Asset Class]]="Local","")</f>
        <v>y</v>
      </c>
      <c r="S2383" s="341" t="str" cm="1">
        <f t="array" ref="S2383">_xlfn.IFS(Table1[[#This Row],[Asset Class]]&lt;&gt;"Local","y",S$11=$E2383,"y",Table1[[#This Row],[Asset Class]]="Local","")</f>
        <v>y</v>
      </c>
      <c r="T2383" s="50"/>
      <c r="U2383" s="95">
        <f>IF(Table1[[#This Row],[Asset Class]]&lt;&gt;"Local",0.25,IF(P2383="y",1,""))</f>
        <v>0.25</v>
      </c>
      <c r="V2383" s="415">
        <f>IF(Table1[[#This Row],[Asset Class]]&lt;&gt;"Local",0.25,IF(Q2383="y",1,""))</f>
        <v>0.25</v>
      </c>
      <c r="W2383" s="415">
        <f>IF(Table1[[#This Row],[Asset Class]]&lt;&gt;"Local",0.25,IF(R2383="y",1,""))</f>
        <v>0.25</v>
      </c>
      <c r="X2383" s="415">
        <f>IF(Table1[[#This Row],[Asset Class]]&lt;&gt;"Local",0.25,IF(S2383="y",1,""))</f>
        <v>0.25</v>
      </c>
      <c r="Y2383" s="95">
        <f t="shared" ref="Y2383:Y2446" si="222">SUM(U2383:X2383)</f>
        <v>1</v>
      </c>
      <c r="Z2383" s="50"/>
      <c r="AA2383" s="257">
        <f t="shared" ref="AA2383:AA2446" si="223">IF(U2383="","",(U2383/$Y2383)*$O2383)</f>
        <v>408800.5</v>
      </c>
      <c r="AB2383" s="258">
        <f t="shared" ref="AB2383:AB2446" si="224">IF(V2383="","",(V2383/$Y2383)*$O2383)</f>
        <v>408800.5</v>
      </c>
      <c r="AC2383" s="258">
        <f t="shared" ref="AC2383:AC2446" si="225">IF(W2383="","",(W2383/$Y2383)*$O2383)</f>
        <v>408800.5</v>
      </c>
      <c r="AD2383" s="258">
        <f t="shared" ref="AD2383:AD2446" si="226">IF(X2383="","",(X2383/$Y2383)*$O2383)</f>
        <v>408800.5</v>
      </c>
      <c r="AE2383" s="259">
        <f t="shared" ref="AE2383:AE2446" si="227">SUM(AA2383:AD2383)</f>
        <v>1635202</v>
      </c>
    </row>
    <row r="2384" spans="1:31">
      <c r="A2384" s="26"/>
      <c r="B2384" s="210" t="s">
        <v>4166</v>
      </c>
      <c r="C2384" s="211" t="s">
        <v>4167</v>
      </c>
      <c r="D2384" s="211" t="s">
        <v>111</v>
      </c>
      <c r="E2384" s="211" t="s">
        <v>143</v>
      </c>
      <c r="F2384" s="241" t="s">
        <v>108</v>
      </c>
      <c r="G2384" s="357">
        <v>0.5</v>
      </c>
      <c r="H2384" s="360">
        <v>2286.5042645557937</v>
      </c>
      <c r="I2384" s="365">
        <v>115.6419902144599</v>
      </c>
      <c r="J2384" s="332">
        <f>Table1[[#This Row],[Embellishment Area (m2)]]*Table1[[#This Row],[Construction Unit Rate ($/m)]]*Table1[[#This Row],[Embellishment Area Factor]]</f>
        <v>132207.95189354097</v>
      </c>
      <c r="K2384" s="246">
        <v>0</v>
      </c>
      <c r="L2384" s="337">
        <v>85.331826959272703</v>
      </c>
      <c r="M2384" s="88">
        <f>Table1[[#This Row],[Size of land (m2)]]*Table1[[#This Row],[Land Unit Rate ($/m2)]]</f>
        <v>0</v>
      </c>
      <c r="N2384" s="244">
        <v>2021</v>
      </c>
      <c r="O2384" s="202">
        <f>ROUND(IF(Table1[[#This Row],[Valuation Year]]=2016,(Table1[[#This Row],[Total Construction Cost ($)]]+Table1[[#This Row],[Land Value]])*('General Input Sheet'!$G$38/'General Input Sheet'!$G$43),Table1[[#This Row],[Total Construction Cost ($)]]+Table1[[#This Row],[Land Value]]),0)</f>
        <v>132208</v>
      </c>
      <c r="P2384" s="123" t="str" cm="1">
        <f t="array" ref="P2384">_xlfn.IFS(Table1[[#This Row],[Asset Class]]&lt;&gt;"Local","y",P$11=$E2384,"y",Table1[[#This Row],[Asset Class]]="Local","")</f>
        <v/>
      </c>
      <c r="Q2384" s="86" t="str" cm="1">
        <f t="array" ref="Q2384">_xlfn.IFS(Table1[[#This Row],[Asset Class]]&lt;&gt;"Local","y",Q$11=$E2384,"y",Table1[[#This Row],[Asset Class]]="Local","")</f>
        <v>y</v>
      </c>
      <c r="R2384" s="86" t="str" cm="1">
        <f t="array" ref="R2384">_xlfn.IFS(Table1[[#This Row],[Asset Class]]&lt;&gt;"Local","y",R$11=$E2384,"y",Table1[[#This Row],[Asset Class]]="Local","")</f>
        <v/>
      </c>
      <c r="S2384" s="341" t="str" cm="1">
        <f t="array" ref="S2384">_xlfn.IFS(Table1[[#This Row],[Asset Class]]&lt;&gt;"Local","y",S$11=$E2384,"y",Table1[[#This Row],[Asset Class]]="Local","")</f>
        <v/>
      </c>
      <c r="T2384" s="50"/>
      <c r="U2384" s="95" t="str">
        <f>IF(Table1[[#This Row],[Asset Class]]&lt;&gt;"Local",0.25,IF(P2384="y",1,""))</f>
        <v/>
      </c>
      <c r="V2384" s="415">
        <f>IF(Table1[[#This Row],[Asset Class]]&lt;&gt;"Local",0.25,IF(Q2384="y",1,""))</f>
        <v>1</v>
      </c>
      <c r="W2384" s="415" t="str">
        <f>IF(Table1[[#This Row],[Asset Class]]&lt;&gt;"Local",0.25,IF(R2384="y",1,""))</f>
        <v/>
      </c>
      <c r="X2384" s="415" t="str">
        <f>IF(Table1[[#This Row],[Asset Class]]&lt;&gt;"Local",0.25,IF(S2384="y",1,""))</f>
        <v/>
      </c>
      <c r="Y2384" s="95">
        <f t="shared" si="222"/>
        <v>1</v>
      </c>
      <c r="Z2384" s="50"/>
      <c r="AA2384" s="257" t="str">
        <f t="shared" si="223"/>
        <v/>
      </c>
      <c r="AB2384" s="258">
        <f t="shared" si="224"/>
        <v>132208</v>
      </c>
      <c r="AC2384" s="258" t="str">
        <f t="shared" si="225"/>
        <v/>
      </c>
      <c r="AD2384" s="258" t="str">
        <f t="shared" si="226"/>
        <v/>
      </c>
      <c r="AE2384" s="259">
        <f t="shared" si="227"/>
        <v>132208</v>
      </c>
    </row>
    <row r="2385" spans="1:31">
      <c r="A2385" s="26"/>
      <c r="B2385" s="210" t="s">
        <v>4168</v>
      </c>
      <c r="C2385" s="211" t="s">
        <v>4169</v>
      </c>
      <c r="D2385" s="211" t="s">
        <v>111</v>
      </c>
      <c r="E2385" s="211" t="s">
        <v>102</v>
      </c>
      <c r="F2385" s="241" t="s">
        <v>103</v>
      </c>
      <c r="G2385" s="357">
        <v>0.5</v>
      </c>
      <c r="H2385" s="360">
        <v>3285.8349497477225</v>
      </c>
      <c r="I2385" s="365">
        <v>143.96305955739601</v>
      </c>
      <c r="J2385" s="332">
        <f>Table1[[#This Row],[Embellishment Area (m2)]]*Table1[[#This Row],[Construction Unit Rate ($/m)]]*Table1[[#This Row],[Embellishment Area Factor]]</f>
        <v>236519.42628315234</v>
      </c>
      <c r="K2385" s="246">
        <v>0</v>
      </c>
      <c r="L2385" s="337">
        <v>39.027494808321961</v>
      </c>
      <c r="M2385" s="88">
        <f>Table1[[#This Row],[Size of land (m2)]]*Table1[[#This Row],[Land Unit Rate ($/m2)]]</f>
        <v>0</v>
      </c>
      <c r="N2385" s="244">
        <v>2021</v>
      </c>
      <c r="O2385" s="202">
        <f>ROUND(IF(Table1[[#This Row],[Valuation Year]]=2016,(Table1[[#This Row],[Total Construction Cost ($)]]+Table1[[#This Row],[Land Value]])*('General Input Sheet'!$G$38/'General Input Sheet'!$G$43),Table1[[#This Row],[Total Construction Cost ($)]]+Table1[[#This Row],[Land Value]]),0)</f>
        <v>236519</v>
      </c>
      <c r="P2385" s="123" t="str" cm="1">
        <f t="array" ref="P2385">_xlfn.IFS(Table1[[#This Row],[Asset Class]]&lt;&gt;"Local","y",P$11=$E2385,"y",Table1[[#This Row],[Asset Class]]="Local","")</f>
        <v/>
      </c>
      <c r="Q2385" s="86" t="str" cm="1">
        <f t="array" ref="Q2385">_xlfn.IFS(Table1[[#This Row],[Asset Class]]&lt;&gt;"Local","y",Q$11=$E2385,"y",Table1[[#This Row],[Asset Class]]="Local","")</f>
        <v/>
      </c>
      <c r="R2385" s="86" t="str" cm="1">
        <f t="array" ref="R2385">_xlfn.IFS(Table1[[#This Row],[Asset Class]]&lt;&gt;"Local","y",R$11=$E2385,"y",Table1[[#This Row],[Asset Class]]="Local","")</f>
        <v>y</v>
      </c>
      <c r="S2385" s="341" t="str" cm="1">
        <f t="array" ref="S2385">_xlfn.IFS(Table1[[#This Row],[Asset Class]]&lt;&gt;"Local","y",S$11=$E2385,"y",Table1[[#This Row],[Asset Class]]="Local","")</f>
        <v/>
      </c>
      <c r="T2385" s="50"/>
      <c r="U2385" s="95" t="str">
        <f>IF(Table1[[#This Row],[Asset Class]]&lt;&gt;"Local",0.25,IF(P2385="y",1,""))</f>
        <v/>
      </c>
      <c r="V2385" s="415" t="str">
        <f>IF(Table1[[#This Row],[Asset Class]]&lt;&gt;"Local",0.25,IF(Q2385="y",1,""))</f>
        <v/>
      </c>
      <c r="W2385" s="415">
        <f>IF(Table1[[#This Row],[Asset Class]]&lt;&gt;"Local",0.25,IF(R2385="y",1,""))</f>
        <v>1</v>
      </c>
      <c r="X2385" s="415" t="str">
        <f>IF(Table1[[#This Row],[Asset Class]]&lt;&gt;"Local",0.25,IF(S2385="y",1,""))</f>
        <v/>
      </c>
      <c r="Y2385" s="95">
        <f t="shared" si="222"/>
        <v>1</v>
      </c>
      <c r="Z2385" s="50"/>
      <c r="AA2385" s="257" t="str">
        <f t="shared" si="223"/>
        <v/>
      </c>
      <c r="AB2385" s="258" t="str">
        <f t="shared" si="224"/>
        <v/>
      </c>
      <c r="AC2385" s="258">
        <f t="shared" si="225"/>
        <v>236519</v>
      </c>
      <c r="AD2385" s="258" t="str">
        <f t="shared" si="226"/>
        <v/>
      </c>
      <c r="AE2385" s="259">
        <f t="shared" si="227"/>
        <v>236519</v>
      </c>
    </row>
    <row r="2386" spans="1:31">
      <c r="A2386" s="26"/>
      <c r="B2386" s="210" t="s">
        <v>4170</v>
      </c>
      <c r="C2386" s="211" t="s">
        <v>4171</v>
      </c>
      <c r="D2386" s="211" t="s">
        <v>111</v>
      </c>
      <c r="E2386" s="211" t="s">
        <v>143</v>
      </c>
      <c r="F2386" s="241" t="s">
        <v>103</v>
      </c>
      <c r="G2386" s="357">
        <v>0.5</v>
      </c>
      <c r="H2386" s="360">
        <v>1705.7358090577984</v>
      </c>
      <c r="I2386" s="365">
        <v>115.6419902144599</v>
      </c>
      <c r="J2386" s="332">
        <f>Table1[[#This Row],[Embellishment Area (m2)]]*Table1[[#This Row],[Construction Unit Rate ($/m)]]*Table1[[#This Row],[Embellishment Area Factor]]</f>
        <v>98627.341869757875</v>
      </c>
      <c r="K2386" s="246">
        <v>0</v>
      </c>
      <c r="L2386" s="337">
        <v>85.331826959272703</v>
      </c>
      <c r="M2386" s="88">
        <f>Table1[[#This Row],[Size of land (m2)]]*Table1[[#This Row],[Land Unit Rate ($/m2)]]</f>
        <v>0</v>
      </c>
      <c r="N2386" s="244">
        <v>2021</v>
      </c>
      <c r="O2386" s="202">
        <f>ROUND(IF(Table1[[#This Row],[Valuation Year]]=2016,(Table1[[#This Row],[Total Construction Cost ($)]]+Table1[[#This Row],[Land Value]])*('General Input Sheet'!$G$38/'General Input Sheet'!$G$43),Table1[[#This Row],[Total Construction Cost ($)]]+Table1[[#This Row],[Land Value]]),0)</f>
        <v>98627</v>
      </c>
      <c r="P2386" s="123" t="str" cm="1">
        <f t="array" ref="P2386">_xlfn.IFS(Table1[[#This Row],[Asset Class]]&lt;&gt;"Local","y",P$11=$E2386,"y",Table1[[#This Row],[Asset Class]]="Local","")</f>
        <v/>
      </c>
      <c r="Q2386" s="86" t="str" cm="1">
        <f t="array" ref="Q2386">_xlfn.IFS(Table1[[#This Row],[Asset Class]]&lt;&gt;"Local","y",Q$11=$E2386,"y",Table1[[#This Row],[Asset Class]]="Local","")</f>
        <v>y</v>
      </c>
      <c r="R2386" s="86" t="str" cm="1">
        <f t="array" ref="R2386">_xlfn.IFS(Table1[[#This Row],[Asset Class]]&lt;&gt;"Local","y",R$11=$E2386,"y",Table1[[#This Row],[Asset Class]]="Local","")</f>
        <v/>
      </c>
      <c r="S2386" s="341" t="str" cm="1">
        <f t="array" ref="S2386">_xlfn.IFS(Table1[[#This Row],[Asset Class]]&lt;&gt;"Local","y",S$11=$E2386,"y",Table1[[#This Row],[Asset Class]]="Local","")</f>
        <v/>
      </c>
      <c r="T2386" s="50"/>
      <c r="U2386" s="95" t="str">
        <f>IF(Table1[[#This Row],[Asset Class]]&lt;&gt;"Local",0.25,IF(P2386="y",1,""))</f>
        <v/>
      </c>
      <c r="V2386" s="415">
        <f>IF(Table1[[#This Row],[Asset Class]]&lt;&gt;"Local",0.25,IF(Q2386="y",1,""))</f>
        <v>1</v>
      </c>
      <c r="W2386" s="415" t="str">
        <f>IF(Table1[[#This Row],[Asset Class]]&lt;&gt;"Local",0.25,IF(R2386="y",1,""))</f>
        <v/>
      </c>
      <c r="X2386" s="415" t="str">
        <f>IF(Table1[[#This Row],[Asset Class]]&lt;&gt;"Local",0.25,IF(S2386="y",1,""))</f>
        <v/>
      </c>
      <c r="Y2386" s="95">
        <f t="shared" si="222"/>
        <v>1</v>
      </c>
      <c r="Z2386" s="50"/>
      <c r="AA2386" s="257" t="str">
        <f t="shared" si="223"/>
        <v/>
      </c>
      <c r="AB2386" s="258">
        <f t="shared" si="224"/>
        <v>98627</v>
      </c>
      <c r="AC2386" s="258" t="str">
        <f t="shared" si="225"/>
        <v/>
      </c>
      <c r="AD2386" s="258" t="str">
        <f t="shared" si="226"/>
        <v/>
      </c>
      <c r="AE2386" s="259">
        <f t="shared" si="227"/>
        <v>98627</v>
      </c>
    </row>
    <row r="2387" spans="1:31">
      <c r="A2387" s="26"/>
      <c r="B2387" s="210" t="s">
        <v>4172</v>
      </c>
      <c r="C2387" s="211" t="s">
        <v>4173</v>
      </c>
      <c r="D2387" s="211" t="s">
        <v>111</v>
      </c>
      <c r="E2387" s="211" t="s">
        <v>114</v>
      </c>
      <c r="F2387" s="241" t="s">
        <v>108</v>
      </c>
      <c r="G2387" s="357">
        <v>0.5</v>
      </c>
      <c r="H2387" s="360">
        <v>3508.3744377838289</v>
      </c>
      <c r="I2387" s="365">
        <v>77.371645491830151</v>
      </c>
      <c r="J2387" s="332">
        <f>Table1[[#This Row],[Embellishment Area (m2)]]*Table1[[#This Row],[Construction Unit Rate ($/m)]]*Table1[[#This Row],[Embellishment Area Factor]]</f>
        <v>135724.35162640465</v>
      </c>
      <c r="K2387" s="246">
        <v>0</v>
      </c>
      <c r="L2387" s="337">
        <v>51.919695325664051</v>
      </c>
      <c r="M2387" s="88">
        <f>Table1[[#This Row],[Size of land (m2)]]*Table1[[#This Row],[Land Unit Rate ($/m2)]]</f>
        <v>0</v>
      </c>
      <c r="N2387" s="244">
        <v>2021</v>
      </c>
      <c r="O2387" s="202">
        <f>ROUND(IF(Table1[[#This Row],[Valuation Year]]=2016,(Table1[[#This Row],[Total Construction Cost ($)]]+Table1[[#This Row],[Land Value]])*('General Input Sheet'!$G$38/'General Input Sheet'!$G$43),Table1[[#This Row],[Total Construction Cost ($)]]+Table1[[#This Row],[Land Value]]),0)</f>
        <v>135724</v>
      </c>
      <c r="P2387" s="123" t="str" cm="1">
        <f t="array" ref="P2387">_xlfn.IFS(Table1[[#This Row],[Asset Class]]&lt;&gt;"Local","y",P$11=$E2387,"y",Table1[[#This Row],[Asset Class]]="Local","")</f>
        <v/>
      </c>
      <c r="Q2387" s="86" t="str" cm="1">
        <f t="array" ref="Q2387">_xlfn.IFS(Table1[[#This Row],[Asset Class]]&lt;&gt;"Local","y",Q$11=$E2387,"y",Table1[[#This Row],[Asset Class]]="Local","")</f>
        <v/>
      </c>
      <c r="R2387" s="86" t="str" cm="1">
        <f t="array" ref="R2387">_xlfn.IFS(Table1[[#This Row],[Asset Class]]&lt;&gt;"Local","y",R$11=$E2387,"y",Table1[[#This Row],[Asset Class]]="Local","")</f>
        <v/>
      </c>
      <c r="S2387" s="341" t="str" cm="1">
        <f t="array" ref="S2387">_xlfn.IFS(Table1[[#This Row],[Asset Class]]&lt;&gt;"Local","y",S$11=$E2387,"y",Table1[[#This Row],[Asset Class]]="Local","")</f>
        <v>y</v>
      </c>
      <c r="T2387" s="50"/>
      <c r="U2387" s="95" t="str">
        <f>IF(Table1[[#This Row],[Asset Class]]&lt;&gt;"Local",0.25,IF(P2387="y",1,""))</f>
        <v/>
      </c>
      <c r="V2387" s="415" t="str">
        <f>IF(Table1[[#This Row],[Asset Class]]&lt;&gt;"Local",0.25,IF(Q2387="y",1,""))</f>
        <v/>
      </c>
      <c r="W2387" s="415" t="str">
        <f>IF(Table1[[#This Row],[Asset Class]]&lt;&gt;"Local",0.25,IF(R2387="y",1,""))</f>
        <v/>
      </c>
      <c r="X2387" s="415">
        <f>IF(Table1[[#This Row],[Asset Class]]&lt;&gt;"Local",0.25,IF(S2387="y",1,""))</f>
        <v>1</v>
      </c>
      <c r="Y2387" s="95">
        <f t="shared" si="222"/>
        <v>1</v>
      </c>
      <c r="Z2387" s="50"/>
      <c r="AA2387" s="257" t="str">
        <f t="shared" si="223"/>
        <v/>
      </c>
      <c r="AB2387" s="258" t="str">
        <f t="shared" si="224"/>
        <v/>
      </c>
      <c r="AC2387" s="258" t="str">
        <f t="shared" si="225"/>
        <v/>
      </c>
      <c r="AD2387" s="258">
        <f t="shared" si="226"/>
        <v>135724</v>
      </c>
      <c r="AE2387" s="259">
        <f t="shared" si="227"/>
        <v>135724</v>
      </c>
    </row>
    <row r="2388" spans="1:31">
      <c r="A2388" s="26"/>
      <c r="B2388" s="210" t="s">
        <v>4174</v>
      </c>
      <c r="C2388" s="211" t="s">
        <v>4175</v>
      </c>
      <c r="D2388" s="211" t="s">
        <v>111</v>
      </c>
      <c r="E2388" s="211" t="s">
        <v>107</v>
      </c>
      <c r="F2388" s="241" t="s">
        <v>103</v>
      </c>
      <c r="G2388" s="357">
        <v>0.5</v>
      </c>
      <c r="H2388" s="360">
        <v>19482.264681515866</v>
      </c>
      <c r="I2388" s="365">
        <v>111.62041035606889</v>
      </c>
      <c r="J2388" s="332">
        <f>Table1[[#This Row],[Embellishment Area (m2)]]*Table1[[#This Row],[Construction Unit Rate ($/m)]]*Table1[[#This Row],[Embellishment Area Factor]]</f>
        <v>1087309.1892081744</v>
      </c>
      <c r="K2388" s="246">
        <v>0</v>
      </c>
      <c r="L2388" s="337">
        <v>66.125722619436161</v>
      </c>
      <c r="M2388" s="88">
        <f>Table1[[#This Row],[Size of land (m2)]]*Table1[[#This Row],[Land Unit Rate ($/m2)]]</f>
        <v>0</v>
      </c>
      <c r="N2388" s="244">
        <v>2021</v>
      </c>
      <c r="O2388" s="202">
        <f>ROUND(IF(Table1[[#This Row],[Valuation Year]]=2016,(Table1[[#This Row],[Total Construction Cost ($)]]+Table1[[#This Row],[Land Value]])*('General Input Sheet'!$G$38/'General Input Sheet'!$G$43),Table1[[#This Row],[Total Construction Cost ($)]]+Table1[[#This Row],[Land Value]]),0)</f>
        <v>1087309</v>
      </c>
      <c r="P2388" s="123" t="str" cm="1">
        <f t="array" ref="P2388">_xlfn.IFS(Table1[[#This Row],[Asset Class]]&lt;&gt;"Local","y",P$11=$E2388,"y",Table1[[#This Row],[Asset Class]]="Local","")</f>
        <v>y</v>
      </c>
      <c r="Q2388" s="86" t="str" cm="1">
        <f t="array" ref="Q2388">_xlfn.IFS(Table1[[#This Row],[Asset Class]]&lt;&gt;"Local","y",Q$11=$E2388,"y",Table1[[#This Row],[Asset Class]]="Local","")</f>
        <v/>
      </c>
      <c r="R2388" s="86" t="str" cm="1">
        <f t="array" ref="R2388">_xlfn.IFS(Table1[[#This Row],[Asset Class]]&lt;&gt;"Local","y",R$11=$E2388,"y",Table1[[#This Row],[Asset Class]]="Local","")</f>
        <v/>
      </c>
      <c r="S2388" s="341" t="str" cm="1">
        <f t="array" ref="S2388">_xlfn.IFS(Table1[[#This Row],[Asset Class]]&lt;&gt;"Local","y",S$11=$E2388,"y",Table1[[#This Row],[Asset Class]]="Local","")</f>
        <v/>
      </c>
      <c r="T2388" s="50"/>
      <c r="U2388" s="95">
        <f>IF(Table1[[#This Row],[Asset Class]]&lt;&gt;"Local",0.25,IF(P2388="y",1,""))</f>
        <v>1</v>
      </c>
      <c r="V2388" s="415" t="str">
        <f>IF(Table1[[#This Row],[Asset Class]]&lt;&gt;"Local",0.25,IF(Q2388="y",1,""))</f>
        <v/>
      </c>
      <c r="W2388" s="415" t="str">
        <f>IF(Table1[[#This Row],[Asset Class]]&lt;&gt;"Local",0.25,IF(R2388="y",1,""))</f>
        <v/>
      </c>
      <c r="X2388" s="415" t="str">
        <f>IF(Table1[[#This Row],[Asset Class]]&lt;&gt;"Local",0.25,IF(S2388="y",1,""))</f>
        <v/>
      </c>
      <c r="Y2388" s="95">
        <f t="shared" si="222"/>
        <v>1</v>
      </c>
      <c r="Z2388" s="50"/>
      <c r="AA2388" s="257">
        <f t="shared" si="223"/>
        <v>1087309</v>
      </c>
      <c r="AB2388" s="258" t="str">
        <f t="shared" si="224"/>
        <v/>
      </c>
      <c r="AC2388" s="258" t="str">
        <f t="shared" si="225"/>
        <v/>
      </c>
      <c r="AD2388" s="258" t="str">
        <f t="shared" si="226"/>
        <v/>
      </c>
      <c r="AE2388" s="259">
        <f t="shared" si="227"/>
        <v>1087309</v>
      </c>
    </row>
    <row r="2389" spans="1:31">
      <c r="A2389" s="26"/>
      <c r="B2389" s="210" t="s">
        <v>4176</v>
      </c>
      <c r="C2389" s="211" t="s">
        <v>4177</v>
      </c>
      <c r="D2389" s="211" t="s">
        <v>106</v>
      </c>
      <c r="E2389" s="211" t="s">
        <v>102</v>
      </c>
      <c r="F2389" s="241" t="s">
        <v>136</v>
      </c>
      <c r="G2389" s="357">
        <v>0.5</v>
      </c>
      <c r="H2389" s="360">
        <v>51495.932209006547</v>
      </c>
      <c r="I2389" s="365">
        <v>452.87898632773505</v>
      </c>
      <c r="J2389" s="332">
        <f>Table1[[#This Row],[Embellishment Area (m2)]]*Table1[[#This Row],[Construction Unit Rate ($/m)]]*Table1[[#This Row],[Embellishment Area Factor]]</f>
        <v>11660712.789408324</v>
      </c>
      <c r="K2389" s="246">
        <v>0</v>
      </c>
      <c r="L2389" s="337">
        <v>140.14546069071523</v>
      </c>
      <c r="M2389" s="88">
        <f>Table1[[#This Row],[Size of land (m2)]]*Table1[[#This Row],[Land Unit Rate ($/m2)]]</f>
        <v>0</v>
      </c>
      <c r="N2389" s="244">
        <v>2021</v>
      </c>
      <c r="O2389" s="202">
        <f>ROUND(IF(Table1[[#This Row],[Valuation Year]]=2016,(Table1[[#This Row],[Total Construction Cost ($)]]+Table1[[#This Row],[Land Value]])*('General Input Sheet'!$G$38/'General Input Sheet'!$G$43),Table1[[#This Row],[Total Construction Cost ($)]]+Table1[[#This Row],[Land Value]]),0)</f>
        <v>11660713</v>
      </c>
      <c r="P2389" s="123" t="str" cm="1">
        <f t="array" ref="P2389">_xlfn.IFS(Table1[[#This Row],[Asset Class]]&lt;&gt;"Local","y",P$11=$E2389,"y",Table1[[#This Row],[Asset Class]]="Local","")</f>
        <v>y</v>
      </c>
      <c r="Q2389" s="86" t="str" cm="1">
        <f t="array" ref="Q2389">_xlfn.IFS(Table1[[#This Row],[Asset Class]]&lt;&gt;"Local","y",Q$11=$E2389,"y",Table1[[#This Row],[Asset Class]]="Local","")</f>
        <v>y</v>
      </c>
      <c r="R2389" s="86" t="str" cm="1">
        <f t="array" ref="R2389">_xlfn.IFS(Table1[[#This Row],[Asset Class]]&lt;&gt;"Local","y",R$11=$E2389,"y",Table1[[#This Row],[Asset Class]]="Local","")</f>
        <v>y</v>
      </c>
      <c r="S2389" s="341" t="str" cm="1">
        <f t="array" ref="S2389">_xlfn.IFS(Table1[[#This Row],[Asset Class]]&lt;&gt;"Local","y",S$11=$E2389,"y",Table1[[#This Row],[Asset Class]]="Local","")</f>
        <v>y</v>
      </c>
      <c r="T2389" s="50"/>
      <c r="U2389" s="95">
        <f>IF(Table1[[#This Row],[Asset Class]]&lt;&gt;"Local",0.25,IF(P2389="y",1,""))</f>
        <v>0.25</v>
      </c>
      <c r="V2389" s="415">
        <f>IF(Table1[[#This Row],[Asset Class]]&lt;&gt;"Local",0.25,IF(Q2389="y",1,""))</f>
        <v>0.25</v>
      </c>
      <c r="W2389" s="415">
        <f>IF(Table1[[#This Row],[Asset Class]]&lt;&gt;"Local",0.25,IF(R2389="y",1,""))</f>
        <v>0.25</v>
      </c>
      <c r="X2389" s="415">
        <f>IF(Table1[[#This Row],[Asset Class]]&lt;&gt;"Local",0.25,IF(S2389="y",1,""))</f>
        <v>0.25</v>
      </c>
      <c r="Y2389" s="95">
        <f t="shared" si="222"/>
        <v>1</v>
      </c>
      <c r="Z2389" s="50"/>
      <c r="AA2389" s="257">
        <f t="shared" si="223"/>
        <v>2915178.25</v>
      </c>
      <c r="AB2389" s="258">
        <f t="shared" si="224"/>
        <v>2915178.25</v>
      </c>
      <c r="AC2389" s="258">
        <f t="shared" si="225"/>
        <v>2915178.25</v>
      </c>
      <c r="AD2389" s="258">
        <f t="shared" si="226"/>
        <v>2915178.25</v>
      </c>
      <c r="AE2389" s="259">
        <f t="shared" si="227"/>
        <v>11660713</v>
      </c>
    </row>
    <row r="2390" spans="1:31">
      <c r="A2390" s="26"/>
      <c r="B2390" s="210" t="s">
        <v>4178</v>
      </c>
      <c r="C2390" s="211" t="s">
        <v>4179</v>
      </c>
      <c r="D2390" s="211" t="s">
        <v>111</v>
      </c>
      <c r="E2390" s="211" t="s">
        <v>114</v>
      </c>
      <c r="F2390" s="241" t="s">
        <v>108</v>
      </c>
      <c r="G2390" s="357">
        <v>0.5</v>
      </c>
      <c r="H2390" s="360">
        <v>5667.39617834614</v>
      </c>
      <c r="I2390" s="365">
        <v>77.371645491830151</v>
      </c>
      <c r="J2390" s="332">
        <f>Table1[[#This Row],[Embellishment Area (m2)]]*Table1[[#This Row],[Construction Unit Rate ($/m)]]*Table1[[#This Row],[Embellishment Area Factor]]</f>
        <v>219247.88398637527</v>
      </c>
      <c r="K2390" s="246">
        <v>0</v>
      </c>
      <c r="L2390" s="337">
        <v>51.919695325664051</v>
      </c>
      <c r="M2390" s="88">
        <f>Table1[[#This Row],[Size of land (m2)]]*Table1[[#This Row],[Land Unit Rate ($/m2)]]</f>
        <v>0</v>
      </c>
      <c r="N2390" s="244">
        <v>2021</v>
      </c>
      <c r="O2390" s="202">
        <f>ROUND(IF(Table1[[#This Row],[Valuation Year]]=2016,(Table1[[#This Row],[Total Construction Cost ($)]]+Table1[[#This Row],[Land Value]])*('General Input Sheet'!$G$38/'General Input Sheet'!$G$43),Table1[[#This Row],[Total Construction Cost ($)]]+Table1[[#This Row],[Land Value]]),0)</f>
        <v>219248</v>
      </c>
      <c r="P2390" s="123" t="str" cm="1">
        <f t="array" ref="P2390">_xlfn.IFS(Table1[[#This Row],[Asset Class]]&lt;&gt;"Local","y",P$11=$E2390,"y",Table1[[#This Row],[Asset Class]]="Local","")</f>
        <v/>
      </c>
      <c r="Q2390" s="86" t="str" cm="1">
        <f t="array" ref="Q2390">_xlfn.IFS(Table1[[#This Row],[Asset Class]]&lt;&gt;"Local","y",Q$11=$E2390,"y",Table1[[#This Row],[Asset Class]]="Local","")</f>
        <v/>
      </c>
      <c r="R2390" s="86" t="str" cm="1">
        <f t="array" ref="R2390">_xlfn.IFS(Table1[[#This Row],[Asset Class]]&lt;&gt;"Local","y",R$11=$E2390,"y",Table1[[#This Row],[Asset Class]]="Local","")</f>
        <v/>
      </c>
      <c r="S2390" s="341" t="str" cm="1">
        <f t="array" ref="S2390">_xlfn.IFS(Table1[[#This Row],[Asset Class]]&lt;&gt;"Local","y",S$11=$E2390,"y",Table1[[#This Row],[Asset Class]]="Local","")</f>
        <v>y</v>
      </c>
      <c r="T2390" s="50"/>
      <c r="U2390" s="95" t="str">
        <f>IF(Table1[[#This Row],[Asset Class]]&lt;&gt;"Local",0.25,IF(P2390="y",1,""))</f>
        <v/>
      </c>
      <c r="V2390" s="415" t="str">
        <f>IF(Table1[[#This Row],[Asset Class]]&lt;&gt;"Local",0.25,IF(Q2390="y",1,""))</f>
        <v/>
      </c>
      <c r="W2390" s="415" t="str">
        <f>IF(Table1[[#This Row],[Asset Class]]&lt;&gt;"Local",0.25,IF(R2390="y",1,""))</f>
        <v/>
      </c>
      <c r="X2390" s="415">
        <f>IF(Table1[[#This Row],[Asset Class]]&lt;&gt;"Local",0.25,IF(S2390="y",1,""))</f>
        <v>1</v>
      </c>
      <c r="Y2390" s="95">
        <f t="shared" si="222"/>
        <v>1</v>
      </c>
      <c r="Z2390" s="50"/>
      <c r="AA2390" s="257" t="str">
        <f t="shared" si="223"/>
        <v/>
      </c>
      <c r="AB2390" s="258" t="str">
        <f t="shared" si="224"/>
        <v/>
      </c>
      <c r="AC2390" s="258" t="str">
        <f t="shared" si="225"/>
        <v/>
      </c>
      <c r="AD2390" s="258">
        <f t="shared" si="226"/>
        <v>219248</v>
      </c>
      <c r="AE2390" s="259">
        <f t="shared" si="227"/>
        <v>219248</v>
      </c>
    </row>
    <row r="2391" spans="1:31">
      <c r="A2391" s="26"/>
      <c r="B2391" s="210" t="s">
        <v>4180</v>
      </c>
      <c r="C2391" s="211" t="s">
        <v>4181</v>
      </c>
      <c r="D2391" s="211" t="s">
        <v>106</v>
      </c>
      <c r="E2391" s="211" t="s">
        <v>102</v>
      </c>
      <c r="F2391" s="241" t="s">
        <v>108</v>
      </c>
      <c r="G2391" s="357">
        <v>0.5</v>
      </c>
      <c r="H2391" s="360">
        <v>1065.4695542836921</v>
      </c>
      <c r="I2391" s="365">
        <v>452.87898632773505</v>
      </c>
      <c r="J2391" s="332">
        <f>Table1[[#This Row],[Embellishment Area (m2)]]*Table1[[#This Row],[Construction Unit Rate ($/m)]]*Table1[[#This Row],[Embellishment Area Factor]]</f>
        <v>241264.38585353107</v>
      </c>
      <c r="K2391" s="246">
        <v>0</v>
      </c>
      <c r="L2391" s="337">
        <v>140.14546069071523</v>
      </c>
      <c r="M2391" s="88">
        <f>Table1[[#This Row],[Size of land (m2)]]*Table1[[#This Row],[Land Unit Rate ($/m2)]]</f>
        <v>0</v>
      </c>
      <c r="N2391" s="244">
        <v>2021</v>
      </c>
      <c r="O2391" s="202">
        <f>ROUND(IF(Table1[[#This Row],[Valuation Year]]=2016,(Table1[[#This Row],[Total Construction Cost ($)]]+Table1[[#This Row],[Land Value]])*('General Input Sheet'!$G$38/'General Input Sheet'!$G$43),Table1[[#This Row],[Total Construction Cost ($)]]+Table1[[#This Row],[Land Value]]),0)</f>
        <v>241264</v>
      </c>
      <c r="P2391" s="123" t="str" cm="1">
        <f t="array" ref="P2391">_xlfn.IFS(Table1[[#This Row],[Asset Class]]&lt;&gt;"Local","y",P$11=$E2391,"y",Table1[[#This Row],[Asset Class]]="Local","")</f>
        <v>y</v>
      </c>
      <c r="Q2391" s="86" t="str" cm="1">
        <f t="array" ref="Q2391">_xlfn.IFS(Table1[[#This Row],[Asset Class]]&lt;&gt;"Local","y",Q$11=$E2391,"y",Table1[[#This Row],[Asset Class]]="Local","")</f>
        <v>y</v>
      </c>
      <c r="R2391" s="86" t="str" cm="1">
        <f t="array" ref="R2391">_xlfn.IFS(Table1[[#This Row],[Asset Class]]&lt;&gt;"Local","y",R$11=$E2391,"y",Table1[[#This Row],[Asset Class]]="Local","")</f>
        <v>y</v>
      </c>
      <c r="S2391" s="341" t="str" cm="1">
        <f t="array" ref="S2391">_xlfn.IFS(Table1[[#This Row],[Asset Class]]&lt;&gt;"Local","y",S$11=$E2391,"y",Table1[[#This Row],[Asset Class]]="Local","")</f>
        <v>y</v>
      </c>
      <c r="T2391" s="50"/>
      <c r="U2391" s="95">
        <f>IF(Table1[[#This Row],[Asset Class]]&lt;&gt;"Local",0.25,IF(P2391="y",1,""))</f>
        <v>0.25</v>
      </c>
      <c r="V2391" s="415">
        <f>IF(Table1[[#This Row],[Asset Class]]&lt;&gt;"Local",0.25,IF(Q2391="y",1,""))</f>
        <v>0.25</v>
      </c>
      <c r="W2391" s="415">
        <f>IF(Table1[[#This Row],[Asset Class]]&lt;&gt;"Local",0.25,IF(R2391="y",1,""))</f>
        <v>0.25</v>
      </c>
      <c r="X2391" s="415">
        <f>IF(Table1[[#This Row],[Asset Class]]&lt;&gt;"Local",0.25,IF(S2391="y",1,""))</f>
        <v>0.25</v>
      </c>
      <c r="Y2391" s="95">
        <f t="shared" si="222"/>
        <v>1</v>
      </c>
      <c r="Z2391" s="50"/>
      <c r="AA2391" s="257">
        <f t="shared" si="223"/>
        <v>60316</v>
      </c>
      <c r="AB2391" s="258">
        <f t="shared" si="224"/>
        <v>60316</v>
      </c>
      <c r="AC2391" s="258">
        <f t="shared" si="225"/>
        <v>60316</v>
      </c>
      <c r="AD2391" s="258">
        <f t="shared" si="226"/>
        <v>60316</v>
      </c>
      <c r="AE2391" s="259">
        <f t="shared" si="227"/>
        <v>241264</v>
      </c>
    </row>
    <row r="2392" spans="1:31">
      <c r="A2392" s="26"/>
      <c r="B2392" s="210" t="s">
        <v>4182</v>
      </c>
      <c r="C2392" s="211" t="s">
        <v>4183</v>
      </c>
      <c r="D2392" s="211" t="s">
        <v>111</v>
      </c>
      <c r="E2392" s="211" t="s">
        <v>102</v>
      </c>
      <c r="F2392" s="241" t="s">
        <v>103</v>
      </c>
      <c r="G2392" s="357">
        <v>0.5</v>
      </c>
      <c r="H2392" s="360">
        <v>1818.3449948457435</v>
      </c>
      <c r="I2392" s="365">
        <v>143.96305955739601</v>
      </c>
      <c r="J2392" s="332">
        <f>Table1[[#This Row],[Embellishment Area (m2)]]*Table1[[#This Row],[Construction Unit Rate ($/m)]]*Table1[[#This Row],[Embellishment Area Factor]]</f>
        <v>130887.25439443535</v>
      </c>
      <c r="K2392" s="246">
        <v>0</v>
      </c>
      <c r="L2392" s="337">
        <v>39.027494808321961</v>
      </c>
      <c r="M2392" s="88">
        <f>Table1[[#This Row],[Size of land (m2)]]*Table1[[#This Row],[Land Unit Rate ($/m2)]]</f>
        <v>0</v>
      </c>
      <c r="N2392" s="244">
        <v>2021</v>
      </c>
      <c r="O2392" s="202">
        <f>ROUND(IF(Table1[[#This Row],[Valuation Year]]=2016,(Table1[[#This Row],[Total Construction Cost ($)]]+Table1[[#This Row],[Land Value]])*('General Input Sheet'!$G$38/'General Input Sheet'!$G$43),Table1[[#This Row],[Total Construction Cost ($)]]+Table1[[#This Row],[Land Value]]),0)</f>
        <v>130887</v>
      </c>
      <c r="P2392" s="123" t="str" cm="1">
        <f t="array" ref="P2392">_xlfn.IFS(Table1[[#This Row],[Asset Class]]&lt;&gt;"Local","y",P$11=$E2392,"y",Table1[[#This Row],[Asset Class]]="Local","")</f>
        <v/>
      </c>
      <c r="Q2392" s="86" t="str" cm="1">
        <f t="array" ref="Q2392">_xlfn.IFS(Table1[[#This Row],[Asset Class]]&lt;&gt;"Local","y",Q$11=$E2392,"y",Table1[[#This Row],[Asset Class]]="Local","")</f>
        <v/>
      </c>
      <c r="R2392" s="86" t="str" cm="1">
        <f t="array" ref="R2392">_xlfn.IFS(Table1[[#This Row],[Asset Class]]&lt;&gt;"Local","y",R$11=$E2392,"y",Table1[[#This Row],[Asset Class]]="Local","")</f>
        <v>y</v>
      </c>
      <c r="S2392" s="341" t="str" cm="1">
        <f t="array" ref="S2392">_xlfn.IFS(Table1[[#This Row],[Asset Class]]&lt;&gt;"Local","y",S$11=$E2392,"y",Table1[[#This Row],[Asset Class]]="Local","")</f>
        <v/>
      </c>
      <c r="T2392" s="50"/>
      <c r="U2392" s="95" t="str">
        <f>IF(Table1[[#This Row],[Asset Class]]&lt;&gt;"Local",0.25,IF(P2392="y",1,""))</f>
        <v/>
      </c>
      <c r="V2392" s="415" t="str">
        <f>IF(Table1[[#This Row],[Asset Class]]&lt;&gt;"Local",0.25,IF(Q2392="y",1,""))</f>
        <v/>
      </c>
      <c r="W2392" s="415">
        <f>IF(Table1[[#This Row],[Asset Class]]&lt;&gt;"Local",0.25,IF(R2392="y",1,""))</f>
        <v>1</v>
      </c>
      <c r="X2392" s="415" t="str">
        <f>IF(Table1[[#This Row],[Asset Class]]&lt;&gt;"Local",0.25,IF(S2392="y",1,""))</f>
        <v/>
      </c>
      <c r="Y2392" s="95">
        <f t="shared" si="222"/>
        <v>1</v>
      </c>
      <c r="Z2392" s="50"/>
      <c r="AA2392" s="257" t="str">
        <f t="shared" si="223"/>
        <v/>
      </c>
      <c r="AB2392" s="258" t="str">
        <f t="shared" si="224"/>
        <v/>
      </c>
      <c r="AC2392" s="258">
        <f t="shared" si="225"/>
        <v>130887</v>
      </c>
      <c r="AD2392" s="258" t="str">
        <f t="shared" si="226"/>
        <v/>
      </c>
      <c r="AE2392" s="259">
        <f t="shared" si="227"/>
        <v>130887</v>
      </c>
    </row>
    <row r="2393" spans="1:31">
      <c r="A2393" s="26"/>
      <c r="B2393" s="210" t="s">
        <v>4184</v>
      </c>
      <c r="C2393" s="211" t="s">
        <v>4185</v>
      </c>
      <c r="D2393" s="211" t="s">
        <v>111</v>
      </c>
      <c r="E2393" s="211" t="s">
        <v>114</v>
      </c>
      <c r="F2393" s="241" t="s">
        <v>103</v>
      </c>
      <c r="G2393" s="357">
        <v>0.5</v>
      </c>
      <c r="H2393" s="360">
        <v>7697.6050251438046</v>
      </c>
      <c r="I2393" s="365">
        <v>77.371645491830151</v>
      </c>
      <c r="J2393" s="332">
        <f>Table1[[#This Row],[Embellishment Area (m2)]]*Table1[[#This Row],[Construction Unit Rate ($/m)]]*Table1[[#This Row],[Embellishment Area Factor]]</f>
        <v>297788.1835707784</v>
      </c>
      <c r="K2393" s="246">
        <v>15395.210050287609</v>
      </c>
      <c r="L2393" s="337">
        <v>51.919695325664051</v>
      </c>
      <c r="M2393" s="88">
        <f>Table1[[#This Row],[Size of land (m2)]]*Table1[[#This Row],[Land Unit Rate ($/m2)]]</f>
        <v>799314.61528553383</v>
      </c>
      <c r="N2393" s="244">
        <v>2021</v>
      </c>
      <c r="O2393" s="202">
        <f>ROUND(IF(Table1[[#This Row],[Valuation Year]]=2016,(Table1[[#This Row],[Total Construction Cost ($)]]+Table1[[#This Row],[Land Value]])*('General Input Sheet'!$G$38/'General Input Sheet'!$G$43),Table1[[#This Row],[Total Construction Cost ($)]]+Table1[[#This Row],[Land Value]]),0)</f>
        <v>1097103</v>
      </c>
      <c r="P2393" s="123" t="str" cm="1">
        <f t="array" ref="P2393">_xlfn.IFS(Table1[[#This Row],[Asset Class]]&lt;&gt;"Local","y",P$11=$E2393,"y",Table1[[#This Row],[Asset Class]]="Local","")</f>
        <v/>
      </c>
      <c r="Q2393" s="86" t="str" cm="1">
        <f t="array" ref="Q2393">_xlfn.IFS(Table1[[#This Row],[Asset Class]]&lt;&gt;"Local","y",Q$11=$E2393,"y",Table1[[#This Row],[Asset Class]]="Local","")</f>
        <v/>
      </c>
      <c r="R2393" s="86" t="str" cm="1">
        <f t="array" ref="R2393">_xlfn.IFS(Table1[[#This Row],[Asset Class]]&lt;&gt;"Local","y",R$11=$E2393,"y",Table1[[#This Row],[Asset Class]]="Local","")</f>
        <v/>
      </c>
      <c r="S2393" s="341" t="str" cm="1">
        <f t="array" ref="S2393">_xlfn.IFS(Table1[[#This Row],[Asset Class]]&lt;&gt;"Local","y",S$11=$E2393,"y",Table1[[#This Row],[Asset Class]]="Local","")</f>
        <v>y</v>
      </c>
      <c r="T2393" s="50"/>
      <c r="U2393" s="95" t="str">
        <f>IF(Table1[[#This Row],[Asset Class]]&lt;&gt;"Local",0.25,IF(P2393="y",1,""))</f>
        <v/>
      </c>
      <c r="V2393" s="415" t="str">
        <f>IF(Table1[[#This Row],[Asset Class]]&lt;&gt;"Local",0.25,IF(Q2393="y",1,""))</f>
        <v/>
      </c>
      <c r="W2393" s="415" t="str">
        <f>IF(Table1[[#This Row],[Asset Class]]&lt;&gt;"Local",0.25,IF(R2393="y",1,""))</f>
        <v/>
      </c>
      <c r="X2393" s="415">
        <f>IF(Table1[[#This Row],[Asset Class]]&lt;&gt;"Local",0.25,IF(S2393="y",1,""))</f>
        <v>1</v>
      </c>
      <c r="Y2393" s="95">
        <f t="shared" si="222"/>
        <v>1</v>
      </c>
      <c r="Z2393" s="50"/>
      <c r="AA2393" s="257" t="str">
        <f t="shared" si="223"/>
        <v/>
      </c>
      <c r="AB2393" s="258" t="str">
        <f t="shared" si="224"/>
        <v/>
      </c>
      <c r="AC2393" s="258" t="str">
        <f t="shared" si="225"/>
        <v/>
      </c>
      <c r="AD2393" s="258">
        <f t="shared" si="226"/>
        <v>1097103</v>
      </c>
      <c r="AE2393" s="259">
        <f t="shared" si="227"/>
        <v>1097103</v>
      </c>
    </row>
    <row r="2394" spans="1:31">
      <c r="A2394" s="26"/>
      <c r="B2394" s="210" t="s">
        <v>4186</v>
      </c>
      <c r="C2394" s="211" t="s">
        <v>4187</v>
      </c>
      <c r="D2394" s="211" t="s">
        <v>111</v>
      </c>
      <c r="E2394" s="211" t="s">
        <v>107</v>
      </c>
      <c r="F2394" s="241" t="s">
        <v>108</v>
      </c>
      <c r="G2394" s="357">
        <v>0.5</v>
      </c>
      <c r="H2394" s="360">
        <v>13383.92975161476</v>
      </c>
      <c r="I2394" s="365">
        <v>111.62041035606889</v>
      </c>
      <c r="J2394" s="332">
        <f>Table1[[#This Row],[Embellishment Area (m2)]]*Table1[[#This Row],[Construction Unit Rate ($/m)]]*Table1[[#This Row],[Embellishment Area Factor]]</f>
        <v>746959.86552601936</v>
      </c>
      <c r="K2394" s="246">
        <v>0</v>
      </c>
      <c r="L2394" s="337">
        <v>66.125722619436161</v>
      </c>
      <c r="M2394" s="88">
        <f>Table1[[#This Row],[Size of land (m2)]]*Table1[[#This Row],[Land Unit Rate ($/m2)]]</f>
        <v>0</v>
      </c>
      <c r="N2394" s="244">
        <v>2021</v>
      </c>
      <c r="O2394" s="202">
        <f>ROUND(IF(Table1[[#This Row],[Valuation Year]]=2016,(Table1[[#This Row],[Total Construction Cost ($)]]+Table1[[#This Row],[Land Value]])*('General Input Sheet'!$G$38/'General Input Sheet'!$G$43),Table1[[#This Row],[Total Construction Cost ($)]]+Table1[[#This Row],[Land Value]]),0)</f>
        <v>746960</v>
      </c>
      <c r="P2394" s="123" t="str" cm="1">
        <f t="array" ref="P2394">_xlfn.IFS(Table1[[#This Row],[Asset Class]]&lt;&gt;"Local","y",P$11=$E2394,"y",Table1[[#This Row],[Asset Class]]="Local","")</f>
        <v>y</v>
      </c>
      <c r="Q2394" s="86" t="str" cm="1">
        <f t="array" ref="Q2394">_xlfn.IFS(Table1[[#This Row],[Asset Class]]&lt;&gt;"Local","y",Q$11=$E2394,"y",Table1[[#This Row],[Asset Class]]="Local","")</f>
        <v/>
      </c>
      <c r="R2394" s="86" t="str" cm="1">
        <f t="array" ref="R2394">_xlfn.IFS(Table1[[#This Row],[Asset Class]]&lt;&gt;"Local","y",R$11=$E2394,"y",Table1[[#This Row],[Asset Class]]="Local","")</f>
        <v/>
      </c>
      <c r="S2394" s="341" t="str" cm="1">
        <f t="array" ref="S2394">_xlfn.IFS(Table1[[#This Row],[Asset Class]]&lt;&gt;"Local","y",S$11=$E2394,"y",Table1[[#This Row],[Asset Class]]="Local","")</f>
        <v/>
      </c>
      <c r="T2394" s="50"/>
      <c r="U2394" s="95">
        <f>IF(Table1[[#This Row],[Asset Class]]&lt;&gt;"Local",0.25,IF(P2394="y",1,""))</f>
        <v>1</v>
      </c>
      <c r="V2394" s="415" t="str">
        <f>IF(Table1[[#This Row],[Asset Class]]&lt;&gt;"Local",0.25,IF(Q2394="y",1,""))</f>
        <v/>
      </c>
      <c r="W2394" s="415" t="str">
        <f>IF(Table1[[#This Row],[Asset Class]]&lt;&gt;"Local",0.25,IF(R2394="y",1,""))</f>
        <v/>
      </c>
      <c r="X2394" s="415" t="str">
        <f>IF(Table1[[#This Row],[Asset Class]]&lt;&gt;"Local",0.25,IF(S2394="y",1,""))</f>
        <v/>
      </c>
      <c r="Y2394" s="95">
        <f t="shared" si="222"/>
        <v>1</v>
      </c>
      <c r="Z2394" s="50"/>
      <c r="AA2394" s="257">
        <f t="shared" si="223"/>
        <v>746960</v>
      </c>
      <c r="AB2394" s="258" t="str">
        <f t="shared" si="224"/>
        <v/>
      </c>
      <c r="AC2394" s="258" t="str">
        <f t="shared" si="225"/>
        <v/>
      </c>
      <c r="AD2394" s="258" t="str">
        <f t="shared" si="226"/>
        <v/>
      </c>
      <c r="AE2394" s="259">
        <f t="shared" si="227"/>
        <v>746960</v>
      </c>
    </row>
    <row r="2395" spans="1:31">
      <c r="A2395" s="26"/>
      <c r="B2395" s="210" t="s">
        <v>4188</v>
      </c>
      <c r="C2395" s="211" t="s">
        <v>4189</v>
      </c>
      <c r="D2395" s="211" t="s">
        <v>111</v>
      </c>
      <c r="E2395" s="211" t="s">
        <v>107</v>
      </c>
      <c r="F2395" s="241" t="s">
        <v>108</v>
      </c>
      <c r="G2395" s="357">
        <v>0.5</v>
      </c>
      <c r="H2395" s="360">
        <v>3036.3356146276751</v>
      </c>
      <c r="I2395" s="365">
        <v>111.62041035606889</v>
      </c>
      <c r="J2395" s="332">
        <f>Table1[[#This Row],[Embellishment Area (m2)]]*Table1[[#This Row],[Construction Unit Rate ($/m)]]*Table1[[#This Row],[Embellishment Area Factor]]</f>
        <v>169458.51364174386</v>
      </c>
      <c r="K2395" s="246">
        <v>0</v>
      </c>
      <c r="L2395" s="337">
        <v>66.125722619436161</v>
      </c>
      <c r="M2395" s="88">
        <f>Table1[[#This Row],[Size of land (m2)]]*Table1[[#This Row],[Land Unit Rate ($/m2)]]</f>
        <v>0</v>
      </c>
      <c r="N2395" s="244">
        <v>2021</v>
      </c>
      <c r="O2395" s="202">
        <f>ROUND(IF(Table1[[#This Row],[Valuation Year]]=2016,(Table1[[#This Row],[Total Construction Cost ($)]]+Table1[[#This Row],[Land Value]])*('General Input Sheet'!$G$38/'General Input Sheet'!$G$43),Table1[[#This Row],[Total Construction Cost ($)]]+Table1[[#This Row],[Land Value]]),0)</f>
        <v>169459</v>
      </c>
      <c r="P2395" s="123" t="str" cm="1">
        <f t="array" ref="P2395">_xlfn.IFS(Table1[[#This Row],[Asset Class]]&lt;&gt;"Local","y",P$11=$E2395,"y",Table1[[#This Row],[Asset Class]]="Local","")</f>
        <v>y</v>
      </c>
      <c r="Q2395" s="86" t="str" cm="1">
        <f t="array" ref="Q2395">_xlfn.IFS(Table1[[#This Row],[Asset Class]]&lt;&gt;"Local","y",Q$11=$E2395,"y",Table1[[#This Row],[Asset Class]]="Local","")</f>
        <v/>
      </c>
      <c r="R2395" s="86" t="str" cm="1">
        <f t="array" ref="R2395">_xlfn.IFS(Table1[[#This Row],[Asset Class]]&lt;&gt;"Local","y",R$11=$E2395,"y",Table1[[#This Row],[Asset Class]]="Local","")</f>
        <v/>
      </c>
      <c r="S2395" s="341" t="str" cm="1">
        <f t="array" ref="S2395">_xlfn.IFS(Table1[[#This Row],[Asset Class]]&lt;&gt;"Local","y",S$11=$E2395,"y",Table1[[#This Row],[Asset Class]]="Local","")</f>
        <v/>
      </c>
      <c r="T2395" s="50"/>
      <c r="U2395" s="95">
        <f>IF(Table1[[#This Row],[Asset Class]]&lt;&gt;"Local",0.25,IF(P2395="y",1,""))</f>
        <v>1</v>
      </c>
      <c r="V2395" s="415" t="str">
        <f>IF(Table1[[#This Row],[Asset Class]]&lt;&gt;"Local",0.25,IF(Q2395="y",1,""))</f>
        <v/>
      </c>
      <c r="W2395" s="415" t="str">
        <f>IF(Table1[[#This Row],[Asset Class]]&lt;&gt;"Local",0.25,IF(R2395="y",1,""))</f>
        <v/>
      </c>
      <c r="X2395" s="415" t="str">
        <f>IF(Table1[[#This Row],[Asset Class]]&lt;&gt;"Local",0.25,IF(S2395="y",1,""))</f>
        <v/>
      </c>
      <c r="Y2395" s="95">
        <f t="shared" si="222"/>
        <v>1</v>
      </c>
      <c r="Z2395" s="50"/>
      <c r="AA2395" s="257">
        <f t="shared" si="223"/>
        <v>169459</v>
      </c>
      <c r="AB2395" s="258" t="str">
        <f t="shared" si="224"/>
        <v/>
      </c>
      <c r="AC2395" s="258" t="str">
        <f t="shared" si="225"/>
        <v/>
      </c>
      <c r="AD2395" s="258" t="str">
        <f t="shared" si="226"/>
        <v/>
      </c>
      <c r="AE2395" s="259">
        <f t="shared" si="227"/>
        <v>169459</v>
      </c>
    </row>
    <row r="2396" spans="1:31">
      <c r="A2396" s="26"/>
      <c r="B2396" s="210" t="s">
        <v>4190</v>
      </c>
      <c r="C2396" s="211" t="s">
        <v>4191</v>
      </c>
      <c r="D2396" s="211" t="s">
        <v>111</v>
      </c>
      <c r="E2396" s="211" t="s">
        <v>107</v>
      </c>
      <c r="F2396" s="241" t="s">
        <v>108</v>
      </c>
      <c r="G2396" s="357">
        <v>0.5</v>
      </c>
      <c r="H2396" s="360">
        <v>4847.3557082617544</v>
      </c>
      <c r="I2396" s="365">
        <v>111.62041035606889</v>
      </c>
      <c r="J2396" s="332">
        <f>Table1[[#This Row],[Embellishment Area (m2)]]*Table1[[#This Row],[Construction Unit Rate ($/m)]]*Table1[[#This Row],[Embellishment Area Factor]]</f>
        <v>270531.91664900497</v>
      </c>
      <c r="K2396" s="246">
        <v>0</v>
      </c>
      <c r="L2396" s="337">
        <v>66.125722619436161</v>
      </c>
      <c r="M2396" s="88">
        <f>Table1[[#This Row],[Size of land (m2)]]*Table1[[#This Row],[Land Unit Rate ($/m2)]]</f>
        <v>0</v>
      </c>
      <c r="N2396" s="244">
        <v>2021</v>
      </c>
      <c r="O2396" s="202">
        <f>ROUND(IF(Table1[[#This Row],[Valuation Year]]=2016,(Table1[[#This Row],[Total Construction Cost ($)]]+Table1[[#This Row],[Land Value]])*('General Input Sheet'!$G$38/'General Input Sheet'!$G$43),Table1[[#This Row],[Total Construction Cost ($)]]+Table1[[#This Row],[Land Value]]),0)</f>
        <v>270532</v>
      </c>
      <c r="P2396" s="123" t="str" cm="1">
        <f t="array" ref="P2396">_xlfn.IFS(Table1[[#This Row],[Asset Class]]&lt;&gt;"Local","y",P$11=$E2396,"y",Table1[[#This Row],[Asset Class]]="Local","")</f>
        <v>y</v>
      </c>
      <c r="Q2396" s="86" t="str" cm="1">
        <f t="array" ref="Q2396">_xlfn.IFS(Table1[[#This Row],[Asset Class]]&lt;&gt;"Local","y",Q$11=$E2396,"y",Table1[[#This Row],[Asset Class]]="Local","")</f>
        <v/>
      </c>
      <c r="R2396" s="86" t="str" cm="1">
        <f t="array" ref="R2396">_xlfn.IFS(Table1[[#This Row],[Asset Class]]&lt;&gt;"Local","y",R$11=$E2396,"y",Table1[[#This Row],[Asset Class]]="Local","")</f>
        <v/>
      </c>
      <c r="S2396" s="341" t="str" cm="1">
        <f t="array" ref="S2396">_xlfn.IFS(Table1[[#This Row],[Asset Class]]&lt;&gt;"Local","y",S$11=$E2396,"y",Table1[[#This Row],[Asset Class]]="Local","")</f>
        <v/>
      </c>
      <c r="T2396" s="50"/>
      <c r="U2396" s="95">
        <f>IF(Table1[[#This Row],[Asset Class]]&lt;&gt;"Local",0.25,IF(P2396="y",1,""))</f>
        <v>1</v>
      </c>
      <c r="V2396" s="415" t="str">
        <f>IF(Table1[[#This Row],[Asset Class]]&lt;&gt;"Local",0.25,IF(Q2396="y",1,""))</f>
        <v/>
      </c>
      <c r="W2396" s="415" t="str">
        <f>IF(Table1[[#This Row],[Asset Class]]&lt;&gt;"Local",0.25,IF(R2396="y",1,""))</f>
        <v/>
      </c>
      <c r="X2396" s="415" t="str">
        <f>IF(Table1[[#This Row],[Asset Class]]&lt;&gt;"Local",0.25,IF(S2396="y",1,""))</f>
        <v/>
      </c>
      <c r="Y2396" s="95">
        <f t="shared" si="222"/>
        <v>1</v>
      </c>
      <c r="Z2396" s="50"/>
      <c r="AA2396" s="257">
        <f t="shared" si="223"/>
        <v>270532</v>
      </c>
      <c r="AB2396" s="258" t="str">
        <f t="shared" si="224"/>
        <v/>
      </c>
      <c r="AC2396" s="258" t="str">
        <f t="shared" si="225"/>
        <v/>
      </c>
      <c r="AD2396" s="258" t="str">
        <f t="shared" si="226"/>
        <v/>
      </c>
      <c r="AE2396" s="259">
        <f t="shared" si="227"/>
        <v>270532</v>
      </c>
    </row>
    <row r="2397" spans="1:31">
      <c r="A2397" s="26"/>
      <c r="B2397" s="210" t="s">
        <v>4192</v>
      </c>
      <c r="C2397" s="211" t="s">
        <v>4193</v>
      </c>
      <c r="D2397" s="211" t="s">
        <v>111</v>
      </c>
      <c r="E2397" s="211" t="s">
        <v>107</v>
      </c>
      <c r="F2397" s="241" t="s">
        <v>108</v>
      </c>
      <c r="G2397" s="357">
        <v>0.5</v>
      </c>
      <c r="H2397" s="360">
        <v>619.99256532113554</v>
      </c>
      <c r="I2397" s="365">
        <v>111.62041035606889</v>
      </c>
      <c r="J2397" s="332">
        <f>Table1[[#This Row],[Embellishment Area (m2)]]*Table1[[#This Row],[Construction Unit Rate ($/m)]]*Table1[[#This Row],[Embellishment Area Factor]]</f>
        <v>34601.912279428499</v>
      </c>
      <c r="K2397" s="246">
        <v>0</v>
      </c>
      <c r="L2397" s="337">
        <v>66.125722619436161</v>
      </c>
      <c r="M2397" s="88">
        <f>Table1[[#This Row],[Size of land (m2)]]*Table1[[#This Row],[Land Unit Rate ($/m2)]]</f>
        <v>0</v>
      </c>
      <c r="N2397" s="244">
        <v>2021</v>
      </c>
      <c r="O2397" s="202">
        <f>ROUND(IF(Table1[[#This Row],[Valuation Year]]=2016,(Table1[[#This Row],[Total Construction Cost ($)]]+Table1[[#This Row],[Land Value]])*('General Input Sheet'!$G$38/'General Input Sheet'!$G$43),Table1[[#This Row],[Total Construction Cost ($)]]+Table1[[#This Row],[Land Value]]),0)</f>
        <v>34602</v>
      </c>
      <c r="P2397" s="123" t="str" cm="1">
        <f t="array" ref="P2397">_xlfn.IFS(Table1[[#This Row],[Asset Class]]&lt;&gt;"Local","y",P$11=$E2397,"y",Table1[[#This Row],[Asset Class]]="Local","")</f>
        <v>y</v>
      </c>
      <c r="Q2397" s="86" t="str" cm="1">
        <f t="array" ref="Q2397">_xlfn.IFS(Table1[[#This Row],[Asset Class]]&lt;&gt;"Local","y",Q$11=$E2397,"y",Table1[[#This Row],[Asset Class]]="Local","")</f>
        <v/>
      </c>
      <c r="R2397" s="86" t="str" cm="1">
        <f t="array" ref="R2397">_xlfn.IFS(Table1[[#This Row],[Asset Class]]&lt;&gt;"Local","y",R$11=$E2397,"y",Table1[[#This Row],[Asset Class]]="Local","")</f>
        <v/>
      </c>
      <c r="S2397" s="341" t="str" cm="1">
        <f t="array" ref="S2397">_xlfn.IFS(Table1[[#This Row],[Asset Class]]&lt;&gt;"Local","y",S$11=$E2397,"y",Table1[[#This Row],[Asset Class]]="Local","")</f>
        <v/>
      </c>
      <c r="T2397" s="50"/>
      <c r="U2397" s="95">
        <f>IF(Table1[[#This Row],[Asset Class]]&lt;&gt;"Local",0.25,IF(P2397="y",1,""))</f>
        <v>1</v>
      </c>
      <c r="V2397" s="415" t="str">
        <f>IF(Table1[[#This Row],[Asset Class]]&lt;&gt;"Local",0.25,IF(Q2397="y",1,""))</f>
        <v/>
      </c>
      <c r="W2397" s="415" t="str">
        <f>IF(Table1[[#This Row],[Asset Class]]&lt;&gt;"Local",0.25,IF(R2397="y",1,""))</f>
        <v/>
      </c>
      <c r="X2397" s="415" t="str">
        <f>IF(Table1[[#This Row],[Asset Class]]&lt;&gt;"Local",0.25,IF(S2397="y",1,""))</f>
        <v/>
      </c>
      <c r="Y2397" s="95">
        <f t="shared" si="222"/>
        <v>1</v>
      </c>
      <c r="Z2397" s="50"/>
      <c r="AA2397" s="257">
        <f t="shared" si="223"/>
        <v>34602</v>
      </c>
      <c r="AB2397" s="258" t="str">
        <f t="shared" si="224"/>
        <v/>
      </c>
      <c r="AC2397" s="258" t="str">
        <f t="shared" si="225"/>
        <v/>
      </c>
      <c r="AD2397" s="258" t="str">
        <f t="shared" si="226"/>
        <v/>
      </c>
      <c r="AE2397" s="259">
        <f t="shared" si="227"/>
        <v>34602</v>
      </c>
    </row>
    <row r="2398" spans="1:31">
      <c r="A2398" s="26"/>
      <c r="B2398" s="210" t="s">
        <v>4194</v>
      </c>
      <c r="C2398" s="211" t="s">
        <v>4195</v>
      </c>
      <c r="D2398" s="211" t="s">
        <v>111</v>
      </c>
      <c r="E2398" s="211" t="s">
        <v>114</v>
      </c>
      <c r="F2398" s="241" t="s">
        <v>103</v>
      </c>
      <c r="G2398" s="357">
        <v>0.5</v>
      </c>
      <c r="H2398" s="360">
        <v>995.19881401369753</v>
      </c>
      <c r="I2398" s="365">
        <v>77.371645491830151</v>
      </c>
      <c r="J2398" s="332">
        <f>Table1[[#This Row],[Embellishment Area (m2)]]*Table1[[#This Row],[Construction Unit Rate ($/m)]]*Table1[[#This Row],[Embellishment Area Factor]]</f>
        <v>38500.084915878804</v>
      </c>
      <c r="K2398" s="246">
        <v>1990.3976280273951</v>
      </c>
      <c r="L2398" s="337">
        <v>51.919695325664051</v>
      </c>
      <c r="M2398" s="88">
        <f>Table1[[#This Row],[Size of land (m2)]]*Table1[[#This Row],[Land Unit Rate ($/m2)]]</f>
        <v>103340.83842410675</v>
      </c>
      <c r="N2398" s="244">
        <v>2021</v>
      </c>
      <c r="O2398" s="202">
        <f>ROUND(IF(Table1[[#This Row],[Valuation Year]]=2016,(Table1[[#This Row],[Total Construction Cost ($)]]+Table1[[#This Row],[Land Value]])*('General Input Sheet'!$G$38/'General Input Sheet'!$G$43),Table1[[#This Row],[Total Construction Cost ($)]]+Table1[[#This Row],[Land Value]]),0)</f>
        <v>141841</v>
      </c>
      <c r="P2398" s="123" t="str" cm="1">
        <f t="array" ref="P2398">_xlfn.IFS(Table1[[#This Row],[Asset Class]]&lt;&gt;"Local","y",P$11=$E2398,"y",Table1[[#This Row],[Asset Class]]="Local","")</f>
        <v/>
      </c>
      <c r="Q2398" s="86" t="str" cm="1">
        <f t="array" ref="Q2398">_xlfn.IFS(Table1[[#This Row],[Asset Class]]&lt;&gt;"Local","y",Q$11=$E2398,"y",Table1[[#This Row],[Asset Class]]="Local","")</f>
        <v/>
      </c>
      <c r="R2398" s="86" t="str" cm="1">
        <f t="array" ref="R2398">_xlfn.IFS(Table1[[#This Row],[Asset Class]]&lt;&gt;"Local","y",R$11=$E2398,"y",Table1[[#This Row],[Asset Class]]="Local","")</f>
        <v/>
      </c>
      <c r="S2398" s="341" t="str" cm="1">
        <f t="array" ref="S2398">_xlfn.IFS(Table1[[#This Row],[Asset Class]]&lt;&gt;"Local","y",S$11=$E2398,"y",Table1[[#This Row],[Asset Class]]="Local","")</f>
        <v>y</v>
      </c>
      <c r="T2398" s="50"/>
      <c r="U2398" s="95" t="str">
        <f>IF(Table1[[#This Row],[Asset Class]]&lt;&gt;"Local",0.25,IF(P2398="y",1,""))</f>
        <v/>
      </c>
      <c r="V2398" s="415" t="str">
        <f>IF(Table1[[#This Row],[Asset Class]]&lt;&gt;"Local",0.25,IF(Q2398="y",1,""))</f>
        <v/>
      </c>
      <c r="W2398" s="415" t="str">
        <f>IF(Table1[[#This Row],[Asset Class]]&lt;&gt;"Local",0.25,IF(R2398="y",1,""))</f>
        <v/>
      </c>
      <c r="X2398" s="415">
        <f>IF(Table1[[#This Row],[Asset Class]]&lt;&gt;"Local",0.25,IF(S2398="y",1,""))</f>
        <v>1</v>
      </c>
      <c r="Y2398" s="95">
        <f t="shared" si="222"/>
        <v>1</v>
      </c>
      <c r="Z2398" s="50"/>
      <c r="AA2398" s="257" t="str">
        <f t="shared" si="223"/>
        <v/>
      </c>
      <c r="AB2398" s="258" t="str">
        <f t="shared" si="224"/>
        <v/>
      </c>
      <c r="AC2398" s="258" t="str">
        <f t="shared" si="225"/>
        <v/>
      </c>
      <c r="AD2398" s="258">
        <f t="shared" si="226"/>
        <v>141841</v>
      </c>
      <c r="AE2398" s="259">
        <f t="shared" si="227"/>
        <v>141841</v>
      </c>
    </row>
    <row r="2399" spans="1:31">
      <c r="A2399" s="26"/>
      <c r="B2399" s="210" t="s">
        <v>4196</v>
      </c>
      <c r="C2399" s="211" t="s">
        <v>4197</v>
      </c>
      <c r="D2399" s="211" t="s">
        <v>106</v>
      </c>
      <c r="E2399" s="211" t="s">
        <v>107</v>
      </c>
      <c r="F2399" s="241" t="s">
        <v>136</v>
      </c>
      <c r="G2399" s="357">
        <v>0.5</v>
      </c>
      <c r="H2399" s="360">
        <v>13439.568573162194</v>
      </c>
      <c r="I2399" s="365">
        <v>295.91815694928124</v>
      </c>
      <c r="J2399" s="332">
        <f>Table1[[#This Row],[Embellishment Area (m2)]]*Table1[[#This Row],[Construction Unit Rate ($/m)]]*Table1[[#This Row],[Embellishment Area Factor]]</f>
        <v>1988506.1811818189</v>
      </c>
      <c r="K2399" s="246">
        <v>0</v>
      </c>
      <c r="L2399" s="337">
        <v>157.26221918381682</v>
      </c>
      <c r="M2399" s="88">
        <f>Table1[[#This Row],[Size of land (m2)]]*Table1[[#This Row],[Land Unit Rate ($/m2)]]</f>
        <v>0</v>
      </c>
      <c r="N2399" s="244">
        <v>2021</v>
      </c>
      <c r="O2399" s="202">
        <f>ROUND(IF(Table1[[#This Row],[Valuation Year]]=2016,(Table1[[#This Row],[Total Construction Cost ($)]]+Table1[[#This Row],[Land Value]])*('General Input Sheet'!$G$38/'General Input Sheet'!$G$43),Table1[[#This Row],[Total Construction Cost ($)]]+Table1[[#This Row],[Land Value]]),0)</f>
        <v>1988506</v>
      </c>
      <c r="P2399" s="123" t="str" cm="1">
        <f t="array" ref="P2399">_xlfn.IFS(Table1[[#This Row],[Asset Class]]&lt;&gt;"Local","y",P$11=$E2399,"y",Table1[[#This Row],[Asset Class]]="Local","")</f>
        <v>y</v>
      </c>
      <c r="Q2399" s="86" t="str" cm="1">
        <f t="array" ref="Q2399">_xlfn.IFS(Table1[[#This Row],[Asset Class]]&lt;&gt;"Local","y",Q$11=$E2399,"y",Table1[[#This Row],[Asset Class]]="Local","")</f>
        <v>y</v>
      </c>
      <c r="R2399" s="86" t="str" cm="1">
        <f t="array" ref="R2399">_xlfn.IFS(Table1[[#This Row],[Asset Class]]&lt;&gt;"Local","y",R$11=$E2399,"y",Table1[[#This Row],[Asset Class]]="Local","")</f>
        <v>y</v>
      </c>
      <c r="S2399" s="341" t="str" cm="1">
        <f t="array" ref="S2399">_xlfn.IFS(Table1[[#This Row],[Asset Class]]&lt;&gt;"Local","y",S$11=$E2399,"y",Table1[[#This Row],[Asset Class]]="Local","")</f>
        <v>y</v>
      </c>
      <c r="T2399" s="50"/>
      <c r="U2399" s="95">
        <f>IF(Table1[[#This Row],[Asset Class]]&lt;&gt;"Local",0.25,IF(P2399="y",1,""))</f>
        <v>0.25</v>
      </c>
      <c r="V2399" s="415">
        <f>IF(Table1[[#This Row],[Asset Class]]&lt;&gt;"Local",0.25,IF(Q2399="y",1,""))</f>
        <v>0.25</v>
      </c>
      <c r="W2399" s="415">
        <f>IF(Table1[[#This Row],[Asset Class]]&lt;&gt;"Local",0.25,IF(R2399="y",1,""))</f>
        <v>0.25</v>
      </c>
      <c r="X2399" s="415">
        <f>IF(Table1[[#This Row],[Asset Class]]&lt;&gt;"Local",0.25,IF(S2399="y",1,""))</f>
        <v>0.25</v>
      </c>
      <c r="Y2399" s="95">
        <f t="shared" si="222"/>
        <v>1</v>
      </c>
      <c r="Z2399" s="50"/>
      <c r="AA2399" s="257">
        <f t="shared" si="223"/>
        <v>497126.5</v>
      </c>
      <c r="AB2399" s="258">
        <f t="shared" si="224"/>
        <v>497126.5</v>
      </c>
      <c r="AC2399" s="258">
        <f t="shared" si="225"/>
        <v>497126.5</v>
      </c>
      <c r="AD2399" s="258">
        <f t="shared" si="226"/>
        <v>497126.5</v>
      </c>
      <c r="AE2399" s="259">
        <f t="shared" si="227"/>
        <v>1988506</v>
      </c>
    </row>
    <row r="2400" spans="1:31">
      <c r="A2400" s="26"/>
      <c r="B2400" s="210" t="s">
        <v>4198</v>
      </c>
      <c r="C2400" s="211" t="s">
        <v>4199</v>
      </c>
      <c r="D2400" s="211" t="s">
        <v>106</v>
      </c>
      <c r="E2400" s="211" t="s">
        <v>143</v>
      </c>
      <c r="F2400" s="241" t="s">
        <v>108</v>
      </c>
      <c r="G2400" s="357">
        <v>0.5</v>
      </c>
      <c r="H2400" s="360">
        <v>19295.833560730134</v>
      </c>
      <c r="I2400" s="365">
        <v>406.79298511948269</v>
      </c>
      <c r="J2400" s="332">
        <f>Table1[[#This Row],[Embellishment Area (m2)]]*Table1[[#This Row],[Construction Unit Rate ($/m)]]*Table1[[#This Row],[Embellishment Area Factor]]</f>
        <v>3924704.8672690541</v>
      </c>
      <c r="K2400" s="246">
        <v>38591.667121460268</v>
      </c>
      <c r="L2400" s="337">
        <v>77.249060510664719</v>
      </c>
      <c r="M2400" s="88">
        <f>Table1[[#This Row],[Size of land (m2)]]*Table1[[#This Row],[Land Unit Rate ($/m2)]]</f>
        <v>2981170.0286731143</v>
      </c>
      <c r="N2400" s="244">
        <v>2021</v>
      </c>
      <c r="O2400" s="202">
        <f>ROUND(IF(Table1[[#This Row],[Valuation Year]]=2016,(Table1[[#This Row],[Total Construction Cost ($)]]+Table1[[#This Row],[Land Value]])*('General Input Sheet'!$G$38/'General Input Sheet'!$G$43),Table1[[#This Row],[Total Construction Cost ($)]]+Table1[[#This Row],[Land Value]]),0)</f>
        <v>6905875</v>
      </c>
      <c r="P2400" s="123" t="str" cm="1">
        <f t="array" ref="P2400">_xlfn.IFS(Table1[[#This Row],[Asset Class]]&lt;&gt;"Local","y",P$11=$E2400,"y",Table1[[#This Row],[Asset Class]]="Local","")</f>
        <v>y</v>
      </c>
      <c r="Q2400" s="86" t="str" cm="1">
        <f t="array" ref="Q2400">_xlfn.IFS(Table1[[#This Row],[Asset Class]]&lt;&gt;"Local","y",Q$11=$E2400,"y",Table1[[#This Row],[Asset Class]]="Local","")</f>
        <v>y</v>
      </c>
      <c r="R2400" s="86" t="str" cm="1">
        <f t="array" ref="R2400">_xlfn.IFS(Table1[[#This Row],[Asset Class]]&lt;&gt;"Local","y",R$11=$E2400,"y",Table1[[#This Row],[Asset Class]]="Local","")</f>
        <v>y</v>
      </c>
      <c r="S2400" s="341" t="str" cm="1">
        <f t="array" ref="S2400">_xlfn.IFS(Table1[[#This Row],[Asset Class]]&lt;&gt;"Local","y",S$11=$E2400,"y",Table1[[#This Row],[Asset Class]]="Local","")</f>
        <v>y</v>
      </c>
      <c r="T2400" s="50"/>
      <c r="U2400" s="95">
        <f>IF(Table1[[#This Row],[Asset Class]]&lt;&gt;"Local",0.25,IF(P2400="y",1,""))</f>
        <v>0.25</v>
      </c>
      <c r="V2400" s="415">
        <f>IF(Table1[[#This Row],[Asset Class]]&lt;&gt;"Local",0.25,IF(Q2400="y",1,""))</f>
        <v>0.25</v>
      </c>
      <c r="W2400" s="415">
        <f>IF(Table1[[#This Row],[Asset Class]]&lt;&gt;"Local",0.25,IF(R2400="y",1,""))</f>
        <v>0.25</v>
      </c>
      <c r="X2400" s="415">
        <f>IF(Table1[[#This Row],[Asset Class]]&lt;&gt;"Local",0.25,IF(S2400="y",1,""))</f>
        <v>0.25</v>
      </c>
      <c r="Y2400" s="95">
        <f t="shared" si="222"/>
        <v>1</v>
      </c>
      <c r="Z2400" s="50"/>
      <c r="AA2400" s="257">
        <f t="shared" si="223"/>
        <v>1726468.75</v>
      </c>
      <c r="AB2400" s="258">
        <f t="shared" si="224"/>
        <v>1726468.75</v>
      </c>
      <c r="AC2400" s="258">
        <f t="shared" si="225"/>
        <v>1726468.75</v>
      </c>
      <c r="AD2400" s="258">
        <f t="shared" si="226"/>
        <v>1726468.75</v>
      </c>
      <c r="AE2400" s="259">
        <f t="shared" si="227"/>
        <v>6905875</v>
      </c>
    </row>
    <row r="2401" spans="1:31">
      <c r="A2401" s="26"/>
      <c r="B2401" s="210" t="s">
        <v>4200</v>
      </c>
      <c r="C2401" s="211" t="s">
        <v>4201</v>
      </c>
      <c r="D2401" s="211" t="s">
        <v>111</v>
      </c>
      <c r="E2401" s="211" t="s">
        <v>143</v>
      </c>
      <c r="F2401" s="241" t="s">
        <v>103</v>
      </c>
      <c r="G2401" s="357">
        <v>0.5</v>
      </c>
      <c r="H2401" s="360">
        <v>5013.9959255911353</v>
      </c>
      <c r="I2401" s="365">
        <v>115.6419902144599</v>
      </c>
      <c r="J2401" s="332">
        <f>Table1[[#This Row],[Embellishment Area (m2)]]*Table1[[#This Row],[Construction Unit Rate ($/m)]]*Table1[[#This Row],[Embellishment Area Factor]]</f>
        <v>289914.23388127593</v>
      </c>
      <c r="K2401" s="246">
        <v>0</v>
      </c>
      <c r="L2401" s="337">
        <v>85.331826959272703</v>
      </c>
      <c r="M2401" s="88">
        <f>Table1[[#This Row],[Size of land (m2)]]*Table1[[#This Row],[Land Unit Rate ($/m2)]]</f>
        <v>0</v>
      </c>
      <c r="N2401" s="244">
        <v>2021</v>
      </c>
      <c r="O2401" s="202">
        <f>ROUND(IF(Table1[[#This Row],[Valuation Year]]=2016,(Table1[[#This Row],[Total Construction Cost ($)]]+Table1[[#This Row],[Land Value]])*('General Input Sheet'!$G$38/'General Input Sheet'!$G$43),Table1[[#This Row],[Total Construction Cost ($)]]+Table1[[#This Row],[Land Value]]),0)</f>
        <v>289914</v>
      </c>
      <c r="P2401" s="123" t="str" cm="1">
        <f t="array" ref="P2401">_xlfn.IFS(Table1[[#This Row],[Asset Class]]&lt;&gt;"Local","y",P$11=$E2401,"y",Table1[[#This Row],[Asset Class]]="Local","")</f>
        <v/>
      </c>
      <c r="Q2401" s="86" t="str" cm="1">
        <f t="array" ref="Q2401">_xlfn.IFS(Table1[[#This Row],[Asset Class]]&lt;&gt;"Local","y",Q$11=$E2401,"y",Table1[[#This Row],[Asset Class]]="Local","")</f>
        <v>y</v>
      </c>
      <c r="R2401" s="86" t="str" cm="1">
        <f t="array" ref="R2401">_xlfn.IFS(Table1[[#This Row],[Asset Class]]&lt;&gt;"Local","y",R$11=$E2401,"y",Table1[[#This Row],[Asset Class]]="Local","")</f>
        <v/>
      </c>
      <c r="S2401" s="341" t="str" cm="1">
        <f t="array" ref="S2401">_xlfn.IFS(Table1[[#This Row],[Asset Class]]&lt;&gt;"Local","y",S$11=$E2401,"y",Table1[[#This Row],[Asset Class]]="Local","")</f>
        <v/>
      </c>
      <c r="T2401" s="50"/>
      <c r="U2401" s="95" t="str">
        <f>IF(Table1[[#This Row],[Asset Class]]&lt;&gt;"Local",0.25,IF(P2401="y",1,""))</f>
        <v/>
      </c>
      <c r="V2401" s="415">
        <f>IF(Table1[[#This Row],[Asset Class]]&lt;&gt;"Local",0.25,IF(Q2401="y",1,""))</f>
        <v>1</v>
      </c>
      <c r="W2401" s="415" t="str">
        <f>IF(Table1[[#This Row],[Asset Class]]&lt;&gt;"Local",0.25,IF(R2401="y",1,""))</f>
        <v/>
      </c>
      <c r="X2401" s="415" t="str">
        <f>IF(Table1[[#This Row],[Asset Class]]&lt;&gt;"Local",0.25,IF(S2401="y",1,""))</f>
        <v/>
      </c>
      <c r="Y2401" s="95">
        <f t="shared" si="222"/>
        <v>1</v>
      </c>
      <c r="Z2401" s="50"/>
      <c r="AA2401" s="257" t="str">
        <f t="shared" si="223"/>
        <v/>
      </c>
      <c r="AB2401" s="258">
        <f t="shared" si="224"/>
        <v>289914</v>
      </c>
      <c r="AC2401" s="258" t="str">
        <f t="shared" si="225"/>
        <v/>
      </c>
      <c r="AD2401" s="258" t="str">
        <f t="shared" si="226"/>
        <v/>
      </c>
      <c r="AE2401" s="259">
        <f t="shared" si="227"/>
        <v>289914</v>
      </c>
    </row>
    <row r="2402" spans="1:31">
      <c r="A2402" s="26"/>
      <c r="B2402" s="210" t="s">
        <v>4200</v>
      </c>
      <c r="C2402" s="211" t="s">
        <v>4202</v>
      </c>
      <c r="D2402" s="211" t="s">
        <v>111</v>
      </c>
      <c r="E2402" s="211" t="s">
        <v>143</v>
      </c>
      <c r="F2402" s="241" t="s">
        <v>108</v>
      </c>
      <c r="G2402" s="357">
        <v>0.5</v>
      </c>
      <c r="H2402" s="360">
        <v>20582.032746918696</v>
      </c>
      <c r="I2402" s="365">
        <v>115.6419902144599</v>
      </c>
      <c r="J2402" s="332">
        <f>Table1[[#This Row],[Embellishment Area (m2)]]*Table1[[#This Row],[Construction Unit Rate ($/m)]]*Table1[[#This Row],[Embellishment Area Factor]]</f>
        <v>1190073.6147564324</v>
      </c>
      <c r="K2402" s="246">
        <v>0</v>
      </c>
      <c r="L2402" s="337">
        <v>85.331826959272703</v>
      </c>
      <c r="M2402" s="88">
        <f>Table1[[#This Row],[Size of land (m2)]]*Table1[[#This Row],[Land Unit Rate ($/m2)]]</f>
        <v>0</v>
      </c>
      <c r="N2402" s="244">
        <v>2021</v>
      </c>
      <c r="O2402" s="202">
        <f>ROUND(IF(Table1[[#This Row],[Valuation Year]]=2016,(Table1[[#This Row],[Total Construction Cost ($)]]+Table1[[#This Row],[Land Value]])*('General Input Sheet'!$G$38/'General Input Sheet'!$G$43),Table1[[#This Row],[Total Construction Cost ($)]]+Table1[[#This Row],[Land Value]]),0)</f>
        <v>1190074</v>
      </c>
      <c r="P2402" s="123" t="str" cm="1">
        <f t="array" ref="P2402">_xlfn.IFS(Table1[[#This Row],[Asset Class]]&lt;&gt;"Local","y",P$11=$E2402,"y",Table1[[#This Row],[Asset Class]]="Local","")</f>
        <v/>
      </c>
      <c r="Q2402" s="86" t="str" cm="1">
        <f t="array" ref="Q2402">_xlfn.IFS(Table1[[#This Row],[Asset Class]]&lt;&gt;"Local","y",Q$11=$E2402,"y",Table1[[#This Row],[Asset Class]]="Local","")</f>
        <v>y</v>
      </c>
      <c r="R2402" s="86" t="str" cm="1">
        <f t="array" ref="R2402">_xlfn.IFS(Table1[[#This Row],[Asset Class]]&lt;&gt;"Local","y",R$11=$E2402,"y",Table1[[#This Row],[Asset Class]]="Local","")</f>
        <v/>
      </c>
      <c r="S2402" s="341" t="str" cm="1">
        <f t="array" ref="S2402">_xlfn.IFS(Table1[[#This Row],[Asset Class]]&lt;&gt;"Local","y",S$11=$E2402,"y",Table1[[#This Row],[Asset Class]]="Local","")</f>
        <v/>
      </c>
      <c r="T2402" s="50"/>
      <c r="U2402" s="95" t="str">
        <f>IF(Table1[[#This Row],[Asset Class]]&lt;&gt;"Local",0.25,IF(P2402="y",1,""))</f>
        <v/>
      </c>
      <c r="V2402" s="415">
        <f>IF(Table1[[#This Row],[Asset Class]]&lt;&gt;"Local",0.25,IF(Q2402="y",1,""))</f>
        <v>1</v>
      </c>
      <c r="W2402" s="415" t="str">
        <f>IF(Table1[[#This Row],[Asset Class]]&lt;&gt;"Local",0.25,IF(R2402="y",1,""))</f>
        <v/>
      </c>
      <c r="X2402" s="415" t="str">
        <f>IF(Table1[[#This Row],[Asset Class]]&lt;&gt;"Local",0.25,IF(S2402="y",1,""))</f>
        <v/>
      </c>
      <c r="Y2402" s="95">
        <f t="shared" si="222"/>
        <v>1</v>
      </c>
      <c r="Z2402" s="50"/>
      <c r="AA2402" s="257" t="str">
        <f t="shared" si="223"/>
        <v/>
      </c>
      <c r="AB2402" s="258">
        <f t="shared" si="224"/>
        <v>1190074</v>
      </c>
      <c r="AC2402" s="258" t="str">
        <f t="shared" si="225"/>
        <v/>
      </c>
      <c r="AD2402" s="258" t="str">
        <f t="shared" si="226"/>
        <v/>
      </c>
      <c r="AE2402" s="259">
        <f t="shared" si="227"/>
        <v>1190074</v>
      </c>
    </row>
    <row r="2403" spans="1:31">
      <c r="A2403" s="26"/>
      <c r="B2403" s="210" t="s">
        <v>4203</v>
      </c>
      <c r="C2403" s="211" t="s">
        <v>4204</v>
      </c>
      <c r="D2403" s="211" t="s">
        <v>106</v>
      </c>
      <c r="E2403" s="211" t="s">
        <v>107</v>
      </c>
      <c r="F2403" s="241" t="s">
        <v>103</v>
      </c>
      <c r="G2403" s="357">
        <v>0.5</v>
      </c>
      <c r="H2403" s="360">
        <v>3491.9724434765035</v>
      </c>
      <c r="I2403" s="365">
        <v>295.91815694928124</v>
      </c>
      <c r="J2403" s="332">
        <f>Table1[[#This Row],[Embellishment Area (m2)]]*Table1[[#This Row],[Construction Unit Rate ($/m)]]*Table1[[#This Row],[Embellishment Area Factor]]</f>
        <v>516669.02479562256</v>
      </c>
      <c r="K2403" s="246">
        <v>0</v>
      </c>
      <c r="L2403" s="337">
        <v>157.26221918381682</v>
      </c>
      <c r="M2403" s="88">
        <f>Table1[[#This Row],[Size of land (m2)]]*Table1[[#This Row],[Land Unit Rate ($/m2)]]</f>
        <v>0</v>
      </c>
      <c r="N2403" s="244">
        <v>2021</v>
      </c>
      <c r="O2403" s="202">
        <f>ROUND(IF(Table1[[#This Row],[Valuation Year]]=2016,(Table1[[#This Row],[Total Construction Cost ($)]]+Table1[[#This Row],[Land Value]])*('General Input Sheet'!$G$38/'General Input Sheet'!$G$43),Table1[[#This Row],[Total Construction Cost ($)]]+Table1[[#This Row],[Land Value]]),0)</f>
        <v>516669</v>
      </c>
      <c r="P2403" s="123" t="str" cm="1">
        <f t="array" ref="P2403">_xlfn.IFS(Table1[[#This Row],[Asset Class]]&lt;&gt;"Local","y",P$11=$E2403,"y",Table1[[#This Row],[Asset Class]]="Local","")</f>
        <v>y</v>
      </c>
      <c r="Q2403" s="86" t="str" cm="1">
        <f t="array" ref="Q2403">_xlfn.IFS(Table1[[#This Row],[Asset Class]]&lt;&gt;"Local","y",Q$11=$E2403,"y",Table1[[#This Row],[Asset Class]]="Local","")</f>
        <v>y</v>
      </c>
      <c r="R2403" s="86" t="str" cm="1">
        <f t="array" ref="R2403">_xlfn.IFS(Table1[[#This Row],[Asset Class]]&lt;&gt;"Local","y",R$11=$E2403,"y",Table1[[#This Row],[Asset Class]]="Local","")</f>
        <v>y</v>
      </c>
      <c r="S2403" s="341" t="str" cm="1">
        <f t="array" ref="S2403">_xlfn.IFS(Table1[[#This Row],[Asset Class]]&lt;&gt;"Local","y",S$11=$E2403,"y",Table1[[#This Row],[Asset Class]]="Local","")</f>
        <v>y</v>
      </c>
      <c r="T2403" s="50"/>
      <c r="U2403" s="95">
        <f>IF(Table1[[#This Row],[Asset Class]]&lt;&gt;"Local",0.25,IF(P2403="y",1,""))</f>
        <v>0.25</v>
      </c>
      <c r="V2403" s="415">
        <f>IF(Table1[[#This Row],[Asset Class]]&lt;&gt;"Local",0.25,IF(Q2403="y",1,""))</f>
        <v>0.25</v>
      </c>
      <c r="W2403" s="415">
        <f>IF(Table1[[#This Row],[Asset Class]]&lt;&gt;"Local",0.25,IF(R2403="y",1,""))</f>
        <v>0.25</v>
      </c>
      <c r="X2403" s="415">
        <f>IF(Table1[[#This Row],[Asset Class]]&lt;&gt;"Local",0.25,IF(S2403="y",1,""))</f>
        <v>0.25</v>
      </c>
      <c r="Y2403" s="95">
        <f t="shared" si="222"/>
        <v>1</v>
      </c>
      <c r="Z2403" s="50"/>
      <c r="AA2403" s="257">
        <f t="shared" si="223"/>
        <v>129167.25</v>
      </c>
      <c r="AB2403" s="258">
        <f t="shared" si="224"/>
        <v>129167.25</v>
      </c>
      <c r="AC2403" s="258">
        <f t="shared" si="225"/>
        <v>129167.25</v>
      </c>
      <c r="AD2403" s="258">
        <f t="shared" si="226"/>
        <v>129167.25</v>
      </c>
      <c r="AE2403" s="259">
        <f t="shared" si="227"/>
        <v>516669</v>
      </c>
    </row>
    <row r="2404" spans="1:31">
      <c r="A2404" s="26"/>
      <c r="B2404" s="210" t="s">
        <v>4203</v>
      </c>
      <c r="C2404" s="211" t="s">
        <v>4205</v>
      </c>
      <c r="D2404" s="211" t="s">
        <v>106</v>
      </c>
      <c r="E2404" s="211" t="s">
        <v>107</v>
      </c>
      <c r="F2404" s="241" t="s">
        <v>108</v>
      </c>
      <c r="G2404" s="357">
        <v>0.5</v>
      </c>
      <c r="H2404" s="360">
        <v>5656.636637360185</v>
      </c>
      <c r="I2404" s="365">
        <v>295.91815694928124</v>
      </c>
      <c r="J2404" s="332">
        <f>Table1[[#This Row],[Embellishment Area (m2)]]*Table1[[#This Row],[Construction Unit Rate ($/m)]]*Table1[[#This Row],[Embellishment Area Factor]]</f>
        <v>836950.7441297028</v>
      </c>
      <c r="K2404" s="246">
        <v>0</v>
      </c>
      <c r="L2404" s="337">
        <v>157.26221918381682</v>
      </c>
      <c r="M2404" s="88">
        <f>Table1[[#This Row],[Size of land (m2)]]*Table1[[#This Row],[Land Unit Rate ($/m2)]]</f>
        <v>0</v>
      </c>
      <c r="N2404" s="244">
        <v>2021</v>
      </c>
      <c r="O2404" s="202">
        <f>ROUND(IF(Table1[[#This Row],[Valuation Year]]=2016,(Table1[[#This Row],[Total Construction Cost ($)]]+Table1[[#This Row],[Land Value]])*('General Input Sheet'!$G$38/'General Input Sheet'!$G$43),Table1[[#This Row],[Total Construction Cost ($)]]+Table1[[#This Row],[Land Value]]),0)</f>
        <v>836951</v>
      </c>
      <c r="P2404" s="123" t="str" cm="1">
        <f t="array" ref="P2404">_xlfn.IFS(Table1[[#This Row],[Asset Class]]&lt;&gt;"Local","y",P$11=$E2404,"y",Table1[[#This Row],[Asset Class]]="Local","")</f>
        <v>y</v>
      </c>
      <c r="Q2404" s="86" t="str" cm="1">
        <f t="array" ref="Q2404">_xlfn.IFS(Table1[[#This Row],[Asset Class]]&lt;&gt;"Local","y",Q$11=$E2404,"y",Table1[[#This Row],[Asset Class]]="Local","")</f>
        <v>y</v>
      </c>
      <c r="R2404" s="86" t="str" cm="1">
        <f t="array" ref="R2404">_xlfn.IFS(Table1[[#This Row],[Asset Class]]&lt;&gt;"Local","y",R$11=$E2404,"y",Table1[[#This Row],[Asset Class]]="Local","")</f>
        <v>y</v>
      </c>
      <c r="S2404" s="341" t="str" cm="1">
        <f t="array" ref="S2404">_xlfn.IFS(Table1[[#This Row],[Asset Class]]&lt;&gt;"Local","y",S$11=$E2404,"y",Table1[[#This Row],[Asset Class]]="Local","")</f>
        <v>y</v>
      </c>
      <c r="T2404" s="50"/>
      <c r="U2404" s="95">
        <f>IF(Table1[[#This Row],[Asset Class]]&lt;&gt;"Local",0.25,IF(P2404="y",1,""))</f>
        <v>0.25</v>
      </c>
      <c r="V2404" s="415">
        <f>IF(Table1[[#This Row],[Asset Class]]&lt;&gt;"Local",0.25,IF(Q2404="y",1,""))</f>
        <v>0.25</v>
      </c>
      <c r="W2404" s="415">
        <f>IF(Table1[[#This Row],[Asset Class]]&lt;&gt;"Local",0.25,IF(R2404="y",1,""))</f>
        <v>0.25</v>
      </c>
      <c r="X2404" s="415">
        <f>IF(Table1[[#This Row],[Asset Class]]&lt;&gt;"Local",0.25,IF(S2404="y",1,""))</f>
        <v>0.25</v>
      </c>
      <c r="Y2404" s="95">
        <f t="shared" si="222"/>
        <v>1</v>
      </c>
      <c r="Z2404" s="50"/>
      <c r="AA2404" s="257">
        <f t="shared" si="223"/>
        <v>209237.75</v>
      </c>
      <c r="AB2404" s="258">
        <f t="shared" si="224"/>
        <v>209237.75</v>
      </c>
      <c r="AC2404" s="258">
        <f t="shared" si="225"/>
        <v>209237.75</v>
      </c>
      <c r="AD2404" s="258">
        <f t="shared" si="226"/>
        <v>209237.75</v>
      </c>
      <c r="AE2404" s="259">
        <f t="shared" si="227"/>
        <v>836951</v>
      </c>
    </row>
    <row r="2405" spans="1:31">
      <c r="A2405" s="26"/>
      <c r="B2405" s="210" t="s">
        <v>4206</v>
      </c>
      <c r="C2405" s="211" t="s">
        <v>4207</v>
      </c>
      <c r="D2405" s="211" t="s">
        <v>106</v>
      </c>
      <c r="E2405" s="211" t="s">
        <v>102</v>
      </c>
      <c r="F2405" s="241" t="s">
        <v>108</v>
      </c>
      <c r="G2405" s="357">
        <v>0.5</v>
      </c>
      <c r="H2405" s="360">
        <v>1119.8659394863114</v>
      </c>
      <c r="I2405" s="365">
        <v>452.87898632773505</v>
      </c>
      <c r="J2405" s="332">
        <f>Table1[[#This Row],[Embellishment Area (m2)]]*Table1[[#This Row],[Construction Unit Rate ($/m)]]*Table1[[#This Row],[Embellishment Area Factor]]</f>
        <v>253581.8757487587</v>
      </c>
      <c r="K2405" s="246">
        <v>0</v>
      </c>
      <c r="L2405" s="337">
        <v>140.14546069071523</v>
      </c>
      <c r="M2405" s="88">
        <f>Table1[[#This Row],[Size of land (m2)]]*Table1[[#This Row],[Land Unit Rate ($/m2)]]</f>
        <v>0</v>
      </c>
      <c r="N2405" s="244">
        <v>2021</v>
      </c>
      <c r="O2405" s="202">
        <f>ROUND(IF(Table1[[#This Row],[Valuation Year]]=2016,(Table1[[#This Row],[Total Construction Cost ($)]]+Table1[[#This Row],[Land Value]])*('General Input Sheet'!$G$38/'General Input Sheet'!$G$43),Table1[[#This Row],[Total Construction Cost ($)]]+Table1[[#This Row],[Land Value]]),0)</f>
        <v>253582</v>
      </c>
      <c r="P2405" s="123" t="str" cm="1">
        <f t="array" ref="P2405">_xlfn.IFS(Table1[[#This Row],[Asset Class]]&lt;&gt;"Local","y",P$11=$E2405,"y",Table1[[#This Row],[Asset Class]]="Local","")</f>
        <v>y</v>
      </c>
      <c r="Q2405" s="86" t="str" cm="1">
        <f t="array" ref="Q2405">_xlfn.IFS(Table1[[#This Row],[Asset Class]]&lt;&gt;"Local","y",Q$11=$E2405,"y",Table1[[#This Row],[Asset Class]]="Local","")</f>
        <v>y</v>
      </c>
      <c r="R2405" s="86" t="str" cm="1">
        <f t="array" ref="R2405">_xlfn.IFS(Table1[[#This Row],[Asset Class]]&lt;&gt;"Local","y",R$11=$E2405,"y",Table1[[#This Row],[Asset Class]]="Local","")</f>
        <v>y</v>
      </c>
      <c r="S2405" s="341" t="str" cm="1">
        <f t="array" ref="S2405">_xlfn.IFS(Table1[[#This Row],[Asset Class]]&lt;&gt;"Local","y",S$11=$E2405,"y",Table1[[#This Row],[Asset Class]]="Local","")</f>
        <v>y</v>
      </c>
      <c r="T2405" s="50"/>
      <c r="U2405" s="95">
        <f>IF(Table1[[#This Row],[Asset Class]]&lt;&gt;"Local",0.25,IF(P2405="y",1,""))</f>
        <v>0.25</v>
      </c>
      <c r="V2405" s="415">
        <f>IF(Table1[[#This Row],[Asset Class]]&lt;&gt;"Local",0.25,IF(Q2405="y",1,""))</f>
        <v>0.25</v>
      </c>
      <c r="W2405" s="415">
        <f>IF(Table1[[#This Row],[Asset Class]]&lt;&gt;"Local",0.25,IF(R2405="y",1,""))</f>
        <v>0.25</v>
      </c>
      <c r="X2405" s="415">
        <f>IF(Table1[[#This Row],[Asset Class]]&lt;&gt;"Local",0.25,IF(S2405="y",1,""))</f>
        <v>0.25</v>
      </c>
      <c r="Y2405" s="95">
        <f t="shared" si="222"/>
        <v>1</v>
      </c>
      <c r="Z2405" s="50"/>
      <c r="AA2405" s="257">
        <f t="shared" si="223"/>
        <v>63395.5</v>
      </c>
      <c r="AB2405" s="258">
        <f t="shared" si="224"/>
        <v>63395.5</v>
      </c>
      <c r="AC2405" s="258">
        <f t="shared" si="225"/>
        <v>63395.5</v>
      </c>
      <c r="AD2405" s="258">
        <f t="shared" si="226"/>
        <v>63395.5</v>
      </c>
      <c r="AE2405" s="259">
        <f t="shared" si="227"/>
        <v>253582</v>
      </c>
    </row>
    <row r="2406" spans="1:31">
      <c r="A2406" s="26"/>
      <c r="B2406" s="210" t="s">
        <v>4206</v>
      </c>
      <c r="C2406" s="211" t="s">
        <v>4208</v>
      </c>
      <c r="D2406" s="211" t="s">
        <v>106</v>
      </c>
      <c r="E2406" s="211" t="s">
        <v>102</v>
      </c>
      <c r="F2406" s="241" t="s">
        <v>108</v>
      </c>
      <c r="G2406" s="357">
        <v>0.5</v>
      </c>
      <c r="H2406" s="360">
        <v>1366.6968872962329</v>
      </c>
      <c r="I2406" s="365">
        <v>452.87898632773505</v>
      </c>
      <c r="J2406" s="332">
        <f>Table1[[#This Row],[Embellishment Area (m2)]]*Table1[[#This Row],[Construction Unit Rate ($/m)]]*Table1[[#This Row],[Embellishment Area Factor]]</f>
        <v>309474.15046799439</v>
      </c>
      <c r="K2406" s="246">
        <v>0</v>
      </c>
      <c r="L2406" s="337">
        <v>140.14546069071523</v>
      </c>
      <c r="M2406" s="88">
        <f>Table1[[#This Row],[Size of land (m2)]]*Table1[[#This Row],[Land Unit Rate ($/m2)]]</f>
        <v>0</v>
      </c>
      <c r="N2406" s="244">
        <v>2021</v>
      </c>
      <c r="O2406" s="202">
        <f>ROUND(IF(Table1[[#This Row],[Valuation Year]]=2016,(Table1[[#This Row],[Total Construction Cost ($)]]+Table1[[#This Row],[Land Value]])*('General Input Sheet'!$G$38/'General Input Sheet'!$G$43),Table1[[#This Row],[Total Construction Cost ($)]]+Table1[[#This Row],[Land Value]]),0)</f>
        <v>309474</v>
      </c>
      <c r="P2406" s="123" t="str" cm="1">
        <f t="array" ref="P2406">_xlfn.IFS(Table1[[#This Row],[Asset Class]]&lt;&gt;"Local","y",P$11=$E2406,"y",Table1[[#This Row],[Asset Class]]="Local","")</f>
        <v>y</v>
      </c>
      <c r="Q2406" s="86" t="str" cm="1">
        <f t="array" ref="Q2406">_xlfn.IFS(Table1[[#This Row],[Asset Class]]&lt;&gt;"Local","y",Q$11=$E2406,"y",Table1[[#This Row],[Asset Class]]="Local","")</f>
        <v>y</v>
      </c>
      <c r="R2406" s="86" t="str" cm="1">
        <f t="array" ref="R2406">_xlfn.IFS(Table1[[#This Row],[Asset Class]]&lt;&gt;"Local","y",R$11=$E2406,"y",Table1[[#This Row],[Asset Class]]="Local","")</f>
        <v>y</v>
      </c>
      <c r="S2406" s="341" t="str" cm="1">
        <f t="array" ref="S2406">_xlfn.IFS(Table1[[#This Row],[Asset Class]]&lt;&gt;"Local","y",S$11=$E2406,"y",Table1[[#This Row],[Asset Class]]="Local","")</f>
        <v>y</v>
      </c>
      <c r="T2406" s="50"/>
      <c r="U2406" s="95">
        <f>IF(Table1[[#This Row],[Asset Class]]&lt;&gt;"Local",0.25,IF(P2406="y",1,""))</f>
        <v>0.25</v>
      </c>
      <c r="V2406" s="415">
        <f>IF(Table1[[#This Row],[Asset Class]]&lt;&gt;"Local",0.25,IF(Q2406="y",1,""))</f>
        <v>0.25</v>
      </c>
      <c r="W2406" s="415">
        <f>IF(Table1[[#This Row],[Asset Class]]&lt;&gt;"Local",0.25,IF(R2406="y",1,""))</f>
        <v>0.25</v>
      </c>
      <c r="X2406" s="415">
        <f>IF(Table1[[#This Row],[Asset Class]]&lt;&gt;"Local",0.25,IF(S2406="y",1,""))</f>
        <v>0.25</v>
      </c>
      <c r="Y2406" s="95">
        <f t="shared" si="222"/>
        <v>1</v>
      </c>
      <c r="Z2406" s="50"/>
      <c r="AA2406" s="257">
        <f t="shared" si="223"/>
        <v>77368.5</v>
      </c>
      <c r="AB2406" s="258">
        <f t="shared" si="224"/>
        <v>77368.5</v>
      </c>
      <c r="AC2406" s="258">
        <f t="shared" si="225"/>
        <v>77368.5</v>
      </c>
      <c r="AD2406" s="258">
        <f t="shared" si="226"/>
        <v>77368.5</v>
      </c>
      <c r="AE2406" s="259">
        <f t="shared" si="227"/>
        <v>309474</v>
      </c>
    </row>
    <row r="2407" spans="1:31">
      <c r="A2407" s="26"/>
      <c r="B2407" s="210" t="s">
        <v>4209</v>
      </c>
      <c r="C2407" s="211" t="s">
        <v>4210</v>
      </c>
      <c r="D2407" s="211" t="s">
        <v>111</v>
      </c>
      <c r="E2407" s="211" t="s">
        <v>114</v>
      </c>
      <c r="F2407" s="241" t="s">
        <v>108</v>
      </c>
      <c r="G2407" s="357">
        <v>0.5</v>
      </c>
      <c r="H2407" s="360">
        <v>11787.11626809952</v>
      </c>
      <c r="I2407" s="365">
        <v>77.371645491830151</v>
      </c>
      <c r="J2407" s="332">
        <f>Table1[[#This Row],[Embellishment Area (m2)]]*Table1[[#This Row],[Construction Unit Rate ($/m)]]*Table1[[#This Row],[Embellishment Area Factor]]</f>
        <v>455994.29063319002</v>
      </c>
      <c r="K2407" s="246">
        <v>0</v>
      </c>
      <c r="L2407" s="337">
        <v>51.919695325664051</v>
      </c>
      <c r="M2407" s="88">
        <f>Table1[[#This Row],[Size of land (m2)]]*Table1[[#This Row],[Land Unit Rate ($/m2)]]</f>
        <v>0</v>
      </c>
      <c r="N2407" s="244">
        <v>2021</v>
      </c>
      <c r="O2407" s="202">
        <f>ROUND(IF(Table1[[#This Row],[Valuation Year]]=2016,(Table1[[#This Row],[Total Construction Cost ($)]]+Table1[[#This Row],[Land Value]])*('General Input Sheet'!$G$38/'General Input Sheet'!$G$43),Table1[[#This Row],[Total Construction Cost ($)]]+Table1[[#This Row],[Land Value]]),0)</f>
        <v>455994</v>
      </c>
      <c r="P2407" s="123" t="str" cm="1">
        <f t="array" ref="P2407">_xlfn.IFS(Table1[[#This Row],[Asset Class]]&lt;&gt;"Local","y",P$11=$E2407,"y",Table1[[#This Row],[Asset Class]]="Local","")</f>
        <v/>
      </c>
      <c r="Q2407" s="86" t="str" cm="1">
        <f t="array" ref="Q2407">_xlfn.IFS(Table1[[#This Row],[Asset Class]]&lt;&gt;"Local","y",Q$11=$E2407,"y",Table1[[#This Row],[Asset Class]]="Local","")</f>
        <v/>
      </c>
      <c r="R2407" s="86" t="str" cm="1">
        <f t="array" ref="R2407">_xlfn.IFS(Table1[[#This Row],[Asset Class]]&lt;&gt;"Local","y",R$11=$E2407,"y",Table1[[#This Row],[Asset Class]]="Local","")</f>
        <v/>
      </c>
      <c r="S2407" s="341" t="str" cm="1">
        <f t="array" ref="S2407">_xlfn.IFS(Table1[[#This Row],[Asset Class]]&lt;&gt;"Local","y",S$11=$E2407,"y",Table1[[#This Row],[Asset Class]]="Local","")</f>
        <v>y</v>
      </c>
      <c r="T2407" s="50"/>
      <c r="U2407" s="95" t="str">
        <f>IF(Table1[[#This Row],[Asset Class]]&lt;&gt;"Local",0.25,IF(P2407="y",1,""))</f>
        <v/>
      </c>
      <c r="V2407" s="415" t="str">
        <f>IF(Table1[[#This Row],[Asset Class]]&lt;&gt;"Local",0.25,IF(Q2407="y",1,""))</f>
        <v/>
      </c>
      <c r="W2407" s="415" t="str">
        <f>IF(Table1[[#This Row],[Asset Class]]&lt;&gt;"Local",0.25,IF(R2407="y",1,""))</f>
        <v/>
      </c>
      <c r="X2407" s="415">
        <f>IF(Table1[[#This Row],[Asset Class]]&lt;&gt;"Local",0.25,IF(S2407="y",1,""))</f>
        <v>1</v>
      </c>
      <c r="Y2407" s="95">
        <f t="shared" si="222"/>
        <v>1</v>
      </c>
      <c r="Z2407" s="50"/>
      <c r="AA2407" s="257" t="str">
        <f t="shared" si="223"/>
        <v/>
      </c>
      <c r="AB2407" s="258" t="str">
        <f t="shared" si="224"/>
        <v/>
      </c>
      <c r="AC2407" s="258" t="str">
        <f t="shared" si="225"/>
        <v/>
      </c>
      <c r="AD2407" s="258">
        <f t="shared" si="226"/>
        <v>455994</v>
      </c>
      <c r="AE2407" s="259">
        <f t="shared" si="227"/>
        <v>455994</v>
      </c>
    </row>
    <row r="2408" spans="1:31">
      <c r="A2408" s="26"/>
      <c r="B2408" s="210" t="s">
        <v>4211</v>
      </c>
      <c r="C2408" s="211" t="s">
        <v>4212</v>
      </c>
      <c r="D2408" s="211" t="s">
        <v>111</v>
      </c>
      <c r="E2408" s="211" t="s">
        <v>114</v>
      </c>
      <c r="F2408" s="241" t="s">
        <v>108</v>
      </c>
      <c r="G2408" s="357">
        <v>0.5</v>
      </c>
      <c r="H2408" s="360">
        <v>11821.016505103566</v>
      </c>
      <c r="I2408" s="365">
        <v>77.371645491830151</v>
      </c>
      <c r="J2408" s="332">
        <f>Table1[[#This Row],[Embellishment Area (m2)]]*Table1[[#This Row],[Construction Unit Rate ($/m)]]*Table1[[#This Row],[Embellishment Area Factor]]</f>
        <v>457305.74919297307</v>
      </c>
      <c r="K2408" s="246">
        <v>23642.033010207131</v>
      </c>
      <c r="L2408" s="337">
        <v>51.919695325664051</v>
      </c>
      <c r="M2408" s="88">
        <f>Table1[[#This Row],[Size of land (m2)]]*Table1[[#This Row],[Land Unit Rate ($/m2)]]</f>
        <v>1227487.1507692463</v>
      </c>
      <c r="N2408" s="244">
        <v>2021</v>
      </c>
      <c r="O2408" s="202">
        <f>ROUND(IF(Table1[[#This Row],[Valuation Year]]=2016,(Table1[[#This Row],[Total Construction Cost ($)]]+Table1[[#This Row],[Land Value]])*('General Input Sheet'!$G$38/'General Input Sheet'!$G$43),Table1[[#This Row],[Total Construction Cost ($)]]+Table1[[#This Row],[Land Value]]),0)</f>
        <v>1684793</v>
      </c>
      <c r="P2408" s="123" t="str" cm="1">
        <f t="array" ref="P2408">_xlfn.IFS(Table1[[#This Row],[Asset Class]]&lt;&gt;"Local","y",P$11=$E2408,"y",Table1[[#This Row],[Asset Class]]="Local","")</f>
        <v/>
      </c>
      <c r="Q2408" s="86" t="str" cm="1">
        <f t="array" ref="Q2408">_xlfn.IFS(Table1[[#This Row],[Asset Class]]&lt;&gt;"Local","y",Q$11=$E2408,"y",Table1[[#This Row],[Asset Class]]="Local","")</f>
        <v/>
      </c>
      <c r="R2408" s="86" t="str" cm="1">
        <f t="array" ref="R2408">_xlfn.IFS(Table1[[#This Row],[Asset Class]]&lt;&gt;"Local","y",R$11=$E2408,"y",Table1[[#This Row],[Asset Class]]="Local","")</f>
        <v/>
      </c>
      <c r="S2408" s="341" t="str" cm="1">
        <f t="array" ref="S2408">_xlfn.IFS(Table1[[#This Row],[Asset Class]]&lt;&gt;"Local","y",S$11=$E2408,"y",Table1[[#This Row],[Asset Class]]="Local","")</f>
        <v>y</v>
      </c>
      <c r="T2408" s="50"/>
      <c r="U2408" s="95" t="str">
        <f>IF(Table1[[#This Row],[Asset Class]]&lt;&gt;"Local",0.25,IF(P2408="y",1,""))</f>
        <v/>
      </c>
      <c r="V2408" s="415" t="str">
        <f>IF(Table1[[#This Row],[Asset Class]]&lt;&gt;"Local",0.25,IF(Q2408="y",1,""))</f>
        <v/>
      </c>
      <c r="W2408" s="415" t="str">
        <f>IF(Table1[[#This Row],[Asset Class]]&lt;&gt;"Local",0.25,IF(R2408="y",1,""))</f>
        <v/>
      </c>
      <c r="X2408" s="415">
        <f>IF(Table1[[#This Row],[Asset Class]]&lt;&gt;"Local",0.25,IF(S2408="y",1,""))</f>
        <v>1</v>
      </c>
      <c r="Y2408" s="95">
        <f t="shared" si="222"/>
        <v>1</v>
      </c>
      <c r="Z2408" s="50"/>
      <c r="AA2408" s="257" t="str">
        <f t="shared" si="223"/>
        <v/>
      </c>
      <c r="AB2408" s="258" t="str">
        <f t="shared" si="224"/>
        <v/>
      </c>
      <c r="AC2408" s="258" t="str">
        <f t="shared" si="225"/>
        <v/>
      </c>
      <c r="AD2408" s="258">
        <f t="shared" si="226"/>
        <v>1684793</v>
      </c>
      <c r="AE2408" s="259">
        <f t="shared" si="227"/>
        <v>1684793</v>
      </c>
    </row>
    <row r="2409" spans="1:31">
      <c r="A2409" s="26"/>
      <c r="B2409" s="210" t="s">
        <v>4213</v>
      </c>
      <c r="C2409" s="211" t="s">
        <v>4214</v>
      </c>
      <c r="D2409" s="211" t="s">
        <v>111</v>
      </c>
      <c r="E2409" s="211" t="s">
        <v>102</v>
      </c>
      <c r="F2409" s="241" t="s">
        <v>103</v>
      </c>
      <c r="G2409" s="357">
        <v>0.5</v>
      </c>
      <c r="H2409" s="360">
        <v>2457.6067598867076</v>
      </c>
      <c r="I2409" s="365">
        <v>143.96305955739601</v>
      </c>
      <c r="J2409" s="332">
        <f>Table1[[#This Row],[Embellishment Area (m2)]]*Table1[[#This Row],[Construction Unit Rate ($/m)]]*Table1[[#This Row],[Embellishment Area Factor]]</f>
        <v>176902.29417111457</v>
      </c>
      <c r="K2409" s="246">
        <v>0</v>
      </c>
      <c r="L2409" s="337">
        <v>39.027494808321961</v>
      </c>
      <c r="M2409" s="88">
        <f>Table1[[#This Row],[Size of land (m2)]]*Table1[[#This Row],[Land Unit Rate ($/m2)]]</f>
        <v>0</v>
      </c>
      <c r="N2409" s="244">
        <v>2021</v>
      </c>
      <c r="O2409" s="202">
        <f>ROUND(IF(Table1[[#This Row],[Valuation Year]]=2016,(Table1[[#This Row],[Total Construction Cost ($)]]+Table1[[#This Row],[Land Value]])*('General Input Sheet'!$G$38/'General Input Sheet'!$G$43),Table1[[#This Row],[Total Construction Cost ($)]]+Table1[[#This Row],[Land Value]]),0)</f>
        <v>176902</v>
      </c>
      <c r="P2409" s="123" t="str" cm="1">
        <f t="array" ref="P2409">_xlfn.IFS(Table1[[#This Row],[Asset Class]]&lt;&gt;"Local","y",P$11=$E2409,"y",Table1[[#This Row],[Asset Class]]="Local","")</f>
        <v/>
      </c>
      <c r="Q2409" s="86" t="str" cm="1">
        <f t="array" ref="Q2409">_xlfn.IFS(Table1[[#This Row],[Asset Class]]&lt;&gt;"Local","y",Q$11=$E2409,"y",Table1[[#This Row],[Asset Class]]="Local","")</f>
        <v/>
      </c>
      <c r="R2409" s="86" t="str" cm="1">
        <f t="array" ref="R2409">_xlfn.IFS(Table1[[#This Row],[Asset Class]]&lt;&gt;"Local","y",R$11=$E2409,"y",Table1[[#This Row],[Asset Class]]="Local","")</f>
        <v>y</v>
      </c>
      <c r="S2409" s="341" t="str" cm="1">
        <f t="array" ref="S2409">_xlfn.IFS(Table1[[#This Row],[Asset Class]]&lt;&gt;"Local","y",S$11=$E2409,"y",Table1[[#This Row],[Asset Class]]="Local","")</f>
        <v/>
      </c>
      <c r="T2409" s="50"/>
      <c r="U2409" s="95" t="str">
        <f>IF(Table1[[#This Row],[Asset Class]]&lt;&gt;"Local",0.25,IF(P2409="y",1,""))</f>
        <v/>
      </c>
      <c r="V2409" s="415" t="str">
        <f>IF(Table1[[#This Row],[Asset Class]]&lt;&gt;"Local",0.25,IF(Q2409="y",1,""))</f>
        <v/>
      </c>
      <c r="W2409" s="415">
        <f>IF(Table1[[#This Row],[Asset Class]]&lt;&gt;"Local",0.25,IF(R2409="y",1,""))</f>
        <v>1</v>
      </c>
      <c r="X2409" s="415" t="str">
        <f>IF(Table1[[#This Row],[Asset Class]]&lt;&gt;"Local",0.25,IF(S2409="y",1,""))</f>
        <v/>
      </c>
      <c r="Y2409" s="95">
        <f t="shared" si="222"/>
        <v>1</v>
      </c>
      <c r="Z2409" s="50"/>
      <c r="AA2409" s="257" t="str">
        <f t="shared" si="223"/>
        <v/>
      </c>
      <c r="AB2409" s="258" t="str">
        <f t="shared" si="224"/>
        <v/>
      </c>
      <c r="AC2409" s="258">
        <f t="shared" si="225"/>
        <v>176902</v>
      </c>
      <c r="AD2409" s="258" t="str">
        <f t="shared" si="226"/>
        <v/>
      </c>
      <c r="AE2409" s="259">
        <f t="shared" si="227"/>
        <v>176902</v>
      </c>
    </row>
    <row r="2410" spans="1:31">
      <c r="A2410" s="26"/>
      <c r="B2410" s="210" t="s">
        <v>4215</v>
      </c>
      <c r="C2410" s="211" t="s">
        <v>4216</v>
      </c>
      <c r="D2410" s="211" t="s">
        <v>111</v>
      </c>
      <c r="E2410" s="211" t="s">
        <v>114</v>
      </c>
      <c r="F2410" s="241" t="s">
        <v>103</v>
      </c>
      <c r="G2410" s="357">
        <v>0.5</v>
      </c>
      <c r="H2410" s="360">
        <v>657.82124456971155</v>
      </c>
      <c r="I2410" s="365">
        <v>77.371645491830151</v>
      </c>
      <c r="J2410" s="332">
        <f>Table1[[#This Row],[Embellishment Area (m2)]]*Table1[[#This Row],[Construction Unit Rate ($/m)]]*Table1[[#This Row],[Embellishment Area Factor]]</f>
        <v>25448.356065921111</v>
      </c>
      <c r="K2410" s="246">
        <v>0</v>
      </c>
      <c r="L2410" s="337">
        <v>51.919695325664051</v>
      </c>
      <c r="M2410" s="88">
        <f>Table1[[#This Row],[Size of land (m2)]]*Table1[[#This Row],[Land Unit Rate ($/m2)]]</f>
        <v>0</v>
      </c>
      <c r="N2410" s="244">
        <v>2021</v>
      </c>
      <c r="O2410" s="202">
        <f>ROUND(IF(Table1[[#This Row],[Valuation Year]]=2016,(Table1[[#This Row],[Total Construction Cost ($)]]+Table1[[#This Row],[Land Value]])*('General Input Sheet'!$G$38/'General Input Sheet'!$G$43),Table1[[#This Row],[Total Construction Cost ($)]]+Table1[[#This Row],[Land Value]]),0)</f>
        <v>25448</v>
      </c>
      <c r="P2410" s="123" t="str" cm="1">
        <f t="array" ref="P2410">_xlfn.IFS(Table1[[#This Row],[Asset Class]]&lt;&gt;"Local","y",P$11=$E2410,"y",Table1[[#This Row],[Asset Class]]="Local","")</f>
        <v/>
      </c>
      <c r="Q2410" s="86" t="str" cm="1">
        <f t="array" ref="Q2410">_xlfn.IFS(Table1[[#This Row],[Asset Class]]&lt;&gt;"Local","y",Q$11=$E2410,"y",Table1[[#This Row],[Asset Class]]="Local","")</f>
        <v/>
      </c>
      <c r="R2410" s="86" t="str" cm="1">
        <f t="array" ref="R2410">_xlfn.IFS(Table1[[#This Row],[Asset Class]]&lt;&gt;"Local","y",R$11=$E2410,"y",Table1[[#This Row],[Asset Class]]="Local","")</f>
        <v/>
      </c>
      <c r="S2410" s="341" t="str" cm="1">
        <f t="array" ref="S2410">_xlfn.IFS(Table1[[#This Row],[Asset Class]]&lt;&gt;"Local","y",S$11=$E2410,"y",Table1[[#This Row],[Asset Class]]="Local","")</f>
        <v>y</v>
      </c>
      <c r="T2410" s="50"/>
      <c r="U2410" s="95" t="str">
        <f>IF(Table1[[#This Row],[Asset Class]]&lt;&gt;"Local",0.25,IF(P2410="y",1,""))</f>
        <v/>
      </c>
      <c r="V2410" s="415" t="str">
        <f>IF(Table1[[#This Row],[Asset Class]]&lt;&gt;"Local",0.25,IF(Q2410="y",1,""))</f>
        <v/>
      </c>
      <c r="W2410" s="415" t="str">
        <f>IF(Table1[[#This Row],[Asset Class]]&lt;&gt;"Local",0.25,IF(R2410="y",1,""))</f>
        <v/>
      </c>
      <c r="X2410" s="415">
        <f>IF(Table1[[#This Row],[Asset Class]]&lt;&gt;"Local",0.25,IF(S2410="y",1,""))</f>
        <v>1</v>
      </c>
      <c r="Y2410" s="95">
        <f t="shared" si="222"/>
        <v>1</v>
      </c>
      <c r="Z2410" s="50"/>
      <c r="AA2410" s="257" t="str">
        <f t="shared" si="223"/>
        <v/>
      </c>
      <c r="AB2410" s="258" t="str">
        <f t="shared" si="224"/>
        <v/>
      </c>
      <c r="AC2410" s="258" t="str">
        <f t="shared" si="225"/>
        <v/>
      </c>
      <c r="AD2410" s="258">
        <f t="shared" si="226"/>
        <v>25448</v>
      </c>
      <c r="AE2410" s="259">
        <f t="shared" si="227"/>
        <v>25448</v>
      </c>
    </row>
    <row r="2411" spans="1:31">
      <c r="A2411" s="26"/>
      <c r="B2411" s="210" t="s">
        <v>4217</v>
      </c>
      <c r="C2411" s="211" t="s">
        <v>4218</v>
      </c>
      <c r="D2411" s="211" t="s">
        <v>111</v>
      </c>
      <c r="E2411" s="211" t="s">
        <v>107</v>
      </c>
      <c r="F2411" s="241" t="s">
        <v>103</v>
      </c>
      <c r="G2411" s="357">
        <v>0.5</v>
      </c>
      <c r="H2411" s="360">
        <v>2037.2762700178346</v>
      </c>
      <c r="I2411" s="365">
        <v>111.62041035606889</v>
      </c>
      <c r="J2411" s="332">
        <f>Table1[[#This Row],[Embellishment Area (m2)]]*Table1[[#This Row],[Construction Unit Rate ($/m)]]*Table1[[#This Row],[Embellishment Area Factor]]</f>
        <v>113700.80663403605</v>
      </c>
      <c r="K2411" s="246">
        <v>0</v>
      </c>
      <c r="L2411" s="337">
        <v>66.125722619436161</v>
      </c>
      <c r="M2411" s="88">
        <f>Table1[[#This Row],[Size of land (m2)]]*Table1[[#This Row],[Land Unit Rate ($/m2)]]</f>
        <v>0</v>
      </c>
      <c r="N2411" s="244">
        <v>2021</v>
      </c>
      <c r="O2411" s="202">
        <f>ROUND(IF(Table1[[#This Row],[Valuation Year]]=2016,(Table1[[#This Row],[Total Construction Cost ($)]]+Table1[[#This Row],[Land Value]])*('General Input Sheet'!$G$38/'General Input Sheet'!$G$43),Table1[[#This Row],[Total Construction Cost ($)]]+Table1[[#This Row],[Land Value]]),0)</f>
        <v>113701</v>
      </c>
      <c r="P2411" s="123" t="str" cm="1">
        <f t="array" ref="P2411">_xlfn.IFS(Table1[[#This Row],[Asset Class]]&lt;&gt;"Local","y",P$11=$E2411,"y",Table1[[#This Row],[Asset Class]]="Local","")</f>
        <v>y</v>
      </c>
      <c r="Q2411" s="86" t="str" cm="1">
        <f t="array" ref="Q2411">_xlfn.IFS(Table1[[#This Row],[Asset Class]]&lt;&gt;"Local","y",Q$11=$E2411,"y",Table1[[#This Row],[Asset Class]]="Local","")</f>
        <v/>
      </c>
      <c r="R2411" s="86" t="str" cm="1">
        <f t="array" ref="R2411">_xlfn.IFS(Table1[[#This Row],[Asset Class]]&lt;&gt;"Local","y",R$11=$E2411,"y",Table1[[#This Row],[Asset Class]]="Local","")</f>
        <v/>
      </c>
      <c r="S2411" s="341" t="str" cm="1">
        <f t="array" ref="S2411">_xlfn.IFS(Table1[[#This Row],[Asset Class]]&lt;&gt;"Local","y",S$11=$E2411,"y",Table1[[#This Row],[Asset Class]]="Local","")</f>
        <v/>
      </c>
      <c r="T2411" s="50"/>
      <c r="U2411" s="95">
        <f>IF(Table1[[#This Row],[Asset Class]]&lt;&gt;"Local",0.25,IF(P2411="y",1,""))</f>
        <v>1</v>
      </c>
      <c r="V2411" s="415" t="str">
        <f>IF(Table1[[#This Row],[Asset Class]]&lt;&gt;"Local",0.25,IF(Q2411="y",1,""))</f>
        <v/>
      </c>
      <c r="W2411" s="415" t="str">
        <f>IF(Table1[[#This Row],[Asset Class]]&lt;&gt;"Local",0.25,IF(R2411="y",1,""))</f>
        <v/>
      </c>
      <c r="X2411" s="415" t="str">
        <f>IF(Table1[[#This Row],[Asset Class]]&lt;&gt;"Local",0.25,IF(S2411="y",1,""))</f>
        <v/>
      </c>
      <c r="Y2411" s="95">
        <f t="shared" si="222"/>
        <v>1</v>
      </c>
      <c r="Z2411" s="50"/>
      <c r="AA2411" s="257">
        <f t="shared" si="223"/>
        <v>113701</v>
      </c>
      <c r="AB2411" s="258" t="str">
        <f t="shared" si="224"/>
        <v/>
      </c>
      <c r="AC2411" s="258" t="str">
        <f t="shared" si="225"/>
        <v/>
      </c>
      <c r="AD2411" s="258" t="str">
        <f t="shared" si="226"/>
        <v/>
      </c>
      <c r="AE2411" s="259">
        <f t="shared" si="227"/>
        <v>113701</v>
      </c>
    </row>
    <row r="2412" spans="1:31">
      <c r="A2412" s="26"/>
      <c r="B2412" s="210" t="s">
        <v>4219</v>
      </c>
      <c r="C2412" s="211" t="s">
        <v>4220</v>
      </c>
      <c r="D2412" s="211" t="s">
        <v>106</v>
      </c>
      <c r="E2412" s="211" t="s">
        <v>114</v>
      </c>
      <c r="F2412" s="241" t="s">
        <v>328</v>
      </c>
      <c r="G2412" s="357">
        <v>0.5</v>
      </c>
      <c r="H2412" s="360">
        <v>787.66637792428696</v>
      </c>
      <c r="I2412" s="365">
        <v>566.28724924743767</v>
      </c>
      <c r="J2412" s="332">
        <f>Table1[[#This Row],[Embellishment Area (m2)]]*Table1[[#This Row],[Construction Unit Rate ($/m)]]*Table1[[#This Row],[Embellishment Area Factor]]</f>
        <v>223022.71323971858</v>
      </c>
      <c r="K2412" s="246">
        <v>0</v>
      </c>
      <c r="L2412" s="337">
        <v>75.676903388107434</v>
      </c>
      <c r="M2412" s="88">
        <f>Table1[[#This Row],[Size of land (m2)]]*Table1[[#This Row],[Land Unit Rate ($/m2)]]</f>
        <v>0</v>
      </c>
      <c r="N2412" s="244">
        <v>2021</v>
      </c>
      <c r="O2412" s="202">
        <f>ROUND(IF(Table1[[#This Row],[Valuation Year]]=2016,(Table1[[#This Row],[Total Construction Cost ($)]]+Table1[[#This Row],[Land Value]])*('General Input Sheet'!$G$38/'General Input Sheet'!$G$43),Table1[[#This Row],[Total Construction Cost ($)]]+Table1[[#This Row],[Land Value]]),0)</f>
        <v>223023</v>
      </c>
      <c r="P2412" s="123" t="str" cm="1">
        <f t="array" ref="P2412">_xlfn.IFS(Table1[[#This Row],[Asset Class]]&lt;&gt;"Local","y",P$11=$E2412,"y",Table1[[#This Row],[Asset Class]]="Local","")</f>
        <v>y</v>
      </c>
      <c r="Q2412" s="86" t="str" cm="1">
        <f t="array" ref="Q2412">_xlfn.IFS(Table1[[#This Row],[Asset Class]]&lt;&gt;"Local","y",Q$11=$E2412,"y",Table1[[#This Row],[Asset Class]]="Local","")</f>
        <v>y</v>
      </c>
      <c r="R2412" s="86" t="str" cm="1">
        <f t="array" ref="R2412">_xlfn.IFS(Table1[[#This Row],[Asset Class]]&lt;&gt;"Local","y",R$11=$E2412,"y",Table1[[#This Row],[Asset Class]]="Local","")</f>
        <v>y</v>
      </c>
      <c r="S2412" s="341" t="str" cm="1">
        <f t="array" ref="S2412">_xlfn.IFS(Table1[[#This Row],[Asset Class]]&lt;&gt;"Local","y",S$11=$E2412,"y",Table1[[#This Row],[Asset Class]]="Local","")</f>
        <v>y</v>
      </c>
      <c r="T2412" s="50"/>
      <c r="U2412" s="95">
        <f>IF(Table1[[#This Row],[Asset Class]]&lt;&gt;"Local",0.25,IF(P2412="y",1,""))</f>
        <v>0.25</v>
      </c>
      <c r="V2412" s="415">
        <f>IF(Table1[[#This Row],[Asset Class]]&lt;&gt;"Local",0.25,IF(Q2412="y",1,""))</f>
        <v>0.25</v>
      </c>
      <c r="W2412" s="415">
        <f>IF(Table1[[#This Row],[Asset Class]]&lt;&gt;"Local",0.25,IF(R2412="y",1,""))</f>
        <v>0.25</v>
      </c>
      <c r="X2412" s="415">
        <f>IF(Table1[[#This Row],[Asset Class]]&lt;&gt;"Local",0.25,IF(S2412="y",1,""))</f>
        <v>0.25</v>
      </c>
      <c r="Y2412" s="95">
        <f t="shared" si="222"/>
        <v>1</v>
      </c>
      <c r="Z2412" s="50"/>
      <c r="AA2412" s="257">
        <f t="shared" si="223"/>
        <v>55755.75</v>
      </c>
      <c r="AB2412" s="258">
        <f t="shared" si="224"/>
        <v>55755.75</v>
      </c>
      <c r="AC2412" s="258">
        <f t="shared" si="225"/>
        <v>55755.75</v>
      </c>
      <c r="AD2412" s="258">
        <f t="shared" si="226"/>
        <v>55755.75</v>
      </c>
      <c r="AE2412" s="259">
        <f t="shared" si="227"/>
        <v>223023</v>
      </c>
    </row>
    <row r="2413" spans="1:31">
      <c r="A2413" s="26"/>
      <c r="B2413" s="210" t="s">
        <v>4221</v>
      </c>
      <c r="C2413" s="211" t="s">
        <v>4222</v>
      </c>
      <c r="D2413" s="211" t="s">
        <v>111</v>
      </c>
      <c r="E2413" s="211" t="s">
        <v>114</v>
      </c>
      <c r="F2413" s="241" t="s">
        <v>103</v>
      </c>
      <c r="G2413" s="357">
        <v>0.5</v>
      </c>
      <c r="H2413" s="360">
        <v>1164.1498767151329</v>
      </c>
      <c r="I2413" s="365">
        <v>77.371645491830151</v>
      </c>
      <c r="J2413" s="332">
        <f>Table1[[#This Row],[Embellishment Area (m2)]]*Table1[[#This Row],[Construction Unit Rate ($/m)]]*Table1[[#This Row],[Embellishment Area Factor]]</f>
        <v>45036.095780280521</v>
      </c>
      <c r="K2413" s="246">
        <v>0</v>
      </c>
      <c r="L2413" s="337">
        <v>51.919695325664051</v>
      </c>
      <c r="M2413" s="88">
        <f>Table1[[#This Row],[Size of land (m2)]]*Table1[[#This Row],[Land Unit Rate ($/m2)]]</f>
        <v>0</v>
      </c>
      <c r="N2413" s="244">
        <v>2021</v>
      </c>
      <c r="O2413" s="202">
        <f>ROUND(IF(Table1[[#This Row],[Valuation Year]]=2016,(Table1[[#This Row],[Total Construction Cost ($)]]+Table1[[#This Row],[Land Value]])*('General Input Sheet'!$G$38/'General Input Sheet'!$G$43),Table1[[#This Row],[Total Construction Cost ($)]]+Table1[[#This Row],[Land Value]]),0)</f>
        <v>45036</v>
      </c>
      <c r="P2413" s="123" t="str" cm="1">
        <f t="array" ref="P2413">_xlfn.IFS(Table1[[#This Row],[Asset Class]]&lt;&gt;"Local","y",P$11=$E2413,"y",Table1[[#This Row],[Asset Class]]="Local","")</f>
        <v/>
      </c>
      <c r="Q2413" s="86" t="str" cm="1">
        <f t="array" ref="Q2413">_xlfn.IFS(Table1[[#This Row],[Asset Class]]&lt;&gt;"Local","y",Q$11=$E2413,"y",Table1[[#This Row],[Asset Class]]="Local","")</f>
        <v/>
      </c>
      <c r="R2413" s="86" t="str" cm="1">
        <f t="array" ref="R2413">_xlfn.IFS(Table1[[#This Row],[Asset Class]]&lt;&gt;"Local","y",R$11=$E2413,"y",Table1[[#This Row],[Asset Class]]="Local","")</f>
        <v/>
      </c>
      <c r="S2413" s="341" t="str" cm="1">
        <f t="array" ref="S2413">_xlfn.IFS(Table1[[#This Row],[Asset Class]]&lt;&gt;"Local","y",S$11=$E2413,"y",Table1[[#This Row],[Asset Class]]="Local","")</f>
        <v>y</v>
      </c>
      <c r="T2413" s="50"/>
      <c r="U2413" s="95" t="str">
        <f>IF(Table1[[#This Row],[Asset Class]]&lt;&gt;"Local",0.25,IF(P2413="y",1,""))</f>
        <v/>
      </c>
      <c r="V2413" s="415" t="str">
        <f>IF(Table1[[#This Row],[Asset Class]]&lt;&gt;"Local",0.25,IF(Q2413="y",1,""))</f>
        <v/>
      </c>
      <c r="W2413" s="415" t="str">
        <f>IF(Table1[[#This Row],[Asset Class]]&lt;&gt;"Local",0.25,IF(R2413="y",1,""))</f>
        <v/>
      </c>
      <c r="X2413" s="415">
        <f>IF(Table1[[#This Row],[Asset Class]]&lt;&gt;"Local",0.25,IF(S2413="y",1,""))</f>
        <v>1</v>
      </c>
      <c r="Y2413" s="95">
        <f t="shared" si="222"/>
        <v>1</v>
      </c>
      <c r="Z2413" s="50"/>
      <c r="AA2413" s="257" t="str">
        <f t="shared" si="223"/>
        <v/>
      </c>
      <c r="AB2413" s="258" t="str">
        <f t="shared" si="224"/>
        <v/>
      </c>
      <c r="AC2413" s="258" t="str">
        <f t="shared" si="225"/>
        <v/>
      </c>
      <c r="AD2413" s="258">
        <f t="shared" si="226"/>
        <v>45036</v>
      </c>
      <c r="AE2413" s="259">
        <f t="shared" si="227"/>
        <v>45036</v>
      </c>
    </row>
    <row r="2414" spans="1:31">
      <c r="A2414" s="26"/>
      <c r="B2414" s="210" t="s">
        <v>4223</v>
      </c>
      <c r="C2414" s="211" t="s">
        <v>4224</v>
      </c>
      <c r="D2414" s="211" t="s">
        <v>111</v>
      </c>
      <c r="E2414" s="211" t="s">
        <v>114</v>
      </c>
      <c r="F2414" s="241" t="s">
        <v>108</v>
      </c>
      <c r="G2414" s="357">
        <v>0.5</v>
      </c>
      <c r="H2414" s="360">
        <v>1559.7999940642494</v>
      </c>
      <c r="I2414" s="365">
        <v>77.371645491830151</v>
      </c>
      <c r="J2414" s="332">
        <f>Table1[[#This Row],[Embellishment Area (m2)]]*Table1[[#This Row],[Construction Unit Rate ($/m)]]*Table1[[#This Row],[Embellishment Area Factor]]</f>
        <v>60342.146089448943</v>
      </c>
      <c r="K2414" s="246">
        <v>0</v>
      </c>
      <c r="L2414" s="337">
        <v>51.919695325664051</v>
      </c>
      <c r="M2414" s="88">
        <f>Table1[[#This Row],[Size of land (m2)]]*Table1[[#This Row],[Land Unit Rate ($/m2)]]</f>
        <v>0</v>
      </c>
      <c r="N2414" s="244">
        <v>2021</v>
      </c>
      <c r="O2414" s="202">
        <f>ROUND(IF(Table1[[#This Row],[Valuation Year]]=2016,(Table1[[#This Row],[Total Construction Cost ($)]]+Table1[[#This Row],[Land Value]])*('General Input Sheet'!$G$38/'General Input Sheet'!$G$43),Table1[[#This Row],[Total Construction Cost ($)]]+Table1[[#This Row],[Land Value]]),0)</f>
        <v>60342</v>
      </c>
      <c r="P2414" s="123" t="str" cm="1">
        <f t="array" ref="P2414">_xlfn.IFS(Table1[[#This Row],[Asset Class]]&lt;&gt;"Local","y",P$11=$E2414,"y",Table1[[#This Row],[Asset Class]]="Local","")</f>
        <v/>
      </c>
      <c r="Q2414" s="86" t="str" cm="1">
        <f t="array" ref="Q2414">_xlfn.IFS(Table1[[#This Row],[Asset Class]]&lt;&gt;"Local","y",Q$11=$E2414,"y",Table1[[#This Row],[Asset Class]]="Local","")</f>
        <v/>
      </c>
      <c r="R2414" s="86" t="str" cm="1">
        <f t="array" ref="R2414">_xlfn.IFS(Table1[[#This Row],[Asset Class]]&lt;&gt;"Local","y",R$11=$E2414,"y",Table1[[#This Row],[Asset Class]]="Local","")</f>
        <v/>
      </c>
      <c r="S2414" s="341" t="str" cm="1">
        <f t="array" ref="S2414">_xlfn.IFS(Table1[[#This Row],[Asset Class]]&lt;&gt;"Local","y",S$11=$E2414,"y",Table1[[#This Row],[Asset Class]]="Local","")</f>
        <v>y</v>
      </c>
      <c r="T2414" s="50"/>
      <c r="U2414" s="95" t="str">
        <f>IF(Table1[[#This Row],[Asset Class]]&lt;&gt;"Local",0.25,IF(P2414="y",1,""))</f>
        <v/>
      </c>
      <c r="V2414" s="415" t="str">
        <f>IF(Table1[[#This Row],[Asset Class]]&lt;&gt;"Local",0.25,IF(Q2414="y",1,""))</f>
        <v/>
      </c>
      <c r="W2414" s="415" t="str">
        <f>IF(Table1[[#This Row],[Asset Class]]&lt;&gt;"Local",0.25,IF(R2414="y",1,""))</f>
        <v/>
      </c>
      <c r="X2414" s="415">
        <f>IF(Table1[[#This Row],[Asset Class]]&lt;&gt;"Local",0.25,IF(S2414="y",1,""))</f>
        <v>1</v>
      </c>
      <c r="Y2414" s="95">
        <f t="shared" si="222"/>
        <v>1</v>
      </c>
      <c r="Z2414" s="50"/>
      <c r="AA2414" s="257" t="str">
        <f t="shared" si="223"/>
        <v/>
      </c>
      <c r="AB2414" s="258" t="str">
        <f t="shared" si="224"/>
        <v/>
      </c>
      <c r="AC2414" s="258" t="str">
        <f t="shared" si="225"/>
        <v/>
      </c>
      <c r="AD2414" s="258">
        <f t="shared" si="226"/>
        <v>60342</v>
      </c>
      <c r="AE2414" s="259">
        <f t="shared" si="227"/>
        <v>60342</v>
      </c>
    </row>
    <row r="2415" spans="1:31">
      <c r="A2415" s="26"/>
      <c r="B2415" s="210" t="s">
        <v>4225</v>
      </c>
      <c r="C2415" s="211" t="s">
        <v>4226</v>
      </c>
      <c r="D2415" s="211" t="s">
        <v>111</v>
      </c>
      <c r="E2415" s="211" t="s">
        <v>114</v>
      </c>
      <c r="F2415" s="241" t="s">
        <v>108</v>
      </c>
      <c r="G2415" s="357">
        <v>0.5</v>
      </c>
      <c r="H2415" s="360">
        <v>4838.1493111040536</v>
      </c>
      <c r="I2415" s="365">
        <v>77.371645491830151</v>
      </c>
      <c r="J2415" s="332">
        <f>Table1[[#This Row],[Embellishment Area (m2)]]*Table1[[#This Row],[Construction Unit Rate ($/m)]]*Table1[[#This Row],[Embellishment Area Factor]]</f>
        <v>187167.78666764256</v>
      </c>
      <c r="K2415" s="246">
        <v>0</v>
      </c>
      <c r="L2415" s="337">
        <v>51.919695325664051</v>
      </c>
      <c r="M2415" s="88">
        <f>Table1[[#This Row],[Size of land (m2)]]*Table1[[#This Row],[Land Unit Rate ($/m2)]]</f>
        <v>0</v>
      </c>
      <c r="N2415" s="244">
        <v>2021</v>
      </c>
      <c r="O2415" s="202">
        <f>ROUND(IF(Table1[[#This Row],[Valuation Year]]=2016,(Table1[[#This Row],[Total Construction Cost ($)]]+Table1[[#This Row],[Land Value]])*('General Input Sheet'!$G$38/'General Input Sheet'!$G$43),Table1[[#This Row],[Total Construction Cost ($)]]+Table1[[#This Row],[Land Value]]),0)</f>
        <v>187168</v>
      </c>
      <c r="P2415" s="123" t="str" cm="1">
        <f t="array" ref="P2415">_xlfn.IFS(Table1[[#This Row],[Asset Class]]&lt;&gt;"Local","y",P$11=$E2415,"y",Table1[[#This Row],[Asset Class]]="Local","")</f>
        <v/>
      </c>
      <c r="Q2415" s="86" t="str" cm="1">
        <f t="array" ref="Q2415">_xlfn.IFS(Table1[[#This Row],[Asset Class]]&lt;&gt;"Local","y",Q$11=$E2415,"y",Table1[[#This Row],[Asset Class]]="Local","")</f>
        <v/>
      </c>
      <c r="R2415" s="86" t="str" cm="1">
        <f t="array" ref="R2415">_xlfn.IFS(Table1[[#This Row],[Asset Class]]&lt;&gt;"Local","y",R$11=$E2415,"y",Table1[[#This Row],[Asset Class]]="Local","")</f>
        <v/>
      </c>
      <c r="S2415" s="341" t="str" cm="1">
        <f t="array" ref="S2415">_xlfn.IFS(Table1[[#This Row],[Asset Class]]&lt;&gt;"Local","y",S$11=$E2415,"y",Table1[[#This Row],[Asset Class]]="Local","")</f>
        <v>y</v>
      </c>
      <c r="T2415" s="50"/>
      <c r="U2415" s="95" t="str">
        <f>IF(Table1[[#This Row],[Asset Class]]&lt;&gt;"Local",0.25,IF(P2415="y",1,""))</f>
        <v/>
      </c>
      <c r="V2415" s="415" t="str">
        <f>IF(Table1[[#This Row],[Asset Class]]&lt;&gt;"Local",0.25,IF(Q2415="y",1,""))</f>
        <v/>
      </c>
      <c r="W2415" s="415" t="str">
        <f>IF(Table1[[#This Row],[Asset Class]]&lt;&gt;"Local",0.25,IF(R2415="y",1,""))</f>
        <v/>
      </c>
      <c r="X2415" s="415">
        <f>IF(Table1[[#This Row],[Asset Class]]&lt;&gt;"Local",0.25,IF(S2415="y",1,""))</f>
        <v>1</v>
      </c>
      <c r="Y2415" s="95">
        <f t="shared" si="222"/>
        <v>1</v>
      </c>
      <c r="Z2415" s="50"/>
      <c r="AA2415" s="257" t="str">
        <f t="shared" si="223"/>
        <v/>
      </c>
      <c r="AB2415" s="258" t="str">
        <f t="shared" si="224"/>
        <v/>
      </c>
      <c r="AC2415" s="258" t="str">
        <f t="shared" si="225"/>
        <v/>
      </c>
      <c r="AD2415" s="258">
        <f t="shared" si="226"/>
        <v>187168</v>
      </c>
      <c r="AE2415" s="259">
        <f t="shared" si="227"/>
        <v>187168</v>
      </c>
    </row>
    <row r="2416" spans="1:31">
      <c r="A2416" s="26"/>
      <c r="B2416" s="210" t="s">
        <v>4227</v>
      </c>
      <c r="C2416" s="211" t="s">
        <v>4228</v>
      </c>
      <c r="D2416" s="211" t="s">
        <v>111</v>
      </c>
      <c r="E2416" s="211" t="s">
        <v>114</v>
      </c>
      <c r="F2416" s="241" t="s">
        <v>103</v>
      </c>
      <c r="G2416" s="357">
        <v>0.5</v>
      </c>
      <c r="H2416" s="360">
        <v>1331.0561909184134</v>
      </c>
      <c r="I2416" s="365">
        <v>77.371645491830151</v>
      </c>
      <c r="J2416" s="332">
        <f>Table1[[#This Row],[Embellishment Area (m2)]]*Table1[[#This Row],[Construction Unit Rate ($/m)]]*Table1[[#This Row],[Embellishment Area Factor]]</f>
        <v>51493.00386672264</v>
      </c>
      <c r="K2416" s="246">
        <v>2662.1123818368269</v>
      </c>
      <c r="L2416" s="337">
        <v>51.919695325664051</v>
      </c>
      <c r="M2416" s="88">
        <f>Table1[[#This Row],[Size of land (m2)]]*Table1[[#This Row],[Land Unit Rate ($/m2)]]</f>
        <v>138216.06378764589</v>
      </c>
      <c r="N2416" s="244">
        <v>2021</v>
      </c>
      <c r="O2416" s="202">
        <f>ROUND(IF(Table1[[#This Row],[Valuation Year]]=2016,(Table1[[#This Row],[Total Construction Cost ($)]]+Table1[[#This Row],[Land Value]])*('General Input Sheet'!$G$38/'General Input Sheet'!$G$43),Table1[[#This Row],[Total Construction Cost ($)]]+Table1[[#This Row],[Land Value]]),0)</f>
        <v>189709</v>
      </c>
      <c r="P2416" s="123" t="str" cm="1">
        <f t="array" ref="P2416">_xlfn.IFS(Table1[[#This Row],[Asset Class]]&lt;&gt;"Local","y",P$11=$E2416,"y",Table1[[#This Row],[Asset Class]]="Local","")</f>
        <v/>
      </c>
      <c r="Q2416" s="86" t="str" cm="1">
        <f t="array" ref="Q2416">_xlfn.IFS(Table1[[#This Row],[Asset Class]]&lt;&gt;"Local","y",Q$11=$E2416,"y",Table1[[#This Row],[Asset Class]]="Local","")</f>
        <v/>
      </c>
      <c r="R2416" s="86" t="str" cm="1">
        <f t="array" ref="R2416">_xlfn.IFS(Table1[[#This Row],[Asset Class]]&lt;&gt;"Local","y",R$11=$E2416,"y",Table1[[#This Row],[Asset Class]]="Local","")</f>
        <v/>
      </c>
      <c r="S2416" s="341" t="str" cm="1">
        <f t="array" ref="S2416">_xlfn.IFS(Table1[[#This Row],[Asset Class]]&lt;&gt;"Local","y",S$11=$E2416,"y",Table1[[#This Row],[Asset Class]]="Local","")</f>
        <v>y</v>
      </c>
      <c r="T2416" s="50"/>
      <c r="U2416" s="95" t="str">
        <f>IF(Table1[[#This Row],[Asset Class]]&lt;&gt;"Local",0.25,IF(P2416="y",1,""))</f>
        <v/>
      </c>
      <c r="V2416" s="415" t="str">
        <f>IF(Table1[[#This Row],[Asset Class]]&lt;&gt;"Local",0.25,IF(Q2416="y",1,""))</f>
        <v/>
      </c>
      <c r="W2416" s="415" t="str">
        <f>IF(Table1[[#This Row],[Asset Class]]&lt;&gt;"Local",0.25,IF(R2416="y",1,""))</f>
        <v/>
      </c>
      <c r="X2416" s="415">
        <f>IF(Table1[[#This Row],[Asset Class]]&lt;&gt;"Local",0.25,IF(S2416="y",1,""))</f>
        <v>1</v>
      </c>
      <c r="Y2416" s="95">
        <f t="shared" si="222"/>
        <v>1</v>
      </c>
      <c r="Z2416" s="50"/>
      <c r="AA2416" s="257" t="str">
        <f t="shared" si="223"/>
        <v/>
      </c>
      <c r="AB2416" s="258" t="str">
        <f t="shared" si="224"/>
        <v/>
      </c>
      <c r="AC2416" s="258" t="str">
        <f t="shared" si="225"/>
        <v/>
      </c>
      <c r="AD2416" s="258">
        <f t="shared" si="226"/>
        <v>189709</v>
      </c>
      <c r="AE2416" s="259">
        <f t="shared" si="227"/>
        <v>189709</v>
      </c>
    </row>
    <row r="2417" spans="1:31">
      <c r="A2417" s="26"/>
      <c r="B2417" s="210" t="s">
        <v>4229</v>
      </c>
      <c r="C2417" s="211" t="s">
        <v>4230</v>
      </c>
      <c r="D2417" s="211" t="s">
        <v>111</v>
      </c>
      <c r="E2417" s="211" t="s">
        <v>143</v>
      </c>
      <c r="F2417" s="241" t="s">
        <v>108</v>
      </c>
      <c r="G2417" s="357">
        <v>0.5</v>
      </c>
      <c r="H2417" s="360">
        <v>499.76673321305037</v>
      </c>
      <c r="I2417" s="365">
        <v>115.6419902144599</v>
      </c>
      <c r="J2417" s="332">
        <f>Table1[[#This Row],[Embellishment Area (m2)]]*Table1[[#This Row],[Construction Unit Rate ($/m)]]*Table1[[#This Row],[Embellishment Area Factor]]</f>
        <v>28897.009835868081</v>
      </c>
      <c r="K2417" s="246">
        <v>0</v>
      </c>
      <c r="L2417" s="337">
        <v>85.331826959272703</v>
      </c>
      <c r="M2417" s="88">
        <f>Table1[[#This Row],[Size of land (m2)]]*Table1[[#This Row],[Land Unit Rate ($/m2)]]</f>
        <v>0</v>
      </c>
      <c r="N2417" s="244">
        <v>2021</v>
      </c>
      <c r="O2417" s="202">
        <f>ROUND(IF(Table1[[#This Row],[Valuation Year]]=2016,(Table1[[#This Row],[Total Construction Cost ($)]]+Table1[[#This Row],[Land Value]])*('General Input Sheet'!$G$38/'General Input Sheet'!$G$43),Table1[[#This Row],[Total Construction Cost ($)]]+Table1[[#This Row],[Land Value]]),0)</f>
        <v>28897</v>
      </c>
      <c r="P2417" s="123" t="str" cm="1">
        <f t="array" ref="P2417">_xlfn.IFS(Table1[[#This Row],[Asset Class]]&lt;&gt;"Local","y",P$11=$E2417,"y",Table1[[#This Row],[Asset Class]]="Local","")</f>
        <v/>
      </c>
      <c r="Q2417" s="86" t="str" cm="1">
        <f t="array" ref="Q2417">_xlfn.IFS(Table1[[#This Row],[Asset Class]]&lt;&gt;"Local","y",Q$11=$E2417,"y",Table1[[#This Row],[Asset Class]]="Local","")</f>
        <v>y</v>
      </c>
      <c r="R2417" s="86" t="str" cm="1">
        <f t="array" ref="R2417">_xlfn.IFS(Table1[[#This Row],[Asset Class]]&lt;&gt;"Local","y",R$11=$E2417,"y",Table1[[#This Row],[Asset Class]]="Local","")</f>
        <v/>
      </c>
      <c r="S2417" s="341" t="str" cm="1">
        <f t="array" ref="S2417">_xlfn.IFS(Table1[[#This Row],[Asset Class]]&lt;&gt;"Local","y",S$11=$E2417,"y",Table1[[#This Row],[Asset Class]]="Local","")</f>
        <v/>
      </c>
      <c r="T2417" s="50"/>
      <c r="U2417" s="95" t="str">
        <f>IF(Table1[[#This Row],[Asset Class]]&lt;&gt;"Local",0.25,IF(P2417="y",1,""))</f>
        <v/>
      </c>
      <c r="V2417" s="415">
        <f>IF(Table1[[#This Row],[Asset Class]]&lt;&gt;"Local",0.25,IF(Q2417="y",1,""))</f>
        <v>1</v>
      </c>
      <c r="W2417" s="415" t="str">
        <f>IF(Table1[[#This Row],[Asset Class]]&lt;&gt;"Local",0.25,IF(R2417="y",1,""))</f>
        <v/>
      </c>
      <c r="X2417" s="415" t="str">
        <f>IF(Table1[[#This Row],[Asset Class]]&lt;&gt;"Local",0.25,IF(S2417="y",1,""))</f>
        <v/>
      </c>
      <c r="Y2417" s="95">
        <f t="shared" si="222"/>
        <v>1</v>
      </c>
      <c r="Z2417" s="50"/>
      <c r="AA2417" s="257" t="str">
        <f t="shared" si="223"/>
        <v/>
      </c>
      <c r="AB2417" s="258">
        <f t="shared" si="224"/>
        <v>28897</v>
      </c>
      <c r="AC2417" s="258" t="str">
        <f t="shared" si="225"/>
        <v/>
      </c>
      <c r="AD2417" s="258" t="str">
        <f t="shared" si="226"/>
        <v/>
      </c>
      <c r="AE2417" s="259">
        <f t="shared" si="227"/>
        <v>28897</v>
      </c>
    </row>
    <row r="2418" spans="1:31">
      <c r="A2418" s="26"/>
      <c r="B2418" s="210" t="s">
        <v>4229</v>
      </c>
      <c r="C2418" s="211" t="s">
        <v>4231</v>
      </c>
      <c r="D2418" s="211" t="s">
        <v>111</v>
      </c>
      <c r="E2418" s="211" t="s">
        <v>143</v>
      </c>
      <c r="F2418" s="241" t="s">
        <v>108</v>
      </c>
      <c r="G2418" s="357">
        <v>0.5</v>
      </c>
      <c r="H2418" s="360">
        <v>7673.6314184866997</v>
      </c>
      <c r="I2418" s="365">
        <v>115.6419902144599</v>
      </c>
      <c r="J2418" s="332">
        <f>Table1[[#This Row],[Embellishment Area (m2)]]*Table1[[#This Row],[Construction Unit Rate ($/m)]]*Table1[[#This Row],[Embellishment Area Factor]]</f>
        <v>443697.00470300548</v>
      </c>
      <c r="K2418" s="246">
        <v>0</v>
      </c>
      <c r="L2418" s="337">
        <v>85.331826959272703</v>
      </c>
      <c r="M2418" s="88">
        <f>Table1[[#This Row],[Size of land (m2)]]*Table1[[#This Row],[Land Unit Rate ($/m2)]]</f>
        <v>0</v>
      </c>
      <c r="N2418" s="244">
        <v>2021</v>
      </c>
      <c r="O2418" s="202">
        <f>ROUND(IF(Table1[[#This Row],[Valuation Year]]=2016,(Table1[[#This Row],[Total Construction Cost ($)]]+Table1[[#This Row],[Land Value]])*('General Input Sheet'!$G$38/'General Input Sheet'!$G$43),Table1[[#This Row],[Total Construction Cost ($)]]+Table1[[#This Row],[Land Value]]),0)</f>
        <v>443697</v>
      </c>
      <c r="P2418" s="123" t="str" cm="1">
        <f t="array" ref="P2418">_xlfn.IFS(Table1[[#This Row],[Asset Class]]&lt;&gt;"Local","y",P$11=$E2418,"y",Table1[[#This Row],[Asset Class]]="Local","")</f>
        <v/>
      </c>
      <c r="Q2418" s="86" t="str" cm="1">
        <f t="array" ref="Q2418">_xlfn.IFS(Table1[[#This Row],[Asset Class]]&lt;&gt;"Local","y",Q$11=$E2418,"y",Table1[[#This Row],[Asset Class]]="Local","")</f>
        <v>y</v>
      </c>
      <c r="R2418" s="86" t="str" cm="1">
        <f t="array" ref="R2418">_xlfn.IFS(Table1[[#This Row],[Asset Class]]&lt;&gt;"Local","y",R$11=$E2418,"y",Table1[[#This Row],[Asset Class]]="Local","")</f>
        <v/>
      </c>
      <c r="S2418" s="341" t="str" cm="1">
        <f t="array" ref="S2418">_xlfn.IFS(Table1[[#This Row],[Asset Class]]&lt;&gt;"Local","y",S$11=$E2418,"y",Table1[[#This Row],[Asset Class]]="Local","")</f>
        <v/>
      </c>
      <c r="T2418" s="50"/>
      <c r="U2418" s="95" t="str">
        <f>IF(Table1[[#This Row],[Asset Class]]&lt;&gt;"Local",0.25,IF(P2418="y",1,""))</f>
        <v/>
      </c>
      <c r="V2418" s="415">
        <f>IF(Table1[[#This Row],[Asset Class]]&lt;&gt;"Local",0.25,IF(Q2418="y",1,""))</f>
        <v>1</v>
      </c>
      <c r="W2418" s="415" t="str">
        <f>IF(Table1[[#This Row],[Asset Class]]&lt;&gt;"Local",0.25,IF(R2418="y",1,""))</f>
        <v/>
      </c>
      <c r="X2418" s="415" t="str">
        <f>IF(Table1[[#This Row],[Asset Class]]&lt;&gt;"Local",0.25,IF(S2418="y",1,""))</f>
        <v/>
      </c>
      <c r="Y2418" s="95">
        <f t="shared" si="222"/>
        <v>1</v>
      </c>
      <c r="Z2418" s="50"/>
      <c r="AA2418" s="257" t="str">
        <f t="shared" si="223"/>
        <v/>
      </c>
      <c r="AB2418" s="258">
        <f t="shared" si="224"/>
        <v>443697</v>
      </c>
      <c r="AC2418" s="258" t="str">
        <f t="shared" si="225"/>
        <v/>
      </c>
      <c r="AD2418" s="258" t="str">
        <f t="shared" si="226"/>
        <v/>
      </c>
      <c r="AE2418" s="259">
        <f t="shared" si="227"/>
        <v>443697</v>
      </c>
    </row>
    <row r="2419" spans="1:31">
      <c r="A2419" s="26"/>
      <c r="B2419" s="210" t="s">
        <v>4232</v>
      </c>
      <c r="C2419" s="211" t="s">
        <v>4233</v>
      </c>
      <c r="D2419" s="211" t="s">
        <v>111</v>
      </c>
      <c r="E2419" s="211" t="s">
        <v>102</v>
      </c>
      <c r="F2419" s="241" t="s">
        <v>103</v>
      </c>
      <c r="G2419" s="357">
        <v>0.5</v>
      </c>
      <c r="H2419" s="360">
        <v>2252.8205900971279</v>
      </c>
      <c r="I2419" s="365">
        <v>143.96305955739601</v>
      </c>
      <c r="J2419" s="332">
        <f>Table1[[#This Row],[Embellishment Area (m2)]]*Table1[[#This Row],[Construction Unit Rate ($/m)]]*Table1[[#This Row],[Embellishment Area Factor]]</f>
        <v>162161.47239214042</v>
      </c>
      <c r="K2419" s="246">
        <v>0</v>
      </c>
      <c r="L2419" s="337">
        <v>39.027494808321961</v>
      </c>
      <c r="M2419" s="88">
        <f>Table1[[#This Row],[Size of land (m2)]]*Table1[[#This Row],[Land Unit Rate ($/m2)]]</f>
        <v>0</v>
      </c>
      <c r="N2419" s="244">
        <v>2021</v>
      </c>
      <c r="O2419" s="202">
        <f>ROUND(IF(Table1[[#This Row],[Valuation Year]]=2016,(Table1[[#This Row],[Total Construction Cost ($)]]+Table1[[#This Row],[Land Value]])*('General Input Sheet'!$G$38/'General Input Sheet'!$G$43),Table1[[#This Row],[Total Construction Cost ($)]]+Table1[[#This Row],[Land Value]]),0)</f>
        <v>162161</v>
      </c>
      <c r="P2419" s="123" t="str" cm="1">
        <f t="array" ref="P2419">_xlfn.IFS(Table1[[#This Row],[Asset Class]]&lt;&gt;"Local","y",P$11=$E2419,"y",Table1[[#This Row],[Asset Class]]="Local","")</f>
        <v/>
      </c>
      <c r="Q2419" s="86" t="str" cm="1">
        <f t="array" ref="Q2419">_xlfn.IFS(Table1[[#This Row],[Asset Class]]&lt;&gt;"Local","y",Q$11=$E2419,"y",Table1[[#This Row],[Asset Class]]="Local","")</f>
        <v/>
      </c>
      <c r="R2419" s="86" t="str" cm="1">
        <f t="array" ref="R2419">_xlfn.IFS(Table1[[#This Row],[Asset Class]]&lt;&gt;"Local","y",R$11=$E2419,"y",Table1[[#This Row],[Asset Class]]="Local","")</f>
        <v>y</v>
      </c>
      <c r="S2419" s="341" t="str" cm="1">
        <f t="array" ref="S2419">_xlfn.IFS(Table1[[#This Row],[Asset Class]]&lt;&gt;"Local","y",S$11=$E2419,"y",Table1[[#This Row],[Asset Class]]="Local","")</f>
        <v/>
      </c>
      <c r="T2419" s="50"/>
      <c r="U2419" s="95" t="str">
        <f>IF(Table1[[#This Row],[Asset Class]]&lt;&gt;"Local",0.25,IF(P2419="y",1,""))</f>
        <v/>
      </c>
      <c r="V2419" s="415" t="str">
        <f>IF(Table1[[#This Row],[Asset Class]]&lt;&gt;"Local",0.25,IF(Q2419="y",1,""))</f>
        <v/>
      </c>
      <c r="W2419" s="415">
        <f>IF(Table1[[#This Row],[Asset Class]]&lt;&gt;"Local",0.25,IF(R2419="y",1,""))</f>
        <v>1</v>
      </c>
      <c r="X2419" s="415" t="str">
        <f>IF(Table1[[#This Row],[Asset Class]]&lt;&gt;"Local",0.25,IF(S2419="y",1,""))</f>
        <v/>
      </c>
      <c r="Y2419" s="95">
        <f t="shared" si="222"/>
        <v>1</v>
      </c>
      <c r="Z2419" s="50"/>
      <c r="AA2419" s="257" t="str">
        <f t="shared" si="223"/>
        <v/>
      </c>
      <c r="AB2419" s="258" t="str">
        <f t="shared" si="224"/>
        <v/>
      </c>
      <c r="AC2419" s="258">
        <f t="shared" si="225"/>
        <v>162161</v>
      </c>
      <c r="AD2419" s="258" t="str">
        <f t="shared" si="226"/>
        <v/>
      </c>
      <c r="AE2419" s="259">
        <f t="shared" si="227"/>
        <v>162161</v>
      </c>
    </row>
    <row r="2420" spans="1:31">
      <c r="A2420" s="26"/>
      <c r="B2420" s="210" t="s">
        <v>4232</v>
      </c>
      <c r="C2420" s="211" t="s">
        <v>4234</v>
      </c>
      <c r="D2420" s="211" t="s">
        <v>111</v>
      </c>
      <c r="E2420" s="211" t="s">
        <v>102</v>
      </c>
      <c r="F2420" s="241" t="s">
        <v>108</v>
      </c>
      <c r="G2420" s="357">
        <v>0.5</v>
      </c>
      <c r="H2420" s="360">
        <v>1860.6683663971346</v>
      </c>
      <c r="I2420" s="365">
        <v>143.96305955739601</v>
      </c>
      <c r="J2420" s="332">
        <f>Table1[[#This Row],[Embellishment Area (m2)]]*Table1[[#This Row],[Construction Unit Rate ($/m)]]*Table1[[#This Row],[Embellishment Area Factor]]</f>
        <v>133933.75542409671</v>
      </c>
      <c r="K2420" s="246">
        <v>0</v>
      </c>
      <c r="L2420" s="337">
        <v>39.027494808321961</v>
      </c>
      <c r="M2420" s="88">
        <f>Table1[[#This Row],[Size of land (m2)]]*Table1[[#This Row],[Land Unit Rate ($/m2)]]</f>
        <v>0</v>
      </c>
      <c r="N2420" s="244">
        <v>2021</v>
      </c>
      <c r="O2420" s="202">
        <f>ROUND(IF(Table1[[#This Row],[Valuation Year]]=2016,(Table1[[#This Row],[Total Construction Cost ($)]]+Table1[[#This Row],[Land Value]])*('General Input Sheet'!$G$38/'General Input Sheet'!$G$43),Table1[[#This Row],[Total Construction Cost ($)]]+Table1[[#This Row],[Land Value]]),0)</f>
        <v>133934</v>
      </c>
      <c r="P2420" s="123" t="str" cm="1">
        <f t="array" ref="P2420">_xlfn.IFS(Table1[[#This Row],[Asset Class]]&lt;&gt;"Local","y",P$11=$E2420,"y",Table1[[#This Row],[Asset Class]]="Local","")</f>
        <v/>
      </c>
      <c r="Q2420" s="86" t="str" cm="1">
        <f t="array" ref="Q2420">_xlfn.IFS(Table1[[#This Row],[Asset Class]]&lt;&gt;"Local","y",Q$11=$E2420,"y",Table1[[#This Row],[Asset Class]]="Local","")</f>
        <v/>
      </c>
      <c r="R2420" s="86" t="str" cm="1">
        <f t="array" ref="R2420">_xlfn.IFS(Table1[[#This Row],[Asset Class]]&lt;&gt;"Local","y",R$11=$E2420,"y",Table1[[#This Row],[Asset Class]]="Local","")</f>
        <v>y</v>
      </c>
      <c r="S2420" s="341" t="str" cm="1">
        <f t="array" ref="S2420">_xlfn.IFS(Table1[[#This Row],[Asset Class]]&lt;&gt;"Local","y",S$11=$E2420,"y",Table1[[#This Row],[Asset Class]]="Local","")</f>
        <v/>
      </c>
      <c r="T2420" s="50"/>
      <c r="U2420" s="95" t="str">
        <f>IF(Table1[[#This Row],[Asset Class]]&lt;&gt;"Local",0.25,IF(P2420="y",1,""))</f>
        <v/>
      </c>
      <c r="V2420" s="415" t="str">
        <f>IF(Table1[[#This Row],[Asset Class]]&lt;&gt;"Local",0.25,IF(Q2420="y",1,""))</f>
        <v/>
      </c>
      <c r="W2420" s="415">
        <f>IF(Table1[[#This Row],[Asset Class]]&lt;&gt;"Local",0.25,IF(R2420="y",1,""))</f>
        <v>1</v>
      </c>
      <c r="X2420" s="415" t="str">
        <f>IF(Table1[[#This Row],[Asset Class]]&lt;&gt;"Local",0.25,IF(S2420="y",1,""))</f>
        <v/>
      </c>
      <c r="Y2420" s="95">
        <f t="shared" si="222"/>
        <v>1</v>
      </c>
      <c r="Z2420" s="50"/>
      <c r="AA2420" s="257" t="str">
        <f t="shared" si="223"/>
        <v/>
      </c>
      <c r="AB2420" s="258" t="str">
        <f t="shared" si="224"/>
        <v/>
      </c>
      <c r="AC2420" s="258">
        <f t="shared" si="225"/>
        <v>133934</v>
      </c>
      <c r="AD2420" s="258" t="str">
        <f t="shared" si="226"/>
        <v/>
      </c>
      <c r="AE2420" s="259">
        <f t="shared" si="227"/>
        <v>133934</v>
      </c>
    </row>
    <row r="2421" spans="1:31">
      <c r="A2421" s="26"/>
      <c r="B2421" s="210" t="s">
        <v>4235</v>
      </c>
      <c r="C2421" s="211" t="s">
        <v>4236</v>
      </c>
      <c r="D2421" s="211" t="s">
        <v>111</v>
      </c>
      <c r="E2421" s="211" t="s">
        <v>102</v>
      </c>
      <c r="F2421" s="241" t="s">
        <v>103</v>
      </c>
      <c r="G2421" s="357">
        <v>0.5</v>
      </c>
      <c r="H2421" s="360">
        <v>836.20946284558102</v>
      </c>
      <c r="I2421" s="365">
        <v>143.96305955739601</v>
      </c>
      <c r="J2421" s="332">
        <f>Table1[[#This Row],[Embellishment Area (m2)]]*Table1[[#This Row],[Construction Unit Rate ($/m)]]*Table1[[#This Row],[Embellishment Area Factor]]</f>
        <v>60191.636351048255</v>
      </c>
      <c r="K2421" s="246">
        <v>0</v>
      </c>
      <c r="L2421" s="337">
        <v>39.027494808321961</v>
      </c>
      <c r="M2421" s="88">
        <f>Table1[[#This Row],[Size of land (m2)]]*Table1[[#This Row],[Land Unit Rate ($/m2)]]</f>
        <v>0</v>
      </c>
      <c r="N2421" s="244">
        <v>2021</v>
      </c>
      <c r="O2421" s="202">
        <f>ROUND(IF(Table1[[#This Row],[Valuation Year]]=2016,(Table1[[#This Row],[Total Construction Cost ($)]]+Table1[[#This Row],[Land Value]])*('General Input Sheet'!$G$38/'General Input Sheet'!$G$43),Table1[[#This Row],[Total Construction Cost ($)]]+Table1[[#This Row],[Land Value]]),0)</f>
        <v>60192</v>
      </c>
      <c r="P2421" s="123" t="str" cm="1">
        <f t="array" ref="P2421">_xlfn.IFS(Table1[[#This Row],[Asset Class]]&lt;&gt;"Local","y",P$11=$E2421,"y",Table1[[#This Row],[Asset Class]]="Local","")</f>
        <v/>
      </c>
      <c r="Q2421" s="86" t="str" cm="1">
        <f t="array" ref="Q2421">_xlfn.IFS(Table1[[#This Row],[Asset Class]]&lt;&gt;"Local","y",Q$11=$E2421,"y",Table1[[#This Row],[Asset Class]]="Local","")</f>
        <v/>
      </c>
      <c r="R2421" s="86" t="str" cm="1">
        <f t="array" ref="R2421">_xlfn.IFS(Table1[[#This Row],[Asset Class]]&lt;&gt;"Local","y",R$11=$E2421,"y",Table1[[#This Row],[Asset Class]]="Local","")</f>
        <v>y</v>
      </c>
      <c r="S2421" s="341" t="str" cm="1">
        <f t="array" ref="S2421">_xlfn.IFS(Table1[[#This Row],[Asset Class]]&lt;&gt;"Local","y",S$11=$E2421,"y",Table1[[#This Row],[Asset Class]]="Local","")</f>
        <v/>
      </c>
      <c r="T2421" s="50"/>
      <c r="U2421" s="95" t="str">
        <f>IF(Table1[[#This Row],[Asset Class]]&lt;&gt;"Local",0.25,IF(P2421="y",1,""))</f>
        <v/>
      </c>
      <c r="V2421" s="415" t="str">
        <f>IF(Table1[[#This Row],[Asset Class]]&lt;&gt;"Local",0.25,IF(Q2421="y",1,""))</f>
        <v/>
      </c>
      <c r="W2421" s="415">
        <f>IF(Table1[[#This Row],[Asset Class]]&lt;&gt;"Local",0.25,IF(R2421="y",1,""))</f>
        <v>1</v>
      </c>
      <c r="X2421" s="415" t="str">
        <f>IF(Table1[[#This Row],[Asset Class]]&lt;&gt;"Local",0.25,IF(S2421="y",1,""))</f>
        <v/>
      </c>
      <c r="Y2421" s="95">
        <f t="shared" si="222"/>
        <v>1</v>
      </c>
      <c r="Z2421" s="50"/>
      <c r="AA2421" s="257" t="str">
        <f t="shared" si="223"/>
        <v/>
      </c>
      <c r="AB2421" s="258" t="str">
        <f t="shared" si="224"/>
        <v/>
      </c>
      <c r="AC2421" s="258">
        <f t="shared" si="225"/>
        <v>60192</v>
      </c>
      <c r="AD2421" s="258" t="str">
        <f t="shared" si="226"/>
        <v/>
      </c>
      <c r="AE2421" s="259">
        <f t="shared" si="227"/>
        <v>60192</v>
      </c>
    </row>
    <row r="2422" spans="1:31">
      <c r="A2422" s="26"/>
      <c r="B2422" s="210" t="s">
        <v>4237</v>
      </c>
      <c r="C2422" s="211" t="s">
        <v>4238</v>
      </c>
      <c r="D2422" s="211" t="s">
        <v>106</v>
      </c>
      <c r="E2422" s="211" t="s">
        <v>143</v>
      </c>
      <c r="F2422" s="241" t="s">
        <v>108</v>
      </c>
      <c r="G2422" s="357">
        <v>0.5</v>
      </c>
      <c r="H2422" s="360">
        <v>4283.8563370151141</v>
      </c>
      <c r="I2422" s="365">
        <v>406.79298511948269</v>
      </c>
      <c r="J2422" s="332">
        <f>Table1[[#This Row],[Embellishment Area (m2)]]*Table1[[#This Row],[Construction Unit Rate ($/m)]]*Table1[[#This Row],[Embellishment Area Factor]]</f>
        <v>871321.35357869545</v>
      </c>
      <c r="K2422" s="246">
        <v>0</v>
      </c>
      <c r="L2422" s="337">
        <v>77.249060510664719</v>
      </c>
      <c r="M2422" s="88">
        <f>Table1[[#This Row],[Size of land (m2)]]*Table1[[#This Row],[Land Unit Rate ($/m2)]]</f>
        <v>0</v>
      </c>
      <c r="N2422" s="244">
        <v>2021</v>
      </c>
      <c r="O2422" s="202">
        <f>ROUND(IF(Table1[[#This Row],[Valuation Year]]=2016,(Table1[[#This Row],[Total Construction Cost ($)]]+Table1[[#This Row],[Land Value]])*('General Input Sheet'!$G$38/'General Input Sheet'!$G$43),Table1[[#This Row],[Total Construction Cost ($)]]+Table1[[#This Row],[Land Value]]),0)</f>
        <v>871321</v>
      </c>
      <c r="P2422" s="123" t="str" cm="1">
        <f t="array" ref="P2422">_xlfn.IFS(Table1[[#This Row],[Asset Class]]&lt;&gt;"Local","y",P$11=$E2422,"y",Table1[[#This Row],[Asset Class]]="Local","")</f>
        <v>y</v>
      </c>
      <c r="Q2422" s="86" t="str" cm="1">
        <f t="array" ref="Q2422">_xlfn.IFS(Table1[[#This Row],[Asset Class]]&lt;&gt;"Local","y",Q$11=$E2422,"y",Table1[[#This Row],[Asset Class]]="Local","")</f>
        <v>y</v>
      </c>
      <c r="R2422" s="86" t="str" cm="1">
        <f t="array" ref="R2422">_xlfn.IFS(Table1[[#This Row],[Asset Class]]&lt;&gt;"Local","y",R$11=$E2422,"y",Table1[[#This Row],[Asset Class]]="Local","")</f>
        <v>y</v>
      </c>
      <c r="S2422" s="341" t="str" cm="1">
        <f t="array" ref="S2422">_xlfn.IFS(Table1[[#This Row],[Asset Class]]&lt;&gt;"Local","y",S$11=$E2422,"y",Table1[[#This Row],[Asset Class]]="Local","")</f>
        <v>y</v>
      </c>
      <c r="T2422" s="50"/>
      <c r="U2422" s="95">
        <f>IF(Table1[[#This Row],[Asset Class]]&lt;&gt;"Local",0.25,IF(P2422="y",1,""))</f>
        <v>0.25</v>
      </c>
      <c r="V2422" s="415">
        <f>IF(Table1[[#This Row],[Asset Class]]&lt;&gt;"Local",0.25,IF(Q2422="y",1,""))</f>
        <v>0.25</v>
      </c>
      <c r="W2422" s="415">
        <f>IF(Table1[[#This Row],[Asset Class]]&lt;&gt;"Local",0.25,IF(R2422="y",1,""))</f>
        <v>0.25</v>
      </c>
      <c r="X2422" s="415">
        <f>IF(Table1[[#This Row],[Asset Class]]&lt;&gt;"Local",0.25,IF(S2422="y",1,""))</f>
        <v>0.25</v>
      </c>
      <c r="Y2422" s="95">
        <f t="shared" si="222"/>
        <v>1</v>
      </c>
      <c r="Z2422" s="50"/>
      <c r="AA2422" s="257">
        <f t="shared" si="223"/>
        <v>217830.25</v>
      </c>
      <c r="AB2422" s="258">
        <f t="shared" si="224"/>
        <v>217830.25</v>
      </c>
      <c r="AC2422" s="258">
        <f t="shared" si="225"/>
        <v>217830.25</v>
      </c>
      <c r="AD2422" s="258">
        <f t="shared" si="226"/>
        <v>217830.25</v>
      </c>
      <c r="AE2422" s="259">
        <f t="shared" si="227"/>
        <v>871321</v>
      </c>
    </row>
    <row r="2423" spans="1:31">
      <c r="A2423" s="26"/>
      <c r="B2423" s="210" t="s">
        <v>4239</v>
      </c>
      <c r="C2423" s="211" t="s">
        <v>4240</v>
      </c>
      <c r="D2423" s="211" t="s">
        <v>111</v>
      </c>
      <c r="E2423" s="211" t="s">
        <v>102</v>
      </c>
      <c r="F2423" s="241" t="s">
        <v>103</v>
      </c>
      <c r="G2423" s="357">
        <v>0.5</v>
      </c>
      <c r="H2423" s="360">
        <v>3203.1309938212985</v>
      </c>
      <c r="I2423" s="365">
        <v>143.96305955739601</v>
      </c>
      <c r="J2423" s="332">
        <f>Table1[[#This Row],[Embellishment Area (m2)]]*Table1[[#This Row],[Construction Unit Rate ($/m)]]*Table1[[#This Row],[Embellishment Area Factor]]</f>
        <v>230566.26901681832</v>
      </c>
      <c r="K2423" s="246">
        <v>0</v>
      </c>
      <c r="L2423" s="337">
        <v>39.027494808321961</v>
      </c>
      <c r="M2423" s="88">
        <f>Table1[[#This Row],[Size of land (m2)]]*Table1[[#This Row],[Land Unit Rate ($/m2)]]</f>
        <v>0</v>
      </c>
      <c r="N2423" s="244">
        <v>2021</v>
      </c>
      <c r="O2423" s="202">
        <f>ROUND(IF(Table1[[#This Row],[Valuation Year]]=2016,(Table1[[#This Row],[Total Construction Cost ($)]]+Table1[[#This Row],[Land Value]])*('General Input Sheet'!$G$38/'General Input Sheet'!$G$43),Table1[[#This Row],[Total Construction Cost ($)]]+Table1[[#This Row],[Land Value]]),0)</f>
        <v>230566</v>
      </c>
      <c r="P2423" s="123" t="str" cm="1">
        <f t="array" ref="P2423">_xlfn.IFS(Table1[[#This Row],[Asset Class]]&lt;&gt;"Local","y",P$11=$E2423,"y",Table1[[#This Row],[Asset Class]]="Local","")</f>
        <v/>
      </c>
      <c r="Q2423" s="86" t="str" cm="1">
        <f t="array" ref="Q2423">_xlfn.IFS(Table1[[#This Row],[Asset Class]]&lt;&gt;"Local","y",Q$11=$E2423,"y",Table1[[#This Row],[Asset Class]]="Local","")</f>
        <v/>
      </c>
      <c r="R2423" s="86" t="str" cm="1">
        <f t="array" ref="R2423">_xlfn.IFS(Table1[[#This Row],[Asset Class]]&lt;&gt;"Local","y",R$11=$E2423,"y",Table1[[#This Row],[Asset Class]]="Local","")</f>
        <v>y</v>
      </c>
      <c r="S2423" s="341" t="str" cm="1">
        <f t="array" ref="S2423">_xlfn.IFS(Table1[[#This Row],[Asset Class]]&lt;&gt;"Local","y",S$11=$E2423,"y",Table1[[#This Row],[Asset Class]]="Local","")</f>
        <v/>
      </c>
      <c r="T2423" s="50"/>
      <c r="U2423" s="95" t="str">
        <f>IF(Table1[[#This Row],[Asset Class]]&lt;&gt;"Local",0.25,IF(P2423="y",1,""))</f>
        <v/>
      </c>
      <c r="V2423" s="415" t="str">
        <f>IF(Table1[[#This Row],[Asset Class]]&lt;&gt;"Local",0.25,IF(Q2423="y",1,""))</f>
        <v/>
      </c>
      <c r="W2423" s="415">
        <f>IF(Table1[[#This Row],[Asset Class]]&lt;&gt;"Local",0.25,IF(R2423="y",1,""))</f>
        <v>1</v>
      </c>
      <c r="X2423" s="415" t="str">
        <f>IF(Table1[[#This Row],[Asset Class]]&lt;&gt;"Local",0.25,IF(S2423="y",1,""))</f>
        <v/>
      </c>
      <c r="Y2423" s="95">
        <f t="shared" si="222"/>
        <v>1</v>
      </c>
      <c r="Z2423" s="50"/>
      <c r="AA2423" s="257" t="str">
        <f t="shared" si="223"/>
        <v/>
      </c>
      <c r="AB2423" s="258" t="str">
        <f t="shared" si="224"/>
        <v/>
      </c>
      <c r="AC2423" s="258">
        <f t="shared" si="225"/>
        <v>230566</v>
      </c>
      <c r="AD2423" s="258" t="str">
        <f t="shared" si="226"/>
        <v/>
      </c>
      <c r="AE2423" s="259">
        <f t="shared" si="227"/>
        <v>230566</v>
      </c>
    </row>
    <row r="2424" spans="1:31">
      <c r="A2424" s="26"/>
      <c r="B2424" s="210" t="s">
        <v>4241</v>
      </c>
      <c r="C2424" s="211" t="s">
        <v>4242</v>
      </c>
      <c r="D2424" s="211" t="s">
        <v>111</v>
      </c>
      <c r="E2424" s="211" t="s">
        <v>107</v>
      </c>
      <c r="F2424" s="241" t="s">
        <v>103</v>
      </c>
      <c r="G2424" s="357">
        <v>0.5</v>
      </c>
      <c r="H2424" s="360">
        <v>2546.145715766861</v>
      </c>
      <c r="I2424" s="365">
        <v>111.62041035606889</v>
      </c>
      <c r="J2424" s="332">
        <f>Table1[[#This Row],[Embellishment Area (m2)]]*Table1[[#This Row],[Construction Unit Rate ($/m)]]*Table1[[#This Row],[Embellishment Area Factor]]</f>
        <v>142100.91481012187</v>
      </c>
      <c r="K2424" s="246">
        <v>0</v>
      </c>
      <c r="L2424" s="337">
        <v>66.125722619436161</v>
      </c>
      <c r="M2424" s="88">
        <f>Table1[[#This Row],[Size of land (m2)]]*Table1[[#This Row],[Land Unit Rate ($/m2)]]</f>
        <v>0</v>
      </c>
      <c r="N2424" s="244">
        <v>2021</v>
      </c>
      <c r="O2424" s="202">
        <f>ROUND(IF(Table1[[#This Row],[Valuation Year]]=2016,(Table1[[#This Row],[Total Construction Cost ($)]]+Table1[[#This Row],[Land Value]])*('General Input Sheet'!$G$38/'General Input Sheet'!$G$43),Table1[[#This Row],[Total Construction Cost ($)]]+Table1[[#This Row],[Land Value]]),0)</f>
        <v>142101</v>
      </c>
      <c r="P2424" s="123" t="str" cm="1">
        <f t="array" ref="P2424">_xlfn.IFS(Table1[[#This Row],[Asset Class]]&lt;&gt;"Local","y",P$11=$E2424,"y",Table1[[#This Row],[Asset Class]]="Local","")</f>
        <v>y</v>
      </c>
      <c r="Q2424" s="86" t="str" cm="1">
        <f t="array" ref="Q2424">_xlfn.IFS(Table1[[#This Row],[Asset Class]]&lt;&gt;"Local","y",Q$11=$E2424,"y",Table1[[#This Row],[Asset Class]]="Local","")</f>
        <v/>
      </c>
      <c r="R2424" s="86" t="str" cm="1">
        <f t="array" ref="R2424">_xlfn.IFS(Table1[[#This Row],[Asset Class]]&lt;&gt;"Local","y",R$11=$E2424,"y",Table1[[#This Row],[Asset Class]]="Local","")</f>
        <v/>
      </c>
      <c r="S2424" s="341" t="str" cm="1">
        <f t="array" ref="S2424">_xlfn.IFS(Table1[[#This Row],[Asset Class]]&lt;&gt;"Local","y",S$11=$E2424,"y",Table1[[#This Row],[Asset Class]]="Local","")</f>
        <v/>
      </c>
      <c r="T2424" s="50"/>
      <c r="U2424" s="95">
        <f>IF(Table1[[#This Row],[Asset Class]]&lt;&gt;"Local",0.25,IF(P2424="y",1,""))</f>
        <v>1</v>
      </c>
      <c r="V2424" s="415" t="str">
        <f>IF(Table1[[#This Row],[Asset Class]]&lt;&gt;"Local",0.25,IF(Q2424="y",1,""))</f>
        <v/>
      </c>
      <c r="W2424" s="415" t="str">
        <f>IF(Table1[[#This Row],[Asset Class]]&lt;&gt;"Local",0.25,IF(R2424="y",1,""))</f>
        <v/>
      </c>
      <c r="X2424" s="415" t="str">
        <f>IF(Table1[[#This Row],[Asset Class]]&lt;&gt;"Local",0.25,IF(S2424="y",1,""))</f>
        <v/>
      </c>
      <c r="Y2424" s="95">
        <f t="shared" si="222"/>
        <v>1</v>
      </c>
      <c r="Z2424" s="50"/>
      <c r="AA2424" s="257">
        <f t="shared" si="223"/>
        <v>142101</v>
      </c>
      <c r="AB2424" s="258" t="str">
        <f t="shared" si="224"/>
        <v/>
      </c>
      <c r="AC2424" s="258" t="str">
        <f t="shared" si="225"/>
        <v/>
      </c>
      <c r="AD2424" s="258" t="str">
        <f t="shared" si="226"/>
        <v/>
      </c>
      <c r="AE2424" s="259">
        <f t="shared" si="227"/>
        <v>142101</v>
      </c>
    </row>
    <row r="2425" spans="1:31">
      <c r="A2425" s="26"/>
      <c r="B2425" s="210" t="s">
        <v>4243</v>
      </c>
      <c r="C2425" s="211" t="s">
        <v>4244</v>
      </c>
      <c r="D2425" s="211" t="s">
        <v>111</v>
      </c>
      <c r="E2425" s="211" t="s">
        <v>107</v>
      </c>
      <c r="F2425" s="241" t="s">
        <v>103</v>
      </c>
      <c r="G2425" s="357">
        <v>0.5</v>
      </c>
      <c r="H2425" s="360">
        <v>2110.6215326785245</v>
      </c>
      <c r="I2425" s="365">
        <v>111.62041035606889</v>
      </c>
      <c r="J2425" s="332">
        <f>Table1[[#This Row],[Embellishment Area (m2)]]*Table1[[#This Row],[Construction Unit Rate ($/m)]]*Table1[[#This Row],[Embellishment Area Factor]]</f>
        <v>117794.22079196598</v>
      </c>
      <c r="K2425" s="246">
        <v>0</v>
      </c>
      <c r="L2425" s="337">
        <v>66.125722619436161</v>
      </c>
      <c r="M2425" s="88">
        <f>Table1[[#This Row],[Size of land (m2)]]*Table1[[#This Row],[Land Unit Rate ($/m2)]]</f>
        <v>0</v>
      </c>
      <c r="N2425" s="244">
        <v>2021</v>
      </c>
      <c r="O2425" s="202">
        <f>ROUND(IF(Table1[[#This Row],[Valuation Year]]=2016,(Table1[[#This Row],[Total Construction Cost ($)]]+Table1[[#This Row],[Land Value]])*('General Input Sheet'!$G$38/'General Input Sheet'!$G$43),Table1[[#This Row],[Total Construction Cost ($)]]+Table1[[#This Row],[Land Value]]),0)</f>
        <v>117794</v>
      </c>
      <c r="P2425" s="123" t="str" cm="1">
        <f t="array" ref="P2425">_xlfn.IFS(Table1[[#This Row],[Asset Class]]&lt;&gt;"Local","y",P$11=$E2425,"y",Table1[[#This Row],[Asset Class]]="Local","")</f>
        <v>y</v>
      </c>
      <c r="Q2425" s="86" t="str" cm="1">
        <f t="array" ref="Q2425">_xlfn.IFS(Table1[[#This Row],[Asset Class]]&lt;&gt;"Local","y",Q$11=$E2425,"y",Table1[[#This Row],[Asset Class]]="Local","")</f>
        <v/>
      </c>
      <c r="R2425" s="86" t="str" cm="1">
        <f t="array" ref="R2425">_xlfn.IFS(Table1[[#This Row],[Asset Class]]&lt;&gt;"Local","y",R$11=$E2425,"y",Table1[[#This Row],[Asset Class]]="Local","")</f>
        <v/>
      </c>
      <c r="S2425" s="341" t="str" cm="1">
        <f t="array" ref="S2425">_xlfn.IFS(Table1[[#This Row],[Asset Class]]&lt;&gt;"Local","y",S$11=$E2425,"y",Table1[[#This Row],[Asset Class]]="Local","")</f>
        <v/>
      </c>
      <c r="T2425" s="50"/>
      <c r="U2425" s="95">
        <f>IF(Table1[[#This Row],[Asset Class]]&lt;&gt;"Local",0.25,IF(P2425="y",1,""))</f>
        <v>1</v>
      </c>
      <c r="V2425" s="415" t="str">
        <f>IF(Table1[[#This Row],[Asset Class]]&lt;&gt;"Local",0.25,IF(Q2425="y",1,""))</f>
        <v/>
      </c>
      <c r="W2425" s="415" t="str">
        <f>IF(Table1[[#This Row],[Asset Class]]&lt;&gt;"Local",0.25,IF(R2425="y",1,""))</f>
        <v/>
      </c>
      <c r="X2425" s="415" t="str">
        <f>IF(Table1[[#This Row],[Asset Class]]&lt;&gt;"Local",0.25,IF(S2425="y",1,""))</f>
        <v/>
      </c>
      <c r="Y2425" s="95">
        <f t="shared" si="222"/>
        <v>1</v>
      </c>
      <c r="Z2425" s="50"/>
      <c r="AA2425" s="257">
        <f t="shared" si="223"/>
        <v>117794</v>
      </c>
      <c r="AB2425" s="258" t="str">
        <f t="shared" si="224"/>
        <v/>
      </c>
      <c r="AC2425" s="258" t="str">
        <f t="shared" si="225"/>
        <v/>
      </c>
      <c r="AD2425" s="258" t="str">
        <f t="shared" si="226"/>
        <v/>
      </c>
      <c r="AE2425" s="259">
        <f t="shared" si="227"/>
        <v>117794</v>
      </c>
    </row>
    <row r="2426" spans="1:31">
      <c r="A2426" s="26"/>
      <c r="B2426" s="210" t="s">
        <v>4245</v>
      </c>
      <c r="C2426" s="211" t="s">
        <v>4246</v>
      </c>
      <c r="D2426" s="211" t="s">
        <v>111</v>
      </c>
      <c r="E2426" s="211" t="s">
        <v>143</v>
      </c>
      <c r="F2426" s="241" t="s">
        <v>108</v>
      </c>
      <c r="G2426" s="357">
        <v>0.5</v>
      </c>
      <c r="H2426" s="360">
        <v>6016.3987304156099</v>
      </c>
      <c r="I2426" s="365">
        <v>115.6419902144599</v>
      </c>
      <c r="J2426" s="332">
        <f>Table1[[#This Row],[Embellishment Area (m2)]]*Table1[[#This Row],[Construction Unit Rate ($/m)]]*Table1[[#This Row],[Embellishment Area Factor]]</f>
        <v>347874.16155450547</v>
      </c>
      <c r="K2426" s="246">
        <v>0</v>
      </c>
      <c r="L2426" s="337">
        <v>85.331826959272703</v>
      </c>
      <c r="M2426" s="88">
        <f>Table1[[#This Row],[Size of land (m2)]]*Table1[[#This Row],[Land Unit Rate ($/m2)]]</f>
        <v>0</v>
      </c>
      <c r="N2426" s="244">
        <v>2021</v>
      </c>
      <c r="O2426" s="202">
        <f>ROUND(IF(Table1[[#This Row],[Valuation Year]]=2016,(Table1[[#This Row],[Total Construction Cost ($)]]+Table1[[#This Row],[Land Value]])*('General Input Sheet'!$G$38/'General Input Sheet'!$G$43),Table1[[#This Row],[Total Construction Cost ($)]]+Table1[[#This Row],[Land Value]]),0)</f>
        <v>347874</v>
      </c>
      <c r="P2426" s="123" t="str" cm="1">
        <f t="array" ref="P2426">_xlfn.IFS(Table1[[#This Row],[Asset Class]]&lt;&gt;"Local","y",P$11=$E2426,"y",Table1[[#This Row],[Asset Class]]="Local","")</f>
        <v/>
      </c>
      <c r="Q2426" s="86" t="str" cm="1">
        <f t="array" ref="Q2426">_xlfn.IFS(Table1[[#This Row],[Asset Class]]&lt;&gt;"Local","y",Q$11=$E2426,"y",Table1[[#This Row],[Asset Class]]="Local","")</f>
        <v>y</v>
      </c>
      <c r="R2426" s="86" t="str" cm="1">
        <f t="array" ref="R2426">_xlfn.IFS(Table1[[#This Row],[Asset Class]]&lt;&gt;"Local","y",R$11=$E2426,"y",Table1[[#This Row],[Asset Class]]="Local","")</f>
        <v/>
      </c>
      <c r="S2426" s="341" t="str" cm="1">
        <f t="array" ref="S2426">_xlfn.IFS(Table1[[#This Row],[Asset Class]]&lt;&gt;"Local","y",S$11=$E2426,"y",Table1[[#This Row],[Asset Class]]="Local","")</f>
        <v/>
      </c>
      <c r="T2426" s="50"/>
      <c r="U2426" s="95" t="str">
        <f>IF(Table1[[#This Row],[Asset Class]]&lt;&gt;"Local",0.25,IF(P2426="y",1,""))</f>
        <v/>
      </c>
      <c r="V2426" s="415">
        <f>IF(Table1[[#This Row],[Asset Class]]&lt;&gt;"Local",0.25,IF(Q2426="y",1,""))</f>
        <v>1</v>
      </c>
      <c r="W2426" s="415" t="str">
        <f>IF(Table1[[#This Row],[Asset Class]]&lt;&gt;"Local",0.25,IF(R2426="y",1,""))</f>
        <v/>
      </c>
      <c r="X2426" s="415" t="str">
        <f>IF(Table1[[#This Row],[Asset Class]]&lt;&gt;"Local",0.25,IF(S2426="y",1,""))</f>
        <v/>
      </c>
      <c r="Y2426" s="95">
        <f t="shared" si="222"/>
        <v>1</v>
      </c>
      <c r="Z2426" s="50"/>
      <c r="AA2426" s="257" t="str">
        <f t="shared" si="223"/>
        <v/>
      </c>
      <c r="AB2426" s="258">
        <f t="shared" si="224"/>
        <v>347874</v>
      </c>
      <c r="AC2426" s="258" t="str">
        <f t="shared" si="225"/>
        <v/>
      </c>
      <c r="AD2426" s="258" t="str">
        <f t="shared" si="226"/>
        <v/>
      </c>
      <c r="AE2426" s="259">
        <f t="shared" si="227"/>
        <v>347874</v>
      </c>
    </row>
    <row r="2427" spans="1:31">
      <c r="A2427" s="26"/>
      <c r="B2427" s="210" t="s">
        <v>4247</v>
      </c>
      <c r="C2427" s="211" t="s">
        <v>4248</v>
      </c>
      <c r="D2427" s="211" t="s">
        <v>101</v>
      </c>
      <c r="E2427" s="211" t="s">
        <v>143</v>
      </c>
      <c r="F2427" s="241" t="s">
        <v>103</v>
      </c>
      <c r="G2427" s="357">
        <v>0.5</v>
      </c>
      <c r="H2427" s="360">
        <v>9935.2758276770455</v>
      </c>
      <c r="I2427" s="365">
        <v>236.89696198394208</v>
      </c>
      <c r="J2427" s="332">
        <f>Table1[[#This Row],[Embellishment Area (m2)]]*Table1[[#This Row],[Construction Unit Rate ($/m)]]*Table1[[#This Row],[Embellishment Area Factor]]</f>
        <v>1176818.3300245937</v>
      </c>
      <c r="K2427" s="246">
        <v>19870.551655354091</v>
      </c>
      <c r="L2427" s="337">
        <v>76.269268802397988</v>
      </c>
      <c r="M2427" s="88">
        <f>Table1[[#This Row],[Size of land (m2)]]*Table1[[#This Row],[Land Unit Rate ($/m2)]]</f>
        <v>1515512.4454541355</v>
      </c>
      <c r="N2427" s="244">
        <v>2021</v>
      </c>
      <c r="O2427" s="202">
        <f>ROUND(IF(Table1[[#This Row],[Valuation Year]]=2016,(Table1[[#This Row],[Total Construction Cost ($)]]+Table1[[#This Row],[Land Value]])*('General Input Sheet'!$G$38/'General Input Sheet'!$G$43),Table1[[#This Row],[Total Construction Cost ($)]]+Table1[[#This Row],[Land Value]]),0)</f>
        <v>2692331</v>
      </c>
      <c r="P2427" s="123" t="str" cm="1">
        <f t="array" ref="P2427">_xlfn.IFS(Table1[[#This Row],[Asset Class]]&lt;&gt;"Local","y",P$11=$E2427,"y",Table1[[#This Row],[Asset Class]]="Local","")</f>
        <v>y</v>
      </c>
      <c r="Q2427" s="86" t="str" cm="1">
        <f t="array" ref="Q2427">_xlfn.IFS(Table1[[#This Row],[Asset Class]]&lt;&gt;"Local","y",Q$11=$E2427,"y",Table1[[#This Row],[Asset Class]]="Local","")</f>
        <v>y</v>
      </c>
      <c r="R2427" s="86" t="str" cm="1">
        <f t="array" ref="R2427">_xlfn.IFS(Table1[[#This Row],[Asset Class]]&lt;&gt;"Local","y",R$11=$E2427,"y",Table1[[#This Row],[Asset Class]]="Local","")</f>
        <v>y</v>
      </c>
      <c r="S2427" s="341" t="str" cm="1">
        <f t="array" ref="S2427">_xlfn.IFS(Table1[[#This Row],[Asset Class]]&lt;&gt;"Local","y",S$11=$E2427,"y",Table1[[#This Row],[Asset Class]]="Local","")</f>
        <v>y</v>
      </c>
      <c r="T2427" s="50"/>
      <c r="U2427" s="95">
        <f>IF(Table1[[#This Row],[Asset Class]]&lt;&gt;"Local",0.25,IF(P2427="y",1,""))</f>
        <v>0.25</v>
      </c>
      <c r="V2427" s="415">
        <f>IF(Table1[[#This Row],[Asset Class]]&lt;&gt;"Local",0.25,IF(Q2427="y",1,""))</f>
        <v>0.25</v>
      </c>
      <c r="W2427" s="415">
        <f>IF(Table1[[#This Row],[Asset Class]]&lt;&gt;"Local",0.25,IF(R2427="y",1,""))</f>
        <v>0.25</v>
      </c>
      <c r="X2427" s="415">
        <f>IF(Table1[[#This Row],[Asset Class]]&lt;&gt;"Local",0.25,IF(S2427="y",1,""))</f>
        <v>0.25</v>
      </c>
      <c r="Y2427" s="95">
        <f t="shared" si="222"/>
        <v>1</v>
      </c>
      <c r="Z2427" s="50"/>
      <c r="AA2427" s="257">
        <f t="shared" si="223"/>
        <v>673082.75</v>
      </c>
      <c r="AB2427" s="258">
        <f t="shared" si="224"/>
        <v>673082.75</v>
      </c>
      <c r="AC2427" s="258">
        <f t="shared" si="225"/>
        <v>673082.75</v>
      </c>
      <c r="AD2427" s="258">
        <f t="shared" si="226"/>
        <v>673082.75</v>
      </c>
      <c r="AE2427" s="259">
        <f t="shared" si="227"/>
        <v>2692331</v>
      </c>
    </row>
    <row r="2428" spans="1:31">
      <c r="A2428" s="26"/>
      <c r="B2428" s="210" t="s">
        <v>4247</v>
      </c>
      <c r="C2428" s="211" t="s">
        <v>4249</v>
      </c>
      <c r="D2428" s="211" t="s">
        <v>101</v>
      </c>
      <c r="E2428" s="211" t="s">
        <v>143</v>
      </c>
      <c r="F2428" s="241" t="s">
        <v>108</v>
      </c>
      <c r="G2428" s="357">
        <v>0.5</v>
      </c>
      <c r="H2428" s="360">
        <v>2532.0870306677666</v>
      </c>
      <c r="I2428" s="365">
        <v>236.89696198394208</v>
      </c>
      <c r="J2428" s="332">
        <f>Table1[[#This Row],[Embellishment Area (m2)]]*Table1[[#This Row],[Construction Unit Rate ($/m)]]*Table1[[#This Row],[Embellishment Area Factor]]</f>
        <v>299921.86252206733</v>
      </c>
      <c r="K2428" s="246">
        <v>5064.1740613355332</v>
      </c>
      <c r="L2428" s="337">
        <v>76.269268802397988</v>
      </c>
      <c r="M2428" s="88">
        <f>Table1[[#This Row],[Size of land (m2)]]*Table1[[#This Row],[Land Unit Rate ($/m2)]]</f>
        <v>386240.85274613131</v>
      </c>
      <c r="N2428" s="244">
        <v>2021</v>
      </c>
      <c r="O2428" s="202">
        <f>ROUND(IF(Table1[[#This Row],[Valuation Year]]=2016,(Table1[[#This Row],[Total Construction Cost ($)]]+Table1[[#This Row],[Land Value]])*('General Input Sheet'!$G$38/'General Input Sheet'!$G$43),Table1[[#This Row],[Total Construction Cost ($)]]+Table1[[#This Row],[Land Value]]),0)</f>
        <v>686163</v>
      </c>
      <c r="P2428" s="123" t="str" cm="1">
        <f t="array" ref="P2428">_xlfn.IFS(Table1[[#This Row],[Asset Class]]&lt;&gt;"Local","y",P$11=$E2428,"y",Table1[[#This Row],[Asset Class]]="Local","")</f>
        <v>y</v>
      </c>
      <c r="Q2428" s="86" t="str" cm="1">
        <f t="array" ref="Q2428">_xlfn.IFS(Table1[[#This Row],[Asset Class]]&lt;&gt;"Local","y",Q$11=$E2428,"y",Table1[[#This Row],[Asset Class]]="Local","")</f>
        <v>y</v>
      </c>
      <c r="R2428" s="86" t="str" cm="1">
        <f t="array" ref="R2428">_xlfn.IFS(Table1[[#This Row],[Asset Class]]&lt;&gt;"Local","y",R$11=$E2428,"y",Table1[[#This Row],[Asset Class]]="Local","")</f>
        <v>y</v>
      </c>
      <c r="S2428" s="341" t="str" cm="1">
        <f t="array" ref="S2428">_xlfn.IFS(Table1[[#This Row],[Asset Class]]&lt;&gt;"Local","y",S$11=$E2428,"y",Table1[[#This Row],[Asset Class]]="Local","")</f>
        <v>y</v>
      </c>
      <c r="T2428" s="50"/>
      <c r="U2428" s="95">
        <f>IF(Table1[[#This Row],[Asset Class]]&lt;&gt;"Local",0.25,IF(P2428="y",1,""))</f>
        <v>0.25</v>
      </c>
      <c r="V2428" s="415">
        <f>IF(Table1[[#This Row],[Asset Class]]&lt;&gt;"Local",0.25,IF(Q2428="y",1,""))</f>
        <v>0.25</v>
      </c>
      <c r="W2428" s="415">
        <f>IF(Table1[[#This Row],[Asset Class]]&lt;&gt;"Local",0.25,IF(R2428="y",1,""))</f>
        <v>0.25</v>
      </c>
      <c r="X2428" s="415">
        <f>IF(Table1[[#This Row],[Asset Class]]&lt;&gt;"Local",0.25,IF(S2428="y",1,""))</f>
        <v>0.25</v>
      </c>
      <c r="Y2428" s="95">
        <f t="shared" si="222"/>
        <v>1</v>
      </c>
      <c r="Z2428" s="50"/>
      <c r="AA2428" s="257">
        <f t="shared" si="223"/>
        <v>171540.75</v>
      </c>
      <c r="AB2428" s="258">
        <f t="shared" si="224"/>
        <v>171540.75</v>
      </c>
      <c r="AC2428" s="258">
        <f t="shared" si="225"/>
        <v>171540.75</v>
      </c>
      <c r="AD2428" s="258">
        <f t="shared" si="226"/>
        <v>171540.75</v>
      </c>
      <c r="AE2428" s="259">
        <f t="shared" si="227"/>
        <v>686163</v>
      </c>
    </row>
    <row r="2429" spans="1:31">
      <c r="A2429" s="26"/>
      <c r="B2429" s="210" t="s">
        <v>4247</v>
      </c>
      <c r="C2429" s="211" t="s">
        <v>4250</v>
      </c>
      <c r="D2429" s="211" t="s">
        <v>101</v>
      </c>
      <c r="E2429" s="211" t="s">
        <v>143</v>
      </c>
      <c r="F2429" s="241" t="s">
        <v>103</v>
      </c>
      <c r="G2429" s="357">
        <v>0.5</v>
      </c>
      <c r="H2429" s="360">
        <v>5948.5153100993648</v>
      </c>
      <c r="I2429" s="365">
        <v>236.89696198394208</v>
      </c>
      <c r="J2429" s="332">
        <f>Table1[[#This Row],[Embellishment Area (m2)]]*Table1[[#This Row],[Construction Unit Rate ($/m)]]*Table1[[#This Row],[Embellishment Area Factor]]</f>
        <v>704592.60263875336</v>
      </c>
      <c r="K2429" s="246">
        <v>11897.03062019873</v>
      </c>
      <c r="L2429" s="337">
        <v>76.269268802397988</v>
      </c>
      <c r="M2429" s="88">
        <f>Table1[[#This Row],[Size of land (m2)]]*Table1[[#This Row],[Land Unit Rate ($/m2)]]</f>
        <v>907377.82632229652</v>
      </c>
      <c r="N2429" s="244">
        <v>2021</v>
      </c>
      <c r="O2429" s="202">
        <f>ROUND(IF(Table1[[#This Row],[Valuation Year]]=2016,(Table1[[#This Row],[Total Construction Cost ($)]]+Table1[[#This Row],[Land Value]])*('General Input Sheet'!$G$38/'General Input Sheet'!$G$43),Table1[[#This Row],[Total Construction Cost ($)]]+Table1[[#This Row],[Land Value]]),0)</f>
        <v>1611970</v>
      </c>
      <c r="P2429" s="123" t="str" cm="1">
        <f t="array" ref="P2429">_xlfn.IFS(Table1[[#This Row],[Asset Class]]&lt;&gt;"Local","y",P$11=$E2429,"y",Table1[[#This Row],[Asset Class]]="Local","")</f>
        <v>y</v>
      </c>
      <c r="Q2429" s="86" t="str" cm="1">
        <f t="array" ref="Q2429">_xlfn.IFS(Table1[[#This Row],[Asset Class]]&lt;&gt;"Local","y",Q$11=$E2429,"y",Table1[[#This Row],[Asset Class]]="Local","")</f>
        <v>y</v>
      </c>
      <c r="R2429" s="86" t="str" cm="1">
        <f t="array" ref="R2429">_xlfn.IFS(Table1[[#This Row],[Asset Class]]&lt;&gt;"Local","y",R$11=$E2429,"y",Table1[[#This Row],[Asset Class]]="Local","")</f>
        <v>y</v>
      </c>
      <c r="S2429" s="341" t="str" cm="1">
        <f t="array" ref="S2429">_xlfn.IFS(Table1[[#This Row],[Asset Class]]&lt;&gt;"Local","y",S$11=$E2429,"y",Table1[[#This Row],[Asset Class]]="Local","")</f>
        <v>y</v>
      </c>
      <c r="T2429" s="50"/>
      <c r="U2429" s="95">
        <f>IF(Table1[[#This Row],[Asset Class]]&lt;&gt;"Local",0.25,IF(P2429="y",1,""))</f>
        <v>0.25</v>
      </c>
      <c r="V2429" s="415">
        <f>IF(Table1[[#This Row],[Asset Class]]&lt;&gt;"Local",0.25,IF(Q2429="y",1,""))</f>
        <v>0.25</v>
      </c>
      <c r="W2429" s="415">
        <f>IF(Table1[[#This Row],[Asset Class]]&lt;&gt;"Local",0.25,IF(R2429="y",1,""))</f>
        <v>0.25</v>
      </c>
      <c r="X2429" s="415">
        <f>IF(Table1[[#This Row],[Asset Class]]&lt;&gt;"Local",0.25,IF(S2429="y",1,""))</f>
        <v>0.25</v>
      </c>
      <c r="Y2429" s="95">
        <f t="shared" si="222"/>
        <v>1</v>
      </c>
      <c r="Z2429" s="50"/>
      <c r="AA2429" s="257">
        <f t="shared" si="223"/>
        <v>402992.5</v>
      </c>
      <c r="AB2429" s="258">
        <f t="shared" si="224"/>
        <v>402992.5</v>
      </c>
      <c r="AC2429" s="258">
        <f t="shared" si="225"/>
        <v>402992.5</v>
      </c>
      <c r="AD2429" s="258">
        <f t="shared" si="226"/>
        <v>402992.5</v>
      </c>
      <c r="AE2429" s="259">
        <f t="shared" si="227"/>
        <v>1611970</v>
      </c>
    </row>
    <row r="2430" spans="1:31">
      <c r="A2430" s="26"/>
      <c r="B2430" s="210" t="s">
        <v>4251</v>
      </c>
      <c r="C2430" s="211" t="s">
        <v>4252</v>
      </c>
      <c r="D2430" s="211" t="s">
        <v>111</v>
      </c>
      <c r="E2430" s="211" t="s">
        <v>102</v>
      </c>
      <c r="F2430" s="241" t="s">
        <v>103</v>
      </c>
      <c r="G2430" s="357">
        <v>0.5</v>
      </c>
      <c r="H2430" s="360">
        <v>695.41195783926753</v>
      </c>
      <c r="I2430" s="365">
        <v>143.96305955739601</v>
      </c>
      <c r="J2430" s="332">
        <f>Table1[[#This Row],[Embellishment Area (m2)]]*Table1[[#This Row],[Construction Unit Rate ($/m)]]*Table1[[#This Row],[Embellishment Area Factor]]</f>
        <v>50056.816551669915</v>
      </c>
      <c r="K2430" s="246">
        <v>0</v>
      </c>
      <c r="L2430" s="337">
        <v>39.027494808321961</v>
      </c>
      <c r="M2430" s="88">
        <f>Table1[[#This Row],[Size of land (m2)]]*Table1[[#This Row],[Land Unit Rate ($/m2)]]</f>
        <v>0</v>
      </c>
      <c r="N2430" s="244">
        <v>2021</v>
      </c>
      <c r="O2430" s="202">
        <f>ROUND(IF(Table1[[#This Row],[Valuation Year]]=2016,(Table1[[#This Row],[Total Construction Cost ($)]]+Table1[[#This Row],[Land Value]])*('General Input Sheet'!$G$38/'General Input Sheet'!$G$43),Table1[[#This Row],[Total Construction Cost ($)]]+Table1[[#This Row],[Land Value]]),0)</f>
        <v>50057</v>
      </c>
      <c r="P2430" s="123" t="str" cm="1">
        <f t="array" ref="P2430">_xlfn.IFS(Table1[[#This Row],[Asset Class]]&lt;&gt;"Local","y",P$11=$E2430,"y",Table1[[#This Row],[Asset Class]]="Local","")</f>
        <v/>
      </c>
      <c r="Q2430" s="86" t="str" cm="1">
        <f t="array" ref="Q2430">_xlfn.IFS(Table1[[#This Row],[Asset Class]]&lt;&gt;"Local","y",Q$11=$E2430,"y",Table1[[#This Row],[Asset Class]]="Local","")</f>
        <v/>
      </c>
      <c r="R2430" s="86" t="str" cm="1">
        <f t="array" ref="R2430">_xlfn.IFS(Table1[[#This Row],[Asset Class]]&lt;&gt;"Local","y",R$11=$E2430,"y",Table1[[#This Row],[Asset Class]]="Local","")</f>
        <v>y</v>
      </c>
      <c r="S2430" s="341" t="str" cm="1">
        <f t="array" ref="S2430">_xlfn.IFS(Table1[[#This Row],[Asset Class]]&lt;&gt;"Local","y",S$11=$E2430,"y",Table1[[#This Row],[Asset Class]]="Local","")</f>
        <v/>
      </c>
      <c r="T2430" s="50"/>
      <c r="U2430" s="95" t="str">
        <f>IF(Table1[[#This Row],[Asset Class]]&lt;&gt;"Local",0.25,IF(P2430="y",1,""))</f>
        <v/>
      </c>
      <c r="V2430" s="415" t="str">
        <f>IF(Table1[[#This Row],[Asset Class]]&lt;&gt;"Local",0.25,IF(Q2430="y",1,""))</f>
        <v/>
      </c>
      <c r="W2430" s="415">
        <f>IF(Table1[[#This Row],[Asset Class]]&lt;&gt;"Local",0.25,IF(R2430="y",1,""))</f>
        <v>1</v>
      </c>
      <c r="X2430" s="415" t="str">
        <f>IF(Table1[[#This Row],[Asset Class]]&lt;&gt;"Local",0.25,IF(S2430="y",1,""))</f>
        <v/>
      </c>
      <c r="Y2430" s="95">
        <f t="shared" si="222"/>
        <v>1</v>
      </c>
      <c r="Z2430" s="50"/>
      <c r="AA2430" s="257" t="str">
        <f t="shared" si="223"/>
        <v/>
      </c>
      <c r="AB2430" s="258" t="str">
        <f t="shared" si="224"/>
        <v/>
      </c>
      <c r="AC2430" s="258">
        <f t="shared" si="225"/>
        <v>50057</v>
      </c>
      <c r="AD2430" s="258" t="str">
        <f t="shared" si="226"/>
        <v/>
      </c>
      <c r="AE2430" s="259">
        <f t="shared" si="227"/>
        <v>50057</v>
      </c>
    </row>
    <row r="2431" spans="1:31">
      <c r="A2431" s="26"/>
      <c r="B2431" s="210" t="s">
        <v>4253</v>
      </c>
      <c r="C2431" s="211" t="s">
        <v>4254</v>
      </c>
      <c r="D2431" s="211" t="s">
        <v>111</v>
      </c>
      <c r="E2431" s="211" t="s">
        <v>102</v>
      </c>
      <c r="F2431" s="241" t="s">
        <v>103</v>
      </c>
      <c r="G2431" s="357">
        <v>0.5</v>
      </c>
      <c r="H2431" s="360">
        <v>2903.2146367620717</v>
      </c>
      <c r="I2431" s="365">
        <v>143.96305955739601</v>
      </c>
      <c r="J2431" s="332">
        <f>Table1[[#This Row],[Embellishment Area (m2)]]*Table1[[#This Row],[Construction Unit Rate ($/m)]]*Table1[[#This Row],[Embellishment Area Factor]]</f>
        <v>208977.83083004097</v>
      </c>
      <c r="K2431" s="246">
        <v>0</v>
      </c>
      <c r="L2431" s="337">
        <v>39.027494808321961</v>
      </c>
      <c r="M2431" s="88">
        <f>Table1[[#This Row],[Size of land (m2)]]*Table1[[#This Row],[Land Unit Rate ($/m2)]]</f>
        <v>0</v>
      </c>
      <c r="N2431" s="244">
        <v>2021</v>
      </c>
      <c r="O2431" s="202">
        <f>ROUND(IF(Table1[[#This Row],[Valuation Year]]=2016,(Table1[[#This Row],[Total Construction Cost ($)]]+Table1[[#This Row],[Land Value]])*('General Input Sheet'!$G$38/'General Input Sheet'!$G$43),Table1[[#This Row],[Total Construction Cost ($)]]+Table1[[#This Row],[Land Value]]),0)</f>
        <v>208978</v>
      </c>
      <c r="P2431" s="123" t="str" cm="1">
        <f t="array" ref="P2431">_xlfn.IFS(Table1[[#This Row],[Asset Class]]&lt;&gt;"Local","y",P$11=$E2431,"y",Table1[[#This Row],[Asset Class]]="Local","")</f>
        <v/>
      </c>
      <c r="Q2431" s="86" t="str" cm="1">
        <f t="array" ref="Q2431">_xlfn.IFS(Table1[[#This Row],[Asset Class]]&lt;&gt;"Local","y",Q$11=$E2431,"y",Table1[[#This Row],[Asset Class]]="Local","")</f>
        <v/>
      </c>
      <c r="R2431" s="86" t="str" cm="1">
        <f t="array" ref="R2431">_xlfn.IFS(Table1[[#This Row],[Asset Class]]&lt;&gt;"Local","y",R$11=$E2431,"y",Table1[[#This Row],[Asset Class]]="Local","")</f>
        <v>y</v>
      </c>
      <c r="S2431" s="341" t="str" cm="1">
        <f t="array" ref="S2431">_xlfn.IFS(Table1[[#This Row],[Asset Class]]&lt;&gt;"Local","y",S$11=$E2431,"y",Table1[[#This Row],[Asset Class]]="Local","")</f>
        <v/>
      </c>
      <c r="T2431" s="50"/>
      <c r="U2431" s="95" t="str">
        <f>IF(Table1[[#This Row],[Asset Class]]&lt;&gt;"Local",0.25,IF(P2431="y",1,""))</f>
        <v/>
      </c>
      <c r="V2431" s="415" t="str">
        <f>IF(Table1[[#This Row],[Asset Class]]&lt;&gt;"Local",0.25,IF(Q2431="y",1,""))</f>
        <v/>
      </c>
      <c r="W2431" s="415">
        <f>IF(Table1[[#This Row],[Asset Class]]&lt;&gt;"Local",0.25,IF(R2431="y",1,""))</f>
        <v>1</v>
      </c>
      <c r="X2431" s="415" t="str">
        <f>IF(Table1[[#This Row],[Asset Class]]&lt;&gt;"Local",0.25,IF(S2431="y",1,""))</f>
        <v/>
      </c>
      <c r="Y2431" s="95">
        <f t="shared" si="222"/>
        <v>1</v>
      </c>
      <c r="Z2431" s="50"/>
      <c r="AA2431" s="257" t="str">
        <f t="shared" si="223"/>
        <v/>
      </c>
      <c r="AB2431" s="258" t="str">
        <f t="shared" si="224"/>
        <v/>
      </c>
      <c r="AC2431" s="258">
        <f t="shared" si="225"/>
        <v>208978</v>
      </c>
      <c r="AD2431" s="258" t="str">
        <f t="shared" si="226"/>
        <v/>
      </c>
      <c r="AE2431" s="259">
        <f t="shared" si="227"/>
        <v>208978</v>
      </c>
    </row>
    <row r="2432" spans="1:31">
      <c r="A2432" s="26"/>
      <c r="B2432" s="210" t="s">
        <v>4255</v>
      </c>
      <c r="C2432" s="211" t="s">
        <v>4256</v>
      </c>
      <c r="D2432" s="211" t="s">
        <v>111</v>
      </c>
      <c r="E2432" s="211" t="s">
        <v>107</v>
      </c>
      <c r="F2432" s="241" t="s">
        <v>108</v>
      </c>
      <c r="G2432" s="357">
        <v>0.5</v>
      </c>
      <c r="H2432" s="360">
        <v>797.23852873481246</v>
      </c>
      <c r="I2432" s="365">
        <v>111.62041035606889</v>
      </c>
      <c r="J2432" s="332">
        <f>Table1[[#This Row],[Embellishment Area (m2)]]*Table1[[#This Row],[Construction Unit Rate ($/m)]]*Table1[[#This Row],[Embellishment Area Factor]]</f>
        <v>44494.045864524189</v>
      </c>
      <c r="K2432" s="246">
        <v>0</v>
      </c>
      <c r="L2432" s="337">
        <v>66.125722619436161</v>
      </c>
      <c r="M2432" s="88">
        <f>Table1[[#This Row],[Size of land (m2)]]*Table1[[#This Row],[Land Unit Rate ($/m2)]]</f>
        <v>0</v>
      </c>
      <c r="N2432" s="244">
        <v>2021</v>
      </c>
      <c r="O2432" s="202">
        <f>ROUND(IF(Table1[[#This Row],[Valuation Year]]=2016,(Table1[[#This Row],[Total Construction Cost ($)]]+Table1[[#This Row],[Land Value]])*('General Input Sheet'!$G$38/'General Input Sheet'!$G$43),Table1[[#This Row],[Total Construction Cost ($)]]+Table1[[#This Row],[Land Value]]),0)</f>
        <v>44494</v>
      </c>
      <c r="P2432" s="123" t="str" cm="1">
        <f t="array" ref="P2432">_xlfn.IFS(Table1[[#This Row],[Asset Class]]&lt;&gt;"Local","y",P$11=$E2432,"y",Table1[[#This Row],[Asset Class]]="Local","")</f>
        <v>y</v>
      </c>
      <c r="Q2432" s="86" t="str" cm="1">
        <f t="array" ref="Q2432">_xlfn.IFS(Table1[[#This Row],[Asset Class]]&lt;&gt;"Local","y",Q$11=$E2432,"y",Table1[[#This Row],[Asset Class]]="Local","")</f>
        <v/>
      </c>
      <c r="R2432" s="86" t="str" cm="1">
        <f t="array" ref="R2432">_xlfn.IFS(Table1[[#This Row],[Asset Class]]&lt;&gt;"Local","y",R$11=$E2432,"y",Table1[[#This Row],[Asset Class]]="Local","")</f>
        <v/>
      </c>
      <c r="S2432" s="341" t="str" cm="1">
        <f t="array" ref="S2432">_xlfn.IFS(Table1[[#This Row],[Asset Class]]&lt;&gt;"Local","y",S$11=$E2432,"y",Table1[[#This Row],[Asset Class]]="Local","")</f>
        <v/>
      </c>
      <c r="T2432" s="50"/>
      <c r="U2432" s="95">
        <f>IF(Table1[[#This Row],[Asset Class]]&lt;&gt;"Local",0.25,IF(P2432="y",1,""))</f>
        <v>1</v>
      </c>
      <c r="V2432" s="415" t="str">
        <f>IF(Table1[[#This Row],[Asset Class]]&lt;&gt;"Local",0.25,IF(Q2432="y",1,""))</f>
        <v/>
      </c>
      <c r="W2432" s="415" t="str">
        <f>IF(Table1[[#This Row],[Asset Class]]&lt;&gt;"Local",0.25,IF(R2432="y",1,""))</f>
        <v/>
      </c>
      <c r="X2432" s="415" t="str">
        <f>IF(Table1[[#This Row],[Asset Class]]&lt;&gt;"Local",0.25,IF(S2432="y",1,""))</f>
        <v/>
      </c>
      <c r="Y2432" s="95">
        <f t="shared" si="222"/>
        <v>1</v>
      </c>
      <c r="Z2432" s="50"/>
      <c r="AA2432" s="257">
        <f t="shared" si="223"/>
        <v>44494</v>
      </c>
      <c r="AB2432" s="258" t="str">
        <f t="shared" si="224"/>
        <v/>
      </c>
      <c r="AC2432" s="258" t="str">
        <f t="shared" si="225"/>
        <v/>
      </c>
      <c r="AD2432" s="258" t="str">
        <f t="shared" si="226"/>
        <v/>
      </c>
      <c r="AE2432" s="259">
        <f t="shared" si="227"/>
        <v>44494</v>
      </c>
    </row>
    <row r="2433" spans="1:31">
      <c r="A2433" s="26"/>
      <c r="B2433" s="210" t="s">
        <v>4257</v>
      </c>
      <c r="C2433" s="211" t="s">
        <v>4258</v>
      </c>
      <c r="D2433" s="211" t="s">
        <v>111</v>
      </c>
      <c r="E2433" s="211" t="s">
        <v>107</v>
      </c>
      <c r="F2433" s="241" t="s">
        <v>108</v>
      </c>
      <c r="G2433" s="357">
        <v>0.5</v>
      </c>
      <c r="H2433" s="360">
        <v>723.01796648215054</v>
      </c>
      <c r="I2433" s="365">
        <v>111.62041035606889</v>
      </c>
      <c r="J2433" s="332">
        <f>Table1[[#This Row],[Embellishment Area (m2)]]*Table1[[#This Row],[Construction Unit Rate ($/m)]]*Table1[[#This Row],[Embellishment Area Factor]]</f>
        <v>40351.781056774053</v>
      </c>
      <c r="K2433" s="246">
        <v>0</v>
      </c>
      <c r="L2433" s="337">
        <v>66.125722619436161</v>
      </c>
      <c r="M2433" s="88">
        <f>Table1[[#This Row],[Size of land (m2)]]*Table1[[#This Row],[Land Unit Rate ($/m2)]]</f>
        <v>0</v>
      </c>
      <c r="N2433" s="244">
        <v>2021</v>
      </c>
      <c r="O2433" s="202">
        <f>ROUND(IF(Table1[[#This Row],[Valuation Year]]=2016,(Table1[[#This Row],[Total Construction Cost ($)]]+Table1[[#This Row],[Land Value]])*('General Input Sheet'!$G$38/'General Input Sheet'!$G$43),Table1[[#This Row],[Total Construction Cost ($)]]+Table1[[#This Row],[Land Value]]),0)</f>
        <v>40352</v>
      </c>
      <c r="P2433" s="123" t="str" cm="1">
        <f t="array" ref="P2433">_xlfn.IFS(Table1[[#This Row],[Asset Class]]&lt;&gt;"Local","y",P$11=$E2433,"y",Table1[[#This Row],[Asset Class]]="Local","")</f>
        <v>y</v>
      </c>
      <c r="Q2433" s="86" t="str" cm="1">
        <f t="array" ref="Q2433">_xlfn.IFS(Table1[[#This Row],[Asset Class]]&lt;&gt;"Local","y",Q$11=$E2433,"y",Table1[[#This Row],[Asset Class]]="Local","")</f>
        <v/>
      </c>
      <c r="R2433" s="86" t="str" cm="1">
        <f t="array" ref="R2433">_xlfn.IFS(Table1[[#This Row],[Asset Class]]&lt;&gt;"Local","y",R$11=$E2433,"y",Table1[[#This Row],[Asset Class]]="Local","")</f>
        <v/>
      </c>
      <c r="S2433" s="341" t="str" cm="1">
        <f t="array" ref="S2433">_xlfn.IFS(Table1[[#This Row],[Asset Class]]&lt;&gt;"Local","y",S$11=$E2433,"y",Table1[[#This Row],[Asset Class]]="Local","")</f>
        <v/>
      </c>
      <c r="T2433" s="50"/>
      <c r="U2433" s="95">
        <f>IF(Table1[[#This Row],[Asset Class]]&lt;&gt;"Local",0.25,IF(P2433="y",1,""))</f>
        <v>1</v>
      </c>
      <c r="V2433" s="415" t="str">
        <f>IF(Table1[[#This Row],[Asset Class]]&lt;&gt;"Local",0.25,IF(Q2433="y",1,""))</f>
        <v/>
      </c>
      <c r="W2433" s="415" t="str">
        <f>IF(Table1[[#This Row],[Asset Class]]&lt;&gt;"Local",0.25,IF(R2433="y",1,""))</f>
        <v/>
      </c>
      <c r="X2433" s="415" t="str">
        <f>IF(Table1[[#This Row],[Asset Class]]&lt;&gt;"Local",0.25,IF(S2433="y",1,""))</f>
        <v/>
      </c>
      <c r="Y2433" s="95">
        <f t="shared" si="222"/>
        <v>1</v>
      </c>
      <c r="Z2433" s="50"/>
      <c r="AA2433" s="257">
        <f t="shared" si="223"/>
        <v>40352</v>
      </c>
      <c r="AB2433" s="258" t="str">
        <f t="shared" si="224"/>
        <v/>
      </c>
      <c r="AC2433" s="258" t="str">
        <f t="shared" si="225"/>
        <v/>
      </c>
      <c r="AD2433" s="258" t="str">
        <f t="shared" si="226"/>
        <v/>
      </c>
      <c r="AE2433" s="259">
        <f t="shared" si="227"/>
        <v>40352</v>
      </c>
    </row>
    <row r="2434" spans="1:31">
      <c r="A2434" s="26"/>
      <c r="B2434" s="210" t="s">
        <v>4259</v>
      </c>
      <c r="C2434" s="211" t="s">
        <v>4260</v>
      </c>
      <c r="D2434" s="211" t="s">
        <v>111</v>
      </c>
      <c r="E2434" s="211" t="s">
        <v>102</v>
      </c>
      <c r="F2434" s="241" t="s">
        <v>103</v>
      </c>
      <c r="G2434" s="357">
        <v>0.5</v>
      </c>
      <c r="H2434" s="360">
        <v>3684.3680064788859</v>
      </c>
      <c r="I2434" s="365">
        <v>143.96305955739601</v>
      </c>
      <c r="J2434" s="332">
        <f>Table1[[#This Row],[Embellishment Area (m2)]]*Table1[[#This Row],[Construction Unit Rate ($/m)]]*Table1[[#This Row],[Embellishment Area Factor]]</f>
        <v>265206.44537404214</v>
      </c>
      <c r="K2434" s="246">
        <v>0</v>
      </c>
      <c r="L2434" s="337">
        <v>39.027494808321961</v>
      </c>
      <c r="M2434" s="88">
        <f>Table1[[#This Row],[Size of land (m2)]]*Table1[[#This Row],[Land Unit Rate ($/m2)]]</f>
        <v>0</v>
      </c>
      <c r="N2434" s="244">
        <v>2021</v>
      </c>
      <c r="O2434" s="202">
        <f>ROUND(IF(Table1[[#This Row],[Valuation Year]]=2016,(Table1[[#This Row],[Total Construction Cost ($)]]+Table1[[#This Row],[Land Value]])*('General Input Sheet'!$G$38/'General Input Sheet'!$G$43),Table1[[#This Row],[Total Construction Cost ($)]]+Table1[[#This Row],[Land Value]]),0)</f>
        <v>265206</v>
      </c>
      <c r="P2434" s="123" t="str" cm="1">
        <f t="array" ref="P2434">_xlfn.IFS(Table1[[#This Row],[Asset Class]]&lt;&gt;"Local","y",P$11=$E2434,"y",Table1[[#This Row],[Asset Class]]="Local","")</f>
        <v/>
      </c>
      <c r="Q2434" s="86" t="str" cm="1">
        <f t="array" ref="Q2434">_xlfn.IFS(Table1[[#This Row],[Asset Class]]&lt;&gt;"Local","y",Q$11=$E2434,"y",Table1[[#This Row],[Asset Class]]="Local","")</f>
        <v/>
      </c>
      <c r="R2434" s="86" t="str" cm="1">
        <f t="array" ref="R2434">_xlfn.IFS(Table1[[#This Row],[Asset Class]]&lt;&gt;"Local","y",R$11=$E2434,"y",Table1[[#This Row],[Asset Class]]="Local","")</f>
        <v>y</v>
      </c>
      <c r="S2434" s="341" t="str" cm="1">
        <f t="array" ref="S2434">_xlfn.IFS(Table1[[#This Row],[Asset Class]]&lt;&gt;"Local","y",S$11=$E2434,"y",Table1[[#This Row],[Asset Class]]="Local","")</f>
        <v/>
      </c>
      <c r="T2434" s="50"/>
      <c r="U2434" s="95" t="str">
        <f>IF(Table1[[#This Row],[Asset Class]]&lt;&gt;"Local",0.25,IF(P2434="y",1,""))</f>
        <v/>
      </c>
      <c r="V2434" s="415" t="str">
        <f>IF(Table1[[#This Row],[Asset Class]]&lt;&gt;"Local",0.25,IF(Q2434="y",1,""))</f>
        <v/>
      </c>
      <c r="W2434" s="415">
        <f>IF(Table1[[#This Row],[Asset Class]]&lt;&gt;"Local",0.25,IF(R2434="y",1,""))</f>
        <v>1</v>
      </c>
      <c r="X2434" s="415" t="str">
        <f>IF(Table1[[#This Row],[Asset Class]]&lt;&gt;"Local",0.25,IF(S2434="y",1,""))</f>
        <v/>
      </c>
      <c r="Y2434" s="95">
        <f t="shared" si="222"/>
        <v>1</v>
      </c>
      <c r="Z2434" s="50"/>
      <c r="AA2434" s="257" t="str">
        <f t="shared" si="223"/>
        <v/>
      </c>
      <c r="AB2434" s="258" t="str">
        <f t="shared" si="224"/>
        <v/>
      </c>
      <c r="AC2434" s="258">
        <f t="shared" si="225"/>
        <v>265206</v>
      </c>
      <c r="AD2434" s="258" t="str">
        <f t="shared" si="226"/>
        <v/>
      </c>
      <c r="AE2434" s="259">
        <f t="shared" si="227"/>
        <v>265206</v>
      </c>
    </row>
    <row r="2435" spans="1:31">
      <c r="A2435" s="26"/>
      <c r="B2435" s="210" t="s">
        <v>4261</v>
      </c>
      <c r="C2435" s="211" t="s">
        <v>4262</v>
      </c>
      <c r="D2435" s="211" t="s">
        <v>111</v>
      </c>
      <c r="E2435" s="211" t="s">
        <v>143</v>
      </c>
      <c r="F2435" s="241" t="s">
        <v>103</v>
      </c>
      <c r="G2435" s="357">
        <v>0.5</v>
      </c>
      <c r="H2435" s="360">
        <v>5852.9499337147499</v>
      </c>
      <c r="I2435" s="365">
        <v>115.6419902144599</v>
      </c>
      <c r="J2435" s="332">
        <f>Table1[[#This Row],[Embellishment Area (m2)]]*Table1[[#This Row],[Construction Unit Rate ($/m)]]*Table1[[#This Row],[Embellishment Area Factor]]</f>
        <v>338423.38948018238</v>
      </c>
      <c r="K2435" s="246">
        <v>0</v>
      </c>
      <c r="L2435" s="337">
        <v>85.331826959272703</v>
      </c>
      <c r="M2435" s="88">
        <f>Table1[[#This Row],[Size of land (m2)]]*Table1[[#This Row],[Land Unit Rate ($/m2)]]</f>
        <v>0</v>
      </c>
      <c r="N2435" s="244">
        <v>2021</v>
      </c>
      <c r="O2435" s="202">
        <f>ROUND(IF(Table1[[#This Row],[Valuation Year]]=2016,(Table1[[#This Row],[Total Construction Cost ($)]]+Table1[[#This Row],[Land Value]])*('General Input Sheet'!$G$38/'General Input Sheet'!$G$43),Table1[[#This Row],[Total Construction Cost ($)]]+Table1[[#This Row],[Land Value]]),0)</f>
        <v>338423</v>
      </c>
      <c r="P2435" s="123" t="str" cm="1">
        <f t="array" ref="P2435">_xlfn.IFS(Table1[[#This Row],[Asset Class]]&lt;&gt;"Local","y",P$11=$E2435,"y",Table1[[#This Row],[Asset Class]]="Local","")</f>
        <v/>
      </c>
      <c r="Q2435" s="86" t="str" cm="1">
        <f t="array" ref="Q2435">_xlfn.IFS(Table1[[#This Row],[Asset Class]]&lt;&gt;"Local","y",Q$11=$E2435,"y",Table1[[#This Row],[Asset Class]]="Local","")</f>
        <v>y</v>
      </c>
      <c r="R2435" s="86" t="str" cm="1">
        <f t="array" ref="R2435">_xlfn.IFS(Table1[[#This Row],[Asset Class]]&lt;&gt;"Local","y",R$11=$E2435,"y",Table1[[#This Row],[Asset Class]]="Local","")</f>
        <v/>
      </c>
      <c r="S2435" s="341" t="str" cm="1">
        <f t="array" ref="S2435">_xlfn.IFS(Table1[[#This Row],[Asset Class]]&lt;&gt;"Local","y",S$11=$E2435,"y",Table1[[#This Row],[Asset Class]]="Local","")</f>
        <v/>
      </c>
      <c r="T2435" s="50"/>
      <c r="U2435" s="95" t="str">
        <f>IF(Table1[[#This Row],[Asset Class]]&lt;&gt;"Local",0.25,IF(P2435="y",1,""))</f>
        <v/>
      </c>
      <c r="V2435" s="415">
        <f>IF(Table1[[#This Row],[Asset Class]]&lt;&gt;"Local",0.25,IF(Q2435="y",1,""))</f>
        <v>1</v>
      </c>
      <c r="W2435" s="415" t="str">
        <f>IF(Table1[[#This Row],[Asset Class]]&lt;&gt;"Local",0.25,IF(R2435="y",1,""))</f>
        <v/>
      </c>
      <c r="X2435" s="415" t="str">
        <f>IF(Table1[[#This Row],[Asset Class]]&lt;&gt;"Local",0.25,IF(S2435="y",1,""))</f>
        <v/>
      </c>
      <c r="Y2435" s="95">
        <f t="shared" si="222"/>
        <v>1</v>
      </c>
      <c r="Z2435" s="50"/>
      <c r="AA2435" s="257" t="str">
        <f t="shared" si="223"/>
        <v/>
      </c>
      <c r="AB2435" s="258">
        <f t="shared" si="224"/>
        <v>338423</v>
      </c>
      <c r="AC2435" s="258" t="str">
        <f t="shared" si="225"/>
        <v/>
      </c>
      <c r="AD2435" s="258" t="str">
        <f t="shared" si="226"/>
        <v/>
      </c>
      <c r="AE2435" s="259">
        <f t="shared" si="227"/>
        <v>338423</v>
      </c>
    </row>
    <row r="2436" spans="1:31">
      <c r="A2436" s="26"/>
      <c r="B2436" s="210" t="s">
        <v>4263</v>
      </c>
      <c r="C2436" s="211" t="s">
        <v>4264</v>
      </c>
      <c r="D2436" s="211" t="s">
        <v>106</v>
      </c>
      <c r="E2436" s="211" t="s">
        <v>143</v>
      </c>
      <c r="F2436" s="241" t="s">
        <v>103</v>
      </c>
      <c r="G2436" s="357">
        <v>0.5</v>
      </c>
      <c r="H2436" s="360">
        <v>20000.107700014501</v>
      </c>
      <c r="I2436" s="365">
        <v>406.79298511948269</v>
      </c>
      <c r="J2436" s="332">
        <f>Table1[[#This Row],[Embellishment Area (m2)]]*Table1[[#This Row],[Construction Unit Rate ($/m)]]*Table1[[#This Row],[Embellishment Area Factor]]</f>
        <v>4067951.7570000254</v>
      </c>
      <c r="K2436" s="246">
        <v>0</v>
      </c>
      <c r="L2436" s="337">
        <v>77.249060510664719</v>
      </c>
      <c r="M2436" s="88">
        <f>Table1[[#This Row],[Size of land (m2)]]*Table1[[#This Row],[Land Unit Rate ($/m2)]]</f>
        <v>0</v>
      </c>
      <c r="N2436" s="244">
        <v>2021</v>
      </c>
      <c r="O2436" s="202">
        <f>ROUND(IF(Table1[[#This Row],[Valuation Year]]=2016,(Table1[[#This Row],[Total Construction Cost ($)]]+Table1[[#This Row],[Land Value]])*('General Input Sheet'!$G$38/'General Input Sheet'!$G$43),Table1[[#This Row],[Total Construction Cost ($)]]+Table1[[#This Row],[Land Value]]),0)</f>
        <v>4067952</v>
      </c>
      <c r="P2436" s="123" t="str" cm="1">
        <f t="array" ref="P2436">_xlfn.IFS(Table1[[#This Row],[Asset Class]]&lt;&gt;"Local","y",P$11=$E2436,"y",Table1[[#This Row],[Asset Class]]="Local","")</f>
        <v>y</v>
      </c>
      <c r="Q2436" s="86" t="str" cm="1">
        <f t="array" ref="Q2436">_xlfn.IFS(Table1[[#This Row],[Asset Class]]&lt;&gt;"Local","y",Q$11=$E2436,"y",Table1[[#This Row],[Asset Class]]="Local","")</f>
        <v>y</v>
      </c>
      <c r="R2436" s="86" t="str" cm="1">
        <f t="array" ref="R2436">_xlfn.IFS(Table1[[#This Row],[Asset Class]]&lt;&gt;"Local","y",R$11=$E2436,"y",Table1[[#This Row],[Asset Class]]="Local","")</f>
        <v>y</v>
      </c>
      <c r="S2436" s="341" t="str" cm="1">
        <f t="array" ref="S2436">_xlfn.IFS(Table1[[#This Row],[Asset Class]]&lt;&gt;"Local","y",S$11=$E2436,"y",Table1[[#This Row],[Asset Class]]="Local","")</f>
        <v>y</v>
      </c>
      <c r="T2436" s="50"/>
      <c r="U2436" s="95">
        <f>IF(Table1[[#This Row],[Asset Class]]&lt;&gt;"Local",0.25,IF(P2436="y",1,""))</f>
        <v>0.25</v>
      </c>
      <c r="V2436" s="415">
        <f>IF(Table1[[#This Row],[Asset Class]]&lt;&gt;"Local",0.25,IF(Q2436="y",1,""))</f>
        <v>0.25</v>
      </c>
      <c r="W2436" s="415">
        <f>IF(Table1[[#This Row],[Asset Class]]&lt;&gt;"Local",0.25,IF(R2436="y",1,""))</f>
        <v>0.25</v>
      </c>
      <c r="X2436" s="415">
        <f>IF(Table1[[#This Row],[Asset Class]]&lt;&gt;"Local",0.25,IF(S2436="y",1,""))</f>
        <v>0.25</v>
      </c>
      <c r="Y2436" s="95">
        <f t="shared" si="222"/>
        <v>1</v>
      </c>
      <c r="Z2436" s="50"/>
      <c r="AA2436" s="257">
        <f t="shared" si="223"/>
        <v>1016988</v>
      </c>
      <c r="AB2436" s="258">
        <f t="shared" si="224"/>
        <v>1016988</v>
      </c>
      <c r="AC2436" s="258">
        <f t="shared" si="225"/>
        <v>1016988</v>
      </c>
      <c r="AD2436" s="258">
        <f t="shared" si="226"/>
        <v>1016988</v>
      </c>
      <c r="AE2436" s="259">
        <f t="shared" si="227"/>
        <v>4067952</v>
      </c>
    </row>
    <row r="2437" spans="1:31">
      <c r="A2437" s="26"/>
      <c r="B2437" s="210" t="s">
        <v>4265</v>
      </c>
      <c r="C2437" s="211" t="s">
        <v>4266</v>
      </c>
      <c r="D2437" s="211" t="s">
        <v>111</v>
      </c>
      <c r="E2437" s="211" t="s">
        <v>102</v>
      </c>
      <c r="F2437" s="241" t="s">
        <v>103</v>
      </c>
      <c r="G2437" s="357">
        <v>0.5</v>
      </c>
      <c r="H2437" s="360">
        <v>683.12157838181145</v>
      </c>
      <c r="I2437" s="365">
        <v>143.96305955739601</v>
      </c>
      <c r="J2437" s="332">
        <f>Table1[[#This Row],[Embellishment Area (m2)]]*Table1[[#This Row],[Construction Unit Rate ($/m)]]*Table1[[#This Row],[Embellishment Area Factor]]</f>
        <v>49172.136236761544</v>
      </c>
      <c r="K2437" s="246">
        <v>0</v>
      </c>
      <c r="L2437" s="337">
        <v>39.027494808321961</v>
      </c>
      <c r="M2437" s="88">
        <f>Table1[[#This Row],[Size of land (m2)]]*Table1[[#This Row],[Land Unit Rate ($/m2)]]</f>
        <v>0</v>
      </c>
      <c r="N2437" s="244">
        <v>2021</v>
      </c>
      <c r="O2437" s="202">
        <f>ROUND(IF(Table1[[#This Row],[Valuation Year]]=2016,(Table1[[#This Row],[Total Construction Cost ($)]]+Table1[[#This Row],[Land Value]])*('General Input Sheet'!$G$38/'General Input Sheet'!$G$43),Table1[[#This Row],[Total Construction Cost ($)]]+Table1[[#This Row],[Land Value]]),0)</f>
        <v>49172</v>
      </c>
      <c r="P2437" s="123" t="str" cm="1">
        <f t="array" ref="P2437">_xlfn.IFS(Table1[[#This Row],[Asset Class]]&lt;&gt;"Local","y",P$11=$E2437,"y",Table1[[#This Row],[Asset Class]]="Local","")</f>
        <v/>
      </c>
      <c r="Q2437" s="86" t="str" cm="1">
        <f t="array" ref="Q2437">_xlfn.IFS(Table1[[#This Row],[Asset Class]]&lt;&gt;"Local","y",Q$11=$E2437,"y",Table1[[#This Row],[Asset Class]]="Local","")</f>
        <v/>
      </c>
      <c r="R2437" s="86" t="str" cm="1">
        <f t="array" ref="R2437">_xlfn.IFS(Table1[[#This Row],[Asset Class]]&lt;&gt;"Local","y",R$11=$E2437,"y",Table1[[#This Row],[Asset Class]]="Local","")</f>
        <v>y</v>
      </c>
      <c r="S2437" s="341" t="str" cm="1">
        <f t="array" ref="S2437">_xlfn.IFS(Table1[[#This Row],[Asset Class]]&lt;&gt;"Local","y",S$11=$E2437,"y",Table1[[#This Row],[Asset Class]]="Local","")</f>
        <v/>
      </c>
      <c r="T2437" s="50"/>
      <c r="U2437" s="95" t="str">
        <f>IF(Table1[[#This Row],[Asset Class]]&lt;&gt;"Local",0.25,IF(P2437="y",1,""))</f>
        <v/>
      </c>
      <c r="V2437" s="415" t="str">
        <f>IF(Table1[[#This Row],[Asset Class]]&lt;&gt;"Local",0.25,IF(Q2437="y",1,""))</f>
        <v/>
      </c>
      <c r="W2437" s="415">
        <f>IF(Table1[[#This Row],[Asset Class]]&lt;&gt;"Local",0.25,IF(R2437="y",1,""))</f>
        <v>1</v>
      </c>
      <c r="X2437" s="415" t="str">
        <f>IF(Table1[[#This Row],[Asset Class]]&lt;&gt;"Local",0.25,IF(S2437="y",1,""))</f>
        <v/>
      </c>
      <c r="Y2437" s="95">
        <f t="shared" si="222"/>
        <v>1</v>
      </c>
      <c r="Z2437" s="50"/>
      <c r="AA2437" s="257" t="str">
        <f t="shared" si="223"/>
        <v/>
      </c>
      <c r="AB2437" s="258" t="str">
        <f t="shared" si="224"/>
        <v/>
      </c>
      <c r="AC2437" s="258">
        <f t="shared" si="225"/>
        <v>49172</v>
      </c>
      <c r="AD2437" s="258" t="str">
        <f t="shared" si="226"/>
        <v/>
      </c>
      <c r="AE2437" s="259">
        <f t="shared" si="227"/>
        <v>49172</v>
      </c>
    </row>
    <row r="2438" spans="1:31">
      <c r="A2438" s="26"/>
      <c r="B2438" s="210" t="s">
        <v>4267</v>
      </c>
      <c r="C2438" s="211" t="s">
        <v>4268</v>
      </c>
      <c r="D2438" s="211" t="s">
        <v>111</v>
      </c>
      <c r="E2438" s="211" t="s">
        <v>102</v>
      </c>
      <c r="F2438" s="241" t="s">
        <v>103</v>
      </c>
      <c r="G2438" s="357">
        <v>0.5</v>
      </c>
      <c r="H2438" s="360">
        <v>235.93177323422915</v>
      </c>
      <c r="I2438" s="365">
        <v>143.96305955739601</v>
      </c>
      <c r="J2438" s="332">
        <f>Table1[[#This Row],[Embellishment Area (m2)]]*Table1[[#This Row],[Construction Unit Rate ($/m)]]*Table1[[#This Row],[Embellishment Area Factor]]</f>
        <v>16982.729960800691</v>
      </c>
      <c r="K2438" s="246">
        <v>0</v>
      </c>
      <c r="L2438" s="337">
        <v>39.027494808321961</v>
      </c>
      <c r="M2438" s="88">
        <f>Table1[[#This Row],[Size of land (m2)]]*Table1[[#This Row],[Land Unit Rate ($/m2)]]</f>
        <v>0</v>
      </c>
      <c r="N2438" s="244">
        <v>2021</v>
      </c>
      <c r="O2438" s="202">
        <f>ROUND(IF(Table1[[#This Row],[Valuation Year]]=2016,(Table1[[#This Row],[Total Construction Cost ($)]]+Table1[[#This Row],[Land Value]])*('General Input Sheet'!$G$38/'General Input Sheet'!$G$43),Table1[[#This Row],[Total Construction Cost ($)]]+Table1[[#This Row],[Land Value]]),0)</f>
        <v>16983</v>
      </c>
      <c r="P2438" s="123" t="str" cm="1">
        <f t="array" ref="P2438">_xlfn.IFS(Table1[[#This Row],[Asset Class]]&lt;&gt;"Local","y",P$11=$E2438,"y",Table1[[#This Row],[Asset Class]]="Local","")</f>
        <v/>
      </c>
      <c r="Q2438" s="86" t="str" cm="1">
        <f t="array" ref="Q2438">_xlfn.IFS(Table1[[#This Row],[Asset Class]]&lt;&gt;"Local","y",Q$11=$E2438,"y",Table1[[#This Row],[Asset Class]]="Local","")</f>
        <v/>
      </c>
      <c r="R2438" s="86" t="str" cm="1">
        <f t="array" ref="R2438">_xlfn.IFS(Table1[[#This Row],[Asset Class]]&lt;&gt;"Local","y",R$11=$E2438,"y",Table1[[#This Row],[Asset Class]]="Local","")</f>
        <v>y</v>
      </c>
      <c r="S2438" s="341" t="str" cm="1">
        <f t="array" ref="S2438">_xlfn.IFS(Table1[[#This Row],[Asset Class]]&lt;&gt;"Local","y",S$11=$E2438,"y",Table1[[#This Row],[Asset Class]]="Local","")</f>
        <v/>
      </c>
      <c r="T2438" s="50"/>
      <c r="U2438" s="95" t="str">
        <f>IF(Table1[[#This Row],[Asset Class]]&lt;&gt;"Local",0.25,IF(P2438="y",1,""))</f>
        <v/>
      </c>
      <c r="V2438" s="415" t="str">
        <f>IF(Table1[[#This Row],[Asset Class]]&lt;&gt;"Local",0.25,IF(Q2438="y",1,""))</f>
        <v/>
      </c>
      <c r="W2438" s="415">
        <f>IF(Table1[[#This Row],[Asset Class]]&lt;&gt;"Local",0.25,IF(R2438="y",1,""))</f>
        <v>1</v>
      </c>
      <c r="X2438" s="415" t="str">
        <f>IF(Table1[[#This Row],[Asset Class]]&lt;&gt;"Local",0.25,IF(S2438="y",1,""))</f>
        <v/>
      </c>
      <c r="Y2438" s="95">
        <f t="shared" si="222"/>
        <v>1</v>
      </c>
      <c r="Z2438" s="50"/>
      <c r="AA2438" s="257" t="str">
        <f t="shared" si="223"/>
        <v/>
      </c>
      <c r="AB2438" s="258" t="str">
        <f t="shared" si="224"/>
        <v/>
      </c>
      <c r="AC2438" s="258">
        <f t="shared" si="225"/>
        <v>16983</v>
      </c>
      <c r="AD2438" s="258" t="str">
        <f t="shared" si="226"/>
        <v/>
      </c>
      <c r="AE2438" s="259">
        <f t="shared" si="227"/>
        <v>16983</v>
      </c>
    </row>
    <row r="2439" spans="1:31">
      <c r="A2439" s="26"/>
      <c r="B2439" s="210" t="s">
        <v>4269</v>
      </c>
      <c r="C2439" s="211" t="s">
        <v>4270</v>
      </c>
      <c r="D2439" s="211" t="s">
        <v>111</v>
      </c>
      <c r="E2439" s="211" t="s">
        <v>102</v>
      </c>
      <c r="F2439" s="241" t="s">
        <v>103</v>
      </c>
      <c r="G2439" s="357">
        <v>0.5</v>
      </c>
      <c r="H2439" s="360">
        <v>709.30759054702901</v>
      </c>
      <c r="I2439" s="365">
        <v>143.96305955739601</v>
      </c>
      <c r="J2439" s="332">
        <f>Table1[[#This Row],[Embellishment Area (m2)]]*Table1[[#This Row],[Construction Unit Rate ($/m)]]*Table1[[#This Row],[Embellishment Area Factor]]</f>
        <v>51057.045451217498</v>
      </c>
      <c r="K2439" s="246">
        <v>0</v>
      </c>
      <c r="L2439" s="337">
        <v>39.027494808321961</v>
      </c>
      <c r="M2439" s="88">
        <f>Table1[[#This Row],[Size of land (m2)]]*Table1[[#This Row],[Land Unit Rate ($/m2)]]</f>
        <v>0</v>
      </c>
      <c r="N2439" s="244">
        <v>2021</v>
      </c>
      <c r="O2439" s="202">
        <f>ROUND(IF(Table1[[#This Row],[Valuation Year]]=2016,(Table1[[#This Row],[Total Construction Cost ($)]]+Table1[[#This Row],[Land Value]])*('General Input Sheet'!$G$38/'General Input Sheet'!$G$43),Table1[[#This Row],[Total Construction Cost ($)]]+Table1[[#This Row],[Land Value]]),0)</f>
        <v>51057</v>
      </c>
      <c r="P2439" s="123" t="str" cm="1">
        <f t="array" ref="P2439">_xlfn.IFS(Table1[[#This Row],[Asset Class]]&lt;&gt;"Local","y",P$11=$E2439,"y",Table1[[#This Row],[Asset Class]]="Local","")</f>
        <v/>
      </c>
      <c r="Q2439" s="86" t="str" cm="1">
        <f t="array" ref="Q2439">_xlfn.IFS(Table1[[#This Row],[Asset Class]]&lt;&gt;"Local","y",Q$11=$E2439,"y",Table1[[#This Row],[Asset Class]]="Local","")</f>
        <v/>
      </c>
      <c r="R2439" s="86" t="str" cm="1">
        <f t="array" ref="R2439">_xlfn.IFS(Table1[[#This Row],[Asset Class]]&lt;&gt;"Local","y",R$11=$E2439,"y",Table1[[#This Row],[Asset Class]]="Local","")</f>
        <v>y</v>
      </c>
      <c r="S2439" s="341" t="str" cm="1">
        <f t="array" ref="S2439">_xlfn.IFS(Table1[[#This Row],[Asset Class]]&lt;&gt;"Local","y",S$11=$E2439,"y",Table1[[#This Row],[Asset Class]]="Local","")</f>
        <v/>
      </c>
      <c r="T2439" s="50"/>
      <c r="U2439" s="95" t="str">
        <f>IF(Table1[[#This Row],[Asset Class]]&lt;&gt;"Local",0.25,IF(P2439="y",1,""))</f>
        <v/>
      </c>
      <c r="V2439" s="415" t="str">
        <f>IF(Table1[[#This Row],[Asset Class]]&lt;&gt;"Local",0.25,IF(Q2439="y",1,""))</f>
        <v/>
      </c>
      <c r="W2439" s="415">
        <f>IF(Table1[[#This Row],[Asset Class]]&lt;&gt;"Local",0.25,IF(R2439="y",1,""))</f>
        <v>1</v>
      </c>
      <c r="X2439" s="415" t="str">
        <f>IF(Table1[[#This Row],[Asset Class]]&lt;&gt;"Local",0.25,IF(S2439="y",1,""))</f>
        <v/>
      </c>
      <c r="Y2439" s="95">
        <f t="shared" si="222"/>
        <v>1</v>
      </c>
      <c r="Z2439" s="50"/>
      <c r="AA2439" s="257" t="str">
        <f t="shared" si="223"/>
        <v/>
      </c>
      <c r="AB2439" s="258" t="str">
        <f t="shared" si="224"/>
        <v/>
      </c>
      <c r="AC2439" s="258">
        <f t="shared" si="225"/>
        <v>51057</v>
      </c>
      <c r="AD2439" s="258" t="str">
        <f t="shared" si="226"/>
        <v/>
      </c>
      <c r="AE2439" s="259">
        <f t="shared" si="227"/>
        <v>51057</v>
      </c>
    </row>
    <row r="2440" spans="1:31">
      <c r="A2440" s="26"/>
      <c r="B2440" s="210" t="s">
        <v>4271</v>
      </c>
      <c r="C2440" s="211" t="s">
        <v>4272</v>
      </c>
      <c r="D2440" s="211" t="s">
        <v>111</v>
      </c>
      <c r="E2440" s="211" t="s">
        <v>102</v>
      </c>
      <c r="F2440" s="241" t="s">
        <v>103</v>
      </c>
      <c r="G2440" s="357">
        <v>0.5</v>
      </c>
      <c r="H2440" s="360">
        <v>918.85379829564852</v>
      </c>
      <c r="I2440" s="365">
        <v>143.96305955739601</v>
      </c>
      <c r="J2440" s="332">
        <f>Table1[[#This Row],[Embellishment Area (m2)]]*Table1[[#This Row],[Construction Unit Rate ($/m)]]*Table1[[#This Row],[Embellishment Area Factor]]</f>
        <v>66140.50204428799</v>
      </c>
      <c r="K2440" s="246">
        <v>0</v>
      </c>
      <c r="L2440" s="337">
        <v>39.027494808321961</v>
      </c>
      <c r="M2440" s="88">
        <f>Table1[[#This Row],[Size of land (m2)]]*Table1[[#This Row],[Land Unit Rate ($/m2)]]</f>
        <v>0</v>
      </c>
      <c r="N2440" s="244">
        <v>2021</v>
      </c>
      <c r="O2440" s="202">
        <f>ROUND(IF(Table1[[#This Row],[Valuation Year]]=2016,(Table1[[#This Row],[Total Construction Cost ($)]]+Table1[[#This Row],[Land Value]])*('General Input Sheet'!$G$38/'General Input Sheet'!$G$43),Table1[[#This Row],[Total Construction Cost ($)]]+Table1[[#This Row],[Land Value]]),0)</f>
        <v>66141</v>
      </c>
      <c r="P2440" s="123" t="str" cm="1">
        <f t="array" ref="P2440">_xlfn.IFS(Table1[[#This Row],[Asset Class]]&lt;&gt;"Local","y",P$11=$E2440,"y",Table1[[#This Row],[Asset Class]]="Local","")</f>
        <v/>
      </c>
      <c r="Q2440" s="86" t="str" cm="1">
        <f t="array" ref="Q2440">_xlfn.IFS(Table1[[#This Row],[Asset Class]]&lt;&gt;"Local","y",Q$11=$E2440,"y",Table1[[#This Row],[Asset Class]]="Local","")</f>
        <v/>
      </c>
      <c r="R2440" s="86" t="str" cm="1">
        <f t="array" ref="R2440">_xlfn.IFS(Table1[[#This Row],[Asset Class]]&lt;&gt;"Local","y",R$11=$E2440,"y",Table1[[#This Row],[Asset Class]]="Local","")</f>
        <v>y</v>
      </c>
      <c r="S2440" s="341" t="str" cm="1">
        <f t="array" ref="S2440">_xlfn.IFS(Table1[[#This Row],[Asset Class]]&lt;&gt;"Local","y",S$11=$E2440,"y",Table1[[#This Row],[Asset Class]]="Local","")</f>
        <v/>
      </c>
      <c r="T2440" s="50"/>
      <c r="U2440" s="95" t="str">
        <f>IF(Table1[[#This Row],[Asset Class]]&lt;&gt;"Local",0.25,IF(P2440="y",1,""))</f>
        <v/>
      </c>
      <c r="V2440" s="415" t="str">
        <f>IF(Table1[[#This Row],[Asset Class]]&lt;&gt;"Local",0.25,IF(Q2440="y",1,""))</f>
        <v/>
      </c>
      <c r="W2440" s="415">
        <f>IF(Table1[[#This Row],[Asset Class]]&lt;&gt;"Local",0.25,IF(R2440="y",1,""))</f>
        <v>1</v>
      </c>
      <c r="X2440" s="415" t="str">
        <f>IF(Table1[[#This Row],[Asset Class]]&lt;&gt;"Local",0.25,IF(S2440="y",1,""))</f>
        <v/>
      </c>
      <c r="Y2440" s="95">
        <f t="shared" si="222"/>
        <v>1</v>
      </c>
      <c r="Z2440" s="50"/>
      <c r="AA2440" s="257" t="str">
        <f t="shared" si="223"/>
        <v/>
      </c>
      <c r="AB2440" s="258" t="str">
        <f t="shared" si="224"/>
        <v/>
      </c>
      <c r="AC2440" s="258">
        <f t="shared" si="225"/>
        <v>66141</v>
      </c>
      <c r="AD2440" s="258" t="str">
        <f t="shared" si="226"/>
        <v/>
      </c>
      <c r="AE2440" s="259">
        <f t="shared" si="227"/>
        <v>66141</v>
      </c>
    </row>
    <row r="2441" spans="1:31">
      <c r="A2441" s="26"/>
      <c r="B2441" s="210" t="s">
        <v>4273</v>
      </c>
      <c r="C2441" s="211" t="s">
        <v>4274</v>
      </c>
      <c r="D2441" s="211" t="s">
        <v>111</v>
      </c>
      <c r="E2441" s="211" t="s">
        <v>107</v>
      </c>
      <c r="F2441" s="241" t="s">
        <v>103</v>
      </c>
      <c r="G2441" s="357">
        <v>0.5</v>
      </c>
      <c r="H2441" s="360">
        <v>23064.216154563179</v>
      </c>
      <c r="I2441" s="365">
        <v>111.62041035606889</v>
      </c>
      <c r="J2441" s="332">
        <f>Table1[[#This Row],[Embellishment Area (m2)]]*Table1[[#This Row],[Construction Unit Rate ($/m)]]*Table1[[#This Row],[Embellishment Area Factor]]</f>
        <v>1287218.6358567076</v>
      </c>
      <c r="K2441" s="246">
        <v>46128.432309126358</v>
      </c>
      <c r="L2441" s="337">
        <v>66.125722619436161</v>
      </c>
      <c r="M2441" s="88">
        <f>Table1[[#This Row],[Size of land (m2)]]*Table1[[#This Row],[Land Unit Rate ($/m2)]]</f>
        <v>3050275.9197427267</v>
      </c>
      <c r="N2441" s="244">
        <v>2021</v>
      </c>
      <c r="O2441" s="202">
        <f>ROUND(IF(Table1[[#This Row],[Valuation Year]]=2016,(Table1[[#This Row],[Total Construction Cost ($)]]+Table1[[#This Row],[Land Value]])*('General Input Sheet'!$G$38/'General Input Sheet'!$G$43),Table1[[#This Row],[Total Construction Cost ($)]]+Table1[[#This Row],[Land Value]]),0)</f>
        <v>4337495</v>
      </c>
      <c r="P2441" s="123" t="str" cm="1">
        <f t="array" ref="P2441">_xlfn.IFS(Table1[[#This Row],[Asset Class]]&lt;&gt;"Local","y",P$11=$E2441,"y",Table1[[#This Row],[Asset Class]]="Local","")</f>
        <v>y</v>
      </c>
      <c r="Q2441" s="86" t="str" cm="1">
        <f t="array" ref="Q2441">_xlfn.IFS(Table1[[#This Row],[Asset Class]]&lt;&gt;"Local","y",Q$11=$E2441,"y",Table1[[#This Row],[Asset Class]]="Local","")</f>
        <v/>
      </c>
      <c r="R2441" s="86" t="str" cm="1">
        <f t="array" ref="R2441">_xlfn.IFS(Table1[[#This Row],[Asset Class]]&lt;&gt;"Local","y",R$11=$E2441,"y",Table1[[#This Row],[Asset Class]]="Local","")</f>
        <v/>
      </c>
      <c r="S2441" s="341" t="str" cm="1">
        <f t="array" ref="S2441">_xlfn.IFS(Table1[[#This Row],[Asset Class]]&lt;&gt;"Local","y",S$11=$E2441,"y",Table1[[#This Row],[Asset Class]]="Local","")</f>
        <v/>
      </c>
      <c r="T2441" s="50"/>
      <c r="U2441" s="95">
        <f>IF(Table1[[#This Row],[Asset Class]]&lt;&gt;"Local",0.25,IF(P2441="y",1,""))</f>
        <v>1</v>
      </c>
      <c r="V2441" s="415" t="str">
        <f>IF(Table1[[#This Row],[Asset Class]]&lt;&gt;"Local",0.25,IF(Q2441="y",1,""))</f>
        <v/>
      </c>
      <c r="W2441" s="415" t="str">
        <f>IF(Table1[[#This Row],[Asset Class]]&lt;&gt;"Local",0.25,IF(R2441="y",1,""))</f>
        <v/>
      </c>
      <c r="X2441" s="415" t="str">
        <f>IF(Table1[[#This Row],[Asset Class]]&lt;&gt;"Local",0.25,IF(S2441="y",1,""))</f>
        <v/>
      </c>
      <c r="Y2441" s="95">
        <f t="shared" si="222"/>
        <v>1</v>
      </c>
      <c r="Z2441" s="50"/>
      <c r="AA2441" s="257">
        <f t="shared" si="223"/>
        <v>4337495</v>
      </c>
      <c r="AB2441" s="258" t="str">
        <f t="shared" si="224"/>
        <v/>
      </c>
      <c r="AC2441" s="258" t="str">
        <f t="shared" si="225"/>
        <v/>
      </c>
      <c r="AD2441" s="258" t="str">
        <f t="shared" si="226"/>
        <v/>
      </c>
      <c r="AE2441" s="259">
        <f t="shared" si="227"/>
        <v>4337495</v>
      </c>
    </row>
    <row r="2442" spans="1:31">
      <c r="A2442" s="26"/>
      <c r="B2442" s="210" t="s">
        <v>4275</v>
      </c>
      <c r="C2442" s="211" t="s">
        <v>4276</v>
      </c>
      <c r="D2442" s="211" t="s">
        <v>111</v>
      </c>
      <c r="E2442" s="211" t="s">
        <v>102</v>
      </c>
      <c r="F2442" s="241" t="s">
        <v>103</v>
      </c>
      <c r="G2442" s="357">
        <v>0.5</v>
      </c>
      <c r="H2442" s="360">
        <v>3583.6788834706499</v>
      </c>
      <c r="I2442" s="365">
        <v>143.96305955739601</v>
      </c>
      <c r="J2442" s="332">
        <f>Table1[[#This Row],[Embellishment Area (m2)]]*Table1[[#This Row],[Construction Unit Rate ($/m)]]*Table1[[#This Row],[Embellishment Area Factor]]</f>
        <v>257958.68826783379</v>
      </c>
      <c r="K2442" s="246">
        <v>7167.3577669412998</v>
      </c>
      <c r="L2442" s="337">
        <v>39.027494808321961</v>
      </c>
      <c r="M2442" s="88">
        <f>Table1[[#This Row],[Size of land (m2)]]*Table1[[#This Row],[Land Unit Rate ($/m2)]]</f>
        <v>279724.01803868765</v>
      </c>
      <c r="N2442" s="244">
        <v>2021</v>
      </c>
      <c r="O2442" s="202">
        <f>ROUND(IF(Table1[[#This Row],[Valuation Year]]=2016,(Table1[[#This Row],[Total Construction Cost ($)]]+Table1[[#This Row],[Land Value]])*('General Input Sheet'!$G$38/'General Input Sheet'!$G$43),Table1[[#This Row],[Total Construction Cost ($)]]+Table1[[#This Row],[Land Value]]),0)</f>
        <v>537683</v>
      </c>
      <c r="P2442" s="123" t="str" cm="1">
        <f t="array" ref="P2442">_xlfn.IFS(Table1[[#This Row],[Asset Class]]&lt;&gt;"Local","y",P$11=$E2442,"y",Table1[[#This Row],[Asset Class]]="Local","")</f>
        <v/>
      </c>
      <c r="Q2442" s="86" t="str" cm="1">
        <f t="array" ref="Q2442">_xlfn.IFS(Table1[[#This Row],[Asset Class]]&lt;&gt;"Local","y",Q$11=$E2442,"y",Table1[[#This Row],[Asset Class]]="Local","")</f>
        <v/>
      </c>
      <c r="R2442" s="86" t="str" cm="1">
        <f t="array" ref="R2442">_xlfn.IFS(Table1[[#This Row],[Asset Class]]&lt;&gt;"Local","y",R$11=$E2442,"y",Table1[[#This Row],[Asset Class]]="Local","")</f>
        <v>y</v>
      </c>
      <c r="S2442" s="341" t="str" cm="1">
        <f t="array" ref="S2442">_xlfn.IFS(Table1[[#This Row],[Asset Class]]&lt;&gt;"Local","y",S$11=$E2442,"y",Table1[[#This Row],[Asset Class]]="Local","")</f>
        <v/>
      </c>
      <c r="T2442" s="50"/>
      <c r="U2442" s="95" t="str">
        <f>IF(Table1[[#This Row],[Asset Class]]&lt;&gt;"Local",0.25,IF(P2442="y",1,""))</f>
        <v/>
      </c>
      <c r="V2442" s="415" t="str">
        <f>IF(Table1[[#This Row],[Asset Class]]&lt;&gt;"Local",0.25,IF(Q2442="y",1,""))</f>
        <v/>
      </c>
      <c r="W2442" s="415">
        <f>IF(Table1[[#This Row],[Asset Class]]&lt;&gt;"Local",0.25,IF(R2442="y",1,""))</f>
        <v>1</v>
      </c>
      <c r="X2442" s="415" t="str">
        <f>IF(Table1[[#This Row],[Asset Class]]&lt;&gt;"Local",0.25,IF(S2442="y",1,""))</f>
        <v/>
      </c>
      <c r="Y2442" s="95">
        <f t="shared" si="222"/>
        <v>1</v>
      </c>
      <c r="Z2442" s="50"/>
      <c r="AA2442" s="257" t="str">
        <f t="shared" si="223"/>
        <v/>
      </c>
      <c r="AB2442" s="258" t="str">
        <f t="shared" si="224"/>
        <v/>
      </c>
      <c r="AC2442" s="258">
        <f t="shared" si="225"/>
        <v>537683</v>
      </c>
      <c r="AD2442" s="258" t="str">
        <f t="shared" si="226"/>
        <v/>
      </c>
      <c r="AE2442" s="259">
        <f t="shared" si="227"/>
        <v>537683</v>
      </c>
    </row>
    <row r="2443" spans="1:31">
      <c r="A2443" s="26"/>
      <c r="B2443" s="210" t="s">
        <v>4277</v>
      </c>
      <c r="C2443" s="211" t="s">
        <v>4278</v>
      </c>
      <c r="D2443" s="211" t="s">
        <v>111</v>
      </c>
      <c r="E2443" s="211" t="s">
        <v>143</v>
      </c>
      <c r="F2443" s="241" t="s">
        <v>103</v>
      </c>
      <c r="G2443" s="357">
        <v>0.5</v>
      </c>
      <c r="H2443" s="360">
        <v>2986.0222765918975</v>
      </c>
      <c r="I2443" s="365">
        <v>115.6419902144599</v>
      </c>
      <c r="J2443" s="332">
        <f>Table1[[#This Row],[Embellishment Area (m2)]]*Table1[[#This Row],[Construction Unit Rate ($/m)]]*Table1[[#This Row],[Embellishment Area Factor]]</f>
        <v>172654.77944489973</v>
      </c>
      <c r="K2443" s="246">
        <v>0</v>
      </c>
      <c r="L2443" s="337">
        <v>85.331826959272703</v>
      </c>
      <c r="M2443" s="88">
        <f>Table1[[#This Row],[Size of land (m2)]]*Table1[[#This Row],[Land Unit Rate ($/m2)]]</f>
        <v>0</v>
      </c>
      <c r="N2443" s="244">
        <v>2021</v>
      </c>
      <c r="O2443" s="202">
        <f>ROUND(IF(Table1[[#This Row],[Valuation Year]]=2016,(Table1[[#This Row],[Total Construction Cost ($)]]+Table1[[#This Row],[Land Value]])*('General Input Sheet'!$G$38/'General Input Sheet'!$G$43),Table1[[#This Row],[Total Construction Cost ($)]]+Table1[[#This Row],[Land Value]]),0)</f>
        <v>172655</v>
      </c>
      <c r="P2443" s="123" t="str" cm="1">
        <f t="array" ref="P2443">_xlfn.IFS(Table1[[#This Row],[Asset Class]]&lt;&gt;"Local","y",P$11=$E2443,"y",Table1[[#This Row],[Asset Class]]="Local","")</f>
        <v/>
      </c>
      <c r="Q2443" s="86" t="str" cm="1">
        <f t="array" ref="Q2443">_xlfn.IFS(Table1[[#This Row],[Asset Class]]&lt;&gt;"Local","y",Q$11=$E2443,"y",Table1[[#This Row],[Asset Class]]="Local","")</f>
        <v>y</v>
      </c>
      <c r="R2443" s="86" t="str" cm="1">
        <f t="array" ref="R2443">_xlfn.IFS(Table1[[#This Row],[Asset Class]]&lt;&gt;"Local","y",R$11=$E2443,"y",Table1[[#This Row],[Asset Class]]="Local","")</f>
        <v/>
      </c>
      <c r="S2443" s="341" t="str" cm="1">
        <f t="array" ref="S2443">_xlfn.IFS(Table1[[#This Row],[Asset Class]]&lt;&gt;"Local","y",S$11=$E2443,"y",Table1[[#This Row],[Asset Class]]="Local","")</f>
        <v/>
      </c>
      <c r="T2443" s="50"/>
      <c r="U2443" s="95" t="str">
        <f>IF(Table1[[#This Row],[Asset Class]]&lt;&gt;"Local",0.25,IF(P2443="y",1,""))</f>
        <v/>
      </c>
      <c r="V2443" s="415">
        <f>IF(Table1[[#This Row],[Asset Class]]&lt;&gt;"Local",0.25,IF(Q2443="y",1,""))</f>
        <v>1</v>
      </c>
      <c r="W2443" s="415" t="str">
        <f>IF(Table1[[#This Row],[Asset Class]]&lt;&gt;"Local",0.25,IF(R2443="y",1,""))</f>
        <v/>
      </c>
      <c r="X2443" s="415" t="str">
        <f>IF(Table1[[#This Row],[Asset Class]]&lt;&gt;"Local",0.25,IF(S2443="y",1,""))</f>
        <v/>
      </c>
      <c r="Y2443" s="95">
        <f t="shared" si="222"/>
        <v>1</v>
      </c>
      <c r="Z2443" s="50"/>
      <c r="AA2443" s="257" t="str">
        <f t="shared" si="223"/>
        <v/>
      </c>
      <c r="AB2443" s="258">
        <f t="shared" si="224"/>
        <v>172655</v>
      </c>
      <c r="AC2443" s="258" t="str">
        <f t="shared" si="225"/>
        <v/>
      </c>
      <c r="AD2443" s="258" t="str">
        <f t="shared" si="226"/>
        <v/>
      </c>
      <c r="AE2443" s="259">
        <f t="shared" si="227"/>
        <v>172655</v>
      </c>
    </row>
    <row r="2444" spans="1:31">
      <c r="A2444" s="26"/>
      <c r="B2444" s="210" t="s">
        <v>4279</v>
      </c>
      <c r="C2444" s="211" t="s">
        <v>4280</v>
      </c>
      <c r="D2444" s="211" t="s">
        <v>111</v>
      </c>
      <c r="E2444" s="211" t="s">
        <v>102</v>
      </c>
      <c r="F2444" s="241" t="s">
        <v>108</v>
      </c>
      <c r="G2444" s="357">
        <v>0.5</v>
      </c>
      <c r="H2444" s="360">
        <v>41415.686410368806</v>
      </c>
      <c r="I2444" s="365">
        <v>143.96305955739601</v>
      </c>
      <c r="J2444" s="332">
        <f>Table1[[#This Row],[Embellishment Area (m2)]]*Table1[[#This Row],[Construction Unit Rate ($/m)]]*Table1[[#This Row],[Embellishment Area Factor]]</f>
        <v>2981164.4646531804</v>
      </c>
      <c r="K2444" s="246">
        <v>0</v>
      </c>
      <c r="L2444" s="337">
        <v>39.027494808321961</v>
      </c>
      <c r="M2444" s="88">
        <f>Table1[[#This Row],[Size of land (m2)]]*Table1[[#This Row],[Land Unit Rate ($/m2)]]</f>
        <v>0</v>
      </c>
      <c r="N2444" s="244">
        <v>2021</v>
      </c>
      <c r="O2444" s="202">
        <f>ROUND(IF(Table1[[#This Row],[Valuation Year]]=2016,(Table1[[#This Row],[Total Construction Cost ($)]]+Table1[[#This Row],[Land Value]])*('General Input Sheet'!$G$38/'General Input Sheet'!$G$43),Table1[[#This Row],[Total Construction Cost ($)]]+Table1[[#This Row],[Land Value]]),0)</f>
        <v>2981164</v>
      </c>
      <c r="P2444" s="123" t="str" cm="1">
        <f t="array" ref="P2444">_xlfn.IFS(Table1[[#This Row],[Asset Class]]&lt;&gt;"Local","y",P$11=$E2444,"y",Table1[[#This Row],[Asset Class]]="Local","")</f>
        <v/>
      </c>
      <c r="Q2444" s="86" t="str" cm="1">
        <f t="array" ref="Q2444">_xlfn.IFS(Table1[[#This Row],[Asset Class]]&lt;&gt;"Local","y",Q$11=$E2444,"y",Table1[[#This Row],[Asset Class]]="Local","")</f>
        <v/>
      </c>
      <c r="R2444" s="86" t="str" cm="1">
        <f t="array" ref="R2444">_xlfn.IFS(Table1[[#This Row],[Asset Class]]&lt;&gt;"Local","y",R$11=$E2444,"y",Table1[[#This Row],[Asset Class]]="Local","")</f>
        <v>y</v>
      </c>
      <c r="S2444" s="341" t="str" cm="1">
        <f t="array" ref="S2444">_xlfn.IFS(Table1[[#This Row],[Asset Class]]&lt;&gt;"Local","y",S$11=$E2444,"y",Table1[[#This Row],[Asset Class]]="Local","")</f>
        <v/>
      </c>
      <c r="T2444" s="50"/>
      <c r="U2444" s="95" t="str">
        <f>IF(Table1[[#This Row],[Asset Class]]&lt;&gt;"Local",0.25,IF(P2444="y",1,""))</f>
        <v/>
      </c>
      <c r="V2444" s="415" t="str">
        <f>IF(Table1[[#This Row],[Asset Class]]&lt;&gt;"Local",0.25,IF(Q2444="y",1,""))</f>
        <v/>
      </c>
      <c r="W2444" s="415">
        <f>IF(Table1[[#This Row],[Asset Class]]&lt;&gt;"Local",0.25,IF(R2444="y",1,""))</f>
        <v>1</v>
      </c>
      <c r="X2444" s="415" t="str">
        <f>IF(Table1[[#This Row],[Asset Class]]&lt;&gt;"Local",0.25,IF(S2444="y",1,""))</f>
        <v/>
      </c>
      <c r="Y2444" s="95">
        <f t="shared" si="222"/>
        <v>1</v>
      </c>
      <c r="Z2444" s="50"/>
      <c r="AA2444" s="257" t="str">
        <f t="shared" si="223"/>
        <v/>
      </c>
      <c r="AB2444" s="258" t="str">
        <f t="shared" si="224"/>
        <v/>
      </c>
      <c r="AC2444" s="258">
        <f t="shared" si="225"/>
        <v>2981164</v>
      </c>
      <c r="AD2444" s="258" t="str">
        <f t="shared" si="226"/>
        <v/>
      </c>
      <c r="AE2444" s="259">
        <f t="shared" si="227"/>
        <v>2981164</v>
      </c>
    </row>
    <row r="2445" spans="1:31">
      <c r="A2445" s="26"/>
      <c r="B2445" s="210" t="s">
        <v>4281</v>
      </c>
      <c r="C2445" s="211" t="s">
        <v>4282</v>
      </c>
      <c r="D2445" s="211" t="s">
        <v>101</v>
      </c>
      <c r="E2445" s="211" t="s">
        <v>107</v>
      </c>
      <c r="F2445" s="241" t="s">
        <v>108</v>
      </c>
      <c r="G2445" s="357">
        <v>0.5</v>
      </c>
      <c r="H2445" s="360">
        <v>276.46592743840932</v>
      </c>
      <c r="I2445" s="365">
        <v>407.064610062648</v>
      </c>
      <c r="J2445" s="332">
        <f>Table1[[#This Row],[Embellishment Area (m2)]]*Table1[[#This Row],[Construction Unit Rate ($/m)]]*Table1[[#This Row],[Embellishment Area Factor]]</f>
        <v>56269.747474162214</v>
      </c>
      <c r="K2445" s="246">
        <v>0</v>
      </c>
      <c r="L2445" s="337">
        <v>112.7890879358248</v>
      </c>
      <c r="M2445" s="88">
        <f>Table1[[#This Row],[Size of land (m2)]]*Table1[[#This Row],[Land Unit Rate ($/m2)]]</f>
        <v>0</v>
      </c>
      <c r="N2445" s="244">
        <v>2021</v>
      </c>
      <c r="O2445" s="202">
        <f>ROUND(IF(Table1[[#This Row],[Valuation Year]]=2016,(Table1[[#This Row],[Total Construction Cost ($)]]+Table1[[#This Row],[Land Value]])*('General Input Sheet'!$G$38/'General Input Sheet'!$G$43),Table1[[#This Row],[Total Construction Cost ($)]]+Table1[[#This Row],[Land Value]]),0)</f>
        <v>56270</v>
      </c>
      <c r="P2445" s="123" t="str" cm="1">
        <f t="array" ref="P2445">_xlfn.IFS(Table1[[#This Row],[Asset Class]]&lt;&gt;"Local","y",P$11=$E2445,"y",Table1[[#This Row],[Asset Class]]="Local","")</f>
        <v>y</v>
      </c>
      <c r="Q2445" s="86" t="str" cm="1">
        <f t="array" ref="Q2445">_xlfn.IFS(Table1[[#This Row],[Asset Class]]&lt;&gt;"Local","y",Q$11=$E2445,"y",Table1[[#This Row],[Asset Class]]="Local","")</f>
        <v>y</v>
      </c>
      <c r="R2445" s="86" t="str" cm="1">
        <f t="array" ref="R2445">_xlfn.IFS(Table1[[#This Row],[Asset Class]]&lt;&gt;"Local","y",R$11=$E2445,"y",Table1[[#This Row],[Asset Class]]="Local","")</f>
        <v>y</v>
      </c>
      <c r="S2445" s="341" t="str" cm="1">
        <f t="array" ref="S2445">_xlfn.IFS(Table1[[#This Row],[Asset Class]]&lt;&gt;"Local","y",S$11=$E2445,"y",Table1[[#This Row],[Asset Class]]="Local","")</f>
        <v>y</v>
      </c>
      <c r="T2445" s="50"/>
      <c r="U2445" s="95">
        <f>IF(Table1[[#This Row],[Asset Class]]&lt;&gt;"Local",0.25,IF(P2445="y",1,""))</f>
        <v>0.25</v>
      </c>
      <c r="V2445" s="415">
        <f>IF(Table1[[#This Row],[Asset Class]]&lt;&gt;"Local",0.25,IF(Q2445="y",1,""))</f>
        <v>0.25</v>
      </c>
      <c r="W2445" s="415">
        <f>IF(Table1[[#This Row],[Asset Class]]&lt;&gt;"Local",0.25,IF(R2445="y",1,""))</f>
        <v>0.25</v>
      </c>
      <c r="X2445" s="415">
        <f>IF(Table1[[#This Row],[Asset Class]]&lt;&gt;"Local",0.25,IF(S2445="y",1,""))</f>
        <v>0.25</v>
      </c>
      <c r="Y2445" s="95">
        <f t="shared" si="222"/>
        <v>1</v>
      </c>
      <c r="Z2445" s="50"/>
      <c r="AA2445" s="257">
        <f t="shared" si="223"/>
        <v>14067.5</v>
      </c>
      <c r="AB2445" s="258">
        <f t="shared" si="224"/>
        <v>14067.5</v>
      </c>
      <c r="AC2445" s="258">
        <f t="shared" si="225"/>
        <v>14067.5</v>
      </c>
      <c r="AD2445" s="258">
        <f t="shared" si="226"/>
        <v>14067.5</v>
      </c>
      <c r="AE2445" s="259">
        <f t="shared" si="227"/>
        <v>56270</v>
      </c>
    </row>
    <row r="2446" spans="1:31">
      <c r="A2446" s="26"/>
      <c r="B2446" s="210" t="s">
        <v>4283</v>
      </c>
      <c r="C2446" s="211" t="s">
        <v>4284</v>
      </c>
      <c r="D2446" s="211" t="s">
        <v>111</v>
      </c>
      <c r="E2446" s="211" t="s">
        <v>102</v>
      </c>
      <c r="F2446" s="241" t="s">
        <v>103</v>
      </c>
      <c r="G2446" s="357">
        <v>0.5</v>
      </c>
      <c r="H2446" s="360">
        <v>5926.7153800031547</v>
      </c>
      <c r="I2446" s="365">
        <v>143.96305955739601</v>
      </c>
      <c r="J2446" s="332">
        <f>Table1[[#This Row],[Embellishment Area (m2)]]*Table1[[#This Row],[Construction Unit Rate ($/m)]]*Table1[[#This Row],[Embellishment Area Factor]]</f>
        <v>426614.03961556451</v>
      </c>
      <c r="K2446" s="246">
        <v>0</v>
      </c>
      <c r="L2446" s="337">
        <v>39.027494808321961</v>
      </c>
      <c r="M2446" s="88">
        <f>Table1[[#This Row],[Size of land (m2)]]*Table1[[#This Row],[Land Unit Rate ($/m2)]]</f>
        <v>0</v>
      </c>
      <c r="N2446" s="244">
        <v>2021</v>
      </c>
      <c r="O2446" s="202">
        <f>ROUND(IF(Table1[[#This Row],[Valuation Year]]=2016,(Table1[[#This Row],[Total Construction Cost ($)]]+Table1[[#This Row],[Land Value]])*('General Input Sheet'!$G$38/'General Input Sheet'!$G$43),Table1[[#This Row],[Total Construction Cost ($)]]+Table1[[#This Row],[Land Value]]),0)</f>
        <v>426614</v>
      </c>
      <c r="P2446" s="123" t="str" cm="1">
        <f t="array" ref="P2446">_xlfn.IFS(Table1[[#This Row],[Asset Class]]&lt;&gt;"Local","y",P$11=$E2446,"y",Table1[[#This Row],[Asset Class]]="Local","")</f>
        <v/>
      </c>
      <c r="Q2446" s="86" t="str" cm="1">
        <f t="array" ref="Q2446">_xlfn.IFS(Table1[[#This Row],[Asset Class]]&lt;&gt;"Local","y",Q$11=$E2446,"y",Table1[[#This Row],[Asset Class]]="Local","")</f>
        <v/>
      </c>
      <c r="R2446" s="86" t="str" cm="1">
        <f t="array" ref="R2446">_xlfn.IFS(Table1[[#This Row],[Asset Class]]&lt;&gt;"Local","y",R$11=$E2446,"y",Table1[[#This Row],[Asset Class]]="Local","")</f>
        <v>y</v>
      </c>
      <c r="S2446" s="341" t="str" cm="1">
        <f t="array" ref="S2446">_xlfn.IFS(Table1[[#This Row],[Asset Class]]&lt;&gt;"Local","y",S$11=$E2446,"y",Table1[[#This Row],[Asset Class]]="Local","")</f>
        <v/>
      </c>
      <c r="T2446" s="50"/>
      <c r="U2446" s="95" t="str">
        <f>IF(Table1[[#This Row],[Asset Class]]&lt;&gt;"Local",0.25,IF(P2446="y",1,""))</f>
        <v/>
      </c>
      <c r="V2446" s="415" t="str">
        <f>IF(Table1[[#This Row],[Asset Class]]&lt;&gt;"Local",0.25,IF(Q2446="y",1,""))</f>
        <v/>
      </c>
      <c r="W2446" s="415">
        <f>IF(Table1[[#This Row],[Asset Class]]&lt;&gt;"Local",0.25,IF(R2446="y",1,""))</f>
        <v>1</v>
      </c>
      <c r="X2446" s="415" t="str">
        <f>IF(Table1[[#This Row],[Asset Class]]&lt;&gt;"Local",0.25,IF(S2446="y",1,""))</f>
        <v/>
      </c>
      <c r="Y2446" s="95">
        <f t="shared" si="222"/>
        <v>1</v>
      </c>
      <c r="Z2446" s="50"/>
      <c r="AA2446" s="257" t="str">
        <f t="shared" si="223"/>
        <v/>
      </c>
      <c r="AB2446" s="258" t="str">
        <f t="shared" si="224"/>
        <v/>
      </c>
      <c r="AC2446" s="258">
        <f t="shared" si="225"/>
        <v>426614</v>
      </c>
      <c r="AD2446" s="258" t="str">
        <f t="shared" si="226"/>
        <v/>
      </c>
      <c r="AE2446" s="259">
        <f t="shared" si="227"/>
        <v>426614</v>
      </c>
    </row>
    <row r="2447" spans="1:31">
      <c r="A2447" s="26"/>
      <c r="B2447" s="210" t="s">
        <v>4283</v>
      </c>
      <c r="C2447" s="211" t="s">
        <v>4285</v>
      </c>
      <c r="D2447" s="211" t="s">
        <v>111</v>
      </c>
      <c r="E2447" s="211" t="s">
        <v>102</v>
      </c>
      <c r="F2447" s="241" t="s">
        <v>136</v>
      </c>
      <c r="G2447" s="357">
        <v>0.5</v>
      </c>
      <c r="H2447" s="360">
        <v>473.2835306548738</v>
      </c>
      <c r="I2447" s="365">
        <v>143.96305955739601</v>
      </c>
      <c r="J2447" s="332">
        <f>Table1[[#This Row],[Embellishment Area (m2)]]*Table1[[#This Row],[Construction Unit Rate ($/m)]]*Table1[[#This Row],[Embellishment Area Factor]]</f>
        <v>34067.67255560113</v>
      </c>
      <c r="K2447" s="246">
        <v>0</v>
      </c>
      <c r="L2447" s="337">
        <v>39.027494808321961</v>
      </c>
      <c r="M2447" s="88">
        <f>Table1[[#This Row],[Size of land (m2)]]*Table1[[#This Row],[Land Unit Rate ($/m2)]]</f>
        <v>0</v>
      </c>
      <c r="N2447" s="244">
        <v>2021</v>
      </c>
      <c r="O2447" s="202">
        <f>ROUND(IF(Table1[[#This Row],[Valuation Year]]=2016,(Table1[[#This Row],[Total Construction Cost ($)]]+Table1[[#This Row],[Land Value]])*('General Input Sheet'!$G$38/'General Input Sheet'!$G$43),Table1[[#This Row],[Total Construction Cost ($)]]+Table1[[#This Row],[Land Value]]),0)</f>
        <v>34068</v>
      </c>
      <c r="P2447" s="123" t="str" cm="1">
        <f t="array" ref="P2447">_xlfn.IFS(Table1[[#This Row],[Asset Class]]&lt;&gt;"Local","y",P$11=$E2447,"y",Table1[[#This Row],[Asset Class]]="Local","")</f>
        <v/>
      </c>
      <c r="Q2447" s="86" t="str" cm="1">
        <f t="array" ref="Q2447">_xlfn.IFS(Table1[[#This Row],[Asset Class]]&lt;&gt;"Local","y",Q$11=$E2447,"y",Table1[[#This Row],[Asset Class]]="Local","")</f>
        <v/>
      </c>
      <c r="R2447" s="86" t="str" cm="1">
        <f t="array" ref="R2447">_xlfn.IFS(Table1[[#This Row],[Asset Class]]&lt;&gt;"Local","y",R$11=$E2447,"y",Table1[[#This Row],[Asset Class]]="Local","")</f>
        <v>y</v>
      </c>
      <c r="S2447" s="341" t="str" cm="1">
        <f t="array" ref="S2447">_xlfn.IFS(Table1[[#This Row],[Asset Class]]&lt;&gt;"Local","y",S$11=$E2447,"y",Table1[[#This Row],[Asset Class]]="Local","")</f>
        <v/>
      </c>
      <c r="T2447" s="50"/>
      <c r="U2447" s="95" t="str">
        <f>IF(Table1[[#This Row],[Asset Class]]&lt;&gt;"Local",0.25,IF(P2447="y",1,""))</f>
        <v/>
      </c>
      <c r="V2447" s="415" t="str">
        <f>IF(Table1[[#This Row],[Asset Class]]&lt;&gt;"Local",0.25,IF(Q2447="y",1,""))</f>
        <v/>
      </c>
      <c r="W2447" s="415">
        <f>IF(Table1[[#This Row],[Asset Class]]&lt;&gt;"Local",0.25,IF(R2447="y",1,""))</f>
        <v>1</v>
      </c>
      <c r="X2447" s="415" t="str">
        <f>IF(Table1[[#This Row],[Asset Class]]&lt;&gt;"Local",0.25,IF(S2447="y",1,""))</f>
        <v/>
      </c>
      <c r="Y2447" s="95">
        <f t="shared" ref="Y2447:Y2488" si="228">SUM(U2447:X2447)</f>
        <v>1</v>
      </c>
      <c r="Z2447" s="50"/>
      <c r="AA2447" s="257" t="str">
        <f t="shared" ref="AA2447:AA2488" si="229">IF(U2447="","",(U2447/$Y2447)*$O2447)</f>
        <v/>
      </c>
      <c r="AB2447" s="258" t="str">
        <f t="shared" ref="AB2447:AB2488" si="230">IF(V2447="","",(V2447/$Y2447)*$O2447)</f>
        <v/>
      </c>
      <c r="AC2447" s="258">
        <f t="shared" ref="AC2447:AC2488" si="231">IF(W2447="","",(W2447/$Y2447)*$O2447)</f>
        <v>34068</v>
      </c>
      <c r="AD2447" s="258" t="str">
        <f t="shared" ref="AD2447:AD2488" si="232">IF(X2447="","",(X2447/$Y2447)*$O2447)</f>
        <v/>
      </c>
      <c r="AE2447" s="259">
        <f t="shared" ref="AE2447:AE2488" si="233">SUM(AA2447:AD2447)</f>
        <v>34068</v>
      </c>
    </row>
    <row r="2448" spans="1:31">
      <c r="A2448" s="26"/>
      <c r="B2448" s="210" t="s">
        <v>4286</v>
      </c>
      <c r="C2448" s="211" t="s">
        <v>4287</v>
      </c>
      <c r="D2448" s="211" t="s">
        <v>111</v>
      </c>
      <c r="E2448" s="211" t="s">
        <v>102</v>
      </c>
      <c r="F2448" s="241" t="s">
        <v>108</v>
      </c>
      <c r="G2448" s="357">
        <v>0.5</v>
      </c>
      <c r="H2448" s="360">
        <v>1843.5914540769086</v>
      </c>
      <c r="I2448" s="365">
        <v>143.96305955739601</v>
      </c>
      <c r="J2448" s="332">
        <f>Table1[[#This Row],[Embellishment Area (m2)]]*Table1[[#This Row],[Construction Unit Rate ($/m)]]*Table1[[#This Row],[Embellishment Area Factor]]</f>
        <v>132704.53315139015</v>
      </c>
      <c r="K2448" s="246">
        <v>0</v>
      </c>
      <c r="L2448" s="337">
        <v>39.027494808321961</v>
      </c>
      <c r="M2448" s="88">
        <f>Table1[[#This Row],[Size of land (m2)]]*Table1[[#This Row],[Land Unit Rate ($/m2)]]</f>
        <v>0</v>
      </c>
      <c r="N2448" s="244">
        <v>2021</v>
      </c>
      <c r="O2448" s="202">
        <f>ROUND(IF(Table1[[#This Row],[Valuation Year]]=2016,(Table1[[#This Row],[Total Construction Cost ($)]]+Table1[[#This Row],[Land Value]])*('General Input Sheet'!$G$38/'General Input Sheet'!$G$43),Table1[[#This Row],[Total Construction Cost ($)]]+Table1[[#This Row],[Land Value]]),0)</f>
        <v>132705</v>
      </c>
      <c r="P2448" s="123" t="str" cm="1">
        <f t="array" ref="P2448">_xlfn.IFS(Table1[[#This Row],[Asset Class]]&lt;&gt;"Local","y",P$11=$E2448,"y",Table1[[#This Row],[Asset Class]]="Local","")</f>
        <v/>
      </c>
      <c r="Q2448" s="86" t="str" cm="1">
        <f t="array" ref="Q2448">_xlfn.IFS(Table1[[#This Row],[Asset Class]]&lt;&gt;"Local","y",Q$11=$E2448,"y",Table1[[#This Row],[Asset Class]]="Local","")</f>
        <v/>
      </c>
      <c r="R2448" s="86" t="str" cm="1">
        <f t="array" ref="R2448">_xlfn.IFS(Table1[[#This Row],[Asset Class]]&lt;&gt;"Local","y",R$11=$E2448,"y",Table1[[#This Row],[Asset Class]]="Local","")</f>
        <v>y</v>
      </c>
      <c r="S2448" s="341" t="str" cm="1">
        <f t="array" ref="S2448">_xlfn.IFS(Table1[[#This Row],[Asset Class]]&lt;&gt;"Local","y",S$11=$E2448,"y",Table1[[#This Row],[Asset Class]]="Local","")</f>
        <v/>
      </c>
      <c r="T2448" s="50"/>
      <c r="U2448" s="95" t="str">
        <f>IF(Table1[[#This Row],[Asset Class]]&lt;&gt;"Local",0.25,IF(P2448="y",1,""))</f>
        <v/>
      </c>
      <c r="V2448" s="415" t="str">
        <f>IF(Table1[[#This Row],[Asset Class]]&lt;&gt;"Local",0.25,IF(Q2448="y",1,""))</f>
        <v/>
      </c>
      <c r="W2448" s="415">
        <f>IF(Table1[[#This Row],[Asset Class]]&lt;&gt;"Local",0.25,IF(R2448="y",1,""))</f>
        <v>1</v>
      </c>
      <c r="X2448" s="415" t="str">
        <f>IF(Table1[[#This Row],[Asset Class]]&lt;&gt;"Local",0.25,IF(S2448="y",1,""))</f>
        <v/>
      </c>
      <c r="Y2448" s="95">
        <f t="shared" si="228"/>
        <v>1</v>
      </c>
      <c r="Z2448" s="50"/>
      <c r="AA2448" s="257" t="str">
        <f t="shared" si="229"/>
        <v/>
      </c>
      <c r="AB2448" s="258" t="str">
        <f t="shared" si="230"/>
        <v/>
      </c>
      <c r="AC2448" s="258">
        <f t="shared" si="231"/>
        <v>132705</v>
      </c>
      <c r="AD2448" s="258" t="str">
        <f t="shared" si="232"/>
        <v/>
      </c>
      <c r="AE2448" s="259">
        <f t="shared" si="233"/>
        <v>132705</v>
      </c>
    </row>
    <row r="2449" spans="1:31">
      <c r="A2449" s="26"/>
      <c r="B2449" s="210" t="s">
        <v>4288</v>
      </c>
      <c r="C2449" s="211" t="s">
        <v>4289</v>
      </c>
      <c r="D2449" s="211" t="s">
        <v>111</v>
      </c>
      <c r="E2449" s="211" t="s">
        <v>102</v>
      </c>
      <c r="F2449" s="241" t="s">
        <v>103</v>
      </c>
      <c r="G2449" s="357">
        <v>0.5</v>
      </c>
      <c r="H2449" s="360">
        <v>4589.0242979429468</v>
      </c>
      <c r="I2449" s="365">
        <v>143.96305955739601</v>
      </c>
      <c r="J2449" s="332">
        <f>Table1[[#This Row],[Embellishment Area (m2)]]*Table1[[#This Row],[Construction Unit Rate ($/m)]]*Table1[[#This Row],[Embellishment Area Factor]]</f>
        <v>330324.98915754893</v>
      </c>
      <c r="K2449" s="246">
        <v>9178.0485958858935</v>
      </c>
      <c r="L2449" s="337">
        <v>39.027494808321961</v>
      </c>
      <c r="M2449" s="88">
        <f>Table1[[#This Row],[Size of land (m2)]]*Table1[[#This Row],[Land Unit Rate ($/m2)]]</f>
        <v>358196.24392646336</v>
      </c>
      <c r="N2449" s="244">
        <v>2021</v>
      </c>
      <c r="O2449" s="202">
        <f>ROUND(IF(Table1[[#This Row],[Valuation Year]]=2016,(Table1[[#This Row],[Total Construction Cost ($)]]+Table1[[#This Row],[Land Value]])*('General Input Sheet'!$G$38/'General Input Sheet'!$G$43),Table1[[#This Row],[Total Construction Cost ($)]]+Table1[[#This Row],[Land Value]]),0)</f>
        <v>688521</v>
      </c>
      <c r="P2449" s="123" t="str" cm="1">
        <f t="array" ref="P2449">_xlfn.IFS(Table1[[#This Row],[Asset Class]]&lt;&gt;"Local","y",P$11=$E2449,"y",Table1[[#This Row],[Asset Class]]="Local","")</f>
        <v/>
      </c>
      <c r="Q2449" s="86" t="str" cm="1">
        <f t="array" ref="Q2449">_xlfn.IFS(Table1[[#This Row],[Asset Class]]&lt;&gt;"Local","y",Q$11=$E2449,"y",Table1[[#This Row],[Asset Class]]="Local","")</f>
        <v/>
      </c>
      <c r="R2449" s="86" t="str" cm="1">
        <f t="array" ref="R2449">_xlfn.IFS(Table1[[#This Row],[Asset Class]]&lt;&gt;"Local","y",R$11=$E2449,"y",Table1[[#This Row],[Asset Class]]="Local","")</f>
        <v>y</v>
      </c>
      <c r="S2449" s="341" t="str" cm="1">
        <f t="array" ref="S2449">_xlfn.IFS(Table1[[#This Row],[Asset Class]]&lt;&gt;"Local","y",S$11=$E2449,"y",Table1[[#This Row],[Asset Class]]="Local","")</f>
        <v/>
      </c>
      <c r="T2449" s="50"/>
      <c r="U2449" s="95" t="str">
        <f>IF(Table1[[#This Row],[Asset Class]]&lt;&gt;"Local",0.25,IF(P2449="y",1,""))</f>
        <v/>
      </c>
      <c r="V2449" s="415" t="str">
        <f>IF(Table1[[#This Row],[Asset Class]]&lt;&gt;"Local",0.25,IF(Q2449="y",1,""))</f>
        <v/>
      </c>
      <c r="W2449" s="415">
        <f>IF(Table1[[#This Row],[Asset Class]]&lt;&gt;"Local",0.25,IF(R2449="y",1,""))</f>
        <v>1</v>
      </c>
      <c r="X2449" s="415" t="str">
        <f>IF(Table1[[#This Row],[Asset Class]]&lt;&gt;"Local",0.25,IF(S2449="y",1,""))</f>
        <v/>
      </c>
      <c r="Y2449" s="95">
        <f t="shared" si="228"/>
        <v>1</v>
      </c>
      <c r="Z2449" s="50"/>
      <c r="AA2449" s="257" t="str">
        <f t="shared" si="229"/>
        <v/>
      </c>
      <c r="AB2449" s="258" t="str">
        <f t="shared" si="230"/>
        <v/>
      </c>
      <c r="AC2449" s="258">
        <f t="shared" si="231"/>
        <v>688521</v>
      </c>
      <c r="AD2449" s="258" t="str">
        <f t="shared" si="232"/>
        <v/>
      </c>
      <c r="AE2449" s="259">
        <f t="shared" si="233"/>
        <v>688521</v>
      </c>
    </row>
    <row r="2450" spans="1:31">
      <c r="A2450" s="26"/>
      <c r="B2450" s="210" t="s">
        <v>4288</v>
      </c>
      <c r="C2450" s="211" t="s">
        <v>4290</v>
      </c>
      <c r="D2450" s="211" t="s">
        <v>111</v>
      </c>
      <c r="E2450" s="211" t="s">
        <v>102</v>
      </c>
      <c r="F2450" s="241" t="s">
        <v>108</v>
      </c>
      <c r="G2450" s="357">
        <v>0.5</v>
      </c>
      <c r="H2450" s="360">
        <v>67194.113485921494</v>
      </c>
      <c r="I2450" s="365">
        <v>143.96305955739601</v>
      </c>
      <c r="J2450" s="332">
        <f>Table1[[#This Row],[Embellishment Area (m2)]]*Table1[[#This Row],[Construction Unit Rate ($/m)]]*Table1[[#This Row],[Embellishment Area Factor]]</f>
        <v>4836735.0808400707</v>
      </c>
      <c r="K2450" s="246">
        <v>134388.22697184299</v>
      </c>
      <c r="L2450" s="337">
        <v>39.027494808321961</v>
      </c>
      <c r="M2450" s="88">
        <f>Table1[[#This Row],[Size of land (m2)]]*Table1[[#This Row],[Land Unit Rate ($/m2)]]</f>
        <v>5244835.830443196</v>
      </c>
      <c r="N2450" s="244">
        <v>2021</v>
      </c>
      <c r="O2450" s="202">
        <f>ROUND(IF(Table1[[#This Row],[Valuation Year]]=2016,(Table1[[#This Row],[Total Construction Cost ($)]]+Table1[[#This Row],[Land Value]])*('General Input Sheet'!$G$38/'General Input Sheet'!$G$43),Table1[[#This Row],[Total Construction Cost ($)]]+Table1[[#This Row],[Land Value]]),0)</f>
        <v>10081571</v>
      </c>
      <c r="P2450" s="123" t="str" cm="1">
        <f t="array" ref="P2450">_xlfn.IFS(Table1[[#This Row],[Asset Class]]&lt;&gt;"Local","y",P$11=$E2450,"y",Table1[[#This Row],[Asset Class]]="Local","")</f>
        <v/>
      </c>
      <c r="Q2450" s="86" t="str" cm="1">
        <f t="array" ref="Q2450">_xlfn.IFS(Table1[[#This Row],[Asset Class]]&lt;&gt;"Local","y",Q$11=$E2450,"y",Table1[[#This Row],[Asset Class]]="Local","")</f>
        <v/>
      </c>
      <c r="R2450" s="86" t="str" cm="1">
        <f t="array" ref="R2450">_xlfn.IFS(Table1[[#This Row],[Asset Class]]&lt;&gt;"Local","y",R$11=$E2450,"y",Table1[[#This Row],[Asset Class]]="Local","")</f>
        <v>y</v>
      </c>
      <c r="S2450" s="341" t="str" cm="1">
        <f t="array" ref="S2450">_xlfn.IFS(Table1[[#This Row],[Asset Class]]&lt;&gt;"Local","y",S$11=$E2450,"y",Table1[[#This Row],[Asset Class]]="Local","")</f>
        <v/>
      </c>
      <c r="T2450" s="50"/>
      <c r="U2450" s="95" t="str">
        <f>IF(Table1[[#This Row],[Asset Class]]&lt;&gt;"Local",0.25,IF(P2450="y",1,""))</f>
        <v/>
      </c>
      <c r="V2450" s="415" t="str">
        <f>IF(Table1[[#This Row],[Asset Class]]&lt;&gt;"Local",0.25,IF(Q2450="y",1,""))</f>
        <v/>
      </c>
      <c r="W2450" s="415">
        <f>IF(Table1[[#This Row],[Asset Class]]&lt;&gt;"Local",0.25,IF(R2450="y",1,""))</f>
        <v>1</v>
      </c>
      <c r="X2450" s="415" t="str">
        <f>IF(Table1[[#This Row],[Asset Class]]&lt;&gt;"Local",0.25,IF(S2450="y",1,""))</f>
        <v/>
      </c>
      <c r="Y2450" s="95">
        <f t="shared" si="228"/>
        <v>1</v>
      </c>
      <c r="Z2450" s="50"/>
      <c r="AA2450" s="257" t="str">
        <f t="shared" si="229"/>
        <v/>
      </c>
      <c r="AB2450" s="258" t="str">
        <f t="shared" si="230"/>
        <v/>
      </c>
      <c r="AC2450" s="258">
        <f t="shared" si="231"/>
        <v>10081571</v>
      </c>
      <c r="AD2450" s="258" t="str">
        <f t="shared" si="232"/>
        <v/>
      </c>
      <c r="AE2450" s="259">
        <f t="shared" si="233"/>
        <v>10081571</v>
      </c>
    </row>
    <row r="2451" spans="1:31">
      <c r="A2451" s="26"/>
      <c r="B2451" s="210" t="s">
        <v>4291</v>
      </c>
      <c r="C2451" s="211" t="s">
        <v>4292</v>
      </c>
      <c r="D2451" s="211" t="s">
        <v>111</v>
      </c>
      <c r="E2451" s="211" t="s">
        <v>107</v>
      </c>
      <c r="F2451" s="241" t="s">
        <v>103</v>
      </c>
      <c r="G2451" s="357">
        <v>0.5</v>
      </c>
      <c r="H2451" s="360">
        <v>7120.0931990558101</v>
      </c>
      <c r="I2451" s="365">
        <v>111.62041035606889</v>
      </c>
      <c r="J2451" s="332">
        <f>Table1[[#This Row],[Embellishment Area (m2)]]*Table1[[#This Row],[Construction Unit Rate ($/m)]]*Table1[[#This Row],[Embellishment Area Factor]]</f>
        <v>397373.86232603242</v>
      </c>
      <c r="K2451" s="246">
        <v>0</v>
      </c>
      <c r="L2451" s="337">
        <v>66.125722619436161</v>
      </c>
      <c r="M2451" s="88">
        <f>Table1[[#This Row],[Size of land (m2)]]*Table1[[#This Row],[Land Unit Rate ($/m2)]]</f>
        <v>0</v>
      </c>
      <c r="N2451" s="244">
        <v>2021</v>
      </c>
      <c r="O2451" s="202">
        <f>ROUND(IF(Table1[[#This Row],[Valuation Year]]=2016,(Table1[[#This Row],[Total Construction Cost ($)]]+Table1[[#This Row],[Land Value]])*('General Input Sheet'!$G$38/'General Input Sheet'!$G$43),Table1[[#This Row],[Total Construction Cost ($)]]+Table1[[#This Row],[Land Value]]),0)</f>
        <v>397374</v>
      </c>
      <c r="P2451" s="123" t="str" cm="1">
        <f t="array" ref="P2451">_xlfn.IFS(Table1[[#This Row],[Asset Class]]&lt;&gt;"Local","y",P$11=$E2451,"y",Table1[[#This Row],[Asset Class]]="Local","")</f>
        <v>y</v>
      </c>
      <c r="Q2451" s="86" t="str" cm="1">
        <f t="array" ref="Q2451">_xlfn.IFS(Table1[[#This Row],[Asset Class]]&lt;&gt;"Local","y",Q$11=$E2451,"y",Table1[[#This Row],[Asset Class]]="Local","")</f>
        <v/>
      </c>
      <c r="R2451" s="86" t="str" cm="1">
        <f t="array" ref="R2451">_xlfn.IFS(Table1[[#This Row],[Asset Class]]&lt;&gt;"Local","y",R$11=$E2451,"y",Table1[[#This Row],[Asset Class]]="Local","")</f>
        <v/>
      </c>
      <c r="S2451" s="341" t="str" cm="1">
        <f t="array" ref="S2451">_xlfn.IFS(Table1[[#This Row],[Asset Class]]&lt;&gt;"Local","y",S$11=$E2451,"y",Table1[[#This Row],[Asset Class]]="Local","")</f>
        <v/>
      </c>
      <c r="T2451" s="50"/>
      <c r="U2451" s="95">
        <f>IF(Table1[[#This Row],[Asset Class]]&lt;&gt;"Local",0.25,IF(P2451="y",1,""))</f>
        <v>1</v>
      </c>
      <c r="V2451" s="415" t="str">
        <f>IF(Table1[[#This Row],[Asset Class]]&lt;&gt;"Local",0.25,IF(Q2451="y",1,""))</f>
        <v/>
      </c>
      <c r="W2451" s="415" t="str">
        <f>IF(Table1[[#This Row],[Asset Class]]&lt;&gt;"Local",0.25,IF(R2451="y",1,""))</f>
        <v/>
      </c>
      <c r="X2451" s="415" t="str">
        <f>IF(Table1[[#This Row],[Asset Class]]&lt;&gt;"Local",0.25,IF(S2451="y",1,""))</f>
        <v/>
      </c>
      <c r="Y2451" s="95">
        <f t="shared" si="228"/>
        <v>1</v>
      </c>
      <c r="Z2451" s="50"/>
      <c r="AA2451" s="257">
        <f t="shared" si="229"/>
        <v>397374</v>
      </c>
      <c r="AB2451" s="258" t="str">
        <f t="shared" si="230"/>
        <v/>
      </c>
      <c r="AC2451" s="258" t="str">
        <f t="shared" si="231"/>
        <v/>
      </c>
      <c r="AD2451" s="258" t="str">
        <f t="shared" si="232"/>
        <v/>
      </c>
      <c r="AE2451" s="259">
        <f t="shared" si="233"/>
        <v>397374</v>
      </c>
    </row>
    <row r="2452" spans="1:31">
      <c r="A2452" s="26"/>
      <c r="B2452" s="210" t="s">
        <v>4293</v>
      </c>
      <c r="C2452" s="211" t="s">
        <v>4294</v>
      </c>
      <c r="D2452" s="211" t="s">
        <v>111</v>
      </c>
      <c r="E2452" s="211" t="s">
        <v>143</v>
      </c>
      <c r="F2452" s="241" t="s">
        <v>103</v>
      </c>
      <c r="G2452" s="357">
        <v>0.5</v>
      </c>
      <c r="H2452" s="360">
        <v>2756.5979944733317</v>
      </c>
      <c r="I2452" s="365">
        <v>115.6419902144599</v>
      </c>
      <c r="J2452" s="332">
        <f>Table1[[#This Row],[Embellishment Area (m2)]]*Table1[[#This Row],[Construction Unit Rate ($/m)]]*Table1[[#This Row],[Embellishment Area Factor]]</f>
        <v>159389.23915104239</v>
      </c>
      <c r="K2452" s="246">
        <v>0</v>
      </c>
      <c r="L2452" s="337">
        <v>85.331826959272703</v>
      </c>
      <c r="M2452" s="88">
        <f>Table1[[#This Row],[Size of land (m2)]]*Table1[[#This Row],[Land Unit Rate ($/m2)]]</f>
        <v>0</v>
      </c>
      <c r="N2452" s="244">
        <v>2021</v>
      </c>
      <c r="O2452" s="202">
        <f>ROUND(IF(Table1[[#This Row],[Valuation Year]]=2016,(Table1[[#This Row],[Total Construction Cost ($)]]+Table1[[#This Row],[Land Value]])*('General Input Sheet'!$G$38/'General Input Sheet'!$G$43),Table1[[#This Row],[Total Construction Cost ($)]]+Table1[[#This Row],[Land Value]]),0)</f>
        <v>159389</v>
      </c>
      <c r="P2452" s="123" t="str" cm="1">
        <f t="array" ref="P2452">_xlfn.IFS(Table1[[#This Row],[Asset Class]]&lt;&gt;"Local","y",P$11=$E2452,"y",Table1[[#This Row],[Asset Class]]="Local","")</f>
        <v/>
      </c>
      <c r="Q2452" s="86" t="str" cm="1">
        <f t="array" ref="Q2452">_xlfn.IFS(Table1[[#This Row],[Asset Class]]&lt;&gt;"Local","y",Q$11=$E2452,"y",Table1[[#This Row],[Asset Class]]="Local","")</f>
        <v>y</v>
      </c>
      <c r="R2452" s="86" t="str" cm="1">
        <f t="array" ref="R2452">_xlfn.IFS(Table1[[#This Row],[Asset Class]]&lt;&gt;"Local","y",R$11=$E2452,"y",Table1[[#This Row],[Asset Class]]="Local","")</f>
        <v/>
      </c>
      <c r="S2452" s="341" t="str" cm="1">
        <f t="array" ref="S2452">_xlfn.IFS(Table1[[#This Row],[Asset Class]]&lt;&gt;"Local","y",S$11=$E2452,"y",Table1[[#This Row],[Asset Class]]="Local","")</f>
        <v/>
      </c>
      <c r="T2452" s="50"/>
      <c r="U2452" s="95" t="str">
        <f>IF(Table1[[#This Row],[Asset Class]]&lt;&gt;"Local",0.25,IF(P2452="y",1,""))</f>
        <v/>
      </c>
      <c r="V2452" s="415">
        <f>IF(Table1[[#This Row],[Asset Class]]&lt;&gt;"Local",0.25,IF(Q2452="y",1,""))</f>
        <v>1</v>
      </c>
      <c r="W2452" s="415" t="str">
        <f>IF(Table1[[#This Row],[Asset Class]]&lt;&gt;"Local",0.25,IF(R2452="y",1,""))</f>
        <v/>
      </c>
      <c r="X2452" s="415" t="str">
        <f>IF(Table1[[#This Row],[Asset Class]]&lt;&gt;"Local",0.25,IF(S2452="y",1,""))</f>
        <v/>
      </c>
      <c r="Y2452" s="95">
        <f t="shared" si="228"/>
        <v>1</v>
      </c>
      <c r="Z2452" s="50"/>
      <c r="AA2452" s="257" t="str">
        <f t="shared" si="229"/>
        <v/>
      </c>
      <c r="AB2452" s="258">
        <f t="shared" si="230"/>
        <v>159389</v>
      </c>
      <c r="AC2452" s="258" t="str">
        <f t="shared" si="231"/>
        <v/>
      </c>
      <c r="AD2452" s="258" t="str">
        <f t="shared" si="232"/>
        <v/>
      </c>
      <c r="AE2452" s="259">
        <f t="shared" si="233"/>
        <v>159389</v>
      </c>
    </row>
    <row r="2453" spans="1:31">
      <c r="A2453" s="26"/>
      <c r="B2453" s="210" t="s">
        <v>4295</v>
      </c>
      <c r="C2453" s="211" t="s">
        <v>4296</v>
      </c>
      <c r="D2453" s="211" t="s">
        <v>111</v>
      </c>
      <c r="E2453" s="211" t="s">
        <v>114</v>
      </c>
      <c r="F2453" s="241" t="s">
        <v>108</v>
      </c>
      <c r="G2453" s="357">
        <v>0.5</v>
      </c>
      <c r="H2453" s="360">
        <v>11597.289312648791</v>
      </c>
      <c r="I2453" s="365">
        <v>77.371645491830151</v>
      </c>
      <c r="J2453" s="332">
        <f>Table1[[#This Row],[Embellishment Area (m2)]]*Table1[[#This Row],[Construction Unit Rate ($/m)]]*Table1[[#This Row],[Embellishment Area Factor]]</f>
        <v>448650.6786822264</v>
      </c>
      <c r="K2453" s="246">
        <v>23194.578625297581</v>
      </c>
      <c r="L2453" s="337">
        <v>51.919695325664051</v>
      </c>
      <c r="M2453" s="88">
        <f>Table1[[#This Row],[Size of land (m2)]]*Table1[[#This Row],[Land Unit Rate ($/m2)]]</f>
        <v>1204255.4554326101</v>
      </c>
      <c r="N2453" s="244">
        <v>2021</v>
      </c>
      <c r="O2453" s="202">
        <f>ROUND(IF(Table1[[#This Row],[Valuation Year]]=2016,(Table1[[#This Row],[Total Construction Cost ($)]]+Table1[[#This Row],[Land Value]])*('General Input Sheet'!$G$38/'General Input Sheet'!$G$43),Table1[[#This Row],[Total Construction Cost ($)]]+Table1[[#This Row],[Land Value]]),0)</f>
        <v>1652906</v>
      </c>
      <c r="P2453" s="123" t="str" cm="1">
        <f t="array" ref="P2453">_xlfn.IFS(Table1[[#This Row],[Asset Class]]&lt;&gt;"Local","y",P$11=$E2453,"y",Table1[[#This Row],[Asset Class]]="Local","")</f>
        <v/>
      </c>
      <c r="Q2453" s="86" t="str" cm="1">
        <f t="array" ref="Q2453">_xlfn.IFS(Table1[[#This Row],[Asset Class]]&lt;&gt;"Local","y",Q$11=$E2453,"y",Table1[[#This Row],[Asset Class]]="Local","")</f>
        <v/>
      </c>
      <c r="R2453" s="86" t="str" cm="1">
        <f t="array" ref="R2453">_xlfn.IFS(Table1[[#This Row],[Asset Class]]&lt;&gt;"Local","y",R$11=$E2453,"y",Table1[[#This Row],[Asset Class]]="Local","")</f>
        <v/>
      </c>
      <c r="S2453" s="341" t="str" cm="1">
        <f t="array" ref="S2453">_xlfn.IFS(Table1[[#This Row],[Asset Class]]&lt;&gt;"Local","y",S$11=$E2453,"y",Table1[[#This Row],[Asset Class]]="Local","")</f>
        <v>y</v>
      </c>
      <c r="T2453" s="50"/>
      <c r="U2453" s="95" t="str">
        <f>IF(Table1[[#This Row],[Asset Class]]&lt;&gt;"Local",0.25,IF(P2453="y",1,""))</f>
        <v/>
      </c>
      <c r="V2453" s="415" t="str">
        <f>IF(Table1[[#This Row],[Asset Class]]&lt;&gt;"Local",0.25,IF(Q2453="y",1,""))</f>
        <v/>
      </c>
      <c r="W2453" s="415" t="str">
        <f>IF(Table1[[#This Row],[Asset Class]]&lt;&gt;"Local",0.25,IF(R2453="y",1,""))</f>
        <v/>
      </c>
      <c r="X2453" s="415">
        <f>IF(Table1[[#This Row],[Asset Class]]&lt;&gt;"Local",0.25,IF(S2453="y",1,""))</f>
        <v>1</v>
      </c>
      <c r="Y2453" s="95">
        <f t="shared" si="228"/>
        <v>1</v>
      </c>
      <c r="Z2453" s="50"/>
      <c r="AA2453" s="257" t="str">
        <f t="shared" si="229"/>
        <v/>
      </c>
      <c r="AB2453" s="258" t="str">
        <f t="shared" si="230"/>
        <v/>
      </c>
      <c r="AC2453" s="258" t="str">
        <f t="shared" si="231"/>
        <v/>
      </c>
      <c r="AD2453" s="258">
        <f t="shared" si="232"/>
        <v>1652906</v>
      </c>
      <c r="AE2453" s="259">
        <f t="shared" si="233"/>
        <v>1652906</v>
      </c>
    </row>
    <row r="2454" spans="1:31">
      <c r="A2454" s="26"/>
      <c r="B2454" s="210" t="s">
        <v>4297</v>
      </c>
      <c r="C2454" s="211" t="s">
        <v>4298</v>
      </c>
      <c r="D2454" s="211" t="s">
        <v>111</v>
      </c>
      <c r="E2454" s="211" t="s">
        <v>107</v>
      </c>
      <c r="F2454" s="241" t="s">
        <v>103</v>
      </c>
      <c r="G2454" s="357">
        <v>0.5</v>
      </c>
      <c r="H2454" s="360">
        <v>2552.8371969098894</v>
      </c>
      <c r="I2454" s="365">
        <v>111.62041035606889</v>
      </c>
      <c r="J2454" s="332">
        <f>Table1[[#This Row],[Embellishment Area (m2)]]*Table1[[#This Row],[Construction Unit Rate ($/m)]]*Table1[[#This Row],[Embellishment Area Factor]]</f>
        <v>142474.36774565926</v>
      </c>
      <c r="K2454" s="246">
        <v>0</v>
      </c>
      <c r="L2454" s="337">
        <v>66.125722619436161</v>
      </c>
      <c r="M2454" s="88">
        <f>Table1[[#This Row],[Size of land (m2)]]*Table1[[#This Row],[Land Unit Rate ($/m2)]]</f>
        <v>0</v>
      </c>
      <c r="N2454" s="244">
        <v>2021</v>
      </c>
      <c r="O2454" s="202">
        <f>ROUND(IF(Table1[[#This Row],[Valuation Year]]=2016,(Table1[[#This Row],[Total Construction Cost ($)]]+Table1[[#This Row],[Land Value]])*('General Input Sheet'!$G$38/'General Input Sheet'!$G$43),Table1[[#This Row],[Total Construction Cost ($)]]+Table1[[#This Row],[Land Value]]),0)</f>
        <v>142474</v>
      </c>
      <c r="P2454" s="123" t="str" cm="1">
        <f t="array" ref="P2454">_xlfn.IFS(Table1[[#This Row],[Asset Class]]&lt;&gt;"Local","y",P$11=$E2454,"y",Table1[[#This Row],[Asset Class]]="Local","")</f>
        <v>y</v>
      </c>
      <c r="Q2454" s="86" t="str" cm="1">
        <f t="array" ref="Q2454">_xlfn.IFS(Table1[[#This Row],[Asset Class]]&lt;&gt;"Local","y",Q$11=$E2454,"y",Table1[[#This Row],[Asset Class]]="Local","")</f>
        <v/>
      </c>
      <c r="R2454" s="86" t="str" cm="1">
        <f t="array" ref="R2454">_xlfn.IFS(Table1[[#This Row],[Asset Class]]&lt;&gt;"Local","y",R$11=$E2454,"y",Table1[[#This Row],[Asset Class]]="Local","")</f>
        <v/>
      </c>
      <c r="S2454" s="341" t="str" cm="1">
        <f t="array" ref="S2454">_xlfn.IFS(Table1[[#This Row],[Asset Class]]&lt;&gt;"Local","y",S$11=$E2454,"y",Table1[[#This Row],[Asset Class]]="Local","")</f>
        <v/>
      </c>
      <c r="T2454" s="50"/>
      <c r="U2454" s="95">
        <f>IF(Table1[[#This Row],[Asset Class]]&lt;&gt;"Local",0.25,IF(P2454="y",1,""))</f>
        <v>1</v>
      </c>
      <c r="V2454" s="415" t="str">
        <f>IF(Table1[[#This Row],[Asset Class]]&lt;&gt;"Local",0.25,IF(Q2454="y",1,""))</f>
        <v/>
      </c>
      <c r="W2454" s="415" t="str">
        <f>IF(Table1[[#This Row],[Asset Class]]&lt;&gt;"Local",0.25,IF(R2454="y",1,""))</f>
        <v/>
      </c>
      <c r="X2454" s="415" t="str">
        <f>IF(Table1[[#This Row],[Asset Class]]&lt;&gt;"Local",0.25,IF(S2454="y",1,""))</f>
        <v/>
      </c>
      <c r="Y2454" s="95">
        <f t="shared" si="228"/>
        <v>1</v>
      </c>
      <c r="Z2454" s="50"/>
      <c r="AA2454" s="257">
        <f t="shared" si="229"/>
        <v>142474</v>
      </c>
      <c r="AB2454" s="258" t="str">
        <f t="shared" si="230"/>
        <v/>
      </c>
      <c r="AC2454" s="258" t="str">
        <f t="shared" si="231"/>
        <v/>
      </c>
      <c r="AD2454" s="258" t="str">
        <f t="shared" si="232"/>
        <v/>
      </c>
      <c r="AE2454" s="259">
        <f t="shared" si="233"/>
        <v>142474</v>
      </c>
    </row>
    <row r="2455" spans="1:31">
      <c r="A2455" s="26"/>
      <c r="B2455" s="210" t="s">
        <v>4299</v>
      </c>
      <c r="C2455" s="211" t="s">
        <v>4300</v>
      </c>
      <c r="D2455" s="211" t="s">
        <v>111</v>
      </c>
      <c r="E2455" s="211" t="s">
        <v>143</v>
      </c>
      <c r="F2455" s="241" t="s">
        <v>103</v>
      </c>
      <c r="G2455" s="357">
        <v>0.5</v>
      </c>
      <c r="H2455" s="360">
        <v>2250.8736777984204</v>
      </c>
      <c r="I2455" s="365">
        <v>115.6419902144599</v>
      </c>
      <c r="J2455" s="332">
        <f>Table1[[#This Row],[Embellishment Area (m2)]]*Table1[[#This Row],[Construction Unit Rate ($/m)]]*Table1[[#This Row],[Embellishment Area Factor]]</f>
        <v>130147.75591097515</v>
      </c>
      <c r="K2455" s="246">
        <v>0</v>
      </c>
      <c r="L2455" s="337">
        <v>85.331826959272703</v>
      </c>
      <c r="M2455" s="88">
        <f>Table1[[#This Row],[Size of land (m2)]]*Table1[[#This Row],[Land Unit Rate ($/m2)]]</f>
        <v>0</v>
      </c>
      <c r="N2455" s="244">
        <v>2021</v>
      </c>
      <c r="O2455" s="202">
        <f>ROUND(IF(Table1[[#This Row],[Valuation Year]]=2016,(Table1[[#This Row],[Total Construction Cost ($)]]+Table1[[#This Row],[Land Value]])*('General Input Sheet'!$G$38/'General Input Sheet'!$G$43),Table1[[#This Row],[Total Construction Cost ($)]]+Table1[[#This Row],[Land Value]]),0)</f>
        <v>130148</v>
      </c>
      <c r="P2455" s="123" t="str" cm="1">
        <f t="array" ref="P2455">_xlfn.IFS(Table1[[#This Row],[Asset Class]]&lt;&gt;"Local","y",P$11=$E2455,"y",Table1[[#This Row],[Asset Class]]="Local","")</f>
        <v/>
      </c>
      <c r="Q2455" s="86" t="str" cm="1">
        <f t="array" ref="Q2455">_xlfn.IFS(Table1[[#This Row],[Asset Class]]&lt;&gt;"Local","y",Q$11=$E2455,"y",Table1[[#This Row],[Asset Class]]="Local","")</f>
        <v>y</v>
      </c>
      <c r="R2455" s="86" t="str" cm="1">
        <f t="array" ref="R2455">_xlfn.IFS(Table1[[#This Row],[Asset Class]]&lt;&gt;"Local","y",R$11=$E2455,"y",Table1[[#This Row],[Asset Class]]="Local","")</f>
        <v/>
      </c>
      <c r="S2455" s="341" t="str" cm="1">
        <f t="array" ref="S2455">_xlfn.IFS(Table1[[#This Row],[Asset Class]]&lt;&gt;"Local","y",S$11=$E2455,"y",Table1[[#This Row],[Asset Class]]="Local","")</f>
        <v/>
      </c>
      <c r="T2455" s="50"/>
      <c r="U2455" s="95" t="str">
        <f>IF(Table1[[#This Row],[Asset Class]]&lt;&gt;"Local",0.25,IF(P2455="y",1,""))</f>
        <v/>
      </c>
      <c r="V2455" s="415">
        <f>IF(Table1[[#This Row],[Asset Class]]&lt;&gt;"Local",0.25,IF(Q2455="y",1,""))</f>
        <v>1</v>
      </c>
      <c r="W2455" s="415" t="str">
        <f>IF(Table1[[#This Row],[Asset Class]]&lt;&gt;"Local",0.25,IF(R2455="y",1,""))</f>
        <v/>
      </c>
      <c r="X2455" s="415" t="str">
        <f>IF(Table1[[#This Row],[Asset Class]]&lt;&gt;"Local",0.25,IF(S2455="y",1,""))</f>
        <v/>
      </c>
      <c r="Y2455" s="95">
        <f t="shared" si="228"/>
        <v>1</v>
      </c>
      <c r="Z2455" s="50"/>
      <c r="AA2455" s="257" t="str">
        <f t="shared" si="229"/>
        <v/>
      </c>
      <c r="AB2455" s="258">
        <f t="shared" si="230"/>
        <v>130148</v>
      </c>
      <c r="AC2455" s="258" t="str">
        <f t="shared" si="231"/>
        <v/>
      </c>
      <c r="AD2455" s="258" t="str">
        <f t="shared" si="232"/>
        <v/>
      </c>
      <c r="AE2455" s="259">
        <f t="shared" si="233"/>
        <v>130148</v>
      </c>
    </row>
    <row r="2456" spans="1:31">
      <c r="A2456" s="26"/>
      <c r="B2456" s="210" t="s">
        <v>4301</v>
      </c>
      <c r="C2456" s="211" t="s">
        <v>4302</v>
      </c>
      <c r="D2456" s="211" t="s">
        <v>111</v>
      </c>
      <c r="E2456" s="211" t="s">
        <v>114</v>
      </c>
      <c r="F2456" s="241" t="s">
        <v>103</v>
      </c>
      <c r="G2456" s="357">
        <v>0.5</v>
      </c>
      <c r="H2456" s="360">
        <v>5419.333606244335</v>
      </c>
      <c r="I2456" s="365">
        <v>77.371645491830151</v>
      </c>
      <c r="J2456" s="332">
        <f>Table1[[#This Row],[Embellishment Area (m2)]]*Table1[[#This Row],[Construction Unit Rate ($/m)]]*Table1[[#This Row],[Embellishment Area Factor]]</f>
        <v>209651.37929214907</v>
      </c>
      <c r="K2456" s="246">
        <v>0</v>
      </c>
      <c r="L2456" s="337">
        <v>51.919695325664051</v>
      </c>
      <c r="M2456" s="88">
        <f>Table1[[#This Row],[Size of land (m2)]]*Table1[[#This Row],[Land Unit Rate ($/m2)]]</f>
        <v>0</v>
      </c>
      <c r="N2456" s="244">
        <v>2021</v>
      </c>
      <c r="O2456" s="202">
        <f>ROUND(IF(Table1[[#This Row],[Valuation Year]]=2016,(Table1[[#This Row],[Total Construction Cost ($)]]+Table1[[#This Row],[Land Value]])*('General Input Sheet'!$G$38/'General Input Sheet'!$G$43),Table1[[#This Row],[Total Construction Cost ($)]]+Table1[[#This Row],[Land Value]]),0)</f>
        <v>209651</v>
      </c>
      <c r="P2456" s="123" t="str" cm="1">
        <f t="array" ref="P2456">_xlfn.IFS(Table1[[#This Row],[Asset Class]]&lt;&gt;"Local","y",P$11=$E2456,"y",Table1[[#This Row],[Asset Class]]="Local","")</f>
        <v/>
      </c>
      <c r="Q2456" s="86" t="str" cm="1">
        <f t="array" ref="Q2456">_xlfn.IFS(Table1[[#This Row],[Asset Class]]&lt;&gt;"Local","y",Q$11=$E2456,"y",Table1[[#This Row],[Asset Class]]="Local","")</f>
        <v/>
      </c>
      <c r="R2456" s="86" t="str" cm="1">
        <f t="array" ref="R2456">_xlfn.IFS(Table1[[#This Row],[Asset Class]]&lt;&gt;"Local","y",R$11=$E2456,"y",Table1[[#This Row],[Asset Class]]="Local","")</f>
        <v/>
      </c>
      <c r="S2456" s="341" t="str" cm="1">
        <f t="array" ref="S2456">_xlfn.IFS(Table1[[#This Row],[Asset Class]]&lt;&gt;"Local","y",S$11=$E2456,"y",Table1[[#This Row],[Asset Class]]="Local","")</f>
        <v>y</v>
      </c>
      <c r="T2456" s="50"/>
      <c r="U2456" s="95" t="str">
        <f>IF(Table1[[#This Row],[Asset Class]]&lt;&gt;"Local",0.25,IF(P2456="y",1,""))</f>
        <v/>
      </c>
      <c r="V2456" s="415" t="str">
        <f>IF(Table1[[#This Row],[Asset Class]]&lt;&gt;"Local",0.25,IF(Q2456="y",1,""))</f>
        <v/>
      </c>
      <c r="W2456" s="415" t="str">
        <f>IF(Table1[[#This Row],[Asset Class]]&lt;&gt;"Local",0.25,IF(R2456="y",1,""))</f>
        <v/>
      </c>
      <c r="X2456" s="415">
        <f>IF(Table1[[#This Row],[Asset Class]]&lt;&gt;"Local",0.25,IF(S2456="y",1,""))</f>
        <v>1</v>
      </c>
      <c r="Y2456" s="95">
        <f t="shared" si="228"/>
        <v>1</v>
      </c>
      <c r="Z2456" s="50"/>
      <c r="AA2456" s="257" t="str">
        <f t="shared" si="229"/>
        <v/>
      </c>
      <c r="AB2456" s="258" t="str">
        <f t="shared" si="230"/>
        <v/>
      </c>
      <c r="AC2456" s="258" t="str">
        <f t="shared" si="231"/>
        <v/>
      </c>
      <c r="AD2456" s="258">
        <f t="shared" si="232"/>
        <v>209651</v>
      </c>
      <c r="AE2456" s="259">
        <f t="shared" si="233"/>
        <v>209651</v>
      </c>
    </row>
    <row r="2457" spans="1:31">
      <c r="A2457" s="26"/>
      <c r="B2457" s="210" t="s">
        <v>4303</v>
      </c>
      <c r="C2457" s="211" t="s">
        <v>4304</v>
      </c>
      <c r="D2457" s="211" t="s">
        <v>111</v>
      </c>
      <c r="E2457" s="211" t="s">
        <v>107</v>
      </c>
      <c r="F2457" s="241" t="s">
        <v>103</v>
      </c>
      <c r="G2457" s="357">
        <v>0.5</v>
      </c>
      <c r="H2457" s="360">
        <v>1301.036284541826</v>
      </c>
      <c r="I2457" s="365">
        <v>111.62041035606889</v>
      </c>
      <c r="J2457" s="332">
        <f>Table1[[#This Row],[Embellishment Area (m2)]]*Table1[[#This Row],[Construction Unit Rate ($/m)]]*Table1[[#This Row],[Embellishment Area Factor]]</f>
        <v>72611.101984346911</v>
      </c>
      <c r="K2457" s="246">
        <v>0</v>
      </c>
      <c r="L2457" s="337">
        <v>66.125722619436161</v>
      </c>
      <c r="M2457" s="88">
        <f>Table1[[#This Row],[Size of land (m2)]]*Table1[[#This Row],[Land Unit Rate ($/m2)]]</f>
        <v>0</v>
      </c>
      <c r="N2457" s="244">
        <v>2021</v>
      </c>
      <c r="O2457" s="202">
        <f>ROUND(IF(Table1[[#This Row],[Valuation Year]]=2016,(Table1[[#This Row],[Total Construction Cost ($)]]+Table1[[#This Row],[Land Value]])*('General Input Sheet'!$G$38/'General Input Sheet'!$G$43),Table1[[#This Row],[Total Construction Cost ($)]]+Table1[[#This Row],[Land Value]]),0)</f>
        <v>72611</v>
      </c>
      <c r="P2457" s="123" t="str" cm="1">
        <f t="array" ref="P2457">_xlfn.IFS(Table1[[#This Row],[Asset Class]]&lt;&gt;"Local","y",P$11=$E2457,"y",Table1[[#This Row],[Asset Class]]="Local","")</f>
        <v>y</v>
      </c>
      <c r="Q2457" s="86" t="str" cm="1">
        <f t="array" ref="Q2457">_xlfn.IFS(Table1[[#This Row],[Asset Class]]&lt;&gt;"Local","y",Q$11=$E2457,"y",Table1[[#This Row],[Asset Class]]="Local","")</f>
        <v/>
      </c>
      <c r="R2457" s="86" t="str" cm="1">
        <f t="array" ref="R2457">_xlfn.IFS(Table1[[#This Row],[Asset Class]]&lt;&gt;"Local","y",R$11=$E2457,"y",Table1[[#This Row],[Asset Class]]="Local","")</f>
        <v/>
      </c>
      <c r="S2457" s="341" t="str" cm="1">
        <f t="array" ref="S2457">_xlfn.IFS(Table1[[#This Row],[Asset Class]]&lt;&gt;"Local","y",S$11=$E2457,"y",Table1[[#This Row],[Asset Class]]="Local","")</f>
        <v/>
      </c>
      <c r="T2457" s="50"/>
      <c r="U2457" s="95">
        <f>IF(Table1[[#This Row],[Asset Class]]&lt;&gt;"Local",0.25,IF(P2457="y",1,""))</f>
        <v>1</v>
      </c>
      <c r="V2457" s="415" t="str">
        <f>IF(Table1[[#This Row],[Asset Class]]&lt;&gt;"Local",0.25,IF(Q2457="y",1,""))</f>
        <v/>
      </c>
      <c r="W2457" s="415" t="str">
        <f>IF(Table1[[#This Row],[Asset Class]]&lt;&gt;"Local",0.25,IF(R2457="y",1,""))</f>
        <v/>
      </c>
      <c r="X2457" s="415" t="str">
        <f>IF(Table1[[#This Row],[Asset Class]]&lt;&gt;"Local",0.25,IF(S2457="y",1,""))</f>
        <v/>
      </c>
      <c r="Y2457" s="95">
        <f t="shared" si="228"/>
        <v>1</v>
      </c>
      <c r="Z2457" s="50"/>
      <c r="AA2457" s="257">
        <f t="shared" si="229"/>
        <v>72611</v>
      </c>
      <c r="AB2457" s="258" t="str">
        <f t="shared" si="230"/>
        <v/>
      </c>
      <c r="AC2457" s="258" t="str">
        <f t="shared" si="231"/>
        <v/>
      </c>
      <c r="AD2457" s="258" t="str">
        <f t="shared" si="232"/>
        <v/>
      </c>
      <c r="AE2457" s="259">
        <f t="shared" si="233"/>
        <v>72611</v>
      </c>
    </row>
    <row r="2458" spans="1:31">
      <c r="A2458" s="26"/>
      <c r="B2458" s="210" t="s">
        <v>4305</v>
      </c>
      <c r="C2458" s="211" t="s">
        <v>4306</v>
      </c>
      <c r="D2458" s="211" t="s">
        <v>111</v>
      </c>
      <c r="E2458" s="211" t="s">
        <v>143</v>
      </c>
      <c r="F2458" s="241" t="s">
        <v>103</v>
      </c>
      <c r="G2458" s="357">
        <v>0.5</v>
      </c>
      <c r="H2458" s="360">
        <v>1069.8870832633345</v>
      </c>
      <c r="I2458" s="365">
        <v>115.6419902144599</v>
      </c>
      <c r="J2458" s="332">
        <f>Table1[[#This Row],[Embellishment Area (m2)]]*Table1[[#This Row],[Construction Unit Rate ($/m)]]*Table1[[#This Row],[Embellishment Area Factor]]</f>
        <v>61861.935806657784</v>
      </c>
      <c r="K2458" s="246">
        <v>0</v>
      </c>
      <c r="L2458" s="337">
        <v>85.331826959272703</v>
      </c>
      <c r="M2458" s="88">
        <f>Table1[[#This Row],[Size of land (m2)]]*Table1[[#This Row],[Land Unit Rate ($/m2)]]</f>
        <v>0</v>
      </c>
      <c r="N2458" s="244">
        <v>2021</v>
      </c>
      <c r="O2458" s="202">
        <f>ROUND(IF(Table1[[#This Row],[Valuation Year]]=2016,(Table1[[#This Row],[Total Construction Cost ($)]]+Table1[[#This Row],[Land Value]])*('General Input Sheet'!$G$38/'General Input Sheet'!$G$43),Table1[[#This Row],[Total Construction Cost ($)]]+Table1[[#This Row],[Land Value]]),0)</f>
        <v>61862</v>
      </c>
      <c r="P2458" s="123" t="str" cm="1">
        <f t="array" ref="P2458">_xlfn.IFS(Table1[[#This Row],[Asset Class]]&lt;&gt;"Local","y",P$11=$E2458,"y",Table1[[#This Row],[Asset Class]]="Local","")</f>
        <v/>
      </c>
      <c r="Q2458" s="86" t="str" cm="1">
        <f t="array" ref="Q2458">_xlfn.IFS(Table1[[#This Row],[Asset Class]]&lt;&gt;"Local","y",Q$11=$E2458,"y",Table1[[#This Row],[Asset Class]]="Local","")</f>
        <v>y</v>
      </c>
      <c r="R2458" s="86" t="str" cm="1">
        <f t="array" ref="R2458">_xlfn.IFS(Table1[[#This Row],[Asset Class]]&lt;&gt;"Local","y",R$11=$E2458,"y",Table1[[#This Row],[Asset Class]]="Local","")</f>
        <v/>
      </c>
      <c r="S2458" s="341" t="str" cm="1">
        <f t="array" ref="S2458">_xlfn.IFS(Table1[[#This Row],[Asset Class]]&lt;&gt;"Local","y",S$11=$E2458,"y",Table1[[#This Row],[Asset Class]]="Local","")</f>
        <v/>
      </c>
      <c r="T2458" s="50"/>
      <c r="U2458" s="95" t="str">
        <f>IF(Table1[[#This Row],[Asset Class]]&lt;&gt;"Local",0.25,IF(P2458="y",1,""))</f>
        <v/>
      </c>
      <c r="V2458" s="415">
        <f>IF(Table1[[#This Row],[Asset Class]]&lt;&gt;"Local",0.25,IF(Q2458="y",1,""))</f>
        <v>1</v>
      </c>
      <c r="W2458" s="415" t="str">
        <f>IF(Table1[[#This Row],[Asset Class]]&lt;&gt;"Local",0.25,IF(R2458="y",1,""))</f>
        <v/>
      </c>
      <c r="X2458" s="415" t="str">
        <f>IF(Table1[[#This Row],[Asset Class]]&lt;&gt;"Local",0.25,IF(S2458="y",1,""))</f>
        <v/>
      </c>
      <c r="Y2458" s="95">
        <f t="shared" si="228"/>
        <v>1</v>
      </c>
      <c r="Z2458" s="50"/>
      <c r="AA2458" s="257" t="str">
        <f t="shared" si="229"/>
        <v/>
      </c>
      <c r="AB2458" s="258">
        <f t="shared" si="230"/>
        <v>61862</v>
      </c>
      <c r="AC2458" s="258" t="str">
        <f t="shared" si="231"/>
        <v/>
      </c>
      <c r="AD2458" s="258" t="str">
        <f t="shared" si="232"/>
        <v/>
      </c>
      <c r="AE2458" s="259">
        <f t="shared" si="233"/>
        <v>61862</v>
      </c>
    </row>
    <row r="2459" spans="1:31">
      <c r="A2459" s="26"/>
      <c r="B2459" s="210" t="s">
        <v>4307</v>
      </c>
      <c r="C2459" s="211" t="s">
        <v>4308</v>
      </c>
      <c r="D2459" s="211" t="s">
        <v>111</v>
      </c>
      <c r="E2459" s="211" t="s">
        <v>143</v>
      </c>
      <c r="F2459" s="241" t="s">
        <v>103</v>
      </c>
      <c r="G2459" s="357">
        <v>0.5</v>
      </c>
      <c r="H2459" s="360">
        <v>2011.284196897293</v>
      </c>
      <c r="I2459" s="365">
        <v>115.6419902144599</v>
      </c>
      <c r="J2459" s="332">
        <f>Table1[[#This Row],[Embellishment Area (m2)]]*Table1[[#This Row],[Construction Unit Rate ($/m)]]*Table1[[#This Row],[Embellishment Area Factor]]</f>
        <v>116294.45370804729</v>
      </c>
      <c r="K2459" s="246">
        <v>0</v>
      </c>
      <c r="L2459" s="337">
        <v>85.331826959272703</v>
      </c>
      <c r="M2459" s="88">
        <f>Table1[[#This Row],[Size of land (m2)]]*Table1[[#This Row],[Land Unit Rate ($/m2)]]</f>
        <v>0</v>
      </c>
      <c r="N2459" s="244">
        <v>2021</v>
      </c>
      <c r="O2459" s="202">
        <f>ROUND(IF(Table1[[#This Row],[Valuation Year]]=2016,(Table1[[#This Row],[Total Construction Cost ($)]]+Table1[[#This Row],[Land Value]])*('General Input Sheet'!$G$38/'General Input Sheet'!$G$43),Table1[[#This Row],[Total Construction Cost ($)]]+Table1[[#This Row],[Land Value]]),0)</f>
        <v>116294</v>
      </c>
      <c r="P2459" s="123" t="str" cm="1">
        <f t="array" ref="P2459">_xlfn.IFS(Table1[[#This Row],[Asset Class]]&lt;&gt;"Local","y",P$11=$E2459,"y",Table1[[#This Row],[Asset Class]]="Local","")</f>
        <v/>
      </c>
      <c r="Q2459" s="86" t="str" cm="1">
        <f t="array" ref="Q2459">_xlfn.IFS(Table1[[#This Row],[Asset Class]]&lt;&gt;"Local","y",Q$11=$E2459,"y",Table1[[#This Row],[Asset Class]]="Local","")</f>
        <v>y</v>
      </c>
      <c r="R2459" s="86" t="str" cm="1">
        <f t="array" ref="R2459">_xlfn.IFS(Table1[[#This Row],[Asset Class]]&lt;&gt;"Local","y",R$11=$E2459,"y",Table1[[#This Row],[Asset Class]]="Local","")</f>
        <v/>
      </c>
      <c r="S2459" s="341" t="str" cm="1">
        <f t="array" ref="S2459">_xlfn.IFS(Table1[[#This Row],[Asset Class]]&lt;&gt;"Local","y",S$11=$E2459,"y",Table1[[#This Row],[Asset Class]]="Local","")</f>
        <v/>
      </c>
      <c r="T2459" s="50"/>
      <c r="U2459" s="95" t="str">
        <f>IF(Table1[[#This Row],[Asset Class]]&lt;&gt;"Local",0.25,IF(P2459="y",1,""))</f>
        <v/>
      </c>
      <c r="V2459" s="415">
        <f>IF(Table1[[#This Row],[Asset Class]]&lt;&gt;"Local",0.25,IF(Q2459="y",1,""))</f>
        <v>1</v>
      </c>
      <c r="W2459" s="415" t="str">
        <f>IF(Table1[[#This Row],[Asset Class]]&lt;&gt;"Local",0.25,IF(R2459="y",1,""))</f>
        <v/>
      </c>
      <c r="X2459" s="415" t="str">
        <f>IF(Table1[[#This Row],[Asset Class]]&lt;&gt;"Local",0.25,IF(S2459="y",1,""))</f>
        <v/>
      </c>
      <c r="Y2459" s="95">
        <f t="shared" si="228"/>
        <v>1</v>
      </c>
      <c r="Z2459" s="50"/>
      <c r="AA2459" s="257" t="str">
        <f t="shared" si="229"/>
        <v/>
      </c>
      <c r="AB2459" s="258">
        <f t="shared" si="230"/>
        <v>116294</v>
      </c>
      <c r="AC2459" s="258" t="str">
        <f t="shared" si="231"/>
        <v/>
      </c>
      <c r="AD2459" s="258" t="str">
        <f t="shared" si="232"/>
        <v/>
      </c>
      <c r="AE2459" s="259">
        <f t="shared" si="233"/>
        <v>116294</v>
      </c>
    </row>
    <row r="2460" spans="1:31">
      <c r="A2460" s="26"/>
      <c r="B2460" s="210" t="s">
        <v>4309</v>
      </c>
      <c r="C2460" s="211" t="s">
        <v>4310</v>
      </c>
      <c r="D2460" s="211" t="s">
        <v>111</v>
      </c>
      <c r="E2460" s="211" t="s">
        <v>102</v>
      </c>
      <c r="F2460" s="241" t="s">
        <v>103</v>
      </c>
      <c r="G2460" s="357">
        <v>0.5</v>
      </c>
      <c r="H2460" s="360">
        <v>3025.8179620377823</v>
      </c>
      <c r="I2460" s="365">
        <v>143.96305955739601</v>
      </c>
      <c r="J2460" s="332">
        <f>Table1[[#This Row],[Embellishment Area (m2)]]*Table1[[#This Row],[Construction Unit Rate ($/m)]]*Table1[[#This Row],[Embellishment Area Factor]]</f>
        <v>217803.00573934193</v>
      </c>
      <c r="K2460" s="246">
        <v>0</v>
      </c>
      <c r="L2460" s="337">
        <v>39.027494808321961</v>
      </c>
      <c r="M2460" s="88">
        <f>Table1[[#This Row],[Size of land (m2)]]*Table1[[#This Row],[Land Unit Rate ($/m2)]]</f>
        <v>0</v>
      </c>
      <c r="N2460" s="244">
        <v>2021</v>
      </c>
      <c r="O2460" s="202">
        <f>ROUND(IF(Table1[[#This Row],[Valuation Year]]=2016,(Table1[[#This Row],[Total Construction Cost ($)]]+Table1[[#This Row],[Land Value]])*('General Input Sheet'!$G$38/'General Input Sheet'!$G$43),Table1[[#This Row],[Total Construction Cost ($)]]+Table1[[#This Row],[Land Value]]),0)</f>
        <v>217803</v>
      </c>
      <c r="P2460" s="123" t="str" cm="1">
        <f t="array" ref="P2460">_xlfn.IFS(Table1[[#This Row],[Asset Class]]&lt;&gt;"Local","y",P$11=$E2460,"y",Table1[[#This Row],[Asset Class]]="Local","")</f>
        <v/>
      </c>
      <c r="Q2460" s="86" t="str" cm="1">
        <f t="array" ref="Q2460">_xlfn.IFS(Table1[[#This Row],[Asset Class]]&lt;&gt;"Local","y",Q$11=$E2460,"y",Table1[[#This Row],[Asset Class]]="Local","")</f>
        <v/>
      </c>
      <c r="R2460" s="86" t="str" cm="1">
        <f t="array" ref="R2460">_xlfn.IFS(Table1[[#This Row],[Asset Class]]&lt;&gt;"Local","y",R$11=$E2460,"y",Table1[[#This Row],[Asset Class]]="Local","")</f>
        <v>y</v>
      </c>
      <c r="S2460" s="341" t="str" cm="1">
        <f t="array" ref="S2460">_xlfn.IFS(Table1[[#This Row],[Asset Class]]&lt;&gt;"Local","y",S$11=$E2460,"y",Table1[[#This Row],[Asset Class]]="Local","")</f>
        <v/>
      </c>
      <c r="T2460" s="50"/>
      <c r="U2460" s="95" t="str">
        <f>IF(Table1[[#This Row],[Asset Class]]&lt;&gt;"Local",0.25,IF(P2460="y",1,""))</f>
        <v/>
      </c>
      <c r="V2460" s="415" t="str">
        <f>IF(Table1[[#This Row],[Asset Class]]&lt;&gt;"Local",0.25,IF(Q2460="y",1,""))</f>
        <v/>
      </c>
      <c r="W2460" s="415">
        <f>IF(Table1[[#This Row],[Asset Class]]&lt;&gt;"Local",0.25,IF(R2460="y",1,""))</f>
        <v>1</v>
      </c>
      <c r="X2460" s="415" t="str">
        <f>IF(Table1[[#This Row],[Asset Class]]&lt;&gt;"Local",0.25,IF(S2460="y",1,""))</f>
        <v/>
      </c>
      <c r="Y2460" s="95">
        <f t="shared" si="228"/>
        <v>1</v>
      </c>
      <c r="Z2460" s="50"/>
      <c r="AA2460" s="257" t="str">
        <f t="shared" si="229"/>
        <v/>
      </c>
      <c r="AB2460" s="258" t="str">
        <f t="shared" si="230"/>
        <v/>
      </c>
      <c r="AC2460" s="258">
        <f t="shared" si="231"/>
        <v>217803</v>
      </c>
      <c r="AD2460" s="258" t="str">
        <f t="shared" si="232"/>
        <v/>
      </c>
      <c r="AE2460" s="259">
        <f t="shared" si="233"/>
        <v>217803</v>
      </c>
    </row>
    <row r="2461" spans="1:31">
      <c r="A2461" s="26"/>
      <c r="B2461" s="210" t="s">
        <v>4309</v>
      </c>
      <c r="C2461" s="211" t="s">
        <v>4311</v>
      </c>
      <c r="D2461" s="211" t="s">
        <v>111</v>
      </c>
      <c r="E2461" s="211" t="s">
        <v>102</v>
      </c>
      <c r="F2461" s="241" t="s">
        <v>108</v>
      </c>
      <c r="G2461" s="357">
        <v>0.5</v>
      </c>
      <c r="H2461" s="360">
        <v>13894.987421174385</v>
      </c>
      <c r="I2461" s="365">
        <v>143.96305955739601</v>
      </c>
      <c r="J2461" s="332">
        <f>Table1[[#This Row],[Embellishment Area (m2)]]*Table1[[#This Row],[Construction Unit Rate ($/m)]]*Table1[[#This Row],[Embellishment Area Factor]]</f>
        <v>1000182.4508318981</v>
      </c>
      <c r="K2461" s="246">
        <v>0</v>
      </c>
      <c r="L2461" s="337">
        <v>39.027494808321961</v>
      </c>
      <c r="M2461" s="88">
        <f>Table1[[#This Row],[Size of land (m2)]]*Table1[[#This Row],[Land Unit Rate ($/m2)]]</f>
        <v>0</v>
      </c>
      <c r="N2461" s="244">
        <v>2021</v>
      </c>
      <c r="O2461" s="202">
        <f>ROUND(IF(Table1[[#This Row],[Valuation Year]]=2016,(Table1[[#This Row],[Total Construction Cost ($)]]+Table1[[#This Row],[Land Value]])*('General Input Sheet'!$G$38/'General Input Sheet'!$G$43),Table1[[#This Row],[Total Construction Cost ($)]]+Table1[[#This Row],[Land Value]]),0)</f>
        <v>1000182</v>
      </c>
      <c r="P2461" s="123" t="str" cm="1">
        <f t="array" ref="P2461">_xlfn.IFS(Table1[[#This Row],[Asset Class]]&lt;&gt;"Local","y",P$11=$E2461,"y",Table1[[#This Row],[Asset Class]]="Local","")</f>
        <v/>
      </c>
      <c r="Q2461" s="86" t="str" cm="1">
        <f t="array" ref="Q2461">_xlfn.IFS(Table1[[#This Row],[Asset Class]]&lt;&gt;"Local","y",Q$11=$E2461,"y",Table1[[#This Row],[Asset Class]]="Local","")</f>
        <v/>
      </c>
      <c r="R2461" s="86" t="str" cm="1">
        <f t="array" ref="R2461">_xlfn.IFS(Table1[[#This Row],[Asset Class]]&lt;&gt;"Local","y",R$11=$E2461,"y",Table1[[#This Row],[Asset Class]]="Local","")</f>
        <v>y</v>
      </c>
      <c r="S2461" s="341" t="str" cm="1">
        <f t="array" ref="S2461">_xlfn.IFS(Table1[[#This Row],[Asset Class]]&lt;&gt;"Local","y",S$11=$E2461,"y",Table1[[#This Row],[Asset Class]]="Local","")</f>
        <v/>
      </c>
      <c r="T2461" s="50"/>
      <c r="U2461" s="95" t="str">
        <f>IF(Table1[[#This Row],[Asset Class]]&lt;&gt;"Local",0.25,IF(P2461="y",1,""))</f>
        <v/>
      </c>
      <c r="V2461" s="415" t="str">
        <f>IF(Table1[[#This Row],[Asset Class]]&lt;&gt;"Local",0.25,IF(Q2461="y",1,""))</f>
        <v/>
      </c>
      <c r="W2461" s="415">
        <f>IF(Table1[[#This Row],[Asset Class]]&lt;&gt;"Local",0.25,IF(R2461="y",1,""))</f>
        <v>1</v>
      </c>
      <c r="X2461" s="415" t="str">
        <f>IF(Table1[[#This Row],[Asset Class]]&lt;&gt;"Local",0.25,IF(S2461="y",1,""))</f>
        <v/>
      </c>
      <c r="Y2461" s="95">
        <f t="shared" si="228"/>
        <v>1</v>
      </c>
      <c r="Z2461" s="50"/>
      <c r="AA2461" s="257" t="str">
        <f t="shared" si="229"/>
        <v/>
      </c>
      <c r="AB2461" s="258" t="str">
        <f t="shared" si="230"/>
        <v/>
      </c>
      <c r="AC2461" s="258">
        <f t="shared" si="231"/>
        <v>1000182</v>
      </c>
      <c r="AD2461" s="258" t="str">
        <f t="shared" si="232"/>
        <v/>
      </c>
      <c r="AE2461" s="259">
        <f t="shared" si="233"/>
        <v>1000182</v>
      </c>
    </row>
    <row r="2462" spans="1:31">
      <c r="A2462" s="26"/>
      <c r="B2462" s="210" t="s">
        <v>4312</v>
      </c>
      <c r="C2462" s="211" t="s">
        <v>4313</v>
      </c>
      <c r="D2462" s="211" t="s">
        <v>111</v>
      </c>
      <c r="E2462" s="211" t="s">
        <v>114</v>
      </c>
      <c r="F2462" s="241" t="s">
        <v>103</v>
      </c>
      <c r="G2462" s="357">
        <v>0.5</v>
      </c>
      <c r="H2462" s="360">
        <v>288.91569619496954</v>
      </c>
      <c r="I2462" s="365">
        <v>77.371645491830151</v>
      </c>
      <c r="J2462" s="332">
        <f>Table1[[#This Row],[Embellishment Area (m2)]]*Table1[[#This Row],[Construction Unit Rate ($/m)]]*Table1[[#This Row],[Embellishment Area Factor]]</f>
        <v>11176.941411511243</v>
      </c>
      <c r="K2462" s="246">
        <v>0</v>
      </c>
      <c r="L2462" s="337">
        <v>51.919695325664051</v>
      </c>
      <c r="M2462" s="88">
        <f>Table1[[#This Row],[Size of land (m2)]]*Table1[[#This Row],[Land Unit Rate ($/m2)]]</f>
        <v>0</v>
      </c>
      <c r="N2462" s="244">
        <v>2021</v>
      </c>
      <c r="O2462" s="202">
        <f>ROUND(IF(Table1[[#This Row],[Valuation Year]]=2016,(Table1[[#This Row],[Total Construction Cost ($)]]+Table1[[#This Row],[Land Value]])*('General Input Sheet'!$G$38/'General Input Sheet'!$G$43),Table1[[#This Row],[Total Construction Cost ($)]]+Table1[[#This Row],[Land Value]]),0)</f>
        <v>11177</v>
      </c>
      <c r="P2462" s="123" t="str" cm="1">
        <f t="array" ref="P2462">_xlfn.IFS(Table1[[#This Row],[Asset Class]]&lt;&gt;"Local","y",P$11=$E2462,"y",Table1[[#This Row],[Asset Class]]="Local","")</f>
        <v/>
      </c>
      <c r="Q2462" s="86" t="str" cm="1">
        <f t="array" ref="Q2462">_xlfn.IFS(Table1[[#This Row],[Asset Class]]&lt;&gt;"Local","y",Q$11=$E2462,"y",Table1[[#This Row],[Asset Class]]="Local","")</f>
        <v/>
      </c>
      <c r="R2462" s="86" t="str" cm="1">
        <f t="array" ref="R2462">_xlfn.IFS(Table1[[#This Row],[Asset Class]]&lt;&gt;"Local","y",R$11=$E2462,"y",Table1[[#This Row],[Asset Class]]="Local","")</f>
        <v/>
      </c>
      <c r="S2462" s="341" t="str" cm="1">
        <f t="array" ref="S2462">_xlfn.IFS(Table1[[#This Row],[Asset Class]]&lt;&gt;"Local","y",S$11=$E2462,"y",Table1[[#This Row],[Asset Class]]="Local","")</f>
        <v>y</v>
      </c>
      <c r="T2462" s="50"/>
      <c r="U2462" s="95" t="str">
        <f>IF(Table1[[#This Row],[Asset Class]]&lt;&gt;"Local",0.25,IF(P2462="y",1,""))</f>
        <v/>
      </c>
      <c r="V2462" s="415" t="str">
        <f>IF(Table1[[#This Row],[Asset Class]]&lt;&gt;"Local",0.25,IF(Q2462="y",1,""))</f>
        <v/>
      </c>
      <c r="W2462" s="415" t="str">
        <f>IF(Table1[[#This Row],[Asset Class]]&lt;&gt;"Local",0.25,IF(R2462="y",1,""))</f>
        <v/>
      </c>
      <c r="X2462" s="415">
        <f>IF(Table1[[#This Row],[Asset Class]]&lt;&gt;"Local",0.25,IF(S2462="y",1,""))</f>
        <v>1</v>
      </c>
      <c r="Y2462" s="95">
        <f t="shared" si="228"/>
        <v>1</v>
      </c>
      <c r="Z2462" s="50"/>
      <c r="AA2462" s="257" t="str">
        <f t="shared" si="229"/>
        <v/>
      </c>
      <c r="AB2462" s="258" t="str">
        <f t="shared" si="230"/>
        <v/>
      </c>
      <c r="AC2462" s="258" t="str">
        <f t="shared" si="231"/>
        <v/>
      </c>
      <c r="AD2462" s="258">
        <f t="shared" si="232"/>
        <v>11177</v>
      </c>
      <c r="AE2462" s="259">
        <f t="shared" si="233"/>
        <v>11177</v>
      </c>
    </row>
    <row r="2463" spans="1:31">
      <c r="A2463" s="26"/>
      <c r="B2463" s="210" t="s">
        <v>4314</v>
      </c>
      <c r="C2463" s="211" t="s">
        <v>4315</v>
      </c>
      <c r="D2463" s="211" t="s">
        <v>111</v>
      </c>
      <c r="E2463" s="211" t="s">
        <v>143</v>
      </c>
      <c r="F2463" s="241" t="s">
        <v>108</v>
      </c>
      <c r="G2463" s="357">
        <v>0.5</v>
      </c>
      <c r="H2463" s="360">
        <v>258.02955280592892</v>
      </c>
      <c r="I2463" s="365">
        <v>115.6419902144599</v>
      </c>
      <c r="J2463" s="332">
        <f>Table1[[#This Row],[Embellishment Area (m2)]]*Table1[[#This Row],[Construction Unit Rate ($/m)]]*Table1[[#This Row],[Embellishment Area Factor]]</f>
        <v>14919.525510312347</v>
      </c>
      <c r="K2463" s="246">
        <v>516.05910561185783</v>
      </c>
      <c r="L2463" s="337">
        <v>85.331826959272703</v>
      </c>
      <c r="M2463" s="88">
        <f>Table1[[#This Row],[Size of land (m2)]]*Table1[[#This Row],[Land Unit Rate ($/m2)]]</f>
        <v>44036.266300828087</v>
      </c>
      <c r="N2463" s="244">
        <v>2021</v>
      </c>
      <c r="O2463" s="202">
        <f>ROUND(IF(Table1[[#This Row],[Valuation Year]]=2016,(Table1[[#This Row],[Total Construction Cost ($)]]+Table1[[#This Row],[Land Value]])*('General Input Sheet'!$G$38/'General Input Sheet'!$G$43),Table1[[#This Row],[Total Construction Cost ($)]]+Table1[[#This Row],[Land Value]]),0)</f>
        <v>58956</v>
      </c>
      <c r="P2463" s="123" t="str" cm="1">
        <f t="array" ref="P2463">_xlfn.IFS(Table1[[#This Row],[Asset Class]]&lt;&gt;"Local","y",P$11=$E2463,"y",Table1[[#This Row],[Asset Class]]="Local","")</f>
        <v/>
      </c>
      <c r="Q2463" s="86" t="str" cm="1">
        <f t="array" ref="Q2463">_xlfn.IFS(Table1[[#This Row],[Asset Class]]&lt;&gt;"Local","y",Q$11=$E2463,"y",Table1[[#This Row],[Asset Class]]="Local","")</f>
        <v>y</v>
      </c>
      <c r="R2463" s="86" t="str" cm="1">
        <f t="array" ref="R2463">_xlfn.IFS(Table1[[#This Row],[Asset Class]]&lt;&gt;"Local","y",R$11=$E2463,"y",Table1[[#This Row],[Asset Class]]="Local","")</f>
        <v/>
      </c>
      <c r="S2463" s="341" t="str" cm="1">
        <f t="array" ref="S2463">_xlfn.IFS(Table1[[#This Row],[Asset Class]]&lt;&gt;"Local","y",S$11=$E2463,"y",Table1[[#This Row],[Asset Class]]="Local","")</f>
        <v/>
      </c>
      <c r="T2463" s="50"/>
      <c r="U2463" s="95" t="str">
        <f>IF(Table1[[#This Row],[Asset Class]]&lt;&gt;"Local",0.25,IF(P2463="y",1,""))</f>
        <v/>
      </c>
      <c r="V2463" s="415">
        <f>IF(Table1[[#This Row],[Asset Class]]&lt;&gt;"Local",0.25,IF(Q2463="y",1,""))</f>
        <v>1</v>
      </c>
      <c r="W2463" s="415" t="str">
        <f>IF(Table1[[#This Row],[Asset Class]]&lt;&gt;"Local",0.25,IF(R2463="y",1,""))</f>
        <v/>
      </c>
      <c r="X2463" s="415" t="str">
        <f>IF(Table1[[#This Row],[Asset Class]]&lt;&gt;"Local",0.25,IF(S2463="y",1,""))</f>
        <v/>
      </c>
      <c r="Y2463" s="95">
        <f t="shared" si="228"/>
        <v>1</v>
      </c>
      <c r="Z2463" s="50"/>
      <c r="AA2463" s="257" t="str">
        <f t="shared" si="229"/>
        <v/>
      </c>
      <c r="AB2463" s="258">
        <f t="shared" si="230"/>
        <v>58956</v>
      </c>
      <c r="AC2463" s="258" t="str">
        <f t="shared" si="231"/>
        <v/>
      </c>
      <c r="AD2463" s="258" t="str">
        <f t="shared" si="232"/>
        <v/>
      </c>
      <c r="AE2463" s="259">
        <f t="shared" si="233"/>
        <v>58956</v>
      </c>
    </row>
    <row r="2464" spans="1:31">
      <c r="A2464" s="26"/>
      <c r="B2464" s="210" t="s">
        <v>4316</v>
      </c>
      <c r="C2464" s="211" t="s">
        <v>4317</v>
      </c>
      <c r="D2464" s="211" t="s">
        <v>111</v>
      </c>
      <c r="E2464" s="211" t="s">
        <v>143</v>
      </c>
      <c r="F2464" s="241" t="s">
        <v>103</v>
      </c>
      <c r="G2464" s="357">
        <v>0.5</v>
      </c>
      <c r="H2464" s="360">
        <v>1482.9997261309099</v>
      </c>
      <c r="I2464" s="365">
        <v>115.6419902144599</v>
      </c>
      <c r="J2464" s="332">
        <f>Table1[[#This Row],[Embellishment Area (m2)]]*Table1[[#This Row],[Construction Unit Rate ($/m)]]*Table1[[#This Row],[Embellishment Area Factor]]</f>
        <v>85748.5199086387</v>
      </c>
      <c r="K2464" s="246">
        <v>0</v>
      </c>
      <c r="L2464" s="337">
        <v>85.331826959272703</v>
      </c>
      <c r="M2464" s="88">
        <f>Table1[[#This Row],[Size of land (m2)]]*Table1[[#This Row],[Land Unit Rate ($/m2)]]</f>
        <v>0</v>
      </c>
      <c r="N2464" s="244">
        <v>2021</v>
      </c>
      <c r="O2464" s="202">
        <f>ROUND(IF(Table1[[#This Row],[Valuation Year]]=2016,(Table1[[#This Row],[Total Construction Cost ($)]]+Table1[[#This Row],[Land Value]])*('General Input Sheet'!$G$38/'General Input Sheet'!$G$43),Table1[[#This Row],[Total Construction Cost ($)]]+Table1[[#This Row],[Land Value]]),0)</f>
        <v>85749</v>
      </c>
      <c r="P2464" s="123" t="str" cm="1">
        <f t="array" ref="P2464">_xlfn.IFS(Table1[[#This Row],[Asset Class]]&lt;&gt;"Local","y",P$11=$E2464,"y",Table1[[#This Row],[Asset Class]]="Local","")</f>
        <v/>
      </c>
      <c r="Q2464" s="86" t="str" cm="1">
        <f t="array" ref="Q2464">_xlfn.IFS(Table1[[#This Row],[Asset Class]]&lt;&gt;"Local","y",Q$11=$E2464,"y",Table1[[#This Row],[Asset Class]]="Local","")</f>
        <v>y</v>
      </c>
      <c r="R2464" s="86" t="str" cm="1">
        <f t="array" ref="R2464">_xlfn.IFS(Table1[[#This Row],[Asset Class]]&lt;&gt;"Local","y",R$11=$E2464,"y",Table1[[#This Row],[Asset Class]]="Local","")</f>
        <v/>
      </c>
      <c r="S2464" s="341" t="str" cm="1">
        <f t="array" ref="S2464">_xlfn.IFS(Table1[[#This Row],[Asset Class]]&lt;&gt;"Local","y",S$11=$E2464,"y",Table1[[#This Row],[Asset Class]]="Local","")</f>
        <v/>
      </c>
      <c r="T2464" s="50"/>
      <c r="U2464" s="95" t="str">
        <f>IF(Table1[[#This Row],[Asset Class]]&lt;&gt;"Local",0.25,IF(P2464="y",1,""))</f>
        <v/>
      </c>
      <c r="V2464" s="415">
        <f>IF(Table1[[#This Row],[Asset Class]]&lt;&gt;"Local",0.25,IF(Q2464="y",1,""))</f>
        <v>1</v>
      </c>
      <c r="W2464" s="415" t="str">
        <f>IF(Table1[[#This Row],[Asset Class]]&lt;&gt;"Local",0.25,IF(R2464="y",1,""))</f>
        <v/>
      </c>
      <c r="X2464" s="415" t="str">
        <f>IF(Table1[[#This Row],[Asset Class]]&lt;&gt;"Local",0.25,IF(S2464="y",1,""))</f>
        <v/>
      </c>
      <c r="Y2464" s="95">
        <f t="shared" si="228"/>
        <v>1</v>
      </c>
      <c r="Z2464" s="50"/>
      <c r="AA2464" s="257" t="str">
        <f t="shared" si="229"/>
        <v/>
      </c>
      <c r="AB2464" s="258">
        <f t="shared" si="230"/>
        <v>85749</v>
      </c>
      <c r="AC2464" s="258" t="str">
        <f t="shared" si="231"/>
        <v/>
      </c>
      <c r="AD2464" s="258" t="str">
        <f t="shared" si="232"/>
        <v/>
      </c>
      <c r="AE2464" s="259">
        <f t="shared" si="233"/>
        <v>85749</v>
      </c>
    </row>
    <row r="2465" spans="1:31">
      <c r="A2465" s="26"/>
      <c r="B2465" s="210" t="s">
        <v>4318</v>
      </c>
      <c r="C2465" s="211" t="s">
        <v>4319</v>
      </c>
      <c r="D2465" s="211" t="s">
        <v>106</v>
      </c>
      <c r="E2465" s="211" t="s">
        <v>102</v>
      </c>
      <c r="F2465" s="241" t="s">
        <v>136</v>
      </c>
      <c r="G2465" s="357">
        <v>0.5</v>
      </c>
      <c r="H2465" s="360">
        <v>35189.340001529665</v>
      </c>
      <c r="I2465" s="365">
        <v>452.87898632773505</v>
      </c>
      <c r="J2465" s="332">
        <f>Table1[[#This Row],[Embellishment Area (m2)]]*Table1[[#This Row],[Construction Unit Rate ($/m)]]*Table1[[#This Row],[Embellishment Area Factor]]</f>
        <v>7968256.3147173868</v>
      </c>
      <c r="K2465" s="246">
        <v>70378.680003059329</v>
      </c>
      <c r="L2465" s="337">
        <v>140.14546069071523</v>
      </c>
      <c r="M2465" s="88">
        <f>Table1[[#This Row],[Size of land (m2)]]*Table1[[#This Row],[Land Unit Rate ($/m2)]]</f>
        <v>9863252.5318331774</v>
      </c>
      <c r="N2465" s="244">
        <v>2021</v>
      </c>
      <c r="O2465" s="202">
        <f>ROUND(IF(Table1[[#This Row],[Valuation Year]]=2016,(Table1[[#This Row],[Total Construction Cost ($)]]+Table1[[#This Row],[Land Value]])*('General Input Sheet'!$G$38/'General Input Sheet'!$G$43),Table1[[#This Row],[Total Construction Cost ($)]]+Table1[[#This Row],[Land Value]]),0)</f>
        <v>17831509</v>
      </c>
      <c r="P2465" s="123" t="str" cm="1">
        <f t="array" ref="P2465">_xlfn.IFS(Table1[[#This Row],[Asset Class]]&lt;&gt;"Local","y",P$11=$E2465,"y",Table1[[#This Row],[Asset Class]]="Local","")</f>
        <v>y</v>
      </c>
      <c r="Q2465" s="86" t="str" cm="1">
        <f t="array" ref="Q2465">_xlfn.IFS(Table1[[#This Row],[Asset Class]]&lt;&gt;"Local","y",Q$11=$E2465,"y",Table1[[#This Row],[Asset Class]]="Local","")</f>
        <v>y</v>
      </c>
      <c r="R2465" s="86" t="str" cm="1">
        <f t="array" ref="R2465">_xlfn.IFS(Table1[[#This Row],[Asset Class]]&lt;&gt;"Local","y",R$11=$E2465,"y",Table1[[#This Row],[Asset Class]]="Local","")</f>
        <v>y</v>
      </c>
      <c r="S2465" s="341" t="str" cm="1">
        <f t="array" ref="S2465">_xlfn.IFS(Table1[[#This Row],[Asset Class]]&lt;&gt;"Local","y",S$11=$E2465,"y",Table1[[#This Row],[Asset Class]]="Local","")</f>
        <v>y</v>
      </c>
      <c r="T2465" s="50"/>
      <c r="U2465" s="95">
        <f>IF(Table1[[#This Row],[Asset Class]]&lt;&gt;"Local",0.25,IF(P2465="y",1,""))</f>
        <v>0.25</v>
      </c>
      <c r="V2465" s="415">
        <f>IF(Table1[[#This Row],[Asset Class]]&lt;&gt;"Local",0.25,IF(Q2465="y",1,""))</f>
        <v>0.25</v>
      </c>
      <c r="W2465" s="415">
        <f>IF(Table1[[#This Row],[Asset Class]]&lt;&gt;"Local",0.25,IF(R2465="y",1,""))</f>
        <v>0.25</v>
      </c>
      <c r="X2465" s="415">
        <f>IF(Table1[[#This Row],[Asset Class]]&lt;&gt;"Local",0.25,IF(S2465="y",1,""))</f>
        <v>0.25</v>
      </c>
      <c r="Y2465" s="95">
        <f t="shared" si="228"/>
        <v>1</v>
      </c>
      <c r="Z2465" s="50"/>
      <c r="AA2465" s="257">
        <f t="shared" si="229"/>
        <v>4457877.25</v>
      </c>
      <c r="AB2465" s="258">
        <f t="shared" si="230"/>
        <v>4457877.25</v>
      </c>
      <c r="AC2465" s="258">
        <f t="shared" si="231"/>
        <v>4457877.25</v>
      </c>
      <c r="AD2465" s="258">
        <f t="shared" si="232"/>
        <v>4457877.25</v>
      </c>
      <c r="AE2465" s="259">
        <f t="shared" si="233"/>
        <v>17831509</v>
      </c>
    </row>
    <row r="2466" spans="1:31">
      <c r="A2466" s="26"/>
      <c r="B2466" s="210" t="s">
        <v>4320</v>
      </c>
      <c r="C2466" s="211" t="s">
        <v>4321</v>
      </c>
      <c r="D2466" s="211" t="s">
        <v>111</v>
      </c>
      <c r="E2466" s="211" t="s">
        <v>143</v>
      </c>
      <c r="F2466" s="241" t="s">
        <v>103</v>
      </c>
      <c r="G2466" s="357">
        <v>0.5</v>
      </c>
      <c r="H2466" s="360">
        <v>8236.4245684390444</v>
      </c>
      <c r="I2466" s="365">
        <v>115.6419902144599</v>
      </c>
      <c r="J2466" s="332">
        <f>Table1[[#This Row],[Embellishment Area (m2)]]*Table1[[#This Row],[Construction Unit Rate ($/m)]]*Table1[[#This Row],[Embellishment Area Factor]]</f>
        <v>476238.2646727825</v>
      </c>
      <c r="K2466" s="246">
        <v>0</v>
      </c>
      <c r="L2466" s="337">
        <v>85.331826959272703</v>
      </c>
      <c r="M2466" s="88">
        <f>Table1[[#This Row],[Size of land (m2)]]*Table1[[#This Row],[Land Unit Rate ($/m2)]]</f>
        <v>0</v>
      </c>
      <c r="N2466" s="244">
        <v>2021</v>
      </c>
      <c r="O2466" s="202">
        <f>ROUND(IF(Table1[[#This Row],[Valuation Year]]=2016,(Table1[[#This Row],[Total Construction Cost ($)]]+Table1[[#This Row],[Land Value]])*('General Input Sheet'!$G$38/'General Input Sheet'!$G$43),Table1[[#This Row],[Total Construction Cost ($)]]+Table1[[#This Row],[Land Value]]),0)</f>
        <v>476238</v>
      </c>
      <c r="P2466" s="123" t="str" cm="1">
        <f t="array" ref="P2466">_xlfn.IFS(Table1[[#This Row],[Asset Class]]&lt;&gt;"Local","y",P$11=$E2466,"y",Table1[[#This Row],[Asset Class]]="Local","")</f>
        <v/>
      </c>
      <c r="Q2466" s="86" t="str" cm="1">
        <f t="array" ref="Q2466">_xlfn.IFS(Table1[[#This Row],[Asset Class]]&lt;&gt;"Local","y",Q$11=$E2466,"y",Table1[[#This Row],[Asset Class]]="Local","")</f>
        <v>y</v>
      </c>
      <c r="R2466" s="86" t="str" cm="1">
        <f t="array" ref="R2466">_xlfn.IFS(Table1[[#This Row],[Asset Class]]&lt;&gt;"Local","y",R$11=$E2466,"y",Table1[[#This Row],[Asset Class]]="Local","")</f>
        <v/>
      </c>
      <c r="S2466" s="341" t="str" cm="1">
        <f t="array" ref="S2466">_xlfn.IFS(Table1[[#This Row],[Asset Class]]&lt;&gt;"Local","y",S$11=$E2466,"y",Table1[[#This Row],[Asset Class]]="Local","")</f>
        <v/>
      </c>
      <c r="T2466" s="50"/>
      <c r="U2466" s="95" t="str">
        <f>IF(Table1[[#This Row],[Asset Class]]&lt;&gt;"Local",0.25,IF(P2466="y",1,""))</f>
        <v/>
      </c>
      <c r="V2466" s="415">
        <f>IF(Table1[[#This Row],[Asset Class]]&lt;&gt;"Local",0.25,IF(Q2466="y",1,""))</f>
        <v>1</v>
      </c>
      <c r="W2466" s="415" t="str">
        <f>IF(Table1[[#This Row],[Asset Class]]&lt;&gt;"Local",0.25,IF(R2466="y",1,""))</f>
        <v/>
      </c>
      <c r="X2466" s="415" t="str">
        <f>IF(Table1[[#This Row],[Asset Class]]&lt;&gt;"Local",0.25,IF(S2466="y",1,""))</f>
        <v/>
      </c>
      <c r="Y2466" s="95">
        <f t="shared" si="228"/>
        <v>1</v>
      </c>
      <c r="Z2466" s="50"/>
      <c r="AA2466" s="257" t="str">
        <f t="shared" si="229"/>
        <v/>
      </c>
      <c r="AB2466" s="258">
        <f t="shared" si="230"/>
        <v>476238</v>
      </c>
      <c r="AC2466" s="258" t="str">
        <f t="shared" si="231"/>
        <v/>
      </c>
      <c r="AD2466" s="258" t="str">
        <f t="shared" si="232"/>
        <v/>
      </c>
      <c r="AE2466" s="259">
        <f t="shared" si="233"/>
        <v>476238</v>
      </c>
    </row>
    <row r="2467" spans="1:31">
      <c r="A2467" s="26"/>
      <c r="B2467" s="210" t="s">
        <v>4322</v>
      </c>
      <c r="C2467" s="211" t="s">
        <v>4323</v>
      </c>
      <c r="D2467" s="211" t="s">
        <v>111</v>
      </c>
      <c r="E2467" s="211" t="s">
        <v>102</v>
      </c>
      <c r="F2467" s="241" t="s">
        <v>108</v>
      </c>
      <c r="G2467" s="357">
        <v>0.5</v>
      </c>
      <c r="H2467" s="360">
        <v>22412.227072857586</v>
      </c>
      <c r="I2467" s="365">
        <v>143.96305955739601</v>
      </c>
      <c r="J2467" s="332">
        <f>Table1[[#This Row],[Embellishment Area (m2)]]*Table1[[#This Row],[Construction Unit Rate ($/m)]]*Table1[[#This Row],[Embellishment Area Factor]]</f>
        <v>1613266.3904518399</v>
      </c>
      <c r="K2467" s="246">
        <v>44824.454145715172</v>
      </c>
      <c r="L2467" s="337">
        <v>39.027494808321961</v>
      </c>
      <c r="M2467" s="88">
        <f>Table1[[#This Row],[Size of land (m2)]]*Table1[[#This Row],[Land Unit Rate ($/m2)]]</f>
        <v>1749386.1514577647</v>
      </c>
      <c r="N2467" s="244">
        <v>2021</v>
      </c>
      <c r="O2467" s="202">
        <f>ROUND(IF(Table1[[#This Row],[Valuation Year]]=2016,(Table1[[#This Row],[Total Construction Cost ($)]]+Table1[[#This Row],[Land Value]])*('General Input Sheet'!$G$38/'General Input Sheet'!$G$43),Table1[[#This Row],[Total Construction Cost ($)]]+Table1[[#This Row],[Land Value]]),0)</f>
        <v>3362653</v>
      </c>
      <c r="P2467" s="123" t="str" cm="1">
        <f t="array" ref="P2467">_xlfn.IFS(Table1[[#This Row],[Asset Class]]&lt;&gt;"Local","y",P$11=$E2467,"y",Table1[[#This Row],[Asset Class]]="Local","")</f>
        <v/>
      </c>
      <c r="Q2467" s="86" t="str" cm="1">
        <f t="array" ref="Q2467">_xlfn.IFS(Table1[[#This Row],[Asset Class]]&lt;&gt;"Local","y",Q$11=$E2467,"y",Table1[[#This Row],[Asset Class]]="Local","")</f>
        <v/>
      </c>
      <c r="R2467" s="86" t="str" cm="1">
        <f t="array" ref="R2467">_xlfn.IFS(Table1[[#This Row],[Asset Class]]&lt;&gt;"Local","y",R$11=$E2467,"y",Table1[[#This Row],[Asset Class]]="Local","")</f>
        <v>y</v>
      </c>
      <c r="S2467" s="341" t="str" cm="1">
        <f t="array" ref="S2467">_xlfn.IFS(Table1[[#This Row],[Asset Class]]&lt;&gt;"Local","y",S$11=$E2467,"y",Table1[[#This Row],[Asset Class]]="Local","")</f>
        <v/>
      </c>
      <c r="T2467" s="50"/>
      <c r="U2467" s="95" t="str">
        <f>IF(Table1[[#This Row],[Asset Class]]&lt;&gt;"Local",0.25,IF(P2467="y",1,""))</f>
        <v/>
      </c>
      <c r="V2467" s="415" t="str">
        <f>IF(Table1[[#This Row],[Asset Class]]&lt;&gt;"Local",0.25,IF(Q2467="y",1,""))</f>
        <v/>
      </c>
      <c r="W2467" s="415">
        <f>IF(Table1[[#This Row],[Asset Class]]&lt;&gt;"Local",0.25,IF(R2467="y",1,""))</f>
        <v>1</v>
      </c>
      <c r="X2467" s="415" t="str">
        <f>IF(Table1[[#This Row],[Asset Class]]&lt;&gt;"Local",0.25,IF(S2467="y",1,""))</f>
        <v/>
      </c>
      <c r="Y2467" s="95">
        <f t="shared" si="228"/>
        <v>1</v>
      </c>
      <c r="Z2467" s="50"/>
      <c r="AA2467" s="257" t="str">
        <f t="shared" si="229"/>
        <v/>
      </c>
      <c r="AB2467" s="258" t="str">
        <f t="shared" si="230"/>
        <v/>
      </c>
      <c r="AC2467" s="258">
        <f t="shared" si="231"/>
        <v>3362653</v>
      </c>
      <c r="AD2467" s="258" t="str">
        <f t="shared" si="232"/>
        <v/>
      </c>
      <c r="AE2467" s="259">
        <f t="shared" si="233"/>
        <v>3362653</v>
      </c>
    </row>
    <row r="2468" spans="1:31">
      <c r="A2468" s="26"/>
      <c r="B2468" s="210" t="s">
        <v>4324</v>
      </c>
      <c r="C2468" s="211" t="s">
        <v>4325</v>
      </c>
      <c r="D2468" s="211" t="s">
        <v>106</v>
      </c>
      <c r="E2468" s="211" t="s">
        <v>102</v>
      </c>
      <c r="F2468" s="241" t="s">
        <v>328</v>
      </c>
      <c r="G2468" s="357">
        <v>0.5</v>
      </c>
      <c r="H2468" s="360">
        <v>605.40313486738</v>
      </c>
      <c r="I2468" s="365">
        <v>452.87898632773505</v>
      </c>
      <c r="J2468" s="332">
        <f>Table1[[#This Row],[Embellishment Area (m2)]]*Table1[[#This Row],[Construction Unit Rate ($/m)]]*Table1[[#This Row],[Embellishment Area Factor]]</f>
        <v>137087.17901918606</v>
      </c>
      <c r="K2468" s="246">
        <v>0</v>
      </c>
      <c r="L2468" s="337">
        <v>140.14546069071523</v>
      </c>
      <c r="M2468" s="88">
        <f>Table1[[#This Row],[Size of land (m2)]]*Table1[[#This Row],[Land Unit Rate ($/m2)]]</f>
        <v>0</v>
      </c>
      <c r="N2468" s="244">
        <v>2021</v>
      </c>
      <c r="O2468" s="202">
        <f>ROUND(IF(Table1[[#This Row],[Valuation Year]]=2016,(Table1[[#This Row],[Total Construction Cost ($)]]+Table1[[#This Row],[Land Value]])*('General Input Sheet'!$G$38/'General Input Sheet'!$G$43),Table1[[#This Row],[Total Construction Cost ($)]]+Table1[[#This Row],[Land Value]]),0)</f>
        <v>137087</v>
      </c>
      <c r="P2468" s="123" t="str" cm="1">
        <f t="array" ref="P2468">_xlfn.IFS(Table1[[#This Row],[Asset Class]]&lt;&gt;"Local","y",P$11=$E2468,"y",Table1[[#This Row],[Asset Class]]="Local","")</f>
        <v>y</v>
      </c>
      <c r="Q2468" s="86" t="str" cm="1">
        <f t="array" ref="Q2468">_xlfn.IFS(Table1[[#This Row],[Asset Class]]&lt;&gt;"Local","y",Q$11=$E2468,"y",Table1[[#This Row],[Asset Class]]="Local","")</f>
        <v>y</v>
      </c>
      <c r="R2468" s="86" t="str" cm="1">
        <f t="array" ref="R2468">_xlfn.IFS(Table1[[#This Row],[Asset Class]]&lt;&gt;"Local","y",R$11=$E2468,"y",Table1[[#This Row],[Asset Class]]="Local","")</f>
        <v>y</v>
      </c>
      <c r="S2468" s="341" t="str" cm="1">
        <f t="array" ref="S2468">_xlfn.IFS(Table1[[#This Row],[Asset Class]]&lt;&gt;"Local","y",S$11=$E2468,"y",Table1[[#This Row],[Asset Class]]="Local","")</f>
        <v>y</v>
      </c>
      <c r="T2468" s="50"/>
      <c r="U2468" s="95">
        <f>IF(Table1[[#This Row],[Asset Class]]&lt;&gt;"Local",0.25,IF(P2468="y",1,""))</f>
        <v>0.25</v>
      </c>
      <c r="V2468" s="415">
        <f>IF(Table1[[#This Row],[Asset Class]]&lt;&gt;"Local",0.25,IF(Q2468="y",1,""))</f>
        <v>0.25</v>
      </c>
      <c r="W2468" s="415">
        <f>IF(Table1[[#This Row],[Asset Class]]&lt;&gt;"Local",0.25,IF(R2468="y",1,""))</f>
        <v>0.25</v>
      </c>
      <c r="X2468" s="415">
        <f>IF(Table1[[#This Row],[Asset Class]]&lt;&gt;"Local",0.25,IF(S2468="y",1,""))</f>
        <v>0.25</v>
      </c>
      <c r="Y2468" s="95">
        <f t="shared" si="228"/>
        <v>1</v>
      </c>
      <c r="Z2468" s="50"/>
      <c r="AA2468" s="257">
        <f t="shared" si="229"/>
        <v>34271.75</v>
      </c>
      <c r="AB2468" s="258">
        <f t="shared" si="230"/>
        <v>34271.75</v>
      </c>
      <c r="AC2468" s="258">
        <f t="shared" si="231"/>
        <v>34271.75</v>
      </c>
      <c r="AD2468" s="258">
        <f t="shared" si="232"/>
        <v>34271.75</v>
      </c>
      <c r="AE2468" s="259">
        <f t="shared" si="233"/>
        <v>137087</v>
      </c>
    </row>
    <row r="2469" spans="1:31">
      <c r="A2469" s="26"/>
      <c r="B2469" s="210" t="s">
        <v>4326</v>
      </c>
      <c r="C2469" s="211" t="s">
        <v>4327</v>
      </c>
      <c r="D2469" s="211" t="s">
        <v>106</v>
      </c>
      <c r="E2469" s="211" t="s">
        <v>102</v>
      </c>
      <c r="F2469" s="241" t="s">
        <v>136</v>
      </c>
      <c r="G2469" s="357">
        <v>0.5</v>
      </c>
      <c r="H2469" s="360">
        <v>35523.177728762297</v>
      </c>
      <c r="I2469" s="365">
        <v>452.87898632773505</v>
      </c>
      <c r="J2469" s="332">
        <f>Table1[[#This Row],[Embellishment Area (m2)]]*Table1[[#This Row],[Construction Unit Rate ($/m)]]*Table1[[#This Row],[Embellishment Area Factor]]</f>
        <v>8043850.3604709217</v>
      </c>
      <c r="K2469" s="246">
        <v>0</v>
      </c>
      <c r="L2469" s="337">
        <v>140.14546069071523</v>
      </c>
      <c r="M2469" s="88">
        <f>Table1[[#This Row],[Size of land (m2)]]*Table1[[#This Row],[Land Unit Rate ($/m2)]]</f>
        <v>0</v>
      </c>
      <c r="N2469" s="244">
        <v>2021</v>
      </c>
      <c r="O2469" s="202">
        <f>ROUND(IF(Table1[[#This Row],[Valuation Year]]=2016,(Table1[[#This Row],[Total Construction Cost ($)]]+Table1[[#This Row],[Land Value]])*('General Input Sheet'!$G$38/'General Input Sheet'!$G$43),Table1[[#This Row],[Total Construction Cost ($)]]+Table1[[#This Row],[Land Value]]),0)</f>
        <v>8043850</v>
      </c>
      <c r="P2469" s="123" t="str" cm="1">
        <f t="array" ref="P2469">_xlfn.IFS(Table1[[#This Row],[Asset Class]]&lt;&gt;"Local","y",P$11=$E2469,"y",Table1[[#This Row],[Asset Class]]="Local","")</f>
        <v>y</v>
      </c>
      <c r="Q2469" s="86" t="str" cm="1">
        <f t="array" ref="Q2469">_xlfn.IFS(Table1[[#This Row],[Asset Class]]&lt;&gt;"Local","y",Q$11=$E2469,"y",Table1[[#This Row],[Asset Class]]="Local","")</f>
        <v>y</v>
      </c>
      <c r="R2469" s="86" t="str" cm="1">
        <f t="array" ref="R2469">_xlfn.IFS(Table1[[#This Row],[Asset Class]]&lt;&gt;"Local","y",R$11=$E2469,"y",Table1[[#This Row],[Asset Class]]="Local","")</f>
        <v>y</v>
      </c>
      <c r="S2469" s="341" t="str" cm="1">
        <f t="array" ref="S2469">_xlfn.IFS(Table1[[#This Row],[Asset Class]]&lt;&gt;"Local","y",S$11=$E2469,"y",Table1[[#This Row],[Asset Class]]="Local","")</f>
        <v>y</v>
      </c>
      <c r="T2469" s="50"/>
      <c r="U2469" s="95">
        <f>IF(Table1[[#This Row],[Asset Class]]&lt;&gt;"Local",0.25,IF(P2469="y",1,""))</f>
        <v>0.25</v>
      </c>
      <c r="V2469" s="415">
        <f>IF(Table1[[#This Row],[Asset Class]]&lt;&gt;"Local",0.25,IF(Q2469="y",1,""))</f>
        <v>0.25</v>
      </c>
      <c r="W2469" s="415">
        <f>IF(Table1[[#This Row],[Asset Class]]&lt;&gt;"Local",0.25,IF(R2469="y",1,""))</f>
        <v>0.25</v>
      </c>
      <c r="X2469" s="415">
        <f>IF(Table1[[#This Row],[Asset Class]]&lt;&gt;"Local",0.25,IF(S2469="y",1,""))</f>
        <v>0.25</v>
      </c>
      <c r="Y2469" s="95">
        <f t="shared" si="228"/>
        <v>1</v>
      </c>
      <c r="Z2469" s="50"/>
      <c r="AA2469" s="257">
        <f t="shared" si="229"/>
        <v>2010962.5</v>
      </c>
      <c r="AB2469" s="258">
        <f t="shared" si="230"/>
        <v>2010962.5</v>
      </c>
      <c r="AC2469" s="258">
        <f t="shared" si="231"/>
        <v>2010962.5</v>
      </c>
      <c r="AD2469" s="258">
        <f t="shared" si="232"/>
        <v>2010962.5</v>
      </c>
      <c r="AE2469" s="259">
        <f t="shared" si="233"/>
        <v>8043850</v>
      </c>
    </row>
    <row r="2470" spans="1:31">
      <c r="A2470" s="26"/>
      <c r="B2470" s="210" t="s">
        <v>4326</v>
      </c>
      <c r="C2470" s="211" t="s">
        <v>4328</v>
      </c>
      <c r="D2470" s="211" t="s">
        <v>106</v>
      </c>
      <c r="E2470" s="211" t="s">
        <v>102</v>
      </c>
      <c r="F2470" s="241" t="s">
        <v>136</v>
      </c>
      <c r="G2470" s="357">
        <v>0.5</v>
      </c>
      <c r="H2470" s="360">
        <v>18334.97919333246</v>
      </c>
      <c r="I2470" s="365">
        <v>452.87898632773505</v>
      </c>
      <c r="J2470" s="332">
        <f>Table1[[#This Row],[Embellishment Area (m2)]]*Table1[[#This Row],[Construction Unit Rate ($/m)]]*Table1[[#This Row],[Embellishment Area Factor]]</f>
        <v>4151763.3957082587</v>
      </c>
      <c r="K2470" s="246">
        <v>0</v>
      </c>
      <c r="L2470" s="337">
        <v>140.14546069071523</v>
      </c>
      <c r="M2470" s="88">
        <f>Table1[[#This Row],[Size of land (m2)]]*Table1[[#This Row],[Land Unit Rate ($/m2)]]</f>
        <v>0</v>
      </c>
      <c r="N2470" s="244">
        <v>2021</v>
      </c>
      <c r="O2470" s="202">
        <f>ROUND(IF(Table1[[#This Row],[Valuation Year]]=2016,(Table1[[#This Row],[Total Construction Cost ($)]]+Table1[[#This Row],[Land Value]])*('General Input Sheet'!$G$38/'General Input Sheet'!$G$43),Table1[[#This Row],[Total Construction Cost ($)]]+Table1[[#This Row],[Land Value]]),0)</f>
        <v>4151763</v>
      </c>
      <c r="P2470" s="123" t="str" cm="1">
        <f t="array" ref="P2470">_xlfn.IFS(Table1[[#This Row],[Asset Class]]&lt;&gt;"Local","y",P$11=$E2470,"y",Table1[[#This Row],[Asset Class]]="Local","")</f>
        <v>y</v>
      </c>
      <c r="Q2470" s="86" t="str" cm="1">
        <f t="array" ref="Q2470">_xlfn.IFS(Table1[[#This Row],[Asset Class]]&lt;&gt;"Local","y",Q$11=$E2470,"y",Table1[[#This Row],[Asset Class]]="Local","")</f>
        <v>y</v>
      </c>
      <c r="R2470" s="86" t="str" cm="1">
        <f t="array" ref="R2470">_xlfn.IFS(Table1[[#This Row],[Asset Class]]&lt;&gt;"Local","y",R$11=$E2470,"y",Table1[[#This Row],[Asset Class]]="Local","")</f>
        <v>y</v>
      </c>
      <c r="S2470" s="341" t="str" cm="1">
        <f t="array" ref="S2470">_xlfn.IFS(Table1[[#This Row],[Asset Class]]&lt;&gt;"Local","y",S$11=$E2470,"y",Table1[[#This Row],[Asset Class]]="Local","")</f>
        <v>y</v>
      </c>
      <c r="T2470" s="50"/>
      <c r="U2470" s="95">
        <f>IF(Table1[[#This Row],[Asset Class]]&lt;&gt;"Local",0.25,IF(P2470="y",1,""))</f>
        <v>0.25</v>
      </c>
      <c r="V2470" s="415">
        <f>IF(Table1[[#This Row],[Asset Class]]&lt;&gt;"Local",0.25,IF(Q2470="y",1,""))</f>
        <v>0.25</v>
      </c>
      <c r="W2470" s="415">
        <f>IF(Table1[[#This Row],[Asset Class]]&lt;&gt;"Local",0.25,IF(R2470="y",1,""))</f>
        <v>0.25</v>
      </c>
      <c r="X2470" s="415">
        <f>IF(Table1[[#This Row],[Asset Class]]&lt;&gt;"Local",0.25,IF(S2470="y",1,""))</f>
        <v>0.25</v>
      </c>
      <c r="Y2470" s="95">
        <f t="shared" si="228"/>
        <v>1</v>
      </c>
      <c r="Z2470" s="50"/>
      <c r="AA2470" s="257">
        <f t="shared" si="229"/>
        <v>1037940.75</v>
      </c>
      <c r="AB2470" s="258">
        <f t="shared" si="230"/>
        <v>1037940.75</v>
      </c>
      <c r="AC2470" s="258">
        <f t="shared" si="231"/>
        <v>1037940.75</v>
      </c>
      <c r="AD2470" s="258">
        <f t="shared" si="232"/>
        <v>1037940.75</v>
      </c>
      <c r="AE2470" s="259">
        <f t="shared" si="233"/>
        <v>4151763</v>
      </c>
    </row>
    <row r="2471" spans="1:31">
      <c r="A2471" s="26"/>
      <c r="B2471" s="210" t="s">
        <v>4329</v>
      </c>
      <c r="C2471" s="211" t="s">
        <v>4330</v>
      </c>
      <c r="D2471" s="211" t="s">
        <v>111</v>
      </c>
      <c r="E2471" s="211" t="s">
        <v>102</v>
      </c>
      <c r="F2471" s="241" t="s">
        <v>103</v>
      </c>
      <c r="G2471" s="357">
        <v>0.5</v>
      </c>
      <c r="H2471" s="360">
        <v>1447.747396408266</v>
      </c>
      <c r="I2471" s="365">
        <v>143.96305955739601</v>
      </c>
      <c r="J2471" s="332">
        <f>Table1[[#This Row],[Embellishment Area (m2)]]*Table1[[#This Row],[Construction Unit Rate ($/m)]]*Table1[[#This Row],[Embellishment Area Factor]]</f>
        <v>104211.07232659411</v>
      </c>
      <c r="K2471" s="246">
        <v>2895.494792816532</v>
      </c>
      <c r="L2471" s="337">
        <v>39.027494808321961</v>
      </c>
      <c r="M2471" s="88">
        <f>Table1[[#This Row],[Size of land (m2)]]*Table1[[#This Row],[Land Unit Rate ($/m2)]]</f>
        <v>113003.90799417047</v>
      </c>
      <c r="N2471" s="244">
        <v>2021</v>
      </c>
      <c r="O2471" s="202">
        <f>ROUND(IF(Table1[[#This Row],[Valuation Year]]=2016,(Table1[[#This Row],[Total Construction Cost ($)]]+Table1[[#This Row],[Land Value]])*('General Input Sheet'!$G$38/'General Input Sheet'!$G$43),Table1[[#This Row],[Total Construction Cost ($)]]+Table1[[#This Row],[Land Value]]),0)</f>
        <v>217215</v>
      </c>
      <c r="P2471" s="123" t="str" cm="1">
        <f t="array" ref="P2471">_xlfn.IFS(Table1[[#This Row],[Asset Class]]&lt;&gt;"Local","y",P$11=$E2471,"y",Table1[[#This Row],[Asset Class]]="Local","")</f>
        <v/>
      </c>
      <c r="Q2471" s="86" t="str" cm="1">
        <f t="array" ref="Q2471">_xlfn.IFS(Table1[[#This Row],[Asset Class]]&lt;&gt;"Local","y",Q$11=$E2471,"y",Table1[[#This Row],[Asset Class]]="Local","")</f>
        <v/>
      </c>
      <c r="R2471" s="86" t="str" cm="1">
        <f t="array" ref="R2471">_xlfn.IFS(Table1[[#This Row],[Asset Class]]&lt;&gt;"Local","y",R$11=$E2471,"y",Table1[[#This Row],[Asset Class]]="Local","")</f>
        <v>y</v>
      </c>
      <c r="S2471" s="341" t="str" cm="1">
        <f t="array" ref="S2471">_xlfn.IFS(Table1[[#This Row],[Asset Class]]&lt;&gt;"Local","y",S$11=$E2471,"y",Table1[[#This Row],[Asset Class]]="Local","")</f>
        <v/>
      </c>
      <c r="T2471" s="50"/>
      <c r="U2471" s="95" t="str">
        <f>IF(Table1[[#This Row],[Asset Class]]&lt;&gt;"Local",0.25,IF(P2471="y",1,""))</f>
        <v/>
      </c>
      <c r="V2471" s="415" t="str">
        <f>IF(Table1[[#This Row],[Asset Class]]&lt;&gt;"Local",0.25,IF(Q2471="y",1,""))</f>
        <v/>
      </c>
      <c r="W2471" s="415">
        <f>IF(Table1[[#This Row],[Asset Class]]&lt;&gt;"Local",0.25,IF(R2471="y",1,""))</f>
        <v>1</v>
      </c>
      <c r="X2471" s="415" t="str">
        <f>IF(Table1[[#This Row],[Asset Class]]&lt;&gt;"Local",0.25,IF(S2471="y",1,""))</f>
        <v/>
      </c>
      <c r="Y2471" s="95">
        <f t="shared" si="228"/>
        <v>1</v>
      </c>
      <c r="Z2471" s="50"/>
      <c r="AA2471" s="257" t="str">
        <f t="shared" si="229"/>
        <v/>
      </c>
      <c r="AB2471" s="258" t="str">
        <f t="shared" si="230"/>
        <v/>
      </c>
      <c r="AC2471" s="258">
        <f t="shared" si="231"/>
        <v>217215</v>
      </c>
      <c r="AD2471" s="258" t="str">
        <f t="shared" si="232"/>
        <v/>
      </c>
      <c r="AE2471" s="259">
        <f t="shared" si="233"/>
        <v>217215</v>
      </c>
    </row>
    <row r="2472" spans="1:31">
      <c r="A2472" s="26"/>
      <c r="B2472" s="210" t="s">
        <v>4331</v>
      </c>
      <c r="C2472" s="211" t="s">
        <v>4332</v>
      </c>
      <c r="D2472" s="211" t="s">
        <v>111</v>
      </c>
      <c r="E2472" s="211" t="s">
        <v>102</v>
      </c>
      <c r="F2472" s="241" t="s">
        <v>103</v>
      </c>
      <c r="G2472" s="357">
        <v>0.5</v>
      </c>
      <c r="H2472" s="360">
        <v>4588.5972439251964</v>
      </c>
      <c r="I2472" s="365">
        <v>143.96305955739601</v>
      </c>
      <c r="J2472" s="332">
        <f>Table1[[#This Row],[Embellishment Area (m2)]]*Table1[[#This Row],[Construction Unit Rate ($/m)]]*Table1[[#This Row],[Embellishment Area Factor]]</f>
        <v>330294.24915605312</v>
      </c>
      <c r="K2472" s="246">
        <v>0</v>
      </c>
      <c r="L2472" s="337">
        <v>39.027494808321961</v>
      </c>
      <c r="M2472" s="88">
        <f>Table1[[#This Row],[Size of land (m2)]]*Table1[[#This Row],[Land Unit Rate ($/m2)]]</f>
        <v>0</v>
      </c>
      <c r="N2472" s="244">
        <v>2021</v>
      </c>
      <c r="O2472" s="202">
        <f>ROUND(IF(Table1[[#This Row],[Valuation Year]]=2016,(Table1[[#This Row],[Total Construction Cost ($)]]+Table1[[#This Row],[Land Value]])*('General Input Sheet'!$G$38/'General Input Sheet'!$G$43),Table1[[#This Row],[Total Construction Cost ($)]]+Table1[[#This Row],[Land Value]]),0)</f>
        <v>330294</v>
      </c>
      <c r="P2472" s="123" t="str" cm="1">
        <f t="array" ref="P2472">_xlfn.IFS(Table1[[#This Row],[Asset Class]]&lt;&gt;"Local","y",P$11=$E2472,"y",Table1[[#This Row],[Asset Class]]="Local","")</f>
        <v/>
      </c>
      <c r="Q2472" s="86" t="str" cm="1">
        <f t="array" ref="Q2472">_xlfn.IFS(Table1[[#This Row],[Asset Class]]&lt;&gt;"Local","y",Q$11=$E2472,"y",Table1[[#This Row],[Asset Class]]="Local","")</f>
        <v/>
      </c>
      <c r="R2472" s="86" t="str" cm="1">
        <f t="array" ref="R2472">_xlfn.IFS(Table1[[#This Row],[Asset Class]]&lt;&gt;"Local","y",R$11=$E2472,"y",Table1[[#This Row],[Asset Class]]="Local","")</f>
        <v>y</v>
      </c>
      <c r="S2472" s="341" t="str" cm="1">
        <f t="array" ref="S2472">_xlfn.IFS(Table1[[#This Row],[Asset Class]]&lt;&gt;"Local","y",S$11=$E2472,"y",Table1[[#This Row],[Asset Class]]="Local","")</f>
        <v/>
      </c>
      <c r="T2472" s="50"/>
      <c r="U2472" s="95" t="str">
        <f>IF(Table1[[#This Row],[Asset Class]]&lt;&gt;"Local",0.25,IF(P2472="y",1,""))</f>
        <v/>
      </c>
      <c r="V2472" s="415" t="str">
        <f>IF(Table1[[#This Row],[Asset Class]]&lt;&gt;"Local",0.25,IF(Q2472="y",1,""))</f>
        <v/>
      </c>
      <c r="W2472" s="415">
        <f>IF(Table1[[#This Row],[Asset Class]]&lt;&gt;"Local",0.25,IF(R2472="y",1,""))</f>
        <v>1</v>
      </c>
      <c r="X2472" s="415" t="str">
        <f>IF(Table1[[#This Row],[Asset Class]]&lt;&gt;"Local",0.25,IF(S2472="y",1,""))</f>
        <v/>
      </c>
      <c r="Y2472" s="95">
        <f t="shared" si="228"/>
        <v>1</v>
      </c>
      <c r="Z2472" s="50"/>
      <c r="AA2472" s="257" t="str">
        <f t="shared" si="229"/>
        <v/>
      </c>
      <c r="AB2472" s="258" t="str">
        <f t="shared" si="230"/>
        <v/>
      </c>
      <c r="AC2472" s="258">
        <f t="shared" si="231"/>
        <v>330294</v>
      </c>
      <c r="AD2472" s="258" t="str">
        <f t="shared" si="232"/>
        <v/>
      </c>
      <c r="AE2472" s="259">
        <f t="shared" si="233"/>
        <v>330294</v>
      </c>
    </row>
    <row r="2473" spans="1:31">
      <c r="A2473" s="26"/>
      <c r="B2473" s="210" t="s">
        <v>4333</v>
      </c>
      <c r="C2473" s="211" t="s">
        <v>4334</v>
      </c>
      <c r="D2473" s="211" t="s">
        <v>106</v>
      </c>
      <c r="E2473" s="211" t="s">
        <v>102</v>
      </c>
      <c r="F2473" s="241" t="s">
        <v>136</v>
      </c>
      <c r="G2473" s="357">
        <v>0.5</v>
      </c>
      <c r="H2473" s="360">
        <v>112269.3135289818</v>
      </c>
      <c r="I2473" s="365">
        <v>452.87898632773505</v>
      </c>
      <c r="J2473" s="332">
        <f>Table1[[#This Row],[Embellishment Area (m2)]]*Table1[[#This Row],[Construction Unit Rate ($/m)]]*Table1[[#This Row],[Embellishment Area Factor]]</f>
        <v>25422206.453357976</v>
      </c>
      <c r="K2473" s="246">
        <v>0</v>
      </c>
      <c r="L2473" s="337">
        <v>140.14546069071523</v>
      </c>
      <c r="M2473" s="88">
        <f>Table1[[#This Row],[Size of land (m2)]]*Table1[[#This Row],[Land Unit Rate ($/m2)]]</f>
        <v>0</v>
      </c>
      <c r="N2473" s="244">
        <v>2021</v>
      </c>
      <c r="O2473" s="202">
        <f>ROUND(IF(Table1[[#This Row],[Valuation Year]]=2016,(Table1[[#This Row],[Total Construction Cost ($)]]+Table1[[#This Row],[Land Value]])*('General Input Sheet'!$G$38/'General Input Sheet'!$G$43),Table1[[#This Row],[Total Construction Cost ($)]]+Table1[[#This Row],[Land Value]]),0)</f>
        <v>25422206</v>
      </c>
      <c r="P2473" s="123" t="str" cm="1">
        <f t="array" ref="P2473">_xlfn.IFS(Table1[[#This Row],[Asset Class]]&lt;&gt;"Local","y",P$11=$E2473,"y",Table1[[#This Row],[Asset Class]]="Local","")</f>
        <v>y</v>
      </c>
      <c r="Q2473" s="86" t="str" cm="1">
        <f t="array" ref="Q2473">_xlfn.IFS(Table1[[#This Row],[Asset Class]]&lt;&gt;"Local","y",Q$11=$E2473,"y",Table1[[#This Row],[Asset Class]]="Local","")</f>
        <v>y</v>
      </c>
      <c r="R2473" s="86" t="str" cm="1">
        <f t="array" ref="R2473">_xlfn.IFS(Table1[[#This Row],[Asset Class]]&lt;&gt;"Local","y",R$11=$E2473,"y",Table1[[#This Row],[Asset Class]]="Local","")</f>
        <v>y</v>
      </c>
      <c r="S2473" s="341" t="str" cm="1">
        <f t="array" ref="S2473">_xlfn.IFS(Table1[[#This Row],[Asset Class]]&lt;&gt;"Local","y",S$11=$E2473,"y",Table1[[#This Row],[Asset Class]]="Local","")</f>
        <v>y</v>
      </c>
      <c r="T2473" s="50"/>
      <c r="U2473" s="95">
        <f>IF(Table1[[#This Row],[Asset Class]]&lt;&gt;"Local",0.25,IF(P2473="y",1,""))</f>
        <v>0.25</v>
      </c>
      <c r="V2473" s="415">
        <f>IF(Table1[[#This Row],[Asset Class]]&lt;&gt;"Local",0.25,IF(Q2473="y",1,""))</f>
        <v>0.25</v>
      </c>
      <c r="W2473" s="415">
        <f>IF(Table1[[#This Row],[Asset Class]]&lt;&gt;"Local",0.25,IF(R2473="y",1,""))</f>
        <v>0.25</v>
      </c>
      <c r="X2473" s="415">
        <f>IF(Table1[[#This Row],[Asset Class]]&lt;&gt;"Local",0.25,IF(S2473="y",1,""))</f>
        <v>0.25</v>
      </c>
      <c r="Y2473" s="95">
        <f t="shared" si="228"/>
        <v>1</v>
      </c>
      <c r="Z2473" s="50"/>
      <c r="AA2473" s="257">
        <f t="shared" si="229"/>
        <v>6355551.5</v>
      </c>
      <c r="AB2473" s="258">
        <f t="shared" si="230"/>
        <v>6355551.5</v>
      </c>
      <c r="AC2473" s="258">
        <f t="shared" si="231"/>
        <v>6355551.5</v>
      </c>
      <c r="AD2473" s="258">
        <f t="shared" si="232"/>
        <v>6355551.5</v>
      </c>
      <c r="AE2473" s="259">
        <f t="shared" si="233"/>
        <v>25422206</v>
      </c>
    </row>
    <row r="2474" spans="1:31">
      <c r="A2474" s="26"/>
      <c r="B2474" s="210" t="s">
        <v>4335</v>
      </c>
      <c r="C2474" s="211" t="s">
        <v>4336</v>
      </c>
      <c r="D2474" s="211" t="s">
        <v>106</v>
      </c>
      <c r="E2474" s="211" t="s">
        <v>107</v>
      </c>
      <c r="F2474" s="241" t="s">
        <v>328</v>
      </c>
      <c r="G2474" s="357">
        <v>0.5</v>
      </c>
      <c r="H2474" s="360">
        <v>1777.0882479429115</v>
      </c>
      <c r="I2474" s="365">
        <v>295.91815694928124</v>
      </c>
      <c r="J2474" s="332">
        <f>Table1[[#This Row],[Embellishment Area (m2)]]*Table1[[#This Row],[Construction Unit Rate ($/m)]]*Table1[[#This Row],[Embellishment Area Factor]]</f>
        <v>262936.33953374682</v>
      </c>
      <c r="K2474" s="246">
        <v>0</v>
      </c>
      <c r="L2474" s="337">
        <v>157.26221918381682</v>
      </c>
      <c r="M2474" s="88">
        <f>Table1[[#This Row],[Size of land (m2)]]*Table1[[#This Row],[Land Unit Rate ($/m2)]]</f>
        <v>0</v>
      </c>
      <c r="N2474" s="244">
        <v>2021</v>
      </c>
      <c r="O2474" s="202">
        <f>ROUND(IF(Table1[[#This Row],[Valuation Year]]=2016,(Table1[[#This Row],[Total Construction Cost ($)]]+Table1[[#This Row],[Land Value]])*('General Input Sheet'!$G$38/'General Input Sheet'!$G$43),Table1[[#This Row],[Total Construction Cost ($)]]+Table1[[#This Row],[Land Value]]),0)</f>
        <v>262936</v>
      </c>
      <c r="P2474" s="123" t="str" cm="1">
        <f t="array" ref="P2474">_xlfn.IFS(Table1[[#This Row],[Asset Class]]&lt;&gt;"Local","y",P$11=$E2474,"y",Table1[[#This Row],[Asset Class]]="Local","")</f>
        <v>y</v>
      </c>
      <c r="Q2474" s="86" t="str" cm="1">
        <f t="array" ref="Q2474">_xlfn.IFS(Table1[[#This Row],[Asset Class]]&lt;&gt;"Local","y",Q$11=$E2474,"y",Table1[[#This Row],[Asset Class]]="Local","")</f>
        <v>y</v>
      </c>
      <c r="R2474" s="86" t="str" cm="1">
        <f t="array" ref="R2474">_xlfn.IFS(Table1[[#This Row],[Asset Class]]&lt;&gt;"Local","y",R$11=$E2474,"y",Table1[[#This Row],[Asset Class]]="Local","")</f>
        <v>y</v>
      </c>
      <c r="S2474" s="341" t="str" cm="1">
        <f t="array" ref="S2474">_xlfn.IFS(Table1[[#This Row],[Asset Class]]&lt;&gt;"Local","y",S$11=$E2474,"y",Table1[[#This Row],[Asset Class]]="Local","")</f>
        <v>y</v>
      </c>
      <c r="T2474" s="50"/>
      <c r="U2474" s="95">
        <f>IF(Table1[[#This Row],[Asset Class]]&lt;&gt;"Local",0.25,IF(P2474="y",1,""))</f>
        <v>0.25</v>
      </c>
      <c r="V2474" s="415">
        <f>IF(Table1[[#This Row],[Asset Class]]&lt;&gt;"Local",0.25,IF(Q2474="y",1,""))</f>
        <v>0.25</v>
      </c>
      <c r="W2474" s="415">
        <f>IF(Table1[[#This Row],[Asset Class]]&lt;&gt;"Local",0.25,IF(R2474="y",1,""))</f>
        <v>0.25</v>
      </c>
      <c r="X2474" s="415">
        <f>IF(Table1[[#This Row],[Asset Class]]&lt;&gt;"Local",0.25,IF(S2474="y",1,""))</f>
        <v>0.25</v>
      </c>
      <c r="Y2474" s="95">
        <f t="shared" si="228"/>
        <v>1</v>
      </c>
      <c r="Z2474" s="50"/>
      <c r="AA2474" s="257">
        <f t="shared" si="229"/>
        <v>65734</v>
      </c>
      <c r="AB2474" s="258">
        <f t="shared" si="230"/>
        <v>65734</v>
      </c>
      <c r="AC2474" s="258">
        <f t="shared" si="231"/>
        <v>65734</v>
      </c>
      <c r="AD2474" s="258">
        <f t="shared" si="232"/>
        <v>65734</v>
      </c>
      <c r="AE2474" s="259">
        <f t="shared" si="233"/>
        <v>262936</v>
      </c>
    </row>
    <row r="2475" spans="1:31">
      <c r="A2475" s="26"/>
      <c r="B2475" s="210" t="s">
        <v>4337</v>
      </c>
      <c r="C2475" s="211" t="s">
        <v>4338</v>
      </c>
      <c r="D2475" s="211" t="s">
        <v>101</v>
      </c>
      <c r="E2475" s="211" t="s">
        <v>143</v>
      </c>
      <c r="F2475" s="241" t="s">
        <v>108</v>
      </c>
      <c r="G2475" s="357">
        <v>0.5</v>
      </c>
      <c r="H2475" s="360">
        <v>4609.5809823617874</v>
      </c>
      <c r="I2475" s="365">
        <v>236.89696198394208</v>
      </c>
      <c r="J2475" s="332">
        <f>Table1[[#This Row],[Embellishment Area (m2)]]*Table1[[#This Row],[Construction Unit Rate ($/m)]]*Table1[[#This Row],[Embellishment Area Factor]]</f>
        <v>545997.86537023133</v>
      </c>
      <c r="K2475" s="246">
        <v>0</v>
      </c>
      <c r="L2475" s="337">
        <v>76.269268802397988</v>
      </c>
      <c r="M2475" s="88">
        <f>Table1[[#This Row],[Size of land (m2)]]*Table1[[#This Row],[Land Unit Rate ($/m2)]]</f>
        <v>0</v>
      </c>
      <c r="N2475" s="244">
        <v>2021</v>
      </c>
      <c r="O2475" s="202">
        <f>ROUND(IF(Table1[[#This Row],[Valuation Year]]=2016,(Table1[[#This Row],[Total Construction Cost ($)]]+Table1[[#This Row],[Land Value]])*('General Input Sheet'!$G$38/'General Input Sheet'!$G$43),Table1[[#This Row],[Total Construction Cost ($)]]+Table1[[#This Row],[Land Value]]),0)</f>
        <v>545998</v>
      </c>
      <c r="P2475" s="123" t="str" cm="1">
        <f t="array" ref="P2475">_xlfn.IFS(Table1[[#This Row],[Asset Class]]&lt;&gt;"Local","y",P$11=$E2475,"y",Table1[[#This Row],[Asset Class]]="Local","")</f>
        <v>y</v>
      </c>
      <c r="Q2475" s="86" t="str" cm="1">
        <f t="array" ref="Q2475">_xlfn.IFS(Table1[[#This Row],[Asset Class]]&lt;&gt;"Local","y",Q$11=$E2475,"y",Table1[[#This Row],[Asset Class]]="Local","")</f>
        <v>y</v>
      </c>
      <c r="R2475" s="86" t="str" cm="1">
        <f t="array" ref="R2475">_xlfn.IFS(Table1[[#This Row],[Asset Class]]&lt;&gt;"Local","y",R$11=$E2475,"y",Table1[[#This Row],[Asset Class]]="Local","")</f>
        <v>y</v>
      </c>
      <c r="S2475" s="341" t="str" cm="1">
        <f t="array" ref="S2475">_xlfn.IFS(Table1[[#This Row],[Asset Class]]&lt;&gt;"Local","y",S$11=$E2475,"y",Table1[[#This Row],[Asset Class]]="Local","")</f>
        <v>y</v>
      </c>
      <c r="T2475" s="50"/>
      <c r="U2475" s="95">
        <f>IF(Table1[[#This Row],[Asset Class]]&lt;&gt;"Local",0.25,IF(P2475="y",1,""))</f>
        <v>0.25</v>
      </c>
      <c r="V2475" s="415">
        <f>IF(Table1[[#This Row],[Asset Class]]&lt;&gt;"Local",0.25,IF(Q2475="y",1,""))</f>
        <v>0.25</v>
      </c>
      <c r="W2475" s="415">
        <f>IF(Table1[[#This Row],[Asset Class]]&lt;&gt;"Local",0.25,IF(R2475="y",1,""))</f>
        <v>0.25</v>
      </c>
      <c r="X2475" s="415">
        <f>IF(Table1[[#This Row],[Asset Class]]&lt;&gt;"Local",0.25,IF(S2475="y",1,""))</f>
        <v>0.25</v>
      </c>
      <c r="Y2475" s="95">
        <f t="shared" si="228"/>
        <v>1</v>
      </c>
      <c r="Z2475" s="50"/>
      <c r="AA2475" s="257">
        <f t="shared" si="229"/>
        <v>136499.5</v>
      </c>
      <c r="AB2475" s="258">
        <f t="shared" si="230"/>
        <v>136499.5</v>
      </c>
      <c r="AC2475" s="258">
        <f t="shared" si="231"/>
        <v>136499.5</v>
      </c>
      <c r="AD2475" s="258">
        <f t="shared" si="232"/>
        <v>136499.5</v>
      </c>
      <c r="AE2475" s="259">
        <f t="shared" si="233"/>
        <v>545998</v>
      </c>
    </row>
    <row r="2476" spans="1:31">
      <c r="A2476" s="26"/>
      <c r="B2476" s="210" t="s">
        <v>4339</v>
      </c>
      <c r="C2476" s="211" t="s">
        <v>4340</v>
      </c>
      <c r="D2476" s="211" t="s">
        <v>111</v>
      </c>
      <c r="E2476" s="211" t="s">
        <v>114</v>
      </c>
      <c r="F2476" s="241" t="s">
        <v>108</v>
      </c>
      <c r="G2476" s="357">
        <v>0.5</v>
      </c>
      <c r="H2476" s="360">
        <v>845.58532430085904</v>
      </c>
      <c r="I2476" s="365">
        <v>77.371645491830151</v>
      </c>
      <c r="J2476" s="332">
        <f>Table1[[#This Row],[Embellishment Area (m2)]]*Table1[[#This Row],[Construction Unit Rate ($/m)]]*Table1[[#This Row],[Embellishment Area Factor]]</f>
        <v>32712.163972450147</v>
      </c>
      <c r="K2476" s="246">
        <v>1691.1706486017181</v>
      </c>
      <c r="L2476" s="337">
        <v>51.919695325664051</v>
      </c>
      <c r="M2476" s="88">
        <f>Table1[[#This Row],[Size of land (m2)]]*Table1[[#This Row],[Land Unit Rate ($/m2)]]</f>
        <v>87805.064819106861</v>
      </c>
      <c r="N2476" s="244">
        <v>2021</v>
      </c>
      <c r="O2476" s="202">
        <f>ROUND(IF(Table1[[#This Row],[Valuation Year]]=2016,(Table1[[#This Row],[Total Construction Cost ($)]]+Table1[[#This Row],[Land Value]])*('General Input Sheet'!$G$38/'General Input Sheet'!$G$43),Table1[[#This Row],[Total Construction Cost ($)]]+Table1[[#This Row],[Land Value]]),0)</f>
        <v>120517</v>
      </c>
      <c r="P2476" s="123" t="str" cm="1">
        <f t="array" ref="P2476">_xlfn.IFS(Table1[[#This Row],[Asset Class]]&lt;&gt;"Local","y",P$11=$E2476,"y",Table1[[#This Row],[Asset Class]]="Local","")</f>
        <v/>
      </c>
      <c r="Q2476" s="86" t="str" cm="1">
        <f t="array" ref="Q2476">_xlfn.IFS(Table1[[#This Row],[Asset Class]]&lt;&gt;"Local","y",Q$11=$E2476,"y",Table1[[#This Row],[Asset Class]]="Local","")</f>
        <v/>
      </c>
      <c r="R2476" s="86" t="str" cm="1">
        <f t="array" ref="R2476">_xlfn.IFS(Table1[[#This Row],[Asset Class]]&lt;&gt;"Local","y",R$11=$E2476,"y",Table1[[#This Row],[Asset Class]]="Local","")</f>
        <v/>
      </c>
      <c r="S2476" s="341" t="str" cm="1">
        <f t="array" ref="S2476">_xlfn.IFS(Table1[[#This Row],[Asset Class]]&lt;&gt;"Local","y",S$11=$E2476,"y",Table1[[#This Row],[Asset Class]]="Local","")</f>
        <v>y</v>
      </c>
      <c r="T2476" s="50"/>
      <c r="U2476" s="95" t="str">
        <f>IF(Table1[[#This Row],[Asset Class]]&lt;&gt;"Local",0.25,IF(P2476="y",1,""))</f>
        <v/>
      </c>
      <c r="V2476" s="415" t="str">
        <f>IF(Table1[[#This Row],[Asset Class]]&lt;&gt;"Local",0.25,IF(Q2476="y",1,""))</f>
        <v/>
      </c>
      <c r="W2476" s="415" t="str">
        <f>IF(Table1[[#This Row],[Asset Class]]&lt;&gt;"Local",0.25,IF(R2476="y",1,""))</f>
        <v/>
      </c>
      <c r="X2476" s="415">
        <f>IF(Table1[[#This Row],[Asset Class]]&lt;&gt;"Local",0.25,IF(S2476="y",1,""))</f>
        <v>1</v>
      </c>
      <c r="Y2476" s="95">
        <f t="shared" si="228"/>
        <v>1</v>
      </c>
      <c r="Z2476" s="50"/>
      <c r="AA2476" s="257" t="str">
        <f t="shared" si="229"/>
        <v/>
      </c>
      <c r="AB2476" s="258" t="str">
        <f t="shared" si="230"/>
        <v/>
      </c>
      <c r="AC2476" s="258" t="str">
        <f t="shared" si="231"/>
        <v/>
      </c>
      <c r="AD2476" s="258">
        <f t="shared" si="232"/>
        <v>120517</v>
      </c>
      <c r="AE2476" s="259">
        <f t="shared" si="233"/>
        <v>120517</v>
      </c>
    </row>
    <row r="2477" spans="1:31">
      <c r="A2477" s="26"/>
      <c r="B2477" s="210" t="s">
        <v>4341</v>
      </c>
      <c r="C2477" s="211" t="s">
        <v>4342</v>
      </c>
      <c r="D2477" s="211" t="s">
        <v>111</v>
      </c>
      <c r="E2477" s="211" t="s">
        <v>107</v>
      </c>
      <c r="F2477" s="241" t="s">
        <v>103</v>
      </c>
      <c r="G2477" s="357">
        <v>0.5</v>
      </c>
      <c r="H2477" s="360">
        <v>3634.8365336984525</v>
      </c>
      <c r="I2477" s="365">
        <v>111.62041035606889</v>
      </c>
      <c r="J2477" s="332">
        <f>Table1[[#This Row],[Embellishment Area (m2)]]*Table1[[#This Row],[Construction Unit Rate ($/m)]]*Table1[[#This Row],[Embellishment Area Factor]]</f>
        <v>202860.97273432615</v>
      </c>
      <c r="K2477" s="246">
        <v>7269.673067396905</v>
      </c>
      <c r="L2477" s="337">
        <v>66.125722619436161</v>
      </c>
      <c r="M2477" s="88">
        <f>Table1[[#This Row],[Size of land (m2)]]*Table1[[#This Row],[Land Unit Rate ($/m2)]]</f>
        <v>480712.38478867337</v>
      </c>
      <c r="N2477" s="244">
        <v>2021</v>
      </c>
      <c r="O2477" s="202">
        <f>ROUND(IF(Table1[[#This Row],[Valuation Year]]=2016,(Table1[[#This Row],[Total Construction Cost ($)]]+Table1[[#This Row],[Land Value]])*('General Input Sheet'!$G$38/'General Input Sheet'!$G$43),Table1[[#This Row],[Total Construction Cost ($)]]+Table1[[#This Row],[Land Value]]),0)</f>
        <v>683573</v>
      </c>
      <c r="P2477" s="123" t="str" cm="1">
        <f t="array" ref="P2477">_xlfn.IFS(Table1[[#This Row],[Asset Class]]&lt;&gt;"Local","y",P$11=$E2477,"y",Table1[[#This Row],[Asset Class]]="Local","")</f>
        <v>y</v>
      </c>
      <c r="Q2477" s="86" t="str" cm="1">
        <f t="array" ref="Q2477">_xlfn.IFS(Table1[[#This Row],[Asset Class]]&lt;&gt;"Local","y",Q$11=$E2477,"y",Table1[[#This Row],[Asset Class]]="Local","")</f>
        <v/>
      </c>
      <c r="R2477" s="86" t="str" cm="1">
        <f t="array" ref="R2477">_xlfn.IFS(Table1[[#This Row],[Asset Class]]&lt;&gt;"Local","y",R$11=$E2477,"y",Table1[[#This Row],[Asset Class]]="Local","")</f>
        <v/>
      </c>
      <c r="S2477" s="341" t="str" cm="1">
        <f t="array" ref="S2477">_xlfn.IFS(Table1[[#This Row],[Asset Class]]&lt;&gt;"Local","y",S$11=$E2477,"y",Table1[[#This Row],[Asset Class]]="Local","")</f>
        <v/>
      </c>
      <c r="T2477" s="50"/>
      <c r="U2477" s="95">
        <f>IF(Table1[[#This Row],[Asset Class]]&lt;&gt;"Local",0.25,IF(P2477="y",1,""))</f>
        <v>1</v>
      </c>
      <c r="V2477" s="415" t="str">
        <f>IF(Table1[[#This Row],[Asset Class]]&lt;&gt;"Local",0.25,IF(Q2477="y",1,""))</f>
        <v/>
      </c>
      <c r="W2477" s="415" t="str">
        <f>IF(Table1[[#This Row],[Asset Class]]&lt;&gt;"Local",0.25,IF(R2477="y",1,""))</f>
        <v/>
      </c>
      <c r="X2477" s="415" t="str">
        <f>IF(Table1[[#This Row],[Asset Class]]&lt;&gt;"Local",0.25,IF(S2477="y",1,""))</f>
        <v/>
      </c>
      <c r="Y2477" s="95">
        <f t="shared" si="228"/>
        <v>1</v>
      </c>
      <c r="Z2477" s="50"/>
      <c r="AA2477" s="257">
        <f t="shared" si="229"/>
        <v>683573</v>
      </c>
      <c r="AB2477" s="258" t="str">
        <f t="shared" si="230"/>
        <v/>
      </c>
      <c r="AC2477" s="258" t="str">
        <f t="shared" si="231"/>
        <v/>
      </c>
      <c r="AD2477" s="258" t="str">
        <f t="shared" si="232"/>
        <v/>
      </c>
      <c r="AE2477" s="259">
        <f t="shared" si="233"/>
        <v>683573</v>
      </c>
    </row>
    <row r="2478" spans="1:31">
      <c r="A2478" s="26"/>
      <c r="B2478" s="210" t="s">
        <v>4343</v>
      </c>
      <c r="C2478" s="211" t="s">
        <v>4344</v>
      </c>
      <c r="D2478" s="211" t="s">
        <v>111</v>
      </c>
      <c r="E2478" s="211" t="s">
        <v>107</v>
      </c>
      <c r="F2478" s="241" t="s">
        <v>103</v>
      </c>
      <c r="G2478" s="357">
        <v>0.5</v>
      </c>
      <c r="H2478" s="360">
        <v>8021.4099849767099</v>
      </c>
      <c r="I2478" s="365">
        <v>111.62041035606889</v>
      </c>
      <c r="J2478" s="332">
        <f>Table1[[#This Row],[Embellishment Area (m2)]]*Table1[[#This Row],[Construction Unit Rate ($/m)]]*Table1[[#This Row],[Embellishment Area Factor]]</f>
        <v>447676.53707868437</v>
      </c>
      <c r="K2478" s="246">
        <v>16042.81996995342</v>
      </c>
      <c r="L2478" s="337">
        <v>66.125722619436161</v>
      </c>
      <c r="M2478" s="88">
        <f>Table1[[#This Row],[Size of land (m2)]]*Table1[[#This Row],[Land Unit Rate ($/m2)]]</f>
        <v>1060843.0633666909</v>
      </c>
      <c r="N2478" s="244">
        <v>2021</v>
      </c>
      <c r="O2478" s="202">
        <f>ROUND(IF(Table1[[#This Row],[Valuation Year]]=2016,(Table1[[#This Row],[Total Construction Cost ($)]]+Table1[[#This Row],[Land Value]])*('General Input Sheet'!$G$38/'General Input Sheet'!$G$43),Table1[[#This Row],[Total Construction Cost ($)]]+Table1[[#This Row],[Land Value]]),0)</f>
        <v>1508520</v>
      </c>
      <c r="P2478" s="123" t="str" cm="1">
        <f t="array" ref="P2478">_xlfn.IFS(Table1[[#This Row],[Asset Class]]&lt;&gt;"Local","y",P$11=$E2478,"y",Table1[[#This Row],[Asset Class]]="Local","")</f>
        <v>y</v>
      </c>
      <c r="Q2478" s="86" t="str" cm="1">
        <f t="array" ref="Q2478">_xlfn.IFS(Table1[[#This Row],[Asset Class]]&lt;&gt;"Local","y",Q$11=$E2478,"y",Table1[[#This Row],[Asset Class]]="Local","")</f>
        <v/>
      </c>
      <c r="R2478" s="86" t="str" cm="1">
        <f t="array" ref="R2478">_xlfn.IFS(Table1[[#This Row],[Asset Class]]&lt;&gt;"Local","y",R$11=$E2478,"y",Table1[[#This Row],[Asset Class]]="Local","")</f>
        <v/>
      </c>
      <c r="S2478" s="341" t="str" cm="1">
        <f t="array" ref="S2478">_xlfn.IFS(Table1[[#This Row],[Asset Class]]&lt;&gt;"Local","y",S$11=$E2478,"y",Table1[[#This Row],[Asset Class]]="Local","")</f>
        <v/>
      </c>
      <c r="T2478" s="50"/>
      <c r="U2478" s="95">
        <f>IF(Table1[[#This Row],[Asset Class]]&lt;&gt;"Local",0.25,IF(P2478="y",1,""))</f>
        <v>1</v>
      </c>
      <c r="V2478" s="415" t="str">
        <f>IF(Table1[[#This Row],[Asset Class]]&lt;&gt;"Local",0.25,IF(Q2478="y",1,""))</f>
        <v/>
      </c>
      <c r="W2478" s="415" t="str">
        <f>IF(Table1[[#This Row],[Asset Class]]&lt;&gt;"Local",0.25,IF(R2478="y",1,""))</f>
        <v/>
      </c>
      <c r="X2478" s="415" t="str">
        <f>IF(Table1[[#This Row],[Asset Class]]&lt;&gt;"Local",0.25,IF(S2478="y",1,""))</f>
        <v/>
      </c>
      <c r="Y2478" s="95">
        <f t="shared" si="228"/>
        <v>1</v>
      </c>
      <c r="Z2478" s="50"/>
      <c r="AA2478" s="257">
        <f t="shared" si="229"/>
        <v>1508520</v>
      </c>
      <c r="AB2478" s="258" t="str">
        <f t="shared" si="230"/>
        <v/>
      </c>
      <c r="AC2478" s="258" t="str">
        <f t="shared" si="231"/>
        <v/>
      </c>
      <c r="AD2478" s="258" t="str">
        <f t="shared" si="232"/>
        <v/>
      </c>
      <c r="AE2478" s="259">
        <f t="shared" si="233"/>
        <v>1508520</v>
      </c>
    </row>
    <row r="2479" spans="1:31">
      <c r="A2479" s="26"/>
      <c r="B2479" s="210" t="s">
        <v>4343</v>
      </c>
      <c r="C2479" s="211" t="s">
        <v>4345</v>
      </c>
      <c r="D2479" s="211" t="s">
        <v>111</v>
      </c>
      <c r="E2479" s="211" t="s">
        <v>107</v>
      </c>
      <c r="F2479" s="241" t="s">
        <v>108</v>
      </c>
      <c r="G2479" s="357">
        <v>0.5</v>
      </c>
      <c r="H2479" s="360">
        <v>2211.2959952394995</v>
      </c>
      <c r="I2479" s="365">
        <v>111.62041035606889</v>
      </c>
      <c r="J2479" s="332">
        <f>Table1[[#This Row],[Embellishment Area (m2)]]*Table1[[#This Row],[Construction Unit Rate ($/m)]]*Table1[[#This Row],[Embellishment Area Factor]]</f>
        <v>123412.88320368234</v>
      </c>
      <c r="K2479" s="246">
        <v>4422.5919904789989</v>
      </c>
      <c r="L2479" s="337">
        <v>66.125722619436161</v>
      </c>
      <c r="M2479" s="88">
        <f>Table1[[#This Row],[Size of land (m2)]]*Table1[[#This Row],[Land Unit Rate ($/m2)]]</f>
        <v>292447.09122135432</v>
      </c>
      <c r="N2479" s="244">
        <v>2021</v>
      </c>
      <c r="O2479" s="202">
        <f>ROUND(IF(Table1[[#This Row],[Valuation Year]]=2016,(Table1[[#This Row],[Total Construction Cost ($)]]+Table1[[#This Row],[Land Value]])*('General Input Sheet'!$G$38/'General Input Sheet'!$G$43),Table1[[#This Row],[Total Construction Cost ($)]]+Table1[[#This Row],[Land Value]]),0)</f>
        <v>415860</v>
      </c>
      <c r="P2479" s="123" t="str" cm="1">
        <f t="array" ref="P2479">_xlfn.IFS(Table1[[#This Row],[Asset Class]]&lt;&gt;"Local","y",P$11=$E2479,"y",Table1[[#This Row],[Asset Class]]="Local","")</f>
        <v>y</v>
      </c>
      <c r="Q2479" s="86" t="str" cm="1">
        <f t="array" ref="Q2479">_xlfn.IFS(Table1[[#This Row],[Asset Class]]&lt;&gt;"Local","y",Q$11=$E2479,"y",Table1[[#This Row],[Asset Class]]="Local","")</f>
        <v/>
      </c>
      <c r="R2479" s="86" t="str" cm="1">
        <f t="array" ref="R2479">_xlfn.IFS(Table1[[#This Row],[Asset Class]]&lt;&gt;"Local","y",R$11=$E2479,"y",Table1[[#This Row],[Asset Class]]="Local","")</f>
        <v/>
      </c>
      <c r="S2479" s="341" t="str" cm="1">
        <f t="array" ref="S2479">_xlfn.IFS(Table1[[#This Row],[Asset Class]]&lt;&gt;"Local","y",S$11=$E2479,"y",Table1[[#This Row],[Asset Class]]="Local","")</f>
        <v/>
      </c>
      <c r="T2479" s="50"/>
      <c r="U2479" s="95">
        <f>IF(Table1[[#This Row],[Asset Class]]&lt;&gt;"Local",0.25,IF(P2479="y",1,""))</f>
        <v>1</v>
      </c>
      <c r="V2479" s="415" t="str">
        <f>IF(Table1[[#This Row],[Asset Class]]&lt;&gt;"Local",0.25,IF(Q2479="y",1,""))</f>
        <v/>
      </c>
      <c r="W2479" s="415" t="str">
        <f>IF(Table1[[#This Row],[Asset Class]]&lt;&gt;"Local",0.25,IF(R2479="y",1,""))</f>
        <v/>
      </c>
      <c r="X2479" s="415" t="str">
        <f>IF(Table1[[#This Row],[Asset Class]]&lt;&gt;"Local",0.25,IF(S2479="y",1,""))</f>
        <v/>
      </c>
      <c r="Y2479" s="95">
        <f t="shared" si="228"/>
        <v>1</v>
      </c>
      <c r="Z2479" s="50"/>
      <c r="AA2479" s="257">
        <f t="shared" si="229"/>
        <v>415860</v>
      </c>
      <c r="AB2479" s="258" t="str">
        <f t="shared" si="230"/>
        <v/>
      </c>
      <c r="AC2479" s="258" t="str">
        <f t="shared" si="231"/>
        <v/>
      </c>
      <c r="AD2479" s="258" t="str">
        <f t="shared" si="232"/>
        <v/>
      </c>
      <c r="AE2479" s="259">
        <f t="shared" si="233"/>
        <v>415860</v>
      </c>
    </row>
    <row r="2480" spans="1:31">
      <c r="A2480" s="26"/>
      <c r="B2480" s="210" t="s">
        <v>4343</v>
      </c>
      <c r="C2480" s="211" t="s">
        <v>4346</v>
      </c>
      <c r="D2480" s="211" t="s">
        <v>111</v>
      </c>
      <c r="E2480" s="211" t="s">
        <v>107</v>
      </c>
      <c r="F2480" s="241" t="s">
        <v>108</v>
      </c>
      <c r="G2480" s="357">
        <v>0.5</v>
      </c>
      <c r="H2480" s="360">
        <v>1292.7671187527051</v>
      </c>
      <c r="I2480" s="365">
        <v>111.62041035606889</v>
      </c>
      <c r="J2480" s="332">
        <f>Table1[[#This Row],[Embellishment Area (m2)]]*Table1[[#This Row],[Construction Unit Rate ($/m)]]*Table1[[#This Row],[Embellishment Area Factor]]</f>
        <v>72149.598145004886</v>
      </c>
      <c r="K2480" s="246">
        <v>2585.5342375054101</v>
      </c>
      <c r="L2480" s="337">
        <v>66.125722619436161</v>
      </c>
      <c r="M2480" s="88">
        <f>Table1[[#This Row],[Size of land (m2)]]*Table1[[#This Row],[Land Unit Rate ($/m2)]]</f>
        <v>170970.31981233813</v>
      </c>
      <c r="N2480" s="244">
        <v>2021</v>
      </c>
      <c r="O2480" s="202">
        <f>ROUND(IF(Table1[[#This Row],[Valuation Year]]=2016,(Table1[[#This Row],[Total Construction Cost ($)]]+Table1[[#This Row],[Land Value]])*('General Input Sheet'!$G$38/'General Input Sheet'!$G$43),Table1[[#This Row],[Total Construction Cost ($)]]+Table1[[#This Row],[Land Value]]),0)</f>
        <v>243120</v>
      </c>
      <c r="P2480" s="123" t="str" cm="1">
        <f t="array" ref="P2480">_xlfn.IFS(Table1[[#This Row],[Asset Class]]&lt;&gt;"Local","y",P$11=$E2480,"y",Table1[[#This Row],[Asset Class]]="Local","")</f>
        <v>y</v>
      </c>
      <c r="Q2480" s="86" t="str" cm="1">
        <f t="array" ref="Q2480">_xlfn.IFS(Table1[[#This Row],[Asset Class]]&lt;&gt;"Local","y",Q$11=$E2480,"y",Table1[[#This Row],[Asset Class]]="Local","")</f>
        <v/>
      </c>
      <c r="R2480" s="86" t="str" cm="1">
        <f t="array" ref="R2480">_xlfn.IFS(Table1[[#This Row],[Asset Class]]&lt;&gt;"Local","y",R$11=$E2480,"y",Table1[[#This Row],[Asset Class]]="Local","")</f>
        <v/>
      </c>
      <c r="S2480" s="341" t="str" cm="1">
        <f t="array" ref="S2480">_xlfn.IFS(Table1[[#This Row],[Asset Class]]&lt;&gt;"Local","y",S$11=$E2480,"y",Table1[[#This Row],[Asset Class]]="Local","")</f>
        <v/>
      </c>
      <c r="T2480" s="50"/>
      <c r="U2480" s="95">
        <f>IF(Table1[[#This Row],[Asset Class]]&lt;&gt;"Local",0.25,IF(P2480="y",1,""))</f>
        <v>1</v>
      </c>
      <c r="V2480" s="415" t="str">
        <f>IF(Table1[[#This Row],[Asset Class]]&lt;&gt;"Local",0.25,IF(Q2480="y",1,""))</f>
        <v/>
      </c>
      <c r="W2480" s="415" t="str">
        <f>IF(Table1[[#This Row],[Asset Class]]&lt;&gt;"Local",0.25,IF(R2480="y",1,""))</f>
        <v/>
      </c>
      <c r="X2480" s="415" t="str">
        <f>IF(Table1[[#This Row],[Asset Class]]&lt;&gt;"Local",0.25,IF(S2480="y",1,""))</f>
        <v/>
      </c>
      <c r="Y2480" s="95">
        <f t="shared" si="228"/>
        <v>1</v>
      </c>
      <c r="Z2480" s="50"/>
      <c r="AA2480" s="257">
        <f t="shared" si="229"/>
        <v>243120</v>
      </c>
      <c r="AB2480" s="258" t="str">
        <f t="shared" si="230"/>
        <v/>
      </c>
      <c r="AC2480" s="258" t="str">
        <f t="shared" si="231"/>
        <v/>
      </c>
      <c r="AD2480" s="258" t="str">
        <f t="shared" si="232"/>
        <v/>
      </c>
      <c r="AE2480" s="259">
        <f t="shared" si="233"/>
        <v>243120</v>
      </c>
    </row>
    <row r="2481" spans="1:31">
      <c r="A2481" s="26"/>
      <c r="B2481" s="210" t="s">
        <v>4347</v>
      </c>
      <c r="C2481" s="211" t="s">
        <v>4348</v>
      </c>
      <c r="D2481" s="211" t="s">
        <v>106</v>
      </c>
      <c r="E2481" s="211" t="s">
        <v>114</v>
      </c>
      <c r="F2481" s="241" t="s">
        <v>103</v>
      </c>
      <c r="G2481" s="357">
        <v>0.5</v>
      </c>
      <c r="H2481" s="360">
        <v>9819.2691162129249</v>
      </c>
      <c r="I2481" s="365">
        <v>566.28724924743767</v>
      </c>
      <c r="J2481" s="332">
        <f>Table1[[#This Row],[Embellishment Area (m2)]]*Table1[[#This Row],[Construction Unit Rate ($/m)]]*Table1[[#This Row],[Embellishment Area Factor]]</f>
        <v>2780263.448720268</v>
      </c>
      <c r="K2481" s="246">
        <v>19638.53823242585</v>
      </c>
      <c r="L2481" s="337">
        <v>75.676903388107434</v>
      </c>
      <c r="M2481" s="88">
        <f>Table1[[#This Row],[Size of land (m2)]]*Table1[[#This Row],[Land Unit Rate ($/m2)]]</f>
        <v>1486183.7604989451</v>
      </c>
      <c r="N2481" s="244">
        <v>2021</v>
      </c>
      <c r="O2481" s="202">
        <f>ROUND(IF(Table1[[#This Row],[Valuation Year]]=2016,(Table1[[#This Row],[Total Construction Cost ($)]]+Table1[[#This Row],[Land Value]])*('General Input Sheet'!$G$38/'General Input Sheet'!$G$43),Table1[[#This Row],[Total Construction Cost ($)]]+Table1[[#This Row],[Land Value]]),0)</f>
        <v>4266447</v>
      </c>
      <c r="P2481" s="123" t="str" cm="1">
        <f t="array" ref="P2481">_xlfn.IFS(Table1[[#This Row],[Asset Class]]&lt;&gt;"Local","y",P$11=$E2481,"y",Table1[[#This Row],[Asset Class]]="Local","")</f>
        <v>y</v>
      </c>
      <c r="Q2481" s="86" t="str" cm="1">
        <f t="array" ref="Q2481">_xlfn.IFS(Table1[[#This Row],[Asset Class]]&lt;&gt;"Local","y",Q$11=$E2481,"y",Table1[[#This Row],[Asset Class]]="Local","")</f>
        <v>y</v>
      </c>
      <c r="R2481" s="86" t="str" cm="1">
        <f t="array" ref="R2481">_xlfn.IFS(Table1[[#This Row],[Asset Class]]&lt;&gt;"Local","y",R$11=$E2481,"y",Table1[[#This Row],[Asset Class]]="Local","")</f>
        <v>y</v>
      </c>
      <c r="S2481" s="341" t="str" cm="1">
        <f t="array" ref="S2481">_xlfn.IFS(Table1[[#This Row],[Asset Class]]&lt;&gt;"Local","y",S$11=$E2481,"y",Table1[[#This Row],[Asset Class]]="Local","")</f>
        <v>y</v>
      </c>
      <c r="T2481" s="50"/>
      <c r="U2481" s="95">
        <f>IF(Table1[[#This Row],[Asset Class]]&lt;&gt;"Local",0.25,IF(P2481="y",1,""))</f>
        <v>0.25</v>
      </c>
      <c r="V2481" s="415">
        <f>IF(Table1[[#This Row],[Asset Class]]&lt;&gt;"Local",0.25,IF(Q2481="y",1,""))</f>
        <v>0.25</v>
      </c>
      <c r="W2481" s="415">
        <f>IF(Table1[[#This Row],[Asset Class]]&lt;&gt;"Local",0.25,IF(R2481="y",1,""))</f>
        <v>0.25</v>
      </c>
      <c r="X2481" s="415">
        <f>IF(Table1[[#This Row],[Asset Class]]&lt;&gt;"Local",0.25,IF(S2481="y",1,""))</f>
        <v>0.25</v>
      </c>
      <c r="Y2481" s="95">
        <f t="shared" si="228"/>
        <v>1</v>
      </c>
      <c r="Z2481" s="50"/>
      <c r="AA2481" s="257">
        <f t="shared" si="229"/>
        <v>1066611.75</v>
      </c>
      <c r="AB2481" s="258">
        <f t="shared" si="230"/>
        <v>1066611.75</v>
      </c>
      <c r="AC2481" s="258">
        <f t="shared" si="231"/>
        <v>1066611.75</v>
      </c>
      <c r="AD2481" s="258">
        <f t="shared" si="232"/>
        <v>1066611.75</v>
      </c>
      <c r="AE2481" s="259">
        <f t="shared" si="233"/>
        <v>4266447</v>
      </c>
    </row>
    <row r="2482" spans="1:31">
      <c r="A2482" s="26"/>
      <c r="B2482" s="210" t="s">
        <v>4349</v>
      </c>
      <c r="C2482" s="211" t="s">
        <v>4350</v>
      </c>
      <c r="D2482" s="211" t="s">
        <v>111</v>
      </c>
      <c r="E2482" s="211" t="s">
        <v>107</v>
      </c>
      <c r="F2482" s="241" t="s">
        <v>103</v>
      </c>
      <c r="G2482" s="357">
        <v>0.5</v>
      </c>
      <c r="H2482" s="360">
        <v>3728.9870492909054</v>
      </c>
      <c r="I2482" s="365">
        <v>111.62041035606889</v>
      </c>
      <c r="J2482" s="332">
        <f>Table1[[#This Row],[Embellishment Area (m2)]]*Table1[[#This Row],[Construction Unit Rate ($/m)]]*Table1[[#This Row],[Embellishment Area Factor]]</f>
        <v>208115.53232715867</v>
      </c>
      <c r="K2482" s="246">
        <v>0</v>
      </c>
      <c r="L2482" s="337">
        <v>66.125722619436161</v>
      </c>
      <c r="M2482" s="88">
        <f>Table1[[#This Row],[Size of land (m2)]]*Table1[[#This Row],[Land Unit Rate ($/m2)]]</f>
        <v>0</v>
      </c>
      <c r="N2482" s="244">
        <v>2021</v>
      </c>
      <c r="O2482" s="202">
        <f>ROUND(IF(Table1[[#This Row],[Valuation Year]]=2016,(Table1[[#This Row],[Total Construction Cost ($)]]+Table1[[#This Row],[Land Value]])*('General Input Sheet'!$G$38/'General Input Sheet'!$G$43),Table1[[#This Row],[Total Construction Cost ($)]]+Table1[[#This Row],[Land Value]]),0)</f>
        <v>208116</v>
      </c>
      <c r="P2482" s="123" t="str" cm="1">
        <f t="array" ref="P2482">_xlfn.IFS(Table1[[#This Row],[Asset Class]]&lt;&gt;"Local","y",P$11=$E2482,"y",Table1[[#This Row],[Asset Class]]="Local","")</f>
        <v>y</v>
      </c>
      <c r="Q2482" s="86" t="str" cm="1">
        <f t="array" ref="Q2482">_xlfn.IFS(Table1[[#This Row],[Asset Class]]&lt;&gt;"Local","y",Q$11=$E2482,"y",Table1[[#This Row],[Asset Class]]="Local","")</f>
        <v/>
      </c>
      <c r="R2482" s="86" t="str" cm="1">
        <f t="array" ref="R2482">_xlfn.IFS(Table1[[#This Row],[Asset Class]]&lt;&gt;"Local","y",R$11=$E2482,"y",Table1[[#This Row],[Asset Class]]="Local","")</f>
        <v/>
      </c>
      <c r="S2482" s="341" t="str" cm="1">
        <f t="array" ref="S2482">_xlfn.IFS(Table1[[#This Row],[Asset Class]]&lt;&gt;"Local","y",S$11=$E2482,"y",Table1[[#This Row],[Asset Class]]="Local","")</f>
        <v/>
      </c>
      <c r="T2482" s="50"/>
      <c r="U2482" s="95">
        <f>IF(Table1[[#This Row],[Asset Class]]&lt;&gt;"Local",0.25,IF(P2482="y",1,""))</f>
        <v>1</v>
      </c>
      <c r="V2482" s="415" t="str">
        <f>IF(Table1[[#This Row],[Asset Class]]&lt;&gt;"Local",0.25,IF(Q2482="y",1,""))</f>
        <v/>
      </c>
      <c r="W2482" s="415" t="str">
        <f>IF(Table1[[#This Row],[Asset Class]]&lt;&gt;"Local",0.25,IF(R2482="y",1,""))</f>
        <v/>
      </c>
      <c r="X2482" s="415" t="str">
        <f>IF(Table1[[#This Row],[Asset Class]]&lt;&gt;"Local",0.25,IF(S2482="y",1,""))</f>
        <v/>
      </c>
      <c r="Y2482" s="95">
        <f t="shared" si="228"/>
        <v>1</v>
      </c>
      <c r="Z2482" s="50"/>
      <c r="AA2482" s="257">
        <f t="shared" si="229"/>
        <v>208116</v>
      </c>
      <c r="AB2482" s="258" t="str">
        <f t="shared" si="230"/>
        <v/>
      </c>
      <c r="AC2482" s="258" t="str">
        <f t="shared" si="231"/>
        <v/>
      </c>
      <c r="AD2482" s="258" t="str">
        <f t="shared" si="232"/>
        <v/>
      </c>
      <c r="AE2482" s="259">
        <f t="shared" si="233"/>
        <v>208116</v>
      </c>
    </row>
    <row r="2483" spans="1:31">
      <c r="A2483" s="26"/>
      <c r="B2483" s="210" t="s">
        <v>4351</v>
      </c>
      <c r="C2483" s="211" t="s">
        <v>4352</v>
      </c>
      <c r="D2483" s="211" t="s">
        <v>111</v>
      </c>
      <c r="E2483" s="211" t="s">
        <v>102</v>
      </c>
      <c r="F2483" s="241" t="s">
        <v>108</v>
      </c>
      <c r="G2483" s="357">
        <v>0.5</v>
      </c>
      <c r="H2483" s="360">
        <v>9412.0351996343852</v>
      </c>
      <c r="I2483" s="365">
        <v>143.96305955739601</v>
      </c>
      <c r="J2483" s="332">
        <f>Table1[[#This Row],[Embellishment Area (m2)]]*Table1[[#This Row],[Construction Unit Rate ($/m)]]*Table1[[#This Row],[Embellishment Area Factor]]</f>
        <v>677492.69200063637</v>
      </c>
      <c r="K2483" s="246">
        <v>18824.07039926877</v>
      </c>
      <c r="L2483" s="337">
        <v>39.027494808321961</v>
      </c>
      <c r="M2483" s="88">
        <f>Table1[[#This Row],[Size of land (m2)]]*Table1[[#This Row],[Land Unit Rate ($/m2)]]</f>
        <v>734656.30977894901</v>
      </c>
      <c r="N2483" s="244">
        <v>2021</v>
      </c>
      <c r="O2483" s="202">
        <f>ROUND(IF(Table1[[#This Row],[Valuation Year]]=2016,(Table1[[#This Row],[Total Construction Cost ($)]]+Table1[[#This Row],[Land Value]])*('General Input Sheet'!$G$38/'General Input Sheet'!$G$43),Table1[[#This Row],[Total Construction Cost ($)]]+Table1[[#This Row],[Land Value]]),0)</f>
        <v>1412149</v>
      </c>
      <c r="P2483" s="123" t="str" cm="1">
        <f t="array" ref="P2483">_xlfn.IFS(Table1[[#This Row],[Asset Class]]&lt;&gt;"Local","y",P$11=$E2483,"y",Table1[[#This Row],[Asset Class]]="Local","")</f>
        <v/>
      </c>
      <c r="Q2483" s="86" t="str" cm="1">
        <f t="array" ref="Q2483">_xlfn.IFS(Table1[[#This Row],[Asset Class]]&lt;&gt;"Local","y",Q$11=$E2483,"y",Table1[[#This Row],[Asset Class]]="Local","")</f>
        <v/>
      </c>
      <c r="R2483" s="86" t="str" cm="1">
        <f t="array" ref="R2483">_xlfn.IFS(Table1[[#This Row],[Asset Class]]&lt;&gt;"Local","y",R$11=$E2483,"y",Table1[[#This Row],[Asset Class]]="Local","")</f>
        <v>y</v>
      </c>
      <c r="S2483" s="341" t="str" cm="1">
        <f t="array" ref="S2483">_xlfn.IFS(Table1[[#This Row],[Asset Class]]&lt;&gt;"Local","y",S$11=$E2483,"y",Table1[[#This Row],[Asset Class]]="Local","")</f>
        <v/>
      </c>
      <c r="T2483" s="50"/>
      <c r="U2483" s="95" t="str">
        <f>IF(Table1[[#This Row],[Asset Class]]&lt;&gt;"Local",0.25,IF(P2483="y",1,""))</f>
        <v/>
      </c>
      <c r="V2483" s="415" t="str">
        <f>IF(Table1[[#This Row],[Asset Class]]&lt;&gt;"Local",0.25,IF(Q2483="y",1,""))</f>
        <v/>
      </c>
      <c r="W2483" s="415">
        <f>IF(Table1[[#This Row],[Asset Class]]&lt;&gt;"Local",0.25,IF(R2483="y",1,""))</f>
        <v>1</v>
      </c>
      <c r="X2483" s="415" t="str">
        <f>IF(Table1[[#This Row],[Asset Class]]&lt;&gt;"Local",0.25,IF(S2483="y",1,""))</f>
        <v/>
      </c>
      <c r="Y2483" s="95">
        <f t="shared" si="228"/>
        <v>1</v>
      </c>
      <c r="Z2483" s="50"/>
      <c r="AA2483" s="257" t="str">
        <f t="shared" si="229"/>
        <v/>
      </c>
      <c r="AB2483" s="258" t="str">
        <f t="shared" si="230"/>
        <v/>
      </c>
      <c r="AC2483" s="258">
        <f t="shared" si="231"/>
        <v>1412149</v>
      </c>
      <c r="AD2483" s="258" t="str">
        <f t="shared" si="232"/>
        <v/>
      </c>
      <c r="AE2483" s="259">
        <f t="shared" si="233"/>
        <v>1412149</v>
      </c>
    </row>
    <row r="2484" spans="1:31">
      <c r="A2484" s="26"/>
      <c r="B2484" s="210" t="s">
        <v>4351</v>
      </c>
      <c r="C2484" s="211" t="s">
        <v>4353</v>
      </c>
      <c r="D2484" s="211" t="s">
        <v>111</v>
      </c>
      <c r="E2484" s="211" t="s">
        <v>102</v>
      </c>
      <c r="F2484" s="241" t="s">
        <v>103</v>
      </c>
      <c r="G2484" s="357">
        <v>0.5</v>
      </c>
      <c r="H2484" s="360">
        <v>12855.020811178105</v>
      </c>
      <c r="I2484" s="365">
        <v>143.96305955739601</v>
      </c>
      <c r="J2484" s="332">
        <f>Table1[[#This Row],[Embellishment Area (m2)]]*Table1[[#This Row],[Construction Unit Rate ($/m)]]*Table1[[#This Row],[Embellishment Area Factor]]</f>
        <v>925324.0633255993</v>
      </c>
      <c r="K2484" s="246">
        <v>25710.04162235621</v>
      </c>
      <c r="L2484" s="337">
        <v>39.027494808321961</v>
      </c>
      <c r="M2484" s="88">
        <f>Table1[[#This Row],[Size of land (m2)]]*Table1[[#This Row],[Land Unit Rate ($/m2)]]</f>
        <v>1003398.5159382485</v>
      </c>
      <c r="N2484" s="244">
        <v>2021</v>
      </c>
      <c r="O2484" s="202">
        <f>ROUND(IF(Table1[[#This Row],[Valuation Year]]=2016,(Table1[[#This Row],[Total Construction Cost ($)]]+Table1[[#This Row],[Land Value]])*('General Input Sheet'!$G$38/'General Input Sheet'!$G$43),Table1[[#This Row],[Total Construction Cost ($)]]+Table1[[#This Row],[Land Value]]),0)</f>
        <v>1928723</v>
      </c>
      <c r="P2484" s="123" t="str" cm="1">
        <f t="array" ref="P2484">_xlfn.IFS(Table1[[#This Row],[Asset Class]]&lt;&gt;"Local","y",P$11=$E2484,"y",Table1[[#This Row],[Asset Class]]="Local","")</f>
        <v/>
      </c>
      <c r="Q2484" s="86" t="str" cm="1">
        <f t="array" ref="Q2484">_xlfn.IFS(Table1[[#This Row],[Asset Class]]&lt;&gt;"Local","y",Q$11=$E2484,"y",Table1[[#This Row],[Asset Class]]="Local","")</f>
        <v/>
      </c>
      <c r="R2484" s="86" t="str" cm="1">
        <f t="array" ref="R2484">_xlfn.IFS(Table1[[#This Row],[Asset Class]]&lt;&gt;"Local","y",R$11=$E2484,"y",Table1[[#This Row],[Asset Class]]="Local","")</f>
        <v>y</v>
      </c>
      <c r="S2484" s="341" t="str" cm="1">
        <f t="array" ref="S2484">_xlfn.IFS(Table1[[#This Row],[Asset Class]]&lt;&gt;"Local","y",S$11=$E2484,"y",Table1[[#This Row],[Asset Class]]="Local","")</f>
        <v/>
      </c>
      <c r="T2484" s="50"/>
      <c r="U2484" s="95" t="str">
        <f>IF(Table1[[#This Row],[Asset Class]]&lt;&gt;"Local",0.25,IF(P2484="y",1,""))</f>
        <v/>
      </c>
      <c r="V2484" s="415" t="str">
        <f>IF(Table1[[#This Row],[Asset Class]]&lt;&gt;"Local",0.25,IF(Q2484="y",1,""))</f>
        <v/>
      </c>
      <c r="W2484" s="415">
        <f>IF(Table1[[#This Row],[Asset Class]]&lt;&gt;"Local",0.25,IF(R2484="y",1,""))</f>
        <v>1</v>
      </c>
      <c r="X2484" s="415" t="str">
        <f>IF(Table1[[#This Row],[Asset Class]]&lt;&gt;"Local",0.25,IF(S2484="y",1,""))</f>
        <v/>
      </c>
      <c r="Y2484" s="95">
        <f t="shared" si="228"/>
        <v>1</v>
      </c>
      <c r="Z2484" s="50"/>
      <c r="AA2484" s="257" t="str">
        <f t="shared" si="229"/>
        <v/>
      </c>
      <c r="AB2484" s="258" t="str">
        <f t="shared" si="230"/>
        <v/>
      </c>
      <c r="AC2484" s="258">
        <f t="shared" si="231"/>
        <v>1928723</v>
      </c>
      <c r="AD2484" s="258" t="str">
        <f t="shared" si="232"/>
        <v/>
      </c>
      <c r="AE2484" s="259">
        <f t="shared" si="233"/>
        <v>1928723</v>
      </c>
    </row>
    <row r="2485" spans="1:31">
      <c r="A2485" s="26"/>
      <c r="B2485" s="210" t="s">
        <v>4354</v>
      </c>
      <c r="C2485" s="211" t="s">
        <v>4355</v>
      </c>
      <c r="D2485" s="211" t="s">
        <v>111</v>
      </c>
      <c r="E2485" s="211" t="s">
        <v>107</v>
      </c>
      <c r="F2485" s="241" t="s">
        <v>108</v>
      </c>
      <c r="G2485" s="357">
        <v>0.5</v>
      </c>
      <c r="H2485" s="360">
        <v>1186.8147542120851</v>
      </c>
      <c r="I2485" s="365">
        <v>111.62041035606889</v>
      </c>
      <c r="J2485" s="332">
        <f>Table1[[#This Row],[Embellishment Area (m2)]]*Table1[[#This Row],[Construction Unit Rate ($/m)]]*Table1[[#This Row],[Embellishment Area Factor]]</f>
        <v>66236.374940894981</v>
      </c>
      <c r="K2485" s="246">
        <v>2373.6295084241701</v>
      </c>
      <c r="L2485" s="337">
        <v>66.125722619436161</v>
      </c>
      <c r="M2485" s="88">
        <f>Table1[[#This Row],[Size of land (m2)]]*Table1[[#This Row],[Land Unit Rate ($/m2)]]</f>
        <v>156957.96647536528</v>
      </c>
      <c r="N2485" s="244">
        <v>2021</v>
      </c>
      <c r="O2485" s="202">
        <f>ROUND(IF(Table1[[#This Row],[Valuation Year]]=2016,(Table1[[#This Row],[Total Construction Cost ($)]]+Table1[[#This Row],[Land Value]])*('General Input Sheet'!$G$38/'General Input Sheet'!$G$43),Table1[[#This Row],[Total Construction Cost ($)]]+Table1[[#This Row],[Land Value]]),0)</f>
        <v>223194</v>
      </c>
      <c r="P2485" s="123" t="str" cm="1">
        <f t="array" ref="P2485">_xlfn.IFS(Table1[[#This Row],[Asset Class]]&lt;&gt;"Local","y",P$11=$E2485,"y",Table1[[#This Row],[Asset Class]]="Local","")</f>
        <v>y</v>
      </c>
      <c r="Q2485" s="86" t="str" cm="1">
        <f t="array" ref="Q2485">_xlfn.IFS(Table1[[#This Row],[Asset Class]]&lt;&gt;"Local","y",Q$11=$E2485,"y",Table1[[#This Row],[Asset Class]]="Local","")</f>
        <v/>
      </c>
      <c r="R2485" s="86" t="str" cm="1">
        <f t="array" ref="R2485">_xlfn.IFS(Table1[[#This Row],[Asset Class]]&lt;&gt;"Local","y",R$11=$E2485,"y",Table1[[#This Row],[Asset Class]]="Local","")</f>
        <v/>
      </c>
      <c r="S2485" s="341" t="str" cm="1">
        <f t="array" ref="S2485">_xlfn.IFS(Table1[[#This Row],[Asset Class]]&lt;&gt;"Local","y",S$11=$E2485,"y",Table1[[#This Row],[Asset Class]]="Local","")</f>
        <v/>
      </c>
      <c r="T2485" s="50"/>
      <c r="U2485" s="95">
        <f>IF(Table1[[#This Row],[Asset Class]]&lt;&gt;"Local",0.25,IF(P2485="y",1,""))</f>
        <v>1</v>
      </c>
      <c r="V2485" s="415" t="str">
        <f>IF(Table1[[#This Row],[Asset Class]]&lt;&gt;"Local",0.25,IF(Q2485="y",1,""))</f>
        <v/>
      </c>
      <c r="W2485" s="415" t="str">
        <f>IF(Table1[[#This Row],[Asset Class]]&lt;&gt;"Local",0.25,IF(R2485="y",1,""))</f>
        <v/>
      </c>
      <c r="X2485" s="415" t="str">
        <f>IF(Table1[[#This Row],[Asset Class]]&lt;&gt;"Local",0.25,IF(S2485="y",1,""))</f>
        <v/>
      </c>
      <c r="Y2485" s="95">
        <f t="shared" si="228"/>
        <v>1</v>
      </c>
      <c r="Z2485" s="50"/>
      <c r="AA2485" s="257">
        <f t="shared" si="229"/>
        <v>223194</v>
      </c>
      <c r="AB2485" s="258" t="str">
        <f t="shared" si="230"/>
        <v/>
      </c>
      <c r="AC2485" s="258" t="str">
        <f t="shared" si="231"/>
        <v/>
      </c>
      <c r="AD2485" s="258" t="str">
        <f t="shared" si="232"/>
        <v/>
      </c>
      <c r="AE2485" s="259">
        <f t="shared" si="233"/>
        <v>223194</v>
      </c>
    </row>
    <row r="2486" spans="1:31">
      <c r="A2486" s="26"/>
      <c r="B2486" s="210" t="s">
        <v>4356</v>
      </c>
      <c r="C2486" s="211" t="s">
        <v>4357</v>
      </c>
      <c r="D2486" s="211" t="s">
        <v>111</v>
      </c>
      <c r="E2486" s="211" t="s">
        <v>143</v>
      </c>
      <c r="F2486" s="241" t="s">
        <v>103</v>
      </c>
      <c r="G2486" s="357">
        <v>0.5</v>
      </c>
      <c r="H2486" s="360">
        <v>1027.3721914786265</v>
      </c>
      <c r="I2486" s="365">
        <v>115.6419902144599</v>
      </c>
      <c r="J2486" s="332">
        <f>Table1[[#This Row],[Embellishment Area (m2)]]*Table1[[#This Row],[Construction Unit Rate ($/m)]]*Table1[[#This Row],[Embellishment Area Factor]]</f>
        <v>59403.682456789771</v>
      </c>
      <c r="K2486" s="246">
        <v>2054.744382957253</v>
      </c>
      <c r="L2486" s="337">
        <v>85.331826959272703</v>
      </c>
      <c r="M2486" s="88">
        <f>Table1[[#This Row],[Size of land (m2)]]*Table1[[#This Row],[Land Unit Rate ($/m2)]]</f>
        <v>175335.09213204589</v>
      </c>
      <c r="N2486" s="244">
        <v>2021</v>
      </c>
      <c r="O2486" s="202">
        <f>ROUND(IF(Table1[[#This Row],[Valuation Year]]=2016,(Table1[[#This Row],[Total Construction Cost ($)]]+Table1[[#This Row],[Land Value]])*('General Input Sheet'!$G$38/'General Input Sheet'!$G$43),Table1[[#This Row],[Total Construction Cost ($)]]+Table1[[#This Row],[Land Value]]),0)</f>
        <v>234739</v>
      </c>
      <c r="P2486" s="123" t="str" cm="1">
        <f t="array" ref="P2486">_xlfn.IFS(Table1[[#This Row],[Asset Class]]&lt;&gt;"Local","y",P$11=$E2486,"y",Table1[[#This Row],[Asset Class]]="Local","")</f>
        <v/>
      </c>
      <c r="Q2486" s="86" t="str" cm="1">
        <f t="array" ref="Q2486">_xlfn.IFS(Table1[[#This Row],[Asset Class]]&lt;&gt;"Local","y",Q$11=$E2486,"y",Table1[[#This Row],[Asset Class]]="Local","")</f>
        <v>y</v>
      </c>
      <c r="R2486" s="86" t="str" cm="1">
        <f t="array" ref="R2486">_xlfn.IFS(Table1[[#This Row],[Asset Class]]&lt;&gt;"Local","y",R$11=$E2486,"y",Table1[[#This Row],[Asset Class]]="Local","")</f>
        <v/>
      </c>
      <c r="S2486" s="341" t="str" cm="1">
        <f t="array" ref="S2486">_xlfn.IFS(Table1[[#This Row],[Asset Class]]&lt;&gt;"Local","y",S$11=$E2486,"y",Table1[[#This Row],[Asset Class]]="Local","")</f>
        <v/>
      </c>
      <c r="T2486" s="50"/>
      <c r="U2486" s="95" t="str">
        <f>IF(Table1[[#This Row],[Asset Class]]&lt;&gt;"Local",0.25,IF(P2486="y",1,""))</f>
        <v/>
      </c>
      <c r="V2486" s="415">
        <f>IF(Table1[[#This Row],[Asset Class]]&lt;&gt;"Local",0.25,IF(Q2486="y",1,""))</f>
        <v>1</v>
      </c>
      <c r="W2486" s="415" t="str">
        <f>IF(Table1[[#This Row],[Asset Class]]&lt;&gt;"Local",0.25,IF(R2486="y",1,""))</f>
        <v/>
      </c>
      <c r="X2486" s="415" t="str">
        <f>IF(Table1[[#This Row],[Asset Class]]&lt;&gt;"Local",0.25,IF(S2486="y",1,""))</f>
        <v/>
      </c>
      <c r="Y2486" s="95">
        <f t="shared" si="228"/>
        <v>1</v>
      </c>
      <c r="Z2486" s="50"/>
      <c r="AA2486" s="257" t="str">
        <f t="shared" si="229"/>
        <v/>
      </c>
      <c r="AB2486" s="258">
        <f t="shared" si="230"/>
        <v>234739</v>
      </c>
      <c r="AC2486" s="258" t="str">
        <f t="shared" si="231"/>
        <v/>
      </c>
      <c r="AD2486" s="258" t="str">
        <f t="shared" si="232"/>
        <v/>
      </c>
      <c r="AE2486" s="259">
        <f t="shared" si="233"/>
        <v>234739</v>
      </c>
    </row>
    <row r="2487" spans="1:31">
      <c r="A2487" s="26"/>
      <c r="B2487" s="210" t="s">
        <v>4358</v>
      </c>
      <c r="C2487" s="211" t="s">
        <v>4359</v>
      </c>
      <c r="D2487" s="211" t="s">
        <v>111</v>
      </c>
      <c r="E2487" s="211" t="s">
        <v>102</v>
      </c>
      <c r="F2487" s="241" t="s">
        <v>103</v>
      </c>
      <c r="G2487" s="357">
        <v>0.5</v>
      </c>
      <c r="H2487" s="360">
        <v>1499.4681684931415</v>
      </c>
      <c r="I2487" s="365">
        <v>143.96305955739601</v>
      </c>
      <c r="J2487" s="332">
        <f>Table1[[#This Row],[Embellishment Area (m2)]]*Table1[[#This Row],[Construction Unit Rate ($/m)]]*Table1[[#This Row],[Embellishment Area Factor]]</f>
        <v>107934.01262259882</v>
      </c>
      <c r="K2487" s="246">
        <v>2998.9363369862831</v>
      </c>
      <c r="L2487" s="337">
        <v>39.027494808321961</v>
      </c>
      <c r="M2487" s="88">
        <f>Table1[[#This Row],[Size of land (m2)]]*Table1[[#This Row],[Land Unit Rate ($/m2)]]</f>
        <v>117040.97232222024</v>
      </c>
      <c r="N2487" s="244">
        <v>2021</v>
      </c>
      <c r="O2487" s="202">
        <f>ROUND(IF(Table1[[#This Row],[Valuation Year]]=2016,(Table1[[#This Row],[Total Construction Cost ($)]]+Table1[[#This Row],[Land Value]])*('General Input Sheet'!$G$38/'General Input Sheet'!$G$43),Table1[[#This Row],[Total Construction Cost ($)]]+Table1[[#This Row],[Land Value]]),0)</f>
        <v>224975</v>
      </c>
      <c r="P2487" s="123" t="str" cm="1">
        <f t="array" ref="P2487">_xlfn.IFS(Table1[[#This Row],[Asset Class]]&lt;&gt;"Local","y",P$11=$E2487,"y",Table1[[#This Row],[Asset Class]]="Local","")</f>
        <v/>
      </c>
      <c r="Q2487" s="86" t="str" cm="1">
        <f t="array" ref="Q2487">_xlfn.IFS(Table1[[#This Row],[Asset Class]]&lt;&gt;"Local","y",Q$11=$E2487,"y",Table1[[#This Row],[Asset Class]]="Local","")</f>
        <v/>
      </c>
      <c r="R2487" s="86" t="str" cm="1">
        <f t="array" ref="R2487">_xlfn.IFS(Table1[[#This Row],[Asset Class]]&lt;&gt;"Local","y",R$11=$E2487,"y",Table1[[#This Row],[Asset Class]]="Local","")</f>
        <v>y</v>
      </c>
      <c r="S2487" s="341" t="str" cm="1">
        <f t="array" ref="S2487">_xlfn.IFS(Table1[[#This Row],[Asset Class]]&lt;&gt;"Local","y",S$11=$E2487,"y",Table1[[#This Row],[Asset Class]]="Local","")</f>
        <v/>
      </c>
      <c r="T2487" s="50"/>
      <c r="U2487" s="95" t="str">
        <f>IF(Table1[[#This Row],[Asset Class]]&lt;&gt;"Local",0.25,IF(P2487="y",1,""))</f>
        <v/>
      </c>
      <c r="V2487" s="415" t="str">
        <f>IF(Table1[[#This Row],[Asset Class]]&lt;&gt;"Local",0.25,IF(Q2487="y",1,""))</f>
        <v/>
      </c>
      <c r="W2487" s="415">
        <f>IF(Table1[[#This Row],[Asset Class]]&lt;&gt;"Local",0.25,IF(R2487="y",1,""))</f>
        <v>1</v>
      </c>
      <c r="X2487" s="415" t="str">
        <f>IF(Table1[[#This Row],[Asset Class]]&lt;&gt;"Local",0.25,IF(S2487="y",1,""))</f>
        <v/>
      </c>
      <c r="Y2487" s="95">
        <f t="shared" si="228"/>
        <v>1</v>
      </c>
      <c r="Z2487" s="50"/>
      <c r="AA2487" s="257" t="str">
        <f t="shared" si="229"/>
        <v/>
      </c>
      <c r="AB2487" s="258" t="str">
        <f t="shared" si="230"/>
        <v/>
      </c>
      <c r="AC2487" s="258">
        <f t="shared" si="231"/>
        <v>224975</v>
      </c>
      <c r="AD2487" s="258" t="str">
        <f t="shared" si="232"/>
        <v/>
      </c>
      <c r="AE2487" s="259">
        <f t="shared" si="233"/>
        <v>224975</v>
      </c>
    </row>
    <row r="2488" spans="1:31">
      <c r="A2488" s="26"/>
      <c r="B2488" s="210" t="s">
        <v>4360</v>
      </c>
      <c r="C2488" s="211" t="s">
        <v>4361</v>
      </c>
      <c r="D2488" s="211" t="s">
        <v>106</v>
      </c>
      <c r="E2488" s="211" t="s">
        <v>114</v>
      </c>
      <c r="F2488" s="241" t="s">
        <v>108</v>
      </c>
      <c r="G2488" s="357">
        <v>0.5</v>
      </c>
      <c r="H2488" s="360">
        <v>5793.7250469893497</v>
      </c>
      <c r="I2488" s="365">
        <v>566.28724924743767</v>
      </c>
      <c r="J2488" s="332">
        <f>Table1[[#This Row],[Embellishment Area (m2)]]*Table1[[#This Row],[Construction Unit Rate ($/m)]]*Table1[[#This Row],[Embellishment Area Factor]]</f>
        <v>1640456.3098777903</v>
      </c>
      <c r="K2488" s="246">
        <v>11587.450093978699</v>
      </c>
      <c r="L2488" s="337">
        <v>75.676903388107434</v>
      </c>
      <c r="M2488" s="88">
        <f>Table1[[#This Row],[Size of land (m2)]]*Table1[[#This Row],[Land Unit Rate ($/m2)]]</f>
        <v>876902.3412765424</v>
      </c>
      <c r="N2488" s="244">
        <v>2021</v>
      </c>
      <c r="O2488" s="202">
        <f>ROUND(IF(Table1[[#This Row],[Valuation Year]]=2016,(Table1[[#This Row],[Total Construction Cost ($)]]+Table1[[#This Row],[Land Value]])*('General Input Sheet'!$G$38/'General Input Sheet'!$G$43),Table1[[#This Row],[Total Construction Cost ($)]]+Table1[[#This Row],[Land Value]]),0)</f>
        <v>2517359</v>
      </c>
      <c r="P2488" s="123" t="str" cm="1">
        <f t="array" ref="P2488">_xlfn.IFS(Table1[[#This Row],[Asset Class]]&lt;&gt;"Local","y",P$11=$E2488,"y",Table1[[#This Row],[Asset Class]]="Local","")</f>
        <v>y</v>
      </c>
      <c r="Q2488" s="86" t="str" cm="1">
        <f t="array" ref="Q2488">_xlfn.IFS(Table1[[#This Row],[Asset Class]]&lt;&gt;"Local","y",Q$11=$E2488,"y",Table1[[#This Row],[Asset Class]]="Local","")</f>
        <v>y</v>
      </c>
      <c r="R2488" s="86" t="str" cm="1">
        <f t="array" ref="R2488">_xlfn.IFS(Table1[[#This Row],[Asset Class]]&lt;&gt;"Local","y",R$11=$E2488,"y",Table1[[#This Row],[Asset Class]]="Local","")</f>
        <v>y</v>
      </c>
      <c r="S2488" s="341" t="str" cm="1">
        <f t="array" ref="S2488">_xlfn.IFS(Table1[[#This Row],[Asset Class]]&lt;&gt;"Local","y",S$11=$E2488,"y",Table1[[#This Row],[Asset Class]]="Local","")</f>
        <v>y</v>
      </c>
      <c r="T2488" s="50"/>
      <c r="U2488" s="95">
        <f>IF(Table1[[#This Row],[Asset Class]]&lt;&gt;"Local",0.25,IF(P2488="y",1,""))</f>
        <v>0.25</v>
      </c>
      <c r="V2488" s="415">
        <f>IF(Table1[[#This Row],[Asset Class]]&lt;&gt;"Local",0.25,IF(Q2488="y",1,""))</f>
        <v>0.25</v>
      </c>
      <c r="W2488" s="415">
        <f>IF(Table1[[#This Row],[Asset Class]]&lt;&gt;"Local",0.25,IF(R2488="y",1,""))</f>
        <v>0.25</v>
      </c>
      <c r="X2488" s="415">
        <f>IF(Table1[[#This Row],[Asset Class]]&lt;&gt;"Local",0.25,IF(S2488="y",1,""))</f>
        <v>0.25</v>
      </c>
      <c r="Y2488" s="95">
        <f t="shared" si="228"/>
        <v>1</v>
      </c>
      <c r="Z2488" s="50"/>
      <c r="AA2488" s="257">
        <f t="shared" si="229"/>
        <v>629339.75</v>
      </c>
      <c r="AB2488" s="258">
        <f t="shared" si="230"/>
        <v>629339.75</v>
      </c>
      <c r="AC2488" s="258">
        <f t="shared" si="231"/>
        <v>629339.75</v>
      </c>
      <c r="AD2488" s="258">
        <f t="shared" si="232"/>
        <v>629339.75</v>
      </c>
      <c r="AE2488" s="259">
        <f t="shared" si="233"/>
        <v>2517359</v>
      </c>
    </row>
    <row r="2489" spans="1:31">
      <c r="A2489" s="26"/>
      <c r="B2489" s="210" t="s">
        <v>4362</v>
      </c>
      <c r="C2489" s="211" t="s">
        <v>4363</v>
      </c>
      <c r="D2489" s="211" t="s">
        <v>111</v>
      </c>
      <c r="E2489" s="211" t="s">
        <v>102</v>
      </c>
      <c r="F2489" s="241" t="s">
        <v>108</v>
      </c>
      <c r="G2489" s="357">
        <v>0.5</v>
      </c>
      <c r="H2489" s="360">
        <v>6933.0043301303449</v>
      </c>
      <c r="I2489" s="365">
        <v>143.96305955739601</v>
      </c>
      <c r="J2489" s="332">
        <f>Table1[[#This Row],[Embellishment Area (m2)]]*Table1[[#This Row],[Construction Unit Rate ($/m)]]*Table1[[#This Row],[Embellishment Area Factor]]</f>
        <v>499048.25764511962</v>
      </c>
      <c r="K2489" s="246">
        <v>13866.00866026069</v>
      </c>
      <c r="L2489" s="337">
        <v>39.027494808321961</v>
      </c>
      <c r="M2489" s="88">
        <f>Table1[[#This Row],[Size of land (m2)]]*Table1[[#This Row],[Land Unit Rate ($/m2)]]</f>
        <v>541155.58100047137</v>
      </c>
      <c r="N2489" s="244">
        <v>2021</v>
      </c>
      <c r="O2489" s="202">
        <f>ROUND(IF(Table1[[#This Row],[Valuation Year]]=2016,(Table1[[#This Row],[Total Construction Cost ($)]]+Table1[[#This Row],[Land Value]])*('General Input Sheet'!$G$38/'General Input Sheet'!$G$43),Table1[[#This Row],[Total Construction Cost ($)]]+Table1[[#This Row],[Land Value]]),0)</f>
        <v>1040204</v>
      </c>
      <c r="P2489" s="123" t="str" cm="1">
        <f t="array" ref="P2489">_xlfn.IFS(Table1[[#This Row],[Asset Class]]&lt;&gt;"Local","y",P$11=$E2489,"y",Table1[[#This Row],[Asset Class]]="Local","")</f>
        <v/>
      </c>
      <c r="Q2489" s="86" t="str" cm="1">
        <f t="array" ref="Q2489">_xlfn.IFS(Table1[[#This Row],[Asset Class]]&lt;&gt;"Local","y",Q$11=$E2489,"y",Table1[[#This Row],[Asset Class]]="Local","")</f>
        <v/>
      </c>
      <c r="R2489" s="86" t="str" cm="1">
        <f t="array" ref="R2489">_xlfn.IFS(Table1[[#This Row],[Asset Class]]&lt;&gt;"Local","y",R$11=$E2489,"y",Table1[[#This Row],[Asset Class]]="Local","")</f>
        <v>y</v>
      </c>
      <c r="S2489" s="341" t="str" cm="1">
        <f t="array" ref="S2489">_xlfn.IFS(Table1[[#This Row],[Asset Class]]&lt;&gt;"Local","y",S$11=$E2489,"y",Table1[[#This Row],[Asset Class]]="Local","")</f>
        <v/>
      </c>
      <c r="T2489" s="50"/>
      <c r="U2489" s="95" t="str">
        <f>IF(Table1[[#This Row],[Asset Class]]&lt;&gt;"Local",0.25,IF(P2489="y",1,""))</f>
        <v/>
      </c>
      <c r="V2489" s="415" t="str">
        <f>IF(Table1[[#This Row],[Asset Class]]&lt;&gt;"Local",0.25,IF(Q2489="y",1,""))</f>
        <v/>
      </c>
      <c r="W2489" s="415">
        <f>IF(Table1[[#This Row],[Asset Class]]&lt;&gt;"Local",0.25,IF(R2489="y",1,""))</f>
        <v>1</v>
      </c>
      <c r="X2489" s="415" t="str">
        <f>IF(Table1[[#This Row],[Asset Class]]&lt;&gt;"Local",0.25,IF(S2489="y",1,""))</f>
        <v/>
      </c>
      <c r="Y2489" s="95">
        <f t="shared" ref="Y2489:Y2552" si="234">SUM(U2489:X2489)</f>
        <v>1</v>
      </c>
      <c r="Z2489" s="50"/>
      <c r="AA2489" s="257" t="str">
        <f t="shared" ref="AA2489:AA2552" si="235">IF(U2489="","",(U2489/$Y2489)*$O2489)</f>
        <v/>
      </c>
      <c r="AB2489" s="258" t="str">
        <f t="shared" ref="AB2489:AB2552" si="236">IF(V2489="","",(V2489/$Y2489)*$O2489)</f>
        <v/>
      </c>
      <c r="AC2489" s="258">
        <f t="shared" ref="AC2489:AC2552" si="237">IF(W2489="","",(W2489/$Y2489)*$O2489)</f>
        <v>1040204</v>
      </c>
      <c r="AD2489" s="258" t="str">
        <f t="shared" ref="AD2489:AD2552" si="238">IF(X2489="","",(X2489/$Y2489)*$O2489)</f>
        <v/>
      </c>
      <c r="AE2489" s="259">
        <f t="shared" ref="AE2489:AE2552" si="239">SUM(AA2489:AD2489)</f>
        <v>1040204</v>
      </c>
    </row>
    <row r="2490" spans="1:31">
      <c r="A2490" s="26"/>
      <c r="B2490" s="210" t="s">
        <v>4364</v>
      </c>
      <c r="C2490" s="211" t="s">
        <v>4365</v>
      </c>
      <c r="D2490" s="211" t="s">
        <v>111</v>
      </c>
      <c r="E2490" s="211" t="s">
        <v>102</v>
      </c>
      <c r="F2490" s="241" t="s">
        <v>108</v>
      </c>
      <c r="G2490" s="357">
        <v>0.5</v>
      </c>
      <c r="H2490" s="360">
        <v>3147.435163581782</v>
      </c>
      <c r="I2490" s="365">
        <v>143.96305955739601</v>
      </c>
      <c r="J2490" s="332">
        <f>Table1[[#This Row],[Embellishment Area (m2)]]*Table1[[#This Row],[Construction Unit Rate ($/m)]]*Table1[[#This Row],[Embellishment Area Factor]]</f>
        <v>226557.19795388327</v>
      </c>
      <c r="K2490" s="246">
        <v>6294.8703271635641</v>
      </c>
      <c r="L2490" s="337">
        <v>39.027494808321961</v>
      </c>
      <c r="M2490" s="88">
        <f>Table1[[#This Row],[Size of land (m2)]]*Table1[[#This Row],[Land Unit Rate ($/m2)]]</f>
        <v>245673.01901243595</v>
      </c>
      <c r="N2490" s="244">
        <v>2021</v>
      </c>
      <c r="O2490" s="202">
        <f>ROUND(IF(Table1[[#This Row],[Valuation Year]]=2016,(Table1[[#This Row],[Total Construction Cost ($)]]+Table1[[#This Row],[Land Value]])*('General Input Sheet'!$G$38/'General Input Sheet'!$G$43),Table1[[#This Row],[Total Construction Cost ($)]]+Table1[[#This Row],[Land Value]]),0)</f>
        <v>472230</v>
      </c>
      <c r="P2490" s="123" t="str" cm="1">
        <f t="array" ref="P2490">_xlfn.IFS(Table1[[#This Row],[Asset Class]]&lt;&gt;"Local","y",P$11=$E2490,"y",Table1[[#This Row],[Asset Class]]="Local","")</f>
        <v/>
      </c>
      <c r="Q2490" s="86" t="str" cm="1">
        <f t="array" ref="Q2490">_xlfn.IFS(Table1[[#This Row],[Asset Class]]&lt;&gt;"Local","y",Q$11=$E2490,"y",Table1[[#This Row],[Asset Class]]="Local","")</f>
        <v/>
      </c>
      <c r="R2490" s="86" t="str" cm="1">
        <f t="array" ref="R2490">_xlfn.IFS(Table1[[#This Row],[Asset Class]]&lt;&gt;"Local","y",R$11=$E2490,"y",Table1[[#This Row],[Asset Class]]="Local","")</f>
        <v>y</v>
      </c>
      <c r="S2490" s="341" t="str" cm="1">
        <f t="array" ref="S2490">_xlfn.IFS(Table1[[#This Row],[Asset Class]]&lt;&gt;"Local","y",S$11=$E2490,"y",Table1[[#This Row],[Asset Class]]="Local","")</f>
        <v/>
      </c>
      <c r="T2490" s="50"/>
      <c r="U2490" s="95" t="str">
        <f>IF(Table1[[#This Row],[Asset Class]]&lt;&gt;"Local",0.25,IF(P2490="y",1,""))</f>
        <v/>
      </c>
      <c r="V2490" s="415" t="str">
        <f>IF(Table1[[#This Row],[Asset Class]]&lt;&gt;"Local",0.25,IF(Q2490="y",1,""))</f>
        <v/>
      </c>
      <c r="W2490" s="415">
        <f>IF(Table1[[#This Row],[Asset Class]]&lt;&gt;"Local",0.25,IF(R2490="y",1,""))</f>
        <v>1</v>
      </c>
      <c r="X2490" s="415" t="str">
        <f>IF(Table1[[#This Row],[Asset Class]]&lt;&gt;"Local",0.25,IF(S2490="y",1,""))</f>
        <v/>
      </c>
      <c r="Y2490" s="95">
        <f t="shared" si="234"/>
        <v>1</v>
      </c>
      <c r="Z2490" s="50"/>
      <c r="AA2490" s="257" t="str">
        <f t="shared" si="235"/>
        <v/>
      </c>
      <c r="AB2490" s="258" t="str">
        <f t="shared" si="236"/>
        <v/>
      </c>
      <c r="AC2490" s="258">
        <f t="shared" si="237"/>
        <v>472230</v>
      </c>
      <c r="AD2490" s="258" t="str">
        <f t="shared" si="238"/>
        <v/>
      </c>
      <c r="AE2490" s="259">
        <f t="shared" si="239"/>
        <v>472230</v>
      </c>
    </row>
    <row r="2491" spans="1:31">
      <c r="A2491" s="26"/>
      <c r="B2491" s="210" t="s">
        <v>4366</v>
      </c>
      <c r="C2491" s="211" t="s">
        <v>4367</v>
      </c>
      <c r="D2491" s="211" t="s">
        <v>111</v>
      </c>
      <c r="E2491" s="211" t="s">
        <v>102</v>
      </c>
      <c r="F2491" s="241" t="s">
        <v>103</v>
      </c>
      <c r="G2491" s="357">
        <v>0.5</v>
      </c>
      <c r="H2491" s="360">
        <v>4764.8992511616525</v>
      </c>
      <c r="I2491" s="365">
        <v>143.96305955739601</v>
      </c>
      <c r="J2491" s="332">
        <f>Table1[[#This Row],[Embellishment Area (m2)]]*Table1[[#This Row],[Construction Unit Rate ($/m)]]*Table1[[#This Row],[Embellishment Area Factor]]</f>
        <v>342984.73733998829</v>
      </c>
      <c r="K2491" s="246">
        <v>9529.798502323305</v>
      </c>
      <c r="L2491" s="337">
        <v>39.027494808321961</v>
      </c>
      <c r="M2491" s="88">
        <f>Table1[[#This Row],[Size of land (m2)]]*Table1[[#This Row],[Land Unit Rate ($/m2)]]</f>
        <v>371924.16157377721</v>
      </c>
      <c r="N2491" s="244">
        <v>2021</v>
      </c>
      <c r="O2491" s="88">
        <f>ROUND(IF(Table1[[#This Row],[Valuation Year]]=2016,(Table1[[#This Row],[Total Construction Cost ($)]]+Table1[[#This Row],[Land Value]])*('General Input Sheet'!$G$38/'General Input Sheet'!$G$43),Table1[[#This Row],[Total Construction Cost ($)]]+Table1[[#This Row],[Land Value]]),0)</f>
        <v>714909</v>
      </c>
      <c r="P2491" s="123" t="str" cm="1">
        <f t="array" ref="P2491">_xlfn.IFS(Table1[[#This Row],[Asset Class]]&lt;&gt;"Local","y",P$11=$E2491,"y",Table1[[#This Row],[Asset Class]]="Local","")</f>
        <v/>
      </c>
      <c r="Q2491" s="86" t="str" cm="1">
        <f t="array" ref="Q2491">_xlfn.IFS(Table1[[#This Row],[Asset Class]]&lt;&gt;"Local","y",Q$11=$E2491,"y",Table1[[#This Row],[Asset Class]]="Local","")</f>
        <v/>
      </c>
      <c r="R2491" s="86" t="str" cm="1">
        <f t="array" ref="R2491">_xlfn.IFS(Table1[[#This Row],[Asset Class]]&lt;&gt;"Local","y",R$11=$E2491,"y",Table1[[#This Row],[Asset Class]]="Local","")</f>
        <v>y</v>
      </c>
      <c r="S2491" s="341" t="str" cm="1">
        <f t="array" ref="S2491">_xlfn.IFS(Table1[[#This Row],[Asset Class]]&lt;&gt;"Local","y",S$11=$E2491,"y",Table1[[#This Row],[Asset Class]]="Local","")</f>
        <v/>
      </c>
      <c r="T2491" s="50"/>
      <c r="U2491" s="95" t="str">
        <f>IF(Table1[[#This Row],[Asset Class]]&lt;&gt;"Local",0.25,IF(P2491="y",1,""))</f>
        <v/>
      </c>
      <c r="V2491" s="415" t="str">
        <f>IF(Table1[[#This Row],[Asset Class]]&lt;&gt;"Local",0.25,IF(Q2491="y",1,""))</f>
        <v/>
      </c>
      <c r="W2491" s="415">
        <f>IF(Table1[[#This Row],[Asset Class]]&lt;&gt;"Local",0.25,IF(R2491="y",1,""))</f>
        <v>1</v>
      </c>
      <c r="X2491" s="415" t="str">
        <f>IF(Table1[[#This Row],[Asset Class]]&lt;&gt;"Local",0.25,IF(S2491="y",1,""))</f>
        <v/>
      </c>
      <c r="Y2491" s="95">
        <f t="shared" si="234"/>
        <v>1</v>
      </c>
      <c r="Z2491" s="50"/>
      <c r="AA2491" s="257" t="str">
        <f t="shared" si="235"/>
        <v/>
      </c>
      <c r="AB2491" s="258" t="str">
        <f t="shared" si="236"/>
        <v/>
      </c>
      <c r="AC2491" s="258">
        <f t="shared" si="237"/>
        <v>714909</v>
      </c>
      <c r="AD2491" s="258" t="str">
        <f t="shared" si="238"/>
        <v/>
      </c>
      <c r="AE2491" s="259">
        <f t="shared" si="239"/>
        <v>714909</v>
      </c>
    </row>
    <row r="2492" spans="1:31">
      <c r="A2492" s="26"/>
      <c r="B2492" s="210" t="s">
        <v>4368</v>
      </c>
      <c r="C2492" s="211" t="s">
        <v>4369</v>
      </c>
      <c r="D2492" s="211" t="s">
        <v>111</v>
      </c>
      <c r="E2492" s="211" t="s">
        <v>114</v>
      </c>
      <c r="F2492" s="241" t="s">
        <v>108</v>
      </c>
      <c r="G2492" s="357">
        <v>0.5</v>
      </c>
      <c r="H2492" s="360">
        <v>6165.5241870693953</v>
      </c>
      <c r="I2492" s="365">
        <v>77.371645491830151</v>
      </c>
      <c r="J2492" s="332">
        <f>Table1[[#This Row],[Embellishment Area (m2)]]*Table1[[#This Row],[Construction Unit Rate ($/m)]]*Table1[[#This Row],[Embellishment Area Factor]]</f>
        <v>238518.37583661877</v>
      </c>
      <c r="K2492" s="246">
        <v>12331.048374138791</v>
      </c>
      <c r="L2492" s="337">
        <v>51.919695325664051</v>
      </c>
      <c r="M2492" s="88">
        <f>Table1[[#This Row],[Size of land (m2)]]*Table1[[#This Row],[Land Unit Rate ($/m2)]]</f>
        <v>640224.27463131107</v>
      </c>
      <c r="N2492" s="244">
        <v>2021</v>
      </c>
      <c r="O2492" s="88">
        <f>ROUND(IF(Table1[[#This Row],[Valuation Year]]=2016,(Table1[[#This Row],[Total Construction Cost ($)]]+Table1[[#This Row],[Land Value]])*('General Input Sheet'!$G$38/'General Input Sheet'!$G$43),Table1[[#This Row],[Total Construction Cost ($)]]+Table1[[#This Row],[Land Value]]),0)</f>
        <v>878743</v>
      </c>
      <c r="P2492" s="123" t="str" cm="1">
        <f t="array" ref="P2492">_xlfn.IFS(Table1[[#This Row],[Asset Class]]&lt;&gt;"Local","y",P$11=$E2492,"y",Table1[[#This Row],[Asset Class]]="Local","")</f>
        <v/>
      </c>
      <c r="Q2492" s="86" t="str" cm="1">
        <f t="array" ref="Q2492">_xlfn.IFS(Table1[[#This Row],[Asset Class]]&lt;&gt;"Local","y",Q$11=$E2492,"y",Table1[[#This Row],[Asset Class]]="Local","")</f>
        <v/>
      </c>
      <c r="R2492" s="86" t="str" cm="1">
        <f t="array" ref="R2492">_xlfn.IFS(Table1[[#This Row],[Asset Class]]&lt;&gt;"Local","y",R$11=$E2492,"y",Table1[[#This Row],[Asset Class]]="Local","")</f>
        <v/>
      </c>
      <c r="S2492" s="341" t="str" cm="1">
        <f t="array" ref="S2492">_xlfn.IFS(Table1[[#This Row],[Asset Class]]&lt;&gt;"Local","y",S$11=$E2492,"y",Table1[[#This Row],[Asset Class]]="Local","")</f>
        <v>y</v>
      </c>
      <c r="T2492" s="50"/>
      <c r="U2492" s="95" t="str">
        <f>IF(Table1[[#This Row],[Asset Class]]&lt;&gt;"Local",0.25,IF(P2492="y",1,""))</f>
        <v/>
      </c>
      <c r="V2492" s="415" t="str">
        <f>IF(Table1[[#This Row],[Asset Class]]&lt;&gt;"Local",0.25,IF(Q2492="y",1,""))</f>
        <v/>
      </c>
      <c r="W2492" s="415" t="str">
        <f>IF(Table1[[#This Row],[Asset Class]]&lt;&gt;"Local",0.25,IF(R2492="y",1,""))</f>
        <v/>
      </c>
      <c r="X2492" s="415">
        <f>IF(Table1[[#This Row],[Asset Class]]&lt;&gt;"Local",0.25,IF(S2492="y",1,""))</f>
        <v>1</v>
      </c>
      <c r="Y2492" s="95">
        <f t="shared" si="234"/>
        <v>1</v>
      </c>
      <c r="Z2492" s="50"/>
      <c r="AA2492" s="257" t="str">
        <f t="shared" si="235"/>
        <v/>
      </c>
      <c r="AB2492" s="258" t="str">
        <f t="shared" si="236"/>
        <v/>
      </c>
      <c r="AC2492" s="258" t="str">
        <f t="shared" si="237"/>
        <v/>
      </c>
      <c r="AD2492" s="258">
        <f t="shared" si="238"/>
        <v>878743</v>
      </c>
      <c r="AE2492" s="259">
        <f t="shared" si="239"/>
        <v>878743</v>
      </c>
    </row>
    <row r="2493" spans="1:31">
      <c r="A2493" s="26"/>
      <c r="B2493" s="210" t="s">
        <v>4370</v>
      </c>
      <c r="C2493" s="211" t="s">
        <v>4371</v>
      </c>
      <c r="D2493" s="211" t="s">
        <v>111</v>
      </c>
      <c r="E2493" s="211" t="s">
        <v>107</v>
      </c>
      <c r="F2493" s="241" t="s">
        <v>103</v>
      </c>
      <c r="G2493" s="357">
        <v>0.5</v>
      </c>
      <c r="H2493" s="360">
        <v>399.16740655432432</v>
      </c>
      <c r="I2493" s="365">
        <v>111.62041035606889</v>
      </c>
      <c r="J2493" s="332">
        <f>Table1[[#This Row],[Embellishment Area (m2)]]*Table1[[#This Row],[Construction Unit Rate ($/m)]]*Table1[[#This Row],[Embellishment Area Factor]]</f>
        <v>22277.614860180733</v>
      </c>
      <c r="K2493" s="246">
        <v>798.33481310864863</v>
      </c>
      <c r="L2493" s="337">
        <v>66.125722619436161</v>
      </c>
      <c r="M2493" s="88">
        <f>Table1[[#This Row],[Size of land (m2)]]*Table1[[#This Row],[Land Unit Rate ($/m2)]]</f>
        <v>52790.466409061904</v>
      </c>
      <c r="N2493" s="244">
        <v>2021</v>
      </c>
      <c r="O2493" s="88">
        <f>ROUND(IF(Table1[[#This Row],[Valuation Year]]=2016,(Table1[[#This Row],[Total Construction Cost ($)]]+Table1[[#This Row],[Land Value]])*('General Input Sheet'!$G$38/'General Input Sheet'!$G$43),Table1[[#This Row],[Total Construction Cost ($)]]+Table1[[#This Row],[Land Value]]),0)</f>
        <v>75068</v>
      </c>
      <c r="P2493" s="123" t="str" cm="1">
        <f t="array" ref="P2493">_xlfn.IFS(Table1[[#This Row],[Asset Class]]&lt;&gt;"Local","y",P$11=$E2493,"y",Table1[[#This Row],[Asset Class]]="Local","")</f>
        <v>y</v>
      </c>
      <c r="Q2493" s="86" t="str" cm="1">
        <f t="array" ref="Q2493">_xlfn.IFS(Table1[[#This Row],[Asset Class]]&lt;&gt;"Local","y",Q$11=$E2493,"y",Table1[[#This Row],[Asset Class]]="Local","")</f>
        <v/>
      </c>
      <c r="R2493" s="86" t="str" cm="1">
        <f t="array" ref="R2493">_xlfn.IFS(Table1[[#This Row],[Asset Class]]&lt;&gt;"Local","y",R$11=$E2493,"y",Table1[[#This Row],[Asset Class]]="Local","")</f>
        <v/>
      </c>
      <c r="S2493" s="341" t="str" cm="1">
        <f t="array" ref="S2493">_xlfn.IFS(Table1[[#This Row],[Asset Class]]&lt;&gt;"Local","y",S$11=$E2493,"y",Table1[[#This Row],[Asset Class]]="Local","")</f>
        <v/>
      </c>
      <c r="T2493" s="50"/>
      <c r="U2493" s="95">
        <f>IF(Table1[[#This Row],[Asset Class]]&lt;&gt;"Local",0.25,IF(P2493="y",1,""))</f>
        <v>1</v>
      </c>
      <c r="V2493" s="415" t="str">
        <f>IF(Table1[[#This Row],[Asset Class]]&lt;&gt;"Local",0.25,IF(Q2493="y",1,""))</f>
        <v/>
      </c>
      <c r="W2493" s="415" t="str">
        <f>IF(Table1[[#This Row],[Asset Class]]&lt;&gt;"Local",0.25,IF(R2493="y",1,""))</f>
        <v/>
      </c>
      <c r="X2493" s="415" t="str">
        <f>IF(Table1[[#This Row],[Asset Class]]&lt;&gt;"Local",0.25,IF(S2493="y",1,""))</f>
        <v/>
      </c>
      <c r="Y2493" s="95">
        <f t="shared" si="234"/>
        <v>1</v>
      </c>
      <c r="Z2493" s="50"/>
      <c r="AA2493" s="257">
        <f t="shared" si="235"/>
        <v>75068</v>
      </c>
      <c r="AB2493" s="258" t="str">
        <f t="shared" si="236"/>
        <v/>
      </c>
      <c r="AC2493" s="258" t="str">
        <f t="shared" si="237"/>
        <v/>
      </c>
      <c r="AD2493" s="258" t="str">
        <f t="shared" si="238"/>
        <v/>
      </c>
      <c r="AE2493" s="259">
        <f t="shared" si="239"/>
        <v>75068</v>
      </c>
    </row>
    <row r="2494" spans="1:31">
      <c r="A2494" s="26"/>
      <c r="B2494" s="210" t="s">
        <v>4372</v>
      </c>
      <c r="C2494" s="211" t="s">
        <v>4373</v>
      </c>
      <c r="D2494" s="211" t="s">
        <v>111</v>
      </c>
      <c r="E2494" s="211" t="s">
        <v>107</v>
      </c>
      <c r="F2494" s="241" t="s">
        <v>103</v>
      </c>
      <c r="G2494" s="357">
        <v>0.5</v>
      </c>
      <c r="H2494" s="360">
        <v>3212.7151744898861</v>
      </c>
      <c r="I2494" s="365">
        <v>111.62041035606889</v>
      </c>
      <c r="J2494" s="332">
        <f>Table1[[#This Row],[Embellishment Area (m2)]]*Table1[[#This Row],[Construction Unit Rate ($/m)]]*Table1[[#This Row],[Embellishment Area Factor]]</f>
        <v>179302.29306686527</v>
      </c>
      <c r="K2494" s="246">
        <v>6425.4303489797721</v>
      </c>
      <c r="L2494" s="337">
        <v>66.125722619436161</v>
      </c>
      <c r="M2494" s="88">
        <f>Table1[[#This Row],[Size of land (m2)]]*Table1[[#This Row],[Land Unit Rate ($/m2)]]</f>
        <v>424886.22496714332</v>
      </c>
      <c r="N2494" s="244">
        <v>2021</v>
      </c>
      <c r="O2494" s="88">
        <f>ROUND(IF(Table1[[#This Row],[Valuation Year]]=2016,(Table1[[#This Row],[Total Construction Cost ($)]]+Table1[[#This Row],[Land Value]])*('General Input Sheet'!$G$38/'General Input Sheet'!$G$43),Table1[[#This Row],[Total Construction Cost ($)]]+Table1[[#This Row],[Land Value]]),0)</f>
        <v>604189</v>
      </c>
      <c r="P2494" s="123" t="str" cm="1">
        <f t="array" ref="P2494">_xlfn.IFS(Table1[[#This Row],[Asset Class]]&lt;&gt;"Local","y",P$11=$E2494,"y",Table1[[#This Row],[Asset Class]]="Local","")</f>
        <v>y</v>
      </c>
      <c r="Q2494" s="86" t="str" cm="1">
        <f t="array" ref="Q2494">_xlfn.IFS(Table1[[#This Row],[Asset Class]]&lt;&gt;"Local","y",Q$11=$E2494,"y",Table1[[#This Row],[Asset Class]]="Local","")</f>
        <v/>
      </c>
      <c r="R2494" s="86" t="str" cm="1">
        <f t="array" ref="R2494">_xlfn.IFS(Table1[[#This Row],[Asset Class]]&lt;&gt;"Local","y",R$11=$E2494,"y",Table1[[#This Row],[Asset Class]]="Local","")</f>
        <v/>
      </c>
      <c r="S2494" s="341" t="str" cm="1">
        <f t="array" ref="S2494">_xlfn.IFS(Table1[[#This Row],[Asset Class]]&lt;&gt;"Local","y",S$11=$E2494,"y",Table1[[#This Row],[Asset Class]]="Local","")</f>
        <v/>
      </c>
      <c r="T2494" s="50"/>
      <c r="U2494" s="95">
        <f>IF(Table1[[#This Row],[Asset Class]]&lt;&gt;"Local",0.25,IF(P2494="y",1,""))</f>
        <v>1</v>
      </c>
      <c r="V2494" s="415" t="str">
        <f>IF(Table1[[#This Row],[Asset Class]]&lt;&gt;"Local",0.25,IF(Q2494="y",1,""))</f>
        <v/>
      </c>
      <c r="W2494" s="415" t="str">
        <f>IF(Table1[[#This Row],[Asset Class]]&lt;&gt;"Local",0.25,IF(R2494="y",1,""))</f>
        <v/>
      </c>
      <c r="X2494" s="415" t="str">
        <f>IF(Table1[[#This Row],[Asset Class]]&lt;&gt;"Local",0.25,IF(S2494="y",1,""))</f>
        <v/>
      </c>
      <c r="Y2494" s="95">
        <f t="shared" si="234"/>
        <v>1</v>
      </c>
      <c r="Z2494" s="50"/>
      <c r="AA2494" s="257">
        <f t="shared" si="235"/>
        <v>604189</v>
      </c>
      <c r="AB2494" s="258" t="str">
        <f t="shared" si="236"/>
        <v/>
      </c>
      <c r="AC2494" s="258" t="str">
        <f t="shared" si="237"/>
        <v/>
      </c>
      <c r="AD2494" s="258" t="str">
        <f t="shared" si="238"/>
        <v/>
      </c>
      <c r="AE2494" s="259">
        <f t="shared" si="239"/>
        <v>604189</v>
      </c>
    </row>
    <row r="2495" spans="1:31">
      <c r="A2495" s="26"/>
      <c r="B2495" s="210" t="s">
        <v>4374</v>
      </c>
      <c r="C2495" s="211" t="s">
        <v>4375</v>
      </c>
      <c r="D2495" s="211" t="s">
        <v>111</v>
      </c>
      <c r="E2495" s="211" t="s">
        <v>143</v>
      </c>
      <c r="F2495" s="241" t="s">
        <v>103</v>
      </c>
      <c r="G2495" s="357">
        <v>0.5</v>
      </c>
      <c r="H2495" s="360">
        <v>826.85081143952698</v>
      </c>
      <c r="I2495" s="365">
        <v>115.6419902144599</v>
      </c>
      <c r="J2495" s="332">
        <f>Table1[[#This Row],[Embellishment Area (m2)]]*Table1[[#This Row],[Construction Unit Rate ($/m)]]*Table1[[#This Row],[Embellishment Area Factor]]</f>
        <v>47809.336722653999</v>
      </c>
      <c r="K2495" s="246">
        <v>1653.701622879054</v>
      </c>
      <c r="L2495" s="337">
        <v>85.331826959272703</v>
      </c>
      <c r="M2495" s="88">
        <f>Table1[[#This Row],[Size of land (m2)]]*Table1[[#This Row],[Land Unit Rate ($/m2)]]</f>
        <v>141113.38072578388</v>
      </c>
      <c r="N2495" s="244">
        <v>2021</v>
      </c>
      <c r="O2495" s="88">
        <f>ROUND(IF(Table1[[#This Row],[Valuation Year]]=2016,(Table1[[#This Row],[Total Construction Cost ($)]]+Table1[[#This Row],[Land Value]])*('General Input Sheet'!$G$38/'General Input Sheet'!$G$43),Table1[[#This Row],[Total Construction Cost ($)]]+Table1[[#This Row],[Land Value]]),0)</f>
        <v>188923</v>
      </c>
      <c r="P2495" s="123" t="str" cm="1">
        <f t="array" ref="P2495">_xlfn.IFS(Table1[[#This Row],[Asset Class]]&lt;&gt;"Local","y",P$11=$E2495,"y",Table1[[#This Row],[Asset Class]]="Local","")</f>
        <v/>
      </c>
      <c r="Q2495" s="86" t="str" cm="1">
        <f t="array" ref="Q2495">_xlfn.IFS(Table1[[#This Row],[Asset Class]]&lt;&gt;"Local","y",Q$11=$E2495,"y",Table1[[#This Row],[Asset Class]]="Local","")</f>
        <v>y</v>
      </c>
      <c r="R2495" s="86" t="str" cm="1">
        <f t="array" ref="R2495">_xlfn.IFS(Table1[[#This Row],[Asset Class]]&lt;&gt;"Local","y",R$11=$E2495,"y",Table1[[#This Row],[Asset Class]]="Local","")</f>
        <v/>
      </c>
      <c r="S2495" s="341" t="str" cm="1">
        <f t="array" ref="S2495">_xlfn.IFS(Table1[[#This Row],[Asset Class]]&lt;&gt;"Local","y",S$11=$E2495,"y",Table1[[#This Row],[Asset Class]]="Local","")</f>
        <v/>
      </c>
      <c r="T2495" s="50"/>
      <c r="U2495" s="95" t="str">
        <f>IF(Table1[[#This Row],[Asset Class]]&lt;&gt;"Local",0.25,IF(P2495="y",1,""))</f>
        <v/>
      </c>
      <c r="V2495" s="415">
        <f>IF(Table1[[#This Row],[Asset Class]]&lt;&gt;"Local",0.25,IF(Q2495="y",1,""))</f>
        <v>1</v>
      </c>
      <c r="W2495" s="415" t="str">
        <f>IF(Table1[[#This Row],[Asset Class]]&lt;&gt;"Local",0.25,IF(R2495="y",1,""))</f>
        <v/>
      </c>
      <c r="X2495" s="415" t="str">
        <f>IF(Table1[[#This Row],[Asset Class]]&lt;&gt;"Local",0.25,IF(S2495="y",1,""))</f>
        <v/>
      </c>
      <c r="Y2495" s="95">
        <f t="shared" si="234"/>
        <v>1</v>
      </c>
      <c r="Z2495" s="50"/>
      <c r="AA2495" s="257" t="str">
        <f t="shared" si="235"/>
        <v/>
      </c>
      <c r="AB2495" s="258">
        <f t="shared" si="236"/>
        <v>188923</v>
      </c>
      <c r="AC2495" s="258" t="str">
        <f t="shared" si="237"/>
        <v/>
      </c>
      <c r="AD2495" s="258" t="str">
        <f t="shared" si="238"/>
        <v/>
      </c>
      <c r="AE2495" s="259">
        <f t="shared" si="239"/>
        <v>188923</v>
      </c>
    </row>
    <row r="2496" spans="1:31">
      <c r="A2496" s="26"/>
      <c r="B2496" s="210" t="s">
        <v>4376</v>
      </c>
      <c r="C2496" s="211" t="s">
        <v>4377</v>
      </c>
      <c r="D2496" s="211" t="s">
        <v>111</v>
      </c>
      <c r="E2496" s="211" t="s">
        <v>107</v>
      </c>
      <c r="F2496" s="241" t="s">
        <v>108</v>
      </c>
      <c r="G2496" s="357">
        <v>0.5</v>
      </c>
      <c r="H2496" s="360">
        <v>5123.1502541930904</v>
      </c>
      <c r="I2496" s="365">
        <v>111.62041035606889</v>
      </c>
      <c r="J2496" s="332">
        <f>Table1[[#This Row],[Embellishment Area (m2)]]*Table1[[#This Row],[Construction Unit Rate ($/m)]]*Table1[[#This Row],[Embellishment Area Factor]]</f>
        <v>285924.06684441568</v>
      </c>
      <c r="K2496" s="246">
        <v>10246.300508386181</v>
      </c>
      <c r="L2496" s="337">
        <v>66.125722619436161</v>
      </c>
      <c r="M2496" s="88">
        <f>Table1[[#This Row],[Size of land (m2)]]*Table1[[#This Row],[Land Unit Rate ($/m2)]]</f>
        <v>677544.02529293229</v>
      </c>
      <c r="N2496" s="244">
        <v>2021</v>
      </c>
      <c r="O2496" s="88">
        <f>ROUND(IF(Table1[[#This Row],[Valuation Year]]=2016,(Table1[[#This Row],[Total Construction Cost ($)]]+Table1[[#This Row],[Land Value]])*('General Input Sheet'!$G$38/'General Input Sheet'!$G$43),Table1[[#This Row],[Total Construction Cost ($)]]+Table1[[#This Row],[Land Value]]),0)</f>
        <v>963468</v>
      </c>
      <c r="P2496" s="123" t="str" cm="1">
        <f t="array" ref="P2496">_xlfn.IFS(Table1[[#This Row],[Asset Class]]&lt;&gt;"Local","y",P$11=$E2496,"y",Table1[[#This Row],[Asset Class]]="Local","")</f>
        <v>y</v>
      </c>
      <c r="Q2496" s="86" t="str" cm="1">
        <f t="array" ref="Q2496">_xlfn.IFS(Table1[[#This Row],[Asset Class]]&lt;&gt;"Local","y",Q$11=$E2496,"y",Table1[[#This Row],[Asset Class]]="Local","")</f>
        <v/>
      </c>
      <c r="R2496" s="86" t="str" cm="1">
        <f t="array" ref="R2496">_xlfn.IFS(Table1[[#This Row],[Asset Class]]&lt;&gt;"Local","y",R$11=$E2496,"y",Table1[[#This Row],[Asset Class]]="Local","")</f>
        <v/>
      </c>
      <c r="S2496" s="341" t="str" cm="1">
        <f t="array" ref="S2496">_xlfn.IFS(Table1[[#This Row],[Asset Class]]&lt;&gt;"Local","y",S$11=$E2496,"y",Table1[[#This Row],[Asset Class]]="Local","")</f>
        <v/>
      </c>
      <c r="T2496" s="50"/>
      <c r="U2496" s="95">
        <f>IF(Table1[[#This Row],[Asset Class]]&lt;&gt;"Local",0.25,IF(P2496="y",1,""))</f>
        <v>1</v>
      </c>
      <c r="V2496" s="415" t="str">
        <f>IF(Table1[[#This Row],[Asset Class]]&lt;&gt;"Local",0.25,IF(Q2496="y",1,""))</f>
        <v/>
      </c>
      <c r="W2496" s="415" t="str">
        <f>IF(Table1[[#This Row],[Asset Class]]&lt;&gt;"Local",0.25,IF(R2496="y",1,""))</f>
        <v/>
      </c>
      <c r="X2496" s="415" t="str">
        <f>IF(Table1[[#This Row],[Asset Class]]&lt;&gt;"Local",0.25,IF(S2496="y",1,""))</f>
        <v/>
      </c>
      <c r="Y2496" s="95">
        <f t="shared" si="234"/>
        <v>1</v>
      </c>
      <c r="Z2496" s="50"/>
      <c r="AA2496" s="257">
        <f t="shared" si="235"/>
        <v>963468</v>
      </c>
      <c r="AB2496" s="258" t="str">
        <f t="shared" si="236"/>
        <v/>
      </c>
      <c r="AC2496" s="258" t="str">
        <f t="shared" si="237"/>
        <v/>
      </c>
      <c r="AD2496" s="258" t="str">
        <f t="shared" si="238"/>
        <v/>
      </c>
      <c r="AE2496" s="259">
        <f t="shared" si="239"/>
        <v>963468</v>
      </c>
    </row>
    <row r="2497" spans="1:31">
      <c r="A2497" s="26"/>
      <c r="B2497" s="210" t="s">
        <v>4378</v>
      </c>
      <c r="C2497" s="211" t="s">
        <v>4379</v>
      </c>
      <c r="D2497" s="211" t="s">
        <v>111</v>
      </c>
      <c r="E2497" s="211" t="s">
        <v>143</v>
      </c>
      <c r="F2497" s="241" t="s">
        <v>108</v>
      </c>
      <c r="G2497" s="357">
        <v>0.5</v>
      </c>
      <c r="H2497" s="360">
        <v>177.07359353492734</v>
      </c>
      <c r="I2497" s="365">
        <v>115.6419902144599</v>
      </c>
      <c r="J2497" s="332">
        <f>Table1[[#This Row],[Embellishment Area (m2)]]*Table1[[#This Row],[Construction Unit Rate ($/m)]]*Table1[[#This Row],[Embellishment Area Factor]]</f>
        <v>10238.571385402658</v>
      </c>
      <c r="K2497" s="246">
        <v>354.14718706985468</v>
      </c>
      <c r="L2497" s="337">
        <v>85.331826959272703</v>
      </c>
      <c r="M2497" s="88">
        <f>Table1[[#This Row],[Size of land (m2)]]*Table1[[#This Row],[Land Unit Rate ($/m2)]]</f>
        <v>30220.026485158018</v>
      </c>
      <c r="N2497" s="244">
        <v>2021</v>
      </c>
      <c r="O2497" s="88">
        <f>ROUND(IF(Table1[[#This Row],[Valuation Year]]=2016,(Table1[[#This Row],[Total Construction Cost ($)]]+Table1[[#This Row],[Land Value]])*('General Input Sheet'!$G$38/'General Input Sheet'!$G$43),Table1[[#This Row],[Total Construction Cost ($)]]+Table1[[#This Row],[Land Value]]),0)</f>
        <v>40459</v>
      </c>
      <c r="P2497" s="123" t="str" cm="1">
        <f t="array" ref="P2497">_xlfn.IFS(Table1[[#This Row],[Asset Class]]&lt;&gt;"Local","y",P$11=$E2497,"y",Table1[[#This Row],[Asset Class]]="Local","")</f>
        <v/>
      </c>
      <c r="Q2497" s="86" t="str" cm="1">
        <f t="array" ref="Q2497">_xlfn.IFS(Table1[[#This Row],[Asset Class]]&lt;&gt;"Local","y",Q$11=$E2497,"y",Table1[[#This Row],[Asset Class]]="Local","")</f>
        <v>y</v>
      </c>
      <c r="R2497" s="86" t="str" cm="1">
        <f t="array" ref="R2497">_xlfn.IFS(Table1[[#This Row],[Asset Class]]&lt;&gt;"Local","y",R$11=$E2497,"y",Table1[[#This Row],[Asset Class]]="Local","")</f>
        <v/>
      </c>
      <c r="S2497" s="341" t="str" cm="1">
        <f t="array" ref="S2497">_xlfn.IFS(Table1[[#This Row],[Asset Class]]&lt;&gt;"Local","y",S$11=$E2497,"y",Table1[[#This Row],[Asset Class]]="Local","")</f>
        <v/>
      </c>
      <c r="T2497" s="50"/>
      <c r="U2497" s="95" t="str">
        <f>IF(Table1[[#This Row],[Asset Class]]&lt;&gt;"Local",0.25,IF(P2497="y",1,""))</f>
        <v/>
      </c>
      <c r="V2497" s="415">
        <f>IF(Table1[[#This Row],[Asset Class]]&lt;&gt;"Local",0.25,IF(Q2497="y",1,""))</f>
        <v>1</v>
      </c>
      <c r="W2497" s="415" t="str">
        <f>IF(Table1[[#This Row],[Asset Class]]&lt;&gt;"Local",0.25,IF(R2497="y",1,""))</f>
        <v/>
      </c>
      <c r="X2497" s="415" t="str">
        <f>IF(Table1[[#This Row],[Asset Class]]&lt;&gt;"Local",0.25,IF(S2497="y",1,""))</f>
        <v/>
      </c>
      <c r="Y2497" s="95">
        <f t="shared" si="234"/>
        <v>1</v>
      </c>
      <c r="Z2497" s="50"/>
      <c r="AA2497" s="257" t="str">
        <f t="shared" si="235"/>
        <v/>
      </c>
      <c r="AB2497" s="258">
        <f t="shared" si="236"/>
        <v>40459</v>
      </c>
      <c r="AC2497" s="258" t="str">
        <f t="shared" si="237"/>
        <v/>
      </c>
      <c r="AD2497" s="258" t="str">
        <f t="shared" si="238"/>
        <v/>
      </c>
      <c r="AE2497" s="259">
        <f t="shared" si="239"/>
        <v>40459</v>
      </c>
    </row>
    <row r="2498" spans="1:31">
      <c r="A2498" s="26"/>
      <c r="B2498" s="210" t="s">
        <v>4380</v>
      </c>
      <c r="C2498" s="211" t="s">
        <v>4381</v>
      </c>
      <c r="D2498" s="211" t="s">
        <v>106</v>
      </c>
      <c r="E2498" s="211" t="s">
        <v>107</v>
      </c>
      <c r="F2498" s="241" t="s">
        <v>103</v>
      </c>
      <c r="G2498" s="357">
        <v>0.5</v>
      </c>
      <c r="H2498" s="360">
        <v>29402.190151255068</v>
      </c>
      <c r="I2498" s="365">
        <v>295.91815694928124</v>
      </c>
      <c r="J2498" s="332">
        <f>Table1[[#This Row],[Embellishment Area (m2)]]*Table1[[#This Row],[Construction Unit Rate ($/m)]]*Table1[[#This Row],[Embellishment Area Factor]]</f>
        <v>4350320.959915854</v>
      </c>
      <c r="K2498" s="246">
        <v>58804.380302510137</v>
      </c>
      <c r="L2498" s="337">
        <v>157.26221918381682</v>
      </c>
      <c r="M2498" s="88">
        <f>Table1[[#This Row],[Size of land (m2)]]*Table1[[#This Row],[Land Unit Rate ($/m2)]]</f>
        <v>9247707.3441018704</v>
      </c>
      <c r="N2498" s="244">
        <v>2021</v>
      </c>
      <c r="O2498" s="88">
        <f>ROUND(IF(Table1[[#This Row],[Valuation Year]]=2016,(Table1[[#This Row],[Total Construction Cost ($)]]+Table1[[#This Row],[Land Value]])*('General Input Sheet'!$G$38/'General Input Sheet'!$G$43),Table1[[#This Row],[Total Construction Cost ($)]]+Table1[[#This Row],[Land Value]]),0)</f>
        <v>13598028</v>
      </c>
      <c r="P2498" s="123" t="str" cm="1">
        <f t="array" ref="P2498">_xlfn.IFS(Table1[[#This Row],[Asset Class]]&lt;&gt;"Local","y",P$11=$E2498,"y",Table1[[#This Row],[Asset Class]]="Local","")</f>
        <v>y</v>
      </c>
      <c r="Q2498" s="86" t="str" cm="1">
        <f t="array" ref="Q2498">_xlfn.IFS(Table1[[#This Row],[Asset Class]]&lt;&gt;"Local","y",Q$11=$E2498,"y",Table1[[#This Row],[Asset Class]]="Local","")</f>
        <v>y</v>
      </c>
      <c r="R2498" s="86" t="str" cm="1">
        <f t="array" ref="R2498">_xlfn.IFS(Table1[[#This Row],[Asset Class]]&lt;&gt;"Local","y",R$11=$E2498,"y",Table1[[#This Row],[Asset Class]]="Local","")</f>
        <v>y</v>
      </c>
      <c r="S2498" s="341" t="str" cm="1">
        <f t="array" ref="S2498">_xlfn.IFS(Table1[[#This Row],[Asset Class]]&lt;&gt;"Local","y",S$11=$E2498,"y",Table1[[#This Row],[Asset Class]]="Local","")</f>
        <v>y</v>
      </c>
      <c r="T2498" s="50"/>
      <c r="U2498" s="95">
        <f>IF(Table1[[#This Row],[Asset Class]]&lt;&gt;"Local",0.25,IF(P2498="y",1,""))</f>
        <v>0.25</v>
      </c>
      <c r="V2498" s="415">
        <f>IF(Table1[[#This Row],[Asset Class]]&lt;&gt;"Local",0.25,IF(Q2498="y",1,""))</f>
        <v>0.25</v>
      </c>
      <c r="W2498" s="415">
        <f>IF(Table1[[#This Row],[Asset Class]]&lt;&gt;"Local",0.25,IF(R2498="y",1,""))</f>
        <v>0.25</v>
      </c>
      <c r="X2498" s="415">
        <f>IF(Table1[[#This Row],[Asset Class]]&lt;&gt;"Local",0.25,IF(S2498="y",1,""))</f>
        <v>0.25</v>
      </c>
      <c r="Y2498" s="95">
        <f t="shared" si="234"/>
        <v>1</v>
      </c>
      <c r="Z2498" s="50"/>
      <c r="AA2498" s="257">
        <f t="shared" si="235"/>
        <v>3399507</v>
      </c>
      <c r="AB2498" s="258">
        <f t="shared" si="236"/>
        <v>3399507</v>
      </c>
      <c r="AC2498" s="258">
        <f t="shared" si="237"/>
        <v>3399507</v>
      </c>
      <c r="AD2498" s="258">
        <f t="shared" si="238"/>
        <v>3399507</v>
      </c>
      <c r="AE2498" s="259">
        <f t="shared" si="239"/>
        <v>13598028</v>
      </c>
    </row>
    <row r="2499" spans="1:31">
      <c r="A2499" s="26"/>
      <c r="B2499" s="210" t="s">
        <v>4382</v>
      </c>
      <c r="C2499" s="211" t="s">
        <v>4383</v>
      </c>
      <c r="D2499" s="211" t="s">
        <v>111</v>
      </c>
      <c r="E2499" s="211" t="s">
        <v>107</v>
      </c>
      <c r="F2499" s="241" t="s">
        <v>103</v>
      </c>
      <c r="G2499" s="357">
        <v>0.5</v>
      </c>
      <c r="H2499" s="360">
        <v>7109.4461242768448</v>
      </c>
      <c r="I2499" s="365">
        <v>111.62041035606889</v>
      </c>
      <c r="J2499" s="332">
        <f>Table1[[#This Row],[Embellishment Area (m2)]]*Table1[[#This Row],[Construction Unit Rate ($/m)]]*Table1[[#This Row],[Embellishment Area Factor]]</f>
        <v>396779.64689807245</v>
      </c>
      <c r="K2499" s="246">
        <v>14218.89224855369</v>
      </c>
      <c r="L2499" s="337">
        <v>66.125722619436161</v>
      </c>
      <c r="M2499" s="88">
        <f>Table1[[#This Row],[Size of land (m2)]]*Table1[[#This Row],[Land Unit Rate ($/m2)]]</f>
        <v>940234.52478351223</v>
      </c>
      <c r="N2499" s="244">
        <v>2021</v>
      </c>
      <c r="O2499" s="88">
        <f>ROUND(IF(Table1[[#This Row],[Valuation Year]]=2016,(Table1[[#This Row],[Total Construction Cost ($)]]+Table1[[#This Row],[Land Value]])*('General Input Sheet'!$G$38/'General Input Sheet'!$G$43),Table1[[#This Row],[Total Construction Cost ($)]]+Table1[[#This Row],[Land Value]]),0)</f>
        <v>1337014</v>
      </c>
      <c r="P2499" s="123" t="str" cm="1">
        <f t="array" ref="P2499">_xlfn.IFS(Table1[[#This Row],[Asset Class]]&lt;&gt;"Local","y",P$11=$E2499,"y",Table1[[#This Row],[Asset Class]]="Local","")</f>
        <v>y</v>
      </c>
      <c r="Q2499" s="86" t="str" cm="1">
        <f t="array" ref="Q2499">_xlfn.IFS(Table1[[#This Row],[Asset Class]]&lt;&gt;"Local","y",Q$11=$E2499,"y",Table1[[#This Row],[Asset Class]]="Local","")</f>
        <v/>
      </c>
      <c r="R2499" s="86" t="str" cm="1">
        <f t="array" ref="R2499">_xlfn.IFS(Table1[[#This Row],[Asset Class]]&lt;&gt;"Local","y",R$11=$E2499,"y",Table1[[#This Row],[Asset Class]]="Local","")</f>
        <v/>
      </c>
      <c r="S2499" s="341" t="str" cm="1">
        <f t="array" ref="S2499">_xlfn.IFS(Table1[[#This Row],[Asset Class]]&lt;&gt;"Local","y",S$11=$E2499,"y",Table1[[#This Row],[Asset Class]]="Local","")</f>
        <v/>
      </c>
      <c r="T2499" s="50"/>
      <c r="U2499" s="95">
        <f>IF(Table1[[#This Row],[Asset Class]]&lt;&gt;"Local",0.25,IF(P2499="y",1,""))</f>
        <v>1</v>
      </c>
      <c r="V2499" s="415" t="str">
        <f>IF(Table1[[#This Row],[Asset Class]]&lt;&gt;"Local",0.25,IF(Q2499="y",1,""))</f>
        <v/>
      </c>
      <c r="W2499" s="415" t="str">
        <f>IF(Table1[[#This Row],[Asset Class]]&lt;&gt;"Local",0.25,IF(R2499="y",1,""))</f>
        <v/>
      </c>
      <c r="X2499" s="415" t="str">
        <f>IF(Table1[[#This Row],[Asset Class]]&lt;&gt;"Local",0.25,IF(S2499="y",1,""))</f>
        <v/>
      </c>
      <c r="Y2499" s="95">
        <f t="shared" si="234"/>
        <v>1</v>
      </c>
      <c r="Z2499" s="50"/>
      <c r="AA2499" s="257">
        <f t="shared" si="235"/>
        <v>1337014</v>
      </c>
      <c r="AB2499" s="258" t="str">
        <f t="shared" si="236"/>
        <v/>
      </c>
      <c r="AC2499" s="258" t="str">
        <f t="shared" si="237"/>
        <v/>
      </c>
      <c r="AD2499" s="258" t="str">
        <f t="shared" si="238"/>
        <v/>
      </c>
      <c r="AE2499" s="259">
        <f t="shared" si="239"/>
        <v>1337014</v>
      </c>
    </row>
    <row r="2500" spans="1:31">
      <c r="A2500" s="26"/>
      <c r="B2500" s="210" t="s">
        <v>4384</v>
      </c>
      <c r="C2500" s="211" t="s">
        <v>4385</v>
      </c>
      <c r="D2500" s="211" t="s">
        <v>111</v>
      </c>
      <c r="E2500" s="211" t="s">
        <v>107</v>
      </c>
      <c r="F2500" s="241" t="s">
        <v>103</v>
      </c>
      <c r="G2500" s="357">
        <v>0.5</v>
      </c>
      <c r="H2500" s="360">
        <v>1945.5153990127176</v>
      </c>
      <c r="I2500" s="365">
        <v>111.62041035606889</v>
      </c>
      <c r="J2500" s="332">
        <f>Table1[[#This Row],[Embellishment Area (m2)]]*Table1[[#This Row],[Construction Unit Rate ($/m)]]*Table1[[#This Row],[Embellishment Area Factor]]</f>
        <v>108579.61359592532</v>
      </c>
      <c r="K2500" s="246">
        <v>3891.0307980254352</v>
      </c>
      <c r="L2500" s="337">
        <v>66.125722619436161</v>
      </c>
      <c r="M2500" s="88">
        <f>Table1[[#This Row],[Size of land (m2)]]*Table1[[#This Row],[Land Unit Rate ($/m2)]]</f>
        <v>257297.22325391325</v>
      </c>
      <c r="N2500" s="244">
        <v>2021</v>
      </c>
      <c r="O2500" s="88">
        <f>ROUND(IF(Table1[[#This Row],[Valuation Year]]=2016,(Table1[[#This Row],[Total Construction Cost ($)]]+Table1[[#This Row],[Land Value]])*('General Input Sheet'!$G$38/'General Input Sheet'!$G$43),Table1[[#This Row],[Total Construction Cost ($)]]+Table1[[#This Row],[Land Value]]),0)</f>
        <v>365877</v>
      </c>
      <c r="P2500" s="123" t="str" cm="1">
        <f t="array" ref="P2500">_xlfn.IFS(Table1[[#This Row],[Asset Class]]&lt;&gt;"Local","y",P$11=$E2500,"y",Table1[[#This Row],[Asset Class]]="Local","")</f>
        <v>y</v>
      </c>
      <c r="Q2500" s="86" t="str" cm="1">
        <f t="array" ref="Q2500">_xlfn.IFS(Table1[[#This Row],[Asset Class]]&lt;&gt;"Local","y",Q$11=$E2500,"y",Table1[[#This Row],[Asset Class]]="Local","")</f>
        <v/>
      </c>
      <c r="R2500" s="86" t="str" cm="1">
        <f t="array" ref="R2500">_xlfn.IFS(Table1[[#This Row],[Asset Class]]&lt;&gt;"Local","y",R$11=$E2500,"y",Table1[[#This Row],[Asset Class]]="Local","")</f>
        <v/>
      </c>
      <c r="S2500" s="341" t="str" cm="1">
        <f t="array" ref="S2500">_xlfn.IFS(Table1[[#This Row],[Asset Class]]&lt;&gt;"Local","y",S$11=$E2500,"y",Table1[[#This Row],[Asset Class]]="Local","")</f>
        <v/>
      </c>
      <c r="T2500" s="50"/>
      <c r="U2500" s="95">
        <f>IF(Table1[[#This Row],[Asset Class]]&lt;&gt;"Local",0.25,IF(P2500="y",1,""))</f>
        <v>1</v>
      </c>
      <c r="V2500" s="415" t="str">
        <f>IF(Table1[[#This Row],[Asset Class]]&lt;&gt;"Local",0.25,IF(Q2500="y",1,""))</f>
        <v/>
      </c>
      <c r="W2500" s="415" t="str">
        <f>IF(Table1[[#This Row],[Asset Class]]&lt;&gt;"Local",0.25,IF(R2500="y",1,""))</f>
        <v/>
      </c>
      <c r="X2500" s="415" t="str">
        <f>IF(Table1[[#This Row],[Asset Class]]&lt;&gt;"Local",0.25,IF(S2500="y",1,""))</f>
        <v/>
      </c>
      <c r="Y2500" s="95">
        <f t="shared" si="234"/>
        <v>1</v>
      </c>
      <c r="Z2500" s="50"/>
      <c r="AA2500" s="257">
        <f t="shared" si="235"/>
        <v>365877</v>
      </c>
      <c r="AB2500" s="258" t="str">
        <f t="shared" si="236"/>
        <v/>
      </c>
      <c r="AC2500" s="258" t="str">
        <f t="shared" si="237"/>
        <v/>
      </c>
      <c r="AD2500" s="258" t="str">
        <f t="shared" si="238"/>
        <v/>
      </c>
      <c r="AE2500" s="259">
        <f t="shared" si="239"/>
        <v>365877</v>
      </c>
    </row>
    <row r="2501" spans="1:31">
      <c r="A2501" s="26"/>
      <c r="B2501" s="210" t="s">
        <v>4386</v>
      </c>
      <c r="C2501" s="211" t="s">
        <v>4387</v>
      </c>
      <c r="D2501" s="211" t="s">
        <v>111</v>
      </c>
      <c r="E2501" s="211" t="s">
        <v>143</v>
      </c>
      <c r="F2501" s="241" t="s">
        <v>103</v>
      </c>
      <c r="G2501" s="357">
        <v>0.5</v>
      </c>
      <c r="H2501" s="360">
        <v>4404.4927307984808</v>
      </c>
      <c r="I2501" s="365">
        <v>115.6419902144599</v>
      </c>
      <c r="J2501" s="332">
        <f>Table1[[#This Row],[Embellishment Area (m2)]]*Table1[[#This Row],[Construction Unit Rate ($/m)]]*Table1[[#This Row],[Embellishment Area Factor]]</f>
        <v>254672.15263732884</v>
      </c>
      <c r="K2501" s="246">
        <v>8808.9854615969616</v>
      </c>
      <c r="L2501" s="337">
        <v>85.331826959272703</v>
      </c>
      <c r="M2501" s="88">
        <f>Table1[[#This Row],[Size of land (m2)]]*Table1[[#This Row],[Land Unit Rate ($/m2)]]</f>
        <v>751686.82309574087</v>
      </c>
      <c r="N2501" s="244">
        <v>2021</v>
      </c>
      <c r="O2501" s="88">
        <f>ROUND(IF(Table1[[#This Row],[Valuation Year]]=2016,(Table1[[#This Row],[Total Construction Cost ($)]]+Table1[[#This Row],[Land Value]])*('General Input Sheet'!$G$38/'General Input Sheet'!$G$43),Table1[[#This Row],[Total Construction Cost ($)]]+Table1[[#This Row],[Land Value]]),0)</f>
        <v>1006359</v>
      </c>
      <c r="P2501" s="123" t="str" cm="1">
        <f t="array" ref="P2501">_xlfn.IFS(Table1[[#This Row],[Asset Class]]&lt;&gt;"Local","y",P$11=$E2501,"y",Table1[[#This Row],[Asset Class]]="Local","")</f>
        <v/>
      </c>
      <c r="Q2501" s="86" t="str" cm="1">
        <f t="array" ref="Q2501">_xlfn.IFS(Table1[[#This Row],[Asset Class]]&lt;&gt;"Local","y",Q$11=$E2501,"y",Table1[[#This Row],[Asset Class]]="Local","")</f>
        <v>y</v>
      </c>
      <c r="R2501" s="86" t="str" cm="1">
        <f t="array" ref="R2501">_xlfn.IFS(Table1[[#This Row],[Asset Class]]&lt;&gt;"Local","y",R$11=$E2501,"y",Table1[[#This Row],[Asset Class]]="Local","")</f>
        <v/>
      </c>
      <c r="S2501" s="341" t="str" cm="1">
        <f t="array" ref="S2501">_xlfn.IFS(Table1[[#This Row],[Asset Class]]&lt;&gt;"Local","y",S$11=$E2501,"y",Table1[[#This Row],[Asset Class]]="Local","")</f>
        <v/>
      </c>
      <c r="T2501" s="50"/>
      <c r="U2501" s="95" t="str">
        <f>IF(Table1[[#This Row],[Asset Class]]&lt;&gt;"Local",0.25,IF(P2501="y",1,""))</f>
        <v/>
      </c>
      <c r="V2501" s="415">
        <f>IF(Table1[[#This Row],[Asset Class]]&lt;&gt;"Local",0.25,IF(Q2501="y",1,""))</f>
        <v>1</v>
      </c>
      <c r="W2501" s="415" t="str">
        <f>IF(Table1[[#This Row],[Asset Class]]&lt;&gt;"Local",0.25,IF(R2501="y",1,""))</f>
        <v/>
      </c>
      <c r="X2501" s="415" t="str">
        <f>IF(Table1[[#This Row],[Asset Class]]&lt;&gt;"Local",0.25,IF(S2501="y",1,""))</f>
        <v/>
      </c>
      <c r="Y2501" s="95">
        <f t="shared" si="234"/>
        <v>1</v>
      </c>
      <c r="Z2501" s="50"/>
      <c r="AA2501" s="257" t="str">
        <f t="shared" si="235"/>
        <v/>
      </c>
      <c r="AB2501" s="258">
        <f t="shared" si="236"/>
        <v>1006359</v>
      </c>
      <c r="AC2501" s="258" t="str">
        <f t="shared" si="237"/>
        <v/>
      </c>
      <c r="AD2501" s="258" t="str">
        <f t="shared" si="238"/>
        <v/>
      </c>
      <c r="AE2501" s="259">
        <f t="shared" si="239"/>
        <v>1006359</v>
      </c>
    </row>
    <row r="2502" spans="1:31">
      <c r="A2502" s="26"/>
      <c r="B2502" s="210" t="s">
        <v>4388</v>
      </c>
      <c r="C2502" s="211" t="s">
        <v>4389</v>
      </c>
      <c r="D2502" s="211" t="s">
        <v>111</v>
      </c>
      <c r="E2502" s="211" t="s">
        <v>102</v>
      </c>
      <c r="F2502" s="241" t="s">
        <v>103</v>
      </c>
      <c r="G2502" s="357">
        <v>0.5</v>
      </c>
      <c r="H2502" s="360">
        <v>882.60840372553002</v>
      </c>
      <c r="I2502" s="365">
        <v>143.96305955739601</v>
      </c>
      <c r="J2502" s="332">
        <f>Table1[[#This Row],[Embellishment Area (m2)]]*Table1[[#This Row],[Construction Unit Rate ($/m)]]*Table1[[#This Row],[Embellishment Area Factor]]</f>
        <v>63531.503095698346</v>
      </c>
      <c r="K2502" s="246">
        <v>1765.21680745106</v>
      </c>
      <c r="L2502" s="337">
        <v>39.027494808321961</v>
      </c>
      <c r="M2502" s="88">
        <f>Table1[[#This Row],[Size of land (m2)]]*Table1[[#This Row],[Land Unit Rate ($/m2)]]</f>
        <v>68891.989788358915</v>
      </c>
      <c r="N2502" s="244">
        <v>2021</v>
      </c>
      <c r="O2502" s="88">
        <f>ROUND(IF(Table1[[#This Row],[Valuation Year]]=2016,(Table1[[#This Row],[Total Construction Cost ($)]]+Table1[[#This Row],[Land Value]])*('General Input Sheet'!$G$38/'General Input Sheet'!$G$43),Table1[[#This Row],[Total Construction Cost ($)]]+Table1[[#This Row],[Land Value]]),0)</f>
        <v>132423</v>
      </c>
      <c r="P2502" s="123" t="str" cm="1">
        <f t="array" ref="P2502">_xlfn.IFS(Table1[[#This Row],[Asset Class]]&lt;&gt;"Local","y",P$11=$E2502,"y",Table1[[#This Row],[Asset Class]]="Local","")</f>
        <v/>
      </c>
      <c r="Q2502" s="86" t="str" cm="1">
        <f t="array" ref="Q2502">_xlfn.IFS(Table1[[#This Row],[Asset Class]]&lt;&gt;"Local","y",Q$11=$E2502,"y",Table1[[#This Row],[Asset Class]]="Local","")</f>
        <v/>
      </c>
      <c r="R2502" s="86" t="str" cm="1">
        <f t="array" ref="R2502">_xlfn.IFS(Table1[[#This Row],[Asset Class]]&lt;&gt;"Local","y",R$11=$E2502,"y",Table1[[#This Row],[Asset Class]]="Local","")</f>
        <v>y</v>
      </c>
      <c r="S2502" s="341" t="str" cm="1">
        <f t="array" ref="S2502">_xlfn.IFS(Table1[[#This Row],[Asset Class]]&lt;&gt;"Local","y",S$11=$E2502,"y",Table1[[#This Row],[Asset Class]]="Local","")</f>
        <v/>
      </c>
      <c r="T2502" s="50"/>
      <c r="U2502" s="95" t="str">
        <f>IF(Table1[[#This Row],[Asset Class]]&lt;&gt;"Local",0.25,IF(P2502="y",1,""))</f>
        <v/>
      </c>
      <c r="V2502" s="415" t="str">
        <f>IF(Table1[[#This Row],[Asset Class]]&lt;&gt;"Local",0.25,IF(Q2502="y",1,""))</f>
        <v/>
      </c>
      <c r="W2502" s="415">
        <f>IF(Table1[[#This Row],[Asset Class]]&lt;&gt;"Local",0.25,IF(R2502="y",1,""))</f>
        <v>1</v>
      </c>
      <c r="X2502" s="415" t="str">
        <f>IF(Table1[[#This Row],[Asset Class]]&lt;&gt;"Local",0.25,IF(S2502="y",1,""))</f>
        <v/>
      </c>
      <c r="Y2502" s="95">
        <f t="shared" si="234"/>
        <v>1</v>
      </c>
      <c r="Z2502" s="50"/>
      <c r="AA2502" s="257" t="str">
        <f t="shared" si="235"/>
        <v/>
      </c>
      <c r="AB2502" s="258" t="str">
        <f t="shared" si="236"/>
        <v/>
      </c>
      <c r="AC2502" s="258">
        <f t="shared" si="237"/>
        <v>132423</v>
      </c>
      <c r="AD2502" s="258" t="str">
        <f t="shared" si="238"/>
        <v/>
      </c>
      <c r="AE2502" s="259">
        <f t="shared" si="239"/>
        <v>132423</v>
      </c>
    </row>
    <row r="2503" spans="1:31">
      <c r="A2503" s="26"/>
      <c r="B2503" s="210" t="s">
        <v>4390</v>
      </c>
      <c r="C2503" s="211" t="s">
        <v>4391</v>
      </c>
      <c r="D2503" s="211" t="s">
        <v>111</v>
      </c>
      <c r="E2503" s="211" t="s">
        <v>114</v>
      </c>
      <c r="F2503" s="241" t="s">
        <v>108</v>
      </c>
      <c r="G2503" s="357">
        <v>0.5</v>
      </c>
      <c r="H2503" s="360">
        <v>12068.784975444511</v>
      </c>
      <c r="I2503" s="365">
        <v>77.371645491830151</v>
      </c>
      <c r="J2503" s="332">
        <f>Table1[[#This Row],[Embellishment Area (m2)]]*Table1[[#This Row],[Construction Unit Rate ($/m)]]*Table1[[#This Row],[Embellishment Area Factor]]</f>
        <v>466890.87631860934</v>
      </c>
      <c r="K2503" s="246">
        <v>24137.569950889021</v>
      </c>
      <c r="L2503" s="337">
        <v>51.919695325664051</v>
      </c>
      <c r="M2503" s="88">
        <f>Table1[[#This Row],[Size of land (m2)]]*Table1[[#This Row],[Land Unit Rate ($/m2)]]</f>
        <v>1253215.2777520618</v>
      </c>
      <c r="N2503" s="244">
        <v>2021</v>
      </c>
      <c r="O2503" s="88">
        <f>ROUND(IF(Table1[[#This Row],[Valuation Year]]=2016,(Table1[[#This Row],[Total Construction Cost ($)]]+Table1[[#This Row],[Land Value]])*('General Input Sheet'!$G$38/'General Input Sheet'!$G$43),Table1[[#This Row],[Total Construction Cost ($)]]+Table1[[#This Row],[Land Value]]),0)</f>
        <v>1720106</v>
      </c>
      <c r="P2503" s="123" t="str" cm="1">
        <f t="array" ref="P2503">_xlfn.IFS(Table1[[#This Row],[Asset Class]]&lt;&gt;"Local","y",P$11=$E2503,"y",Table1[[#This Row],[Asset Class]]="Local","")</f>
        <v/>
      </c>
      <c r="Q2503" s="86" t="str" cm="1">
        <f t="array" ref="Q2503">_xlfn.IFS(Table1[[#This Row],[Asset Class]]&lt;&gt;"Local","y",Q$11=$E2503,"y",Table1[[#This Row],[Asset Class]]="Local","")</f>
        <v/>
      </c>
      <c r="R2503" s="86" t="str" cm="1">
        <f t="array" ref="R2503">_xlfn.IFS(Table1[[#This Row],[Asset Class]]&lt;&gt;"Local","y",R$11=$E2503,"y",Table1[[#This Row],[Asset Class]]="Local","")</f>
        <v/>
      </c>
      <c r="S2503" s="341" t="str" cm="1">
        <f t="array" ref="S2503">_xlfn.IFS(Table1[[#This Row],[Asset Class]]&lt;&gt;"Local","y",S$11=$E2503,"y",Table1[[#This Row],[Asset Class]]="Local","")</f>
        <v>y</v>
      </c>
      <c r="T2503" s="50"/>
      <c r="U2503" s="95" t="str">
        <f>IF(Table1[[#This Row],[Asset Class]]&lt;&gt;"Local",0.25,IF(P2503="y",1,""))</f>
        <v/>
      </c>
      <c r="V2503" s="415" t="str">
        <f>IF(Table1[[#This Row],[Asset Class]]&lt;&gt;"Local",0.25,IF(Q2503="y",1,""))</f>
        <v/>
      </c>
      <c r="W2503" s="415" t="str">
        <f>IF(Table1[[#This Row],[Asset Class]]&lt;&gt;"Local",0.25,IF(R2503="y",1,""))</f>
        <v/>
      </c>
      <c r="X2503" s="415">
        <f>IF(Table1[[#This Row],[Asset Class]]&lt;&gt;"Local",0.25,IF(S2503="y",1,""))</f>
        <v>1</v>
      </c>
      <c r="Y2503" s="95">
        <f t="shared" si="234"/>
        <v>1</v>
      </c>
      <c r="Z2503" s="50"/>
      <c r="AA2503" s="257" t="str">
        <f t="shared" si="235"/>
        <v/>
      </c>
      <c r="AB2503" s="258" t="str">
        <f t="shared" si="236"/>
        <v/>
      </c>
      <c r="AC2503" s="258" t="str">
        <f t="shared" si="237"/>
        <v/>
      </c>
      <c r="AD2503" s="258">
        <f t="shared" si="238"/>
        <v>1720106</v>
      </c>
      <c r="AE2503" s="259">
        <f t="shared" si="239"/>
        <v>1720106</v>
      </c>
    </row>
    <row r="2504" spans="1:31">
      <c r="A2504" s="26"/>
      <c r="B2504" s="210" t="s">
        <v>4392</v>
      </c>
      <c r="C2504" s="211" t="s">
        <v>4393</v>
      </c>
      <c r="D2504" s="211" t="s">
        <v>106</v>
      </c>
      <c r="E2504" s="211" t="s">
        <v>107</v>
      </c>
      <c r="F2504" s="241" t="s">
        <v>131</v>
      </c>
      <c r="G2504" s="357">
        <v>0.5</v>
      </c>
      <c r="H2504" s="360">
        <v>69058.416012023954</v>
      </c>
      <c r="I2504" s="365">
        <v>295.91815694928124</v>
      </c>
      <c r="J2504" s="332">
        <f>Table1[[#This Row],[Embellishment Area (m2)]]*Table1[[#This Row],[Construction Unit Rate ($/m)]]*Table1[[#This Row],[Embellishment Area Factor]]</f>
        <v>10217819.594057431</v>
      </c>
      <c r="K2504" s="246">
        <v>138116.83202404791</v>
      </c>
      <c r="L2504" s="337">
        <v>157.26221918381682</v>
      </c>
      <c r="M2504" s="88">
        <f>Table1[[#This Row],[Size of land (m2)]]*Table1[[#This Row],[Land Unit Rate ($/m2)]]</f>
        <v>21720559.510740232</v>
      </c>
      <c r="N2504" s="244">
        <v>2021</v>
      </c>
      <c r="O2504" s="88">
        <f>ROUND(IF(Table1[[#This Row],[Valuation Year]]=2016,(Table1[[#This Row],[Total Construction Cost ($)]]+Table1[[#This Row],[Land Value]])*('General Input Sheet'!$G$38/'General Input Sheet'!$G$43),Table1[[#This Row],[Total Construction Cost ($)]]+Table1[[#This Row],[Land Value]]),0)</f>
        <v>31938379</v>
      </c>
      <c r="P2504" s="123" t="str" cm="1">
        <f t="array" ref="P2504">_xlfn.IFS(Table1[[#This Row],[Asset Class]]&lt;&gt;"Local","y",P$11=$E2504,"y",Table1[[#This Row],[Asset Class]]="Local","")</f>
        <v>y</v>
      </c>
      <c r="Q2504" s="86" t="str" cm="1">
        <f t="array" ref="Q2504">_xlfn.IFS(Table1[[#This Row],[Asset Class]]&lt;&gt;"Local","y",Q$11=$E2504,"y",Table1[[#This Row],[Asset Class]]="Local","")</f>
        <v>y</v>
      </c>
      <c r="R2504" s="86" t="str" cm="1">
        <f t="array" ref="R2504">_xlfn.IFS(Table1[[#This Row],[Asset Class]]&lt;&gt;"Local","y",R$11=$E2504,"y",Table1[[#This Row],[Asset Class]]="Local","")</f>
        <v>y</v>
      </c>
      <c r="S2504" s="341" t="str" cm="1">
        <f t="array" ref="S2504">_xlfn.IFS(Table1[[#This Row],[Asset Class]]&lt;&gt;"Local","y",S$11=$E2504,"y",Table1[[#This Row],[Asset Class]]="Local","")</f>
        <v>y</v>
      </c>
      <c r="T2504" s="50"/>
      <c r="U2504" s="95">
        <f>IF(Table1[[#This Row],[Asset Class]]&lt;&gt;"Local",0.25,IF(P2504="y",1,""))</f>
        <v>0.25</v>
      </c>
      <c r="V2504" s="415">
        <f>IF(Table1[[#This Row],[Asset Class]]&lt;&gt;"Local",0.25,IF(Q2504="y",1,""))</f>
        <v>0.25</v>
      </c>
      <c r="W2504" s="415">
        <f>IF(Table1[[#This Row],[Asset Class]]&lt;&gt;"Local",0.25,IF(R2504="y",1,""))</f>
        <v>0.25</v>
      </c>
      <c r="X2504" s="415">
        <f>IF(Table1[[#This Row],[Asset Class]]&lt;&gt;"Local",0.25,IF(S2504="y",1,""))</f>
        <v>0.25</v>
      </c>
      <c r="Y2504" s="95">
        <f t="shared" si="234"/>
        <v>1</v>
      </c>
      <c r="Z2504" s="50"/>
      <c r="AA2504" s="257">
        <f t="shared" si="235"/>
        <v>7984594.75</v>
      </c>
      <c r="AB2504" s="258">
        <f t="shared" si="236"/>
        <v>7984594.75</v>
      </c>
      <c r="AC2504" s="258">
        <f t="shared" si="237"/>
        <v>7984594.75</v>
      </c>
      <c r="AD2504" s="258">
        <f t="shared" si="238"/>
        <v>7984594.75</v>
      </c>
      <c r="AE2504" s="259">
        <f t="shared" si="239"/>
        <v>31938379</v>
      </c>
    </row>
    <row r="2505" spans="1:31">
      <c r="A2505" s="26"/>
      <c r="B2505" s="210" t="s">
        <v>4394</v>
      </c>
      <c r="C2505" s="211" t="s">
        <v>4395</v>
      </c>
      <c r="D2505" s="211" t="s">
        <v>111</v>
      </c>
      <c r="E2505" s="211" t="s">
        <v>107</v>
      </c>
      <c r="F2505" s="241" t="s">
        <v>103</v>
      </c>
      <c r="G2505" s="357">
        <v>0.5</v>
      </c>
      <c r="H2505" s="360">
        <v>1609.9691876826464</v>
      </c>
      <c r="I2505" s="365">
        <v>111.62041035606889</v>
      </c>
      <c r="J2505" s="332">
        <f>Table1[[#This Row],[Embellishment Area (m2)]]*Table1[[#This Row],[Construction Unit Rate ($/m)]]*Table1[[#This Row],[Embellishment Area Factor]]</f>
        <v>89852.710694881942</v>
      </c>
      <c r="K2505" s="246">
        <v>3219.9383753652928</v>
      </c>
      <c r="L2505" s="337">
        <v>66.125722619436161</v>
      </c>
      <c r="M2505" s="88">
        <f>Table1[[#This Row],[Size of land (m2)]]*Table1[[#This Row],[Land Unit Rate ($/m2)]]</f>
        <v>212920.75186108326</v>
      </c>
      <c r="N2505" s="244">
        <v>2021</v>
      </c>
      <c r="O2505" s="88">
        <f>ROUND(IF(Table1[[#This Row],[Valuation Year]]=2016,(Table1[[#This Row],[Total Construction Cost ($)]]+Table1[[#This Row],[Land Value]])*('General Input Sheet'!$G$38/'General Input Sheet'!$G$43),Table1[[#This Row],[Total Construction Cost ($)]]+Table1[[#This Row],[Land Value]]),0)</f>
        <v>302773</v>
      </c>
      <c r="P2505" s="123" t="str" cm="1">
        <f t="array" ref="P2505">_xlfn.IFS(Table1[[#This Row],[Asset Class]]&lt;&gt;"Local","y",P$11=$E2505,"y",Table1[[#This Row],[Asset Class]]="Local","")</f>
        <v>y</v>
      </c>
      <c r="Q2505" s="86" t="str" cm="1">
        <f t="array" ref="Q2505">_xlfn.IFS(Table1[[#This Row],[Asset Class]]&lt;&gt;"Local","y",Q$11=$E2505,"y",Table1[[#This Row],[Asset Class]]="Local","")</f>
        <v/>
      </c>
      <c r="R2505" s="86" t="str" cm="1">
        <f t="array" ref="R2505">_xlfn.IFS(Table1[[#This Row],[Asset Class]]&lt;&gt;"Local","y",R$11=$E2505,"y",Table1[[#This Row],[Asset Class]]="Local","")</f>
        <v/>
      </c>
      <c r="S2505" s="341" t="str" cm="1">
        <f t="array" ref="S2505">_xlfn.IFS(Table1[[#This Row],[Asset Class]]&lt;&gt;"Local","y",S$11=$E2505,"y",Table1[[#This Row],[Asset Class]]="Local","")</f>
        <v/>
      </c>
      <c r="T2505" s="50"/>
      <c r="U2505" s="95">
        <f>IF(Table1[[#This Row],[Asset Class]]&lt;&gt;"Local",0.25,IF(P2505="y",1,""))</f>
        <v>1</v>
      </c>
      <c r="V2505" s="415" t="str">
        <f>IF(Table1[[#This Row],[Asset Class]]&lt;&gt;"Local",0.25,IF(Q2505="y",1,""))</f>
        <v/>
      </c>
      <c r="W2505" s="415" t="str">
        <f>IF(Table1[[#This Row],[Asset Class]]&lt;&gt;"Local",0.25,IF(R2505="y",1,""))</f>
        <v/>
      </c>
      <c r="X2505" s="415" t="str">
        <f>IF(Table1[[#This Row],[Asset Class]]&lt;&gt;"Local",0.25,IF(S2505="y",1,""))</f>
        <v/>
      </c>
      <c r="Y2505" s="95">
        <f t="shared" si="234"/>
        <v>1</v>
      </c>
      <c r="Z2505" s="50"/>
      <c r="AA2505" s="257">
        <f t="shared" si="235"/>
        <v>302773</v>
      </c>
      <c r="AB2505" s="258" t="str">
        <f t="shared" si="236"/>
        <v/>
      </c>
      <c r="AC2505" s="258" t="str">
        <f t="shared" si="237"/>
        <v/>
      </c>
      <c r="AD2505" s="258" t="str">
        <f t="shared" si="238"/>
        <v/>
      </c>
      <c r="AE2505" s="259">
        <f t="shared" si="239"/>
        <v>302773</v>
      </c>
    </row>
    <row r="2506" spans="1:31">
      <c r="A2506" s="26"/>
      <c r="B2506" s="210" t="s">
        <v>4394</v>
      </c>
      <c r="C2506" s="211" t="s">
        <v>4396</v>
      </c>
      <c r="D2506" s="211" t="s">
        <v>111</v>
      </c>
      <c r="E2506" s="211" t="s">
        <v>107</v>
      </c>
      <c r="F2506" s="241" t="s">
        <v>830</v>
      </c>
      <c r="G2506" s="357">
        <v>0.5</v>
      </c>
      <c r="H2506" s="360">
        <v>6789.0958382104254</v>
      </c>
      <c r="I2506" s="365">
        <v>111.62041035606889</v>
      </c>
      <c r="J2506" s="332">
        <f>Table1[[#This Row],[Embellishment Area (m2)]]*Table1[[#This Row],[Construction Unit Rate ($/m)]]*Table1[[#This Row],[Embellishment Area Factor]]</f>
        <v>378900.83170386357</v>
      </c>
      <c r="K2506" s="246">
        <v>13578.191676420851</v>
      </c>
      <c r="L2506" s="337">
        <v>66.125722619436161</v>
      </c>
      <c r="M2506" s="88">
        <f>Table1[[#This Row],[Size of land (m2)]]*Table1[[#This Row],[Land Unit Rate ($/m2)]]</f>
        <v>897867.73646854202</v>
      </c>
      <c r="N2506" s="244">
        <v>2021</v>
      </c>
      <c r="O2506" s="88">
        <f>ROUND(IF(Table1[[#This Row],[Valuation Year]]=2016,(Table1[[#This Row],[Total Construction Cost ($)]]+Table1[[#This Row],[Land Value]])*('General Input Sheet'!$G$38/'General Input Sheet'!$G$43),Table1[[#This Row],[Total Construction Cost ($)]]+Table1[[#This Row],[Land Value]]),0)</f>
        <v>1276769</v>
      </c>
      <c r="P2506" s="123" t="str" cm="1">
        <f t="array" ref="P2506">_xlfn.IFS(Table1[[#This Row],[Asset Class]]&lt;&gt;"Local","y",P$11=$E2506,"y",Table1[[#This Row],[Asset Class]]="Local","")</f>
        <v>y</v>
      </c>
      <c r="Q2506" s="86" t="str" cm="1">
        <f t="array" ref="Q2506">_xlfn.IFS(Table1[[#This Row],[Asset Class]]&lt;&gt;"Local","y",Q$11=$E2506,"y",Table1[[#This Row],[Asset Class]]="Local","")</f>
        <v/>
      </c>
      <c r="R2506" s="86" t="str" cm="1">
        <f t="array" ref="R2506">_xlfn.IFS(Table1[[#This Row],[Asset Class]]&lt;&gt;"Local","y",R$11=$E2506,"y",Table1[[#This Row],[Asset Class]]="Local","")</f>
        <v/>
      </c>
      <c r="S2506" s="341" t="str" cm="1">
        <f t="array" ref="S2506">_xlfn.IFS(Table1[[#This Row],[Asset Class]]&lt;&gt;"Local","y",S$11=$E2506,"y",Table1[[#This Row],[Asset Class]]="Local","")</f>
        <v/>
      </c>
      <c r="T2506" s="50"/>
      <c r="U2506" s="95">
        <f>IF(Table1[[#This Row],[Asset Class]]&lt;&gt;"Local",0.25,IF(P2506="y",1,""))</f>
        <v>1</v>
      </c>
      <c r="V2506" s="415" t="str">
        <f>IF(Table1[[#This Row],[Asset Class]]&lt;&gt;"Local",0.25,IF(Q2506="y",1,""))</f>
        <v/>
      </c>
      <c r="W2506" s="415" t="str">
        <f>IF(Table1[[#This Row],[Asset Class]]&lt;&gt;"Local",0.25,IF(R2506="y",1,""))</f>
        <v/>
      </c>
      <c r="X2506" s="415" t="str">
        <f>IF(Table1[[#This Row],[Asset Class]]&lt;&gt;"Local",0.25,IF(S2506="y",1,""))</f>
        <v/>
      </c>
      <c r="Y2506" s="95">
        <f t="shared" si="234"/>
        <v>1</v>
      </c>
      <c r="Z2506" s="50"/>
      <c r="AA2506" s="257">
        <f t="shared" si="235"/>
        <v>1276769</v>
      </c>
      <c r="AB2506" s="258" t="str">
        <f t="shared" si="236"/>
        <v/>
      </c>
      <c r="AC2506" s="258" t="str">
        <f t="shared" si="237"/>
        <v/>
      </c>
      <c r="AD2506" s="258" t="str">
        <f t="shared" si="238"/>
        <v/>
      </c>
      <c r="AE2506" s="259">
        <f t="shared" si="239"/>
        <v>1276769</v>
      </c>
    </row>
    <row r="2507" spans="1:31">
      <c r="A2507" s="26"/>
      <c r="B2507" s="210" t="s">
        <v>4397</v>
      </c>
      <c r="C2507" s="211" t="s">
        <v>4398</v>
      </c>
      <c r="D2507" s="211" t="s">
        <v>111</v>
      </c>
      <c r="E2507" s="211" t="s">
        <v>143</v>
      </c>
      <c r="F2507" s="241" t="s">
        <v>103</v>
      </c>
      <c r="G2507" s="357">
        <v>0.5</v>
      </c>
      <c r="H2507" s="360">
        <v>2656.8605339954834</v>
      </c>
      <c r="I2507" s="365">
        <v>115.6419902144599</v>
      </c>
      <c r="J2507" s="332">
        <f>Table1[[#This Row],[Embellishment Area (m2)]]*Table1[[#This Row],[Construction Unit Rate ($/m)]]*Table1[[#This Row],[Embellishment Area Factor]]</f>
        <v>153622.31993674519</v>
      </c>
      <c r="K2507" s="246">
        <v>5313.7210679909667</v>
      </c>
      <c r="L2507" s="337">
        <v>85.331826959272703</v>
      </c>
      <c r="M2507" s="88">
        <f>Table1[[#This Row],[Size of land (m2)]]*Table1[[#This Row],[Land Unit Rate ($/m2)]]</f>
        <v>453429.52668364689</v>
      </c>
      <c r="N2507" s="244">
        <v>2021</v>
      </c>
      <c r="O2507" s="88">
        <f>ROUND(IF(Table1[[#This Row],[Valuation Year]]=2016,(Table1[[#This Row],[Total Construction Cost ($)]]+Table1[[#This Row],[Land Value]])*('General Input Sheet'!$G$38/'General Input Sheet'!$G$43),Table1[[#This Row],[Total Construction Cost ($)]]+Table1[[#This Row],[Land Value]]),0)</f>
        <v>607052</v>
      </c>
      <c r="P2507" s="123" t="str" cm="1">
        <f t="array" ref="P2507">_xlfn.IFS(Table1[[#This Row],[Asset Class]]&lt;&gt;"Local","y",P$11=$E2507,"y",Table1[[#This Row],[Asset Class]]="Local","")</f>
        <v/>
      </c>
      <c r="Q2507" s="86" t="str" cm="1">
        <f t="array" ref="Q2507">_xlfn.IFS(Table1[[#This Row],[Asset Class]]&lt;&gt;"Local","y",Q$11=$E2507,"y",Table1[[#This Row],[Asset Class]]="Local","")</f>
        <v>y</v>
      </c>
      <c r="R2507" s="86" t="str" cm="1">
        <f t="array" ref="R2507">_xlfn.IFS(Table1[[#This Row],[Asset Class]]&lt;&gt;"Local","y",R$11=$E2507,"y",Table1[[#This Row],[Asset Class]]="Local","")</f>
        <v/>
      </c>
      <c r="S2507" s="341" t="str" cm="1">
        <f t="array" ref="S2507">_xlfn.IFS(Table1[[#This Row],[Asset Class]]&lt;&gt;"Local","y",S$11=$E2507,"y",Table1[[#This Row],[Asset Class]]="Local","")</f>
        <v/>
      </c>
      <c r="T2507" s="50"/>
      <c r="U2507" s="95" t="str">
        <f>IF(Table1[[#This Row],[Asset Class]]&lt;&gt;"Local",0.25,IF(P2507="y",1,""))</f>
        <v/>
      </c>
      <c r="V2507" s="415">
        <f>IF(Table1[[#This Row],[Asset Class]]&lt;&gt;"Local",0.25,IF(Q2507="y",1,""))</f>
        <v>1</v>
      </c>
      <c r="W2507" s="415" t="str">
        <f>IF(Table1[[#This Row],[Asset Class]]&lt;&gt;"Local",0.25,IF(R2507="y",1,""))</f>
        <v/>
      </c>
      <c r="X2507" s="415" t="str">
        <f>IF(Table1[[#This Row],[Asset Class]]&lt;&gt;"Local",0.25,IF(S2507="y",1,""))</f>
        <v/>
      </c>
      <c r="Y2507" s="95">
        <f t="shared" si="234"/>
        <v>1</v>
      </c>
      <c r="Z2507" s="50"/>
      <c r="AA2507" s="257" t="str">
        <f t="shared" si="235"/>
        <v/>
      </c>
      <c r="AB2507" s="258">
        <f t="shared" si="236"/>
        <v>607052</v>
      </c>
      <c r="AC2507" s="258" t="str">
        <f t="shared" si="237"/>
        <v/>
      </c>
      <c r="AD2507" s="258" t="str">
        <f t="shared" si="238"/>
        <v/>
      </c>
      <c r="AE2507" s="259">
        <f t="shared" si="239"/>
        <v>607052</v>
      </c>
    </row>
    <row r="2508" spans="1:31">
      <c r="A2508" s="26"/>
      <c r="B2508" s="210" t="s">
        <v>4397</v>
      </c>
      <c r="C2508" s="211" t="s">
        <v>4399</v>
      </c>
      <c r="D2508" s="211" t="s">
        <v>111</v>
      </c>
      <c r="E2508" s="211" t="s">
        <v>143</v>
      </c>
      <c r="F2508" s="241" t="s">
        <v>103</v>
      </c>
      <c r="G2508" s="357">
        <v>0.5</v>
      </c>
      <c r="H2508" s="360">
        <v>2732.9890619214011</v>
      </c>
      <c r="I2508" s="365">
        <v>115.6419902144599</v>
      </c>
      <c r="J2508" s="332">
        <f>Table1[[#This Row],[Embellishment Area (m2)]]*Table1[[#This Row],[Construction Unit Rate ($/m)]]*Table1[[#This Row],[Embellishment Area Factor]]</f>
        <v>158024.14717747029</v>
      </c>
      <c r="K2508" s="246">
        <v>5465.9781238428022</v>
      </c>
      <c r="L2508" s="337">
        <v>85.331826959272703</v>
      </c>
      <c r="M2508" s="88">
        <f>Table1[[#This Row],[Size of land (m2)]]*Table1[[#This Row],[Land Unit Rate ($/m2)]]</f>
        <v>466421.89942692406</v>
      </c>
      <c r="N2508" s="244">
        <v>2021</v>
      </c>
      <c r="O2508" s="88">
        <f>ROUND(IF(Table1[[#This Row],[Valuation Year]]=2016,(Table1[[#This Row],[Total Construction Cost ($)]]+Table1[[#This Row],[Land Value]])*('General Input Sheet'!$G$38/'General Input Sheet'!$G$43),Table1[[#This Row],[Total Construction Cost ($)]]+Table1[[#This Row],[Land Value]]),0)</f>
        <v>624446</v>
      </c>
      <c r="P2508" s="123" t="str" cm="1">
        <f t="array" ref="P2508">_xlfn.IFS(Table1[[#This Row],[Asset Class]]&lt;&gt;"Local","y",P$11=$E2508,"y",Table1[[#This Row],[Asset Class]]="Local","")</f>
        <v/>
      </c>
      <c r="Q2508" s="86" t="str" cm="1">
        <f t="array" ref="Q2508">_xlfn.IFS(Table1[[#This Row],[Asset Class]]&lt;&gt;"Local","y",Q$11=$E2508,"y",Table1[[#This Row],[Asset Class]]="Local","")</f>
        <v>y</v>
      </c>
      <c r="R2508" s="86" t="str" cm="1">
        <f t="array" ref="R2508">_xlfn.IFS(Table1[[#This Row],[Asset Class]]&lt;&gt;"Local","y",R$11=$E2508,"y",Table1[[#This Row],[Asset Class]]="Local","")</f>
        <v/>
      </c>
      <c r="S2508" s="341" t="str" cm="1">
        <f t="array" ref="S2508">_xlfn.IFS(Table1[[#This Row],[Asset Class]]&lt;&gt;"Local","y",S$11=$E2508,"y",Table1[[#This Row],[Asset Class]]="Local","")</f>
        <v/>
      </c>
      <c r="T2508" s="50"/>
      <c r="U2508" s="95" t="str">
        <f>IF(Table1[[#This Row],[Asset Class]]&lt;&gt;"Local",0.25,IF(P2508="y",1,""))</f>
        <v/>
      </c>
      <c r="V2508" s="415">
        <f>IF(Table1[[#This Row],[Asset Class]]&lt;&gt;"Local",0.25,IF(Q2508="y",1,""))</f>
        <v>1</v>
      </c>
      <c r="W2508" s="415" t="str">
        <f>IF(Table1[[#This Row],[Asset Class]]&lt;&gt;"Local",0.25,IF(R2508="y",1,""))</f>
        <v/>
      </c>
      <c r="X2508" s="415" t="str">
        <f>IF(Table1[[#This Row],[Asset Class]]&lt;&gt;"Local",0.25,IF(S2508="y",1,""))</f>
        <v/>
      </c>
      <c r="Y2508" s="95">
        <f t="shared" si="234"/>
        <v>1</v>
      </c>
      <c r="Z2508" s="50"/>
      <c r="AA2508" s="257" t="str">
        <f t="shared" si="235"/>
        <v/>
      </c>
      <c r="AB2508" s="258">
        <f t="shared" si="236"/>
        <v>624446</v>
      </c>
      <c r="AC2508" s="258" t="str">
        <f t="shared" si="237"/>
        <v/>
      </c>
      <c r="AD2508" s="258" t="str">
        <f t="shared" si="238"/>
        <v/>
      </c>
      <c r="AE2508" s="259">
        <f t="shared" si="239"/>
        <v>624446</v>
      </c>
    </row>
    <row r="2509" spans="1:31">
      <c r="A2509" s="26"/>
      <c r="B2509" s="210" t="s">
        <v>4400</v>
      </c>
      <c r="C2509" s="211" t="s">
        <v>4401</v>
      </c>
      <c r="D2509" s="211" t="s">
        <v>106</v>
      </c>
      <c r="E2509" s="211" t="s">
        <v>107</v>
      </c>
      <c r="F2509" s="241" t="s">
        <v>108</v>
      </c>
      <c r="G2509" s="357">
        <v>0.5</v>
      </c>
      <c r="H2509" s="360">
        <v>243.53063232706469</v>
      </c>
      <c r="I2509" s="365">
        <v>295.91815694928124</v>
      </c>
      <c r="J2509" s="332">
        <f>Table1[[#This Row],[Embellishment Area (m2)]]*Table1[[#This Row],[Construction Unit Rate ($/m)]]*Table1[[#This Row],[Embellishment Area Factor]]</f>
        <v>36032.567939459019</v>
      </c>
      <c r="K2509" s="246">
        <v>487.06126465412939</v>
      </c>
      <c r="L2509" s="337">
        <v>157.26221918381682</v>
      </c>
      <c r="M2509" s="88">
        <f>Table1[[#This Row],[Size of land (m2)]]*Table1[[#This Row],[Land Unit Rate ($/m2)]]</f>
        <v>76596.335357984717</v>
      </c>
      <c r="N2509" s="244">
        <v>2021</v>
      </c>
      <c r="O2509" s="88">
        <f>ROUND(IF(Table1[[#This Row],[Valuation Year]]=2016,(Table1[[#This Row],[Total Construction Cost ($)]]+Table1[[#This Row],[Land Value]])*('General Input Sheet'!$G$38/'General Input Sheet'!$G$43),Table1[[#This Row],[Total Construction Cost ($)]]+Table1[[#This Row],[Land Value]]),0)</f>
        <v>112629</v>
      </c>
      <c r="P2509" s="123" t="str" cm="1">
        <f t="array" ref="P2509">_xlfn.IFS(Table1[[#This Row],[Asset Class]]&lt;&gt;"Local","y",P$11=$E2509,"y",Table1[[#This Row],[Asset Class]]="Local","")</f>
        <v>y</v>
      </c>
      <c r="Q2509" s="86" t="str" cm="1">
        <f t="array" ref="Q2509">_xlfn.IFS(Table1[[#This Row],[Asset Class]]&lt;&gt;"Local","y",Q$11=$E2509,"y",Table1[[#This Row],[Asset Class]]="Local","")</f>
        <v>y</v>
      </c>
      <c r="R2509" s="86" t="str" cm="1">
        <f t="array" ref="R2509">_xlfn.IFS(Table1[[#This Row],[Asset Class]]&lt;&gt;"Local","y",R$11=$E2509,"y",Table1[[#This Row],[Asset Class]]="Local","")</f>
        <v>y</v>
      </c>
      <c r="S2509" s="341" t="str" cm="1">
        <f t="array" ref="S2509">_xlfn.IFS(Table1[[#This Row],[Asset Class]]&lt;&gt;"Local","y",S$11=$E2509,"y",Table1[[#This Row],[Asset Class]]="Local","")</f>
        <v>y</v>
      </c>
      <c r="T2509" s="50"/>
      <c r="U2509" s="95">
        <f>IF(Table1[[#This Row],[Asset Class]]&lt;&gt;"Local",0.25,IF(P2509="y",1,""))</f>
        <v>0.25</v>
      </c>
      <c r="V2509" s="415">
        <f>IF(Table1[[#This Row],[Asset Class]]&lt;&gt;"Local",0.25,IF(Q2509="y",1,""))</f>
        <v>0.25</v>
      </c>
      <c r="W2509" s="415">
        <f>IF(Table1[[#This Row],[Asset Class]]&lt;&gt;"Local",0.25,IF(R2509="y",1,""))</f>
        <v>0.25</v>
      </c>
      <c r="X2509" s="415">
        <f>IF(Table1[[#This Row],[Asset Class]]&lt;&gt;"Local",0.25,IF(S2509="y",1,""))</f>
        <v>0.25</v>
      </c>
      <c r="Y2509" s="95">
        <f t="shared" si="234"/>
        <v>1</v>
      </c>
      <c r="Z2509" s="50"/>
      <c r="AA2509" s="257">
        <f t="shared" si="235"/>
        <v>28157.25</v>
      </c>
      <c r="AB2509" s="258">
        <f t="shared" si="236"/>
        <v>28157.25</v>
      </c>
      <c r="AC2509" s="258">
        <f t="shared" si="237"/>
        <v>28157.25</v>
      </c>
      <c r="AD2509" s="258">
        <f t="shared" si="238"/>
        <v>28157.25</v>
      </c>
      <c r="AE2509" s="259">
        <f t="shared" si="239"/>
        <v>112629</v>
      </c>
    </row>
    <row r="2510" spans="1:31">
      <c r="A2510" s="26"/>
      <c r="B2510" s="210" t="s">
        <v>4402</v>
      </c>
      <c r="C2510" s="211" t="s">
        <v>4403</v>
      </c>
      <c r="D2510" s="211" t="s">
        <v>106</v>
      </c>
      <c r="E2510" s="211" t="s">
        <v>107</v>
      </c>
      <c r="F2510" s="241" t="s">
        <v>108</v>
      </c>
      <c r="G2510" s="357">
        <v>0.5</v>
      </c>
      <c r="H2510" s="360">
        <v>848.62569855316895</v>
      </c>
      <c r="I2510" s="365">
        <v>295.91815694928124</v>
      </c>
      <c r="J2510" s="332">
        <f>Table1[[#This Row],[Embellishment Area (m2)]]*Table1[[#This Row],[Construction Unit Rate ($/m)]]*Table1[[#This Row],[Embellishment Area Factor]]</f>
        <v>125561.87632782504</v>
      </c>
      <c r="K2510" s="246">
        <v>1697.2513971063379</v>
      </c>
      <c r="L2510" s="337">
        <v>157.26221918381682</v>
      </c>
      <c r="M2510" s="88">
        <f>Table1[[#This Row],[Size of land (m2)]]*Table1[[#This Row],[Land Unit Rate ($/m2)]]</f>
        <v>266913.52122177626</v>
      </c>
      <c r="N2510" s="244">
        <v>2021</v>
      </c>
      <c r="O2510" s="88">
        <f>ROUND(IF(Table1[[#This Row],[Valuation Year]]=2016,(Table1[[#This Row],[Total Construction Cost ($)]]+Table1[[#This Row],[Land Value]])*('General Input Sheet'!$G$38/'General Input Sheet'!$G$43),Table1[[#This Row],[Total Construction Cost ($)]]+Table1[[#This Row],[Land Value]]),0)</f>
        <v>392475</v>
      </c>
      <c r="P2510" s="123" t="str" cm="1">
        <f t="array" ref="P2510">_xlfn.IFS(Table1[[#This Row],[Asset Class]]&lt;&gt;"Local","y",P$11=$E2510,"y",Table1[[#This Row],[Asset Class]]="Local","")</f>
        <v>y</v>
      </c>
      <c r="Q2510" s="86" t="str" cm="1">
        <f t="array" ref="Q2510">_xlfn.IFS(Table1[[#This Row],[Asset Class]]&lt;&gt;"Local","y",Q$11=$E2510,"y",Table1[[#This Row],[Asset Class]]="Local","")</f>
        <v>y</v>
      </c>
      <c r="R2510" s="86" t="str" cm="1">
        <f t="array" ref="R2510">_xlfn.IFS(Table1[[#This Row],[Asset Class]]&lt;&gt;"Local","y",R$11=$E2510,"y",Table1[[#This Row],[Asset Class]]="Local","")</f>
        <v>y</v>
      </c>
      <c r="S2510" s="341" t="str" cm="1">
        <f t="array" ref="S2510">_xlfn.IFS(Table1[[#This Row],[Asset Class]]&lt;&gt;"Local","y",S$11=$E2510,"y",Table1[[#This Row],[Asset Class]]="Local","")</f>
        <v>y</v>
      </c>
      <c r="T2510" s="50"/>
      <c r="U2510" s="95">
        <f>IF(Table1[[#This Row],[Asset Class]]&lt;&gt;"Local",0.25,IF(P2510="y",1,""))</f>
        <v>0.25</v>
      </c>
      <c r="V2510" s="415">
        <f>IF(Table1[[#This Row],[Asset Class]]&lt;&gt;"Local",0.25,IF(Q2510="y",1,""))</f>
        <v>0.25</v>
      </c>
      <c r="W2510" s="415">
        <f>IF(Table1[[#This Row],[Asset Class]]&lt;&gt;"Local",0.25,IF(R2510="y",1,""))</f>
        <v>0.25</v>
      </c>
      <c r="X2510" s="415">
        <f>IF(Table1[[#This Row],[Asset Class]]&lt;&gt;"Local",0.25,IF(S2510="y",1,""))</f>
        <v>0.25</v>
      </c>
      <c r="Y2510" s="95">
        <f t="shared" si="234"/>
        <v>1</v>
      </c>
      <c r="Z2510" s="50"/>
      <c r="AA2510" s="257">
        <f t="shared" si="235"/>
        <v>98118.75</v>
      </c>
      <c r="AB2510" s="258">
        <f t="shared" si="236"/>
        <v>98118.75</v>
      </c>
      <c r="AC2510" s="258">
        <f t="shared" si="237"/>
        <v>98118.75</v>
      </c>
      <c r="AD2510" s="258">
        <f t="shared" si="238"/>
        <v>98118.75</v>
      </c>
      <c r="AE2510" s="259">
        <f t="shared" si="239"/>
        <v>392475</v>
      </c>
    </row>
    <row r="2511" spans="1:31">
      <c r="A2511" s="26"/>
      <c r="B2511" s="210" t="s">
        <v>4404</v>
      </c>
      <c r="C2511" s="211" t="s">
        <v>4405</v>
      </c>
      <c r="D2511" s="211" t="s">
        <v>111</v>
      </c>
      <c r="E2511" s="211" t="s">
        <v>114</v>
      </c>
      <c r="F2511" s="241" t="s">
        <v>103</v>
      </c>
      <c r="G2511" s="357">
        <v>0.5</v>
      </c>
      <c r="H2511" s="360">
        <v>9966.1712047565343</v>
      </c>
      <c r="I2511" s="365">
        <v>77.371645491830151</v>
      </c>
      <c r="J2511" s="332">
        <f>Table1[[#This Row],[Embellishment Area (m2)]]*Table1[[#This Row],[Construction Unit Rate ($/m)]]*Table1[[#This Row],[Embellishment Area Factor]]</f>
        <v>385549.53268265416</v>
      </c>
      <c r="K2511" s="246">
        <v>19932.342409513069</v>
      </c>
      <c r="L2511" s="337">
        <v>51.919695325664051</v>
      </c>
      <c r="M2511" s="88">
        <f>Table1[[#This Row],[Size of land (m2)]]*Table1[[#This Row],[Land Unit Rate ($/m2)]]</f>
        <v>1034881.145028731</v>
      </c>
      <c r="N2511" s="244">
        <v>2021</v>
      </c>
      <c r="O2511" s="88">
        <f>ROUND(IF(Table1[[#This Row],[Valuation Year]]=2016,(Table1[[#This Row],[Total Construction Cost ($)]]+Table1[[#This Row],[Land Value]])*('General Input Sheet'!$G$38/'General Input Sheet'!$G$43),Table1[[#This Row],[Total Construction Cost ($)]]+Table1[[#This Row],[Land Value]]),0)</f>
        <v>1420431</v>
      </c>
      <c r="P2511" s="123" t="str" cm="1">
        <f t="array" ref="P2511">_xlfn.IFS(Table1[[#This Row],[Asset Class]]&lt;&gt;"Local","y",P$11=$E2511,"y",Table1[[#This Row],[Asset Class]]="Local","")</f>
        <v/>
      </c>
      <c r="Q2511" s="86" t="str" cm="1">
        <f t="array" ref="Q2511">_xlfn.IFS(Table1[[#This Row],[Asset Class]]&lt;&gt;"Local","y",Q$11=$E2511,"y",Table1[[#This Row],[Asset Class]]="Local","")</f>
        <v/>
      </c>
      <c r="R2511" s="86" t="str" cm="1">
        <f t="array" ref="R2511">_xlfn.IFS(Table1[[#This Row],[Asset Class]]&lt;&gt;"Local","y",R$11=$E2511,"y",Table1[[#This Row],[Asset Class]]="Local","")</f>
        <v/>
      </c>
      <c r="S2511" s="341" t="str" cm="1">
        <f t="array" ref="S2511">_xlfn.IFS(Table1[[#This Row],[Asset Class]]&lt;&gt;"Local","y",S$11=$E2511,"y",Table1[[#This Row],[Asset Class]]="Local","")</f>
        <v>y</v>
      </c>
      <c r="T2511" s="50"/>
      <c r="U2511" s="95" t="str">
        <f>IF(Table1[[#This Row],[Asset Class]]&lt;&gt;"Local",0.25,IF(P2511="y",1,""))</f>
        <v/>
      </c>
      <c r="V2511" s="415" t="str">
        <f>IF(Table1[[#This Row],[Asset Class]]&lt;&gt;"Local",0.25,IF(Q2511="y",1,""))</f>
        <v/>
      </c>
      <c r="W2511" s="415" t="str">
        <f>IF(Table1[[#This Row],[Asset Class]]&lt;&gt;"Local",0.25,IF(R2511="y",1,""))</f>
        <v/>
      </c>
      <c r="X2511" s="415">
        <f>IF(Table1[[#This Row],[Asset Class]]&lt;&gt;"Local",0.25,IF(S2511="y",1,""))</f>
        <v>1</v>
      </c>
      <c r="Y2511" s="95">
        <f t="shared" si="234"/>
        <v>1</v>
      </c>
      <c r="Z2511" s="50"/>
      <c r="AA2511" s="257" t="str">
        <f t="shared" si="235"/>
        <v/>
      </c>
      <c r="AB2511" s="258" t="str">
        <f t="shared" si="236"/>
        <v/>
      </c>
      <c r="AC2511" s="258" t="str">
        <f t="shared" si="237"/>
        <v/>
      </c>
      <c r="AD2511" s="258">
        <f t="shared" si="238"/>
        <v>1420431</v>
      </c>
      <c r="AE2511" s="259">
        <f t="shared" si="239"/>
        <v>1420431</v>
      </c>
    </row>
    <row r="2512" spans="1:31">
      <c r="A2512" s="26"/>
      <c r="B2512" s="210" t="s">
        <v>4406</v>
      </c>
      <c r="C2512" s="211" t="s">
        <v>4407</v>
      </c>
      <c r="D2512" s="211" t="s">
        <v>111</v>
      </c>
      <c r="E2512" s="211" t="s">
        <v>114</v>
      </c>
      <c r="F2512" s="241" t="s">
        <v>103</v>
      </c>
      <c r="G2512" s="357">
        <v>0.5</v>
      </c>
      <c r="H2512" s="360">
        <v>1599.7703159503194</v>
      </c>
      <c r="I2512" s="365">
        <v>77.371645491830151</v>
      </c>
      <c r="J2512" s="332">
        <f>Table1[[#This Row],[Embellishment Area (m2)]]*Table1[[#This Row],[Construction Unit Rate ($/m)]]*Table1[[#This Row],[Embellishment Area Factor]]</f>
        <v>61888.430877030616</v>
      </c>
      <c r="K2512" s="246">
        <v>3199.5406319006388</v>
      </c>
      <c r="L2512" s="337">
        <v>51.919695325664051</v>
      </c>
      <c r="M2512" s="88">
        <f>Table1[[#This Row],[Size of land (m2)]]*Table1[[#This Row],[Land Unit Rate ($/m2)]]</f>
        <v>166119.17479036379</v>
      </c>
      <c r="N2512" s="244">
        <v>2021</v>
      </c>
      <c r="O2512" s="88">
        <f>ROUND(IF(Table1[[#This Row],[Valuation Year]]=2016,(Table1[[#This Row],[Total Construction Cost ($)]]+Table1[[#This Row],[Land Value]])*('General Input Sheet'!$G$38/'General Input Sheet'!$G$43),Table1[[#This Row],[Total Construction Cost ($)]]+Table1[[#This Row],[Land Value]]),0)</f>
        <v>228008</v>
      </c>
      <c r="P2512" s="123" t="str" cm="1">
        <f t="array" ref="P2512">_xlfn.IFS(Table1[[#This Row],[Asset Class]]&lt;&gt;"Local","y",P$11=$E2512,"y",Table1[[#This Row],[Asset Class]]="Local","")</f>
        <v/>
      </c>
      <c r="Q2512" s="86" t="str" cm="1">
        <f t="array" ref="Q2512">_xlfn.IFS(Table1[[#This Row],[Asset Class]]&lt;&gt;"Local","y",Q$11=$E2512,"y",Table1[[#This Row],[Asset Class]]="Local","")</f>
        <v/>
      </c>
      <c r="R2512" s="86" t="str" cm="1">
        <f t="array" ref="R2512">_xlfn.IFS(Table1[[#This Row],[Asset Class]]&lt;&gt;"Local","y",R$11=$E2512,"y",Table1[[#This Row],[Asset Class]]="Local","")</f>
        <v/>
      </c>
      <c r="S2512" s="341" t="str" cm="1">
        <f t="array" ref="S2512">_xlfn.IFS(Table1[[#This Row],[Asset Class]]&lt;&gt;"Local","y",S$11=$E2512,"y",Table1[[#This Row],[Asset Class]]="Local","")</f>
        <v>y</v>
      </c>
      <c r="T2512" s="50"/>
      <c r="U2512" s="95" t="str">
        <f>IF(Table1[[#This Row],[Asset Class]]&lt;&gt;"Local",0.25,IF(P2512="y",1,""))</f>
        <v/>
      </c>
      <c r="V2512" s="415" t="str">
        <f>IF(Table1[[#This Row],[Asset Class]]&lt;&gt;"Local",0.25,IF(Q2512="y",1,""))</f>
        <v/>
      </c>
      <c r="W2512" s="415" t="str">
        <f>IF(Table1[[#This Row],[Asset Class]]&lt;&gt;"Local",0.25,IF(R2512="y",1,""))</f>
        <v/>
      </c>
      <c r="X2512" s="415">
        <f>IF(Table1[[#This Row],[Asset Class]]&lt;&gt;"Local",0.25,IF(S2512="y",1,""))</f>
        <v>1</v>
      </c>
      <c r="Y2512" s="95">
        <f t="shared" si="234"/>
        <v>1</v>
      </c>
      <c r="Z2512" s="50"/>
      <c r="AA2512" s="257" t="str">
        <f t="shared" si="235"/>
        <v/>
      </c>
      <c r="AB2512" s="258" t="str">
        <f t="shared" si="236"/>
        <v/>
      </c>
      <c r="AC2512" s="258" t="str">
        <f t="shared" si="237"/>
        <v/>
      </c>
      <c r="AD2512" s="258">
        <f t="shared" si="238"/>
        <v>228008</v>
      </c>
      <c r="AE2512" s="259">
        <f t="shared" si="239"/>
        <v>228008</v>
      </c>
    </row>
    <row r="2513" spans="1:31">
      <c r="A2513" s="26"/>
      <c r="B2513" s="210" t="s">
        <v>4408</v>
      </c>
      <c r="C2513" s="211" t="s">
        <v>4409</v>
      </c>
      <c r="D2513" s="211" t="s">
        <v>111</v>
      </c>
      <c r="E2513" s="211" t="s">
        <v>102</v>
      </c>
      <c r="F2513" s="241" t="s">
        <v>103</v>
      </c>
      <c r="G2513" s="357">
        <v>0.5</v>
      </c>
      <c r="H2513" s="360">
        <v>3119.92701268581</v>
      </c>
      <c r="I2513" s="365">
        <v>143.96305955739601</v>
      </c>
      <c r="J2513" s="332">
        <f>Table1[[#This Row],[Embellishment Area (m2)]]*Table1[[#This Row],[Construction Unit Rate ($/m)]]*Table1[[#This Row],[Embellishment Area Factor]]</f>
        <v>224577.11917100794</v>
      </c>
      <c r="K2513" s="246">
        <v>6239.8540253716201</v>
      </c>
      <c r="L2513" s="337">
        <v>39.027494808321961</v>
      </c>
      <c r="M2513" s="88">
        <f>Table1[[#This Row],[Size of land (m2)]]*Table1[[#This Row],[Land Unit Rate ($/m2)]]</f>
        <v>243525.87057987778</v>
      </c>
      <c r="N2513" s="244">
        <v>2021</v>
      </c>
      <c r="O2513" s="88">
        <f>ROUND(IF(Table1[[#This Row],[Valuation Year]]=2016,(Table1[[#This Row],[Total Construction Cost ($)]]+Table1[[#This Row],[Land Value]])*('General Input Sheet'!$G$38/'General Input Sheet'!$G$43),Table1[[#This Row],[Total Construction Cost ($)]]+Table1[[#This Row],[Land Value]]),0)</f>
        <v>468103</v>
      </c>
      <c r="P2513" s="123" t="str" cm="1">
        <f t="array" ref="P2513">_xlfn.IFS(Table1[[#This Row],[Asset Class]]&lt;&gt;"Local","y",P$11=$E2513,"y",Table1[[#This Row],[Asset Class]]="Local","")</f>
        <v/>
      </c>
      <c r="Q2513" s="86" t="str" cm="1">
        <f t="array" ref="Q2513">_xlfn.IFS(Table1[[#This Row],[Asset Class]]&lt;&gt;"Local","y",Q$11=$E2513,"y",Table1[[#This Row],[Asset Class]]="Local","")</f>
        <v/>
      </c>
      <c r="R2513" s="86" t="str" cm="1">
        <f t="array" ref="R2513">_xlfn.IFS(Table1[[#This Row],[Asset Class]]&lt;&gt;"Local","y",R$11=$E2513,"y",Table1[[#This Row],[Asset Class]]="Local","")</f>
        <v>y</v>
      </c>
      <c r="S2513" s="341" t="str" cm="1">
        <f t="array" ref="S2513">_xlfn.IFS(Table1[[#This Row],[Asset Class]]&lt;&gt;"Local","y",S$11=$E2513,"y",Table1[[#This Row],[Asset Class]]="Local","")</f>
        <v/>
      </c>
      <c r="T2513" s="50"/>
      <c r="U2513" s="95" t="str">
        <f>IF(Table1[[#This Row],[Asset Class]]&lt;&gt;"Local",0.25,IF(P2513="y",1,""))</f>
        <v/>
      </c>
      <c r="V2513" s="415" t="str">
        <f>IF(Table1[[#This Row],[Asset Class]]&lt;&gt;"Local",0.25,IF(Q2513="y",1,""))</f>
        <v/>
      </c>
      <c r="W2513" s="415">
        <f>IF(Table1[[#This Row],[Asset Class]]&lt;&gt;"Local",0.25,IF(R2513="y",1,""))</f>
        <v>1</v>
      </c>
      <c r="X2513" s="415" t="str">
        <f>IF(Table1[[#This Row],[Asset Class]]&lt;&gt;"Local",0.25,IF(S2513="y",1,""))</f>
        <v/>
      </c>
      <c r="Y2513" s="95">
        <f t="shared" si="234"/>
        <v>1</v>
      </c>
      <c r="Z2513" s="50"/>
      <c r="AA2513" s="257" t="str">
        <f t="shared" si="235"/>
        <v/>
      </c>
      <c r="AB2513" s="258" t="str">
        <f t="shared" si="236"/>
        <v/>
      </c>
      <c r="AC2513" s="258">
        <f t="shared" si="237"/>
        <v>468103</v>
      </c>
      <c r="AD2513" s="258" t="str">
        <f t="shared" si="238"/>
        <v/>
      </c>
      <c r="AE2513" s="259">
        <f t="shared" si="239"/>
        <v>468103</v>
      </c>
    </row>
    <row r="2514" spans="1:31">
      <c r="A2514" s="26"/>
      <c r="B2514" s="210" t="s">
        <v>4410</v>
      </c>
      <c r="C2514" s="211" t="s">
        <v>4411</v>
      </c>
      <c r="D2514" s="211" t="s">
        <v>106</v>
      </c>
      <c r="E2514" s="211" t="s">
        <v>102</v>
      </c>
      <c r="F2514" s="241" t="s">
        <v>328</v>
      </c>
      <c r="G2514" s="357">
        <v>0.5</v>
      </c>
      <c r="H2514" s="360">
        <v>7367.18645220292</v>
      </c>
      <c r="I2514" s="365">
        <v>452.87898632773505</v>
      </c>
      <c r="J2514" s="332">
        <f>Table1[[#This Row],[Embellishment Area (m2)]]*Table1[[#This Row],[Construction Unit Rate ($/m)]]*Table1[[#This Row],[Embellishment Area Factor]]</f>
        <v>1668221.9662805405</v>
      </c>
      <c r="K2514" s="246">
        <v>14734.37290440584</v>
      </c>
      <c r="L2514" s="337">
        <v>140.14546069071523</v>
      </c>
      <c r="M2514" s="88">
        <f>Table1[[#This Row],[Size of land (m2)]]*Table1[[#This Row],[Land Unit Rate ($/m2)]]</f>
        <v>2064955.4786767482</v>
      </c>
      <c r="N2514" s="244">
        <v>2021</v>
      </c>
      <c r="O2514" s="88">
        <f>ROUND(IF(Table1[[#This Row],[Valuation Year]]=2016,(Table1[[#This Row],[Total Construction Cost ($)]]+Table1[[#This Row],[Land Value]])*('General Input Sheet'!$G$38/'General Input Sheet'!$G$43),Table1[[#This Row],[Total Construction Cost ($)]]+Table1[[#This Row],[Land Value]]),0)</f>
        <v>3733177</v>
      </c>
      <c r="P2514" s="123" t="str" cm="1">
        <f t="array" ref="P2514">_xlfn.IFS(Table1[[#This Row],[Asset Class]]&lt;&gt;"Local","y",P$11=$E2514,"y",Table1[[#This Row],[Asset Class]]="Local","")</f>
        <v>y</v>
      </c>
      <c r="Q2514" s="86" t="str" cm="1">
        <f t="array" ref="Q2514">_xlfn.IFS(Table1[[#This Row],[Asset Class]]&lt;&gt;"Local","y",Q$11=$E2514,"y",Table1[[#This Row],[Asset Class]]="Local","")</f>
        <v>y</v>
      </c>
      <c r="R2514" s="86" t="str" cm="1">
        <f t="array" ref="R2514">_xlfn.IFS(Table1[[#This Row],[Asset Class]]&lt;&gt;"Local","y",R$11=$E2514,"y",Table1[[#This Row],[Asset Class]]="Local","")</f>
        <v>y</v>
      </c>
      <c r="S2514" s="341" t="str" cm="1">
        <f t="array" ref="S2514">_xlfn.IFS(Table1[[#This Row],[Asset Class]]&lt;&gt;"Local","y",S$11=$E2514,"y",Table1[[#This Row],[Asset Class]]="Local","")</f>
        <v>y</v>
      </c>
      <c r="T2514" s="50"/>
      <c r="U2514" s="95">
        <f>IF(Table1[[#This Row],[Asset Class]]&lt;&gt;"Local",0.25,IF(P2514="y",1,""))</f>
        <v>0.25</v>
      </c>
      <c r="V2514" s="415">
        <f>IF(Table1[[#This Row],[Asset Class]]&lt;&gt;"Local",0.25,IF(Q2514="y",1,""))</f>
        <v>0.25</v>
      </c>
      <c r="W2514" s="415">
        <f>IF(Table1[[#This Row],[Asset Class]]&lt;&gt;"Local",0.25,IF(R2514="y",1,""))</f>
        <v>0.25</v>
      </c>
      <c r="X2514" s="415">
        <f>IF(Table1[[#This Row],[Asset Class]]&lt;&gt;"Local",0.25,IF(S2514="y",1,""))</f>
        <v>0.25</v>
      </c>
      <c r="Y2514" s="95">
        <f t="shared" si="234"/>
        <v>1</v>
      </c>
      <c r="Z2514" s="50"/>
      <c r="AA2514" s="257">
        <f t="shared" si="235"/>
        <v>933294.25</v>
      </c>
      <c r="AB2514" s="258">
        <f t="shared" si="236"/>
        <v>933294.25</v>
      </c>
      <c r="AC2514" s="258">
        <f t="shared" si="237"/>
        <v>933294.25</v>
      </c>
      <c r="AD2514" s="258">
        <f t="shared" si="238"/>
        <v>933294.25</v>
      </c>
      <c r="AE2514" s="259">
        <f t="shared" si="239"/>
        <v>3733177</v>
      </c>
    </row>
    <row r="2515" spans="1:31">
      <c r="A2515" s="26"/>
      <c r="B2515" s="210" t="s">
        <v>4412</v>
      </c>
      <c r="C2515" s="211" t="s">
        <v>4413</v>
      </c>
      <c r="D2515" s="211" t="s">
        <v>111</v>
      </c>
      <c r="E2515" s="211" t="s">
        <v>143</v>
      </c>
      <c r="F2515" s="241" t="s">
        <v>103</v>
      </c>
      <c r="G2515" s="357">
        <v>0.5</v>
      </c>
      <c r="H2515" s="360">
        <v>3015.312134695469</v>
      </c>
      <c r="I2515" s="365">
        <v>115.6419902144599</v>
      </c>
      <c r="J2515" s="332">
        <f>Table1[[#This Row],[Embellishment Area (m2)]]*Table1[[#This Row],[Construction Unit Rate ($/m)]]*Table1[[#This Row],[Embellishment Area Factor]]</f>
        <v>174348.34818699781</v>
      </c>
      <c r="K2515" s="246">
        <v>0</v>
      </c>
      <c r="L2515" s="337">
        <v>85.331826959272703</v>
      </c>
      <c r="M2515" s="88">
        <f>Table1[[#This Row],[Size of land (m2)]]*Table1[[#This Row],[Land Unit Rate ($/m2)]]</f>
        <v>0</v>
      </c>
      <c r="N2515" s="244">
        <v>2021</v>
      </c>
      <c r="O2515" s="88">
        <f>ROUND(IF(Table1[[#This Row],[Valuation Year]]=2016,(Table1[[#This Row],[Total Construction Cost ($)]]+Table1[[#This Row],[Land Value]])*('General Input Sheet'!$G$38/'General Input Sheet'!$G$43),Table1[[#This Row],[Total Construction Cost ($)]]+Table1[[#This Row],[Land Value]]),0)</f>
        <v>174348</v>
      </c>
      <c r="P2515" s="123" t="str" cm="1">
        <f t="array" ref="P2515">_xlfn.IFS(Table1[[#This Row],[Asset Class]]&lt;&gt;"Local","y",P$11=$E2515,"y",Table1[[#This Row],[Asset Class]]="Local","")</f>
        <v/>
      </c>
      <c r="Q2515" s="86" t="str" cm="1">
        <f t="array" ref="Q2515">_xlfn.IFS(Table1[[#This Row],[Asset Class]]&lt;&gt;"Local","y",Q$11=$E2515,"y",Table1[[#This Row],[Asset Class]]="Local","")</f>
        <v>y</v>
      </c>
      <c r="R2515" s="86" t="str" cm="1">
        <f t="array" ref="R2515">_xlfn.IFS(Table1[[#This Row],[Asset Class]]&lt;&gt;"Local","y",R$11=$E2515,"y",Table1[[#This Row],[Asset Class]]="Local","")</f>
        <v/>
      </c>
      <c r="S2515" s="341" t="str" cm="1">
        <f t="array" ref="S2515">_xlfn.IFS(Table1[[#This Row],[Asset Class]]&lt;&gt;"Local","y",S$11=$E2515,"y",Table1[[#This Row],[Asset Class]]="Local","")</f>
        <v/>
      </c>
      <c r="T2515" s="50"/>
      <c r="U2515" s="95" t="str">
        <f>IF(Table1[[#This Row],[Asset Class]]&lt;&gt;"Local",0.25,IF(P2515="y",1,""))</f>
        <v/>
      </c>
      <c r="V2515" s="415">
        <f>IF(Table1[[#This Row],[Asset Class]]&lt;&gt;"Local",0.25,IF(Q2515="y",1,""))</f>
        <v>1</v>
      </c>
      <c r="W2515" s="415" t="str">
        <f>IF(Table1[[#This Row],[Asset Class]]&lt;&gt;"Local",0.25,IF(R2515="y",1,""))</f>
        <v/>
      </c>
      <c r="X2515" s="415" t="str">
        <f>IF(Table1[[#This Row],[Asset Class]]&lt;&gt;"Local",0.25,IF(S2515="y",1,""))</f>
        <v/>
      </c>
      <c r="Y2515" s="95">
        <f t="shared" si="234"/>
        <v>1</v>
      </c>
      <c r="Z2515" s="50"/>
      <c r="AA2515" s="257" t="str">
        <f t="shared" si="235"/>
        <v/>
      </c>
      <c r="AB2515" s="258">
        <f t="shared" si="236"/>
        <v>174348</v>
      </c>
      <c r="AC2515" s="258" t="str">
        <f t="shared" si="237"/>
        <v/>
      </c>
      <c r="AD2515" s="258" t="str">
        <f t="shared" si="238"/>
        <v/>
      </c>
      <c r="AE2515" s="259">
        <f t="shared" si="239"/>
        <v>174348</v>
      </c>
    </row>
    <row r="2516" spans="1:31">
      <c r="A2516" s="26"/>
      <c r="B2516" s="210" t="s">
        <v>4412</v>
      </c>
      <c r="C2516" s="211" t="s">
        <v>4414</v>
      </c>
      <c r="D2516" s="211" t="s">
        <v>111</v>
      </c>
      <c r="E2516" s="211" t="s">
        <v>143</v>
      </c>
      <c r="F2516" s="241" t="s">
        <v>103</v>
      </c>
      <c r="G2516" s="357">
        <v>0.5</v>
      </c>
      <c r="H2516" s="360">
        <v>19402.409438375289</v>
      </c>
      <c r="I2516" s="365">
        <v>115.6419902144599</v>
      </c>
      <c r="J2516" s="332">
        <f>Table1[[#This Row],[Embellishment Area (m2)]]*Table1[[#This Row],[Construction Unit Rate ($/m)]]*Table1[[#This Row],[Embellishment Area Factor]]</f>
        <v>1121866.6212047697</v>
      </c>
      <c r="K2516" s="246">
        <v>0</v>
      </c>
      <c r="L2516" s="337">
        <v>85.331826959272703</v>
      </c>
      <c r="M2516" s="88">
        <f>Table1[[#This Row],[Size of land (m2)]]*Table1[[#This Row],[Land Unit Rate ($/m2)]]</f>
        <v>0</v>
      </c>
      <c r="N2516" s="244">
        <v>2021</v>
      </c>
      <c r="O2516" s="88">
        <f>ROUND(IF(Table1[[#This Row],[Valuation Year]]=2016,(Table1[[#This Row],[Total Construction Cost ($)]]+Table1[[#This Row],[Land Value]])*('General Input Sheet'!$G$38/'General Input Sheet'!$G$43),Table1[[#This Row],[Total Construction Cost ($)]]+Table1[[#This Row],[Land Value]]),0)</f>
        <v>1121867</v>
      </c>
      <c r="P2516" s="123" t="str" cm="1">
        <f t="array" ref="P2516">_xlfn.IFS(Table1[[#This Row],[Asset Class]]&lt;&gt;"Local","y",P$11=$E2516,"y",Table1[[#This Row],[Asset Class]]="Local","")</f>
        <v/>
      </c>
      <c r="Q2516" s="86" t="str" cm="1">
        <f t="array" ref="Q2516">_xlfn.IFS(Table1[[#This Row],[Asset Class]]&lt;&gt;"Local","y",Q$11=$E2516,"y",Table1[[#This Row],[Asset Class]]="Local","")</f>
        <v>y</v>
      </c>
      <c r="R2516" s="86" t="str" cm="1">
        <f t="array" ref="R2516">_xlfn.IFS(Table1[[#This Row],[Asset Class]]&lt;&gt;"Local","y",R$11=$E2516,"y",Table1[[#This Row],[Asset Class]]="Local","")</f>
        <v/>
      </c>
      <c r="S2516" s="341" t="str" cm="1">
        <f t="array" ref="S2516">_xlfn.IFS(Table1[[#This Row],[Asset Class]]&lt;&gt;"Local","y",S$11=$E2516,"y",Table1[[#This Row],[Asset Class]]="Local","")</f>
        <v/>
      </c>
      <c r="T2516" s="50"/>
      <c r="U2516" s="95" t="str">
        <f>IF(Table1[[#This Row],[Asset Class]]&lt;&gt;"Local",0.25,IF(P2516="y",1,""))</f>
        <v/>
      </c>
      <c r="V2516" s="415">
        <f>IF(Table1[[#This Row],[Asset Class]]&lt;&gt;"Local",0.25,IF(Q2516="y",1,""))</f>
        <v>1</v>
      </c>
      <c r="W2516" s="415" t="str">
        <f>IF(Table1[[#This Row],[Asset Class]]&lt;&gt;"Local",0.25,IF(R2516="y",1,""))</f>
        <v/>
      </c>
      <c r="X2516" s="415" t="str">
        <f>IF(Table1[[#This Row],[Asset Class]]&lt;&gt;"Local",0.25,IF(S2516="y",1,""))</f>
        <v/>
      </c>
      <c r="Y2516" s="95">
        <f t="shared" si="234"/>
        <v>1</v>
      </c>
      <c r="Z2516" s="50"/>
      <c r="AA2516" s="257" t="str">
        <f t="shared" si="235"/>
        <v/>
      </c>
      <c r="AB2516" s="258">
        <f t="shared" si="236"/>
        <v>1121867</v>
      </c>
      <c r="AC2516" s="258" t="str">
        <f t="shared" si="237"/>
        <v/>
      </c>
      <c r="AD2516" s="258" t="str">
        <f t="shared" si="238"/>
        <v/>
      </c>
      <c r="AE2516" s="259">
        <f t="shared" si="239"/>
        <v>1121867</v>
      </c>
    </row>
    <row r="2517" spans="1:31">
      <c r="A2517" s="26"/>
      <c r="B2517" s="210" t="s">
        <v>4412</v>
      </c>
      <c r="C2517" s="211" t="s">
        <v>4415</v>
      </c>
      <c r="D2517" s="211" t="s">
        <v>111</v>
      </c>
      <c r="E2517" s="211" t="s">
        <v>143</v>
      </c>
      <c r="F2517" s="241" t="s">
        <v>103</v>
      </c>
      <c r="G2517" s="357">
        <v>0.5</v>
      </c>
      <c r="H2517" s="360">
        <v>20461.273943354267</v>
      </c>
      <c r="I2517" s="365">
        <v>115.6419902144599</v>
      </c>
      <c r="J2517" s="332">
        <f>Table1[[#This Row],[Embellishment Area (m2)]]*Table1[[#This Row],[Construction Unit Rate ($/m)]]*Table1[[#This Row],[Embellishment Area Factor]]</f>
        <v>1183091.2205663787</v>
      </c>
      <c r="K2517" s="246">
        <v>0</v>
      </c>
      <c r="L2517" s="337">
        <v>85.331826959272703</v>
      </c>
      <c r="M2517" s="88">
        <f>Table1[[#This Row],[Size of land (m2)]]*Table1[[#This Row],[Land Unit Rate ($/m2)]]</f>
        <v>0</v>
      </c>
      <c r="N2517" s="244">
        <v>2021</v>
      </c>
      <c r="O2517" s="88">
        <f>ROUND(IF(Table1[[#This Row],[Valuation Year]]=2016,(Table1[[#This Row],[Total Construction Cost ($)]]+Table1[[#This Row],[Land Value]])*('General Input Sheet'!$G$38/'General Input Sheet'!$G$43),Table1[[#This Row],[Total Construction Cost ($)]]+Table1[[#This Row],[Land Value]]),0)</f>
        <v>1183091</v>
      </c>
      <c r="P2517" s="123" t="str" cm="1">
        <f t="array" ref="P2517">_xlfn.IFS(Table1[[#This Row],[Asset Class]]&lt;&gt;"Local","y",P$11=$E2517,"y",Table1[[#This Row],[Asset Class]]="Local","")</f>
        <v/>
      </c>
      <c r="Q2517" s="86" t="str" cm="1">
        <f t="array" ref="Q2517">_xlfn.IFS(Table1[[#This Row],[Asset Class]]&lt;&gt;"Local","y",Q$11=$E2517,"y",Table1[[#This Row],[Asset Class]]="Local","")</f>
        <v>y</v>
      </c>
      <c r="R2517" s="86" t="str" cm="1">
        <f t="array" ref="R2517">_xlfn.IFS(Table1[[#This Row],[Asset Class]]&lt;&gt;"Local","y",R$11=$E2517,"y",Table1[[#This Row],[Asset Class]]="Local","")</f>
        <v/>
      </c>
      <c r="S2517" s="341" t="str" cm="1">
        <f t="array" ref="S2517">_xlfn.IFS(Table1[[#This Row],[Asset Class]]&lt;&gt;"Local","y",S$11=$E2517,"y",Table1[[#This Row],[Asset Class]]="Local","")</f>
        <v/>
      </c>
      <c r="T2517" s="50"/>
      <c r="U2517" s="95" t="str">
        <f>IF(Table1[[#This Row],[Asset Class]]&lt;&gt;"Local",0.25,IF(P2517="y",1,""))</f>
        <v/>
      </c>
      <c r="V2517" s="415">
        <f>IF(Table1[[#This Row],[Asset Class]]&lt;&gt;"Local",0.25,IF(Q2517="y",1,""))</f>
        <v>1</v>
      </c>
      <c r="W2517" s="415" t="str">
        <f>IF(Table1[[#This Row],[Asset Class]]&lt;&gt;"Local",0.25,IF(R2517="y",1,""))</f>
        <v/>
      </c>
      <c r="X2517" s="415" t="str">
        <f>IF(Table1[[#This Row],[Asset Class]]&lt;&gt;"Local",0.25,IF(S2517="y",1,""))</f>
        <v/>
      </c>
      <c r="Y2517" s="95">
        <f t="shared" si="234"/>
        <v>1</v>
      </c>
      <c r="Z2517" s="50"/>
      <c r="AA2517" s="257" t="str">
        <f t="shared" si="235"/>
        <v/>
      </c>
      <c r="AB2517" s="258">
        <f t="shared" si="236"/>
        <v>1183091</v>
      </c>
      <c r="AC2517" s="258" t="str">
        <f t="shared" si="237"/>
        <v/>
      </c>
      <c r="AD2517" s="258" t="str">
        <f t="shared" si="238"/>
        <v/>
      </c>
      <c r="AE2517" s="259">
        <f t="shared" si="239"/>
        <v>1183091</v>
      </c>
    </row>
    <row r="2518" spans="1:31">
      <c r="A2518" s="26"/>
      <c r="B2518" s="210" t="s">
        <v>4416</v>
      </c>
      <c r="C2518" s="211" t="s">
        <v>4417</v>
      </c>
      <c r="D2518" s="211" t="s">
        <v>111</v>
      </c>
      <c r="E2518" s="211" t="s">
        <v>107</v>
      </c>
      <c r="F2518" s="241" t="s">
        <v>108</v>
      </c>
      <c r="G2518" s="357">
        <v>0.5</v>
      </c>
      <c r="H2518" s="360">
        <v>8180.6031009383696</v>
      </c>
      <c r="I2518" s="365">
        <v>111.62041035606889</v>
      </c>
      <c r="J2518" s="332">
        <f>Table1[[#This Row],[Embellishment Area (m2)]]*Table1[[#This Row],[Construction Unit Rate ($/m)]]*Table1[[#This Row],[Embellishment Area Factor]]</f>
        <v>456561.13754343521</v>
      </c>
      <c r="K2518" s="246">
        <v>16361.206201876739</v>
      </c>
      <c r="L2518" s="337">
        <v>66.125722619436161</v>
      </c>
      <c r="M2518" s="88">
        <f>Table1[[#This Row],[Size of land (m2)]]*Table1[[#This Row],[Land Unit Rate ($/m2)]]</f>
        <v>1081896.5830246999</v>
      </c>
      <c r="N2518" s="244">
        <v>2021</v>
      </c>
      <c r="O2518" s="88">
        <f>ROUND(IF(Table1[[#This Row],[Valuation Year]]=2016,(Table1[[#This Row],[Total Construction Cost ($)]]+Table1[[#This Row],[Land Value]])*('General Input Sheet'!$G$38/'General Input Sheet'!$G$43),Table1[[#This Row],[Total Construction Cost ($)]]+Table1[[#This Row],[Land Value]]),0)</f>
        <v>1538458</v>
      </c>
      <c r="P2518" s="123" t="str" cm="1">
        <f t="array" ref="P2518">_xlfn.IFS(Table1[[#This Row],[Asset Class]]&lt;&gt;"Local","y",P$11=$E2518,"y",Table1[[#This Row],[Asset Class]]="Local","")</f>
        <v>y</v>
      </c>
      <c r="Q2518" s="86" t="str" cm="1">
        <f t="array" ref="Q2518">_xlfn.IFS(Table1[[#This Row],[Asset Class]]&lt;&gt;"Local","y",Q$11=$E2518,"y",Table1[[#This Row],[Asset Class]]="Local","")</f>
        <v/>
      </c>
      <c r="R2518" s="86" t="str" cm="1">
        <f t="array" ref="R2518">_xlfn.IFS(Table1[[#This Row],[Asset Class]]&lt;&gt;"Local","y",R$11=$E2518,"y",Table1[[#This Row],[Asset Class]]="Local","")</f>
        <v/>
      </c>
      <c r="S2518" s="341" t="str" cm="1">
        <f t="array" ref="S2518">_xlfn.IFS(Table1[[#This Row],[Asset Class]]&lt;&gt;"Local","y",S$11=$E2518,"y",Table1[[#This Row],[Asset Class]]="Local","")</f>
        <v/>
      </c>
      <c r="T2518" s="50"/>
      <c r="U2518" s="95">
        <f>IF(Table1[[#This Row],[Asset Class]]&lt;&gt;"Local",0.25,IF(P2518="y",1,""))</f>
        <v>1</v>
      </c>
      <c r="V2518" s="415" t="str">
        <f>IF(Table1[[#This Row],[Asset Class]]&lt;&gt;"Local",0.25,IF(Q2518="y",1,""))</f>
        <v/>
      </c>
      <c r="W2518" s="415" t="str">
        <f>IF(Table1[[#This Row],[Asset Class]]&lt;&gt;"Local",0.25,IF(R2518="y",1,""))</f>
        <v/>
      </c>
      <c r="X2518" s="415" t="str">
        <f>IF(Table1[[#This Row],[Asset Class]]&lt;&gt;"Local",0.25,IF(S2518="y",1,""))</f>
        <v/>
      </c>
      <c r="Y2518" s="95">
        <f t="shared" si="234"/>
        <v>1</v>
      </c>
      <c r="Z2518" s="50"/>
      <c r="AA2518" s="257">
        <f t="shared" si="235"/>
        <v>1538458</v>
      </c>
      <c r="AB2518" s="258" t="str">
        <f t="shared" si="236"/>
        <v/>
      </c>
      <c r="AC2518" s="258" t="str">
        <f t="shared" si="237"/>
        <v/>
      </c>
      <c r="AD2518" s="258" t="str">
        <f t="shared" si="238"/>
        <v/>
      </c>
      <c r="AE2518" s="259">
        <f t="shared" si="239"/>
        <v>1538458</v>
      </c>
    </row>
    <row r="2519" spans="1:31">
      <c r="A2519" s="26"/>
      <c r="B2519" s="210" t="s">
        <v>4418</v>
      </c>
      <c r="C2519" s="211" t="s">
        <v>4419</v>
      </c>
      <c r="D2519" s="211" t="s">
        <v>111</v>
      </c>
      <c r="E2519" s="211" t="s">
        <v>107</v>
      </c>
      <c r="F2519" s="241" t="s">
        <v>103</v>
      </c>
      <c r="G2519" s="357">
        <v>0.5</v>
      </c>
      <c r="H2519" s="360">
        <v>3481.0836721729061</v>
      </c>
      <c r="I2519" s="365">
        <v>111.62041035606889</v>
      </c>
      <c r="J2519" s="332">
        <f>Table1[[#This Row],[Embellishment Area (m2)]]*Table1[[#This Row],[Construction Unit Rate ($/m)]]*Table1[[#This Row],[Embellishment Area Factor]]</f>
        <v>194279.99398587548</v>
      </c>
      <c r="K2519" s="246">
        <v>6962.1673443458121</v>
      </c>
      <c r="L2519" s="337">
        <v>66.125722619436161</v>
      </c>
      <c r="M2519" s="88">
        <f>Table1[[#This Row],[Size of land (m2)]]*Table1[[#This Row],[Land Unit Rate ($/m2)]]</f>
        <v>460378.34664230765</v>
      </c>
      <c r="N2519" s="244">
        <v>2021</v>
      </c>
      <c r="O2519" s="88">
        <f>ROUND(IF(Table1[[#This Row],[Valuation Year]]=2016,(Table1[[#This Row],[Total Construction Cost ($)]]+Table1[[#This Row],[Land Value]])*('General Input Sheet'!$G$38/'General Input Sheet'!$G$43),Table1[[#This Row],[Total Construction Cost ($)]]+Table1[[#This Row],[Land Value]]),0)</f>
        <v>654658</v>
      </c>
      <c r="P2519" s="123" t="str" cm="1">
        <f t="array" ref="P2519">_xlfn.IFS(Table1[[#This Row],[Asset Class]]&lt;&gt;"Local","y",P$11=$E2519,"y",Table1[[#This Row],[Asset Class]]="Local","")</f>
        <v>y</v>
      </c>
      <c r="Q2519" s="86" t="str" cm="1">
        <f t="array" ref="Q2519">_xlfn.IFS(Table1[[#This Row],[Asset Class]]&lt;&gt;"Local","y",Q$11=$E2519,"y",Table1[[#This Row],[Asset Class]]="Local","")</f>
        <v/>
      </c>
      <c r="R2519" s="86" t="str" cm="1">
        <f t="array" ref="R2519">_xlfn.IFS(Table1[[#This Row],[Asset Class]]&lt;&gt;"Local","y",R$11=$E2519,"y",Table1[[#This Row],[Asset Class]]="Local","")</f>
        <v/>
      </c>
      <c r="S2519" s="341" t="str" cm="1">
        <f t="array" ref="S2519">_xlfn.IFS(Table1[[#This Row],[Asset Class]]&lt;&gt;"Local","y",S$11=$E2519,"y",Table1[[#This Row],[Asset Class]]="Local","")</f>
        <v/>
      </c>
      <c r="T2519" s="50"/>
      <c r="U2519" s="95">
        <f>IF(Table1[[#This Row],[Asset Class]]&lt;&gt;"Local",0.25,IF(P2519="y",1,""))</f>
        <v>1</v>
      </c>
      <c r="V2519" s="415" t="str">
        <f>IF(Table1[[#This Row],[Asset Class]]&lt;&gt;"Local",0.25,IF(Q2519="y",1,""))</f>
        <v/>
      </c>
      <c r="W2519" s="415" t="str">
        <f>IF(Table1[[#This Row],[Asset Class]]&lt;&gt;"Local",0.25,IF(R2519="y",1,""))</f>
        <v/>
      </c>
      <c r="X2519" s="415" t="str">
        <f>IF(Table1[[#This Row],[Asset Class]]&lt;&gt;"Local",0.25,IF(S2519="y",1,""))</f>
        <v/>
      </c>
      <c r="Y2519" s="95">
        <f t="shared" si="234"/>
        <v>1</v>
      </c>
      <c r="Z2519" s="50"/>
      <c r="AA2519" s="257">
        <f t="shared" si="235"/>
        <v>654658</v>
      </c>
      <c r="AB2519" s="258" t="str">
        <f t="shared" si="236"/>
        <v/>
      </c>
      <c r="AC2519" s="258" t="str">
        <f t="shared" si="237"/>
        <v/>
      </c>
      <c r="AD2519" s="258" t="str">
        <f t="shared" si="238"/>
        <v/>
      </c>
      <c r="AE2519" s="259">
        <f t="shared" si="239"/>
        <v>654658</v>
      </c>
    </row>
    <row r="2520" spans="1:31">
      <c r="A2520" s="26"/>
      <c r="B2520" s="210" t="s">
        <v>4420</v>
      </c>
      <c r="C2520" s="211" t="s">
        <v>4421</v>
      </c>
      <c r="D2520" s="211" t="s">
        <v>111</v>
      </c>
      <c r="E2520" s="211" t="s">
        <v>102</v>
      </c>
      <c r="F2520" s="241" t="s">
        <v>103</v>
      </c>
      <c r="G2520" s="357">
        <v>0.5</v>
      </c>
      <c r="H2520" s="360">
        <v>2704.084475950644</v>
      </c>
      <c r="I2520" s="365">
        <v>143.96305955739601</v>
      </c>
      <c r="J2520" s="332">
        <f>Table1[[#This Row],[Embellishment Area (m2)]]*Table1[[#This Row],[Construction Unit Rate ($/m)]]*Table1[[#This Row],[Embellishment Area Factor]]</f>
        <v>194644.13722975628</v>
      </c>
      <c r="K2520" s="246">
        <v>5408.168951901288</v>
      </c>
      <c r="L2520" s="337">
        <v>39.027494808321961</v>
      </c>
      <c r="M2520" s="88">
        <f>Table1[[#This Row],[Size of land (m2)]]*Table1[[#This Row],[Land Unit Rate ($/m2)]]</f>
        <v>211067.28569285554</v>
      </c>
      <c r="N2520" s="244">
        <v>2021</v>
      </c>
      <c r="O2520" s="88">
        <f>ROUND(IF(Table1[[#This Row],[Valuation Year]]=2016,(Table1[[#This Row],[Total Construction Cost ($)]]+Table1[[#This Row],[Land Value]])*('General Input Sheet'!$G$38/'General Input Sheet'!$G$43),Table1[[#This Row],[Total Construction Cost ($)]]+Table1[[#This Row],[Land Value]]),0)</f>
        <v>405711</v>
      </c>
      <c r="P2520" s="123" t="str" cm="1">
        <f t="array" ref="P2520">_xlfn.IFS(Table1[[#This Row],[Asset Class]]&lt;&gt;"Local","y",P$11=$E2520,"y",Table1[[#This Row],[Asset Class]]="Local","")</f>
        <v/>
      </c>
      <c r="Q2520" s="86" t="str" cm="1">
        <f t="array" ref="Q2520">_xlfn.IFS(Table1[[#This Row],[Asset Class]]&lt;&gt;"Local","y",Q$11=$E2520,"y",Table1[[#This Row],[Asset Class]]="Local","")</f>
        <v/>
      </c>
      <c r="R2520" s="86" t="str" cm="1">
        <f t="array" ref="R2520">_xlfn.IFS(Table1[[#This Row],[Asset Class]]&lt;&gt;"Local","y",R$11=$E2520,"y",Table1[[#This Row],[Asset Class]]="Local","")</f>
        <v>y</v>
      </c>
      <c r="S2520" s="341" t="str" cm="1">
        <f t="array" ref="S2520">_xlfn.IFS(Table1[[#This Row],[Asset Class]]&lt;&gt;"Local","y",S$11=$E2520,"y",Table1[[#This Row],[Asset Class]]="Local","")</f>
        <v/>
      </c>
      <c r="T2520" s="50"/>
      <c r="U2520" s="95" t="str">
        <f>IF(Table1[[#This Row],[Asset Class]]&lt;&gt;"Local",0.25,IF(P2520="y",1,""))</f>
        <v/>
      </c>
      <c r="V2520" s="415" t="str">
        <f>IF(Table1[[#This Row],[Asset Class]]&lt;&gt;"Local",0.25,IF(Q2520="y",1,""))</f>
        <v/>
      </c>
      <c r="W2520" s="415">
        <f>IF(Table1[[#This Row],[Asset Class]]&lt;&gt;"Local",0.25,IF(R2520="y",1,""))</f>
        <v>1</v>
      </c>
      <c r="X2520" s="415" t="str">
        <f>IF(Table1[[#This Row],[Asset Class]]&lt;&gt;"Local",0.25,IF(S2520="y",1,""))</f>
        <v/>
      </c>
      <c r="Y2520" s="95">
        <f t="shared" si="234"/>
        <v>1</v>
      </c>
      <c r="Z2520" s="50"/>
      <c r="AA2520" s="257" t="str">
        <f t="shared" si="235"/>
        <v/>
      </c>
      <c r="AB2520" s="258" t="str">
        <f t="shared" si="236"/>
        <v/>
      </c>
      <c r="AC2520" s="258">
        <f t="shared" si="237"/>
        <v>405711</v>
      </c>
      <c r="AD2520" s="258" t="str">
        <f t="shared" si="238"/>
        <v/>
      </c>
      <c r="AE2520" s="259">
        <f t="shared" si="239"/>
        <v>405711</v>
      </c>
    </row>
    <row r="2521" spans="1:31">
      <c r="A2521" s="26"/>
      <c r="B2521" s="210" t="s">
        <v>4422</v>
      </c>
      <c r="C2521" s="211" t="s">
        <v>4423</v>
      </c>
      <c r="D2521" s="211" t="s">
        <v>111</v>
      </c>
      <c r="E2521" s="211" t="s">
        <v>114</v>
      </c>
      <c r="F2521" s="241" t="s">
        <v>108</v>
      </c>
      <c r="G2521" s="357">
        <v>0.5</v>
      </c>
      <c r="H2521" s="360">
        <v>1810.6897812765515</v>
      </c>
      <c r="I2521" s="365">
        <v>77.371645491830151</v>
      </c>
      <c r="J2521" s="332">
        <f>Table1[[#This Row],[Embellishment Area (m2)]]*Table1[[#This Row],[Construction Unit Rate ($/m)]]*Table1[[#This Row],[Embellishment Area Factor]]</f>
        <v>70048.023926304406</v>
      </c>
      <c r="K2521" s="246">
        <v>3621.3795625531029</v>
      </c>
      <c r="L2521" s="337">
        <v>51.919695325664051</v>
      </c>
      <c r="M2521" s="88">
        <f>Table1[[#This Row],[Size of land (m2)]]*Table1[[#This Row],[Land Unit Rate ($/m2)]]</f>
        <v>188020.92354634366</v>
      </c>
      <c r="N2521" s="244">
        <v>2021</v>
      </c>
      <c r="O2521" s="88">
        <f>ROUND(IF(Table1[[#This Row],[Valuation Year]]=2016,(Table1[[#This Row],[Total Construction Cost ($)]]+Table1[[#This Row],[Land Value]])*('General Input Sheet'!$G$38/'General Input Sheet'!$G$43),Table1[[#This Row],[Total Construction Cost ($)]]+Table1[[#This Row],[Land Value]]),0)</f>
        <v>258069</v>
      </c>
      <c r="P2521" s="123" t="str" cm="1">
        <f t="array" ref="P2521">_xlfn.IFS(Table1[[#This Row],[Asset Class]]&lt;&gt;"Local","y",P$11=$E2521,"y",Table1[[#This Row],[Asset Class]]="Local","")</f>
        <v/>
      </c>
      <c r="Q2521" s="86" t="str" cm="1">
        <f t="array" ref="Q2521">_xlfn.IFS(Table1[[#This Row],[Asset Class]]&lt;&gt;"Local","y",Q$11=$E2521,"y",Table1[[#This Row],[Asset Class]]="Local","")</f>
        <v/>
      </c>
      <c r="R2521" s="86" t="str" cm="1">
        <f t="array" ref="R2521">_xlfn.IFS(Table1[[#This Row],[Asset Class]]&lt;&gt;"Local","y",R$11=$E2521,"y",Table1[[#This Row],[Asset Class]]="Local","")</f>
        <v/>
      </c>
      <c r="S2521" s="341" t="str" cm="1">
        <f t="array" ref="S2521">_xlfn.IFS(Table1[[#This Row],[Asset Class]]&lt;&gt;"Local","y",S$11=$E2521,"y",Table1[[#This Row],[Asset Class]]="Local","")</f>
        <v>y</v>
      </c>
      <c r="T2521" s="50"/>
      <c r="U2521" s="95" t="str">
        <f>IF(Table1[[#This Row],[Asset Class]]&lt;&gt;"Local",0.25,IF(P2521="y",1,""))</f>
        <v/>
      </c>
      <c r="V2521" s="415" t="str">
        <f>IF(Table1[[#This Row],[Asset Class]]&lt;&gt;"Local",0.25,IF(Q2521="y",1,""))</f>
        <v/>
      </c>
      <c r="W2521" s="415" t="str">
        <f>IF(Table1[[#This Row],[Asset Class]]&lt;&gt;"Local",0.25,IF(R2521="y",1,""))</f>
        <v/>
      </c>
      <c r="X2521" s="415">
        <f>IF(Table1[[#This Row],[Asset Class]]&lt;&gt;"Local",0.25,IF(S2521="y",1,""))</f>
        <v>1</v>
      </c>
      <c r="Y2521" s="95">
        <f t="shared" si="234"/>
        <v>1</v>
      </c>
      <c r="Z2521" s="50"/>
      <c r="AA2521" s="257" t="str">
        <f t="shared" si="235"/>
        <v/>
      </c>
      <c r="AB2521" s="258" t="str">
        <f t="shared" si="236"/>
        <v/>
      </c>
      <c r="AC2521" s="258" t="str">
        <f t="shared" si="237"/>
        <v/>
      </c>
      <c r="AD2521" s="258">
        <f t="shared" si="238"/>
        <v>258069</v>
      </c>
      <c r="AE2521" s="259">
        <f t="shared" si="239"/>
        <v>258069</v>
      </c>
    </row>
    <row r="2522" spans="1:31">
      <c r="A2522" s="26"/>
      <c r="B2522" s="210" t="s">
        <v>4424</v>
      </c>
      <c r="C2522" s="211" t="s">
        <v>4425</v>
      </c>
      <c r="D2522" s="211" t="s">
        <v>106</v>
      </c>
      <c r="E2522" s="211" t="s">
        <v>107</v>
      </c>
      <c r="F2522" s="241" t="s">
        <v>103</v>
      </c>
      <c r="G2522" s="357">
        <v>0.5</v>
      </c>
      <c r="H2522" s="360">
        <v>6890.6696299099949</v>
      </c>
      <c r="I2522" s="365">
        <v>295.91815694928124</v>
      </c>
      <c r="J2522" s="332">
        <f>Table1[[#This Row],[Embellishment Area (m2)]]*Table1[[#This Row],[Construction Unit Rate ($/m)]]*Table1[[#This Row],[Embellishment Area Factor]]</f>
        <v>1019537.1285146758</v>
      </c>
      <c r="K2522" s="246">
        <v>13781.33925981999</v>
      </c>
      <c r="L2522" s="337">
        <v>157.26221918381682</v>
      </c>
      <c r="M2522" s="88">
        <f>Table1[[#This Row],[Size of land (m2)]]*Table1[[#This Row],[Land Unit Rate ($/m2)]]</f>
        <v>2167283.9953243514</v>
      </c>
      <c r="N2522" s="244">
        <v>2021</v>
      </c>
      <c r="O2522" s="88">
        <f>ROUND(IF(Table1[[#This Row],[Valuation Year]]=2016,(Table1[[#This Row],[Total Construction Cost ($)]]+Table1[[#This Row],[Land Value]])*('General Input Sheet'!$G$38/'General Input Sheet'!$G$43),Table1[[#This Row],[Total Construction Cost ($)]]+Table1[[#This Row],[Land Value]]),0)</f>
        <v>3186821</v>
      </c>
      <c r="P2522" s="123" t="str" cm="1">
        <f t="array" ref="P2522">_xlfn.IFS(Table1[[#This Row],[Asset Class]]&lt;&gt;"Local","y",P$11=$E2522,"y",Table1[[#This Row],[Asset Class]]="Local","")</f>
        <v>y</v>
      </c>
      <c r="Q2522" s="86" t="str" cm="1">
        <f t="array" ref="Q2522">_xlfn.IFS(Table1[[#This Row],[Asset Class]]&lt;&gt;"Local","y",Q$11=$E2522,"y",Table1[[#This Row],[Asset Class]]="Local","")</f>
        <v>y</v>
      </c>
      <c r="R2522" s="86" t="str" cm="1">
        <f t="array" ref="R2522">_xlfn.IFS(Table1[[#This Row],[Asset Class]]&lt;&gt;"Local","y",R$11=$E2522,"y",Table1[[#This Row],[Asset Class]]="Local","")</f>
        <v>y</v>
      </c>
      <c r="S2522" s="341" t="str" cm="1">
        <f t="array" ref="S2522">_xlfn.IFS(Table1[[#This Row],[Asset Class]]&lt;&gt;"Local","y",S$11=$E2522,"y",Table1[[#This Row],[Asset Class]]="Local","")</f>
        <v>y</v>
      </c>
      <c r="T2522" s="50"/>
      <c r="U2522" s="95">
        <f>IF(Table1[[#This Row],[Asset Class]]&lt;&gt;"Local",0.25,IF(P2522="y",1,""))</f>
        <v>0.25</v>
      </c>
      <c r="V2522" s="415">
        <f>IF(Table1[[#This Row],[Asset Class]]&lt;&gt;"Local",0.25,IF(Q2522="y",1,""))</f>
        <v>0.25</v>
      </c>
      <c r="W2522" s="415">
        <f>IF(Table1[[#This Row],[Asset Class]]&lt;&gt;"Local",0.25,IF(R2522="y",1,""))</f>
        <v>0.25</v>
      </c>
      <c r="X2522" s="415">
        <f>IF(Table1[[#This Row],[Asset Class]]&lt;&gt;"Local",0.25,IF(S2522="y",1,""))</f>
        <v>0.25</v>
      </c>
      <c r="Y2522" s="95">
        <f t="shared" si="234"/>
        <v>1</v>
      </c>
      <c r="Z2522" s="50"/>
      <c r="AA2522" s="257">
        <f t="shared" si="235"/>
        <v>796705.25</v>
      </c>
      <c r="AB2522" s="258">
        <f t="shared" si="236"/>
        <v>796705.25</v>
      </c>
      <c r="AC2522" s="258">
        <f t="shared" si="237"/>
        <v>796705.25</v>
      </c>
      <c r="AD2522" s="258">
        <f t="shared" si="238"/>
        <v>796705.25</v>
      </c>
      <c r="AE2522" s="259">
        <f t="shared" si="239"/>
        <v>3186821</v>
      </c>
    </row>
    <row r="2523" spans="1:31">
      <c r="A2523" s="26"/>
      <c r="B2523" s="210" t="s">
        <v>4426</v>
      </c>
      <c r="C2523" s="211" t="s">
        <v>4427</v>
      </c>
      <c r="D2523" s="211" t="s">
        <v>111</v>
      </c>
      <c r="E2523" s="211" t="s">
        <v>114</v>
      </c>
      <c r="F2523" s="241" t="s">
        <v>103</v>
      </c>
      <c r="G2523" s="357">
        <v>0.5</v>
      </c>
      <c r="H2523" s="360">
        <v>9644.4247498928144</v>
      </c>
      <c r="I2523" s="365">
        <v>77.371645491830151</v>
      </c>
      <c r="J2523" s="332">
        <f>Table1[[#This Row],[Embellishment Area (m2)]]*Table1[[#This Row],[Construction Unit Rate ($/m)]]*Table1[[#This Row],[Embellishment Area Factor]]</f>
        <v>373102.50636066974</v>
      </c>
      <c r="K2523" s="246">
        <v>19288.849499785629</v>
      </c>
      <c r="L2523" s="337">
        <v>51.919695325664051</v>
      </c>
      <c r="M2523" s="88">
        <f>Table1[[#This Row],[Size of land (m2)]]*Table1[[#This Row],[Land Unit Rate ($/m2)]]</f>
        <v>1001471.1892114573</v>
      </c>
      <c r="N2523" s="244">
        <v>2021</v>
      </c>
      <c r="O2523" s="88">
        <f>ROUND(IF(Table1[[#This Row],[Valuation Year]]=2016,(Table1[[#This Row],[Total Construction Cost ($)]]+Table1[[#This Row],[Land Value]])*('General Input Sheet'!$G$38/'General Input Sheet'!$G$43),Table1[[#This Row],[Total Construction Cost ($)]]+Table1[[#This Row],[Land Value]]),0)</f>
        <v>1374574</v>
      </c>
      <c r="P2523" s="123" t="str" cm="1">
        <f t="array" ref="P2523">_xlfn.IFS(Table1[[#This Row],[Asset Class]]&lt;&gt;"Local","y",P$11=$E2523,"y",Table1[[#This Row],[Asset Class]]="Local","")</f>
        <v/>
      </c>
      <c r="Q2523" s="86" t="str" cm="1">
        <f t="array" ref="Q2523">_xlfn.IFS(Table1[[#This Row],[Asset Class]]&lt;&gt;"Local","y",Q$11=$E2523,"y",Table1[[#This Row],[Asset Class]]="Local","")</f>
        <v/>
      </c>
      <c r="R2523" s="86" t="str" cm="1">
        <f t="array" ref="R2523">_xlfn.IFS(Table1[[#This Row],[Asset Class]]&lt;&gt;"Local","y",R$11=$E2523,"y",Table1[[#This Row],[Asset Class]]="Local","")</f>
        <v/>
      </c>
      <c r="S2523" s="341" t="str" cm="1">
        <f t="array" ref="S2523">_xlfn.IFS(Table1[[#This Row],[Asset Class]]&lt;&gt;"Local","y",S$11=$E2523,"y",Table1[[#This Row],[Asset Class]]="Local","")</f>
        <v>y</v>
      </c>
      <c r="T2523" s="50"/>
      <c r="U2523" s="95" t="str">
        <f>IF(Table1[[#This Row],[Asset Class]]&lt;&gt;"Local",0.25,IF(P2523="y",1,""))</f>
        <v/>
      </c>
      <c r="V2523" s="415" t="str">
        <f>IF(Table1[[#This Row],[Asset Class]]&lt;&gt;"Local",0.25,IF(Q2523="y",1,""))</f>
        <v/>
      </c>
      <c r="W2523" s="415" t="str">
        <f>IF(Table1[[#This Row],[Asset Class]]&lt;&gt;"Local",0.25,IF(R2523="y",1,""))</f>
        <v/>
      </c>
      <c r="X2523" s="415">
        <f>IF(Table1[[#This Row],[Asset Class]]&lt;&gt;"Local",0.25,IF(S2523="y",1,""))</f>
        <v>1</v>
      </c>
      <c r="Y2523" s="95">
        <f t="shared" si="234"/>
        <v>1</v>
      </c>
      <c r="Z2523" s="50"/>
      <c r="AA2523" s="257" t="str">
        <f t="shared" si="235"/>
        <v/>
      </c>
      <c r="AB2523" s="258" t="str">
        <f t="shared" si="236"/>
        <v/>
      </c>
      <c r="AC2523" s="258" t="str">
        <f t="shared" si="237"/>
        <v/>
      </c>
      <c r="AD2523" s="258">
        <f t="shared" si="238"/>
        <v>1374574</v>
      </c>
      <c r="AE2523" s="259">
        <f t="shared" si="239"/>
        <v>1374574</v>
      </c>
    </row>
    <row r="2524" spans="1:31">
      <c r="A2524" s="26"/>
      <c r="B2524" s="210" t="s">
        <v>4428</v>
      </c>
      <c r="C2524" s="211" t="s">
        <v>4429</v>
      </c>
      <c r="D2524" s="211" t="s">
        <v>111</v>
      </c>
      <c r="E2524" s="211" t="s">
        <v>107</v>
      </c>
      <c r="F2524" s="241" t="s">
        <v>103</v>
      </c>
      <c r="G2524" s="357">
        <v>0.5</v>
      </c>
      <c r="H2524" s="360">
        <v>1422.6046485007309</v>
      </c>
      <c r="I2524" s="365">
        <v>111.62041035606889</v>
      </c>
      <c r="J2524" s="332">
        <f>Table1[[#This Row],[Embellishment Area (m2)]]*Table1[[#This Row],[Construction Unit Rate ($/m)]]*Table1[[#This Row],[Embellishment Area Factor]]</f>
        <v>79395.857320051364</v>
      </c>
      <c r="K2524" s="246">
        <v>2845.2092970014619</v>
      </c>
      <c r="L2524" s="337">
        <v>66.125722619436161</v>
      </c>
      <c r="M2524" s="88">
        <f>Table1[[#This Row],[Size of land (m2)]]*Table1[[#This Row],[Land Unit Rate ($/m2)]]</f>
        <v>188141.52076775962</v>
      </c>
      <c r="N2524" s="244">
        <v>2021</v>
      </c>
      <c r="O2524" s="88">
        <f>ROUND(IF(Table1[[#This Row],[Valuation Year]]=2016,(Table1[[#This Row],[Total Construction Cost ($)]]+Table1[[#This Row],[Land Value]])*('General Input Sheet'!$G$38/'General Input Sheet'!$G$43),Table1[[#This Row],[Total Construction Cost ($)]]+Table1[[#This Row],[Land Value]]),0)</f>
        <v>267537</v>
      </c>
      <c r="P2524" s="123" t="str" cm="1">
        <f t="array" ref="P2524">_xlfn.IFS(Table1[[#This Row],[Asset Class]]&lt;&gt;"Local","y",P$11=$E2524,"y",Table1[[#This Row],[Asset Class]]="Local","")</f>
        <v>y</v>
      </c>
      <c r="Q2524" s="86" t="str" cm="1">
        <f t="array" ref="Q2524">_xlfn.IFS(Table1[[#This Row],[Asset Class]]&lt;&gt;"Local","y",Q$11=$E2524,"y",Table1[[#This Row],[Asset Class]]="Local","")</f>
        <v/>
      </c>
      <c r="R2524" s="86" t="str" cm="1">
        <f t="array" ref="R2524">_xlfn.IFS(Table1[[#This Row],[Asset Class]]&lt;&gt;"Local","y",R$11=$E2524,"y",Table1[[#This Row],[Asset Class]]="Local","")</f>
        <v/>
      </c>
      <c r="S2524" s="341" t="str" cm="1">
        <f t="array" ref="S2524">_xlfn.IFS(Table1[[#This Row],[Asset Class]]&lt;&gt;"Local","y",S$11=$E2524,"y",Table1[[#This Row],[Asset Class]]="Local","")</f>
        <v/>
      </c>
      <c r="T2524" s="50"/>
      <c r="U2524" s="95">
        <f>IF(Table1[[#This Row],[Asset Class]]&lt;&gt;"Local",0.25,IF(P2524="y",1,""))</f>
        <v>1</v>
      </c>
      <c r="V2524" s="415" t="str">
        <f>IF(Table1[[#This Row],[Asset Class]]&lt;&gt;"Local",0.25,IF(Q2524="y",1,""))</f>
        <v/>
      </c>
      <c r="W2524" s="415" t="str">
        <f>IF(Table1[[#This Row],[Asset Class]]&lt;&gt;"Local",0.25,IF(R2524="y",1,""))</f>
        <v/>
      </c>
      <c r="X2524" s="415" t="str">
        <f>IF(Table1[[#This Row],[Asset Class]]&lt;&gt;"Local",0.25,IF(S2524="y",1,""))</f>
        <v/>
      </c>
      <c r="Y2524" s="95">
        <f t="shared" si="234"/>
        <v>1</v>
      </c>
      <c r="Z2524" s="50"/>
      <c r="AA2524" s="257">
        <f t="shared" si="235"/>
        <v>267537</v>
      </c>
      <c r="AB2524" s="258" t="str">
        <f t="shared" si="236"/>
        <v/>
      </c>
      <c r="AC2524" s="258" t="str">
        <f t="shared" si="237"/>
        <v/>
      </c>
      <c r="AD2524" s="258" t="str">
        <f t="shared" si="238"/>
        <v/>
      </c>
      <c r="AE2524" s="259">
        <f t="shared" si="239"/>
        <v>267537</v>
      </c>
    </row>
    <row r="2525" spans="1:31">
      <c r="A2525" s="26"/>
      <c r="B2525" s="210" t="s">
        <v>4430</v>
      </c>
      <c r="C2525" s="211" t="s">
        <v>4431</v>
      </c>
      <c r="D2525" s="211" t="s">
        <v>106</v>
      </c>
      <c r="E2525" s="211" t="s">
        <v>107</v>
      </c>
      <c r="F2525" s="241" t="s">
        <v>108</v>
      </c>
      <c r="G2525" s="357">
        <v>0.5</v>
      </c>
      <c r="H2525" s="360">
        <v>316.65359170829879</v>
      </c>
      <c r="I2525" s="365">
        <v>295.91815694928124</v>
      </c>
      <c r="J2525" s="332">
        <f>Table1[[#This Row],[Embellishment Area (m2)]]*Table1[[#This Row],[Construction Unit Rate ($/m)]]*Table1[[#This Row],[Embellishment Area Factor]]</f>
        <v>46851.773624844995</v>
      </c>
      <c r="K2525" s="246">
        <v>633.30718341659758</v>
      </c>
      <c r="L2525" s="337">
        <v>157.26221918381682</v>
      </c>
      <c r="M2525" s="88">
        <f>Table1[[#This Row],[Size of land (m2)]]*Table1[[#This Row],[Land Unit Rate ($/m2)]]</f>
        <v>99595.293089146653</v>
      </c>
      <c r="N2525" s="244">
        <v>2021</v>
      </c>
      <c r="O2525" s="88">
        <f>ROUND(IF(Table1[[#This Row],[Valuation Year]]=2016,(Table1[[#This Row],[Total Construction Cost ($)]]+Table1[[#This Row],[Land Value]])*('General Input Sheet'!$G$38/'General Input Sheet'!$G$43),Table1[[#This Row],[Total Construction Cost ($)]]+Table1[[#This Row],[Land Value]]),0)</f>
        <v>146447</v>
      </c>
      <c r="P2525" s="123" t="str" cm="1">
        <f t="array" ref="P2525">_xlfn.IFS(Table1[[#This Row],[Asset Class]]&lt;&gt;"Local","y",P$11=$E2525,"y",Table1[[#This Row],[Asset Class]]="Local","")</f>
        <v>y</v>
      </c>
      <c r="Q2525" s="86" t="str" cm="1">
        <f t="array" ref="Q2525">_xlfn.IFS(Table1[[#This Row],[Asset Class]]&lt;&gt;"Local","y",Q$11=$E2525,"y",Table1[[#This Row],[Asset Class]]="Local","")</f>
        <v>y</v>
      </c>
      <c r="R2525" s="86" t="str" cm="1">
        <f t="array" ref="R2525">_xlfn.IFS(Table1[[#This Row],[Asset Class]]&lt;&gt;"Local","y",R$11=$E2525,"y",Table1[[#This Row],[Asset Class]]="Local","")</f>
        <v>y</v>
      </c>
      <c r="S2525" s="341" t="str" cm="1">
        <f t="array" ref="S2525">_xlfn.IFS(Table1[[#This Row],[Asset Class]]&lt;&gt;"Local","y",S$11=$E2525,"y",Table1[[#This Row],[Asset Class]]="Local","")</f>
        <v>y</v>
      </c>
      <c r="T2525" s="50"/>
      <c r="U2525" s="95">
        <f>IF(Table1[[#This Row],[Asset Class]]&lt;&gt;"Local",0.25,IF(P2525="y",1,""))</f>
        <v>0.25</v>
      </c>
      <c r="V2525" s="415">
        <f>IF(Table1[[#This Row],[Asset Class]]&lt;&gt;"Local",0.25,IF(Q2525="y",1,""))</f>
        <v>0.25</v>
      </c>
      <c r="W2525" s="415">
        <f>IF(Table1[[#This Row],[Asset Class]]&lt;&gt;"Local",0.25,IF(R2525="y",1,""))</f>
        <v>0.25</v>
      </c>
      <c r="X2525" s="415">
        <f>IF(Table1[[#This Row],[Asset Class]]&lt;&gt;"Local",0.25,IF(S2525="y",1,""))</f>
        <v>0.25</v>
      </c>
      <c r="Y2525" s="95">
        <f t="shared" si="234"/>
        <v>1</v>
      </c>
      <c r="Z2525" s="50"/>
      <c r="AA2525" s="257">
        <f t="shared" si="235"/>
        <v>36611.75</v>
      </c>
      <c r="AB2525" s="258">
        <f t="shared" si="236"/>
        <v>36611.75</v>
      </c>
      <c r="AC2525" s="258">
        <f t="shared" si="237"/>
        <v>36611.75</v>
      </c>
      <c r="AD2525" s="258">
        <f t="shared" si="238"/>
        <v>36611.75</v>
      </c>
      <c r="AE2525" s="259">
        <f t="shared" si="239"/>
        <v>146447</v>
      </c>
    </row>
    <row r="2526" spans="1:31">
      <c r="A2526" s="26"/>
      <c r="B2526" s="210" t="s">
        <v>4430</v>
      </c>
      <c r="C2526" s="211" t="s">
        <v>4432</v>
      </c>
      <c r="D2526" s="211" t="s">
        <v>106</v>
      </c>
      <c r="E2526" s="211" t="s">
        <v>107</v>
      </c>
      <c r="F2526" s="241" t="s">
        <v>108</v>
      </c>
      <c r="G2526" s="357">
        <v>0.5</v>
      </c>
      <c r="H2526" s="360">
        <v>867.63302690990952</v>
      </c>
      <c r="I2526" s="365">
        <v>295.91815694928124</v>
      </c>
      <c r="J2526" s="332">
        <f>Table1[[#This Row],[Embellishment Area (m2)]]*Table1[[#This Row],[Construction Unit Rate ($/m)]]*Table1[[#This Row],[Embellishment Area Factor]]</f>
        <v>128374.18311575327</v>
      </c>
      <c r="K2526" s="246">
        <v>1735.266053819819</v>
      </c>
      <c r="L2526" s="337">
        <v>157.26221918381682</v>
      </c>
      <c r="M2526" s="88">
        <f>Table1[[#This Row],[Size of land (m2)]]*Table1[[#This Row],[Land Unit Rate ($/m2)]]</f>
        <v>272891.79049804929</v>
      </c>
      <c r="N2526" s="244">
        <v>2021</v>
      </c>
      <c r="O2526" s="88">
        <f>ROUND(IF(Table1[[#This Row],[Valuation Year]]=2016,(Table1[[#This Row],[Total Construction Cost ($)]]+Table1[[#This Row],[Land Value]])*('General Input Sheet'!$G$38/'General Input Sheet'!$G$43),Table1[[#This Row],[Total Construction Cost ($)]]+Table1[[#This Row],[Land Value]]),0)</f>
        <v>401266</v>
      </c>
      <c r="P2526" s="123" t="str" cm="1">
        <f t="array" ref="P2526">_xlfn.IFS(Table1[[#This Row],[Asset Class]]&lt;&gt;"Local","y",P$11=$E2526,"y",Table1[[#This Row],[Asset Class]]="Local","")</f>
        <v>y</v>
      </c>
      <c r="Q2526" s="86" t="str" cm="1">
        <f t="array" ref="Q2526">_xlfn.IFS(Table1[[#This Row],[Asset Class]]&lt;&gt;"Local","y",Q$11=$E2526,"y",Table1[[#This Row],[Asset Class]]="Local","")</f>
        <v>y</v>
      </c>
      <c r="R2526" s="86" t="str" cm="1">
        <f t="array" ref="R2526">_xlfn.IFS(Table1[[#This Row],[Asset Class]]&lt;&gt;"Local","y",R$11=$E2526,"y",Table1[[#This Row],[Asset Class]]="Local","")</f>
        <v>y</v>
      </c>
      <c r="S2526" s="341" t="str" cm="1">
        <f t="array" ref="S2526">_xlfn.IFS(Table1[[#This Row],[Asset Class]]&lt;&gt;"Local","y",S$11=$E2526,"y",Table1[[#This Row],[Asset Class]]="Local","")</f>
        <v>y</v>
      </c>
      <c r="T2526" s="50"/>
      <c r="U2526" s="95">
        <f>IF(Table1[[#This Row],[Asset Class]]&lt;&gt;"Local",0.25,IF(P2526="y",1,""))</f>
        <v>0.25</v>
      </c>
      <c r="V2526" s="415">
        <f>IF(Table1[[#This Row],[Asset Class]]&lt;&gt;"Local",0.25,IF(Q2526="y",1,""))</f>
        <v>0.25</v>
      </c>
      <c r="W2526" s="415">
        <f>IF(Table1[[#This Row],[Asset Class]]&lt;&gt;"Local",0.25,IF(R2526="y",1,""))</f>
        <v>0.25</v>
      </c>
      <c r="X2526" s="415">
        <f>IF(Table1[[#This Row],[Asset Class]]&lt;&gt;"Local",0.25,IF(S2526="y",1,""))</f>
        <v>0.25</v>
      </c>
      <c r="Y2526" s="95">
        <f t="shared" si="234"/>
        <v>1</v>
      </c>
      <c r="Z2526" s="50"/>
      <c r="AA2526" s="257">
        <f t="shared" si="235"/>
        <v>100316.5</v>
      </c>
      <c r="AB2526" s="258">
        <f t="shared" si="236"/>
        <v>100316.5</v>
      </c>
      <c r="AC2526" s="258">
        <f t="shared" si="237"/>
        <v>100316.5</v>
      </c>
      <c r="AD2526" s="258">
        <f t="shared" si="238"/>
        <v>100316.5</v>
      </c>
      <c r="AE2526" s="259">
        <f t="shared" si="239"/>
        <v>401266</v>
      </c>
    </row>
    <row r="2527" spans="1:31">
      <c r="A2527" s="26"/>
      <c r="B2527" s="210" t="s">
        <v>4433</v>
      </c>
      <c r="C2527" s="211" t="s">
        <v>4434</v>
      </c>
      <c r="D2527" s="211" t="s">
        <v>111</v>
      </c>
      <c r="E2527" s="211" t="s">
        <v>143</v>
      </c>
      <c r="F2527" s="241" t="s">
        <v>103</v>
      </c>
      <c r="G2527" s="357">
        <v>0.5</v>
      </c>
      <c r="H2527" s="360">
        <v>546.48060954540347</v>
      </c>
      <c r="I2527" s="365">
        <v>115.6419902144599</v>
      </c>
      <c r="J2527" s="332">
        <f>Table1[[#This Row],[Embellishment Area (m2)]]*Table1[[#This Row],[Construction Unit Rate ($/m)]]*Table1[[#This Row],[Embellishment Area Factor]]</f>
        <v>31598.052650720812</v>
      </c>
      <c r="K2527" s="246">
        <v>1092.9612190908069</v>
      </c>
      <c r="L2527" s="337">
        <v>85.331826959272703</v>
      </c>
      <c r="M2527" s="88">
        <f>Table1[[#This Row],[Size of land (m2)]]*Table1[[#This Row],[Land Unit Rate ($/m2)]]</f>
        <v>93264.377620652478</v>
      </c>
      <c r="N2527" s="244">
        <v>2021</v>
      </c>
      <c r="O2527" s="88">
        <f>ROUND(IF(Table1[[#This Row],[Valuation Year]]=2016,(Table1[[#This Row],[Total Construction Cost ($)]]+Table1[[#This Row],[Land Value]])*('General Input Sheet'!$G$38/'General Input Sheet'!$G$43),Table1[[#This Row],[Total Construction Cost ($)]]+Table1[[#This Row],[Land Value]]),0)</f>
        <v>124862</v>
      </c>
      <c r="P2527" s="123" t="str" cm="1">
        <f t="array" ref="P2527">_xlfn.IFS(Table1[[#This Row],[Asset Class]]&lt;&gt;"Local","y",P$11=$E2527,"y",Table1[[#This Row],[Asset Class]]="Local","")</f>
        <v/>
      </c>
      <c r="Q2527" s="86" t="str" cm="1">
        <f t="array" ref="Q2527">_xlfn.IFS(Table1[[#This Row],[Asset Class]]&lt;&gt;"Local","y",Q$11=$E2527,"y",Table1[[#This Row],[Asset Class]]="Local","")</f>
        <v>y</v>
      </c>
      <c r="R2527" s="86" t="str" cm="1">
        <f t="array" ref="R2527">_xlfn.IFS(Table1[[#This Row],[Asset Class]]&lt;&gt;"Local","y",R$11=$E2527,"y",Table1[[#This Row],[Asset Class]]="Local","")</f>
        <v/>
      </c>
      <c r="S2527" s="341" t="str" cm="1">
        <f t="array" ref="S2527">_xlfn.IFS(Table1[[#This Row],[Asset Class]]&lt;&gt;"Local","y",S$11=$E2527,"y",Table1[[#This Row],[Asset Class]]="Local","")</f>
        <v/>
      </c>
      <c r="T2527" s="50"/>
      <c r="U2527" s="95" t="str">
        <f>IF(Table1[[#This Row],[Asset Class]]&lt;&gt;"Local",0.25,IF(P2527="y",1,""))</f>
        <v/>
      </c>
      <c r="V2527" s="415">
        <f>IF(Table1[[#This Row],[Asset Class]]&lt;&gt;"Local",0.25,IF(Q2527="y",1,""))</f>
        <v>1</v>
      </c>
      <c r="W2527" s="415" t="str">
        <f>IF(Table1[[#This Row],[Asset Class]]&lt;&gt;"Local",0.25,IF(R2527="y",1,""))</f>
        <v/>
      </c>
      <c r="X2527" s="415" t="str">
        <f>IF(Table1[[#This Row],[Asset Class]]&lt;&gt;"Local",0.25,IF(S2527="y",1,""))</f>
        <v/>
      </c>
      <c r="Y2527" s="95">
        <f t="shared" si="234"/>
        <v>1</v>
      </c>
      <c r="Z2527" s="50"/>
      <c r="AA2527" s="257" t="str">
        <f t="shared" si="235"/>
        <v/>
      </c>
      <c r="AB2527" s="258">
        <f t="shared" si="236"/>
        <v>124862</v>
      </c>
      <c r="AC2527" s="258" t="str">
        <f t="shared" si="237"/>
        <v/>
      </c>
      <c r="AD2527" s="258" t="str">
        <f t="shared" si="238"/>
        <v/>
      </c>
      <c r="AE2527" s="259">
        <f t="shared" si="239"/>
        <v>124862</v>
      </c>
    </row>
    <row r="2528" spans="1:31">
      <c r="A2528" s="26"/>
      <c r="B2528" s="210" t="s">
        <v>4435</v>
      </c>
      <c r="C2528" s="211" t="s">
        <v>4436</v>
      </c>
      <c r="D2528" s="211" t="s">
        <v>111</v>
      </c>
      <c r="E2528" s="211" t="s">
        <v>102</v>
      </c>
      <c r="F2528" s="241" t="s">
        <v>103</v>
      </c>
      <c r="G2528" s="357">
        <v>0.5</v>
      </c>
      <c r="H2528" s="360">
        <v>15058.424578455215</v>
      </c>
      <c r="I2528" s="365">
        <v>143.96305955739601</v>
      </c>
      <c r="J2528" s="332">
        <f>Table1[[#This Row],[Embellishment Area (m2)]]*Table1[[#This Row],[Construction Unit Rate ($/m)]]*Table1[[#This Row],[Embellishment Area Factor]]</f>
        <v>1083928.437214352</v>
      </c>
      <c r="K2528" s="246">
        <v>30116.84915691043</v>
      </c>
      <c r="L2528" s="337">
        <v>39.027494808321961</v>
      </c>
      <c r="M2528" s="88">
        <f>Table1[[#This Row],[Size of land (m2)]]*Table1[[#This Row],[Land Unit Rate ($/m2)]]</f>
        <v>1175385.1741143374</v>
      </c>
      <c r="N2528" s="244">
        <v>2021</v>
      </c>
      <c r="O2528" s="88">
        <f>ROUND(IF(Table1[[#This Row],[Valuation Year]]=2016,(Table1[[#This Row],[Total Construction Cost ($)]]+Table1[[#This Row],[Land Value]])*('General Input Sheet'!$G$38/'General Input Sheet'!$G$43),Table1[[#This Row],[Total Construction Cost ($)]]+Table1[[#This Row],[Land Value]]),0)</f>
        <v>2259314</v>
      </c>
      <c r="P2528" s="123" t="str" cm="1">
        <f t="array" ref="P2528">_xlfn.IFS(Table1[[#This Row],[Asset Class]]&lt;&gt;"Local","y",P$11=$E2528,"y",Table1[[#This Row],[Asset Class]]="Local","")</f>
        <v/>
      </c>
      <c r="Q2528" s="86" t="str" cm="1">
        <f t="array" ref="Q2528">_xlfn.IFS(Table1[[#This Row],[Asset Class]]&lt;&gt;"Local","y",Q$11=$E2528,"y",Table1[[#This Row],[Asset Class]]="Local","")</f>
        <v/>
      </c>
      <c r="R2528" s="86" t="str" cm="1">
        <f t="array" ref="R2528">_xlfn.IFS(Table1[[#This Row],[Asset Class]]&lt;&gt;"Local","y",R$11=$E2528,"y",Table1[[#This Row],[Asset Class]]="Local","")</f>
        <v>y</v>
      </c>
      <c r="S2528" s="341" t="str" cm="1">
        <f t="array" ref="S2528">_xlfn.IFS(Table1[[#This Row],[Asset Class]]&lt;&gt;"Local","y",S$11=$E2528,"y",Table1[[#This Row],[Asset Class]]="Local","")</f>
        <v/>
      </c>
      <c r="T2528" s="50"/>
      <c r="U2528" s="95" t="str">
        <f>IF(Table1[[#This Row],[Asset Class]]&lt;&gt;"Local",0.25,IF(P2528="y",1,""))</f>
        <v/>
      </c>
      <c r="V2528" s="415" t="str">
        <f>IF(Table1[[#This Row],[Asset Class]]&lt;&gt;"Local",0.25,IF(Q2528="y",1,""))</f>
        <v/>
      </c>
      <c r="W2528" s="415">
        <f>IF(Table1[[#This Row],[Asset Class]]&lt;&gt;"Local",0.25,IF(R2528="y",1,""))</f>
        <v>1</v>
      </c>
      <c r="X2528" s="415" t="str">
        <f>IF(Table1[[#This Row],[Asset Class]]&lt;&gt;"Local",0.25,IF(S2528="y",1,""))</f>
        <v/>
      </c>
      <c r="Y2528" s="95">
        <f t="shared" si="234"/>
        <v>1</v>
      </c>
      <c r="Z2528" s="50"/>
      <c r="AA2528" s="257" t="str">
        <f t="shared" si="235"/>
        <v/>
      </c>
      <c r="AB2528" s="258" t="str">
        <f t="shared" si="236"/>
        <v/>
      </c>
      <c r="AC2528" s="258">
        <f t="shared" si="237"/>
        <v>2259314</v>
      </c>
      <c r="AD2528" s="258" t="str">
        <f t="shared" si="238"/>
        <v/>
      </c>
      <c r="AE2528" s="259">
        <f t="shared" si="239"/>
        <v>2259314</v>
      </c>
    </row>
    <row r="2529" spans="1:31">
      <c r="A2529" s="26"/>
      <c r="B2529" s="210" t="s">
        <v>4437</v>
      </c>
      <c r="C2529" s="211" t="s">
        <v>4438</v>
      </c>
      <c r="D2529" s="211" t="s">
        <v>106</v>
      </c>
      <c r="E2529" s="211" t="s">
        <v>102</v>
      </c>
      <c r="F2529" s="241" t="s">
        <v>103</v>
      </c>
      <c r="G2529" s="357">
        <v>0.5</v>
      </c>
      <c r="H2529" s="360">
        <v>10306.929136554711</v>
      </c>
      <c r="I2529" s="365">
        <v>452.87898632773505</v>
      </c>
      <c r="J2529" s="332">
        <f>Table1[[#This Row],[Embellishment Area (m2)]]*Table1[[#This Row],[Construction Unit Rate ($/m)]]*Table1[[#This Row],[Embellishment Area Factor]]</f>
        <v>2333895.8097573472</v>
      </c>
      <c r="K2529" s="246">
        <v>20613.858273109421</v>
      </c>
      <c r="L2529" s="337">
        <v>140.14546069071523</v>
      </c>
      <c r="M2529" s="88">
        <f>Table1[[#This Row],[Size of land (m2)]]*Table1[[#This Row],[Land Unit Rate ($/m2)]]</f>
        <v>2888938.664298031</v>
      </c>
      <c r="N2529" s="244">
        <v>2021</v>
      </c>
      <c r="O2529" s="88">
        <f>ROUND(IF(Table1[[#This Row],[Valuation Year]]=2016,(Table1[[#This Row],[Total Construction Cost ($)]]+Table1[[#This Row],[Land Value]])*('General Input Sheet'!$G$38/'General Input Sheet'!$G$43),Table1[[#This Row],[Total Construction Cost ($)]]+Table1[[#This Row],[Land Value]]),0)</f>
        <v>5222834</v>
      </c>
      <c r="P2529" s="123" t="str" cm="1">
        <f t="array" ref="P2529">_xlfn.IFS(Table1[[#This Row],[Asset Class]]&lt;&gt;"Local","y",P$11=$E2529,"y",Table1[[#This Row],[Asset Class]]="Local","")</f>
        <v>y</v>
      </c>
      <c r="Q2529" s="86" t="str" cm="1">
        <f t="array" ref="Q2529">_xlfn.IFS(Table1[[#This Row],[Asset Class]]&lt;&gt;"Local","y",Q$11=$E2529,"y",Table1[[#This Row],[Asset Class]]="Local","")</f>
        <v>y</v>
      </c>
      <c r="R2529" s="86" t="str" cm="1">
        <f t="array" ref="R2529">_xlfn.IFS(Table1[[#This Row],[Asset Class]]&lt;&gt;"Local","y",R$11=$E2529,"y",Table1[[#This Row],[Asset Class]]="Local","")</f>
        <v>y</v>
      </c>
      <c r="S2529" s="341" t="str" cm="1">
        <f t="array" ref="S2529">_xlfn.IFS(Table1[[#This Row],[Asset Class]]&lt;&gt;"Local","y",S$11=$E2529,"y",Table1[[#This Row],[Asset Class]]="Local","")</f>
        <v>y</v>
      </c>
      <c r="T2529" s="50"/>
      <c r="U2529" s="95">
        <f>IF(Table1[[#This Row],[Asset Class]]&lt;&gt;"Local",0.25,IF(P2529="y",1,""))</f>
        <v>0.25</v>
      </c>
      <c r="V2529" s="415">
        <f>IF(Table1[[#This Row],[Asset Class]]&lt;&gt;"Local",0.25,IF(Q2529="y",1,""))</f>
        <v>0.25</v>
      </c>
      <c r="W2529" s="415">
        <f>IF(Table1[[#This Row],[Asset Class]]&lt;&gt;"Local",0.25,IF(R2529="y",1,""))</f>
        <v>0.25</v>
      </c>
      <c r="X2529" s="415">
        <f>IF(Table1[[#This Row],[Asset Class]]&lt;&gt;"Local",0.25,IF(S2529="y",1,""))</f>
        <v>0.25</v>
      </c>
      <c r="Y2529" s="95">
        <f t="shared" si="234"/>
        <v>1</v>
      </c>
      <c r="Z2529" s="50"/>
      <c r="AA2529" s="257">
        <f t="shared" si="235"/>
        <v>1305708.5</v>
      </c>
      <c r="AB2529" s="258">
        <f t="shared" si="236"/>
        <v>1305708.5</v>
      </c>
      <c r="AC2529" s="258">
        <f t="shared" si="237"/>
        <v>1305708.5</v>
      </c>
      <c r="AD2529" s="258">
        <f t="shared" si="238"/>
        <v>1305708.5</v>
      </c>
      <c r="AE2529" s="259">
        <f t="shared" si="239"/>
        <v>5222834</v>
      </c>
    </row>
    <row r="2530" spans="1:31">
      <c r="A2530" s="26"/>
      <c r="B2530" s="210" t="s">
        <v>4439</v>
      </c>
      <c r="C2530" s="211" t="s">
        <v>4440</v>
      </c>
      <c r="D2530" s="211" t="s">
        <v>111</v>
      </c>
      <c r="E2530" s="211" t="s">
        <v>102</v>
      </c>
      <c r="F2530" s="241" t="s">
        <v>103</v>
      </c>
      <c r="G2530" s="357">
        <v>0.5</v>
      </c>
      <c r="H2530" s="360">
        <v>1395.6667624440929</v>
      </c>
      <c r="I2530" s="365">
        <v>143.96305955739601</v>
      </c>
      <c r="J2530" s="332">
        <f>Table1[[#This Row],[Embellishment Area (m2)]]*Table1[[#This Row],[Construction Unit Rate ($/m)]]*Table1[[#This Row],[Embellishment Area Factor]]</f>
        <v>100462.22862200851</v>
      </c>
      <c r="K2530" s="246">
        <v>2791.3335248881858</v>
      </c>
      <c r="L2530" s="337">
        <v>39.027494808321961</v>
      </c>
      <c r="M2530" s="88">
        <f>Table1[[#This Row],[Size of land (m2)]]*Table1[[#This Row],[Land Unit Rate ($/m2)]]</f>
        <v>108938.75465086871</v>
      </c>
      <c r="N2530" s="244">
        <v>2021</v>
      </c>
      <c r="O2530" s="88">
        <f>ROUND(IF(Table1[[#This Row],[Valuation Year]]=2016,(Table1[[#This Row],[Total Construction Cost ($)]]+Table1[[#This Row],[Land Value]])*('General Input Sheet'!$G$38/'General Input Sheet'!$G$43),Table1[[#This Row],[Total Construction Cost ($)]]+Table1[[#This Row],[Land Value]]),0)</f>
        <v>209401</v>
      </c>
      <c r="P2530" s="123" t="str" cm="1">
        <f t="array" ref="P2530">_xlfn.IFS(Table1[[#This Row],[Asset Class]]&lt;&gt;"Local","y",P$11=$E2530,"y",Table1[[#This Row],[Asset Class]]="Local","")</f>
        <v/>
      </c>
      <c r="Q2530" s="86" t="str" cm="1">
        <f t="array" ref="Q2530">_xlfn.IFS(Table1[[#This Row],[Asset Class]]&lt;&gt;"Local","y",Q$11=$E2530,"y",Table1[[#This Row],[Asset Class]]="Local","")</f>
        <v/>
      </c>
      <c r="R2530" s="86" t="str" cm="1">
        <f t="array" ref="R2530">_xlfn.IFS(Table1[[#This Row],[Asset Class]]&lt;&gt;"Local","y",R$11=$E2530,"y",Table1[[#This Row],[Asset Class]]="Local","")</f>
        <v>y</v>
      </c>
      <c r="S2530" s="341" t="str" cm="1">
        <f t="array" ref="S2530">_xlfn.IFS(Table1[[#This Row],[Asset Class]]&lt;&gt;"Local","y",S$11=$E2530,"y",Table1[[#This Row],[Asset Class]]="Local","")</f>
        <v/>
      </c>
      <c r="T2530" s="50"/>
      <c r="U2530" s="95" t="str">
        <f>IF(Table1[[#This Row],[Asset Class]]&lt;&gt;"Local",0.25,IF(P2530="y",1,""))</f>
        <v/>
      </c>
      <c r="V2530" s="415" t="str">
        <f>IF(Table1[[#This Row],[Asset Class]]&lt;&gt;"Local",0.25,IF(Q2530="y",1,""))</f>
        <v/>
      </c>
      <c r="W2530" s="415">
        <f>IF(Table1[[#This Row],[Asset Class]]&lt;&gt;"Local",0.25,IF(R2530="y",1,""))</f>
        <v>1</v>
      </c>
      <c r="X2530" s="415" t="str">
        <f>IF(Table1[[#This Row],[Asset Class]]&lt;&gt;"Local",0.25,IF(S2530="y",1,""))</f>
        <v/>
      </c>
      <c r="Y2530" s="95">
        <f t="shared" si="234"/>
        <v>1</v>
      </c>
      <c r="Z2530" s="50"/>
      <c r="AA2530" s="257" t="str">
        <f t="shared" si="235"/>
        <v/>
      </c>
      <c r="AB2530" s="258" t="str">
        <f t="shared" si="236"/>
        <v/>
      </c>
      <c r="AC2530" s="258">
        <f t="shared" si="237"/>
        <v>209401</v>
      </c>
      <c r="AD2530" s="258" t="str">
        <f t="shared" si="238"/>
        <v/>
      </c>
      <c r="AE2530" s="259">
        <f t="shared" si="239"/>
        <v>209401</v>
      </c>
    </row>
    <row r="2531" spans="1:31">
      <c r="A2531" s="26"/>
      <c r="B2531" s="210" t="s">
        <v>4441</v>
      </c>
      <c r="C2531" s="211" t="s">
        <v>4442</v>
      </c>
      <c r="D2531" s="211" t="s">
        <v>111</v>
      </c>
      <c r="E2531" s="211" t="s">
        <v>107</v>
      </c>
      <c r="F2531" s="241" t="s">
        <v>108</v>
      </c>
      <c r="G2531" s="357">
        <v>0.5</v>
      </c>
      <c r="H2531" s="360">
        <v>969.49007095358252</v>
      </c>
      <c r="I2531" s="365">
        <v>111.62041035606889</v>
      </c>
      <c r="J2531" s="332">
        <f>Table1[[#This Row],[Embellishment Area (m2)]]*Table1[[#This Row],[Construction Unit Rate ($/m)]]*Table1[[#This Row],[Embellishment Area Factor]]</f>
        <v>54107.439777986612</v>
      </c>
      <c r="K2531" s="246">
        <v>1938.980141907165</v>
      </c>
      <c r="L2531" s="337">
        <v>66.125722619436161</v>
      </c>
      <c r="M2531" s="88">
        <f>Table1[[#This Row],[Size of land (m2)]]*Table1[[#This Row],[Land Unit Rate ($/m2)]]</f>
        <v>128216.46302834815</v>
      </c>
      <c r="N2531" s="244">
        <v>2021</v>
      </c>
      <c r="O2531" s="88">
        <f>ROUND(IF(Table1[[#This Row],[Valuation Year]]=2016,(Table1[[#This Row],[Total Construction Cost ($)]]+Table1[[#This Row],[Land Value]])*('General Input Sheet'!$G$38/'General Input Sheet'!$G$43),Table1[[#This Row],[Total Construction Cost ($)]]+Table1[[#This Row],[Land Value]]),0)</f>
        <v>182324</v>
      </c>
      <c r="P2531" s="123" t="str" cm="1">
        <f t="array" ref="P2531">_xlfn.IFS(Table1[[#This Row],[Asset Class]]&lt;&gt;"Local","y",P$11=$E2531,"y",Table1[[#This Row],[Asset Class]]="Local","")</f>
        <v>y</v>
      </c>
      <c r="Q2531" s="86" t="str" cm="1">
        <f t="array" ref="Q2531">_xlfn.IFS(Table1[[#This Row],[Asset Class]]&lt;&gt;"Local","y",Q$11=$E2531,"y",Table1[[#This Row],[Asset Class]]="Local","")</f>
        <v/>
      </c>
      <c r="R2531" s="86" t="str" cm="1">
        <f t="array" ref="R2531">_xlfn.IFS(Table1[[#This Row],[Asset Class]]&lt;&gt;"Local","y",R$11=$E2531,"y",Table1[[#This Row],[Asset Class]]="Local","")</f>
        <v/>
      </c>
      <c r="S2531" s="341" t="str" cm="1">
        <f t="array" ref="S2531">_xlfn.IFS(Table1[[#This Row],[Asset Class]]&lt;&gt;"Local","y",S$11=$E2531,"y",Table1[[#This Row],[Asset Class]]="Local","")</f>
        <v/>
      </c>
      <c r="T2531" s="50"/>
      <c r="U2531" s="95">
        <f>IF(Table1[[#This Row],[Asset Class]]&lt;&gt;"Local",0.25,IF(P2531="y",1,""))</f>
        <v>1</v>
      </c>
      <c r="V2531" s="415" t="str">
        <f>IF(Table1[[#This Row],[Asset Class]]&lt;&gt;"Local",0.25,IF(Q2531="y",1,""))</f>
        <v/>
      </c>
      <c r="W2531" s="415" t="str">
        <f>IF(Table1[[#This Row],[Asset Class]]&lt;&gt;"Local",0.25,IF(R2531="y",1,""))</f>
        <v/>
      </c>
      <c r="X2531" s="415" t="str">
        <f>IF(Table1[[#This Row],[Asset Class]]&lt;&gt;"Local",0.25,IF(S2531="y",1,""))</f>
        <v/>
      </c>
      <c r="Y2531" s="95">
        <f t="shared" si="234"/>
        <v>1</v>
      </c>
      <c r="Z2531" s="50"/>
      <c r="AA2531" s="257">
        <f t="shared" si="235"/>
        <v>182324</v>
      </c>
      <c r="AB2531" s="258" t="str">
        <f t="shared" si="236"/>
        <v/>
      </c>
      <c r="AC2531" s="258" t="str">
        <f t="shared" si="237"/>
        <v/>
      </c>
      <c r="AD2531" s="258" t="str">
        <f t="shared" si="238"/>
        <v/>
      </c>
      <c r="AE2531" s="259">
        <f t="shared" si="239"/>
        <v>182324</v>
      </c>
    </row>
    <row r="2532" spans="1:31">
      <c r="A2532" s="26"/>
      <c r="B2532" s="210" t="s">
        <v>4443</v>
      </c>
      <c r="C2532" s="211" t="s">
        <v>4444</v>
      </c>
      <c r="D2532" s="211" t="s">
        <v>111</v>
      </c>
      <c r="E2532" s="211" t="s">
        <v>102</v>
      </c>
      <c r="F2532" s="241" t="s">
        <v>830</v>
      </c>
      <c r="G2532" s="357">
        <v>0.5</v>
      </c>
      <c r="H2532" s="360">
        <v>3060.2963665828506</v>
      </c>
      <c r="I2532" s="365">
        <v>143.96305955739601</v>
      </c>
      <c r="J2532" s="332">
        <f>Table1[[#This Row],[Embellishment Area (m2)]]*Table1[[#This Row],[Construction Unit Rate ($/m)]]*Table1[[#This Row],[Embellishment Area Factor]]</f>
        <v>220284.81404282476</v>
      </c>
      <c r="K2532" s="246">
        <v>6120.5927331657012</v>
      </c>
      <c r="L2532" s="337">
        <v>39.027494808321961</v>
      </c>
      <c r="M2532" s="88">
        <f>Table1[[#This Row],[Size of land (m2)]]*Table1[[#This Row],[Land Unit Rate ($/m2)]]</f>
        <v>238871.40111747754</v>
      </c>
      <c r="N2532" s="244">
        <v>2021</v>
      </c>
      <c r="O2532" s="88">
        <f>ROUND(IF(Table1[[#This Row],[Valuation Year]]=2016,(Table1[[#This Row],[Total Construction Cost ($)]]+Table1[[#This Row],[Land Value]])*('General Input Sheet'!$G$38/'General Input Sheet'!$G$43),Table1[[#This Row],[Total Construction Cost ($)]]+Table1[[#This Row],[Land Value]]),0)</f>
        <v>459156</v>
      </c>
      <c r="P2532" s="123" t="str" cm="1">
        <f t="array" ref="P2532">_xlfn.IFS(Table1[[#This Row],[Asset Class]]&lt;&gt;"Local","y",P$11=$E2532,"y",Table1[[#This Row],[Asset Class]]="Local","")</f>
        <v/>
      </c>
      <c r="Q2532" s="86" t="str" cm="1">
        <f t="array" ref="Q2532">_xlfn.IFS(Table1[[#This Row],[Asset Class]]&lt;&gt;"Local","y",Q$11=$E2532,"y",Table1[[#This Row],[Asset Class]]="Local","")</f>
        <v/>
      </c>
      <c r="R2532" s="86" t="str" cm="1">
        <f t="array" ref="R2532">_xlfn.IFS(Table1[[#This Row],[Asset Class]]&lt;&gt;"Local","y",R$11=$E2532,"y",Table1[[#This Row],[Asset Class]]="Local","")</f>
        <v>y</v>
      </c>
      <c r="S2532" s="341" t="str" cm="1">
        <f t="array" ref="S2532">_xlfn.IFS(Table1[[#This Row],[Asset Class]]&lt;&gt;"Local","y",S$11=$E2532,"y",Table1[[#This Row],[Asset Class]]="Local","")</f>
        <v/>
      </c>
      <c r="T2532" s="50"/>
      <c r="U2532" s="95" t="str">
        <f>IF(Table1[[#This Row],[Asset Class]]&lt;&gt;"Local",0.25,IF(P2532="y",1,""))</f>
        <v/>
      </c>
      <c r="V2532" s="415" t="str">
        <f>IF(Table1[[#This Row],[Asset Class]]&lt;&gt;"Local",0.25,IF(Q2532="y",1,""))</f>
        <v/>
      </c>
      <c r="W2532" s="415">
        <f>IF(Table1[[#This Row],[Asset Class]]&lt;&gt;"Local",0.25,IF(R2532="y",1,""))</f>
        <v>1</v>
      </c>
      <c r="X2532" s="415" t="str">
        <f>IF(Table1[[#This Row],[Asset Class]]&lt;&gt;"Local",0.25,IF(S2532="y",1,""))</f>
        <v/>
      </c>
      <c r="Y2532" s="95">
        <f t="shared" si="234"/>
        <v>1</v>
      </c>
      <c r="Z2532" s="50"/>
      <c r="AA2532" s="257" t="str">
        <f t="shared" si="235"/>
        <v/>
      </c>
      <c r="AB2532" s="258" t="str">
        <f t="shared" si="236"/>
        <v/>
      </c>
      <c r="AC2532" s="258">
        <f t="shared" si="237"/>
        <v>459156</v>
      </c>
      <c r="AD2532" s="258" t="str">
        <f t="shared" si="238"/>
        <v/>
      </c>
      <c r="AE2532" s="259">
        <f t="shared" si="239"/>
        <v>459156</v>
      </c>
    </row>
    <row r="2533" spans="1:31">
      <c r="A2533" s="26"/>
      <c r="B2533" s="210" t="s">
        <v>4445</v>
      </c>
      <c r="C2533" s="211" t="s">
        <v>4446</v>
      </c>
      <c r="D2533" s="211" t="s">
        <v>106</v>
      </c>
      <c r="E2533" s="211" t="s">
        <v>102</v>
      </c>
      <c r="F2533" s="241" t="s">
        <v>830</v>
      </c>
      <c r="G2533" s="357">
        <v>0.5</v>
      </c>
      <c r="H2533" s="360">
        <v>475135.23909399752</v>
      </c>
      <c r="I2533" s="365">
        <v>452.87898632773505</v>
      </c>
      <c r="J2533" s="332">
        <f>Table1[[#This Row],[Embellishment Area (m2)]]*Table1[[#This Row],[Construction Unit Rate ($/m)]]*Table1[[#This Row],[Embellishment Area Factor]]</f>
        <v>107589382.72473781</v>
      </c>
      <c r="K2533" s="246">
        <v>950270.47818799503</v>
      </c>
      <c r="L2533" s="337">
        <v>140.14546069071523</v>
      </c>
      <c r="M2533" s="88">
        <f>Table1[[#This Row],[Size of land (m2)]]*Table1[[#This Row],[Land Unit Rate ($/m2)]]</f>
        <v>133176093.94644281</v>
      </c>
      <c r="N2533" s="244">
        <v>2021</v>
      </c>
      <c r="O2533" s="88">
        <f>ROUND(IF(Table1[[#This Row],[Valuation Year]]=2016,(Table1[[#This Row],[Total Construction Cost ($)]]+Table1[[#This Row],[Land Value]])*('General Input Sheet'!$G$38/'General Input Sheet'!$G$43),Table1[[#This Row],[Total Construction Cost ($)]]+Table1[[#This Row],[Land Value]]),0)</f>
        <v>240765477</v>
      </c>
      <c r="P2533" s="123" t="str" cm="1">
        <f t="array" ref="P2533">_xlfn.IFS(Table1[[#This Row],[Asset Class]]&lt;&gt;"Local","y",P$11=$E2533,"y",Table1[[#This Row],[Asset Class]]="Local","")</f>
        <v>y</v>
      </c>
      <c r="Q2533" s="86" t="str" cm="1">
        <f t="array" ref="Q2533">_xlfn.IFS(Table1[[#This Row],[Asset Class]]&lt;&gt;"Local","y",Q$11=$E2533,"y",Table1[[#This Row],[Asset Class]]="Local","")</f>
        <v>y</v>
      </c>
      <c r="R2533" s="86" t="str" cm="1">
        <f t="array" ref="R2533">_xlfn.IFS(Table1[[#This Row],[Asset Class]]&lt;&gt;"Local","y",R$11=$E2533,"y",Table1[[#This Row],[Asset Class]]="Local","")</f>
        <v>y</v>
      </c>
      <c r="S2533" s="341" t="str" cm="1">
        <f t="array" ref="S2533">_xlfn.IFS(Table1[[#This Row],[Asset Class]]&lt;&gt;"Local","y",S$11=$E2533,"y",Table1[[#This Row],[Asset Class]]="Local","")</f>
        <v>y</v>
      </c>
      <c r="T2533" s="50"/>
      <c r="U2533" s="95">
        <f>IF(Table1[[#This Row],[Asset Class]]&lt;&gt;"Local",0.25,IF(P2533="y",1,""))</f>
        <v>0.25</v>
      </c>
      <c r="V2533" s="415">
        <f>IF(Table1[[#This Row],[Asset Class]]&lt;&gt;"Local",0.25,IF(Q2533="y",1,""))</f>
        <v>0.25</v>
      </c>
      <c r="W2533" s="415">
        <f>IF(Table1[[#This Row],[Asset Class]]&lt;&gt;"Local",0.25,IF(R2533="y",1,""))</f>
        <v>0.25</v>
      </c>
      <c r="X2533" s="415">
        <f>IF(Table1[[#This Row],[Asset Class]]&lt;&gt;"Local",0.25,IF(S2533="y",1,""))</f>
        <v>0.25</v>
      </c>
      <c r="Y2533" s="95">
        <f t="shared" si="234"/>
        <v>1</v>
      </c>
      <c r="Z2533" s="50"/>
      <c r="AA2533" s="257">
        <f t="shared" si="235"/>
        <v>60191369.25</v>
      </c>
      <c r="AB2533" s="258">
        <f t="shared" si="236"/>
        <v>60191369.25</v>
      </c>
      <c r="AC2533" s="258">
        <f t="shared" si="237"/>
        <v>60191369.25</v>
      </c>
      <c r="AD2533" s="258">
        <f t="shared" si="238"/>
        <v>60191369.25</v>
      </c>
      <c r="AE2533" s="259">
        <f t="shared" si="239"/>
        <v>240765477</v>
      </c>
    </row>
    <row r="2534" spans="1:31">
      <c r="A2534" s="26"/>
      <c r="B2534" s="210" t="s">
        <v>4447</v>
      </c>
      <c r="C2534" s="211" t="s">
        <v>4448</v>
      </c>
      <c r="D2534" s="211" t="s">
        <v>111</v>
      </c>
      <c r="E2534" s="211" t="s">
        <v>107</v>
      </c>
      <c r="F2534" s="241" t="s">
        <v>328</v>
      </c>
      <c r="G2534" s="357">
        <v>0.5</v>
      </c>
      <c r="H2534" s="360">
        <v>866.86598882794999</v>
      </c>
      <c r="I2534" s="365">
        <v>111.62041035606889</v>
      </c>
      <c r="J2534" s="332">
        <f>Table1[[#This Row],[Embellishment Area (m2)]]*Table1[[#This Row],[Construction Unit Rate ($/m)]]*Table1[[#This Row],[Embellishment Area Factor]]</f>
        <v>48379.968698347606</v>
      </c>
      <c r="K2534" s="246">
        <v>1733.7319776559</v>
      </c>
      <c r="L2534" s="337">
        <v>66.125722619436161</v>
      </c>
      <c r="M2534" s="88">
        <f>Table1[[#This Row],[Size of land (m2)]]*Table1[[#This Row],[Land Unit Rate ($/m2)]]</f>
        <v>114644.27985092053</v>
      </c>
      <c r="N2534" s="244">
        <v>2021</v>
      </c>
      <c r="O2534" s="88">
        <f>ROUND(IF(Table1[[#This Row],[Valuation Year]]=2016,(Table1[[#This Row],[Total Construction Cost ($)]]+Table1[[#This Row],[Land Value]])*('General Input Sheet'!$G$38/'General Input Sheet'!$G$43),Table1[[#This Row],[Total Construction Cost ($)]]+Table1[[#This Row],[Land Value]]),0)</f>
        <v>163024</v>
      </c>
      <c r="P2534" s="123" t="str" cm="1">
        <f t="array" ref="P2534">_xlfn.IFS(Table1[[#This Row],[Asset Class]]&lt;&gt;"Local","y",P$11=$E2534,"y",Table1[[#This Row],[Asset Class]]="Local","")</f>
        <v>y</v>
      </c>
      <c r="Q2534" s="86" t="str" cm="1">
        <f t="array" ref="Q2534">_xlfn.IFS(Table1[[#This Row],[Asset Class]]&lt;&gt;"Local","y",Q$11=$E2534,"y",Table1[[#This Row],[Asset Class]]="Local","")</f>
        <v/>
      </c>
      <c r="R2534" s="86" t="str" cm="1">
        <f t="array" ref="R2534">_xlfn.IFS(Table1[[#This Row],[Asset Class]]&lt;&gt;"Local","y",R$11=$E2534,"y",Table1[[#This Row],[Asset Class]]="Local","")</f>
        <v/>
      </c>
      <c r="S2534" s="341" t="str" cm="1">
        <f t="array" ref="S2534">_xlfn.IFS(Table1[[#This Row],[Asset Class]]&lt;&gt;"Local","y",S$11=$E2534,"y",Table1[[#This Row],[Asset Class]]="Local","")</f>
        <v/>
      </c>
      <c r="T2534" s="50"/>
      <c r="U2534" s="95">
        <f>IF(Table1[[#This Row],[Asset Class]]&lt;&gt;"Local",0.25,IF(P2534="y",1,""))</f>
        <v>1</v>
      </c>
      <c r="V2534" s="415" t="str">
        <f>IF(Table1[[#This Row],[Asset Class]]&lt;&gt;"Local",0.25,IF(Q2534="y",1,""))</f>
        <v/>
      </c>
      <c r="W2534" s="415" t="str">
        <f>IF(Table1[[#This Row],[Asset Class]]&lt;&gt;"Local",0.25,IF(R2534="y",1,""))</f>
        <v/>
      </c>
      <c r="X2534" s="415" t="str">
        <f>IF(Table1[[#This Row],[Asset Class]]&lt;&gt;"Local",0.25,IF(S2534="y",1,""))</f>
        <v/>
      </c>
      <c r="Y2534" s="95">
        <f t="shared" si="234"/>
        <v>1</v>
      </c>
      <c r="Z2534" s="50"/>
      <c r="AA2534" s="257">
        <f t="shared" si="235"/>
        <v>163024</v>
      </c>
      <c r="AB2534" s="258" t="str">
        <f t="shared" si="236"/>
        <v/>
      </c>
      <c r="AC2534" s="258" t="str">
        <f t="shared" si="237"/>
        <v/>
      </c>
      <c r="AD2534" s="258" t="str">
        <f t="shared" si="238"/>
        <v/>
      </c>
      <c r="AE2534" s="259">
        <f t="shared" si="239"/>
        <v>163024</v>
      </c>
    </row>
    <row r="2535" spans="1:31">
      <c r="A2535" s="26"/>
      <c r="B2535" s="210" t="s">
        <v>4449</v>
      </c>
      <c r="C2535" s="211" t="s">
        <v>4450</v>
      </c>
      <c r="D2535" s="211" t="s">
        <v>111</v>
      </c>
      <c r="E2535" s="211" t="s">
        <v>102</v>
      </c>
      <c r="F2535" s="241" t="s">
        <v>103</v>
      </c>
      <c r="G2535" s="357">
        <v>0.5</v>
      </c>
      <c r="H2535" s="360">
        <v>1802.574650161665</v>
      </c>
      <c r="I2535" s="365">
        <v>143.96305955739601</v>
      </c>
      <c r="J2535" s="332">
        <f>Table1[[#This Row],[Embellishment Area (m2)]]*Table1[[#This Row],[Construction Unit Rate ($/m)]]*Table1[[#This Row],[Embellishment Area Factor]]</f>
        <v>129752.08085893802</v>
      </c>
      <c r="K2535" s="246">
        <v>3605.14930032333</v>
      </c>
      <c r="L2535" s="337">
        <v>39.027494808321961</v>
      </c>
      <c r="M2535" s="88">
        <f>Table1[[#This Row],[Size of land (m2)]]*Table1[[#This Row],[Land Unit Rate ($/m2)]]</f>
        <v>140699.94560159431</v>
      </c>
      <c r="N2535" s="244">
        <v>2021</v>
      </c>
      <c r="O2535" s="88">
        <f>ROUND(IF(Table1[[#This Row],[Valuation Year]]=2016,(Table1[[#This Row],[Total Construction Cost ($)]]+Table1[[#This Row],[Land Value]])*('General Input Sheet'!$G$38/'General Input Sheet'!$G$43),Table1[[#This Row],[Total Construction Cost ($)]]+Table1[[#This Row],[Land Value]]),0)</f>
        <v>270452</v>
      </c>
      <c r="P2535" s="123" t="str" cm="1">
        <f t="array" ref="P2535">_xlfn.IFS(Table1[[#This Row],[Asset Class]]&lt;&gt;"Local","y",P$11=$E2535,"y",Table1[[#This Row],[Asset Class]]="Local","")</f>
        <v/>
      </c>
      <c r="Q2535" s="86" t="str" cm="1">
        <f t="array" ref="Q2535">_xlfn.IFS(Table1[[#This Row],[Asset Class]]&lt;&gt;"Local","y",Q$11=$E2535,"y",Table1[[#This Row],[Asset Class]]="Local","")</f>
        <v/>
      </c>
      <c r="R2535" s="86" t="str" cm="1">
        <f t="array" ref="R2535">_xlfn.IFS(Table1[[#This Row],[Asset Class]]&lt;&gt;"Local","y",R$11=$E2535,"y",Table1[[#This Row],[Asset Class]]="Local","")</f>
        <v>y</v>
      </c>
      <c r="S2535" s="341" t="str" cm="1">
        <f t="array" ref="S2535">_xlfn.IFS(Table1[[#This Row],[Asset Class]]&lt;&gt;"Local","y",S$11=$E2535,"y",Table1[[#This Row],[Asset Class]]="Local","")</f>
        <v/>
      </c>
      <c r="T2535" s="50"/>
      <c r="U2535" s="95" t="str">
        <f>IF(Table1[[#This Row],[Asset Class]]&lt;&gt;"Local",0.25,IF(P2535="y",1,""))</f>
        <v/>
      </c>
      <c r="V2535" s="415" t="str">
        <f>IF(Table1[[#This Row],[Asset Class]]&lt;&gt;"Local",0.25,IF(Q2535="y",1,""))</f>
        <v/>
      </c>
      <c r="W2535" s="415">
        <f>IF(Table1[[#This Row],[Asset Class]]&lt;&gt;"Local",0.25,IF(R2535="y",1,""))</f>
        <v>1</v>
      </c>
      <c r="X2535" s="415" t="str">
        <f>IF(Table1[[#This Row],[Asset Class]]&lt;&gt;"Local",0.25,IF(S2535="y",1,""))</f>
        <v/>
      </c>
      <c r="Y2535" s="95">
        <f t="shared" si="234"/>
        <v>1</v>
      </c>
      <c r="Z2535" s="50"/>
      <c r="AA2535" s="257" t="str">
        <f t="shared" si="235"/>
        <v/>
      </c>
      <c r="AB2535" s="258" t="str">
        <f t="shared" si="236"/>
        <v/>
      </c>
      <c r="AC2535" s="258">
        <f t="shared" si="237"/>
        <v>270452</v>
      </c>
      <c r="AD2535" s="258" t="str">
        <f t="shared" si="238"/>
        <v/>
      </c>
      <c r="AE2535" s="259">
        <f t="shared" si="239"/>
        <v>270452</v>
      </c>
    </row>
    <row r="2536" spans="1:31">
      <c r="A2536" s="26"/>
      <c r="B2536" s="210" t="s">
        <v>4451</v>
      </c>
      <c r="C2536" s="211" t="s">
        <v>4452</v>
      </c>
      <c r="D2536" s="211" t="s">
        <v>111</v>
      </c>
      <c r="E2536" s="211" t="s">
        <v>102</v>
      </c>
      <c r="F2536" s="241" t="s">
        <v>103</v>
      </c>
      <c r="G2536" s="357">
        <v>0.5</v>
      </c>
      <c r="H2536" s="360">
        <v>3822.43662626279</v>
      </c>
      <c r="I2536" s="365">
        <v>143.96305955739601</v>
      </c>
      <c r="J2536" s="332">
        <f>Table1[[#This Row],[Embellishment Area (m2)]]*Table1[[#This Row],[Construction Unit Rate ($/m)]]*Table1[[#This Row],[Embellishment Area Factor]]</f>
        <v>275144.83584052097</v>
      </c>
      <c r="K2536" s="246">
        <v>7644.87325252558</v>
      </c>
      <c r="L2536" s="337">
        <v>39.027494808321961</v>
      </c>
      <c r="M2536" s="88">
        <f>Table1[[#This Row],[Size of land (m2)]]*Table1[[#This Row],[Land Unit Rate ($/m2)]]</f>
        <v>298360.25117322151</v>
      </c>
      <c r="N2536" s="244">
        <v>2021</v>
      </c>
      <c r="O2536" s="88">
        <f>ROUND(IF(Table1[[#This Row],[Valuation Year]]=2016,(Table1[[#This Row],[Total Construction Cost ($)]]+Table1[[#This Row],[Land Value]])*('General Input Sheet'!$G$38/'General Input Sheet'!$G$43),Table1[[#This Row],[Total Construction Cost ($)]]+Table1[[#This Row],[Land Value]]),0)</f>
        <v>573505</v>
      </c>
      <c r="P2536" s="123" t="str" cm="1">
        <f t="array" ref="P2536">_xlfn.IFS(Table1[[#This Row],[Asset Class]]&lt;&gt;"Local","y",P$11=$E2536,"y",Table1[[#This Row],[Asset Class]]="Local","")</f>
        <v/>
      </c>
      <c r="Q2536" s="86" t="str" cm="1">
        <f t="array" ref="Q2536">_xlfn.IFS(Table1[[#This Row],[Asset Class]]&lt;&gt;"Local","y",Q$11=$E2536,"y",Table1[[#This Row],[Asset Class]]="Local","")</f>
        <v/>
      </c>
      <c r="R2536" s="86" t="str" cm="1">
        <f t="array" ref="R2536">_xlfn.IFS(Table1[[#This Row],[Asset Class]]&lt;&gt;"Local","y",R$11=$E2536,"y",Table1[[#This Row],[Asset Class]]="Local","")</f>
        <v>y</v>
      </c>
      <c r="S2536" s="341" t="str" cm="1">
        <f t="array" ref="S2536">_xlfn.IFS(Table1[[#This Row],[Asset Class]]&lt;&gt;"Local","y",S$11=$E2536,"y",Table1[[#This Row],[Asset Class]]="Local","")</f>
        <v/>
      </c>
      <c r="T2536" s="50"/>
      <c r="U2536" s="95" t="str">
        <f>IF(Table1[[#This Row],[Asset Class]]&lt;&gt;"Local",0.25,IF(P2536="y",1,""))</f>
        <v/>
      </c>
      <c r="V2536" s="415" t="str">
        <f>IF(Table1[[#This Row],[Asset Class]]&lt;&gt;"Local",0.25,IF(Q2536="y",1,""))</f>
        <v/>
      </c>
      <c r="W2536" s="415">
        <f>IF(Table1[[#This Row],[Asset Class]]&lt;&gt;"Local",0.25,IF(R2536="y",1,""))</f>
        <v>1</v>
      </c>
      <c r="X2536" s="415" t="str">
        <f>IF(Table1[[#This Row],[Asset Class]]&lt;&gt;"Local",0.25,IF(S2536="y",1,""))</f>
        <v/>
      </c>
      <c r="Y2536" s="95">
        <f t="shared" si="234"/>
        <v>1</v>
      </c>
      <c r="Z2536" s="50"/>
      <c r="AA2536" s="257" t="str">
        <f t="shared" si="235"/>
        <v/>
      </c>
      <c r="AB2536" s="258" t="str">
        <f t="shared" si="236"/>
        <v/>
      </c>
      <c r="AC2536" s="258">
        <f t="shared" si="237"/>
        <v>573505</v>
      </c>
      <c r="AD2536" s="258" t="str">
        <f t="shared" si="238"/>
        <v/>
      </c>
      <c r="AE2536" s="259">
        <f t="shared" si="239"/>
        <v>573505</v>
      </c>
    </row>
    <row r="2537" spans="1:31">
      <c r="A2537" s="26"/>
      <c r="B2537" s="210" t="s">
        <v>4453</v>
      </c>
      <c r="C2537" s="211" t="s">
        <v>4454</v>
      </c>
      <c r="D2537" s="211" t="s">
        <v>106</v>
      </c>
      <c r="E2537" s="211" t="s">
        <v>143</v>
      </c>
      <c r="F2537" s="241" t="s">
        <v>108</v>
      </c>
      <c r="G2537" s="357">
        <v>0.5</v>
      </c>
      <c r="H2537" s="360">
        <v>14532.6294023635</v>
      </c>
      <c r="I2537" s="365">
        <v>406.79298511948269</v>
      </c>
      <c r="J2537" s="332">
        <f>Table1[[#This Row],[Embellishment Area (m2)]]*Table1[[#This Row],[Construction Unit Rate ($/m)]]*Table1[[#This Row],[Embellishment Area Factor]]</f>
        <v>2955885.8481113059</v>
      </c>
      <c r="K2537" s="246">
        <v>29065.258804727</v>
      </c>
      <c r="L2537" s="337">
        <v>77.249060510664719</v>
      </c>
      <c r="M2537" s="88">
        <f>Table1[[#This Row],[Size of land (m2)]]*Table1[[#This Row],[Land Unit Rate ($/m2)]]</f>
        <v>2245263.9361644867</v>
      </c>
      <c r="N2537" s="244">
        <v>2021</v>
      </c>
      <c r="O2537" s="88">
        <f>ROUND(IF(Table1[[#This Row],[Valuation Year]]=2016,(Table1[[#This Row],[Total Construction Cost ($)]]+Table1[[#This Row],[Land Value]])*('General Input Sheet'!$G$38/'General Input Sheet'!$G$43),Table1[[#This Row],[Total Construction Cost ($)]]+Table1[[#This Row],[Land Value]]),0)</f>
        <v>5201150</v>
      </c>
      <c r="P2537" s="123" t="str" cm="1">
        <f t="array" ref="P2537">_xlfn.IFS(Table1[[#This Row],[Asset Class]]&lt;&gt;"Local","y",P$11=$E2537,"y",Table1[[#This Row],[Asset Class]]="Local","")</f>
        <v>y</v>
      </c>
      <c r="Q2537" s="86" t="str" cm="1">
        <f t="array" ref="Q2537">_xlfn.IFS(Table1[[#This Row],[Asset Class]]&lt;&gt;"Local","y",Q$11=$E2537,"y",Table1[[#This Row],[Asset Class]]="Local","")</f>
        <v>y</v>
      </c>
      <c r="R2537" s="86" t="str" cm="1">
        <f t="array" ref="R2537">_xlfn.IFS(Table1[[#This Row],[Asset Class]]&lt;&gt;"Local","y",R$11=$E2537,"y",Table1[[#This Row],[Asset Class]]="Local","")</f>
        <v>y</v>
      </c>
      <c r="S2537" s="341" t="str" cm="1">
        <f t="array" ref="S2537">_xlfn.IFS(Table1[[#This Row],[Asset Class]]&lt;&gt;"Local","y",S$11=$E2537,"y",Table1[[#This Row],[Asset Class]]="Local","")</f>
        <v>y</v>
      </c>
      <c r="T2537" s="50"/>
      <c r="U2537" s="95">
        <f>IF(Table1[[#This Row],[Asset Class]]&lt;&gt;"Local",0.25,IF(P2537="y",1,""))</f>
        <v>0.25</v>
      </c>
      <c r="V2537" s="415">
        <f>IF(Table1[[#This Row],[Asset Class]]&lt;&gt;"Local",0.25,IF(Q2537="y",1,""))</f>
        <v>0.25</v>
      </c>
      <c r="W2537" s="415">
        <f>IF(Table1[[#This Row],[Asset Class]]&lt;&gt;"Local",0.25,IF(R2537="y",1,""))</f>
        <v>0.25</v>
      </c>
      <c r="X2537" s="415">
        <f>IF(Table1[[#This Row],[Asset Class]]&lt;&gt;"Local",0.25,IF(S2537="y",1,""))</f>
        <v>0.25</v>
      </c>
      <c r="Y2537" s="95">
        <f t="shared" si="234"/>
        <v>1</v>
      </c>
      <c r="Z2537" s="50"/>
      <c r="AA2537" s="257">
        <f t="shared" si="235"/>
        <v>1300287.5</v>
      </c>
      <c r="AB2537" s="258">
        <f t="shared" si="236"/>
        <v>1300287.5</v>
      </c>
      <c r="AC2537" s="258">
        <f t="shared" si="237"/>
        <v>1300287.5</v>
      </c>
      <c r="AD2537" s="258">
        <f t="shared" si="238"/>
        <v>1300287.5</v>
      </c>
      <c r="AE2537" s="259">
        <f t="shared" si="239"/>
        <v>5201150</v>
      </c>
    </row>
    <row r="2538" spans="1:31">
      <c r="A2538" s="26"/>
      <c r="B2538" s="210" t="s">
        <v>4455</v>
      </c>
      <c r="C2538" s="211" t="s">
        <v>4456</v>
      </c>
      <c r="D2538" s="211" t="s">
        <v>111</v>
      </c>
      <c r="E2538" s="211" t="s">
        <v>107</v>
      </c>
      <c r="F2538" s="241" t="s">
        <v>108</v>
      </c>
      <c r="G2538" s="357">
        <v>0.5</v>
      </c>
      <c r="H2538" s="360">
        <v>3600.7583098351047</v>
      </c>
      <c r="I2538" s="365">
        <v>111.62041035606889</v>
      </c>
      <c r="J2538" s="332">
        <f>Table1[[#This Row],[Embellishment Area (m2)]]*Table1[[#This Row],[Construction Unit Rate ($/m)]]*Table1[[#This Row],[Embellishment Area Factor]]</f>
        <v>200959.06006840972</v>
      </c>
      <c r="K2538" s="246">
        <v>7201.5166196702094</v>
      </c>
      <c r="L2538" s="337">
        <v>66.125722619436161</v>
      </c>
      <c r="M2538" s="88">
        <f>Table1[[#This Row],[Size of land (m2)]]*Table1[[#This Row],[Land Unit Rate ($/m2)]]</f>
        <v>476205.49043157179</v>
      </c>
      <c r="N2538" s="244">
        <v>2021</v>
      </c>
      <c r="O2538" s="88">
        <f>ROUND(IF(Table1[[#This Row],[Valuation Year]]=2016,(Table1[[#This Row],[Total Construction Cost ($)]]+Table1[[#This Row],[Land Value]])*('General Input Sheet'!$G$38/'General Input Sheet'!$G$43),Table1[[#This Row],[Total Construction Cost ($)]]+Table1[[#This Row],[Land Value]]),0)</f>
        <v>677165</v>
      </c>
      <c r="P2538" s="123" t="str" cm="1">
        <f t="array" ref="P2538">_xlfn.IFS(Table1[[#This Row],[Asset Class]]&lt;&gt;"Local","y",P$11=$E2538,"y",Table1[[#This Row],[Asset Class]]="Local","")</f>
        <v>y</v>
      </c>
      <c r="Q2538" s="86" t="str" cm="1">
        <f t="array" ref="Q2538">_xlfn.IFS(Table1[[#This Row],[Asset Class]]&lt;&gt;"Local","y",Q$11=$E2538,"y",Table1[[#This Row],[Asset Class]]="Local","")</f>
        <v/>
      </c>
      <c r="R2538" s="86" t="str" cm="1">
        <f t="array" ref="R2538">_xlfn.IFS(Table1[[#This Row],[Asset Class]]&lt;&gt;"Local","y",R$11=$E2538,"y",Table1[[#This Row],[Asset Class]]="Local","")</f>
        <v/>
      </c>
      <c r="S2538" s="341" t="str" cm="1">
        <f t="array" ref="S2538">_xlfn.IFS(Table1[[#This Row],[Asset Class]]&lt;&gt;"Local","y",S$11=$E2538,"y",Table1[[#This Row],[Asset Class]]="Local","")</f>
        <v/>
      </c>
      <c r="T2538" s="50"/>
      <c r="U2538" s="95">
        <f>IF(Table1[[#This Row],[Asset Class]]&lt;&gt;"Local",0.25,IF(P2538="y",1,""))</f>
        <v>1</v>
      </c>
      <c r="V2538" s="415" t="str">
        <f>IF(Table1[[#This Row],[Asset Class]]&lt;&gt;"Local",0.25,IF(Q2538="y",1,""))</f>
        <v/>
      </c>
      <c r="W2538" s="415" t="str">
        <f>IF(Table1[[#This Row],[Asset Class]]&lt;&gt;"Local",0.25,IF(R2538="y",1,""))</f>
        <v/>
      </c>
      <c r="X2538" s="415" t="str">
        <f>IF(Table1[[#This Row],[Asset Class]]&lt;&gt;"Local",0.25,IF(S2538="y",1,""))</f>
        <v/>
      </c>
      <c r="Y2538" s="95">
        <f t="shared" si="234"/>
        <v>1</v>
      </c>
      <c r="Z2538" s="50"/>
      <c r="AA2538" s="257">
        <f t="shared" si="235"/>
        <v>677165</v>
      </c>
      <c r="AB2538" s="258" t="str">
        <f t="shared" si="236"/>
        <v/>
      </c>
      <c r="AC2538" s="258" t="str">
        <f t="shared" si="237"/>
        <v/>
      </c>
      <c r="AD2538" s="258" t="str">
        <f t="shared" si="238"/>
        <v/>
      </c>
      <c r="AE2538" s="259">
        <f t="shared" si="239"/>
        <v>677165</v>
      </c>
    </row>
    <row r="2539" spans="1:31">
      <c r="A2539" s="26"/>
      <c r="B2539" s="210" t="s">
        <v>4457</v>
      </c>
      <c r="C2539" s="211" t="s">
        <v>4458</v>
      </c>
      <c r="D2539" s="211" t="s">
        <v>111</v>
      </c>
      <c r="E2539" s="211" t="s">
        <v>102</v>
      </c>
      <c r="F2539" s="241" t="s">
        <v>108</v>
      </c>
      <c r="G2539" s="357">
        <v>0.5</v>
      </c>
      <c r="H2539" s="360">
        <v>797.48778304650352</v>
      </c>
      <c r="I2539" s="365">
        <v>143.96305955739601</v>
      </c>
      <c r="J2539" s="332">
        <f>Table1[[#This Row],[Embellishment Area (m2)]]*Table1[[#This Row],[Construction Unit Rate ($/m)]]*Table1[[#This Row],[Embellishment Area Factor]]</f>
        <v>57404.390603509746</v>
      </c>
      <c r="K2539" s="246">
        <v>1594.975566093007</v>
      </c>
      <c r="L2539" s="337">
        <v>39.027494808321961</v>
      </c>
      <c r="M2539" s="88">
        <f>Table1[[#This Row],[Size of land (m2)]]*Table1[[#This Row],[Land Unit Rate ($/m2)]]</f>
        <v>62247.900625095215</v>
      </c>
      <c r="N2539" s="244">
        <v>2021</v>
      </c>
      <c r="O2539" s="88">
        <f>ROUND(IF(Table1[[#This Row],[Valuation Year]]=2016,(Table1[[#This Row],[Total Construction Cost ($)]]+Table1[[#This Row],[Land Value]])*('General Input Sheet'!$G$38/'General Input Sheet'!$G$43),Table1[[#This Row],[Total Construction Cost ($)]]+Table1[[#This Row],[Land Value]]),0)</f>
        <v>119652</v>
      </c>
      <c r="P2539" s="123" t="str" cm="1">
        <f t="array" ref="P2539">_xlfn.IFS(Table1[[#This Row],[Asset Class]]&lt;&gt;"Local","y",P$11=$E2539,"y",Table1[[#This Row],[Asset Class]]="Local","")</f>
        <v/>
      </c>
      <c r="Q2539" s="86" t="str" cm="1">
        <f t="array" ref="Q2539">_xlfn.IFS(Table1[[#This Row],[Asset Class]]&lt;&gt;"Local","y",Q$11=$E2539,"y",Table1[[#This Row],[Asset Class]]="Local","")</f>
        <v/>
      </c>
      <c r="R2539" s="86" t="str" cm="1">
        <f t="array" ref="R2539">_xlfn.IFS(Table1[[#This Row],[Asset Class]]&lt;&gt;"Local","y",R$11=$E2539,"y",Table1[[#This Row],[Asset Class]]="Local","")</f>
        <v>y</v>
      </c>
      <c r="S2539" s="341" t="str" cm="1">
        <f t="array" ref="S2539">_xlfn.IFS(Table1[[#This Row],[Asset Class]]&lt;&gt;"Local","y",S$11=$E2539,"y",Table1[[#This Row],[Asset Class]]="Local","")</f>
        <v/>
      </c>
      <c r="T2539" s="50"/>
      <c r="U2539" s="95" t="str">
        <f>IF(Table1[[#This Row],[Asset Class]]&lt;&gt;"Local",0.25,IF(P2539="y",1,""))</f>
        <v/>
      </c>
      <c r="V2539" s="415" t="str">
        <f>IF(Table1[[#This Row],[Asset Class]]&lt;&gt;"Local",0.25,IF(Q2539="y",1,""))</f>
        <v/>
      </c>
      <c r="W2539" s="415">
        <f>IF(Table1[[#This Row],[Asset Class]]&lt;&gt;"Local",0.25,IF(R2539="y",1,""))</f>
        <v>1</v>
      </c>
      <c r="X2539" s="415" t="str">
        <f>IF(Table1[[#This Row],[Asset Class]]&lt;&gt;"Local",0.25,IF(S2539="y",1,""))</f>
        <v/>
      </c>
      <c r="Y2539" s="95">
        <f t="shared" si="234"/>
        <v>1</v>
      </c>
      <c r="Z2539" s="50"/>
      <c r="AA2539" s="257" t="str">
        <f t="shared" si="235"/>
        <v/>
      </c>
      <c r="AB2539" s="258" t="str">
        <f t="shared" si="236"/>
        <v/>
      </c>
      <c r="AC2539" s="258">
        <f t="shared" si="237"/>
        <v>119652</v>
      </c>
      <c r="AD2539" s="258" t="str">
        <f t="shared" si="238"/>
        <v/>
      </c>
      <c r="AE2539" s="259">
        <f t="shared" si="239"/>
        <v>119652</v>
      </c>
    </row>
    <row r="2540" spans="1:31">
      <c r="A2540" s="26"/>
      <c r="B2540" s="210" t="s">
        <v>4459</v>
      </c>
      <c r="C2540" s="211" t="s">
        <v>4460</v>
      </c>
      <c r="D2540" s="211" t="s">
        <v>111</v>
      </c>
      <c r="E2540" s="211" t="s">
        <v>102</v>
      </c>
      <c r="F2540" s="241" t="s">
        <v>108</v>
      </c>
      <c r="G2540" s="357">
        <v>0.5</v>
      </c>
      <c r="H2540" s="360">
        <v>3121.734269272833</v>
      </c>
      <c r="I2540" s="365">
        <v>143.96305955739601</v>
      </c>
      <c r="J2540" s="332">
        <f>Table1[[#This Row],[Embellishment Area (m2)]]*Table1[[#This Row],[Construction Unit Rate ($/m)]]*Table1[[#This Row],[Embellishment Area Factor]]</f>
        <v>224707.20826484449</v>
      </c>
      <c r="K2540" s="246">
        <v>6243.468538545666</v>
      </c>
      <c r="L2540" s="337">
        <v>39.027494808321961</v>
      </c>
      <c r="M2540" s="88">
        <f>Table1[[#This Row],[Size of land (m2)]]*Table1[[#This Row],[Land Unit Rate ($/m2)]]</f>
        <v>243666.93597401248</v>
      </c>
      <c r="N2540" s="244">
        <v>2021</v>
      </c>
      <c r="O2540" s="88">
        <f>ROUND(IF(Table1[[#This Row],[Valuation Year]]=2016,(Table1[[#This Row],[Total Construction Cost ($)]]+Table1[[#This Row],[Land Value]])*('General Input Sheet'!$G$38/'General Input Sheet'!$G$43),Table1[[#This Row],[Total Construction Cost ($)]]+Table1[[#This Row],[Land Value]]),0)</f>
        <v>468374</v>
      </c>
      <c r="P2540" s="123" t="str" cm="1">
        <f t="array" ref="P2540">_xlfn.IFS(Table1[[#This Row],[Asset Class]]&lt;&gt;"Local","y",P$11=$E2540,"y",Table1[[#This Row],[Asset Class]]="Local","")</f>
        <v/>
      </c>
      <c r="Q2540" s="86" t="str" cm="1">
        <f t="array" ref="Q2540">_xlfn.IFS(Table1[[#This Row],[Asset Class]]&lt;&gt;"Local","y",Q$11=$E2540,"y",Table1[[#This Row],[Asset Class]]="Local","")</f>
        <v/>
      </c>
      <c r="R2540" s="86" t="str" cm="1">
        <f t="array" ref="R2540">_xlfn.IFS(Table1[[#This Row],[Asset Class]]&lt;&gt;"Local","y",R$11=$E2540,"y",Table1[[#This Row],[Asset Class]]="Local","")</f>
        <v>y</v>
      </c>
      <c r="S2540" s="341" t="str" cm="1">
        <f t="array" ref="S2540">_xlfn.IFS(Table1[[#This Row],[Asset Class]]&lt;&gt;"Local","y",S$11=$E2540,"y",Table1[[#This Row],[Asset Class]]="Local","")</f>
        <v/>
      </c>
      <c r="T2540" s="50"/>
      <c r="U2540" s="95" t="str">
        <f>IF(Table1[[#This Row],[Asset Class]]&lt;&gt;"Local",0.25,IF(P2540="y",1,""))</f>
        <v/>
      </c>
      <c r="V2540" s="415" t="str">
        <f>IF(Table1[[#This Row],[Asset Class]]&lt;&gt;"Local",0.25,IF(Q2540="y",1,""))</f>
        <v/>
      </c>
      <c r="W2540" s="415">
        <f>IF(Table1[[#This Row],[Asset Class]]&lt;&gt;"Local",0.25,IF(R2540="y",1,""))</f>
        <v>1</v>
      </c>
      <c r="X2540" s="415" t="str">
        <f>IF(Table1[[#This Row],[Asset Class]]&lt;&gt;"Local",0.25,IF(S2540="y",1,""))</f>
        <v/>
      </c>
      <c r="Y2540" s="95">
        <f t="shared" si="234"/>
        <v>1</v>
      </c>
      <c r="Z2540" s="50"/>
      <c r="AA2540" s="257" t="str">
        <f t="shared" si="235"/>
        <v/>
      </c>
      <c r="AB2540" s="258" t="str">
        <f t="shared" si="236"/>
        <v/>
      </c>
      <c r="AC2540" s="258">
        <f t="shared" si="237"/>
        <v>468374</v>
      </c>
      <c r="AD2540" s="258" t="str">
        <f t="shared" si="238"/>
        <v/>
      </c>
      <c r="AE2540" s="259">
        <f t="shared" si="239"/>
        <v>468374</v>
      </c>
    </row>
    <row r="2541" spans="1:31">
      <c r="A2541" s="26"/>
      <c r="B2541" s="210" t="s">
        <v>4461</v>
      </c>
      <c r="C2541" s="211" t="s">
        <v>4462</v>
      </c>
      <c r="D2541" s="211" t="s">
        <v>111</v>
      </c>
      <c r="E2541" s="211" t="s">
        <v>107</v>
      </c>
      <c r="F2541" s="241" t="s">
        <v>103</v>
      </c>
      <c r="G2541" s="357">
        <v>0.5</v>
      </c>
      <c r="H2541" s="360">
        <v>1572.977969515516</v>
      </c>
      <c r="I2541" s="365">
        <v>111.62041035606889</v>
      </c>
      <c r="J2541" s="332">
        <f>Table1[[#This Row],[Embellishment Area (m2)]]*Table1[[#This Row],[Construction Unit Rate ($/m)]]*Table1[[#This Row],[Embellishment Area Factor]]</f>
        <v>87788.223219188949</v>
      </c>
      <c r="K2541" s="246">
        <v>3145.9559390310319</v>
      </c>
      <c r="L2541" s="337">
        <v>66.125722619436161</v>
      </c>
      <c r="M2541" s="88">
        <f>Table1[[#This Row],[Size of land (m2)]]*Table1[[#This Row],[Land Unit Rate ($/m2)]]</f>
        <v>208028.60979733383</v>
      </c>
      <c r="N2541" s="244">
        <v>2021</v>
      </c>
      <c r="O2541" s="88">
        <f>ROUND(IF(Table1[[#This Row],[Valuation Year]]=2016,(Table1[[#This Row],[Total Construction Cost ($)]]+Table1[[#This Row],[Land Value]])*('General Input Sheet'!$G$38/'General Input Sheet'!$G$43),Table1[[#This Row],[Total Construction Cost ($)]]+Table1[[#This Row],[Land Value]]),0)</f>
        <v>295817</v>
      </c>
      <c r="P2541" s="123" t="str" cm="1">
        <f t="array" ref="P2541">_xlfn.IFS(Table1[[#This Row],[Asset Class]]&lt;&gt;"Local","y",P$11=$E2541,"y",Table1[[#This Row],[Asset Class]]="Local","")</f>
        <v>y</v>
      </c>
      <c r="Q2541" s="86" t="str" cm="1">
        <f t="array" ref="Q2541">_xlfn.IFS(Table1[[#This Row],[Asset Class]]&lt;&gt;"Local","y",Q$11=$E2541,"y",Table1[[#This Row],[Asset Class]]="Local","")</f>
        <v/>
      </c>
      <c r="R2541" s="86" t="str" cm="1">
        <f t="array" ref="R2541">_xlfn.IFS(Table1[[#This Row],[Asset Class]]&lt;&gt;"Local","y",R$11=$E2541,"y",Table1[[#This Row],[Asset Class]]="Local","")</f>
        <v/>
      </c>
      <c r="S2541" s="341" t="str" cm="1">
        <f t="array" ref="S2541">_xlfn.IFS(Table1[[#This Row],[Asset Class]]&lt;&gt;"Local","y",S$11=$E2541,"y",Table1[[#This Row],[Asset Class]]="Local","")</f>
        <v/>
      </c>
      <c r="T2541" s="50"/>
      <c r="U2541" s="95">
        <f>IF(Table1[[#This Row],[Asset Class]]&lt;&gt;"Local",0.25,IF(P2541="y",1,""))</f>
        <v>1</v>
      </c>
      <c r="V2541" s="415" t="str">
        <f>IF(Table1[[#This Row],[Asset Class]]&lt;&gt;"Local",0.25,IF(Q2541="y",1,""))</f>
        <v/>
      </c>
      <c r="W2541" s="415" t="str">
        <f>IF(Table1[[#This Row],[Asset Class]]&lt;&gt;"Local",0.25,IF(R2541="y",1,""))</f>
        <v/>
      </c>
      <c r="X2541" s="415" t="str">
        <f>IF(Table1[[#This Row],[Asset Class]]&lt;&gt;"Local",0.25,IF(S2541="y",1,""))</f>
        <v/>
      </c>
      <c r="Y2541" s="95">
        <f t="shared" si="234"/>
        <v>1</v>
      </c>
      <c r="Z2541" s="50"/>
      <c r="AA2541" s="257">
        <f t="shared" si="235"/>
        <v>295817</v>
      </c>
      <c r="AB2541" s="258" t="str">
        <f t="shared" si="236"/>
        <v/>
      </c>
      <c r="AC2541" s="258" t="str">
        <f t="shared" si="237"/>
        <v/>
      </c>
      <c r="AD2541" s="258" t="str">
        <f t="shared" si="238"/>
        <v/>
      </c>
      <c r="AE2541" s="259">
        <f t="shared" si="239"/>
        <v>295817</v>
      </c>
    </row>
    <row r="2542" spans="1:31">
      <c r="A2542" s="26"/>
      <c r="B2542" s="210" t="s">
        <v>4463</v>
      </c>
      <c r="C2542" s="211" t="s">
        <v>4464</v>
      </c>
      <c r="D2542" s="211" t="s">
        <v>111</v>
      </c>
      <c r="E2542" s="211" t="s">
        <v>143</v>
      </c>
      <c r="F2542" s="241" t="s">
        <v>103</v>
      </c>
      <c r="G2542" s="357">
        <v>0.5</v>
      </c>
      <c r="H2542" s="360">
        <v>1512.5715749710509</v>
      </c>
      <c r="I2542" s="365">
        <v>115.6419902144599</v>
      </c>
      <c r="J2542" s="332">
        <f>Table1[[#This Row],[Embellishment Area (m2)]]*Table1[[#This Row],[Construction Unit Rate ($/m)]]*Table1[[#This Row],[Embellishment Area Factor]]</f>
        <v>87458.39363573624</v>
      </c>
      <c r="K2542" s="246">
        <v>3025.1431499421019</v>
      </c>
      <c r="L2542" s="337">
        <v>85.331826959272703</v>
      </c>
      <c r="M2542" s="88">
        <f>Table1[[#This Row],[Size of land (m2)]]*Table1[[#This Row],[Land Unit Rate ($/m2)]]</f>
        <v>258140.99179788859</v>
      </c>
      <c r="N2542" s="244">
        <v>2021</v>
      </c>
      <c r="O2542" s="88">
        <f>ROUND(IF(Table1[[#This Row],[Valuation Year]]=2016,(Table1[[#This Row],[Total Construction Cost ($)]]+Table1[[#This Row],[Land Value]])*('General Input Sheet'!$G$38/'General Input Sheet'!$G$43),Table1[[#This Row],[Total Construction Cost ($)]]+Table1[[#This Row],[Land Value]]),0)</f>
        <v>345599</v>
      </c>
      <c r="P2542" s="123" t="str" cm="1">
        <f t="array" ref="P2542">_xlfn.IFS(Table1[[#This Row],[Asset Class]]&lt;&gt;"Local","y",P$11=$E2542,"y",Table1[[#This Row],[Asset Class]]="Local","")</f>
        <v/>
      </c>
      <c r="Q2542" s="86" t="str" cm="1">
        <f t="array" ref="Q2542">_xlfn.IFS(Table1[[#This Row],[Asset Class]]&lt;&gt;"Local","y",Q$11=$E2542,"y",Table1[[#This Row],[Asset Class]]="Local","")</f>
        <v>y</v>
      </c>
      <c r="R2542" s="86" t="str" cm="1">
        <f t="array" ref="R2542">_xlfn.IFS(Table1[[#This Row],[Asset Class]]&lt;&gt;"Local","y",R$11=$E2542,"y",Table1[[#This Row],[Asset Class]]="Local","")</f>
        <v/>
      </c>
      <c r="S2542" s="341" t="str" cm="1">
        <f t="array" ref="S2542">_xlfn.IFS(Table1[[#This Row],[Asset Class]]&lt;&gt;"Local","y",S$11=$E2542,"y",Table1[[#This Row],[Asset Class]]="Local","")</f>
        <v/>
      </c>
      <c r="T2542" s="50"/>
      <c r="U2542" s="95" t="str">
        <f>IF(Table1[[#This Row],[Asset Class]]&lt;&gt;"Local",0.25,IF(P2542="y",1,""))</f>
        <v/>
      </c>
      <c r="V2542" s="415">
        <f>IF(Table1[[#This Row],[Asset Class]]&lt;&gt;"Local",0.25,IF(Q2542="y",1,""))</f>
        <v>1</v>
      </c>
      <c r="W2542" s="415" t="str">
        <f>IF(Table1[[#This Row],[Asset Class]]&lt;&gt;"Local",0.25,IF(R2542="y",1,""))</f>
        <v/>
      </c>
      <c r="X2542" s="415" t="str">
        <f>IF(Table1[[#This Row],[Asset Class]]&lt;&gt;"Local",0.25,IF(S2542="y",1,""))</f>
        <v/>
      </c>
      <c r="Y2542" s="95">
        <f t="shared" si="234"/>
        <v>1</v>
      </c>
      <c r="Z2542" s="50"/>
      <c r="AA2542" s="257" t="str">
        <f t="shared" si="235"/>
        <v/>
      </c>
      <c r="AB2542" s="258">
        <f t="shared" si="236"/>
        <v>345599</v>
      </c>
      <c r="AC2542" s="258" t="str">
        <f t="shared" si="237"/>
        <v/>
      </c>
      <c r="AD2542" s="258" t="str">
        <f t="shared" si="238"/>
        <v/>
      </c>
      <c r="AE2542" s="259">
        <f t="shared" si="239"/>
        <v>345599</v>
      </c>
    </row>
    <row r="2543" spans="1:31">
      <c r="A2543" s="26"/>
      <c r="B2543" s="210" t="s">
        <v>4465</v>
      </c>
      <c r="C2543" s="211" t="s">
        <v>4466</v>
      </c>
      <c r="D2543" s="211" t="s">
        <v>111</v>
      </c>
      <c r="E2543" s="211" t="s">
        <v>143</v>
      </c>
      <c r="F2543" s="241" t="s">
        <v>103</v>
      </c>
      <c r="G2543" s="357">
        <v>0.5</v>
      </c>
      <c r="H2543" s="360">
        <v>513.429928409127</v>
      </c>
      <c r="I2543" s="365">
        <v>115.6419902144599</v>
      </c>
      <c r="J2543" s="332">
        <f>Table1[[#This Row],[Embellishment Area (m2)]]*Table1[[#This Row],[Construction Unit Rate ($/m)]]*Table1[[#This Row],[Embellishment Area Factor]]</f>
        <v>29687.029378449555</v>
      </c>
      <c r="K2543" s="246">
        <v>1026.859856818254</v>
      </c>
      <c r="L2543" s="337">
        <v>85.331826959272703</v>
      </c>
      <c r="M2543" s="88">
        <f>Table1[[#This Row],[Size of land (m2)]]*Table1[[#This Row],[Land Unit Rate ($/m2)]]</f>
        <v>87623.8276134388</v>
      </c>
      <c r="N2543" s="244">
        <v>2021</v>
      </c>
      <c r="O2543" s="88">
        <f>ROUND(IF(Table1[[#This Row],[Valuation Year]]=2016,(Table1[[#This Row],[Total Construction Cost ($)]]+Table1[[#This Row],[Land Value]])*('General Input Sheet'!$G$38/'General Input Sheet'!$G$43),Table1[[#This Row],[Total Construction Cost ($)]]+Table1[[#This Row],[Land Value]]),0)</f>
        <v>117311</v>
      </c>
      <c r="P2543" s="123" t="str" cm="1">
        <f t="array" ref="P2543">_xlfn.IFS(Table1[[#This Row],[Asset Class]]&lt;&gt;"Local","y",P$11=$E2543,"y",Table1[[#This Row],[Asset Class]]="Local","")</f>
        <v/>
      </c>
      <c r="Q2543" s="86" t="str" cm="1">
        <f t="array" ref="Q2543">_xlfn.IFS(Table1[[#This Row],[Asset Class]]&lt;&gt;"Local","y",Q$11=$E2543,"y",Table1[[#This Row],[Asset Class]]="Local","")</f>
        <v>y</v>
      </c>
      <c r="R2543" s="86" t="str" cm="1">
        <f t="array" ref="R2543">_xlfn.IFS(Table1[[#This Row],[Asset Class]]&lt;&gt;"Local","y",R$11=$E2543,"y",Table1[[#This Row],[Asset Class]]="Local","")</f>
        <v/>
      </c>
      <c r="S2543" s="341" t="str" cm="1">
        <f t="array" ref="S2543">_xlfn.IFS(Table1[[#This Row],[Asset Class]]&lt;&gt;"Local","y",S$11=$E2543,"y",Table1[[#This Row],[Asset Class]]="Local","")</f>
        <v/>
      </c>
      <c r="T2543" s="50"/>
      <c r="U2543" s="95" t="str">
        <f>IF(Table1[[#This Row],[Asset Class]]&lt;&gt;"Local",0.25,IF(P2543="y",1,""))</f>
        <v/>
      </c>
      <c r="V2543" s="415">
        <f>IF(Table1[[#This Row],[Asset Class]]&lt;&gt;"Local",0.25,IF(Q2543="y",1,""))</f>
        <v>1</v>
      </c>
      <c r="W2543" s="415" t="str">
        <f>IF(Table1[[#This Row],[Asset Class]]&lt;&gt;"Local",0.25,IF(R2543="y",1,""))</f>
        <v/>
      </c>
      <c r="X2543" s="415" t="str">
        <f>IF(Table1[[#This Row],[Asset Class]]&lt;&gt;"Local",0.25,IF(S2543="y",1,""))</f>
        <v/>
      </c>
      <c r="Y2543" s="95">
        <f t="shared" si="234"/>
        <v>1</v>
      </c>
      <c r="Z2543" s="50"/>
      <c r="AA2543" s="257" t="str">
        <f t="shared" si="235"/>
        <v/>
      </c>
      <c r="AB2543" s="258">
        <f t="shared" si="236"/>
        <v>117311</v>
      </c>
      <c r="AC2543" s="258" t="str">
        <f t="shared" si="237"/>
        <v/>
      </c>
      <c r="AD2543" s="258" t="str">
        <f t="shared" si="238"/>
        <v/>
      </c>
      <c r="AE2543" s="259">
        <f t="shared" si="239"/>
        <v>117311</v>
      </c>
    </row>
    <row r="2544" spans="1:31">
      <c r="A2544" s="26"/>
      <c r="B2544" s="210" t="s">
        <v>4467</v>
      </c>
      <c r="C2544" s="211" t="s">
        <v>4468</v>
      </c>
      <c r="D2544" s="211" t="s">
        <v>111</v>
      </c>
      <c r="E2544" s="211" t="s">
        <v>143</v>
      </c>
      <c r="F2544" s="241" t="s">
        <v>108</v>
      </c>
      <c r="G2544" s="357">
        <v>0.5</v>
      </c>
      <c r="H2544" s="360">
        <v>2254.9525793754906</v>
      </c>
      <c r="I2544" s="365">
        <v>115.6419902144599</v>
      </c>
      <c r="J2544" s="332">
        <f>Table1[[#This Row],[Embellishment Area (m2)]]*Table1[[#This Row],[Construction Unit Rate ($/m)]]*Table1[[#This Row],[Embellishment Area Factor]]</f>
        <v>130383.60205910579</v>
      </c>
      <c r="K2544" s="246">
        <v>4509.9051587509812</v>
      </c>
      <c r="L2544" s="337">
        <v>85.331826959272703</v>
      </c>
      <c r="M2544" s="88">
        <f>Table1[[#This Row],[Size of land (m2)]]*Table1[[#This Row],[Land Unit Rate ($/m2)]]</f>
        <v>384838.44660927</v>
      </c>
      <c r="N2544" s="244">
        <v>2021</v>
      </c>
      <c r="O2544" s="88">
        <f>ROUND(IF(Table1[[#This Row],[Valuation Year]]=2016,(Table1[[#This Row],[Total Construction Cost ($)]]+Table1[[#This Row],[Land Value]])*('General Input Sheet'!$G$38/'General Input Sheet'!$G$43),Table1[[#This Row],[Total Construction Cost ($)]]+Table1[[#This Row],[Land Value]]),0)</f>
        <v>515222</v>
      </c>
      <c r="P2544" s="123" t="str" cm="1">
        <f t="array" ref="P2544">_xlfn.IFS(Table1[[#This Row],[Asset Class]]&lt;&gt;"Local","y",P$11=$E2544,"y",Table1[[#This Row],[Asset Class]]="Local","")</f>
        <v/>
      </c>
      <c r="Q2544" s="86" t="str" cm="1">
        <f t="array" ref="Q2544">_xlfn.IFS(Table1[[#This Row],[Asset Class]]&lt;&gt;"Local","y",Q$11=$E2544,"y",Table1[[#This Row],[Asset Class]]="Local","")</f>
        <v>y</v>
      </c>
      <c r="R2544" s="86" t="str" cm="1">
        <f t="array" ref="R2544">_xlfn.IFS(Table1[[#This Row],[Asset Class]]&lt;&gt;"Local","y",R$11=$E2544,"y",Table1[[#This Row],[Asset Class]]="Local","")</f>
        <v/>
      </c>
      <c r="S2544" s="341" t="str" cm="1">
        <f t="array" ref="S2544">_xlfn.IFS(Table1[[#This Row],[Asset Class]]&lt;&gt;"Local","y",S$11=$E2544,"y",Table1[[#This Row],[Asset Class]]="Local","")</f>
        <v/>
      </c>
      <c r="T2544" s="50"/>
      <c r="U2544" s="95" t="str">
        <f>IF(Table1[[#This Row],[Asset Class]]&lt;&gt;"Local",0.25,IF(P2544="y",1,""))</f>
        <v/>
      </c>
      <c r="V2544" s="415">
        <f>IF(Table1[[#This Row],[Asset Class]]&lt;&gt;"Local",0.25,IF(Q2544="y",1,""))</f>
        <v>1</v>
      </c>
      <c r="W2544" s="415" t="str">
        <f>IF(Table1[[#This Row],[Asset Class]]&lt;&gt;"Local",0.25,IF(R2544="y",1,""))</f>
        <v/>
      </c>
      <c r="X2544" s="415" t="str">
        <f>IF(Table1[[#This Row],[Asset Class]]&lt;&gt;"Local",0.25,IF(S2544="y",1,""))</f>
        <v/>
      </c>
      <c r="Y2544" s="95">
        <f t="shared" si="234"/>
        <v>1</v>
      </c>
      <c r="Z2544" s="50"/>
      <c r="AA2544" s="257" t="str">
        <f t="shared" si="235"/>
        <v/>
      </c>
      <c r="AB2544" s="258">
        <f t="shared" si="236"/>
        <v>515222</v>
      </c>
      <c r="AC2544" s="258" t="str">
        <f t="shared" si="237"/>
        <v/>
      </c>
      <c r="AD2544" s="258" t="str">
        <f t="shared" si="238"/>
        <v/>
      </c>
      <c r="AE2544" s="259">
        <f t="shared" si="239"/>
        <v>515222</v>
      </c>
    </row>
    <row r="2545" spans="1:31">
      <c r="A2545" s="26"/>
      <c r="B2545" s="210" t="s">
        <v>4469</v>
      </c>
      <c r="C2545" s="211" t="s">
        <v>4470</v>
      </c>
      <c r="D2545" s="211" t="s">
        <v>111</v>
      </c>
      <c r="E2545" s="211" t="s">
        <v>107</v>
      </c>
      <c r="F2545" s="241" t="s">
        <v>103</v>
      </c>
      <c r="G2545" s="357">
        <v>0.5</v>
      </c>
      <c r="H2545" s="360">
        <v>408.38123694226192</v>
      </c>
      <c r="I2545" s="365">
        <v>111.62041035606889</v>
      </c>
      <c r="J2545" s="332">
        <f>Table1[[#This Row],[Embellishment Area (m2)]]*Table1[[#This Row],[Construction Unit Rate ($/m)]]*Table1[[#This Row],[Embellishment Area Factor]]</f>
        <v>22791.840624607139</v>
      </c>
      <c r="K2545" s="246">
        <v>816.76247388452384</v>
      </c>
      <c r="L2545" s="337">
        <v>66.125722619436161</v>
      </c>
      <c r="M2545" s="88">
        <f>Table1[[#This Row],[Size of land (m2)]]*Table1[[#This Row],[Land Unit Rate ($/m2)]]</f>
        <v>54009.008794052497</v>
      </c>
      <c r="N2545" s="244">
        <v>2021</v>
      </c>
      <c r="O2545" s="88">
        <f>ROUND(IF(Table1[[#This Row],[Valuation Year]]=2016,(Table1[[#This Row],[Total Construction Cost ($)]]+Table1[[#This Row],[Land Value]])*('General Input Sheet'!$G$38/'General Input Sheet'!$G$43),Table1[[#This Row],[Total Construction Cost ($)]]+Table1[[#This Row],[Land Value]]),0)</f>
        <v>76801</v>
      </c>
      <c r="P2545" s="123" t="str" cm="1">
        <f t="array" ref="P2545">_xlfn.IFS(Table1[[#This Row],[Asset Class]]&lt;&gt;"Local","y",P$11=$E2545,"y",Table1[[#This Row],[Asset Class]]="Local","")</f>
        <v>y</v>
      </c>
      <c r="Q2545" s="86" t="str" cm="1">
        <f t="array" ref="Q2545">_xlfn.IFS(Table1[[#This Row],[Asset Class]]&lt;&gt;"Local","y",Q$11=$E2545,"y",Table1[[#This Row],[Asset Class]]="Local","")</f>
        <v/>
      </c>
      <c r="R2545" s="86" t="str" cm="1">
        <f t="array" ref="R2545">_xlfn.IFS(Table1[[#This Row],[Asset Class]]&lt;&gt;"Local","y",R$11=$E2545,"y",Table1[[#This Row],[Asset Class]]="Local","")</f>
        <v/>
      </c>
      <c r="S2545" s="341" t="str" cm="1">
        <f t="array" ref="S2545">_xlfn.IFS(Table1[[#This Row],[Asset Class]]&lt;&gt;"Local","y",S$11=$E2545,"y",Table1[[#This Row],[Asset Class]]="Local","")</f>
        <v/>
      </c>
      <c r="T2545" s="50"/>
      <c r="U2545" s="95">
        <f>IF(Table1[[#This Row],[Asset Class]]&lt;&gt;"Local",0.25,IF(P2545="y",1,""))</f>
        <v>1</v>
      </c>
      <c r="V2545" s="415" t="str">
        <f>IF(Table1[[#This Row],[Asset Class]]&lt;&gt;"Local",0.25,IF(Q2545="y",1,""))</f>
        <v/>
      </c>
      <c r="W2545" s="415" t="str">
        <f>IF(Table1[[#This Row],[Asset Class]]&lt;&gt;"Local",0.25,IF(R2545="y",1,""))</f>
        <v/>
      </c>
      <c r="X2545" s="415" t="str">
        <f>IF(Table1[[#This Row],[Asset Class]]&lt;&gt;"Local",0.25,IF(S2545="y",1,""))</f>
        <v/>
      </c>
      <c r="Y2545" s="95">
        <f t="shared" si="234"/>
        <v>1</v>
      </c>
      <c r="Z2545" s="50"/>
      <c r="AA2545" s="257">
        <f t="shared" si="235"/>
        <v>76801</v>
      </c>
      <c r="AB2545" s="258" t="str">
        <f t="shared" si="236"/>
        <v/>
      </c>
      <c r="AC2545" s="258" t="str">
        <f t="shared" si="237"/>
        <v/>
      </c>
      <c r="AD2545" s="258" t="str">
        <f t="shared" si="238"/>
        <v/>
      </c>
      <c r="AE2545" s="259">
        <f t="shared" si="239"/>
        <v>76801</v>
      </c>
    </row>
    <row r="2546" spans="1:31">
      <c r="A2546" s="26"/>
      <c r="B2546" s="210" t="s">
        <v>4471</v>
      </c>
      <c r="C2546" s="211" t="s">
        <v>4472</v>
      </c>
      <c r="D2546" s="211" t="s">
        <v>111</v>
      </c>
      <c r="E2546" s="211" t="s">
        <v>143</v>
      </c>
      <c r="F2546" s="241" t="s">
        <v>108</v>
      </c>
      <c r="G2546" s="357">
        <v>0.5</v>
      </c>
      <c r="H2546" s="360">
        <v>3228.1763571787906</v>
      </c>
      <c r="I2546" s="365">
        <v>115.6419902144599</v>
      </c>
      <c r="J2546" s="332">
        <f>Table1[[#This Row],[Embellishment Area (m2)]]*Table1[[#This Row],[Construction Unit Rate ($/m)]]*Table1[[#This Row],[Embellishment Area Factor]]</f>
        <v>186656.36935371024</v>
      </c>
      <c r="K2546" s="246">
        <v>6456.3527143575811</v>
      </c>
      <c r="L2546" s="337">
        <v>85.331826959272703</v>
      </c>
      <c r="M2546" s="88">
        <f>Table1[[#This Row],[Size of land (m2)]]*Table1[[#This Row],[Land Unit Rate ($/m2)]]</f>
        <v>550932.37260959169</v>
      </c>
      <c r="N2546" s="244">
        <v>2021</v>
      </c>
      <c r="O2546" s="88">
        <f>ROUND(IF(Table1[[#This Row],[Valuation Year]]=2016,(Table1[[#This Row],[Total Construction Cost ($)]]+Table1[[#This Row],[Land Value]])*('General Input Sheet'!$G$38/'General Input Sheet'!$G$43),Table1[[#This Row],[Total Construction Cost ($)]]+Table1[[#This Row],[Land Value]]),0)</f>
        <v>737589</v>
      </c>
      <c r="P2546" s="123" t="str" cm="1">
        <f t="array" ref="P2546">_xlfn.IFS(Table1[[#This Row],[Asset Class]]&lt;&gt;"Local","y",P$11=$E2546,"y",Table1[[#This Row],[Asset Class]]="Local","")</f>
        <v/>
      </c>
      <c r="Q2546" s="86" t="str" cm="1">
        <f t="array" ref="Q2546">_xlfn.IFS(Table1[[#This Row],[Asset Class]]&lt;&gt;"Local","y",Q$11=$E2546,"y",Table1[[#This Row],[Asset Class]]="Local","")</f>
        <v>y</v>
      </c>
      <c r="R2546" s="86" t="str" cm="1">
        <f t="array" ref="R2546">_xlfn.IFS(Table1[[#This Row],[Asset Class]]&lt;&gt;"Local","y",R$11=$E2546,"y",Table1[[#This Row],[Asset Class]]="Local","")</f>
        <v/>
      </c>
      <c r="S2546" s="341" t="str" cm="1">
        <f t="array" ref="S2546">_xlfn.IFS(Table1[[#This Row],[Asset Class]]&lt;&gt;"Local","y",S$11=$E2546,"y",Table1[[#This Row],[Asset Class]]="Local","")</f>
        <v/>
      </c>
      <c r="T2546" s="50"/>
      <c r="U2546" s="95" t="str">
        <f>IF(Table1[[#This Row],[Asset Class]]&lt;&gt;"Local",0.25,IF(P2546="y",1,""))</f>
        <v/>
      </c>
      <c r="V2546" s="415">
        <f>IF(Table1[[#This Row],[Asset Class]]&lt;&gt;"Local",0.25,IF(Q2546="y",1,""))</f>
        <v>1</v>
      </c>
      <c r="W2546" s="415" t="str">
        <f>IF(Table1[[#This Row],[Asset Class]]&lt;&gt;"Local",0.25,IF(R2546="y",1,""))</f>
        <v/>
      </c>
      <c r="X2546" s="415" t="str">
        <f>IF(Table1[[#This Row],[Asset Class]]&lt;&gt;"Local",0.25,IF(S2546="y",1,""))</f>
        <v/>
      </c>
      <c r="Y2546" s="95">
        <f t="shared" si="234"/>
        <v>1</v>
      </c>
      <c r="Z2546" s="50"/>
      <c r="AA2546" s="257" t="str">
        <f t="shared" si="235"/>
        <v/>
      </c>
      <c r="AB2546" s="258">
        <f t="shared" si="236"/>
        <v>737589</v>
      </c>
      <c r="AC2546" s="258" t="str">
        <f t="shared" si="237"/>
        <v/>
      </c>
      <c r="AD2546" s="258" t="str">
        <f t="shared" si="238"/>
        <v/>
      </c>
      <c r="AE2546" s="259">
        <f t="shared" si="239"/>
        <v>737589</v>
      </c>
    </row>
    <row r="2547" spans="1:31">
      <c r="A2547" s="26"/>
      <c r="B2547" s="210" t="s">
        <v>4473</v>
      </c>
      <c r="C2547" s="211" t="s">
        <v>4474</v>
      </c>
      <c r="D2547" s="211" t="s">
        <v>111</v>
      </c>
      <c r="E2547" s="211" t="s">
        <v>107</v>
      </c>
      <c r="F2547" s="241" t="s">
        <v>108</v>
      </c>
      <c r="G2547" s="357">
        <v>0.5</v>
      </c>
      <c r="H2547" s="360">
        <v>915.64257255611506</v>
      </c>
      <c r="I2547" s="365">
        <v>111.62041035606889</v>
      </c>
      <c r="J2547" s="332">
        <f>Table1[[#This Row],[Embellishment Area (m2)]]*Table1[[#This Row],[Construction Unit Rate ($/m)]]*Table1[[#This Row],[Embellishment Area Factor]]</f>
        <v>51102.199844100069</v>
      </c>
      <c r="K2547" s="246">
        <v>1831.2851451122301</v>
      </c>
      <c r="L2547" s="337">
        <v>66.125722619436161</v>
      </c>
      <c r="M2547" s="88">
        <f>Table1[[#This Row],[Size of land (m2)]]*Table1[[#This Row],[Land Unit Rate ($/m2)]]</f>
        <v>121095.05354278523</v>
      </c>
      <c r="N2547" s="244">
        <v>2021</v>
      </c>
      <c r="O2547" s="88">
        <f>ROUND(IF(Table1[[#This Row],[Valuation Year]]=2016,(Table1[[#This Row],[Total Construction Cost ($)]]+Table1[[#This Row],[Land Value]])*('General Input Sheet'!$G$38/'General Input Sheet'!$G$43),Table1[[#This Row],[Total Construction Cost ($)]]+Table1[[#This Row],[Land Value]]),0)</f>
        <v>172197</v>
      </c>
      <c r="P2547" s="123" t="str" cm="1">
        <f t="array" ref="P2547">_xlfn.IFS(Table1[[#This Row],[Asset Class]]&lt;&gt;"Local","y",P$11=$E2547,"y",Table1[[#This Row],[Asset Class]]="Local","")</f>
        <v>y</v>
      </c>
      <c r="Q2547" s="86" t="str" cm="1">
        <f t="array" ref="Q2547">_xlfn.IFS(Table1[[#This Row],[Asset Class]]&lt;&gt;"Local","y",Q$11=$E2547,"y",Table1[[#This Row],[Asset Class]]="Local","")</f>
        <v/>
      </c>
      <c r="R2547" s="86" t="str" cm="1">
        <f t="array" ref="R2547">_xlfn.IFS(Table1[[#This Row],[Asset Class]]&lt;&gt;"Local","y",R$11=$E2547,"y",Table1[[#This Row],[Asset Class]]="Local","")</f>
        <v/>
      </c>
      <c r="S2547" s="341" t="str" cm="1">
        <f t="array" ref="S2547">_xlfn.IFS(Table1[[#This Row],[Asset Class]]&lt;&gt;"Local","y",S$11=$E2547,"y",Table1[[#This Row],[Asset Class]]="Local","")</f>
        <v/>
      </c>
      <c r="T2547" s="50"/>
      <c r="U2547" s="95">
        <f>IF(Table1[[#This Row],[Asset Class]]&lt;&gt;"Local",0.25,IF(P2547="y",1,""))</f>
        <v>1</v>
      </c>
      <c r="V2547" s="415" t="str">
        <f>IF(Table1[[#This Row],[Asset Class]]&lt;&gt;"Local",0.25,IF(Q2547="y",1,""))</f>
        <v/>
      </c>
      <c r="W2547" s="415" t="str">
        <f>IF(Table1[[#This Row],[Asset Class]]&lt;&gt;"Local",0.25,IF(R2547="y",1,""))</f>
        <v/>
      </c>
      <c r="X2547" s="415" t="str">
        <f>IF(Table1[[#This Row],[Asset Class]]&lt;&gt;"Local",0.25,IF(S2547="y",1,""))</f>
        <v/>
      </c>
      <c r="Y2547" s="95">
        <f t="shared" si="234"/>
        <v>1</v>
      </c>
      <c r="Z2547" s="50"/>
      <c r="AA2547" s="257">
        <f t="shared" si="235"/>
        <v>172197</v>
      </c>
      <c r="AB2547" s="258" t="str">
        <f t="shared" si="236"/>
        <v/>
      </c>
      <c r="AC2547" s="258" t="str">
        <f t="shared" si="237"/>
        <v/>
      </c>
      <c r="AD2547" s="258" t="str">
        <f t="shared" si="238"/>
        <v/>
      </c>
      <c r="AE2547" s="259">
        <f t="shared" si="239"/>
        <v>172197</v>
      </c>
    </row>
    <row r="2548" spans="1:31">
      <c r="A2548" s="26"/>
      <c r="B2548" s="210" t="s">
        <v>4475</v>
      </c>
      <c r="C2548" s="211" t="s">
        <v>4476</v>
      </c>
      <c r="D2548" s="211" t="s">
        <v>111</v>
      </c>
      <c r="E2548" s="211" t="s">
        <v>102</v>
      </c>
      <c r="F2548" s="241" t="s">
        <v>108</v>
      </c>
      <c r="G2548" s="357">
        <v>0.5</v>
      </c>
      <c r="H2548" s="360">
        <v>1288.8073382548539</v>
      </c>
      <c r="I2548" s="365">
        <v>143.96305955739601</v>
      </c>
      <c r="J2548" s="332">
        <f>Table1[[#This Row],[Embellishment Area (m2)]]*Table1[[#This Row],[Construction Unit Rate ($/m)]]*Table1[[#This Row],[Embellishment Area Factor]]</f>
        <v>92770.323797596284</v>
      </c>
      <c r="K2548" s="246">
        <v>2577.6146765097078</v>
      </c>
      <c r="L2548" s="337">
        <v>39.027494808321961</v>
      </c>
      <c r="M2548" s="88">
        <f>Table1[[#This Row],[Size of land (m2)]]*Table1[[#This Row],[Land Unit Rate ($/m2)]]</f>
        <v>100597.84340533712</v>
      </c>
      <c r="N2548" s="244">
        <v>2021</v>
      </c>
      <c r="O2548" s="88">
        <f>ROUND(IF(Table1[[#This Row],[Valuation Year]]=2016,(Table1[[#This Row],[Total Construction Cost ($)]]+Table1[[#This Row],[Land Value]])*('General Input Sheet'!$G$38/'General Input Sheet'!$G$43),Table1[[#This Row],[Total Construction Cost ($)]]+Table1[[#This Row],[Land Value]]),0)</f>
        <v>193368</v>
      </c>
      <c r="P2548" s="123" t="str" cm="1">
        <f t="array" ref="P2548">_xlfn.IFS(Table1[[#This Row],[Asset Class]]&lt;&gt;"Local","y",P$11=$E2548,"y",Table1[[#This Row],[Asset Class]]="Local","")</f>
        <v/>
      </c>
      <c r="Q2548" s="86" t="str" cm="1">
        <f t="array" ref="Q2548">_xlfn.IFS(Table1[[#This Row],[Asset Class]]&lt;&gt;"Local","y",Q$11=$E2548,"y",Table1[[#This Row],[Asset Class]]="Local","")</f>
        <v/>
      </c>
      <c r="R2548" s="86" t="str" cm="1">
        <f t="array" ref="R2548">_xlfn.IFS(Table1[[#This Row],[Asset Class]]&lt;&gt;"Local","y",R$11=$E2548,"y",Table1[[#This Row],[Asset Class]]="Local","")</f>
        <v>y</v>
      </c>
      <c r="S2548" s="341" t="str" cm="1">
        <f t="array" ref="S2548">_xlfn.IFS(Table1[[#This Row],[Asset Class]]&lt;&gt;"Local","y",S$11=$E2548,"y",Table1[[#This Row],[Asset Class]]="Local","")</f>
        <v/>
      </c>
      <c r="T2548" s="50"/>
      <c r="U2548" s="95" t="str">
        <f>IF(Table1[[#This Row],[Asset Class]]&lt;&gt;"Local",0.25,IF(P2548="y",1,""))</f>
        <v/>
      </c>
      <c r="V2548" s="415" t="str">
        <f>IF(Table1[[#This Row],[Asset Class]]&lt;&gt;"Local",0.25,IF(Q2548="y",1,""))</f>
        <v/>
      </c>
      <c r="W2548" s="415">
        <f>IF(Table1[[#This Row],[Asset Class]]&lt;&gt;"Local",0.25,IF(R2548="y",1,""))</f>
        <v>1</v>
      </c>
      <c r="X2548" s="415" t="str">
        <f>IF(Table1[[#This Row],[Asset Class]]&lt;&gt;"Local",0.25,IF(S2548="y",1,""))</f>
        <v/>
      </c>
      <c r="Y2548" s="95">
        <f t="shared" si="234"/>
        <v>1</v>
      </c>
      <c r="Z2548" s="50"/>
      <c r="AA2548" s="257" t="str">
        <f t="shared" si="235"/>
        <v/>
      </c>
      <c r="AB2548" s="258" t="str">
        <f t="shared" si="236"/>
        <v/>
      </c>
      <c r="AC2548" s="258">
        <f t="shared" si="237"/>
        <v>193368</v>
      </c>
      <c r="AD2548" s="258" t="str">
        <f t="shared" si="238"/>
        <v/>
      </c>
      <c r="AE2548" s="259">
        <f t="shared" si="239"/>
        <v>193368</v>
      </c>
    </row>
    <row r="2549" spans="1:31">
      <c r="A2549" s="26"/>
      <c r="B2549" s="210" t="s">
        <v>4477</v>
      </c>
      <c r="C2549" s="211" t="s">
        <v>4478</v>
      </c>
      <c r="D2549" s="211" t="s">
        <v>111</v>
      </c>
      <c r="E2549" s="211" t="s">
        <v>102</v>
      </c>
      <c r="F2549" s="241" t="s">
        <v>108</v>
      </c>
      <c r="G2549" s="357">
        <v>0.5</v>
      </c>
      <c r="H2549" s="360">
        <v>2725.5731718207021</v>
      </c>
      <c r="I2549" s="365">
        <v>143.96305955739601</v>
      </c>
      <c r="J2549" s="332">
        <f>Table1[[#This Row],[Embellishment Area (m2)]]*Table1[[#This Row],[Construction Unit Rate ($/m)]]*Table1[[#This Row],[Embellishment Area Factor]]</f>
        <v>196190.92643143225</v>
      </c>
      <c r="K2549" s="246">
        <v>5451.1463436414042</v>
      </c>
      <c r="L2549" s="337">
        <v>39.027494808321961</v>
      </c>
      <c r="M2549" s="88">
        <f>Table1[[#This Row],[Size of land (m2)]]*Table1[[#This Row],[Land Unit Rate ($/m2)]]</f>
        <v>212744.58562586815</v>
      </c>
      <c r="N2549" s="244">
        <v>2021</v>
      </c>
      <c r="O2549" s="88">
        <f>ROUND(IF(Table1[[#This Row],[Valuation Year]]=2016,(Table1[[#This Row],[Total Construction Cost ($)]]+Table1[[#This Row],[Land Value]])*('General Input Sheet'!$G$38/'General Input Sheet'!$G$43),Table1[[#This Row],[Total Construction Cost ($)]]+Table1[[#This Row],[Land Value]]),0)</f>
        <v>408936</v>
      </c>
      <c r="P2549" s="123" t="str" cm="1">
        <f t="array" ref="P2549">_xlfn.IFS(Table1[[#This Row],[Asset Class]]&lt;&gt;"Local","y",P$11=$E2549,"y",Table1[[#This Row],[Asset Class]]="Local","")</f>
        <v/>
      </c>
      <c r="Q2549" s="86" t="str" cm="1">
        <f t="array" ref="Q2549">_xlfn.IFS(Table1[[#This Row],[Asset Class]]&lt;&gt;"Local","y",Q$11=$E2549,"y",Table1[[#This Row],[Asset Class]]="Local","")</f>
        <v/>
      </c>
      <c r="R2549" s="86" t="str" cm="1">
        <f t="array" ref="R2549">_xlfn.IFS(Table1[[#This Row],[Asset Class]]&lt;&gt;"Local","y",R$11=$E2549,"y",Table1[[#This Row],[Asset Class]]="Local","")</f>
        <v>y</v>
      </c>
      <c r="S2549" s="341" t="str" cm="1">
        <f t="array" ref="S2549">_xlfn.IFS(Table1[[#This Row],[Asset Class]]&lt;&gt;"Local","y",S$11=$E2549,"y",Table1[[#This Row],[Asset Class]]="Local","")</f>
        <v/>
      </c>
      <c r="T2549" s="50"/>
      <c r="U2549" s="95" t="str">
        <f>IF(Table1[[#This Row],[Asset Class]]&lt;&gt;"Local",0.25,IF(P2549="y",1,""))</f>
        <v/>
      </c>
      <c r="V2549" s="415" t="str">
        <f>IF(Table1[[#This Row],[Asset Class]]&lt;&gt;"Local",0.25,IF(Q2549="y",1,""))</f>
        <v/>
      </c>
      <c r="W2549" s="415">
        <f>IF(Table1[[#This Row],[Asset Class]]&lt;&gt;"Local",0.25,IF(R2549="y",1,""))</f>
        <v>1</v>
      </c>
      <c r="X2549" s="415" t="str">
        <f>IF(Table1[[#This Row],[Asset Class]]&lt;&gt;"Local",0.25,IF(S2549="y",1,""))</f>
        <v/>
      </c>
      <c r="Y2549" s="95">
        <f t="shared" si="234"/>
        <v>1</v>
      </c>
      <c r="Z2549" s="50"/>
      <c r="AA2549" s="257" t="str">
        <f t="shared" si="235"/>
        <v/>
      </c>
      <c r="AB2549" s="258" t="str">
        <f t="shared" si="236"/>
        <v/>
      </c>
      <c r="AC2549" s="258">
        <f t="shared" si="237"/>
        <v>408936</v>
      </c>
      <c r="AD2549" s="258" t="str">
        <f t="shared" si="238"/>
        <v/>
      </c>
      <c r="AE2549" s="259">
        <f t="shared" si="239"/>
        <v>408936</v>
      </c>
    </row>
    <row r="2550" spans="1:31">
      <c r="A2550" s="26"/>
      <c r="B2550" s="210" t="s">
        <v>4479</v>
      </c>
      <c r="C2550" s="211" t="s">
        <v>4480</v>
      </c>
      <c r="D2550" s="211" t="s">
        <v>111</v>
      </c>
      <c r="E2550" s="211" t="s">
        <v>143</v>
      </c>
      <c r="F2550" s="241" t="s">
        <v>108</v>
      </c>
      <c r="G2550" s="357">
        <v>0.5</v>
      </c>
      <c r="H2550" s="360">
        <v>1620.0308509315485</v>
      </c>
      <c r="I2550" s="365">
        <v>115.6419902144599</v>
      </c>
      <c r="J2550" s="332">
        <f>Table1[[#This Row],[Embellishment Area (m2)]]*Table1[[#This Row],[Construction Unit Rate ($/m)]]*Table1[[#This Row],[Embellishment Area Factor]]</f>
        <v>93671.79590527463</v>
      </c>
      <c r="K2550" s="246">
        <v>3240.0617018630969</v>
      </c>
      <c r="L2550" s="337">
        <v>85.331826959272703</v>
      </c>
      <c r="M2550" s="88">
        <f>Table1[[#This Row],[Size of land (m2)]]*Table1[[#This Row],[Land Unit Rate ($/m2)]]</f>
        <v>276480.38448074838</v>
      </c>
      <c r="N2550" s="244">
        <v>2021</v>
      </c>
      <c r="O2550" s="88">
        <f>ROUND(IF(Table1[[#This Row],[Valuation Year]]=2016,(Table1[[#This Row],[Total Construction Cost ($)]]+Table1[[#This Row],[Land Value]])*('General Input Sheet'!$G$38/'General Input Sheet'!$G$43),Table1[[#This Row],[Total Construction Cost ($)]]+Table1[[#This Row],[Land Value]]),0)</f>
        <v>370152</v>
      </c>
      <c r="P2550" s="123" t="str" cm="1">
        <f t="array" ref="P2550">_xlfn.IFS(Table1[[#This Row],[Asset Class]]&lt;&gt;"Local","y",P$11=$E2550,"y",Table1[[#This Row],[Asset Class]]="Local","")</f>
        <v/>
      </c>
      <c r="Q2550" s="86" t="str" cm="1">
        <f t="array" ref="Q2550">_xlfn.IFS(Table1[[#This Row],[Asset Class]]&lt;&gt;"Local","y",Q$11=$E2550,"y",Table1[[#This Row],[Asset Class]]="Local","")</f>
        <v>y</v>
      </c>
      <c r="R2550" s="86" t="str" cm="1">
        <f t="array" ref="R2550">_xlfn.IFS(Table1[[#This Row],[Asset Class]]&lt;&gt;"Local","y",R$11=$E2550,"y",Table1[[#This Row],[Asset Class]]="Local","")</f>
        <v/>
      </c>
      <c r="S2550" s="341" t="str" cm="1">
        <f t="array" ref="S2550">_xlfn.IFS(Table1[[#This Row],[Asset Class]]&lt;&gt;"Local","y",S$11=$E2550,"y",Table1[[#This Row],[Asset Class]]="Local","")</f>
        <v/>
      </c>
      <c r="T2550" s="50"/>
      <c r="U2550" s="95" t="str">
        <f>IF(Table1[[#This Row],[Asset Class]]&lt;&gt;"Local",0.25,IF(P2550="y",1,""))</f>
        <v/>
      </c>
      <c r="V2550" s="415">
        <f>IF(Table1[[#This Row],[Asset Class]]&lt;&gt;"Local",0.25,IF(Q2550="y",1,""))</f>
        <v>1</v>
      </c>
      <c r="W2550" s="415" t="str">
        <f>IF(Table1[[#This Row],[Asset Class]]&lt;&gt;"Local",0.25,IF(R2550="y",1,""))</f>
        <v/>
      </c>
      <c r="X2550" s="415" t="str">
        <f>IF(Table1[[#This Row],[Asset Class]]&lt;&gt;"Local",0.25,IF(S2550="y",1,""))</f>
        <v/>
      </c>
      <c r="Y2550" s="95">
        <f t="shared" si="234"/>
        <v>1</v>
      </c>
      <c r="Z2550" s="50"/>
      <c r="AA2550" s="257" t="str">
        <f t="shared" si="235"/>
        <v/>
      </c>
      <c r="AB2550" s="258">
        <f t="shared" si="236"/>
        <v>370152</v>
      </c>
      <c r="AC2550" s="258" t="str">
        <f t="shared" si="237"/>
        <v/>
      </c>
      <c r="AD2550" s="258" t="str">
        <f t="shared" si="238"/>
        <v/>
      </c>
      <c r="AE2550" s="259">
        <f t="shared" si="239"/>
        <v>370152</v>
      </c>
    </row>
    <row r="2551" spans="1:31">
      <c r="A2551" s="26"/>
      <c r="B2551" s="210" t="s">
        <v>4481</v>
      </c>
      <c r="C2551" s="211" t="s">
        <v>4482</v>
      </c>
      <c r="D2551" s="211" t="s">
        <v>111</v>
      </c>
      <c r="E2551" s="211" t="s">
        <v>102</v>
      </c>
      <c r="F2551" s="241" t="s">
        <v>103</v>
      </c>
      <c r="G2551" s="357">
        <v>0.5</v>
      </c>
      <c r="H2551" s="360">
        <v>778.84017822663304</v>
      </c>
      <c r="I2551" s="365">
        <v>143.96305955739601</v>
      </c>
      <c r="J2551" s="332">
        <f>Table1[[#This Row],[Embellishment Area (m2)]]*Table1[[#This Row],[Construction Unit Rate ($/m)]]*Table1[[#This Row],[Embellishment Area Factor]]</f>
        <v>56062.107481866849</v>
      </c>
      <c r="K2551" s="246">
        <v>1557.6803564532661</v>
      </c>
      <c r="L2551" s="337">
        <v>39.027494808321961</v>
      </c>
      <c r="M2551" s="88">
        <f>Table1[[#This Row],[Size of land (m2)]]*Table1[[#This Row],[Land Unit Rate ($/m2)]]</f>
        <v>60792.362024504946</v>
      </c>
      <c r="N2551" s="244">
        <v>2021</v>
      </c>
      <c r="O2551" s="88">
        <f>ROUND(IF(Table1[[#This Row],[Valuation Year]]=2016,(Table1[[#This Row],[Total Construction Cost ($)]]+Table1[[#This Row],[Land Value]])*('General Input Sheet'!$G$38/'General Input Sheet'!$G$43),Table1[[#This Row],[Total Construction Cost ($)]]+Table1[[#This Row],[Land Value]]),0)</f>
        <v>116854</v>
      </c>
      <c r="P2551" s="123" t="str" cm="1">
        <f t="array" ref="P2551">_xlfn.IFS(Table1[[#This Row],[Asset Class]]&lt;&gt;"Local","y",P$11=$E2551,"y",Table1[[#This Row],[Asset Class]]="Local","")</f>
        <v/>
      </c>
      <c r="Q2551" s="86" t="str" cm="1">
        <f t="array" ref="Q2551">_xlfn.IFS(Table1[[#This Row],[Asset Class]]&lt;&gt;"Local","y",Q$11=$E2551,"y",Table1[[#This Row],[Asset Class]]="Local","")</f>
        <v/>
      </c>
      <c r="R2551" s="86" t="str" cm="1">
        <f t="array" ref="R2551">_xlfn.IFS(Table1[[#This Row],[Asset Class]]&lt;&gt;"Local","y",R$11=$E2551,"y",Table1[[#This Row],[Asset Class]]="Local","")</f>
        <v>y</v>
      </c>
      <c r="S2551" s="341" t="str" cm="1">
        <f t="array" ref="S2551">_xlfn.IFS(Table1[[#This Row],[Asset Class]]&lt;&gt;"Local","y",S$11=$E2551,"y",Table1[[#This Row],[Asset Class]]="Local","")</f>
        <v/>
      </c>
      <c r="T2551" s="50"/>
      <c r="U2551" s="95" t="str">
        <f>IF(Table1[[#This Row],[Asset Class]]&lt;&gt;"Local",0.25,IF(P2551="y",1,""))</f>
        <v/>
      </c>
      <c r="V2551" s="415" t="str">
        <f>IF(Table1[[#This Row],[Asset Class]]&lt;&gt;"Local",0.25,IF(Q2551="y",1,""))</f>
        <v/>
      </c>
      <c r="W2551" s="415">
        <f>IF(Table1[[#This Row],[Asset Class]]&lt;&gt;"Local",0.25,IF(R2551="y",1,""))</f>
        <v>1</v>
      </c>
      <c r="X2551" s="415" t="str">
        <f>IF(Table1[[#This Row],[Asset Class]]&lt;&gt;"Local",0.25,IF(S2551="y",1,""))</f>
        <v/>
      </c>
      <c r="Y2551" s="95">
        <f t="shared" si="234"/>
        <v>1</v>
      </c>
      <c r="Z2551" s="50"/>
      <c r="AA2551" s="257" t="str">
        <f t="shared" si="235"/>
        <v/>
      </c>
      <c r="AB2551" s="258" t="str">
        <f t="shared" si="236"/>
        <v/>
      </c>
      <c r="AC2551" s="258">
        <f t="shared" si="237"/>
        <v>116854</v>
      </c>
      <c r="AD2551" s="258" t="str">
        <f t="shared" si="238"/>
        <v/>
      </c>
      <c r="AE2551" s="259">
        <f t="shared" si="239"/>
        <v>116854</v>
      </c>
    </row>
    <row r="2552" spans="1:31">
      <c r="A2552" s="26"/>
      <c r="B2552" s="210" t="s">
        <v>4483</v>
      </c>
      <c r="C2552" s="211" t="s">
        <v>4484</v>
      </c>
      <c r="D2552" s="211" t="s">
        <v>111</v>
      </c>
      <c r="E2552" s="211" t="s">
        <v>102</v>
      </c>
      <c r="F2552" s="241" t="s">
        <v>108</v>
      </c>
      <c r="G2552" s="357">
        <v>0.5</v>
      </c>
      <c r="H2552" s="360">
        <v>2428.7459689187572</v>
      </c>
      <c r="I2552" s="365">
        <v>143.96305955739601</v>
      </c>
      <c r="J2552" s="332">
        <f>Table1[[#This Row],[Embellishment Area (m2)]]*Table1[[#This Row],[Construction Unit Rate ($/m)]]*Table1[[#This Row],[Embellishment Area Factor]]</f>
        <v>174824.85028661825</v>
      </c>
      <c r="K2552" s="246">
        <v>4857.4919378375143</v>
      </c>
      <c r="L2552" s="337">
        <v>39.027494808321961</v>
      </c>
      <c r="M2552" s="88">
        <f>Table1[[#This Row],[Size of land (m2)]]*Table1[[#This Row],[Land Unit Rate ($/m2)]]</f>
        <v>189575.74138541939</v>
      </c>
      <c r="N2552" s="244">
        <v>2021</v>
      </c>
      <c r="O2552" s="88">
        <f>ROUND(IF(Table1[[#This Row],[Valuation Year]]=2016,(Table1[[#This Row],[Total Construction Cost ($)]]+Table1[[#This Row],[Land Value]])*('General Input Sheet'!$G$38/'General Input Sheet'!$G$43),Table1[[#This Row],[Total Construction Cost ($)]]+Table1[[#This Row],[Land Value]]),0)</f>
        <v>364401</v>
      </c>
      <c r="P2552" s="123" t="str" cm="1">
        <f t="array" ref="P2552">_xlfn.IFS(Table1[[#This Row],[Asset Class]]&lt;&gt;"Local","y",P$11=$E2552,"y",Table1[[#This Row],[Asset Class]]="Local","")</f>
        <v/>
      </c>
      <c r="Q2552" s="86" t="str" cm="1">
        <f t="array" ref="Q2552">_xlfn.IFS(Table1[[#This Row],[Asset Class]]&lt;&gt;"Local","y",Q$11=$E2552,"y",Table1[[#This Row],[Asset Class]]="Local","")</f>
        <v/>
      </c>
      <c r="R2552" s="86" t="str" cm="1">
        <f t="array" ref="R2552">_xlfn.IFS(Table1[[#This Row],[Asset Class]]&lt;&gt;"Local","y",R$11=$E2552,"y",Table1[[#This Row],[Asset Class]]="Local","")</f>
        <v>y</v>
      </c>
      <c r="S2552" s="341" t="str" cm="1">
        <f t="array" ref="S2552">_xlfn.IFS(Table1[[#This Row],[Asset Class]]&lt;&gt;"Local","y",S$11=$E2552,"y",Table1[[#This Row],[Asset Class]]="Local","")</f>
        <v/>
      </c>
      <c r="T2552" s="50"/>
      <c r="U2552" s="95" t="str">
        <f>IF(Table1[[#This Row],[Asset Class]]&lt;&gt;"Local",0.25,IF(P2552="y",1,""))</f>
        <v/>
      </c>
      <c r="V2552" s="415" t="str">
        <f>IF(Table1[[#This Row],[Asset Class]]&lt;&gt;"Local",0.25,IF(Q2552="y",1,""))</f>
        <v/>
      </c>
      <c r="W2552" s="415">
        <f>IF(Table1[[#This Row],[Asset Class]]&lt;&gt;"Local",0.25,IF(R2552="y",1,""))</f>
        <v>1</v>
      </c>
      <c r="X2552" s="415" t="str">
        <f>IF(Table1[[#This Row],[Asset Class]]&lt;&gt;"Local",0.25,IF(S2552="y",1,""))</f>
        <v/>
      </c>
      <c r="Y2552" s="95">
        <f t="shared" si="234"/>
        <v>1</v>
      </c>
      <c r="Z2552" s="50"/>
      <c r="AA2552" s="257" t="str">
        <f t="shared" si="235"/>
        <v/>
      </c>
      <c r="AB2552" s="258" t="str">
        <f t="shared" si="236"/>
        <v/>
      </c>
      <c r="AC2552" s="258">
        <f t="shared" si="237"/>
        <v>364401</v>
      </c>
      <c r="AD2552" s="258" t="str">
        <f t="shared" si="238"/>
        <v/>
      </c>
      <c r="AE2552" s="259">
        <f t="shared" si="239"/>
        <v>364401</v>
      </c>
    </row>
    <row r="2553" spans="1:31">
      <c r="A2553" s="26"/>
      <c r="B2553" s="210" t="s">
        <v>4485</v>
      </c>
      <c r="C2553" s="211" t="s">
        <v>4486</v>
      </c>
      <c r="D2553" s="211" t="s">
        <v>111</v>
      </c>
      <c r="E2553" s="211" t="s">
        <v>107</v>
      </c>
      <c r="F2553" s="241" t="s">
        <v>108</v>
      </c>
      <c r="G2553" s="357">
        <v>0.5</v>
      </c>
      <c r="H2553" s="360">
        <v>1180.7269122728815</v>
      </c>
      <c r="I2553" s="365">
        <v>111.62041035606889</v>
      </c>
      <c r="J2553" s="332">
        <f>Table1[[#This Row],[Embellishment Area (m2)]]*Table1[[#This Row],[Construction Unit Rate ($/m)]]*Table1[[#This Row],[Embellishment Area Factor]]</f>
        <v>65896.611233176591</v>
      </c>
      <c r="K2553" s="246">
        <v>2361.4538245457629</v>
      </c>
      <c r="L2553" s="337">
        <v>66.125722619436161</v>
      </c>
      <c r="M2553" s="88">
        <f>Table1[[#This Row],[Size of land (m2)]]*Table1[[#This Row],[Land Unit Rate ($/m2)]]</f>
        <v>156152.84058051978</v>
      </c>
      <c r="N2553" s="244">
        <v>2021</v>
      </c>
      <c r="O2553" s="88">
        <f>ROUND(IF(Table1[[#This Row],[Valuation Year]]=2016,(Table1[[#This Row],[Total Construction Cost ($)]]+Table1[[#This Row],[Land Value]])*('General Input Sheet'!$G$38/'General Input Sheet'!$G$43),Table1[[#This Row],[Total Construction Cost ($)]]+Table1[[#This Row],[Land Value]]),0)</f>
        <v>222049</v>
      </c>
      <c r="P2553" s="123" t="str" cm="1">
        <f t="array" ref="P2553">_xlfn.IFS(Table1[[#This Row],[Asset Class]]&lt;&gt;"Local","y",P$11=$E2553,"y",Table1[[#This Row],[Asset Class]]="Local","")</f>
        <v>y</v>
      </c>
      <c r="Q2553" s="86" t="str" cm="1">
        <f t="array" ref="Q2553">_xlfn.IFS(Table1[[#This Row],[Asset Class]]&lt;&gt;"Local","y",Q$11=$E2553,"y",Table1[[#This Row],[Asset Class]]="Local","")</f>
        <v/>
      </c>
      <c r="R2553" s="86" t="str" cm="1">
        <f t="array" ref="R2553">_xlfn.IFS(Table1[[#This Row],[Asset Class]]&lt;&gt;"Local","y",R$11=$E2553,"y",Table1[[#This Row],[Asset Class]]="Local","")</f>
        <v/>
      </c>
      <c r="S2553" s="341" t="str" cm="1">
        <f t="array" ref="S2553">_xlfn.IFS(Table1[[#This Row],[Asset Class]]&lt;&gt;"Local","y",S$11=$E2553,"y",Table1[[#This Row],[Asset Class]]="Local","")</f>
        <v/>
      </c>
      <c r="T2553" s="50"/>
      <c r="U2553" s="95">
        <f>IF(Table1[[#This Row],[Asset Class]]&lt;&gt;"Local",0.25,IF(P2553="y",1,""))</f>
        <v>1</v>
      </c>
      <c r="V2553" s="415" t="str">
        <f>IF(Table1[[#This Row],[Asset Class]]&lt;&gt;"Local",0.25,IF(Q2553="y",1,""))</f>
        <v/>
      </c>
      <c r="W2553" s="415" t="str">
        <f>IF(Table1[[#This Row],[Asset Class]]&lt;&gt;"Local",0.25,IF(R2553="y",1,""))</f>
        <v/>
      </c>
      <c r="X2553" s="415" t="str">
        <f>IF(Table1[[#This Row],[Asset Class]]&lt;&gt;"Local",0.25,IF(S2553="y",1,""))</f>
        <v/>
      </c>
      <c r="Y2553" s="95">
        <f t="shared" ref="Y2553:Y2616" si="240">SUM(U2553:X2553)</f>
        <v>1</v>
      </c>
      <c r="Z2553" s="50"/>
      <c r="AA2553" s="257">
        <f t="shared" ref="AA2553:AA2616" si="241">IF(U2553="","",(U2553/$Y2553)*$O2553)</f>
        <v>222049</v>
      </c>
      <c r="AB2553" s="258" t="str">
        <f t="shared" ref="AB2553:AB2616" si="242">IF(V2553="","",(V2553/$Y2553)*$O2553)</f>
        <v/>
      </c>
      <c r="AC2553" s="258" t="str">
        <f t="shared" ref="AC2553:AC2616" si="243">IF(W2553="","",(W2553/$Y2553)*$O2553)</f>
        <v/>
      </c>
      <c r="AD2553" s="258" t="str">
        <f t="shared" ref="AD2553:AD2616" si="244">IF(X2553="","",(X2553/$Y2553)*$O2553)</f>
        <v/>
      </c>
      <c r="AE2553" s="259">
        <f t="shared" ref="AE2553:AE2616" si="245">SUM(AA2553:AD2553)</f>
        <v>222049</v>
      </c>
    </row>
    <row r="2554" spans="1:31">
      <c r="A2554" s="26"/>
      <c r="B2554" s="210" t="s">
        <v>4487</v>
      </c>
      <c r="C2554" s="211" t="s">
        <v>4488</v>
      </c>
      <c r="D2554" s="211" t="s">
        <v>111</v>
      </c>
      <c r="E2554" s="211" t="s">
        <v>107</v>
      </c>
      <c r="F2554" s="241" t="s">
        <v>108</v>
      </c>
      <c r="G2554" s="357">
        <v>0.5</v>
      </c>
      <c r="H2554" s="360">
        <v>517.84189304874303</v>
      </c>
      <c r="I2554" s="365">
        <v>111.62041035606889</v>
      </c>
      <c r="J2554" s="332">
        <f>Table1[[#This Row],[Embellishment Area (m2)]]*Table1[[#This Row],[Construction Unit Rate ($/m)]]*Table1[[#This Row],[Embellishment Area Factor]]</f>
        <v>28900.862300832116</v>
      </c>
      <c r="K2554" s="246">
        <v>1035.6837860974861</v>
      </c>
      <c r="L2554" s="337">
        <v>66.125722619436161</v>
      </c>
      <c r="M2554" s="88">
        <f>Table1[[#This Row],[Size of land (m2)]]*Table1[[#This Row],[Land Unit Rate ($/m2)]]</f>
        <v>68485.338760929822</v>
      </c>
      <c r="N2554" s="244">
        <v>2021</v>
      </c>
      <c r="O2554" s="88">
        <f>ROUND(IF(Table1[[#This Row],[Valuation Year]]=2016,(Table1[[#This Row],[Total Construction Cost ($)]]+Table1[[#This Row],[Land Value]])*('General Input Sheet'!$G$38/'General Input Sheet'!$G$43),Table1[[#This Row],[Total Construction Cost ($)]]+Table1[[#This Row],[Land Value]]),0)</f>
        <v>97386</v>
      </c>
      <c r="P2554" s="123" t="str" cm="1">
        <f t="array" ref="P2554">_xlfn.IFS(Table1[[#This Row],[Asset Class]]&lt;&gt;"Local","y",P$11=$E2554,"y",Table1[[#This Row],[Asset Class]]="Local","")</f>
        <v>y</v>
      </c>
      <c r="Q2554" s="86" t="str" cm="1">
        <f t="array" ref="Q2554">_xlfn.IFS(Table1[[#This Row],[Asset Class]]&lt;&gt;"Local","y",Q$11=$E2554,"y",Table1[[#This Row],[Asset Class]]="Local","")</f>
        <v/>
      </c>
      <c r="R2554" s="86" t="str" cm="1">
        <f t="array" ref="R2554">_xlfn.IFS(Table1[[#This Row],[Asset Class]]&lt;&gt;"Local","y",R$11=$E2554,"y",Table1[[#This Row],[Asset Class]]="Local","")</f>
        <v/>
      </c>
      <c r="S2554" s="341" t="str" cm="1">
        <f t="array" ref="S2554">_xlfn.IFS(Table1[[#This Row],[Asset Class]]&lt;&gt;"Local","y",S$11=$E2554,"y",Table1[[#This Row],[Asset Class]]="Local","")</f>
        <v/>
      </c>
      <c r="T2554" s="50"/>
      <c r="U2554" s="95">
        <f>IF(Table1[[#This Row],[Asset Class]]&lt;&gt;"Local",0.25,IF(P2554="y",1,""))</f>
        <v>1</v>
      </c>
      <c r="V2554" s="415" t="str">
        <f>IF(Table1[[#This Row],[Asset Class]]&lt;&gt;"Local",0.25,IF(Q2554="y",1,""))</f>
        <v/>
      </c>
      <c r="W2554" s="415" t="str">
        <f>IF(Table1[[#This Row],[Asset Class]]&lt;&gt;"Local",0.25,IF(R2554="y",1,""))</f>
        <v/>
      </c>
      <c r="X2554" s="415" t="str">
        <f>IF(Table1[[#This Row],[Asset Class]]&lt;&gt;"Local",0.25,IF(S2554="y",1,""))</f>
        <v/>
      </c>
      <c r="Y2554" s="95">
        <f t="shared" si="240"/>
        <v>1</v>
      </c>
      <c r="Z2554" s="50"/>
      <c r="AA2554" s="257">
        <f t="shared" si="241"/>
        <v>97386</v>
      </c>
      <c r="AB2554" s="258" t="str">
        <f t="shared" si="242"/>
        <v/>
      </c>
      <c r="AC2554" s="258" t="str">
        <f t="shared" si="243"/>
        <v/>
      </c>
      <c r="AD2554" s="258" t="str">
        <f t="shared" si="244"/>
        <v/>
      </c>
      <c r="AE2554" s="259">
        <f t="shared" si="245"/>
        <v>97386</v>
      </c>
    </row>
    <row r="2555" spans="1:31">
      <c r="A2555" s="26"/>
      <c r="B2555" s="210" t="s">
        <v>4489</v>
      </c>
      <c r="C2555" s="211" t="s">
        <v>4490</v>
      </c>
      <c r="D2555" s="211" t="s">
        <v>111</v>
      </c>
      <c r="E2555" s="211" t="s">
        <v>143</v>
      </c>
      <c r="F2555" s="241" t="s">
        <v>108</v>
      </c>
      <c r="G2555" s="357">
        <v>0.5</v>
      </c>
      <c r="H2555" s="360">
        <v>492.7058011383275</v>
      </c>
      <c r="I2555" s="365">
        <v>115.6419902144599</v>
      </c>
      <c r="J2555" s="332">
        <f>Table1[[#This Row],[Embellishment Area (m2)]]*Table1[[#This Row],[Construction Unit Rate ($/m)]]*Table1[[#This Row],[Embellishment Area Factor]]</f>
        <v>28488.739716923046</v>
      </c>
      <c r="K2555" s="246">
        <v>985.411602276655</v>
      </c>
      <c r="L2555" s="337">
        <v>85.331826959272703</v>
      </c>
      <c r="M2555" s="88">
        <f>Table1[[#This Row],[Size of land (m2)]]*Table1[[#This Row],[Land Unit Rate ($/m2)]]</f>
        <v>84086.972329131182</v>
      </c>
      <c r="N2555" s="244">
        <v>2021</v>
      </c>
      <c r="O2555" s="88">
        <f>ROUND(IF(Table1[[#This Row],[Valuation Year]]=2016,(Table1[[#This Row],[Total Construction Cost ($)]]+Table1[[#This Row],[Land Value]])*('General Input Sheet'!$G$38/'General Input Sheet'!$G$43),Table1[[#This Row],[Total Construction Cost ($)]]+Table1[[#This Row],[Land Value]]),0)</f>
        <v>112576</v>
      </c>
      <c r="P2555" s="123" t="str" cm="1">
        <f t="array" ref="P2555">_xlfn.IFS(Table1[[#This Row],[Asset Class]]&lt;&gt;"Local","y",P$11=$E2555,"y",Table1[[#This Row],[Asset Class]]="Local","")</f>
        <v/>
      </c>
      <c r="Q2555" s="86" t="str" cm="1">
        <f t="array" ref="Q2555">_xlfn.IFS(Table1[[#This Row],[Asset Class]]&lt;&gt;"Local","y",Q$11=$E2555,"y",Table1[[#This Row],[Asset Class]]="Local","")</f>
        <v>y</v>
      </c>
      <c r="R2555" s="86" t="str" cm="1">
        <f t="array" ref="R2555">_xlfn.IFS(Table1[[#This Row],[Asset Class]]&lt;&gt;"Local","y",R$11=$E2555,"y",Table1[[#This Row],[Asset Class]]="Local","")</f>
        <v/>
      </c>
      <c r="S2555" s="341" t="str" cm="1">
        <f t="array" ref="S2555">_xlfn.IFS(Table1[[#This Row],[Asset Class]]&lt;&gt;"Local","y",S$11=$E2555,"y",Table1[[#This Row],[Asset Class]]="Local","")</f>
        <v/>
      </c>
      <c r="T2555" s="50"/>
      <c r="U2555" s="95" t="str">
        <f>IF(Table1[[#This Row],[Asset Class]]&lt;&gt;"Local",0.25,IF(P2555="y",1,""))</f>
        <v/>
      </c>
      <c r="V2555" s="415">
        <f>IF(Table1[[#This Row],[Asset Class]]&lt;&gt;"Local",0.25,IF(Q2555="y",1,""))</f>
        <v>1</v>
      </c>
      <c r="W2555" s="415" t="str">
        <f>IF(Table1[[#This Row],[Asset Class]]&lt;&gt;"Local",0.25,IF(R2555="y",1,""))</f>
        <v/>
      </c>
      <c r="X2555" s="415" t="str">
        <f>IF(Table1[[#This Row],[Asset Class]]&lt;&gt;"Local",0.25,IF(S2555="y",1,""))</f>
        <v/>
      </c>
      <c r="Y2555" s="95">
        <f t="shared" si="240"/>
        <v>1</v>
      </c>
      <c r="Z2555" s="50"/>
      <c r="AA2555" s="257" t="str">
        <f t="shared" si="241"/>
        <v/>
      </c>
      <c r="AB2555" s="258">
        <f t="shared" si="242"/>
        <v>112576</v>
      </c>
      <c r="AC2555" s="258" t="str">
        <f t="shared" si="243"/>
        <v/>
      </c>
      <c r="AD2555" s="258" t="str">
        <f t="shared" si="244"/>
        <v/>
      </c>
      <c r="AE2555" s="259">
        <f t="shared" si="245"/>
        <v>112576</v>
      </c>
    </row>
    <row r="2556" spans="1:31">
      <c r="A2556" s="26"/>
      <c r="B2556" s="210" t="s">
        <v>4491</v>
      </c>
      <c r="C2556" s="211" t="s">
        <v>4492</v>
      </c>
      <c r="D2556" s="211" t="s">
        <v>106</v>
      </c>
      <c r="E2556" s="211" t="s">
        <v>143</v>
      </c>
      <c r="F2556" s="241" t="s">
        <v>328</v>
      </c>
      <c r="G2556" s="357">
        <v>0.5</v>
      </c>
      <c r="H2556" s="360">
        <v>1862.1552782665485</v>
      </c>
      <c r="I2556" s="365">
        <v>406.79298511948269</v>
      </c>
      <c r="J2556" s="332">
        <f>Table1[[#This Row],[Embellishment Area (m2)]]*Table1[[#This Row],[Construction Unit Rate ($/m)]]*Table1[[#This Row],[Embellishment Area Factor]]</f>
        <v>378755.85220102512</v>
      </c>
      <c r="K2556" s="246">
        <v>3724.310556533097</v>
      </c>
      <c r="L2556" s="337">
        <v>77.249060510664719</v>
      </c>
      <c r="M2556" s="88">
        <f>Table1[[#This Row],[Size of land (m2)]]*Table1[[#This Row],[Land Unit Rate ($/m2)]]</f>
        <v>287699.49154213263</v>
      </c>
      <c r="N2556" s="244">
        <v>2021</v>
      </c>
      <c r="O2556" s="88">
        <f>ROUND(IF(Table1[[#This Row],[Valuation Year]]=2016,(Table1[[#This Row],[Total Construction Cost ($)]]+Table1[[#This Row],[Land Value]])*('General Input Sheet'!$G$38/'General Input Sheet'!$G$43),Table1[[#This Row],[Total Construction Cost ($)]]+Table1[[#This Row],[Land Value]]),0)</f>
        <v>666455</v>
      </c>
      <c r="P2556" s="123" t="str" cm="1">
        <f t="array" ref="P2556">_xlfn.IFS(Table1[[#This Row],[Asset Class]]&lt;&gt;"Local","y",P$11=$E2556,"y",Table1[[#This Row],[Asset Class]]="Local","")</f>
        <v>y</v>
      </c>
      <c r="Q2556" s="86" t="str" cm="1">
        <f t="array" ref="Q2556">_xlfn.IFS(Table1[[#This Row],[Asset Class]]&lt;&gt;"Local","y",Q$11=$E2556,"y",Table1[[#This Row],[Asset Class]]="Local","")</f>
        <v>y</v>
      </c>
      <c r="R2556" s="86" t="str" cm="1">
        <f t="array" ref="R2556">_xlfn.IFS(Table1[[#This Row],[Asset Class]]&lt;&gt;"Local","y",R$11=$E2556,"y",Table1[[#This Row],[Asset Class]]="Local","")</f>
        <v>y</v>
      </c>
      <c r="S2556" s="341" t="str" cm="1">
        <f t="array" ref="S2556">_xlfn.IFS(Table1[[#This Row],[Asset Class]]&lt;&gt;"Local","y",S$11=$E2556,"y",Table1[[#This Row],[Asset Class]]="Local","")</f>
        <v>y</v>
      </c>
      <c r="T2556" s="50"/>
      <c r="U2556" s="95">
        <f>IF(Table1[[#This Row],[Asset Class]]&lt;&gt;"Local",0.25,IF(P2556="y",1,""))</f>
        <v>0.25</v>
      </c>
      <c r="V2556" s="415">
        <f>IF(Table1[[#This Row],[Asset Class]]&lt;&gt;"Local",0.25,IF(Q2556="y",1,""))</f>
        <v>0.25</v>
      </c>
      <c r="W2556" s="415">
        <f>IF(Table1[[#This Row],[Asset Class]]&lt;&gt;"Local",0.25,IF(R2556="y",1,""))</f>
        <v>0.25</v>
      </c>
      <c r="X2556" s="415">
        <f>IF(Table1[[#This Row],[Asset Class]]&lt;&gt;"Local",0.25,IF(S2556="y",1,""))</f>
        <v>0.25</v>
      </c>
      <c r="Y2556" s="95">
        <f t="shared" si="240"/>
        <v>1</v>
      </c>
      <c r="Z2556" s="50"/>
      <c r="AA2556" s="257">
        <f t="shared" si="241"/>
        <v>166613.75</v>
      </c>
      <c r="AB2556" s="258">
        <f t="shared" si="242"/>
        <v>166613.75</v>
      </c>
      <c r="AC2556" s="258">
        <f t="shared" si="243"/>
        <v>166613.75</v>
      </c>
      <c r="AD2556" s="258">
        <f t="shared" si="244"/>
        <v>166613.75</v>
      </c>
      <c r="AE2556" s="259">
        <f t="shared" si="245"/>
        <v>666455</v>
      </c>
    </row>
    <row r="2557" spans="1:31">
      <c r="A2557" s="26"/>
      <c r="B2557" s="210" t="s">
        <v>4493</v>
      </c>
      <c r="C2557" s="211" t="s">
        <v>4494</v>
      </c>
      <c r="D2557" s="211" t="s">
        <v>111</v>
      </c>
      <c r="E2557" s="211" t="s">
        <v>107</v>
      </c>
      <c r="F2557" s="241" t="s">
        <v>103</v>
      </c>
      <c r="G2557" s="357">
        <v>0.5</v>
      </c>
      <c r="H2557" s="360">
        <v>2103.2619220736383</v>
      </c>
      <c r="I2557" s="365">
        <v>111.62041035606889</v>
      </c>
      <c r="J2557" s="332">
        <f>Table1[[#This Row],[Embellishment Area (m2)]]*Table1[[#This Row],[Construction Unit Rate ($/m)]]*Table1[[#This Row],[Embellishment Area Factor]]</f>
        <v>117383.47941407685</v>
      </c>
      <c r="K2557" s="246">
        <v>4206.5238441472766</v>
      </c>
      <c r="L2557" s="337">
        <v>66.125722619436161</v>
      </c>
      <c r="M2557" s="88">
        <f>Table1[[#This Row],[Size of land (m2)]]*Table1[[#This Row],[Land Unit Rate ($/m2)]]</f>
        <v>278159.42891012714</v>
      </c>
      <c r="N2557" s="244">
        <v>2021</v>
      </c>
      <c r="O2557" s="88">
        <f>ROUND(IF(Table1[[#This Row],[Valuation Year]]=2016,(Table1[[#This Row],[Total Construction Cost ($)]]+Table1[[#This Row],[Land Value]])*('General Input Sheet'!$G$38/'General Input Sheet'!$G$43),Table1[[#This Row],[Total Construction Cost ($)]]+Table1[[#This Row],[Land Value]]),0)</f>
        <v>395543</v>
      </c>
      <c r="P2557" s="123" t="str" cm="1">
        <f t="array" ref="P2557">_xlfn.IFS(Table1[[#This Row],[Asset Class]]&lt;&gt;"Local","y",P$11=$E2557,"y",Table1[[#This Row],[Asset Class]]="Local","")</f>
        <v>y</v>
      </c>
      <c r="Q2557" s="86" t="str" cm="1">
        <f t="array" ref="Q2557">_xlfn.IFS(Table1[[#This Row],[Asset Class]]&lt;&gt;"Local","y",Q$11=$E2557,"y",Table1[[#This Row],[Asset Class]]="Local","")</f>
        <v/>
      </c>
      <c r="R2557" s="86" t="str" cm="1">
        <f t="array" ref="R2557">_xlfn.IFS(Table1[[#This Row],[Asset Class]]&lt;&gt;"Local","y",R$11=$E2557,"y",Table1[[#This Row],[Asset Class]]="Local","")</f>
        <v/>
      </c>
      <c r="S2557" s="341" t="str" cm="1">
        <f t="array" ref="S2557">_xlfn.IFS(Table1[[#This Row],[Asset Class]]&lt;&gt;"Local","y",S$11=$E2557,"y",Table1[[#This Row],[Asset Class]]="Local","")</f>
        <v/>
      </c>
      <c r="T2557" s="50"/>
      <c r="U2557" s="95">
        <f>IF(Table1[[#This Row],[Asset Class]]&lt;&gt;"Local",0.25,IF(P2557="y",1,""))</f>
        <v>1</v>
      </c>
      <c r="V2557" s="415" t="str">
        <f>IF(Table1[[#This Row],[Asset Class]]&lt;&gt;"Local",0.25,IF(Q2557="y",1,""))</f>
        <v/>
      </c>
      <c r="W2557" s="415" t="str">
        <f>IF(Table1[[#This Row],[Asset Class]]&lt;&gt;"Local",0.25,IF(R2557="y",1,""))</f>
        <v/>
      </c>
      <c r="X2557" s="415" t="str">
        <f>IF(Table1[[#This Row],[Asset Class]]&lt;&gt;"Local",0.25,IF(S2557="y",1,""))</f>
        <v/>
      </c>
      <c r="Y2557" s="95">
        <f t="shared" si="240"/>
        <v>1</v>
      </c>
      <c r="Z2557" s="50"/>
      <c r="AA2557" s="257">
        <f t="shared" si="241"/>
        <v>395543</v>
      </c>
      <c r="AB2557" s="258" t="str">
        <f t="shared" si="242"/>
        <v/>
      </c>
      <c r="AC2557" s="258" t="str">
        <f t="shared" si="243"/>
        <v/>
      </c>
      <c r="AD2557" s="258" t="str">
        <f t="shared" si="244"/>
        <v/>
      </c>
      <c r="AE2557" s="259">
        <f t="shared" si="245"/>
        <v>395543</v>
      </c>
    </row>
    <row r="2558" spans="1:31">
      <c r="A2558" s="26"/>
      <c r="B2558" s="210" t="s">
        <v>4495</v>
      </c>
      <c r="C2558" s="211" t="s">
        <v>4496</v>
      </c>
      <c r="D2558" s="211" t="s">
        <v>111</v>
      </c>
      <c r="E2558" s="211" t="s">
        <v>102</v>
      </c>
      <c r="F2558" s="241" t="s">
        <v>103</v>
      </c>
      <c r="G2558" s="357">
        <v>0.5</v>
      </c>
      <c r="H2558" s="360">
        <v>3198.808773536784</v>
      </c>
      <c r="I2558" s="365">
        <v>143.96305955739601</v>
      </c>
      <c r="J2558" s="332">
        <f>Table1[[#This Row],[Embellishment Area (m2)]]*Table1[[#This Row],[Construction Unit Rate ($/m)]]*Table1[[#This Row],[Embellishment Area Factor]]</f>
        <v>230255.14898869846</v>
      </c>
      <c r="K2558" s="246">
        <v>6397.6175470735679</v>
      </c>
      <c r="L2558" s="337">
        <v>39.027494808321961</v>
      </c>
      <c r="M2558" s="88">
        <f>Table1[[#This Row],[Size of land (m2)]]*Table1[[#This Row],[Land Unit Rate ($/m2)]]</f>
        <v>249682.98560404315</v>
      </c>
      <c r="N2558" s="244">
        <v>2021</v>
      </c>
      <c r="O2558" s="88">
        <f>ROUND(IF(Table1[[#This Row],[Valuation Year]]=2016,(Table1[[#This Row],[Total Construction Cost ($)]]+Table1[[#This Row],[Land Value]])*('General Input Sheet'!$G$38/'General Input Sheet'!$G$43),Table1[[#This Row],[Total Construction Cost ($)]]+Table1[[#This Row],[Land Value]]),0)</f>
        <v>479938</v>
      </c>
      <c r="P2558" s="123" t="str" cm="1">
        <f t="array" ref="P2558">_xlfn.IFS(Table1[[#This Row],[Asset Class]]&lt;&gt;"Local","y",P$11=$E2558,"y",Table1[[#This Row],[Asset Class]]="Local","")</f>
        <v/>
      </c>
      <c r="Q2558" s="86" t="str" cm="1">
        <f t="array" ref="Q2558">_xlfn.IFS(Table1[[#This Row],[Asset Class]]&lt;&gt;"Local","y",Q$11=$E2558,"y",Table1[[#This Row],[Asset Class]]="Local","")</f>
        <v/>
      </c>
      <c r="R2558" s="86" t="str" cm="1">
        <f t="array" ref="R2558">_xlfn.IFS(Table1[[#This Row],[Asset Class]]&lt;&gt;"Local","y",R$11=$E2558,"y",Table1[[#This Row],[Asset Class]]="Local","")</f>
        <v>y</v>
      </c>
      <c r="S2558" s="341" t="str" cm="1">
        <f t="array" ref="S2558">_xlfn.IFS(Table1[[#This Row],[Asset Class]]&lt;&gt;"Local","y",S$11=$E2558,"y",Table1[[#This Row],[Asset Class]]="Local","")</f>
        <v/>
      </c>
      <c r="T2558" s="50"/>
      <c r="U2558" s="95" t="str">
        <f>IF(Table1[[#This Row],[Asset Class]]&lt;&gt;"Local",0.25,IF(P2558="y",1,""))</f>
        <v/>
      </c>
      <c r="V2558" s="415" t="str">
        <f>IF(Table1[[#This Row],[Asset Class]]&lt;&gt;"Local",0.25,IF(Q2558="y",1,""))</f>
        <v/>
      </c>
      <c r="W2558" s="415">
        <f>IF(Table1[[#This Row],[Asset Class]]&lt;&gt;"Local",0.25,IF(R2558="y",1,""))</f>
        <v>1</v>
      </c>
      <c r="X2558" s="415" t="str">
        <f>IF(Table1[[#This Row],[Asset Class]]&lt;&gt;"Local",0.25,IF(S2558="y",1,""))</f>
        <v/>
      </c>
      <c r="Y2558" s="95">
        <f t="shared" si="240"/>
        <v>1</v>
      </c>
      <c r="Z2558" s="50"/>
      <c r="AA2558" s="257" t="str">
        <f t="shared" si="241"/>
        <v/>
      </c>
      <c r="AB2558" s="258" t="str">
        <f t="shared" si="242"/>
        <v/>
      </c>
      <c r="AC2558" s="258">
        <f t="shared" si="243"/>
        <v>479938</v>
      </c>
      <c r="AD2558" s="258" t="str">
        <f t="shared" si="244"/>
        <v/>
      </c>
      <c r="AE2558" s="259">
        <f t="shared" si="245"/>
        <v>479938</v>
      </c>
    </row>
    <row r="2559" spans="1:31">
      <c r="A2559" s="26"/>
      <c r="B2559" s="210" t="s">
        <v>4497</v>
      </c>
      <c r="C2559" s="211" t="s">
        <v>4498</v>
      </c>
      <c r="D2559" s="211" t="s">
        <v>111</v>
      </c>
      <c r="E2559" s="211" t="s">
        <v>143</v>
      </c>
      <c r="F2559" s="241" t="s">
        <v>108</v>
      </c>
      <c r="G2559" s="357">
        <v>0.5</v>
      </c>
      <c r="H2559" s="360">
        <v>1424.816688213951</v>
      </c>
      <c r="I2559" s="365">
        <v>115.6419902144599</v>
      </c>
      <c r="J2559" s="332">
        <f>Table1[[#This Row],[Embellishment Area (m2)]]*Table1[[#This Row],[Construction Unit Rate ($/m)]]*Table1[[#This Row],[Embellishment Area Factor]]</f>
        <v>82384.318757918445</v>
      </c>
      <c r="K2559" s="246">
        <v>2849.633376427902</v>
      </c>
      <c r="L2559" s="337">
        <v>85.331826959272703</v>
      </c>
      <c r="M2559" s="88">
        <f>Table1[[#This Row],[Size of land (m2)]]*Table1[[#This Row],[Land Unit Rate ($/m2)]]</f>
        <v>243164.42217471375</v>
      </c>
      <c r="N2559" s="244">
        <v>2021</v>
      </c>
      <c r="O2559" s="88">
        <f>ROUND(IF(Table1[[#This Row],[Valuation Year]]=2016,(Table1[[#This Row],[Total Construction Cost ($)]]+Table1[[#This Row],[Land Value]])*('General Input Sheet'!$G$38/'General Input Sheet'!$G$43),Table1[[#This Row],[Total Construction Cost ($)]]+Table1[[#This Row],[Land Value]]),0)</f>
        <v>325549</v>
      </c>
      <c r="P2559" s="123" t="str" cm="1">
        <f t="array" ref="P2559">_xlfn.IFS(Table1[[#This Row],[Asset Class]]&lt;&gt;"Local","y",P$11=$E2559,"y",Table1[[#This Row],[Asset Class]]="Local","")</f>
        <v/>
      </c>
      <c r="Q2559" s="86" t="str" cm="1">
        <f t="array" ref="Q2559">_xlfn.IFS(Table1[[#This Row],[Asset Class]]&lt;&gt;"Local","y",Q$11=$E2559,"y",Table1[[#This Row],[Asset Class]]="Local","")</f>
        <v>y</v>
      </c>
      <c r="R2559" s="86" t="str" cm="1">
        <f t="array" ref="R2559">_xlfn.IFS(Table1[[#This Row],[Asset Class]]&lt;&gt;"Local","y",R$11=$E2559,"y",Table1[[#This Row],[Asset Class]]="Local","")</f>
        <v/>
      </c>
      <c r="S2559" s="341" t="str" cm="1">
        <f t="array" ref="S2559">_xlfn.IFS(Table1[[#This Row],[Asset Class]]&lt;&gt;"Local","y",S$11=$E2559,"y",Table1[[#This Row],[Asset Class]]="Local","")</f>
        <v/>
      </c>
      <c r="T2559" s="50"/>
      <c r="U2559" s="95" t="str">
        <f>IF(Table1[[#This Row],[Asset Class]]&lt;&gt;"Local",0.25,IF(P2559="y",1,""))</f>
        <v/>
      </c>
      <c r="V2559" s="415">
        <f>IF(Table1[[#This Row],[Asset Class]]&lt;&gt;"Local",0.25,IF(Q2559="y",1,""))</f>
        <v>1</v>
      </c>
      <c r="W2559" s="415" t="str">
        <f>IF(Table1[[#This Row],[Asset Class]]&lt;&gt;"Local",0.25,IF(R2559="y",1,""))</f>
        <v/>
      </c>
      <c r="X2559" s="415" t="str">
        <f>IF(Table1[[#This Row],[Asset Class]]&lt;&gt;"Local",0.25,IF(S2559="y",1,""))</f>
        <v/>
      </c>
      <c r="Y2559" s="95">
        <f t="shared" si="240"/>
        <v>1</v>
      </c>
      <c r="Z2559" s="50"/>
      <c r="AA2559" s="257" t="str">
        <f t="shared" si="241"/>
        <v/>
      </c>
      <c r="AB2559" s="258">
        <f t="shared" si="242"/>
        <v>325549</v>
      </c>
      <c r="AC2559" s="258" t="str">
        <f t="shared" si="243"/>
        <v/>
      </c>
      <c r="AD2559" s="258" t="str">
        <f t="shared" si="244"/>
        <v/>
      </c>
      <c r="AE2559" s="259">
        <f t="shared" si="245"/>
        <v>325549</v>
      </c>
    </row>
    <row r="2560" spans="1:31">
      <c r="A2560" s="26"/>
      <c r="B2560" s="210" t="s">
        <v>4499</v>
      </c>
      <c r="C2560" s="211" t="s">
        <v>4500</v>
      </c>
      <c r="D2560" s="211" t="s">
        <v>111</v>
      </c>
      <c r="E2560" s="211" t="s">
        <v>143</v>
      </c>
      <c r="F2560" s="241" t="s">
        <v>108</v>
      </c>
      <c r="G2560" s="357">
        <v>0.5</v>
      </c>
      <c r="H2560" s="360">
        <v>672.63502147254599</v>
      </c>
      <c r="I2560" s="365">
        <v>115.6419902144599</v>
      </c>
      <c r="J2560" s="332">
        <f>Table1[[#This Row],[Embellishment Area (m2)]]*Table1[[#This Row],[Construction Unit Rate ($/m)]]*Table1[[#This Row],[Embellishment Area Factor]]</f>
        <v>38892.42628551559</v>
      </c>
      <c r="K2560" s="246">
        <v>1345.270042945092</v>
      </c>
      <c r="L2560" s="337">
        <v>85.331826959272703</v>
      </c>
      <c r="M2560" s="88">
        <f>Table1[[#This Row],[Size of land (m2)]]*Table1[[#This Row],[Land Unit Rate ($/m2)]]</f>
        <v>114794.35051808394</v>
      </c>
      <c r="N2560" s="244">
        <v>2021</v>
      </c>
      <c r="O2560" s="88">
        <f>ROUND(IF(Table1[[#This Row],[Valuation Year]]=2016,(Table1[[#This Row],[Total Construction Cost ($)]]+Table1[[#This Row],[Land Value]])*('General Input Sheet'!$G$38/'General Input Sheet'!$G$43),Table1[[#This Row],[Total Construction Cost ($)]]+Table1[[#This Row],[Land Value]]),0)</f>
        <v>153687</v>
      </c>
      <c r="P2560" s="123" t="str" cm="1">
        <f t="array" ref="P2560">_xlfn.IFS(Table1[[#This Row],[Asset Class]]&lt;&gt;"Local","y",P$11=$E2560,"y",Table1[[#This Row],[Asset Class]]="Local","")</f>
        <v/>
      </c>
      <c r="Q2560" s="86" t="str" cm="1">
        <f t="array" ref="Q2560">_xlfn.IFS(Table1[[#This Row],[Asset Class]]&lt;&gt;"Local","y",Q$11=$E2560,"y",Table1[[#This Row],[Asset Class]]="Local","")</f>
        <v>y</v>
      </c>
      <c r="R2560" s="86" t="str" cm="1">
        <f t="array" ref="R2560">_xlfn.IFS(Table1[[#This Row],[Asset Class]]&lt;&gt;"Local","y",R$11=$E2560,"y",Table1[[#This Row],[Asset Class]]="Local","")</f>
        <v/>
      </c>
      <c r="S2560" s="341" t="str" cm="1">
        <f t="array" ref="S2560">_xlfn.IFS(Table1[[#This Row],[Asset Class]]&lt;&gt;"Local","y",S$11=$E2560,"y",Table1[[#This Row],[Asset Class]]="Local","")</f>
        <v/>
      </c>
      <c r="T2560" s="50"/>
      <c r="U2560" s="95" t="str">
        <f>IF(Table1[[#This Row],[Asset Class]]&lt;&gt;"Local",0.25,IF(P2560="y",1,""))</f>
        <v/>
      </c>
      <c r="V2560" s="415">
        <f>IF(Table1[[#This Row],[Asset Class]]&lt;&gt;"Local",0.25,IF(Q2560="y",1,""))</f>
        <v>1</v>
      </c>
      <c r="W2560" s="415" t="str">
        <f>IF(Table1[[#This Row],[Asset Class]]&lt;&gt;"Local",0.25,IF(R2560="y",1,""))</f>
        <v/>
      </c>
      <c r="X2560" s="415" t="str">
        <f>IF(Table1[[#This Row],[Asset Class]]&lt;&gt;"Local",0.25,IF(S2560="y",1,""))</f>
        <v/>
      </c>
      <c r="Y2560" s="95">
        <f t="shared" si="240"/>
        <v>1</v>
      </c>
      <c r="Z2560" s="50"/>
      <c r="AA2560" s="257" t="str">
        <f t="shared" si="241"/>
        <v/>
      </c>
      <c r="AB2560" s="258">
        <f t="shared" si="242"/>
        <v>153687</v>
      </c>
      <c r="AC2560" s="258" t="str">
        <f t="shared" si="243"/>
        <v/>
      </c>
      <c r="AD2560" s="258" t="str">
        <f t="shared" si="244"/>
        <v/>
      </c>
      <c r="AE2560" s="259">
        <f t="shared" si="245"/>
        <v>153687</v>
      </c>
    </row>
    <row r="2561" spans="1:31">
      <c r="A2561" s="26"/>
      <c r="B2561" s="210" t="s">
        <v>4501</v>
      </c>
      <c r="C2561" s="211" t="s">
        <v>4502</v>
      </c>
      <c r="D2561" s="211" t="s">
        <v>111</v>
      </c>
      <c r="E2561" s="211" t="s">
        <v>107</v>
      </c>
      <c r="F2561" s="241" t="s">
        <v>103</v>
      </c>
      <c r="G2561" s="357">
        <v>0.5</v>
      </c>
      <c r="H2561" s="360">
        <v>145.06003337552346</v>
      </c>
      <c r="I2561" s="365">
        <v>111.62041035606889</v>
      </c>
      <c r="J2561" s="332">
        <f>Table1[[#This Row],[Embellishment Area (m2)]]*Table1[[#This Row],[Construction Unit Rate ($/m)]]*Table1[[#This Row],[Embellishment Area Factor]]</f>
        <v>8095.8302258204885</v>
      </c>
      <c r="K2561" s="246">
        <v>0</v>
      </c>
      <c r="L2561" s="337">
        <v>66.125722619436161</v>
      </c>
      <c r="M2561" s="88">
        <f>Table1[[#This Row],[Size of land (m2)]]*Table1[[#This Row],[Land Unit Rate ($/m2)]]</f>
        <v>0</v>
      </c>
      <c r="N2561" s="244">
        <v>2021</v>
      </c>
      <c r="O2561" s="88">
        <f>ROUND(IF(Table1[[#This Row],[Valuation Year]]=2016,(Table1[[#This Row],[Total Construction Cost ($)]]+Table1[[#This Row],[Land Value]])*('General Input Sheet'!$G$38/'General Input Sheet'!$G$43),Table1[[#This Row],[Total Construction Cost ($)]]+Table1[[#This Row],[Land Value]]),0)</f>
        <v>8096</v>
      </c>
      <c r="P2561" s="123" t="str" cm="1">
        <f t="array" ref="P2561">_xlfn.IFS(Table1[[#This Row],[Asset Class]]&lt;&gt;"Local","y",P$11=$E2561,"y",Table1[[#This Row],[Asset Class]]="Local","")</f>
        <v>y</v>
      </c>
      <c r="Q2561" s="86" t="str" cm="1">
        <f t="array" ref="Q2561">_xlfn.IFS(Table1[[#This Row],[Asset Class]]&lt;&gt;"Local","y",Q$11=$E2561,"y",Table1[[#This Row],[Asset Class]]="Local","")</f>
        <v/>
      </c>
      <c r="R2561" s="86" t="str" cm="1">
        <f t="array" ref="R2561">_xlfn.IFS(Table1[[#This Row],[Asset Class]]&lt;&gt;"Local","y",R$11=$E2561,"y",Table1[[#This Row],[Asset Class]]="Local","")</f>
        <v/>
      </c>
      <c r="S2561" s="341" t="str" cm="1">
        <f t="array" ref="S2561">_xlfn.IFS(Table1[[#This Row],[Asset Class]]&lt;&gt;"Local","y",S$11=$E2561,"y",Table1[[#This Row],[Asset Class]]="Local","")</f>
        <v/>
      </c>
      <c r="T2561" s="50"/>
      <c r="U2561" s="95">
        <f>IF(Table1[[#This Row],[Asset Class]]&lt;&gt;"Local",0.25,IF(P2561="y",1,""))</f>
        <v>1</v>
      </c>
      <c r="V2561" s="415" t="str">
        <f>IF(Table1[[#This Row],[Asset Class]]&lt;&gt;"Local",0.25,IF(Q2561="y",1,""))</f>
        <v/>
      </c>
      <c r="W2561" s="415" t="str">
        <f>IF(Table1[[#This Row],[Asset Class]]&lt;&gt;"Local",0.25,IF(R2561="y",1,""))</f>
        <v/>
      </c>
      <c r="X2561" s="415" t="str">
        <f>IF(Table1[[#This Row],[Asset Class]]&lt;&gt;"Local",0.25,IF(S2561="y",1,""))</f>
        <v/>
      </c>
      <c r="Y2561" s="95">
        <f t="shared" si="240"/>
        <v>1</v>
      </c>
      <c r="Z2561" s="50"/>
      <c r="AA2561" s="257">
        <f t="shared" si="241"/>
        <v>8096</v>
      </c>
      <c r="AB2561" s="258" t="str">
        <f t="shared" si="242"/>
        <v/>
      </c>
      <c r="AC2561" s="258" t="str">
        <f t="shared" si="243"/>
        <v/>
      </c>
      <c r="AD2561" s="258" t="str">
        <f t="shared" si="244"/>
        <v/>
      </c>
      <c r="AE2561" s="259">
        <f t="shared" si="245"/>
        <v>8096</v>
      </c>
    </row>
    <row r="2562" spans="1:31">
      <c r="A2562" s="26"/>
      <c r="B2562" s="210" t="s">
        <v>4503</v>
      </c>
      <c r="C2562" s="211" t="s">
        <v>4504</v>
      </c>
      <c r="D2562" s="211" t="s">
        <v>111</v>
      </c>
      <c r="E2562" s="211" t="s">
        <v>114</v>
      </c>
      <c r="F2562" s="241" t="s">
        <v>108</v>
      </c>
      <c r="G2562" s="357">
        <v>0.5</v>
      </c>
      <c r="H2562" s="360">
        <v>3131.760146126152</v>
      </c>
      <c r="I2562" s="365">
        <v>77.371645491830151</v>
      </c>
      <c r="J2562" s="332">
        <f>Table1[[#This Row],[Embellishment Area (m2)]]*Table1[[#This Row],[Construction Unit Rate ($/m)]]*Table1[[#This Row],[Embellishment Area Factor]]</f>
        <v>121154.71789575741</v>
      </c>
      <c r="K2562" s="246">
        <v>0</v>
      </c>
      <c r="L2562" s="337">
        <v>51.919695325664051</v>
      </c>
      <c r="M2562" s="88">
        <f>Table1[[#This Row],[Size of land (m2)]]*Table1[[#This Row],[Land Unit Rate ($/m2)]]</f>
        <v>0</v>
      </c>
      <c r="N2562" s="244">
        <v>2021</v>
      </c>
      <c r="O2562" s="88">
        <f>ROUND(IF(Table1[[#This Row],[Valuation Year]]=2016,(Table1[[#This Row],[Total Construction Cost ($)]]+Table1[[#This Row],[Land Value]])*('General Input Sheet'!$G$38/'General Input Sheet'!$G$43),Table1[[#This Row],[Total Construction Cost ($)]]+Table1[[#This Row],[Land Value]]),0)</f>
        <v>121155</v>
      </c>
      <c r="P2562" s="123" t="str" cm="1">
        <f t="array" ref="P2562">_xlfn.IFS(Table1[[#This Row],[Asset Class]]&lt;&gt;"Local","y",P$11=$E2562,"y",Table1[[#This Row],[Asset Class]]="Local","")</f>
        <v/>
      </c>
      <c r="Q2562" s="86" t="str" cm="1">
        <f t="array" ref="Q2562">_xlfn.IFS(Table1[[#This Row],[Asset Class]]&lt;&gt;"Local","y",Q$11=$E2562,"y",Table1[[#This Row],[Asset Class]]="Local","")</f>
        <v/>
      </c>
      <c r="R2562" s="86" t="str" cm="1">
        <f t="array" ref="R2562">_xlfn.IFS(Table1[[#This Row],[Asset Class]]&lt;&gt;"Local","y",R$11=$E2562,"y",Table1[[#This Row],[Asset Class]]="Local","")</f>
        <v/>
      </c>
      <c r="S2562" s="341" t="str" cm="1">
        <f t="array" ref="S2562">_xlfn.IFS(Table1[[#This Row],[Asset Class]]&lt;&gt;"Local","y",S$11=$E2562,"y",Table1[[#This Row],[Asset Class]]="Local","")</f>
        <v>y</v>
      </c>
      <c r="T2562" s="50"/>
      <c r="U2562" s="95" t="str">
        <f>IF(Table1[[#This Row],[Asset Class]]&lt;&gt;"Local",0.25,IF(P2562="y",1,""))</f>
        <v/>
      </c>
      <c r="V2562" s="415" t="str">
        <f>IF(Table1[[#This Row],[Asset Class]]&lt;&gt;"Local",0.25,IF(Q2562="y",1,""))</f>
        <v/>
      </c>
      <c r="W2562" s="415" t="str">
        <f>IF(Table1[[#This Row],[Asset Class]]&lt;&gt;"Local",0.25,IF(R2562="y",1,""))</f>
        <v/>
      </c>
      <c r="X2562" s="415">
        <f>IF(Table1[[#This Row],[Asset Class]]&lt;&gt;"Local",0.25,IF(S2562="y",1,""))</f>
        <v>1</v>
      </c>
      <c r="Y2562" s="95">
        <f t="shared" si="240"/>
        <v>1</v>
      </c>
      <c r="Z2562" s="50"/>
      <c r="AA2562" s="257" t="str">
        <f t="shared" si="241"/>
        <v/>
      </c>
      <c r="AB2562" s="258" t="str">
        <f t="shared" si="242"/>
        <v/>
      </c>
      <c r="AC2562" s="258" t="str">
        <f t="shared" si="243"/>
        <v/>
      </c>
      <c r="AD2562" s="258">
        <f t="shared" si="244"/>
        <v>121155</v>
      </c>
      <c r="AE2562" s="259">
        <f t="shared" si="245"/>
        <v>121155</v>
      </c>
    </row>
    <row r="2563" spans="1:31">
      <c r="A2563" s="26"/>
      <c r="B2563" s="210" t="s">
        <v>4505</v>
      </c>
      <c r="C2563" s="211" t="s">
        <v>4506</v>
      </c>
      <c r="D2563" s="211" t="s">
        <v>111</v>
      </c>
      <c r="E2563" s="211" t="s">
        <v>114</v>
      </c>
      <c r="F2563" s="241" t="s">
        <v>103</v>
      </c>
      <c r="G2563" s="357">
        <v>0.5</v>
      </c>
      <c r="H2563" s="360">
        <v>1687.12075683749</v>
      </c>
      <c r="I2563" s="365">
        <v>77.371645491830151</v>
      </c>
      <c r="J2563" s="332">
        <f>Table1[[#This Row],[Embellishment Area (m2)]]*Table1[[#This Row],[Construction Unit Rate ($/m)]]*Table1[[#This Row],[Embellishment Area Factor]]</f>
        <v>65267.654549969229</v>
      </c>
      <c r="K2563" s="246">
        <v>0</v>
      </c>
      <c r="L2563" s="337">
        <v>51.919695325664051</v>
      </c>
      <c r="M2563" s="88">
        <f>Table1[[#This Row],[Size of land (m2)]]*Table1[[#This Row],[Land Unit Rate ($/m2)]]</f>
        <v>0</v>
      </c>
      <c r="N2563" s="244">
        <v>2021</v>
      </c>
      <c r="O2563" s="88">
        <f>ROUND(IF(Table1[[#This Row],[Valuation Year]]=2016,(Table1[[#This Row],[Total Construction Cost ($)]]+Table1[[#This Row],[Land Value]])*('General Input Sheet'!$G$38/'General Input Sheet'!$G$43),Table1[[#This Row],[Total Construction Cost ($)]]+Table1[[#This Row],[Land Value]]),0)</f>
        <v>65268</v>
      </c>
      <c r="P2563" s="123" t="str" cm="1">
        <f t="array" ref="P2563">_xlfn.IFS(Table1[[#This Row],[Asset Class]]&lt;&gt;"Local","y",P$11=$E2563,"y",Table1[[#This Row],[Asset Class]]="Local","")</f>
        <v/>
      </c>
      <c r="Q2563" s="86" t="str" cm="1">
        <f t="array" ref="Q2563">_xlfn.IFS(Table1[[#This Row],[Asset Class]]&lt;&gt;"Local","y",Q$11=$E2563,"y",Table1[[#This Row],[Asset Class]]="Local","")</f>
        <v/>
      </c>
      <c r="R2563" s="86" t="str" cm="1">
        <f t="array" ref="R2563">_xlfn.IFS(Table1[[#This Row],[Asset Class]]&lt;&gt;"Local","y",R$11=$E2563,"y",Table1[[#This Row],[Asset Class]]="Local","")</f>
        <v/>
      </c>
      <c r="S2563" s="341" t="str" cm="1">
        <f t="array" ref="S2563">_xlfn.IFS(Table1[[#This Row],[Asset Class]]&lt;&gt;"Local","y",S$11=$E2563,"y",Table1[[#This Row],[Asset Class]]="Local","")</f>
        <v>y</v>
      </c>
      <c r="T2563" s="50"/>
      <c r="U2563" s="95" t="str">
        <f>IF(Table1[[#This Row],[Asset Class]]&lt;&gt;"Local",0.25,IF(P2563="y",1,""))</f>
        <v/>
      </c>
      <c r="V2563" s="415" t="str">
        <f>IF(Table1[[#This Row],[Asset Class]]&lt;&gt;"Local",0.25,IF(Q2563="y",1,""))</f>
        <v/>
      </c>
      <c r="W2563" s="415" t="str">
        <f>IF(Table1[[#This Row],[Asset Class]]&lt;&gt;"Local",0.25,IF(R2563="y",1,""))</f>
        <v/>
      </c>
      <c r="X2563" s="415">
        <f>IF(Table1[[#This Row],[Asset Class]]&lt;&gt;"Local",0.25,IF(S2563="y",1,""))</f>
        <v>1</v>
      </c>
      <c r="Y2563" s="95">
        <f t="shared" si="240"/>
        <v>1</v>
      </c>
      <c r="Z2563" s="50"/>
      <c r="AA2563" s="257" t="str">
        <f t="shared" si="241"/>
        <v/>
      </c>
      <c r="AB2563" s="258" t="str">
        <f t="shared" si="242"/>
        <v/>
      </c>
      <c r="AC2563" s="258" t="str">
        <f t="shared" si="243"/>
        <v/>
      </c>
      <c r="AD2563" s="258">
        <f t="shared" si="244"/>
        <v>65268</v>
      </c>
      <c r="AE2563" s="259">
        <f t="shared" si="245"/>
        <v>65268</v>
      </c>
    </row>
    <row r="2564" spans="1:31">
      <c r="A2564" s="26"/>
      <c r="B2564" s="210" t="s">
        <v>4507</v>
      </c>
      <c r="C2564" s="211" t="s">
        <v>4508</v>
      </c>
      <c r="D2564" s="211" t="s">
        <v>111</v>
      </c>
      <c r="E2564" s="211" t="s">
        <v>114</v>
      </c>
      <c r="F2564" s="241" t="s">
        <v>103</v>
      </c>
      <c r="G2564" s="357">
        <v>0.5</v>
      </c>
      <c r="H2564" s="360">
        <v>1121.268870867214</v>
      </c>
      <c r="I2564" s="365">
        <v>77.371645491830151</v>
      </c>
      <c r="J2564" s="332">
        <f>Table1[[#This Row],[Embellishment Area (m2)]]*Table1[[#This Row],[Construction Unit Rate ($/m)]]*Table1[[#This Row],[Embellishment Area Factor]]</f>
        <v>43377.208788881384</v>
      </c>
      <c r="K2564" s="246">
        <v>0</v>
      </c>
      <c r="L2564" s="337">
        <v>51.919695325664051</v>
      </c>
      <c r="M2564" s="88">
        <f>Table1[[#This Row],[Size of land (m2)]]*Table1[[#This Row],[Land Unit Rate ($/m2)]]</f>
        <v>0</v>
      </c>
      <c r="N2564" s="244">
        <v>2021</v>
      </c>
      <c r="O2564" s="88">
        <f>ROUND(IF(Table1[[#This Row],[Valuation Year]]=2016,(Table1[[#This Row],[Total Construction Cost ($)]]+Table1[[#This Row],[Land Value]])*('General Input Sheet'!$G$38/'General Input Sheet'!$G$43),Table1[[#This Row],[Total Construction Cost ($)]]+Table1[[#This Row],[Land Value]]),0)</f>
        <v>43377</v>
      </c>
      <c r="P2564" s="123" t="str" cm="1">
        <f t="array" ref="P2564">_xlfn.IFS(Table1[[#This Row],[Asset Class]]&lt;&gt;"Local","y",P$11=$E2564,"y",Table1[[#This Row],[Asset Class]]="Local","")</f>
        <v/>
      </c>
      <c r="Q2564" s="86" t="str" cm="1">
        <f t="array" ref="Q2564">_xlfn.IFS(Table1[[#This Row],[Asset Class]]&lt;&gt;"Local","y",Q$11=$E2564,"y",Table1[[#This Row],[Asset Class]]="Local","")</f>
        <v/>
      </c>
      <c r="R2564" s="86" t="str" cm="1">
        <f t="array" ref="R2564">_xlfn.IFS(Table1[[#This Row],[Asset Class]]&lt;&gt;"Local","y",R$11=$E2564,"y",Table1[[#This Row],[Asset Class]]="Local","")</f>
        <v/>
      </c>
      <c r="S2564" s="341" t="str" cm="1">
        <f t="array" ref="S2564">_xlfn.IFS(Table1[[#This Row],[Asset Class]]&lt;&gt;"Local","y",S$11=$E2564,"y",Table1[[#This Row],[Asset Class]]="Local","")</f>
        <v>y</v>
      </c>
      <c r="T2564" s="50"/>
      <c r="U2564" s="95" t="str">
        <f>IF(Table1[[#This Row],[Asset Class]]&lt;&gt;"Local",0.25,IF(P2564="y",1,""))</f>
        <v/>
      </c>
      <c r="V2564" s="415" t="str">
        <f>IF(Table1[[#This Row],[Asset Class]]&lt;&gt;"Local",0.25,IF(Q2564="y",1,""))</f>
        <v/>
      </c>
      <c r="W2564" s="415" t="str">
        <f>IF(Table1[[#This Row],[Asset Class]]&lt;&gt;"Local",0.25,IF(R2564="y",1,""))</f>
        <v/>
      </c>
      <c r="X2564" s="415">
        <f>IF(Table1[[#This Row],[Asset Class]]&lt;&gt;"Local",0.25,IF(S2564="y",1,""))</f>
        <v>1</v>
      </c>
      <c r="Y2564" s="95">
        <f t="shared" si="240"/>
        <v>1</v>
      </c>
      <c r="Z2564" s="50"/>
      <c r="AA2564" s="257" t="str">
        <f t="shared" si="241"/>
        <v/>
      </c>
      <c r="AB2564" s="258" t="str">
        <f t="shared" si="242"/>
        <v/>
      </c>
      <c r="AC2564" s="258" t="str">
        <f t="shared" si="243"/>
        <v/>
      </c>
      <c r="AD2564" s="258">
        <f t="shared" si="244"/>
        <v>43377</v>
      </c>
      <c r="AE2564" s="259">
        <f t="shared" si="245"/>
        <v>43377</v>
      </c>
    </row>
    <row r="2565" spans="1:31">
      <c r="A2565" s="26"/>
      <c r="B2565" s="210" t="s">
        <v>4509</v>
      </c>
      <c r="C2565" s="211" t="s">
        <v>4510</v>
      </c>
      <c r="D2565" s="211" t="s">
        <v>111</v>
      </c>
      <c r="E2565" s="211" t="s">
        <v>114</v>
      </c>
      <c r="F2565" s="241" t="s">
        <v>108</v>
      </c>
      <c r="G2565" s="357">
        <v>0.5</v>
      </c>
      <c r="H2565" s="360">
        <v>6760.3261098888797</v>
      </c>
      <c r="I2565" s="365">
        <v>77.371645491830151</v>
      </c>
      <c r="J2565" s="332">
        <f>Table1[[#This Row],[Embellishment Area (m2)]]*Table1[[#This Row],[Construction Unit Rate ($/m)]]*Table1[[#This Row],[Embellishment Area Factor]]</f>
        <v>261528.77759174281</v>
      </c>
      <c r="K2565" s="246">
        <v>0</v>
      </c>
      <c r="L2565" s="337">
        <v>51.919695325664051</v>
      </c>
      <c r="M2565" s="88">
        <f>Table1[[#This Row],[Size of land (m2)]]*Table1[[#This Row],[Land Unit Rate ($/m2)]]</f>
        <v>0</v>
      </c>
      <c r="N2565" s="244">
        <v>2021</v>
      </c>
      <c r="O2565" s="88">
        <f>ROUND(IF(Table1[[#This Row],[Valuation Year]]=2016,(Table1[[#This Row],[Total Construction Cost ($)]]+Table1[[#This Row],[Land Value]])*('General Input Sheet'!$G$38/'General Input Sheet'!$G$43),Table1[[#This Row],[Total Construction Cost ($)]]+Table1[[#This Row],[Land Value]]),0)</f>
        <v>261529</v>
      </c>
      <c r="P2565" s="123" t="str" cm="1">
        <f t="array" ref="P2565">_xlfn.IFS(Table1[[#This Row],[Asset Class]]&lt;&gt;"Local","y",P$11=$E2565,"y",Table1[[#This Row],[Asset Class]]="Local","")</f>
        <v/>
      </c>
      <c r="Q2565" s="86" t="str" cm="1">
        <f t="array" ref="Q2565">_xlfn.IFS(Table1[[#This Row],[Asset Class]]&lt;&gt;"Local","y",Q$11=$E2565,"y",Table1[[#This Row],[Asset Class]]="Local","")</f>
        <v/>
      </c>
      <c r="R2565" s="86" t="str" cm="1">
        <f t="array" ref="R2565">_xlfn.IFS(Table1[[#This Row],[Asset Class]]&lt;&gt;"Local","y",R$11=$E2565,"y",Table1[[#This Row],[Asset Class]]="Local","")</f>
        <v/>
      </c>
      <c r="S2565" s="341" t="str" cm="1">
        <f t="array" ref="S2565">_xlfn.IFS(Table1[[#This Row],[Asset Class]]&lt;&gt;"Local","y",S$11=$E2565,"y",Table1[[#This Row],[Asset Class]]="Local","")</f>
        <v>y</v>
      </c>
      <c r="T2565" s="50"/>
      <c r="U2565" s="95" t="str">
        <f>IF(Table1[[#This Row],[Asset Class]]&lt;&gt;"Local",0.25,IF(P2565="y",1,""))</f>
        <v/>
      </c>
      <c r="V2565" s="415" t="str">
        <f>IF(Table1[[#This Row],[Asset Class]]&lt;&gt;"Local",0.25,IF(Q2565="y",1,""))</f>
        <v/>
      </c>
      <c r="W2565" s="415" t="str">
        <f>IF(Table1[[#This Row],[Asset Class]]&lt;&gt;"Local",0.25,IF(R2565="y",1,""))</f>
        <v/>
      </c>
      <c r="X2565" s="415">
        <f>IF(Table1[[#This Row],[Asset Class]]&lt;&gt;"Local",0.25,IF(S2565="y",1,""))</f>
        <v>1</v>
      </c>
      <c r="Y2565" s="95">
        <f t="shared" si="240"/>
        <v>1</v>
      </c>
      <c r="Z2565" s="50"/>
      <c r="AA2565" s="257" t="str">
        <f t="shared" si="241"/>
        <v/>
      </c>
      <c r="AB2565" s="258" t="str">
        <f t="shared" si="242"/>
        <v/>
      </c>
      <c r="AC2565" s="258" t="str">
        <f t="shared" si="243"/>
        <v/>
      </c>
      <c r="AD2565" s="258">
        <f t="shared" si="244"/>
        <v>261529</v>
      </c>
      <c r="AE2565" s="259">
        <f t="shared" si="245"/>
        <v>261529</v>
      </c>
    </row>
    <row r="2566" spans="1:31">
      <c r="A2566" s="26"/>
      <c r="B2566" s="210" t="s">
        <v>4511</v>
      </c>
      <c r="C2566" s="211" t="s">
        <v>4512</v>
      </c>
      <c r="D2566" s="211" t="s">
        <v>111</v>
      </c>
      <c r="E2566" s="211" t="s">
        <v>114</v>
      </c>
      <c r="F2566" s="241" t="s">
        <v>108</v>
      </c>
      <c r="G2566" s="357">
        <v>0.5</v>
      </c>
      <c r="H2566" s="360">
        <v>1358.7838070247544</v>
      </c>
      <c r="I2566" s="365">
        <v>77.371645491830151</v>
      </c>
      <c r="J2566" s="332">
        <f>Table1[[#This Row],[Embellishment Area (m2)]]*Table1[[#This Row],[Construction Unit Rate ($/m)]]*Table1[[#This Row],[Embellishment Area Factor]]</f>
        <v>52565.669508579325</v>
      </c>
      <c r="K2566" s="246">
        <v>0</v>
      </c>
      <c r="L2566" s="337">
        <v>51.919695325664051</v>
      </c>
      <c r="M2566" s="88">
        <f>Table1[[#This Row],[Size of land (m2)]]*Table1[[#This Row],[Land Unit Rate ($/m2)]]</f>
        <v>0</v>
      </c>
      <c r="N2566" s="244">
        <v>2021</v>
      </c>
      <c r="O2566" s="88">
        <f>ROUND(IF(Table1[[#This Row],[Valuation Year]]=2016,(Table1[[#This Row],[Total Construction Cost ($)]]+Table1[[#This Row],[Land Value]])*('General Input Sheet'!$G$38/'General Input Sheet'!$G$43),Table1[[#This Row],[Total Construction Cost ($)]]+Table1[[#This Row],[Land Value]]),0)</f>
        <v>52566</v>
      </c>
      <c r="P2566" s="123" t="str" cm="1">
        <f t="array" ref="P2566">_xlfn.IFS(Table1[[#This Row],[Asset Class]]&lt;&gt;"Local","y",P$11=$E2566,"y",Table1[[#This Row],[Asset Class]]="Local","")</f>
        <v/>
      </c>
      <c r="Q2566" s="86" t="str" cm="1">
        <f t="array" ref="Q2566">_xlfn.IFS(Table1[[#This Row],[Asset Class]]&lt;&gt;"Local","y",Q$11=$E2566,"y",Table1[[#This Row],[Asset Class]]="Local","")</f>
        <v/>
      </c>
      <c r="R2566" s="86" t="str" cm="1">
        <f t="array" ref="R2566">_xlfn.IFS(Table1[[#This Row],[Asset Class]]&lt;&gt;"Local","y",R$11=$E2566,"y",Table1[[#This Row],[Asset Class]]="Local","")</f>
        <v/>
      </c>
      <c r="S2566" s="341" t="str" cm="1">
        <f t="array" ref="S2566">_xlfn.IFS(Table1[[#This Row],[Asset Class]]&lt;&gt;"Local","y",S$11=$E2566,"y",Table1[[#This Row],[Asset Class]]="Local","")</f>
        <v>y</v>
      </c>
      <c r="T2566" s="50"/>
      <c r="U2566" s="95" t="str">
        <f>IF(Table1[[#This Row],[Asset Class]]&lt;&gt;"Local",0.25,IF(P2566="y",1,""))</f>
        <v/>
      </c>
      <c r="V2566" s="415" t="str">
        <f>IF(Table1[[#This Row],[Asset Class]]&lt;&gt;"Local",0.25,IF(Q2566="y",1,""))</f>
        <v/>
      </c>
      <c r="W2566" s="415" t="str">
        <f>IF(Table1[[#This Row],[Asset Class]]&lt;&gt;"Local",0.25,IF(R2566="y",1,""))</f>
        <v/>
      </c>
      <c r="X2566" s="415">
        <f>IF(Table1[[#This Row],[Asset Class]]&lt;&gt;"Local",0.25,IF(S2566="y",1,""))</f>
        <v>1</v>
      </c>
      <c r="Y2566" s="95">
        <f t="shared" si="240"/>
        <v>1</v>
      </c>
      <c r="Z2566" s="50"/>
      <c r="AA2566" s="257" t="str">
        <f t="shared" si="241"/>
        <v/>
      </c>
      <c r="AB2566" s="258" t="str">
        <f t="shared" si="242"/>
        <v/>
      </c>
      <c r="AC2566" s="258" t="str">
        <f t="shared" si="243"/>
        <v/>
      </c>
      <c r="AD2566" s="258">
        <f t="shared" si="244"/>
        <v>52566</v>
      </c>
      <c r="AE2566" s="259">
        <f t="shared" si="245"/>
        <v>52566</v>
      </c>
    </row>
    <row r="2567" spans="1:31">
      <c r="A2567" s="26"/>
      <c r="B2567" s="210" t="s">
        <v>4513</v>
      </c>
      <c r="C2567" s="211" t="s">
        <v>4514</v>
      </c>
      <c r="D2567" s="211" t="s">
        <v>111</v>
      </c>
      <c r="E2567" s="211" t="s">
        <v>143</v>
      </c>
      <c r="F2567" s="241" t="s">
        <v>103</v>
      </c>
      <c r="G2567" s="357">
        <v>0.5</v>
      </c>
      <c r="H2567" s="360">
        <v>2608.7371176213273</v>
      </c>
      <c r="I2567" s="365">
        <v>115.6419902144599</v>
      </c>
      <c r="J2567" s="332">
        <f>Table1[[#This Row],[Embellishment Area (m2)]]*Table1[[#This Row],[Construction Unit Rate ($/m)]]*Table1[[#This Row],[Embellishment Area Factor]]</f>
        <v>150839.77611403193</v>
      </c>
      <c r="K2567" s="246">
        <v>0</v>
      </c>
      <c r="L2567" s="337">
        <v>85.331826959272703</v>
      </c>
      <c r="M2567" s="88">
        <f>Table1[[#This Row],[Size of land (m2)]]*Table1[[#This Row],[Land Unit Rate ($/m2)]]</f>
        <v>0</v>
      </c>
      <c r="N2567" s="244">
        <v>2021</v>
      </c>
      <c r="O2567" s="88">
        <f>ROUND(IF(Table1[[#This Row],[Valuation Year]]=2016,(Table1[[#This Row],[Total Construction Cost ($)]]+Table1[[#This Row],[Land Value]])*('General Input Sheet'!$G$38/'General Input Sheet'!$G$43),Table1[[#This Row],[Total Construction Cost ($)]]+Table1[[#This Row],[Land Value]]),0)</f>
        <v>150840</v>
      </c>
      <c r="P2567" s="123" t="str" cm="1">
        <f t="array" ref="P2567">_xlfn.IFS(Table1[[#This Row],[Asset Class]]&lt;&gt;"Local","y",P$11=$E2567,"y",Table1[[#This Row],[Asset Class]]="Local","")</f>
        <v/>
      </c>
      <c r="Q2567" s="86" t="str" cm="1">
        <f t="array" ref="Q2567">_xlfn.IFS(Table1[[#This Row],[Asset Class]]&lt;&gt;"Local","y",Q$11=$E2567,"y",Table1[[#This Row],[Asset Class]]="Local","")</f>
        <v>y</v>
      </c>
      <c r="R2567" s="86" t="str" cm="1">
        <f t="array" ref="R2567">_xlfn.IFS(Table1[[#This Row],[Asset Class]]&lt;&gt;"Local","y",R$11=$E2567,"y",Table1[[#This Row],[Asset Class]]="Local","")</f>
        <v/>
      </c>
      <c r="S2567" s="341" t="str" cm="1">
        <f t="array" ref="S2567">_xlfn.IFS(Table1[[#This Row],[Asset Class]]&lt;&gt;"Local","y",S$11=$E2567,"y",Table1[[#This Row],[Asset Class]]="Local","")</f>
        <v/>
      </c>
      <c r="T2567" s="50"/>
      <c r="U2567" s="95" t="str">
        <f>IF(Table1[[#This Row],[Asset Class]]&lt;&gt;"Local",0.25,IF(P2567="y",1,""))</f>
        <v/>
      </c>
      <c r="V2567" s="415">
        <f>IF(Table1[[#This Row],[Asset Class]]&lt;&gt;"Local",0.25,IF(Q2567="y",1,""))</f>
        <v>1</v>
      </c>
      <c r="W2567" s="415" t="str">
        <f>IF(Table1[[#This Row],[Asset Class]]&lt;&gt;"Local",0.25,IF(R2567="y",1,""))</f>
        <v/>
      </c>
      <c r="X2567" s="415" t="str">
        <f>IF(Table1[[#This Row],[Asset Class]]&lt;&gt;"Local",0.25,IF(S2567="y",1,""))</f>
        <v/>
      </c>
      <c r="Y2567" s="95">
        <f t="shared" si="240"/>
        <v>1</v>
      </c>
      <c r="Z2567" s="50"/>
      <c r="AA2567" s="257" t="str">
        <f t="shared" si="241"/>
        <v/>
      </c>
      <c r="AB2567" s="258">
        <f t="shared" si="242"/>
        <v>150840</v>
      </c>
      <c r="AC2567" s="258" t="str">
        <f t="shared" si="243"/>
        <v/>
      </c>
      <c r="AD2567" s="258" t="str">
        <f t="shared" si="244"/>
        <v/>
      </c>
      <c r="AE2567" s="259">
        <f t="shared" si="245"/>
        <v>150840</v>
      </c>
    </row>
    <row r="2568" spans="1:31">
      <c r="A2568" s="26"/>
      <c r="B2568" s="210" t="s">
        <v>4515</v>
      </c>
      <c r="C2568" s="211" t="s">
        <v>4516</v>
      </c>
      <c r="D2568" s="211" t="s">
        <v>111</v>
      </c>
      <c r="E2568" s="211" t="s">
        <v>107</v>
      </c>
      <c r="F2568" s="241" t="s">
        <v>103</v>
      </c>
      <c r="G2568" s="357">
        <v>0.5</v>
      </c>
      <c r="H2568" s="360">
        <v>6342.920172299865</v>
      </c>
      <c r="I2568" s="365">
        <v>111.62041035606889</v>
      </c>
      <c r="J2568" s="332">
        <f>Table1[[#This Row],[Embellishment Area (m2)]]*Table1[[#This Row],[Construction Unit Rate ($/m)]]*Table1[[#This Row],[Embellishment Area Factor]]</f>
        <v>353999.67624394904</v>
      </c>
      <c r="K2568" s="246">
        <v>0</v>
      </c>
      <c r="L2568" s="337">
        <v>66.125722619436161</v>
      </c>
      <c r="M2568" s="88">
        <f>Table1[[#This Row],[Size of land (m2)]]*Table1[[#This Row],[Land Unit Rate ($/m2)]]</f>
        <v>0</v>
      </c>
      <c r="N2568" s="244">
        <v>2021</v>
      </c>
      <c r="O2568" s="88">
        <f>ROUND(IF(Table1[[#This Row],[Valuation Year]]=2016,(Table1[[#This Row],[Total Construction Cost ($)]]+Table1[[#This Row],[Land Value]])*('General Input Sheet'!$G$38/'General Input Sheet'!$G$43),Table1[[#This Row],[Total Construction Cost ($)]]+Table1[[#This Row],[Land Value]]),0)</f>
        <v>354000</v>
      </c>
      <c r="P2568" s="123" t="str" cm="1">
        <f t="array" ref="P2568">_xlfn.IFS(Table1[[#This Row],[Asset Class]]&lt;&gt;"Local","y",P$11=$E2568,"y",Table1[[#This Row],[Asset Class]]="Local","")</f>
        <v>y</v>
      </c>
      <c r="Q2568" s="86" t="str" cm="1">
        <f t="array" ref="Q2568">_xlfn.IFS(Table1[[#This Row],[Asset Class]]&lt;&gt;"Local","y",Q$11=$E2568,"y",Table1[[#This Row],[Asset Class]]="Local","")</f>
        <v/>
      </c>
      <c r="R2568" s="86" t="str" cm="1">
        <f t="array" ref="R2568">_xlfn.IFS(Table1[[#This Row],[Asset Class]]&lt;&gt;"Local","y",R$11=$E2568,"y",Table1[[#This Row],[Asset Class]]="Local","")</f>
        <v/>
      </c>
      <c r="S2568" s="341" t="str" cm="1">
        <f t="array" ref="S2568">_xlfn.IFS(Table1[[#This Row],[Asset Class]]&lt;&gt;"Local","y",S$11=$E2568,"y",Table1[[#This Row],[Asset Class]]="Local","")</f>
        <v/>
      </c>
      <c r="T2568" s="50"/>
      <c r="U2568" s="95">
        <f>IF(Table1[[#This Row],[Asset Class]]&lt;&gt;"Local",0.25,IF(P2568="y",1,""))</f>
        <v>1</v>
      </c>
      <c r="V2568" s="415" t="str">
        <f>IF(Table1[[#This Row],[Asset Class]]&lt;&gt;"Local",0.25,IF(Q2568="y",1,""))</f>
        <v/>
      </c>
      <c r="W2568" s="415" t="str">
        <f>IF(Table1[[#This Row],[Asset Class]]&lt;&gt;"Local",0.25,IF(R2568="y",1,""))</f>
        <v/>
      </c>
      <c r="X2568" s="415" t="str">
        <f>IF(Table1[[#This Row],[Asset Class]]&lt;&gt;"Local",0.25,IF(S2568="y",1,""))</f>
        <v/>
      </c>
      <c r="Y2568" s="95">
        <f t="shared" si="240"/>
        <v>1</v>
      </c>
      <c r="Z2568" s="50"/>
      <c r="AA2568" s="257">
        <f t="shared" si="241"/>
        <v>354000</v>
      </c>
      <c r="AB2568" s="258" t="str">
        <f t="shared" si="242"/>
        <v/>
      </c>
      <c r="AC2568" s="258" t="str">
        <f t="shared" si="243"/>
        <v/>
      </c>
      <c r="AD2568" s="258" t="str">
        <f t="shared" si="244"/>
        <v/>
      </c>
      <c r="AE2568" s="259">
        <f t="shared" si="245"/>
        <v>354000</v>
      </c>
    </row>
    <row r="2569" spans="1:31">
      <c r="A2569" s="26"/>
      <c r="B2569" s="210" t="s">
        <v>4517</v>
      </c>
      <c r="C2569" s="211" t="s">
        <v>4518</v>
      </c>
      <c r="D2569" s="211" t="s">
        <v>111</v>
      </c>
      <c r="E2569" s="211" t="s">
        <v>107</v>
      </c>
      <c r="F2569" s="241" t="s">
        <v>103</v>
      </c>
      <c r="G2569" s="357">
        <v>0.5</v>
      </c>
      <c r="H2569" s="360">
        <v>3689.3050886404658</v>
      </c>
      <c r="I2569" s="365">
        <v>111.62041035606889</v>
      </c>
      <c r="J2569" s="332">
        <f>Table1[[#This Row],[Embellishment Area (m2)]]*Table1[[#This Row],[Construction Unit Rate ($/m)]]*Table1[[#This Row],[Embellishment Area Factor]]</f>
        <v>205900.87396139096</v>
      </c>
      <c r="K2569" s="246">
        <v>0</v>
      </c>
      <c r="L2569" s="337">
        <v>66.125722619436161</v>
      </c>
      <c r="M2569" s="88">
        <f>Table1[[#This Row],[Size of land (m2)]]*Table1[[#This Row],[Land Unit Rate ($/m2)]]</f>
        <v>0</v>
      </c>
      <c r="N2569" s="244">
        <v>2021</v>
      </c>
      <c r="O2569" s="88">
        <f>ROUND(IF(Table1[[#This Row],[Valuation Year]]=2016,(Table1[[#This Row],[Total Construction Cost ($)]]+Table1[[#This Row],[Land Value]])*('General Input Sheet'!$G$38/'General Input Sheet'!$G$43),Table1[[#This Row],[Total Construction Cost ($)]]+Table1[[#This Row],[Land Value]]),0)</f>
        <v>205901</v>
      </c>
      <c r="P2569" s="123" t="str" cm="1">
        <f t="array" ref="P2569">_xlfn.IFS(Table1[[#This Row],[Asset Class]]&lt;&gt;"Local","y",P$11=$E2569,"y",Table1[[#This Row],[Asset Class]]="Local","")</f>
        <v>y</v>
      </c>
      <c r="Q2569" s="86" t="str" cm="1">
        <f t="array" ref="Q2569">_xlfn.IFS(Table1[[#This Row],[Asset Class]]&lt;&gt;"Local","y",Q$11=$E2569,"y",Table1[[#This Row],[Asset Class]]="Local","")</f>
        <v/>
      </c>
      <c r="R2569" s="86" t="str" cm="1">
        <f t="array" ref="R2569">_xlfn.IFS(Table1[[#This Row],[Asset Class]]&lt;&gt;"Local","y",R$11=$E2569,"y",Table1[[#This Row],[Asset Class]]="Local","")</f>
        <v/>
      </c>
      <c r="S2569" s="341" t="str" cm="1">
        <f t="array" ref="S2569">_xlfn.IFS(Table1[[#This Row],[Asset Class]]&lt;&gt;"Local","y",S$11=$E2569,"y",Table1[[#This Row],[Asset Class]]="Local","")</f>
        <v/>
      </c>
      <c r="T2569" s="50"/>
      <c r="U2569" s="95">
        <f>IF(Table1[[#This Row],[Asset Class]]&lt;&gt;"Local",0.25,IF(P2569="y",1,""))</f>
        <v>1</v>
      </c>
      <c r="V2569" s="415" t="str">
        <f>IF(Table1[[#This Row],[Asset Class]]&lt;&gt;"Local",0.25,IF(Q2569="y",1,""))</f>
        <v/>
      </c>
      <c r="W2569" s="415" t="str">
        <f>IF(Table1[[#This Row],[Asset Class]]&lt;&gt;"Local",0.25,IF(R2569="y",1,""))</f>
        <v/>
      </c>
      <c r="X2569" s="415" t="str">
        <f>IF(Table1[[#This Row],[Asset Class]]&lt;&gt;"Local",0.25,IF(S2569="y",1,""))</f>
        <v/>
      </c>
      <c r="Y2569" s="95">
        <f t="shared" si="240"/>
        <v>1</v>
      </c>
      <c r="Z2569" s="50"/>
      <c r="AA2569" s="257">
        <f t="shared" si="241"/>
        <v>205901</v>
      </c>
      <c r="AB2569" s="258" t="str">
        <f t="shared" si="242"/>
        <v/>
      </c>
      <c r="AC2569" s="258" t="str">
        <f t="shared" si="243"/>
        <v/>
      </c>
      <c r="AD2569" s="258" t="str">
        <f t="shared" si="244"/>
        <v/>
      </c>
      <c r="AE2569" s="259">
        <f t="shared" si="245"/>
        <v>205901</v>
      </c>
    </row>
    <row r="2570" spans="1:31">
      <c r="A2570" s="26"/>
      <c r="B2570" s="210" t="s">
        <v>4519</v>
      </c>
      <c r="C2570" s="211" t="s">
        <v>4520</v>
      </c>
      <c r="D2570" s="211" t="s">
        <v>111</v>
      </c>
      <c r="E2570" s="211" t="s">
        <v>107</v>
      </c>
      <c r="F2570" s="241" t="s">
        <v>108</v>
      </c>
      <c r="G2570" s="357">
        <v>0.5</v>
      </c>
      <c r="H2570" s="360">
        <v>48811.5946025265</v>
      </c>
      <c r="I2570" s="365">
        <v>111.62041035606889</v>
      </c>
      <c r="J2570" s="332">
        <f>Table1[[#This Row],[Embellishment Area (m2)]]*Table1[[#This Row],[Construction Unit Rate ($/m)]]*Table1[[#This Row],[Embellishment Area Factor]]</f>
        <v>2724185.1098340424</v>
      </c>
      <c r="K2570" s="246">
        <v>0</v>
      </c>
      <c r="L2570" s="337">
        <v>66.125722619436161</v>
      </c>
      <c r="M2570" s="88">
        <f>Table1[[#This Row],[Size of land (m2)]]*Table1[[#This Row],[Land Unit Rate ($/m2)]]</f>
        <v>0</v>
      </c>
      <c r="N2570" s="244">
        <v>2021</v>
      </c>
      <c r="O2570" s="88">
        <f>ROUND(IF(Table1[[#This Row],[Valuation Year]]=2016,(Table1[[#This Row],[Total Construction Cost ($)]]+Table1[[#This Row],[Land Value]])*('General Input Sheet'!$G$38/'General Input Sheet'!$G$43),Table1[[#This Row],[Total Construction Cost ($)]]+Table1[[#This Row],[Land Value]]),0)</f>
        <v>2724185</v>
      </c>
      <c r="P2570" s="123" t="str" cm="1">
        <f t="array" ref="P2570">_xlfn.IFS(Table1[[#This Row],[Asset Class]]&lt;&gt;"Local","y",P$11=$E2570,"y",Table1[[#This Row],[Asset Class]]="Local","")</f>
        <v>y</v>
      </c>
      <c r="Q2570" s="86" t="str" cm="1">
        <f t="array" ref="Q2570">_xlfn.IFS(Table1[[#This Row],[Asset Class]]&lt;&gt;"Local","y",Q$11=$E2570,"y",Table1[[#This Row],[Asset Class]]="Local","")</f>
        <v/>
      </c>
      <c r="R2570" s="86" t="str" cm="1">
        <f t="array" ref="R2570">_xlfn.IFS(Table1[[#This Row],[Asset Class]]&lt;&gt;"Local","y",R$11=$E2570,"y",Table1[[#This Row],[Asset Class]]="Local","")</f>
        <v/>
      </c>
      <c r="S2570" s="341" t="str" cm="1">
        <f t="array" ref="S2570">_xlfn.IFS(Table1[[#This Row],[Asset Class]]&lt;&gt;"Local","y",S$11=$E2570,"y",Table1[[#This Row],[Asset Class]]="Local","")</f>
        <v/>
      </c>
      <c r="T2570" s="50"/>
      <c r="U2570" s="95">
        <f>IF(Table1[[#This Row],[Asset Class]]&lt;&gt;"Local",0.25,IF(P2570="y",1,""))</f>
        <v>1</v>
      </c>
      <c r="V2570" s="415" t="str">
        <f>IF(Table1[[#This Row],[Asset Class]]&lt;&gt;"Local",0.25,IF(Q2570="y",1,""))</f>
        <v/>
      </c>
      <c r="W2570" s="415" t="str">
        <f>IF(Table1[[#This Row],[Asset Class]]&lt;&gt;"Local",0.25,IF(R2570="y",1,""))</f>
        <v/>
      </c>
      <c r="X2570" s="415" t="str">
        <f>IF(Table1[[#This Row],[Asset Class]]&lt;&gt;"Local",0.25,IF(S2570="y",1,""))</f>
        <v/>
      </c>
      <c r="Y2570" s="95">
        <f t="shared" si="240"/>
        <v>1</v>
      </c>
      <c r="Z2570" s="50"/>
      <c r="AA2570" s="257">
        <f t="shared" si="241"/>
        <v>2724185</v>
      </c>
      <c r="AB2570" s="258" t="str">
        <f t="shared" si="242"/>
        <v/>
      </c>
      <c r="AC2570" s="258" t="str">
        <f t="shared" si="243"/>
        <v/>
      </c>
      <c r="AD2570" s="258" t="str">
        <f t="shared" si="244"/>
        <v/>
      </c>
      <c r="AE2570" s="259">
        <f t="shared" si="245"/>
        <v>2724185</v>
      </c>
    </row>
    <row r="2571" spans="1:31">
      <c r="A2571" s="26"/>
      <c r="B2571" s="210" t="s">
        <v>4521</v>
      </c>
      <c r="C2571" s="211" t="s">
        <v>4522</v>
      </c>
      <c r="D2571" s="211" t="s">
        <v>111</v>
      </c>
      <c r="E2571" s="211" t="s">
        <v>102</v>
      </c>
      <c r="F2571" s="241" t="s">
        <v>103</v>
      </c>
      <c r="G2571" s="357">
        <v>0.5</v>
      </c>
      <c r="H2571" s="360">
        <v>2377.8219296731818</v>
      </c>
      <c r="I2571" s="365">
        <v>143.96305955739601</v>
      </c>
      <c r="J2571" s="332">
        <f>Table1[[#This Row],[Embellishment Area (m2)]]*Table1[[#This Row],[Construction Unit Rate ($/m)]]*Table1[[#This Row],[Embellishment Area Factor]]</f>
        <v>171159.26003921128</v>
      </c>
      <c r="K2571" s="246">
        <v>0</v>
      </c>
      <c r="L2571" s="337">
        <v>39.027494808321961</v>
      </c>
      <c r="M2571" s="88">
        <f>Table1[[#This Row],[Size of land (m2)]]*Table1[[#This Row],[Land Unit Rate ($/m2)]]</f>
        <v>0</v>
      </c>
      <c r="N2571" s="244">
        <v>2021</v>
      </c>
      <c r="O2571" s="88">
        <f>ROUND(IF(Table1[[#This Row],[Valuation Year]]=2016,(Table1[[#This Row],[Total Construction Cost ($)]]+Table1[[#This Row],[Land Value]])*('General Input Sheet'!$G$38/'General Input Sheet'!$G$43),Table1[[#This Row],[Total Construction Cost ($)]]+Table1[[#This Row],[Land Value]]),0)</f>
        <v>171159</v>
      </c>
      <c r="P2571" s="123" t="str" cm="1">
        <f t="array" ref="P2571">_xlfn.IFS(Table1[[#This Row],[Asset Class]]&lt;&gt;"Local","y",P$11=$E2571,"y",Table1[[#This Row],[Asset Class]]="Local","")</f>
        <v/>
      </c>
      <c r="Q2571" s="86" t="str" cm="1">
        <f t="array" ref="Q2571">_xlfn.IFS(Table1[[#This Row],[Asset Class]]&lt;&gt;"Local","y",Q$11=$E2571,"y",Table1[[#This Row],[Asset Class]]="Local","")</f>
        <v/>
      </c>
      <c r="R2571" s="86" t="str" cm="1">
        <f t="array" ref="R2571">_xlfn.IFS(Table1[[#This Row],[Asset Class]]&lt;&gt;"Local","y",R$11=$E2571,"y",Table1[[#This Row],[Asset Class]]="Local","")</f>
        <v>y</v>
      </c>
      <c r="S2571" s="341" t="str" cm="1">
        <f t="array" ref="S2571">_xlfn.IFS(Table1[[#This Row],[Asset Class]]&lt;&gt;"Local","y",S$11=$E2571,"y",Table1[[#This Row],[Asset Class]]="Local","")</f>
        <v/>
      </c>
      <c r="T2571" s="50"/>
      <c r="U2571" s="95" t="str">
        <f>IF(Table1[[#This Row],[Asset Class]]&lt;&gt;"Local",0.25,IF(P2571="y",1,""))</f>
        <v/>
      </c>
      <c r="V2571" s="415" t="str">
        <f>IF(Table1[[#This Row],[Asset Class]]&lt;&gt;"Local",0.25,IF(Q2571="y",1,""))</f>
        <v/>
      </c>
      <c r="W2571" s="415">
        <f>IF(Table1[[#This Row],[Asset Class]]&lt;&gt;"Local",0.25,IF(R2571="y",1,""))</f>
        <v>1</v>
      </c>
      <c r="X2571" s="415" t="str">
        <f>IF(Table1[[#This Row],[Asset Class]]&lt;&gt;"Local",0.25,IF(S2571="y",1,""))</f>
        <v/>
      </c>
      <c r="Y2571" s="95">
        <f t="shared" si="240"/>
        <v>1</v>
      </c>
      <c r="Z2571" s="50"/>
      <c r="AA2571" s="257" t="str">
        <f t="shared" si="241"/>
        <v/>
      </c>
      <c r="AB2571" s="258" t="str">
        <f t="shared" si="242"/>
        <v/>
      </c>
      <c r="AC2571" s="258">
        <f t="shared" si="243"/>
        <v>171159</v>
      </c>
      <c r="AD2571" s="258" t="str">
        <f t="shared" si="244"/>
        <v/>
      </c>
      <c r="AE2571" s="259">
        <f t="shared" si="245"/>
        <v>171159</v>
      </c>
    </row>
    <row r="2572" spans="1:31">
      <c r="A2572" s="26"/>
      <c r="B2572" s="210" t="s">
        <v>4523</v>
      </c>
      <c r="C2572" s="211" t="s">
        <v>4524</v>
      </c>
      <c r="D2572" s="211" t="s">
        <v>111</v>
      </c>
      <c r="E2572" s="211" t="s">
        <v>114</v>
      </c>
      <c r="F2572" s="241" t="s">
        <v>108</v>
      </c>
      <c r="G2572" s="357">
        <v>0.5</v>
      </c>
      <c r="H2572" s="360">
        <v>12331.908544607624</v>
      </c>
      <c r="I2572" s="365">
        <v>77.371645491830151</v>
      </c>
      <c r="J2572" s="332">
        <f>Table1[[#This Row],[Embellishment Area (m2)]]*Table1[[#This Row],[Construction Unit Rate ($/m)]]*Table1[[#This Row],[Embellishment Area Factor]]</f>
        <v>477070.02807552612</v>
      </c>
      <c r="K2572" s="246">
        <v>0</v>
      </c>
      <c r="L2572" s="337">
        <v>51.919695325664051</v>
      </c>
      <c r="M2572" s="88">
        <f>Table1[[#This Row],[Size of land (m2)]]*Table1[[#This Row],[Land Unit Rate ($/m2)]]</f>
        <v>0</v>
      </c>
      <c r="N2572" s="244">
        <v>2021</v>
      </c>
      <c r="O2572" s="88">
        <f>ROUND(IF(Table1[[#This Row],[Valuation Year]]=2016,(Table1[[#This Row],[Total Construction Cost ($)]]+Table1[[#This Row],[Land Value]])*('General Input Sheet'!$G$38/'General Input Sheet'!$G$43),Table1[[#This Row],[Total Construction Cost ($)]]+Table1[[#This Row],[Land Value]]),0)</f>
        <v>477070</v>
      </c>
      <c r="P2572" s="123" t="str" cm="1">
        <f t="array" ref="P2572">_xlfn.IFS(Table1[[#This Row],[Asset Class]]&lt;&gt;"Local","y",P$11=$E2572,"y",Table1[[#This Row],[Asset Class]]="Local","")</f>
        <v/>
      </c>
      <c r="Q2572" s="86" t="str" cm="1">
        <f t="array" ref="Q2572">_xlfn.IFS(Table1[[#This Row],[Asset Class]]&lt;&gt;"Local","y",Q$11=$E2572,"y",Table1[[#This Row],[Asset Class]]="Local","")</f>
        <v/>
      </c>
      <c r="R2572" s="86" t="str" cm="1">
        <f t="array" ref="R2572">_xlfn.IFS(Table1[[#This Row],[Asset Class]]&lt;&gt;"Local","y",R$11=$E2572,"y",Table1[[#This Row],[Asset Class]]="Local","")</f>
        <v/>
      </c>
      <c r="S2572" s="341" t="str" cm="1">
        <f t="array" ref="S2572">_xlfn.IFS(Table1[[#This Row],[Asset Class]]&lt;&gt;"Local","y",S$11=$E2572,"y",Table1[[#This Row],[Asset Class]]="Local","")</f>
        <v>y</v>
      </c>
      <c r="T2572" s="50"/>
      <c r="U2572" s="95" t="str">
        <f>IF(Table1[[#This Row],[Asset Class]]&lt;&gt;"Local",0.25,IF(P2572="y",1,""))</f>
        <v/>
      </c>
      <c r="V2572" s="415" t="str">
        <f>IF(Table1[[#This Row],[Asset Class]]&lt;&gt;"Local",0.25,IF(Q2572="y",1,""))</f>
        <v/>
      </c>
      <c r="W2572" s="415" t="str">
        <f>IF(Table1[[#This Row],[Asset Class]]&lt;&gt;"Local",0.25,IF(R2572="y",1,""))</f>
        <v/>
      </c>
      <c r="X2572" s="415">
        <f>IF(Table1[[#This Row],[Asset Class]]&lt;&gt;"Local",0.25,IF(S2572="y",1,""))</f>
        <v>1</v>
      </c>
      <c r="Y2572" s="95">
        <f t="shared" si="240"/>
        <v>1</v>
      </c>
      <c r="Z2572" s="50"/>
      <c r="AA2572" s="257" t="str">
        <f t="shared" si="241"/>
        <v/>
      </c>
      <c r="AB2572" s="258" t="str">
        <f t="shared" si="242"/>
        <v/>
      </c>
      <c r="AC2572" s="258" t="str">
        <f t="shared" si="243"/>
        <v/>
      </c>
      <c r="AD2572" s="258">
        <f t="shared" si="244"/>
        <v>477070</v>
      </c>
      <c r="AE2572" s="259">
        <f t="shared" si="245"/>
        <v>477070</v>
      </c>
    </row>
    <row r="2573" spans="1:31">
      <c r="A2573" s="26"/>
      <c r="B2573" s="210" t="s">
        <v>4525</v>
      </c>
      <c r="C2573" s="211" t="s">
        <v>4526</v>
      </c>
      <c r="D2573" s="211" t="s">
        <v>111</v>
      </c>
      <c r="E2573" s="211" t="s">
        <v>114</v>
      </c>
      <c r="F2573" s="241" t="s">
        <v>103</v>
      </c>
      <c r="G2573" s="357">
        <v>0.5</v>
      </c>
      <c r="H2573" s="360">
        <v>1825.0058638714329</v>
      </c>
      <c r="I2573" s="365">
        <v>77.371645491830151</v>
      </c>
      <c r="J2573" s="332">
        <f>Table1[[#This Row],[Embellishment Area (m2)]]*Table1[[#This Row],[Construction Unit Rate ($/m)]]*Table1[[#This Row],[Embellishment Area Factor]]</f>
        <v>70601.853359985864</v>
      </c>
      <c r="K2573" s="246">
        <v>0</v>
      </c>
      <c r="L2573" s="337">
        <v>51.919695325664051</v>
      </c>
      <c r="M2573" s="88">
        <f>Table1[[#This Row],[Size of land (m2)]]*Table1[[#This Row],[Land Unit Rate ($/m2)]]</f>
        <v>0</v>
      </c>
      <c r="N2573" s="244">
        <v>2021</v>
      </c>
      <c r="O2573" s="88">
        <f>ROUND(IF(Table1[[#This Row],[Valuation Year]]=2016,(Table1[[#This Row],[Total Construction Cost ($)]]+Table1[[#This Row],[Land Value]])*('General Input Sheet'!$G$38/'General Input Sheet'!$G$43),Table1[[#This Row],[Total Construction Cost ($)]]+Table1[[#This Row],[Land Value]]),0)</f>
        <v>70602</v>
      </c>
      <c r="P2573" s="123" t="str" cm="1">
        <f t="array" ref="P2573">_xlfn.IFS(Table1[[#This Row],[Asset Class]]&lt;&gt;"Local","y",P$11=$E2573,"y",Table1[[#This Row],[Asset Class]]="Local","")</f>
        <v/>
      </c>
      <c r="Q2573" s="86" t="str" cm="1">
        <f t="array" ref="Q2573">_xlfn.IFS(Table1[[#This Row],[Asset Class]]&lt;&gt;"Local","y",Q$11=$E2573,"y",Table1[[#This Row],[Asset Class]]="Local","")</f>
        <v/>
      </c>
      <c r="R2573" s="86" t="str" cm="1">
        <f t="array" ref="R2573">_xlfn.IFS(Table1[[#This Row],[Asset Class]]&lt;&gt;"Local","y",R$11=$E2573,"y",Table1[[#This Row],[Asset Class]]="Local","")</f>
        <v/>
      </c>
      <c r="S2573" s="341" t="str" cm="1">
        <f t="array" ref="S2573">_xlfn.IFS(Table1[[#This Row],[Asset Class]]&lt;&gt;"Local","y",S$11=$E2573,"y",Table1[[#This Row],[Asset Class]]="Local","")</f>
        <v>y</v>
      </c>
      <c r="T2573" s="50"/>
      <c r="U2573" s="95" t="str">
        <f>IF(Table1[[#This Row],[Asset Class]]&lt;&gt;"Local",0.25,IF(P2573="y",1,""))</f>
        <v/>
      </c>
      <c r="V2573" s="415" t="str">
        <f>IF(Table1[[#This Row],[Asset Class]]&lt;&gt;"Local",0.25,IF(Q2573="y",1,""))</f>
        <v/>
      </c>
      <c r="W2573" s="415" t="str">
        <f>IF(Table1[[#This Row],[Asset Class]]&lt;&gt;"Local",0.25,IF(R2573="y",1,""))</f>
        <v/>
      </c>
      <c r="X2573" s="415">
        <f>IF(Table1[[#This Row],[Asset Class]]&lt;&gt;"Local",0.25,IF(S2573="y",1,""))</f>
        <v>1</v>
      </c>
      <c r="Y2573" s="95">
        <f t="shared" si="240"/>
        <v>1</v>
      </c>
      <c r="Z2573" s="50"/>
      <c r="AA2573" s="257" t="str">
        <f t="shared" si="241"/>
        <v/>
      </c>
      <c r="AB2573" s="258" t="str">
        <f t="shared" si="242"/>
        <v/>
      </c>
      <c r="AC2573" s="258" t="str">
        <f t="shared" si="243"/>
        <v/>
      </c>
      <c r="AD2573" s="258">
        <f t="shared" si="244"/>
        <v>70602</v>
      </c>
      <c r="AE2573" s="259">
        <f t="shared" si="245"/>
        <v>70602</v>
      </c>
    </row>
    <row r="2574" spans="1:31">
      <c r="A2574" s="26"/>
      <c r="B2574" s="210" t="s">
        <v>4527</v>
      </c>
      <c r="C2574" s="211" t="s">
        <v>4528</v>
      </c>
      <c r="D2574" s="211" t="s">
        <v>111</v>
      </c>
      <c r="E2574" s="211" t="s">
        <v>114</v>
      </c>
      <c r="F2574" s="241" t="s">
        <v>103</v>
      </c>
      <c r="G2574" s="357">
        <v>0.5</v>
      </c>
      <c r="H2574" s="360">
        <v>2080.3706353001703</v>
      </c>
      <c r="I2574" s="365">
        <v>77.371645491830151</v>
      </c>
      <c r="J2574" s="332">
        <f>Table1[[#This Row],[Embellishment Area (m2)]]*Table1[[#This Row],[Construction Unit Rate ($/m)]]*Table1[[#This Row],[Embellishment Area Factor]]</f>
        <v>80480.849643029127</v>
      </c>
      <c r="K2574" s="246">
        <v>0</v>
      </c>
      <c r="L2574" s="337">
        <v>51.919695325664051</v>
      </c>
      <c r="M2574" s="88">
        <f>Table1[[#This Row],[Size of land (m2)]]*Table1[[#This Row],[Land Unit Rate ($/m2)]]</f>
        <v>0</v>
      </c>
      <c r="N2574" s="244">
        <v>2021</v>
      </c>
      <c r="O2574" s="88">
        <f>ROUND(IF(Table1[[#This Row],[Valuation Year]]=2016,(Table1[[#This Row],[Total Construction Cost ($)]]+Table1[[#This Row],[Land Value]])*('General Input Sheet'!$G$38/'General Input Sheet'!$G$43),Table1[[#This Row],[Total Construction Cost ($)]]+Table1[[#This Row],[Land Value]]),0)</f>
        <v>80481</v>
      </c>
      <c r="P2574" s="123" t="str" cm="1">
        <f t="array" ref="P2574">_xlfn.IFS(Table1[[#This Row],[Asset Class]]&lt;&gt;"Local","y",P$11=$E2574,"y",Table1[[#This Row],[Asset Class]]="Local","")</f>
        <v/>
      </c>
      <c r="Q2574" s="86" t="str" cm="1">
        <f t="array" ref="Q2574">_xlfn.IFS(Table1[[#This Row],[Asset Class]]&lt;&gt;"Local","y",Q$11=$E2574,"y",Table1[[#This Row],[Asset Class]]="Local","")</f>
        <v/>
      </c>
      <c r="R2574" s="86" t="str" cm="1">
        <f t="array" ref="R2574">_xlfn.IFS(Table1[[#This Row],[Asset Class]]&lt;&gt;"Local","y",R$11=$E2574,"y",Table1[[#This Row],[Asset Class]]="Local","")</f>
        <v/>
      </c>
      <c r="S2574" s="341" t="str" cm="1">
        <f t="array" ref="S2574">_xlfn.IFS(Table1[[#This Row],[Asset Class]]&lt;&gt;"Local","y",S$11=$E2574,"y",Table1[[#This Row],[Asset Class]]="Local","")</f>
        <v>y</v>
      </c>
      <c r="T2574" s="50"/>
      <c r="U2574" s="95" t="str">
        <f>IF(Table1[[#This Row],[Asset Class]]&lt;&gt;"Local",0.25,IF(P2574="y",1,""))</f>
        <v/>
      </c>
      <c r="V2574" s="415" t="str">
        <f>IF(Table1[[#This Row],[Asset Class]]&lt;&gt;"Local",0.25,IF(Q2574="y",1,""))</f>
        <v/>
      </c>
      <c r="W2574" s="415" t="str">
        <f>IF(Table1[[#This Row],[Asset Class]]&lt;&gt;"Local",0.25,IF(R2574="y",1,""))</f>
        <v/>
      </c>
      <c r="X2574" s="415">
        <f>IF(Table1[[#This Row],[Asset Class]]&lt;&gt;"Local",0.25,IF(S2574="y",1,""))</f>
        <v>1</v>
      </c>
      <c r="Y2574" s="95">
        <f t="shared" si="240"/>
        <v>1</v>
      </c>
      <c r="Z2574" s="50"/>
      <c r="AA2574" s="257" t="str">
        <f t="shared" si="241"/>
        <v/>
      </c>
      <c r="AB2574" s="258" t="str">
        <f t="shared" si="242"/>
        <v/>
      </c>
      <c r="AC2574" s="258" t="str">
        <f t="shared" si="243"/>
        <v/>
      </c>
      <c r="AD2574" s="258">
        <f t="shared" si="244"/>
        <v>80481</v>
      </c>
      <c r="AE2574" s="259">
        <f t="shared" si="245"/>
        <v>80481</v>
      </c>
    </row>
    <row r="2575" spans="1:31">
      <c r="A2575" s="26"/>
      <c r="B2575" s="210" t="s">
        <v>4529</v>
      </c>
      <c r="C2575" s="211" t="s">
        <v>4530</v>
      </c>
      <c r="D2575" s="211" t="s">
        <v>111</v>
      </c>
      <c r="E2575" s="211" t="s">
        <v>143</v>
      </c>
      <c r="F2575" s="241" t="s">
        <v>103</v>
      </c>
      <c r="G2575" s="357">
        <v>0.5</v>
      </c>
      <c r="H2575" s="360">
        <v>19684.877397385932</v>
      </c>
      <c r="I2575" s="365">
        <v>115.6419902144599</v>
      </c>
      <c r="J2575" s="332">
        <f>Table1[[#This Row],[Embellishment Area (m2)]]*Table1[[#This Row],[Construction Unit Rate ($/m)]]*Table1[[#This Row],[Embellishment Area Factor]]</f>
        <v>1138199.1996806734</v>
      </c>
      <c r="K2575" s="246">
        <v>0</v>
      </c>
      <c r="L2575" s="337">
        <v>85.331826959272703</v>
      </c>
      <c r="M2575" s="88">
        <f>Table1[[#This Row],[Size of land (m2)]]*Table1[[#This Row],[Land Unit Rate ($/m2)]]</f>
        <v>0</v>
      </c>
      <c r="N2575" s="244">
        <v>2021</v>
      </c>
      <c r="O2575" s="88">
        <f>ROUND(IF(Table1[[#This Row],[Valuation Year]]=2016,(Table1[[#This Row],[Total Construction Cost ($)]]+Table1[[#This Row],[Land Value]])*('General Input Sheet'!$G$38/'General Input Sheet'!$G$43),Table1[[#This Row],[Total Construction Cost ($)]]+Table1[[#This Row],[Land Value]]),0)</f>
        <v>1138199</v>
      </c>
      <c r="P2575" s="123" t="str" cm="1">
        <f t="array" ref="P2575">_xlfn.IFS(Table1[[#This Row],[Asset Class]]&lt;&gt;"Local","y",P$11=$E2575,"y",Table1[[#This Row],[Asset Class]]="Local","")</f>
        <v/>
      </c>
      <c r="Q2575" s="86" t="str" cm="1">
        <f t="array" ref="Q2575">_xlfn.IFS(Table1[[#This Row],[Asset Class]]&lt;&gt;"Local","y",Q$11=$E2575,"y",Table1[[#This Row],[Asset Class]]="Local","")</f>
        <v>y</v>
      </c>
      <c r="R2575" s="86" t="str" cm="1">
        <f t="array" ref="R2575">_xlfn.IFS(Table1[[#This Row],[Asset Class]]&lt;&gt;"Local","y",R$11=$E2575,"y",Table1[[#This Row],[Asset Class]]="Local","")</f>
        <v/>
      </c>
      <c r="S2575" s="341" t="str" cm="1">
        <f t="array" ref="S2575">_xlfn.IFS(Table1[[#This Row],[Asset Class]]&lt;&gt;"Local","y",S$11=$E2575,"y",Table1[[#This Row],[Asset Class]]="Local","")</f>
        <v/>
      </c>
      <c r="T2575" s="50"/>
      <c r="U2575" s="95" t="str">
        <f>IF(Table1[[#This Row],[Asset Class]]&lt;&gt;"Local",0.25,IF(P2575="y",1,""))</f>
        <v/>
      </c>
      <c r="V2575" s="415">
        <f>IF(Table1[[#This Row],[Asset Class]]&lt;&gt;"Local",0.25,IF(Q2575="y",1,""))</f>
        <v>1</v>
      </c>
      <c r="W2575" s="415" t="str">
        <f>IF(Table1[[#This Row],[Asset Class]]&lt;&gt;"Local",0.25,IF(R2575="y",1,""))</f>
        <v/>
      </c>
      <c r="X2575" s="415" t="str">
        <f>IF(Table1[[#This Row],[Asset Class]]&lt;&gt;"Local",0.25,IF(S2575="y",1,""))</f>
        <v/>
      </c>
      <c r="Y2575" s="95">
        <f t="shared" si="240"/>
        <v>1</v>
      </c>
      <c r="Z2575" s="50"/>
      <c r="AA2575" s="257" t="str">
        <f t="shared" si="241"/>
        <v/>
      </c>
      <c r="AB2575" s="258">
        <f t="shared" si="242"/>
        <v>1138199</v>
      </c>
      <c r="AC2575" s="258" t="str">
        <f t="shared" si="243"/>
        <v/>
      </c>
      <c r="AD2575" s="258" t="str">
        <f t="shared" si="244"/>
        <v/>
      </c>
      <c r="AE2575" s="259">
        <f t="shared" si="245"/>
        <v>1138199</v>
      </c>
    </row>
    <row r="2576" spans="1:31">
      <c r="A2576" s="26"/>
      <c r="B2576" s="210" t="s">
        <v>4531</v>
      </c>
      <c r="C2576" s="211" t="s">
        <v>4532</v>
      </c>
      <c r="D2576" s="211" t="s">
        <v>106</v>
      </c>
      <c r="E2576" s="211" t="s">
        <v>102</v>
      </c>
      <c r="F2576" s="241" t="s">
        <v>103</v>
      </c>
      <c r="G2576" s="357">
        <v>0.5</v>
      </c>
      <c r="H2576" s="360">
        <v>652.63863440069304</v>
      </c>
      <c r="I2576" s="365">
        <v>452.87898632773505</v>
      </c>
      <c r="J2576" s="332">
        <f>Table1[[#This Row],[Embellishment Area (m2)]]*Table1[[#This Row],[Construction Unit Rate ($/m)]]*Table1[[#This Row],[Embellishment Area Factor]]</f>
        <v>147783.16159285157</v>
      </c>
      <c r="K2576" s="246">
        <v>1305.2772688013861</v>
      </c>
      <c r="L2576" s="337">
        <v>140.14546069071523</v>
      </c>
      <c r="M2576" s="88">
        <f>Table1[[#This Row],[Size of land (m2)]]*Table1[[#This Row],[Land Unit Rate ($/m2)]]</f>
        <v>182928.68416528878</v>
      </c>
      <c r="N2576" s="244">
        <v>2021</v>
      </c>
      <c r="O2576" s="88">
        <f>ROUND(IF(Table1[[#This Row],[Valuation Year]]=2016,(Table1[[#This Row],[Total Construction Cost ($)]]+Table1[[#This Row],[Land Value]])*('General Input Sheet'!$G$38/'General Input Sheet'!$G$43),Table1[[#This Row],[Total Construction Cost ($)]]+Table1[[#This Row],[Land Value]]),0)</f>
        <v>330712</v>
      </c>
      <c r="P2576" s="123" t="str" cm="1">
        <f t="array" ref="P2576">_xlfn.IFS(Table1[[#This Row],[Asset Class]]&lt;&gt;"Local","y",P$11=$E2576,"y",Table1[[#This Row],[Asset Class]]="Local","")</f>
        <v>y</v>
      </c>
      <c r="Q2576" s="86" t="str" cm="1">
        <f t="array" ref="Q2576">_xlfn.IFS(Table1[[#This Row],[Asset Class]]&lt;&gt;"Local","y",Q$11=$E2576,"y",Table1[[#This Row],[Asset Class]]="Local","")</f>
        <v>y</v>
      </c>
      <c r="R2576" s="86" t="str" cm="1">
        <f t="array" ref="R2576">_xlfn.IFS(Table1[[#This Row],[Asset Class]]&lt;&gt;"Local","y",R$11=$E2576,"y",Table1[[#This Row],[Asset Class]]="Local","")</f>
        <v>y</v>
      </c>
      <c r="S2576" s="341" t="str" cm="1">
        <f t="array" ref="S2576">_xlfn.IFS(Table1[[#This Row],[Asset Class]]&lt;&gt;"Local","y",S$11=$E2576,"y",Table1[[#This Row],[Asset Class]]="Local","")</f>
        <v>y</v>
      </c>
      <c r="T2576" s="50"/>
      <c r="U2576" s="95">
        <f>IF(Table1[[#This Row],[Asset Class]]&lt;&gt;"Local",0.25,IF(P2576="y",1,""))</f>
        <v>0.25</v>
      </c>
      <c r="V2576" s="415">
        <f>IF(Table1[[#This Row],[Asset Class]]&lt;&gt;"Local",0.25,IF(Q2576="y",1,""))</f>
        <v>0.25</v>
      </c>
      <c r="W2576" s="415">
        <f>IF(Table1[[#This Row],[Asset Class]]&lt;&gt;"Local",0.25,IF(R2576="y",1,""))</f>
        <v>0.25</v>
      </c>
      <c r="X2576" s="415">
        <f>IF(Table1[[#This Row],[Asset Class]]&lt;&gt;"Local",0.25,IF(S2576="y",1,""))</f>
        <v>0.25</v>
      </c>
      <c r="Y2576" s="95">
        <f t="shared" si="240"/>
        <v>1</v>
      </c>
      <c r="Z2576" s="50"/>
      <c r="AA2576" s="257">
        <f t="shared" si="241"/>
        <v>82678</v>
      </c>
      <c r="AB2576" s="258">
        <f t="shared" si="242"/>
        <v>82678</v>
      </c>
      <c r="AC2576" s="258">
        <f t="shared" si="243"/>
        <v>82678</v>
      </c>
      <c r="AD2576" s="258">
        <f t="shared" si="244"/>
        <v>82678</v>
      </c>
      <c r="AE2576" s="259">
        <f t="shared" si="245"/>
        <v>330712</v>
      </c>
    </row>
    <row r="2577" spans="1:31">
      <c r="A2577" s="26"/>
      <c r="B2577" s="210" t="s">
        <v>4533</v>
      </c>
      <c r="C2577" s="211" t="s">
        <v>4534</v>
      </c>
      <c r="D2577" s="211" t="s">
        <v>101</v>
      </c>
      <c r="E2577" s="211" t="s">
        <v>107</v>
      </c>
      <c r="F2577" s="241" t="s">
        <v>108</v>
      </c>
      <c r="G2577" s="357">
        <v>0.5</v>
      </c>
      <c r="H2577" s="360">
        <v>307.8646698355418</v>
      </c>
      <c r="I2577" s="365">
        <v>407.064610062648</v>
      </c>
      <c r="J2577" s="332">
        <f>Table1[[#This Row],[Embellishment Area (m2)]]*Table1[[#This Row],[Construction Unit Rate ($/m)]]*Table1[[#This Row],[Embellishment Area Factor]]</f>
        <v>62660.40588933535</v>
      </c>
      <c r="K2577" s="246">
        <v>0</v>
      </c>
      <c r="L2577" s="337">
        <v>112.7890879358248</v>
      </c>
      <c r="M2577" s="88">
        <f>Table1[[#This Row],[Size of land (m2)]]*Table1[[#This Row],[Land Unit Rate ($/m2)]]</f>
        <v>0</v>
      </c>
      <c r="N2577" s="244">
        <v>2021</v>
      </c>
      <c r="O2577" s="88">
        <f>ROUND(IF(Table1[[#This Row],[Valuation Year]]=2016,(Table1[[#This Row],[Total Construction Cost ($)]]+Table1[[#This Row],[Land Value]])*('General Input Sheet'!$G$38/'General Input Sheet'!$G$43),Table1[[#This Row],[Total Construction Cost ($)]]+Table1[[#This Row],[Land Value]]),0)</f>
        <v>62660</v>
      </c>
      <c r="P2577" s="123" t="str" cm="1">
        <f t="array" ref="P2577">_xlfn.IFS(Table1[[#This Row],[Asset Class]]&lt;&gt;"Local","y",P$11=$E2577,"y",Table1[[#This Row],[Asset Class]]="Local","")</f>
        <v>y</v>
      </c>
      <c r="Q2577" s="86" t="str" cm="1">
        <f t="array" ref="Q2577">_xlfn.IFS(Table1[[#This Row],[Asset Class]]&lt;&gt;"Local","y",Q$11=$E2577,"y",Table1[[#This Row],[Asset Class]]="Local","")</f>
        <v>y</v>
      </c>
      <c r="R2577" s="86" t="str" cm="1">
        <f t="array" ref="R2577">_xlfn.IFS(Table1[[#This Row],[Asset Class]]&lt;&gt;"Local","y",R$11=$E2577,"y",Table1[[#This Row],[Asset Class]]="Local","")</f>
        <v>y</v>
      </c>
      <c r="S2577" s="341" t="str" cm="1">
        <f t="array" ref="S2577">_xlfn.IFS(Table1[[#This Row],[Asset Class]]&lt;&gt;"Local","y",S$11=$E2577,"y",Table1[[#This Row],[Asset Class]]="Local","")</f>
        <v>y</v>
      </c>
      <c r="T2577" s="50"/>
      <c r="U2577" s="95">
        <f>IF(Table1[[#This Row],[Asset Class]]&lt;&gt;"Local",0.25,IF(P2577="y",1,""))</f>
        <v>0.25</v>
      </c>
      <c r="V2577" s="415">
        <f>IF(Table1[[#This Row],[Asset Class]]&lt;&gt;"Local",0.25,IF(Q2577="y",1,""))</f>
        <v>0.25</v>
      </c>
      <c r="W2577" s="415">
        <f>IF(Table1[[#This Row],[Asset Class]]&lt;&gt;"Local",0.25,IF(R2577="y",1,""))</f>
        <v>0.25</v>
      </c>
      <c r="X2577" s="415">
        <f>IF(Table1[[#This Row],[Asset Class]]&lt;&gt;"Local",0.25,IF(S2577="y",1,""))</f>
        <v>0.25</v>
      </c>
      <c r="Y2577" s="95">
        <f t="shared" si="240"/>
        <v>1</v>
      </c>
      <c r="Z2577" s="50"/>
      <c r="AA2577" s="257">
        <f t="shared" si="241"/>
        <v>15665</v>
      </c>
      <c r="AB2577" s="258">
        <f t="shared" si="242"/>
        <v>15665</v>
      </c>
      <c r="AC2577" s="258">
        <f t="shared" si="243"/>
        <v>15665</v>
      </c>
      <c r="AD2577" s="258">
        <f t="shared" si="244"/>
        <v>15665</v>
      </c>
      <c r="AE2577" s="259">
        <f t="shared" si="245"/>
        <v>62660</v>
      </c>
    </row>
    <row r="2578" spans="1:31">
      <c r="A2578" s="26"/>
      <c r="B2578" s="210" t="s">
        <v>4535</v>
      </c>
      <c r="C2578" s="211" t="s">
        <v>4536</v>
      </c>
      <c r="D2578" s="211" t="s">
        <v>111</v>
      </c>
      <c r="E2578" s="211" t="s">
        <v>114</v>
      </c>
      <c r="F2578" s="241" t="s">
        <v>108</v>
      </c>
      <c r="G2578" s="357">
        <v>0.5</v>
      </c>
      <c r="H2578" s="360">
        <v>7646.35332055864</v>
      </c>
      <c r="I2578" s="365">
        <v>77.371645491830151</v>
      </c>
      <c r="J2578" s="332">
        <f>Table1[[#This Row],[Embellishment Area (m2)]]*Table1[[#This Row],[Construction Unit Rate ($/m)]]*Table1[[#This Row],[Embellishment Area Factor]]</f>
        <v>295805.46921177069</v>
      </c>
      <c r="K2578" s="246">
        <v>15292.70664111728</v>
      </c>
      <c r="L2578" s="337">
        <v>51.919695325664051</v>
      </c>
      <c r="M2578" s="88">
        <f>Table1[[#This Row],[Size of land (m2)]]*Table1[[#This Row],[Land Unit Rate ($/m2)]]</f>
        <v>793992.66951156838</v>
      </c>
      <c r="N2578" s="244">
        <v>2021</v>
      </c>
      <c r="O2578" s="88">
        <f>ROUND(IF(Table1[[#This Row],[Valuation Year]]=2016,(Table1[[#This Row],[Total Construction Cost ($)]]+Table1[[#This Row],[Land Value]])*('General Input Sheet'!$G$38/'General Input Sheet'!$G$43),Table1[[#This Row],[Total Construction Cost ($)]]+Table1[[#This Row],[Land Value]]),0)</f>
        <v>1089798</v>
      </c>
      <c r="P2578" s="123" t="str" cm="1">
        <f t="array" ref="P2578">_xlfn.IFS(Table1[[#This Row],[Asset Class]]&lt;&gt;"Local","y",P$11=$E2578,"y",Table1[[#This Row],[Asset Class]]="Local","")</f>
        <v/>
      </c>
      <c r="Q2578" s="86" t="str" cm="1">
        <f t="array" ref="Q2578">_xlfn.IFS(Table1[[#This Row],[Asset Class]]&lt;&gt;"Local","y",Q$11=$E2578,"y",Table1[[#This Row],[Asset Class]]="Local","")</f>
        <v/>
      </c>
      <c r="R2578" s="86" t="str" cm="1">
        <f t="array" ref="R2578">_xlfn.IFS(Table1[[#This Row],[Asset Class]]&lt;&gt;"Local","y",R$11=$E2578,"y",Table1[[#This Row],[Asset Class]]="Local","")</f>
        <v/>
      </c>
      <c r="S2578" s="341" t="str" cm="1">
        <f t="array" ref="S2578">_xlfn.IFS(Table1[[#This Row],[Asset Class]]&lt;&gt;"Local","y",S$11=$E2578,"y",Table1[[#This Row],[Asset Class]]="Local","")</f>
        <v>y</v>
      </c>
      <c r="T2578" s="50"/>
      <c r="U2578" s="95" t="str">
        <f>IF(Table1[[#This Row],[Asset Class]]&lt;&gt;"Local",0.25,IF(P2578="y",1,""))</f>
        <v/>
      </c>
      <c r="V2578" s="415" t="str">
        <f>IF(Table1[[#This Row],[Asset Class]]&lt;&gt;"Local",0.25,IF(Q2578="y",1,""))</f>
        <v/>
      </c>
      <c r="W2578" s="415" t="str">
        <f>IF(Table1[[#This Row],[Asset Class]]&lt;&gt;"Local",0.25,IF(R2578="y",1,""))</f>
        <v/>
      </c>
      <c r="X2578" s="415">
        <f>IF(Table1[[#This Row],[Asset Class]]&lt;&gt;"Local",0.25,IF(S2578="y",1,""))</f>
        <v>1</v>
      </c>
      <c r="Y2578" s="95">
        <f t="shared" si="240"/>
        <v>1</v>
      </c>
      <c r="Z2578" s="50"/>
      <c r="AA2578" s="257" t="str">
        <f t="shared" si="241"/>
        <v/>
      </c>
      <c r="AB2578" s="258" t="str">
        <f t="shared" si="242"/>
        <v/>
      </c>
      <c r="AC2578" s="258" t="str">
        <f t="shared" si="243"/>
        <v/>
      </c>
      <c r="AD2578" s="258">
        <f t="shared" si="244"/>
        <v>1089798</v>
      </c>
      <c r="AE2578" s="259">
        <f t="shared" si="245"/>
        <v>1089798</v>
      </c>
    </row>
    <row r="2579" spans="1:31">
      <c r="A2579" s="26"/>
      <c r="B2579" s="210" t="s">
        <v>4535</v>
      </c>
      <c r="C2579" s="211" t="s">
        <v>4537</v>
      </c>
      <c r="D2579" s="211" t="s">
        <v>111</v>
      </c>
      <c r="E2579" s="211" t="s">
        <v>114</v>
      </c>
      <c r="F2579" s="241" t="s">
        <v>103</v>
      </c>
      <c r="G2579" s="357">
        <v>0.5</v>
      </c>
      <c r="H2579" s="360">
        <v>2804.4030813573495</v>
      </c>
      <c r="I2579" s="365">
        <v>77.371645491830151</v>
      </c>
      <c r="J2579" s="332">
        <f>Table1[[#This Row],[Embellishment Area (m2)]]*Table1[[#This Row],[Construction Unit Rate ($/m)]]*Table1[[#This Row],[Embellishment Area Factor]]</f>
        <v>108490.64051348847</v>
      </c>
      <c r="K2579" s="246">
        <v>5608.806162714699</v>
      </c>
      <c r="L2579" s="337">
        <v>51.919695325664051</v>
      </c>
      <c r="M2579" s="88">
        <f>Table1[[#This Row],[Size of land (m2)]]*Table1[[#This Row],[Land Unit Rate ($/m2)]]</f>
        <v>291207.50710885407</v>
      </c>
      <c r="N2579" s="244">
        <v>2021</v>
      </c>
      <c r="O2579" s="88">
        <f>ROUND(IF(Table1[[#This Row],[Valuation Year]]=2016,(Table1[[#This Row],[Total Construction Cost ($)]]+Table1[[#This Row],[Land Value]])*('General Input Sheet'!$G$38/'General Input Sheet'!$G$43),Table1[[#This Row],[Total Construction Cost ($)]]+Table1[[#This Row],[Land Value]]),0)</f>
        <v>399698</v>
      </c>
      <c r="P2579" s="123" t="str" cm="1">
        <f t="array" ref="P2579">_xlfn.IFS(Table1[[#This Row],[Asset Class]]&lt;&gt;"Local","y",P$11=$E2579,"y",Table1[[#This Row],[Asset Class]]="Local","")</f>
        <v/>
      </c>
      <c r="Q2579" s="86" t="str" cm="1">
        <f t="array" ref="Q2579">_xlfn.IFS(Table1[[#This Row],[Asset Class]]&lt;&gt;"Local","y",Q$11=$E2579,"y",Table1[[#This Row],[Asset Class]]="Local","")</f>
        <v/>
      </c>
      <c r="R2579" s="86" t="str" cm="1">
        <f t="array" ref="R2579">_xlfn.IFS(Table1[[#This Row],[Asset Class]]&lt;&gt;"Local","y",R$11=$E2579,"y",Table1[[#This Row],[Asset Class]]="Local","")</f>
        <v/>
      </c>
      <c r="S2579" s="341" t="str" cm="1">
        <f t="array" ref="S2579">_xlfn.IFS(Table1[[#This Row],[Asset Class]]&lt;&gt;"Local","y",S$11=$E2579,"y",Table1[[#This Row],[Asset Class]]="Local","")</f>
        <v>y</v>
      </c>
      <c r="T2579" s="50"/>
      <c r="U2579" s="95" t="str">
        <f>IF(Table1[[#This Row],[Asset Class]]&lt;&gt;"Local",0.25,IF(P2579="y",1,""))</f>
        <v/>
      </c>
      <c r="V2579" s="415" t="str">
        <f>IF(Table1[[#This Row],[Asset Class]]&lt;&gt;"Local",0.25,IF(Q2579="y",1,""))</f>
        <v/>
      </c>
      <c r="W2579" s="415" t="str">
        <f>IF(Table1[[#This Row],[Asset Class]]&lt;&gt;"Local",0.25,IF(R2579="y",1,""))</f>
        <v/>
      </c>
      <c r="X2579" s="415">
        <f>IF(Table1[[#This Row],[Asset Class]]&lt;&gt;"Local",0.25,IF(S2579="y",1,""))</f>
        <v>1</v>
      </c>
      <c r="Y2579" s="95">
        <f t="shared" si="240"/>
        <v>1</v>
      </c>
      <c r="Z2579" s="50"/>
      <c r="AA2579" s="257" t="str">
        <f t="shared" si="241"/>
        <v/>
      </c>
      <c r="AB2579" s="258" t="str">
        <f t="shared" si="242"/>
        <v/>
      </c>
      <c r="AC2579" s="258" t="str">
        <f t="shared" si="243"/>
        <v/>
      </c>
      <c r="AD2579" s="258">
        <f t="shared" si="244"/>
        <v>399698</v>
      </c>
      <c r="AE2579" s="259">
        <f t="shared" si="245"/>
        <v>399698</v>
      </c>
    </row>
    <row r="2580" spans="1:31">
      <c r="A2580" s="26"/>
      <c r="B2580" s="210" t="s">
        <v>4538</v>
      </c>
      <c r="C2580" s="211" t="s">
        <v>4539</v>
      </c>
      <c r="D2580" s="211" t="s">
        <v>111</v>
      </c>
      <c r="E2580" s="211" t="s">
        <v>102</v>
      </c>
      <c r="F2580" s="241" t="s">
        <v>103</v>
      </c>
      <c r="G2580" s="357">
        <v>0.5</v>
      </c>
      <c r="H2580" s="360">
        <v>1021.206729247004</v>
      </c>
      <c r="I2580" s="365">
        <v>143.96305955739601</v>
      </c>
      <c r="J2580" s="332">
        <f>Table1[[#This Row],[Embellishment Area (m2)]]*Table1[[#This Row],[Construction Unit Rate ($/m)]]*Table1[[#This Row],[Embellishment Area Factor]]</f>
        <v>73508.022591500005</v>
      </c>
      <c r="K2580" s="246">
        <v>0</v>
      </c>
      <c r="L2580" s="337">
        <v>39.027494808321961</v>
      </c>
      <c r="M2580" s="88">
        <f>Table1[[#This Row],[Size of land (m2)]]*Table1[[#This Row],[Land Unit Rate ($/m2)]]</f>
        <v>0</v>
      </c>
      <c r="N2580" s="244">
        <v>2021</v>
      </c>
      <c r="O2580" s="88">
        <f>ROUND(IF(Table1[[#This Row],[Valuation Year]]=2016,(Table1[[#This Row],[Total Construction Cost ($)]]+Table1[[#This Row],[Land Value]])*('General Input Sheet'!$G$38/'General Input Sheet'!$G$43),Table1[[#This Row],[Total Construction Cost ($)]]+Table1[[#This Row],[Land Value]]),0)</f>
        <v>73508</v>
      </c>
      <c r="P2580" s="123" t="str" cm="1">
        <f t="array" ref="P2580">_xlfn.IFS(Table1[[#This Row],[Asset Class]]&lt;&gt;"Local","y",P$11=$E2580,"y",Table1[[#This Row],[Asset Class]]="Local","")</f>
        <v/>
      </c>
      <c r="Q2580" s="86" t="str" cm="1">
        <f t="array" ref="Q2580">_xlfn.IFS(Table1[[#This Row],[Asset Class]]&lt;&gt;"Local","y",Q$11=$E2580,"y",Table1[[#This Row],[Asset Class]]="Local","")</f>
        <v/>
      </c>
      <c r="R2580" s="86" t="str" cm="1">
        <f t="array" ref="R2580">_xlfn.IFS(Table1[[#This Row],[Asset Class]]&lt;&gt;"Local","y",R$11=$E2580,"y",Table1[[#This Row],[Asset Class]]="Local","")</f>
        <v>y</v>
      </c>
      <c r="S2580" s="341" t="str" cm="1">
        <f t="array" ref="S2580">_xlfn.IFS(Table1[[#This Row],[Asset Class]]&lt;&gt;"Local","y",S$11=$E2580,"y",Table1[[#This Row],[Asset Class]]="Local","")</f>
        <v/>
      </c>
      <c r="T2580" s="50"/>
      <c r="U2580" s="95" t="str">
        <f>IF(Table1[[#This Row],[Asset Class]]&lt;&gt;"Local",0.25,IF(P2580="y",1,""))</f>
        <v/>
      </c>
      <c r="V2580" s="415" t="str">
        <f>IF(Table1[[#This Row],[Asset Class]]&lt;&gt;"Local",0.25,IF(Q2580="y",1,""))</f>
        <v/>
      </c>
      <c r="W2580" s="415">
        <f>IF(Table1[[#This Row],[Asset Class]]&lt;&gt;"Local",0.25,IF(R2580="y",1,""))</f>
        <v>1</v>
      </c>
      <c r="X2580" s="415" t="str">
        <f>IF(Table1[[#This Row],[Asset Class]]&lt;&gt;"Local",0.25,IF(S2580="y",1,""))</f>
        <v/>
      </c>
      <c r="Y2580" s="95">
        <f t="shared" si="240"/>
        <v>1</v>
      </c>
      <c r="Z2580" s="50"/>
      <c r="AA2580" s="257" t="str">
        <f t="shared" si="241"/>
        <v/>
      </c>
      <c r="AB2580" s="258" t="str">
        <f t="shared" si="242"/>
        <v/>
      </c>
      <c r="AC2580" s="258">
        <f t="shared" si="243"/>
        <v>73508</v>
      </c>
      <c r="AD2580" s="258" t="str">
        <f t="shared" si="244"/>
        <v/>
      </c>
      <c r="AE2580" s="259">
        <f t="shared" si="245"/>
        <v>73508</v>
      </c>
    </row>
    <row r="2581" spans="1:31">
      <c r="A2581" s="26"/>
      <c r="B2581" s="210" t="s">
        <v>4538</v>
      </c>
      <c r="C2581" s="211" t="s">
        <v>4540</v>
      </c>
      <c r="D2581" s="211" t="s">
        <v>111</v>
      </c>
      <c r="E2581" s="211" t="s">
        <v>102</v>
      </c>
      <c r="F2581" s="241" t="s">
        <v>108</v>
      </c>
      <c r="G2581" s="357">
        <v>0.5</v>
      </c>
      <c r="H2581" s="360">
        <v>16145.304774559934</v>
      </c>
      <c r="I2581" s="365">
        <v>143.96305955739601</v>
      </c>
      <c r="J2581" s="332">
        <f>Table1[[#This Row],[Embellishment Area (m2)]]*Table1[[#This Row],[Construction Unit Rate ($/m)]]*Table1[[#This Row],[Embellishment Area Factor]]</f>
        <v>1162163.736416141</v>
      </c>
      <c r="K2581" s="246">
        <v>0</v>
      </c>
      <c r="L2581" s="337">
        <v>39.027494808321961</v>
      </c>
      <c r="M2581" s="88">
        <f>Table1[[#This Row],[Size of land (m2)]]*Table1[[#This Row],[Land Unit Rate ($/m2)]]</f>
        <v>0</v>
      </c>
      <c r="N2581" s="244">
        <v>2021</v>
      </c>
      <c r="O2581" s="88">
        <f>ROUND(IF(Table1[[#This Row],[Valuation Year]]=2016,(Table1[[#This Row],[Total Construction Cost ($)]]+Table1[[#This Row],[Land Value]])*('General Input Sheet'!$G$38/'General Input Sheet'!$G$43),Table1[[#This Row],[Total Construction Cost ($)]]+Table1[[#This Row],[Land Value]]),0)</f>
        <v>1162164</v>
      </c>
      <c r="P2581" s="123" t="str" cm="1">
        <f t="array" ref="P2581">_xlfn.IFS(Table1[[#This Row],[Asset Class]]&lt;&gt;"Local","y",P$11=$E2581,"y",Table1[[#This Row],[Asset Class]]="Local","")</f>
        <v/>
      </c>
      <c r="Q2581" s="86" t="str" cm="1">
        <f t="array" ref="Q2581">_xlfn.IFS(Table1[[#This Row],[Asset Class]]&lt;&gt;"Local","y",Q$11=$E2581,"y",Table1[[#This Row],[Asset Class]]="Local","")</f>
        <v/>
      </c>
      <c r="R2581" s="86" t="str" cm="1">
        <f t="array" ref="R2581">_xlfn.IFS(Table1[[#This Row],[Asset Class]]&lt;&gt;"Local","y",R$11=$E2581,"y",Table1[[#This Row],[Asset Class]]="Local","")</f>
        <v>y</v>
      </c>
      <c r="S2581" s="341" t="str" cm="1">
        <f t="array" ref="S2581">_xlfn.IFS(Table1[[#This Row],[Asset Class]]&lt;&gt;"Local","y",S$11=$E2581,"y",Table1[[#This Row],[Asset Class]]="Local","")</f>
        <v/>
      </c>
      <c r="T2581" s="50"/>
      <c r="U2581" s="95" t="str">
        <f>IF(Table1[[#This Row],[Asset Class]]&lt;&gt;"Local",0.25,IF(P2581="y",1,""))</f>
        <v/>
      </c>
      <c r="V2581" s="415" t="str">
        <f>IF(Table1[[#This Row],[Asset Class]]&lt;&gt;"Local",0.25,IF(Q2581="y",1,""))</f>
        <v/>
      </c>
      <c r="W2581" s="415">
        <f>IF(Table1[[#This Row],[Asset Class]]&lt;&gt;"Local",0.25,IF(R2581="y",1,""))</f>
        <v>1</v>
      </c>
      <c r="X2581" s="415" t="str">
        <f>IF(Table1[[#This Row],[Asset Class]]&lt;&gt;"Local",0.25,IF(S2581="y",1,""))</f>
        <v/>
      </c>
      <c r="Y2581" s="95">
        <f t="shared" si="240"/>
        <v>1</v>
      </c>
      <c r="Z2581" s="50"/>
      <c r="AA2581" s="257" t="str">
        <f t="shared" si="241"/>
        <v/>
      </c>
      <c r="AB2581" s="258" t="str">
        <f t="shared" si="242"/>
        <v/>
      </c>
      <c r="AC2581" s="258">
        <f t="shared" si="243"/>
        <v>1162164</v>
      </c>
      <c r="AD2581" s="258" t="str">
        <f t="shared" si="244"/>
        <v/>
      </c>
      <c r="AE2581" s="259">
        <f t="shared" si="245"/>
        <v>1162164</v>
      </c>
    </row>
    <row r="2582" spans="1:31">
      <c r="A2582" s="26"/>
      <c r="B2582" s="210" t="s">
        <v>4538</v>
      </c>
      <c r="C2582" s="211" t="s">
        <v>4541</v>
      </c>
      <c r="D2582" s="211" t="s">
        <v>111</v>
      </c>
      <c r="E2582" s="211" t="s">
        <v>102</v>
      </c>
      <c r="F2582" s="241" t="s">
        <v>103</v>
      </c>
      <c r="G2582" s="357">
        <v>0.5</v>
      </c>
      <c r="H2582" s="360">
        <v>219.81663585824006</v>
      </c>
      <c r="I2582" s="365">
        <v>143.96305955739601</v>
      </c>
      <c r="J2582" s="332">
        <f>Table1[[#This Row],[Embellishment Area (m2)]]*Table1[[#This Row],[Construction Unit Rate ($/m)]]*Table1[[#This Row],[Embellishment Area Factor]]</f>
        <v>15822.737719883122</v>
      </c>
      <c r="K2582" s="246">
        <v>0</v>
      </c>
      <c r="L2582" s="337">
        <v>39.027494808321961</v>
      </c>
      <c r="M2582" s="88">
        <f>Table1[[#This Row],[Size of land (m2)]]*Table1[[#This Row],[Land Unit Rate ($/m2)]]</f>
        <v>0</v>
      </c>
      <c r="N2582" s="244">
        <v>2021</v>
      </c>
      <c r="O2582" s="88">
        <f>ROUND(IF(Table1[[#This Row],[Valuation Year]]=2016,(Table1[[#This Row],[Total Construction Cost ($)]]+Table1[[#This Row],[Land Value]])*('General Input Sheet'!$G$38/'General Input Sheet'!$G$43),Table1[[#This Row],[Total Construction Cost ($)]]+Table1[[#This Row],[Land Value]]),0)</f>
        <v>15823</v>
      </c>
      <c r="P2582" s="123" t="str" cm="1">
        <f t="array" ref="P2582">_xlfn.IFS(Table1[[#This Row],[Asset Class]]&lt;&gt;"Local","y",P$11=$E2582,"y",Table1[[#This Row],[Asset Class]]="Local","")</f>
        <v/>
      </c>
      <c r="Q2582" s="86" t="str" cm="1">
        <f t="array" ref="Q2582">_xlfn.IFS(Table1[[#This Row],[Asset Class]]&lt;&gt;"Local","y",Q$11=$E2582,"y",Table1[[#This Row],[Asset Class]]="Local","")</f>
        <v/>
      </c>
      <c r="R2582" s="86" t="str" cm="1">
        <f t="array" ref="R2582">_xlfn.IFS(Table1[[#This Row],[Asset Class]]&lt;&gt;"Local","y",R$11=$E2582,"y",Table1[[#This Row],[Asset Class]]="Local","")</f>
        <v>y</v>
      </c>
      <c r="S2582" s="341" t="str" cm="1">
        <f t="array" ref="S2582">_xlfn.IFS(Table1[[#This Row],[Asset Class]]&lt;&gt;"Local","y",S$11=$E2582,"y",Table1[[#This Row],[Asset Class]]="Local","")</f>
        <v/>
      </c>
      <c r="T2582" s="50"/>
      <c r="U2582" s="95" t="str">
        <f>IF(Table1[[#This Row],[Asset Class]]&lt;&gt;"Local",0.25,IF(P2582="y",1,""))</f>
        <v/>
      </c>
      <c r="V2582" s="415" t="str">
        <f>IF(Table1[[#This Row],[Asset Class]]&lt;&gt;"Local",0.25,IF(Q2582="y",1,""))</f>
        <v/>
      </c>
      <c r="W2582" s="415">
        <f>IF(Table1[[#This Row],[Asset Class]]&lt;&gt;"Local",0.25,IF(R2582="y",1,""))</f>
        <v>1</v>
      </c>
      <c r="X2582" s="415" t="str">
        <f>IF(Table1[[#This Row],[Asset Class]]&lt;&gt;"Local",0.25,IF(S2582="y",1,""))</f>
        <v/>
      </c>
      <c r="Y2582" s="95">
        <f t="shared" si="240"/>
        <v>1</v>
      </c>
      <c r="Z2582" s="50"/>
      <c r="AA2582" s="257" t="str">
        <f t="shared" si="241"/>
        <v/>
      </c>
      <c r="AB2582" s="258" t="str">
        <f t="shared" si="242"/>
        <v/>
      </c>
      <c r="AC2582" s="258">
        <f t="shared" si="243"/>
        <v>15823</v>
      </c>
      <c r="AD2582" s="258" t="str">
        <f t="shared" si="244"/>
        <v/>
      </c>
      <c r="AE2582" s="259">
        <f t="shared" si="245"/>
        <v>15823</v>
      </c>
    </row>
    <row r="2583" spans="1:31">
      <c r="A2583" s="26"/>
      <c r="B2583" s="210" t="s">
        <v>4542</v>
      </c>
      <c r="C2583" s="211" t="s">
        <v>4543</v>
      </c>
      <c r="D2583" s="211" t="s">
        <v>111</v>
      </c>
      <c r="E2583" s="211" t="s">
        <v>114</v>
      </c>
      <c r="F2583" s="241" t="s">
        <v>103</v>
      </c>
      <c r="G2583" s="357">
        <v>0.5</v>
      </c>
      <c r="H2583" s="360">
        <v>11580.995072968015</v>
      </c>
      <c r="I2583" s="365">
        <v>77.371645491830151</v>
      </c>
      <c r="J2583" s="332">
        <f>Table1[[#This Row],[Embellishment Area (m2)]]*Table1[[#This Row],[Construction Unit Rate ($/m)]]*Table1[[#This Row],[Embellishment Area Factor]]</f>
        <v>448020.32261415647</v>
      </c>
      <c r="K2583" s="246">
        <v>0</v>
      </c>
      <c r="L2583" s="337">
        <v>51.919695325664051</v>
      </c>
      <c r="M2583" s="88">
        <f>Table1[[#This Row],[Size of land (m2)]]*Table1[[#This Row],[Land Unit Rate ($/m2)]]</f>
        <v>0</v>
      </c>
      <c r="N2583" s="244">
        <v>2021</v>
      </c>
      <c r="O2583" s="88">
        <f>ROUND(IF(Table1[[#This Row],[Valuation Year]]=2016,(Table1[[#This Row],[Total Construction Cost ($)]]+Table1[[#This Row],[Land Value]])*('General Input Sheet'!$G$38/'General Input Sheet'!$G$43),Table1[[#This Row],[Total Construction Cost ($)]]+Table1[[#This Row],[Land Value]]),0)</f>
        <v>448020</v>
      </c>
      <c r="P2583" s="123" t="str" cm="1">
        <f t="array" ref="P2583">_xlfn.IFS(Table1[[#This Row],[Asset Class]]&lt;&gt;"Local","y",P$11=$E2583,"y",Table1[[#This Row],[Asset Class]]="Local","")</f>
        <v/>
      </c>
      <c r="Q2583" s="86" t="str" cm="1">
        <f t="array" ref="Q2583">_xlfn.IFS(Table1[[#This Row],[Asset Class]]&lt;&gt;"Local","y",Q$11=$E2583,"y",Table1[[#This Row],[Asset Class]]="Local","")</f>
        <v/>
      </c>
      <c r="R2583" s="86" t="str" cm="1">
        <f t="array" ref="R2583">_xlfn.IFS(Table1[[#This Row],[Asset Class]]&lt;&gt;"Local","y",R$11=$E2583,"y",Table1[[#This Row],[Asset Class]]="Local","")</f>
        <v/>
      </c>
      <c r="S2583" s="341" t="str" cm="1">
        <f t="array" ref="S2583">_xlfn.IFS(Table1[[#This Row],[Asset Class]]&lt;&gt;"Local","y",S$11=$E2583,"y",Table1[[#This Row],[Asset Class]]="Local","")</f>
        <v>y</v>
      </c>
      <c r="T2583" s="50"/>
      <c r="U2583" s="95" t="str">
        <f>IF(Table1[[#This Row],[Asset Class]]&lt;&gt;"Local",0.25,IF(P2583="y",1,""))</f>
        <v/>
      </c>
      <c r="V2583" s="415" t="str">
        <f>IF(Table1[[#This Row],[Asset Class]]&lt;&gt;"Local",0.25,IF(Q2583="y",1,""))</f>
        <v/>
      </c>
      <c r="W2583" s="415" t="str">
        <f>IF(Table1[[#This Row],[Asset Class]]&lt;&gt;"Local",0.25,IF(R2583="y",1,""))</f>
        <v/>
      </c>
      <c r="X2583" s="415">
        <f>IF(Table1[[#This Row],[Asset Class]]&lt;&gt;"Local",0.25,IF(S2583="y",1,""))</f>
        <v>1</v>
      </c>
      <c r="Y2583" s="95">
        <f t="shared" si="240"/>
        <v>1</v>
      </c>
      <c r="Z2583" s="50"/>
      <c r="AA2583" s="257" t="str">
        <f t="shared" si="241"/>
        <v/>
      </c>
      <c r="AB2583" s="258" t="str">
        <f t="shared" si="242"/>
        <v/>
      </c>
      <c r="AC2583" s="258" t="str">
        <f t="shared" si="243"/>
        <v/>
      </c>
      <c r="AD2583" s="258">
        <f t="shared" si="244"/>
        <v>448020</v>
      </c>
      <c r="AE2583" s="259">
        <f t="shared" si="245"/>
        <v>448020</v>
      </c>
    </row>
    <row r="2584" spans="1:31">
      <c r="A2584" s="26"/>
      <c r="B2584" s="210" t="s">
        <v>4544</v>
      </c>
      <c r="C2584" s="211" t="s">
        <v>4545</v>
      </c>
      <c r="D2584" s="211" t="s">
        <v>111</v>
      </c>
      <c r="E2584" s="211" t="s">
        <v>114</v>
      </c>
      <c r="F2584" s="241" t="s">
        <v>108</v>
      </c>
      <c r="G2584" s="357">
        <v>0.5</v>
      </c>
      <c r="H2584" s="360">
        <v>6717.402202448925</v>
      </c>
      <c r="I2584" s="365">
        <v>77.371645491830151</v>
      </c>
      <c r="J2584" s="332">
        <f>Table1[[#This Row],[Embellishment Area (m2)]]*Table1[[#This Row],[Construction Unit Rate ($/m)]]*Table1[[#This Row],[Embellishment Area Factor]]</f>
        <v>259868.23091695865</v>
      </c>
      <c r="K2584" s="246">
        <v>0</v>
      </c>
      <c r="L2584" s="337">
        <v>51.919695325664051</v>
      </c>
      <c r="M2584" s="88">
        <f>Table1[[#This Row],[Size of land (m2)]]*Table1[[#This Row],[Land Unit Rate ($/m2)]]</f>
        <v>0</v>
      </c>
      <c r="N2584" s="244">
        <v>2021</v>
      </c>
      <c r="O2584" s="88">
        <f>ROUND(IF(Table1[[#This Row],[Valuation Year]]=2016,(Table1[[#This Row],[Total Construction Cost ($)]]+Table1[[#This Row],[Land Value]])*('General Input Sheet'!$G$38/'General Input Sheet'!$G$43),Table1[[#This Row],[Total Construction Cost ($)]]+Table1[[#This Row],[Land Value]]),0)</f>
        <v>259868</v>
      </c>
      <c r="P2584" s="123" t="str" cm="1">
        <f t="array" ref="P2584">_xlfn.IFS(Table1[[#This Row],[Asset Class]]&lt;&gt;"Local","y",P$11=$E2584,"y",Table1[[#This Row],[Asset Class]]="Local","")</f>
        <v/>
      </c>
      <c r="Q2584" s="86" t="str" cm="1">
        <f t="array" ref="Q2584">_xlfn.IFS(Table1[[#This Row],[Asset Class]]&lt;&gt;"Local","y",Q$11=$E2584,"y",Table1[[#This Row],[Asset Class]]="Local","")</f>
        <v/>
      </c>
      <c r="R2584" s="86" t="str" cm="1">
        <f t="array" ref="R2584">_xlfn.IFS(Table1[[#This Row],[Asset Class]]&lt;&gt;"Local","y",R$11=$E2584,"y",Table1[[#This Row],[Asset Class]]="Local","")</f>
        <v/>
      </c>
      <c r="S2584" s="341" t="str" cm="1">
        <f t="array" ref="S2584">_xlfn.IFS(Table1[[#This Row],[Asset Class]]&lt;&gt;"Local","y",S$11=$E2584,"y",Table1[[#This Row],[Asset Class]]="Local","")</f>
        <v>y</v>
      </c>
      <c r="T2584" s="50"/>
      <c r="U2584" s="95" t="str">
        <f>IF(Table1[[#This Row],[Asset Class]]&lt;&gt;"Local",0.25,IF(P2584="y",1,""))</f>
        <v/>
      </c>
      <c r="V2584" s="415" t="str">
        <f>IF(Table1[[#This Row],[Asset Class]]&lt;&gt;"Local",0.25,IF(Q2584="y",1,""))</f>
        <v/>
      </c>
      <c r="W2584" s="415" t="str">
        <f>IF(Table1[[#This Row],[Asset Class]]&lt;&gt;"Local",0.25,IF(R2584="y",1,""))</f>
        <v/>
      </c>
      <c r="X2584" s="415">
        <f>IF(Table1[[#This Row],[Asset Class]]&lt;&gt;"Local",0.25,IF(S2584="y",1,""))</f>
        <v>1</v>
      </c>
      <c r="Y2584" s="95">
        <f t="shared" si="240"/>
        <v>1</v>
      </c>
      <c r="Z2584" s="50"/>
      <c r="AA2584" s="257" t="str">
        <f t="shared" si="241"/>
        <v/>
      </c>
      <c r="AB2584" s="258" t="str">
        <f t="shared" si="242"/>
        <v/>
      </c>
      <c r="AC2584" s="258" t="str">
        <f t="shared" si="243"/>
        <v/>
      </c>
      <c r="AD2584" s="258">
        <f t="shared" si="244"/>
        <v>259868</v>
      </c>
      <c r="AE2584" s="259">
        <f t="shared" si="245"/>
        <v>259868</v>
      </c>
    </row>
    <row r="2585" spans="1:31">
      <c r="A2585" s="26"/>
      <c r="B2585" s="210" t="s">
        <v>4546</v>
      </c>
      <c r="C2585" s="211" t="s">
        <v>4547</v>
      </c>
      <c r="D2585" s="211" t="s">
        <v>111</v>
      </c>
      <c r="E2585" s="211" t="s">
        <v>102</v>
      </c>
      <c r="F2585" s="241" t="s">
        <v>103</v>
      </c>
      <c r="G2585" s="357">
        <v>0.5</v>
      </c>
      <c r="H2585" s="360">
        <v>19461.16869604509</v>
      </c>
      <c r="I2585" s="365">
        <v>143.96305955739601</v>
      </c>
      <c r="J2585" s="332">
        <f>Table1[[#This Row],[Embellishment Area (m2)]]*Table1[[#This Row],[Construction Unit Rate ($/m)]]*Table1[[#This Row],[Embellishment Area Factor]]</f>
        <v>1400844.694022635</v>
      </c>
      <c r="K2585" s="246">
        <v>38922.337392090179</v>
      </c>
      <c r="L2585" s="337">
        <v>39.027494808321961</v>
      </c>
      <c r="M2585" s="88">
        <f>Table1[[#This Row],[Size of land (m2)]]*Table1[[#This Row],[Land Unit Rate ($/m2)]]</f>
        <v>1519041.3204975552</v>
      </c>
      <c r="N2585" s="244">
        <v>2021</v>
      </c>
      <c r="O2585" s="88">
        <f>ROUND(IF(Table1[[#This Row],[Valuation Year]]=2016,(Table1[[#This Row],[Total Construction Cost ($)]]+Table1[[#This Row],[Land Value]])*('General Input Sheet'!$G$38/'General Input Sheet'!$G$43),Table1[[#This Row],[Total Construction Cost ($)]]+Table1[[#This Row],[Land Value]]),0)</f>
        <v>2919886</v>
      </c>
      <c r="P2585" s="123" t="str" cm="1">
        <f t="array" ref="P2585">_xlfn.IFS(Table1[[#This Row],[Asset Class]]&lt;&gt;"Local","y",P$11=$E2585,"y",Table1[[#This Row],[Asset Class]]="Local","")</f>
        <v/>
      </c>
      <c r="Q2585" s="86" t="str" cm="1">
        <f t="array" ref="Q2585">_xlfn.IFS(Table1[[#This Row],[Asset Class]]&lt;&gt;"Local","y",Q$11=$E2585,"y",Table1[[#This Row],[Asset Class]]="Local","")</f>
        <v/>
      </c>
      <c r="R2585" s="86" t="str" cm="1">
        <f t="array" ref="R2585">_xlfn.IFS(Table1[[#This Row],[Asset Class]]&lt;&gt;"Local","y",R$11=$E2585,"y",Table1[[#This Row],[Asset Class]]="Local","")</f>
        <v>y</v>
      </c>
      <c r="S2585" s="341" t="str" cm="1">
        <f t="array" ref="S2585">_xlfn.IFS(Table1[[#This Row],[Asset Class]]&lt;&gt;"Local","y",S$11=$E2585,"y",Table1[[#This Row],[Asset Class]]="Local","")</f>
        <v/>
      </c>
      <c r="T2585" s="50"/>
      <c r="U2585" s="95" t="str">
        <f>IF(Table1[[#This Row],[Asset Class]]&lt;&gt;"Local",0.25,IF(P2585="y",1,""))</f>
        <v/>
      </c>
      <c r="V2585" s="415" t="str">
        <f>IF(Table1[[#This Row],[Asset Class]]&lt;&gt;"Local",0.25,IF(Q2585="y",1,""))</f>
        <v/>
      </c>
      <c r="W2585" s="415">
        <f>IF(Table1[[#This Row],[Asset Class]]&lt;&gt;"Local",0.25,IF(R2585="y",1,""))</f>
        <v>1</v>
      </c>
      <c r="X2585" s="415" t="str">
        <f>IF(Table1[[#This Row],[Asset Class]]&lt;&gt;"Local",0.25,IF(S2585="y",1,""))</f>
        <v/>
      </c>
      <c r="Y2585" s="95">
        <f t="shared" si="240"/>
        <v>1</v>
      </c>
      <c r="Z2585" s="50"/>
      <c r="AA2585" s="257" t="str">
        <f t="shared" si="241"/>
        <v/>
      </c>
      <c r="AB2585" s="258" t="str">
        <f t="shared" si="242"/>
        <v/>
      </c>
      <c r="AC2585" s="258">
        <f t="shared" si="243"/>
        <v>2919886</v>
      </c>
      <c r="AD2585" s="258" t="str">
        <f t="shared" si="244"/>
        <v/>
      </c>
      <c r="AE2585" s="259">
        <f t="shared" si="245"/>
        <v>2919886</v>
      </c>
    </row>
    <row r="2586" spans="1:31">
      <c r="A2586" s="26"/>
      <c r="B2586" s="210" t="s">
        <v>4548</v>
      </c>
      <c r="C2586" s="211" t="s">
        <v>4549</v>
      </c>
      <c r="D2586" s="211" t="s">
        <v>111</v>
      </c>
      <c r="E2586" s="211" t="s">
        <v>143</v>
      </c>
      <c r="F2586" s="241" t="s">
        <v>103</v>
      </c>
      <c r="G2586" s="357">
        <v>0.5</v>
      </c>
      <c r="H2586" s="360">
        <v>3498.7116739663579</v>
      </c>
      <c r="I2586" s="365">
        <v>115.6419902144599</v>
      </c>
      <c r="J2586" s="332">
        <f>Table1[[#This Row],[Embellishment Area (m2)]]*Table1[[#This Row],[Construction Unit Rate ($/m)]]*Table1[[#This Row],[Embellishment Area Factor]]</f>
        <v>202298.99058201708</v>
      </c>
      <c r="K2586" s="246">
        <v>0</v>
      </c>
      <c r="L2586" s="337">
        <v>85.331826959272703</v>
      </c>
      <c r="M2586" s="88">
        <f>Table1[[#This Row],[Size of land (m2)]]*Table1[[#This Row],[Land Unit Rate ($/m2)]]</f>
        <v>0</v>
      </c>
      <c r="N2586" s="244">
        <v>2021</v>
      </c>
      <c r="O2586" s="88">
        <f>ROUND(IF(Table1[[#This Row],[Valuation Year]]=2016,(Table1[[#This Row],[Total Construction Cost ($)]]+Table1[[#This Row],[Land Value]])*('General Input Sheet'!$G$38/'General Input Sheet'!$G$43),Table1[[#This Row],[Total Construction Cost ($)]]+Table1[[#This Row],[Land Value]]),0)</f>
        <v>202299</v>
      </c>
      <c r="P2586" s="123" t="str" cm="1">
        <f t="array" ref="P2586">_xlfn.IFS(Table1[[#This Row],[Asset Class]]&lt;&gt;"Local","y",P$11=$E2586,"y",Table1[[#This Row],[Asset Class]]="Local","")</f>
        <v/>
      </c>
      <c r="Q2586" s="86" t="str" cm="1">
        <f t="array" ref="Q2586">_xlfn.IFS(Table1[[#This Row],[Asset Class]]&lt;&gt;"Local","y",Q$11=$E2586,"y",Table1[[#This Row],[Asset Class]]="Local","")</f>
        <v>y</v>
      </c>
      <c r="R2586" s="86" t="str" cm="1">
        <f t="array" ref="R2586">_xlfn.IFS(Table1[[#This Row],[Asset Class]]&lt;&gt;"Local","y",R$11=$E2586,"y",Table1[[#This Row],[Asset Class]]="Local","")</f>
        <v/>
      </c>
      <c r="S2586" s="341" t="str" cm="1">
        <f t="array" ref="S2586">_xlfn.IFS(Table1[[#This Row],[Asset Class]]&lt;&gt;"Local","y",S$11=$E2586,"y",Table1[[#This Row],[Asset Class]]="Local","")</f>
        <v/>
      </c>
      <c r="T2586" s="50"/>
      <c r="U2586" s="95" t="str">
        <f>IF(Table1[[#This Row],[Asset Class]]&lt;&gt;"Local",0.25,IF(P2586="y",1,""))</f>
        <v/>
      </c>
      <c r="V2586" s="415">
        <f>IF(Table1[[#This Row],[Asset Class]]&lt;&gt;"Local",0.25,IF(Q2586="y",1,""))</f>
        <v>1</v>
      </c>
      <c r="W2586" s="415" t="str">
        <f>IF(Table1[[#This Row],[Asset Class]]&lt;&gt;"Local",0.25,IF(R2586="y",1,""))</f>
        <v/>
      </c>
      <c r="X2586" s="415" t="str">
        <f>IF(Table1[[#This Row],[Asset Class]]&lt;&gt;"Local",0.25,IF(S2586="y",1,""))</f>
        <v/>
      </c>
      <c r="Y2586" s="95">
        <f t="shared" si="240"/>
        <v>1</v>
      </c>
      <c r="Z2586" s="50"/>
      <c r="AA2586" s="257" t="str">
        <f t="shared" si="241"/>
        <v/>
      </c>
      <c r="AB2586" s="258">
        <f t="shared" si="242"/>
        <v>202299</v>
      </c>
      <c r="AC2586" s="258" t="str">
        <f t="shared" si="243"/>
        <v/>
      </c>
      <c r="AD2586" s="258" t="str">
        <f t="shared" si="244"/>
        <v/>
      </c>
      <c r="AE2586" s="259">
        <f t="shared" si="245"/>
        <v>202299</v>
      </c>
    </row>
    <row r="2587" spans="1:31">
      <c r="A2587" s="26"/>
      <c r="B2587" s="210" t="s">
        <v>4550</v>
      </c>
      <c r="C2587" s="211" t="s">
        <v>4551</v>
      </c>
      <c r="D2587" s="211" t="s">
        <v>106</v>
      </c>
      <c r="E2587" s="211" t="s">
        <v>107</v>
      </c>
      <c r="F2587" s="241" t="s">
        <v>103</v>
      </c>
      <c r="G2587" s="357">
        <v>0.5</v>
      </c>
      <c r="H2587" s="360">
        <v>23764.363646732054</v>
      </c>
      <c r="I2587" s="365">
        <v>295.91815694928124</v>
      </c>
      <c r="J2587" s="332">
        <f>Table1[[#This Row],[Embellishment Area (m2)]]*Table1[[#This Row],[Construction Unit Rate ($/m)]]*Table1[[#This Row],[Embellishment Area Factor]]</f>
        <v>3516153.3457067246</v>
      </c>
      <c r="K2587" s="246">
        <v>0</v>
      </c>
      <c r="L2587" s="337">
        <v>157.26221918381682</v>
      </c>
      <c r="M2587" s="88">
        <f>Table1[[#This Row],[Size of land (m2)]]*Table1[[#This Row],[Land Unit Rate ($/m2)]]</f>
        <v>0</v>
      </c>
      <c r="N2587" s="244">
        <v>2021</v>
      </c>
      <c r="O2587" s="88">
        <f>ROUND(IF(Table1[[#This Row],[Valuation Year]]=2016,(Table1[[#This Row],[Total Construction Cost ($)]]+Table1[[#This Row],[Land Value]])*('General Input Sheet'!$G$38/'General Input Sheet'!$G$43),Table1[[#This Row],[Total Construction Cost ($)]]+Table1[[#This Row],[Land Value]]),0)</f>
        <v>3516153</v>
      </c>
      <c r="P2587" s="123" t="str" cm="1">
        <f t="array" ref="P2587">_xlfn.IFS(Table1[[#This Row],[Asset Class]]&lt;&gt;"Local","y",P$11=$E2587,"y",Table1[[#This Row],[Asset Class]]="Local","")</f>
        <v>y</v>
      </c>
      <c r="Q2587" s="86" t="str" cm="1">
        <f t="array" ref="Q2587">_xlfn.IFS(Table1[[#This Row],[Asset Class]]&lt;&gt;"Local","y",Q$11=$E2587,"y",Table1[[#This Row],[Asset Class]]="Local","")</f>
        <v>y</v>
      </c>
      <c r="R2587" s="86" t="str" cm="1">
        <f t="array" ref="R2587">_xlfn.IFS(Table1[[#This Row],[Asset Class]]&lt;&gt;"Local","y",R$11=$E2587,"y",Table1[[#This Row],[Asset Class]]="Local","")</f>
        <v>y</v>
      </c>
      <c r="S2587" s="341" t="str" cm="1">
        <f t="array" ref="S2587">_xlfn.IFS(Table1[[#This Row],[Asset Class]]&lt;&gt;"Local","y",S$11=$E2587,"y",Table1[[#This Row],[Asset Class]]="Local","")</f>
        <v>y</v>
      </c>
      <c r="T2587" s="50"/>
      <c r="U2587" s="95">
        <f>IF(Table1[[#This Row],[Asset Class]]&lt;&gt;"Local",0.25,IF(P2587="y",1,""))</f>
        <v>0.25</v>
      </c>
      <c r="V2587" s="415">
        <f>IF(Table1[[#This Row],[Asset Class]]&lt;&gt;"Local",0.25,IF(Q2587="y",1,""))</f>
        <v>0.25</v>
      </c>
      <c r="W2587" s="415">
        <f>IF(Table1[[#This Row],[Asset Class]]&lt;&gt;"Local",0.25,IF(R2587="y",1,""))</f>
        <v>0.25</v>
      </c>
      <c r="X2587" s="415">
        <f>IF(Table1[[#This Row],[Asset Class]]&lt;&gt;"Local",0.25,IF(S2587="y",1,""))</f>
        <v>0.25</v>
      </c>
      <c r="Y2587" s="95">
        <f t="shared" si="240"/>
        <v>1</v>
      </c>
      <c r="Z2587" s="50"/>
      <c r="AA2587" s="257">
        <f t="shared" si="241"/>
        <v>879038.25</v>
      </c>
      <c r="AB2587" s="258">
        <f t="shared" si="242"/>
        <v>879038.25</v>
      </c>
      <c r="AC2587" s="258">
        <f t="shared" si="243"/>
        <v>879038.25</v>
      </c>
      <c r="AD2587" s="258">
        <f t="shared" si="244"/>
        <v>879038.25</v>
      </c>
      <c r="AE2587" s="259">
        <f t="shared" si="245"/>
        <v>3516153</v>
      </c>
    </row>
    <row r="2588" spans="1:31">
      <c r="A2588" s="26"/>
      <c r="B2588" s="210" t="s">
        <v>4552</v>
      </c>
      <c r="C2588" s="211" t="s">
        <v>4553</v>
      </c>
      <c r="D2588" s="211" t="s">
        <v>111</v>
      </c>
      <c r="E2588" s="211" t="s">
        <v>107</v>
      </c>
      <c r="F2588" s="241" t="s">
        <v>108</v>
      </c>
      <c r="G2588" s="357">
        <v>0.5</v>
      </c>
      <c r="H2588" s="360">
        <v>5255.6507931210353</v>
      </c>
      <c r="I2588" s="365">
        <v>111.62041035606889</v>
      </c>
      <c r="J2588" s="332">
        <f>Table1[[#This Row],[Embellishment Area (m2)]]*Table1[[#This Row],[Construction Unit Rate ($/m)]]*Table1[[#This Row],[Embellishment Area Factor]]</f>
        <v>293318.94910818443</v>
      </c>
      <c r="K2588" s="246">
        <v>0</v>
      </c>
      <c r="L2588" s="337">
        <v>66.125722619436161</v>
      </c>
      <c r="M2588" s="88">
        <f>Table1[[#This Row],[Size of land (m2)]]*Table1[[#This Row],[Land Unit Rate ($/m2)]]</f>
        <v>0</v>
      </c>
      <c r="N2588" s="244">
        <v>2021</v>
      </c>
      <c r="O2588" s="88">
        <f>ROUND(IF(Table1[[#This Row],[Valuation Year]]=2016,(Table1[[#This Row],[Total Construction Cost ($)]]+Table1[[#This Row],[Land Value]])*('General Input Sheet'!$G$38/'General Input Sheet'!$G$43),Table1[[#This Row],[Total Construction Cost ($)]]+Table1[[#This Row],[Land Value]]),0)</f>
        <v>293319</v>
      </c>
      <c r="P2588" s="123" t="str" cm="1">
        <f t="array" ref="P2588">_xlfn.IFS(Table1[[#This Row],[Asset Class]]&lt;&gt;"Local","y",P$11=$E2588,"y",Table1[[#This Row],[Asset Class]]="Local","")</f>
        <v>y</v>
      </c>
      <c r="Q2588" s="86" t="str" cm="1">
        <f t="array" ref="Q2588">_xlfn.IFS(Table1[[#This Row],[Asset Class]]&lt;&gt;"Local","y",Q$11=$E2588,"y",Table1[[#This Row],[Asset Class]]="Local","")</f>
        <v/>
      </c>
      <c r="R2588" s="86" t="str" cm="1">
        <f t="array" ref="R2588">_xlfn.IFS(Table1[[#This Row],[Asset Class]]&lt;&gt;"Local","y",R$11=$E2588,"y",Table1[[#This Row],[Asset Class]]="Local","")</f>
        <v/>
      </c>
      <c r="S2588" s="341" t="str" cm="1">
        <f t="array" ref="S2588">_xlfn.IFS(Table1[[#This Row],[Asset Class]]&lt;&gt;"Local","y",S$11=$E2588,"y",Table1[[#This Row],[Asset Class]]="Local","")</f>
        <v/>
      </c>
      <c r="T2588" s="50"/>
      <c r="U2588" s="95">
        <f>IF(Table1[[#This Row],[Asset Class]]&lt;&gt;"Local",0.25,IF(P2588="y",1,""))</f>
        <v>1</v>
      </c>
      <c r="V2588" s="415" t="str">
        <f>IF(Table1[[#This Row],[Asset Class]]&lt;&gt;"Local",0.25,IF(Q2588="y",1,""))</f>
        <v/>
      </c>
      <c r="W2588" s="415" t="str">
        <f>IF(Table1[[#This Row],[Asset Class]]&lt;&gt;"Local",0.25,IF(R2588="y",1,""))</f>
        <v/>
      </c>
      <c r="X2588" s="415" t="str">
        <f>IF(Table1[[#This Row],[Asset Class]]&lt;&gt;"Local",0.25,IF(S2588="y",1,""))</f>
        <v/>
      </c>
      <c r="Y2588" s="95">
        <f t="shared" si="240"/>
        <v>1</v>
      </c>
      <c r="Z2588" s="50"/>
      <c r="AA2588" s="257">
        <f t="shared" si="241"/>
        <v>293319</v>
      </c>
      <c r="AB2588" s="258" t="str">
        <f t="shared" si="242"/>
        <v/>
      </c>
      <c r="AC2588" s="258" t="str">
        <f t="shared" si="243"/>
        <v/>
      </c>
      <c r="AD2588" s="258" t="str">
        <f t="shared" si="244"/>
        <v/>
      </c>
      <c r="AE2588" s="259">
        <f t="shared" si="245"/>
        <v>293319</v>
      </c>
    </row>
    <row r="2589" spans="1:31">
      <c r="A2589" s="26"/>
      <c r="B2589" s="210" t="s">
        <v>4554</v>
      </c>
      <c r="C2589" s="211" t="s">
        <v>4555</v>
      </c>
      <c r="D2589" s="211" t="s">
        <v>111</v>
      </c>
      <c r="E2589" s="211" t="s">
        <v>102</v>
      </c>
      <c r="F2589" s="241" t="s">
        <v>103</v>
      </c>
      <c r="G2589" s="357">
        <v>0.5</v>
      </c>
      <c r="H2589" s="360">
        <v>3266.2125973682587</v>
      </c>
      <c r="I2589" s="365">
        <v>143.96305955739601</v>
      </c>
      <c r="J2589" s="332">
        <f>Table1[[#This Row],[Embellishment Area (m2)]]*Table1[[#This Row],[Construction Unit Rate ($/m)]]*Table1[[#This Row],[Embellishment Area Factor]]</f>
        <v>235106.97934102186</v>
      </c>
      <c r="K2589" s="246">
        <v>0</v>
      </c>
      <c r="L2589" s="337">
        <v>39.027494808321961</v>
      </c>
      <c r="M2589" s="88">
        <f>Table1[[#This Row],[Size of land (m2)]]*Table1[[#This Row],[Land Unit Rate ($/m2)]]</f>
        <v>0</v>
      </c>
      <c r="N2589" s="244">
        <v>2021</v>
      </c>
      <c r="O2589" s="88">
        <f>ROUND(IF(Table1[[#This Row],[Valuation Year]]=2016,(Table1[[#This Row],[Total Construction Cost ($)]]+Table1[[#This Row],[Land Value]])*('General Input Sheet'!$G$38/'General Input Sheet'!$G$43),Table1[[#This Row],[Total Construction Cost ($)]]+Table1[[#This Row],[Land Value]]),0)</f>
        <v>235107</v>
      </c>
      <c r="P2589" s="123" t="str" cm="1">
        <f t="array" ref="P2589">_xlfn.IFS(Table1[[#This Row],[Asset Class]]&lt;&gt;"Local","y",P$11=$E2589,"y",Table1[[#This Row],[Asset Class]]="Local","")</f>
        <v/>
      </c>
      <c r="Q2589" s="86" t="str" cm="1">
        <f t="array" ref="Q2589">_xlfn.IFS(Table1[[#This Row],[Asset Class]]&lt;&gt;"Local","y",Q$11=$E2589,"y",Table1[[#This Row],[Asset Class]]="Local","")</f>
        <v/>
      </c>
      <c r="R2589" s="86" t="str" cm="1">
        <f t="array" ref="R2589">_xlfn.IFS(Table1[[#This Row],[Asset Class]]&lt;&gt;"Local","y",R$11=$E2589,"y",Table1[[#This Row],[Asset Class]]="Local","")</f>
        <v>y</v>
      </c>
      <c r="S2589" s="341" t="str" cm="1">
        <f t="array" ref="S2589">_xlfn.IFS(Table1[[#This Row],[Asset Class]]&lt;&gt;"Local","y",S$11=$E2589,"y",Table1[[#This Row],[Asset Class]]="Local","")</f>
        <v/>
      </c>
      <c r="T2589" s="50"/>
      <c r="U2589" s="95" t="str">
        <f>IF(Table1[[#This Row],[Asset Class]]&lt;&gt;"Local",0.25,IF(P2589="y",1,""))</f>
        <v/>
      </c>
      <c r="V2589" s="415" t="str">
        <f>IF(Table1[[#This Row],[Asset Class]]&lt;&gt;"Local",0.25,IF(Q2589="y",1,""))</f>
        <v/>
      </c>
      <c r="W2589" s="415">
        <f>IF(Table1[[#This Row],[Asset Class]]&lt;&gt;"Local",0.25,IF(R2589="y",1,""))</f>
        <v>1</v>
      </c>
      <c r="X2589" s="415" t="str">
        <f>IF(Table1[[#This Row],[Asset Class]]&lt;&gt;"Local",0.25,IF(S2589="y",1,""))</f>
        <v/>
      </c>
      <c r="Y2589" s="95">
        <f t="shared" si="240"/>
        <v>1</v>
      </c>
      <c r="Z2589" s="50"/>
      <c r="AA2589" s="257" t="str">
        <f t="shared" si="241"/>
        <v/>
      </c>
      <c r="AB2589" s="258" t="str">
        <f t="shared" si="242"/>
        <v/>
      </c>
      <c r="AC2589" s="258">
        <f t="shared" si="243"/>
        <v>235107</v>
      </c>
      <c r="AD2589" s="258" t="str">
        <f t="shared" si="244"/>
        <v/>
      </c>
      <c r="AE2589" s="259">
        <f t="shared" si="245"/>
        <v>235107</v>
      </c>
    </row>
    <row r="2590" spans="1:31">
      <c r="A2590" s="26"/>
      <c r="B2590" s="210" t="s">
        <v>4556</v>
      </c>
      <c r="C2590" s="211" t="s">
        <v>4557</v>
      </c>
      <c r="D2590" s="211" t="s">
        <v>101</v>
      </c>
      <c r="E2590" s="211" t="s">
        <v>107</v>
      </c>
      <c r="F2590" s="241" t="s">
        <v>108</v>
      </c>
      <c r="G2590" s="357">
        <v>0.5</v>
      </c>
      <c r="H2590" s="360">
        <v>4967.0662859853282</v>
      </c>
      <c r="I2590" s="365">
        <v>407.064610062648</v>
      </c>
      <c r="J2590" s="332">
        <f>Table1[[#This Row],[Embellishment Area (m2)]]*Table1[[#This Row],[Construction Unit Rate ($/m)]]*Table1[[#This Row],[Embellishment Area Factor]]</f>
        <v>1010958.4504299714</v>
      </c>
      <c r="K2590" s="246">
        <v>0</v>
      </c>
      <c r="L2590" s="337">
        <v>112.7890879358248</v>
      </c>
      <c r="M2590" s="88">
        <f>Table1[[#This Row],[Size of land (m2)]]*Table1[[#This Row],[Land Unit Rate ($/m2)]]</f>
        <v>0</v>
      </c>
      <c r="N2590" s="244">
        <v>2021</v>
      </c>
      <c r="O2590" s="88">
        <f>ROUND(IF(Table1[[#This Row],[Valuation Year]]=2016,(Table1[[#This Row],[Total Construction Cost ($)]]+Table1[[#This Row],[Land Value]])*('General Input Sheet'!$G$38/'General Input Sheet'!$G$43),Table1[[#This Row],[Total Construction Cost ($)]]+Table1[[#This Row],[Land Value]]),0)</f>
        <v>1010958</v>
      </c>
      <c r="P2590" s="123" t="str" cm="1">
        <f t="array" ref="P2590">_xlfn.IFS(Table1[[#This Row],[Asset Class]]&lt;&gt;"Local","y",P$11=$E2590,"y",Table1[[#This Row],[Asset Class]]="Local","")</f>
        <v>y</v>
      </c>
      <c r="Q2590" s="86" t="str" cm="1">
        <f t="array" ref="Q2590">_xlfn.IFS(Table1[[#This Row],[Asset Class]]&lt;&gt;"Local","y",Q$11=$E2590,"y",Table1[[#This Row],[Asset Class]]="Local","")</f>
        <v>y</v>
      </c>
      <c r="R2590" s="86" t="str" cm="1">
        <f t="array" ref="R2590">_xlfn.IFS(Table1[[#This Row],[Asset Class]]&lt;&gt;"Local","y",R$11=$E2590,"y",Table1[[#This Row],[Asset Class]]="Local","")</f>
        <v>y</v>
      </c>
      <c r="S2590" s="341" t="str" cm="1">
        <f t="array" ref="S2590">_xlfn.IFS(Table1[[#This Row],[Asset Class]]&lt;&gt;"Local","y",S$11=$E2590,"y",Table1[[#This Row],[Asset Class]]="Local","")</f>
        <v>y</v>
      </c>
      <c r="T2590" s="50"/>
      <c r="U2590" s="95">
        <f>IF(Table1[[#This Row],[Asset Class]]&lt;&gt;"Local",0.25,IF(P2590="y",1,""))</f>
        <v>0.25</v>
      </c>
      <c r="V2590" s="415">
        <f>IF(Table1[[#This Row],[Asset Class]]&lt;&gt;"Local",0.25,IF(Q2590="y",1,""))</f>
        <v>0.25</v>
      </c>
      <c r="W2590" s="415">
        <f>IF(Table1[[#This Row],[Asset Class]]&lt;&gt;"Local",0.25,IF(R2590="y",1,""))</f>
        <v>0.25</v>
      </c>
      <c r="X2590" s="415">
        <f>IF(Table1[[#This Row],[Asset Class]]&lt;&gt;"Local",0.25,IF(S2590="y",1,""))</f>
        <v>0.25</v>
      </c>
      <c r="Y2590" s="95">
        <f t="shared" si="240"/>
        <v>1</v>
      </c>
      <c r="Z2590" s="50"/>
      <c r="AA2590" s="257">
        <f t="shared" si="241"/>
        <v>252739.5</v>
      </c>
      <c r="AB2590" s="258">
        <f t="shared" si="242"/>
        <v>252739.5</v>
      </c>
      <c r="AC2590" s="258">
        <f t="shared" si="243"/>
        <v>252739.5</v>
      </c>
      <c r="AD2590" s="258">
        <f t="shared" si="244"/>
        <v>252739.5</v>
      </c>
      <c r="AE2590" s="259">
        <f t="shared" si="245"/>
        <v>1010958</v>
      </c>
    </row>
    <row r="2591" spans="1:31">
      <c r="A2591" s="26"/>
      <c r="B2591" s="210" t="s">
        <v>4558</v>
      </c>
      <c r="C2591" s="211" t="s">
        <v>4559</v>
      </c>
      <c r="D2591" s="211" t="s">
        <v>106</v>
      </c>
      <c r="E2591" s="211" t="s">
        <v>107</v>
      </c>
      <c r="F2591" s="241" t="s">
        <v>103</v>
      </c>
      <c r="G2591" s="357">
        <v>0.5</v>
      </c>
      <c r="H2591" s="360">
        <v>11063.063893006591</v>
      </c>
      <c r="I2591" s="365">
        <v>295.91815694928124</v>
      </c>
      <c r="J2591" s="332">
        <f>Table1[[#This Row],[Embellishment Area (m2)]]*Table1[[#This Row],[Construction Unit Rate ($/m)]]*Table1[[#This Row],[Embellishment Area Factor]]</f>
        <v>1636880.7387153252</v>
      </c>
      <c r="K2591" s="246">
        <v>0</v>
      </c>
      <c r="L2591" s="337">
        <v>157.26221918381682</v>
      </c>
      <c r="M2591" s="88">
        <f>Table1[[#This Row],[Size of land (m2)]]*Table1[[#This Row],[Land Unit Rate ($/m2)]]</f>
        <v>0</v>
      </c>
      <c r="N2591" s="244">
        <v>2021</v>
      </c>
      <c r="O2591" s="88">
        <f>ROUND(IF(Table1[[#This Row],[Valuation Year]]=2016,(Table1[[#This Row],[Total Construction Cost ($)]]+Table1[[#This Row],[Land Value]])*('General Input Sheet'!$G$38/'General Input Sheet'!$G$43),Table1[[#This Row],[Total Construction Cost ($)]]+Table1[[#This Row],[Land Value]]),0)</f>
        <v>1636881</v>
      </c>
      <c r="P2591" s="123" t="str" cm="1">
        <f t="array" ref="P2591">_xlfn.IFS(Table1[[#This Row],[Asset Class]]&lt;&gt;"Local","y",P$11=$E2591,"y",Table1[[#This Row],[Asset Class]]="Local","")</f>
        <v>y</v>
      </c>
      <c r="Q2591" s="86" t="str" cm="1">
        <f t="array" ref="Q2591">_xlfn.IFS(Table1[[#This Row],[Asset Class]]&lt;&gt;"Local","y",Q$11=$E2591,"y",Table1[[#This Row],[Asset Class]]="Local","")</f>
        <v>y</v>
      </c>
      <c r="R2591" s="86" t="str" cm="1">
        <f t="array" ref="R2591">_xlfn.IFS(Table1[[#This Row],[Asset Class]]&lt;&gt;"Local","y",R$11=$E2591,"y",Table1[[#This Row],[Asset Class]]="Local","")</f>
        <v>y</v>
      </c>
      <c r="S2591" s="341" t="str" cm="1">
        <f t="array" ref="S2591">_xlfn.IFS(Table1[[#This Row],[Asset Class]]&lt;&gt;"Local","y",S$11=$E2591,"y",Table1[[#This Row],[Asset Class]]="Local","")</f>
        <v>y</v>
      </c>
      <c r="T2591" s="50"/>
      <c r="U2591" s="95">
        <f>IF(Table1[[#This Row],[Asset Class]]&lt;&gt;"Local",0.25,IF(P2591="y",1,""))</f>
        <v>0.25</v>
      </c>
      <c r="V2591" s="415">
        <f>IF(Table1[[#This Row],[Asset Class]]&lt;&gt;"Local",0.25,IF(Q2591="y",1,""))</f>
        <v>0.25</v>
      </c>
      <c r="W2591" s="415">
        <f>IF(Table1[[#This Row],[Asset Class]]&lt;&gt;"Local",0.25,IF(R2591="y",1,""))</f>
        <v>0.25</v>
      </c>
      <c r="X2591" s="415">
        <f>IF(Table1[[#This Row],[Asset Class]]&lt;&gt;"Local",0.25,IF(S2591="y",1,""))</f>
        <v>0.25</v>
      </c>
      <c r="Y2591" s="95">
        <f t="shared" si="240"/>
        <v>1</v>
      </c>
      <c r="Z2591" s="50"/>
      <c r="AA2591" s="257">
        <f t="shared" si="241"/>
        <v>409220.25</v>
      </c>
      <c r="AB2591" s="258">
        <f t="shared" si="242"/>
        <v>409220.25</v>
      </c>
      <c r="AC2591" s="258">
        <f t="shared" si="243"/>
        <v>409220.25</v>
      </c>
      <c r="AD2591" s="258">
        <f t="shared" si="244"/>
        <v>409220.25</v>
      </c>
      <c r="AE2591" s="259">
        <f t="shared" si="245"/>
        <v>1636881</v>
      </c>
    </row>
    <row r="2592" spans="1:31">
      <c r="A2592" s="26"/>
      <c r="B2592" s="210" t="s">
        <v>4560</v>
      </c>
      <c r="C2592" s="211" t="s">
        <v>4561</v>
      </c>
      <c r="D2592" s="211" t="s">
        <v>111</v>
      </c>
      <c r="E2592" s="211" t="s">
        <v>107</v>
      </c>
      <c r="F2592" s="241" t="s">
        <v>103</v>
      </c>
      <c r="G2592" s="357">
        <v>0.5</v>
      </c>
      <c r="H2592" s="360">
        <v>8114.6485991189602</v>
      </c>
      <c r="I2592" s="365">
        <v>111.62041035606889</v>
      </c>
      <c r="J2592" s="332">
        <f>Table1[[#This Row],[Embellishment Area (m2)]]*Table1[[#This Row],[Construction Unit Rate ($/m)]]*Table1[[#This Row],[Embellishment Area Factor]]</f>
        <v>452880.20326447894</v>
      </c>
      <c r="K2592" s="246">
        <v>0</v>
      </c>
      <c r="L2592" s="337">
        <v>66.125722619436161</v>
      </c>
      <c r="M2592" s="88">
        <f>Table1[[#This Row],[Size of land (m2)]]*Table1[[#This Row],[Land Unit Rate ($/m2)]]</f>
        <v>0</v>
      </c>
      <c r="N2592" s="244">
        <v>2021</v>
      </c>
      <c r="O2592" s="88">
        <f>ROUND(IF(Table1[[#This Row],[Valuation Year]]=2016,(Table1[[#This Row],[Total Construction Cost ($)]]+Table1[[#This Row],[Land Value]])*('General Input Sheet'!$G$38/'General Input Sheet'!$G$43),Table1[[#This Row],[Total Construction Cost ($)]]+Table1[[#This Row],[Land Value]]),0)</f>
        <v>452880</v>
      </c>
      <c r="P2592" s="123" t="str" cm="1">
        <f t="array" ref="P2592">_xlfn.IFS(Table1[[#This Row],[Asset Class]]&lt;&gt;"Local","y",P$11=$E2592,"y",Table1[[#This Row],[Asset Class]]="Local","")</f>
        <v>y</v>
      </c>
      <c r="Q2592" s="86" t="str" cm="1">
        <f t="array" ref="Q2592">_xlfn.IFS(Table1[[#This Row],[Asset Class]]&lt;&gt;"Local","y",Q$11=$E2592,"y",Table1[[#This Row],[Asset Class]]="Local","")</f>
        <v/>
      </c>
      <c r="R2592" s="86" t="str" cm="1">
        <f t="array" ref="R2592">_xlfn.IFS(Table1[[#This Row],[Asset Class]]&lt;&gt;"Local","y",R$11=$E2592,"y",Table1[[#This Row],[Asset Class]]="Local","")</f>
        <v/>
      </c>
      <c r="S2592" s="341" t="str" cm="1">
        <f t="array" ref="S2592">_xlfn.IFS(Table1[[#This Row],[Asset Class]]&lt;&gt;"Local","y",S$11=$E2592,"y",Table1[[#This Row],[Asset Class]]="Local","")</f>
        <v/>
      </c>
      <c r="T2592" s="50"/>
      <c r="U2592" s="95">
        <f>IF(Table1[[#This Row],[Asset Class]]&lt;&gt;"Local",0.25,IF(P2592="y",1,""))</f>
        <v>1</v>
      </c>
      <c r="V2592" s="415" t="str">
        <f>IF(Table1[[#This Row],[Asset Class]]&lt;&gt;"Local",0.25,IF(Q2592="y",1,""))</f>
        <v/>
      </c>
      <c r="W2592" s="415" t="str">
        <f>IF(Table1[[#This Row],[Asset Class]]&lt;&gt;"Local",0.25,IF(R2592="y",1,""))</f>
        <v/>
      </c>
      <c r="X2592" s="415" t="str">
        <f>IF(Table1[[#This Row],[Asset Class]]&lt;&gt;"Local",0.25,IF(S2592="y",1,""))</f>
        <v/>
      </c>
      <c r="Y2592" s="95">
        <f t="shared" si="240"/>
        <v>1</v>
      </c>
      <c r="Z2592" s="50"/>
      <c r="AA2592" s="257">
        <f t="shared" si="241"/>
        <v>452880</v>
      </c>
      <c r="AB2592" s="258" t="str">
        <f t="shared" si="242"/>
        <v/>
      </c>
      <c r="AC2592" s="258" t="str">
        <f t="shared" si="243"/>
        <v/>
      </c>
      <c r="AD2592" s="258" t="str">
        <f t="shared" si="244"/>
        <v/>
      </c>
      <c r="AE2592" s="259">
        <f t="shared" si="245"/>
        <v>452880</v>
      </c>
    </row>
    <row r="2593" spans="1:31">
      <c r="A2593" s="26"/>
      <c r="B2593" s="210" t="s">
        <v>4562</v>
      </c>
      <c r="C2593" s="211" t="s">
        <v>4563</v>
      </c>
      <c r="D2593" s="211" t="s">
        <v>111</v>
      </c>
      <c r="E2593" s="211" t="s">
        <v>102</v>
      </c>
      <c r="F2593" s="241" t="s">
        <v>103</v>
      </c>
      <c r="G2593" s="357">
        <v>0.5</v>
      </c>
      <c r="H2593" s="360">
        <v>4795.7668358840319</v>
      </c>
      <c r="I2593" s="365">
        <v>143.96305955739601</v>
      </c>
      <c r="J2593" s="332">
        <f>Table1[[#This Row],[Embellishment Area (m2)]]*Table1[[#This Row],[Construction Unit Rate ($/m)]]*Table1[[#This Row],[Embellishment Area Factor]]</f>
        <v>345206.63330887875</v>
      </c>
      <c r="K2593" s="246">
        <v>0</v>
      </c>
      <c r="L2593" s="337">
        <v>39.027494808321961</v>
      </c>
      <c r="M2593" s="88">
        <f>Table1[[#This Row],[Size of land (m2)]]*Table1[[#This Row],[Land Unit Rate ($/m2)]]</f>
        <v>0</v>
      </c>
      <c r="N2593" s="244">
        <v>2021</v>
      </c>
      <c r="O2593" s="88">
        <f>ROUND(IF(Table1[[#This Row],[Valuation Year]]=2016,(Table1[[#This Row],[Total Construction Cost ($)]]+Table1[[#This Row],[Land Value]])*('General Input Sheet'!$G$38/'General Input Sheet'!$G$43),Table1[[#This Row],[Total Construction Cost ($)]]+Table1[[#This Row],[Land Value]]),0)</f>
        <v>345207</v>
      </c>
      <c r="P2593" s="123" t="str" cm="1">
        <f t="array" ref="P2593">_xlfn.IFS(Table1[[#This Row],[Asset Class]]&lt;&gt;"Local","y",P$11=$E2593,"y",Table1[[#This Row],[Asset Class]]="Local","")</f>
        <v/>
      </c>
      <c r="Q2593" s="86" t="str" cm="1">
        <f t="array" ref="Q2593">_xlfn.IFS(Table1[[#This Row],[Asset Class]]&lt;&gt;"Local","y",Q$11=$E2593,"y",Table1[[#This Row],[Asset Class]]="Local","")</f>
        <v/>
      </c>
      <c r="R2593" s="86" t="str" cm="1">
        <f t="array" ref="R2593">_xlfn.IFS(Table1[[#This Row],[Asset Class]]&lt;&gt;"Local","y",R$11=$E2593,"y",Table1[[#This Row],[Asset Class]]="Local","")</f>
        <v>y</v>
      </c>
      <c r="S2593" s="341" t="str" cm="1">
        <f t="array" ref="S2593">_xlfn.IFS(Table1[[#This Row],[Asset Class]]&lt;&gt;"Local","y",S$11=$E2593,"y",Table1[[#This Row],[Asset Class]]="Local","")</f>
        <v/>
      </c>
      <c r="T2593" s="50"/>
      <c r="U2593" s="95" t="str">
        <f>IF(Table1[[#This Row],[Asset Class]]&lt;&gt;"Local",0.25,IF(P2593="y",1,""))</f>
        <v/>
      </c>
      <c r="V2593" s="415" t="str">
        <f>IF(Table1[[#This Row],[Asset Class]]&lt;&gt;"Local",0.25,IF(Q2593="y",1,""))</f>
        <v/>
      </c>
      <c r="W2593" s="415">
        <f>IF(Table1[[#This Row],[Asset Class]]&lt;&gt;"Local",0.25,IF(R2593="y",1,""))</f>
        <v>1</v>
      </c>
      <c r="X2593" s="415" t="str">
        <f>IF(Table1[[#This Row],[Asset Class]]&lt;&gt;"Local",0.25,IF(S2593="y",1,""))</f>
        <v/>
      </c>
      <c r="Y2593" s="95">
        <f t="shared" si="240"/>
        <v>1</v>
      </c>
      <c r="Z2593" s="50"/>
      <c r="AA2593" s="257" t="str">
        <f t="shared" si="241"/>
        <v/>
      </c>
      <c r="AB2593" s="258" t="str">
        <f t="shared" si="242"/>
        <v/>
      </c>
      <c r="AC2593" s="258">
        <f t="shared" si="243"/>
        <v>345207</v>
      </c>
      <c r="AD2593" s="258" t="str">
        <f t="shared" si="244"/>
        <v/>
      </c>
      <c r="AE2593" s="259">
        <f t="shared" si="245"/>
        <v>345207</v>
      </c>
    </row>
    <row r="2594" spans="1:31">
      <c r="A2594" s="26"/>
      <c r="B2594" s="210" t="s">
        <v>4564</v>
      </c>
      <c r="C2594" s="211" t="s">
        <v>4565</v>
      </c>
      <c r="D2594" s="211" t="s">
        <v>106</v>
      </c>
      <c r="E2594" s="211" t="s">
        <v>114</v>
      </c>
      <c r="F2594" s="241" t="s">
        <v>136</v>
      </c>
      <c r="G2594" s="357">
        <v>0.5</v>
      </c>
      <c r="H2594" s="360">
        <v>58567.153942668148</v>
      </c>
      <c r="I2594" s="365">
        <v>566.28724924743767</v>
      </c>
      <c r="J2594" s="332">
        <f>Table1[[#This Row],[Embellishment Area (m2)]]*Table1[[#This Row],[Construction Unit Rate ($/m)]]*Table1[[#This Row],[Embellishment Area Factor]]</f>
        <v>16582916.251222385</v>
      </c>
      <c r="K2594" s="246">
        <v>117134.3078853363</v>
      </c>
      <c r="L2594" s="337">
        <v>75.676903388107434</v>
      </c>
      <c r="M2594" s="88">
        <f>Table1[[#This Row],[Size of land (m2)]]*Table1[[#This Row],[Land Unit Rate ($/m2)]]</f>
        <v>8864361.7012714259</v>
      </c>
      <c r="N2594" s="244">
        <v>2021</v>
      </c>
      <c r="O2594" s="88">
        <f>ROUND(IF(Table1[[#This Row],[Valuation Year]]=2016,(Table1[[#This Row],[Total Construction Cost ($)]]+Table1[[#This Row],[Land Value]])*('General Input Sheet'!$G$38/'General Input Sheet'!$G$43),Table1[[#This Row],[Total Construction Cost ($)]]+Table1[[#This Row],[Land Value]]),0)</f>
        <v>25447278</v>
      </c>
      <c r="P2594" s="123" t="str" cm="1">
        <f t="array" ref="P2594">_xlfn.IFS(Table1[[#This Row],[Asset Class]]&lt;&gt;"Local","y",P$11=$E2594,"y",Table1[[#This Row],[Asset Class]]="Local","")</f>
        <v>y</v>
      </c>
      <c r="Q2594" s="86" t="str" cm="1">
        <f t="array" ref="Q2594">_xlfn.IFS(Table1[[#This Row],[Asset Class]]&lt;&gt;"Local","y",Q$11=$E2594,"y",Table1[[#This Row],[Asset Class]]="Local","")</f>
        <v>y</v>
      </c>
      <c r="R2594" s="86" t="str" cm="1">
        <f t="array" ref="R2594">_xlfn.IFS(Table1[[#This Row],[Asset Class]]&lt;&gt;"Local","y",R$11=$E2594,"y",Table1[[#This Row],[Asset Class]]="Local","")</f>
        <v>y</v>
      </c>
      <c r="S2594" s="341" t="str" cm="1">
        <f t="array" ref="S2594">_xlfn.IFS(Table1[[#This Row],[Asset Class]]&lt;&gt;"Local","y",S$11=$E2594,"y",Table1[[#This Row],[Asset Class]]="Local","")</f>
        <v>y</v>
      </c>
      <c r="T2594" s="50"/>
      <c r="U2594" s="95">
        <f>IF(Table1[[#This Row],[Asset Class]]&lt;&gt;"Local",0.25,IF(P2594="y",1,""))</f>
        <v>0.25</v>
      </c>
      <c r="V2594" s="415">
        <f>IF(Table1[[#This Row],[Asset Class]]&lt;&gt;"Local",0.25,IF(Q2594="y",1,""))</f>
        <v>0.25</v>
      </c>
      <c r="W2594" s="415">
        <f>IF(Table1[[#This Row],[Asset Class]]&lt;&gt;"Local",0.25,IF(R2594="y",1,""))</f>
        <v>0.25</v>
      </c>
      <c r="X2594" s="415">
        <f>IF(Table1[[#This Row],[Asset Class]]&lt;&gt;"Local",0.25,IF(S2594="y",1,""))</f>
        <v>0.25</v>
      </c>
      <c r="Y2594" s="95">
        <f t="shared" si="240"/>
        <v>1</v>
      </c>
      <c r="Z2594" s="50"/>
      <c r="AA2594" s="257">
        <f t="shared" si="241"/>
        <v>6361819.5</v>
      </c>
      <c r="AB2594" s="258">
        <f t="shared" si="242"/>
        <v>6361819.5</v>
      </c>
      <c r="AC2594" s="258">
        <f t="shared" si="243"/>
        <v>6361819.5</v>
      </c>
      <c r="AD2594" s="258">
        <f t="shared" si="244"/>
        <v>6361819.5</v>
      </c>
      <c r="AE2594" s="259">
        <f t="shared" si="245"/>
        <v>25447278</v>
      </c>
    </row>
    <row r="2595" spans="1:31">
      <c r="A2595" s="26"/>
      <c r="B2595" s="210" t="s">
        <v>4566</v>
      </c>
      <c r="C2595" s="211" t="s">
        <v>4567</v>
      </c>
      <c r="D2595" s="211" t="s">
        <v>111</v>
      </c>
      <c r="E2595" s="211" t="s">
        <v>114</v>
      </c>
      <c r="F2595" s="241" t="s">
        <v>108</v>
      </c>
      <c r="G2595" s="357">
        <v>0.5</v>
      </c>
      <c r="H2595" s="360">
        <v>10719.082288828915</v>
      </c>
      <c r="I2595" s="365">
        <v>77.371645491830151</v>
      </c>
      <c r="J2595" s="332">
        <f>Table1[[#This Row],[Embellishment Area (m2)]]*Table1[[#This Row],[Construction Unit Rate ($/m)]]*Table1[[#This Row],[Embellishment Area Factor]]</f>
        <v>414676.51742451306</v>
      </c>
      <c r="K2595" s="246">
        <v>21438.16457765783</v>
      </c>
      <c r="L2595" s="337">
        <v>51.919695325664051</v>
      </c>
      <c r="M2595" s="88">
        <f>Table1[[#This Row],[Size of land (m2)]]*Table1[[#This Row],[Land Unit Rate ($/m2)]]</f>
        <v>1113062.9732134379</v>
      </c>
      <c r="N2595" s="244">
        <v>2021</v>
      </c>
      <c r="O2595" s="88">
        <f>ROUND(IF(Table1[[#This Row],[Valuation Year]]=2016,(Table1[[#This Row],[Total Construction Cost ($)]]+Table1[[#This Row],[Land Value]])*('General Input Sheet'!$G$38/'General Input Sheet'!$G$43),Table1[[#This Row],[Total Construction Cost ($)]]+Table1[[#This Row],[Land Value]]),0)</f>
        <v>1527739</v>
      </c>
      <c r="P2595" s="123" t="str" cm="1">
        <f t="array" ref="P2595">_xlfn.IFS(Table1[[#This Row],[Asset Class]]&lt;&gt;"Local","y",P$11=$E2595,"y",Table1[[#This Row],[Asset Class]]="Local","")</f>
        <v/>
      </c>
      <c r="Q2595" s="86" t="str" cm="1">
        <f t="array" ref="Q2595">_xlfn.IFS(Table1[[#This Row],[Asset Class]]&lt;&gt;"Local","y",Q$11=$E2595,"y",Table1[[#This Row],[Asset Class]]="Local","")</f>
        <v/>
      </c>
      <c r="R2595" s="86" t="str" cm="1">
        <f t="array" ref="R2595">_xlfn.IFS(Table1[[#This Row],[Asset Class]]&lt;&gt;"Local","y",R$11=$E2595,"y",Table1[[#This Row],[Asset Class]]="Local","")</f>
        <v/>
      </c>
      <c r="S2595" s="341" t="str" cm="1">
        <f t="array" ref="S2595">_xlfn.IFS(Table1[[#This Row],[Asset Class]]&lt;&gt;"Local","y",S$11=$E2595,"y",Table1[[#This Row],[Asset Class]]="Local","")</f>
        <v>y</v>
      </c>
      <c r="T2595" s="50"/>
      <c r="U2595" s="95" t="str">
        <f>IF(Table1[[#This Row],[Asset Class]]&lt;&gt;"Local",0.25,IF(P2595="y",1,""))</f>
        <v/>
      </c>
      <c r="V2595" s="415" t="str">
        <f>IF(Table1[[#This Row],[Asset Class]]&lt;&gt;"Local",0.25,IF(Q2595="y",1,""))</f>
        <v/>
      </c>
      <c r="W2595" s="415" t="str">
        <f>IF(Table1[[#This Row],[Asset Class]]&lt;&gt;"Local",0.25,IF(R2595="y",1,""))</f>
        <v/>
      </c>
      <c r="X2595" s="415">
        <f>IF(Table1[[#This Row],[Asset Class]]&lt;&gt;"Local",0.25,IF(S2595="y",1,""))</f>
        <v>1</v>
      </c>
      <c r="Y2595" s="95">
        <f t="shared" si="240"/>
        <v>1</v>
      </c>
      <c r="Z2595" s="50"/>
      <c r="AA2595" s="257" t="str">
        <f t="shared" si="241"/>
        <v/>
      </c>
      <c r="AB2595" s="258" t="str">
        <f t="shared" si="242"/>
        <v/>
      </c>
      <c r="AC2595" s="258" t="str">
        <f t="shared" si="243"/>
        <v/>
      </c>
      <c r="AD2595" s="258">
        <f t="shared" si="244"/>
        <v>1527739</v>
      </c>
      <c r="AE2595" s="259">
        <f t="shared" si="245"/>
        <v>1527739</v>
      </c>
    </row>
    <row r="2596" spans="1:31">
      <c r="A2596" s="26"/>
      <c r="B2596" s="210" t="s">
        <v>4568</v>
      </c>
      <c r="C2596" s="211" t="s">
        <v>4569</v>
      </c>
      <c r="D2596" s="211" t="s">
        <v>106</v>
      </c>
      <c r="E2596" s="211" t="s">
        <v>102</v>
      </c>
      <c r="F2596" s="241" t="s">
        <v>103</v>
      </c>
      <c r="G2596" s="357">
        <v>0.5</v>
      </c>
      <c r="H2596" s="360">
        <v>41901.716667090994</v>
      </c>
      <c r="I2596" s="365">
        <v>452.87898632773505</v>
      </c>
      <c r="J2596" s="332">
        <f>Table1[[#This Row],[Embellishment Area (m2)]]*Table1[[#This Row],[Construction Unit Rate ($/m)]]*Table1[[#This Row],[Embellishment Area Factor]]</f>
        <v>9488203.4847920649</v>
      </c>
      <c r="K2596" s="246">
        <v>83803.433334181987</v>
      </c>
      <c r="L2596" s="337">
        <v>140.14546069071523</v>
      </c>
      <c r="M2596" s="88">
        <f>Table1[[#This Row],[Size of land (m2)]]*Table1[[#This Row],[Land Unit Rate ($/m2)]]</f>
        <v>11744670.772082577</v>
      </c>
      <c r="N2596" s="244">
        <v>2021</v>
      </c>
      <c r="O2596" s="88">
        <f>ROUND(IF(Table1[[#This Row],[Valuation Year]]=2016,(Table1[[#This Row],[Total Construction Cost ($)]]+Table1[[#This Row],[Land Value]])*('General Input Sheet'!$G$38/'General Input Sheet'!$G$43),Table1[[#This Row],[Total Construction Cost ($)]]+Table1[[#This Row],[Land Value]]),0)</f>
        <v>21232874</v>
      </c>
      <c r="P2596" s="123" t="str" cm="1">
        <f t="array" ref="P2596">_xlfn.IFS(Table1[[#This Row],[Asset Class]]&lt;&gt;"Local","y",P$11=$E2596,"y",Table1[[#This Row],[Asset Class]]="Local","")</f>
        <v>y</v>
      </c>
      <c r="Q2596" s="86" t="str" cm="1">
        <f t="array" ref="Q2596">_xlfn.IFS(Table1[[#This Row],[Asset Class]]&lt;&gt;"Local","y",Q$11=$E2596,"y",Table1[[#This Row],[Asset Class]]="Local","")</f>
        <v>y</v>
      </c>
      <c r="R2596" s="86" t="str" cm="1">
        <f t="array" ref="R2596">_xlfn.IFS(Table1[[#This Row],[Asset Class]]&lt;&gt;"Local","y",R$11=$E2596,"y",Table1[[#This Row],[Asset Class]]="Local","")</f>
        <v>y</v>
      </c>
      <c r="S2596" s="341" t="str" cm="1">
        <f t="array" ref="S2596">_xlfn.IFS(Table1[[#This Row],[Asset Class]]&lt;&gt;"Local","y",S$11=$E2596,"y",Table1[[#This Row],[Asset Class]]="Local","")</f>
        <v>y</v>
      </c>
      <c r="T2596" s="50"/>
      <c r="U2596" s="95">
        <f>IF(Table1[[#This Row],[Asset Class]]&lt;&gt;"Local",0.25,IF(P2596="y",1,""))</f>
        <v>0.25</v>
      </c>
      <c r="V2596" s="415">
        <f>IF(Table1[[#This Row],[Asset Class]]&lt;&gt;"Local",0.25,IF(Q2596="y",1,""))</f>
        <v>0.25</v>
      </c>
      <c r="W2596" s="415">
        <f>IF(Table1[[#This Row],[Asset Class]]&lt;&gt;"Local",0.25,IF(R2596="y",1,""))</f>
        <v>0.25</v>
      </c>
      <c r="X2596" s="415">
        <f>IF(Table1[[#This Row],[Asset Class]]&lt;&gt;"Local",0.25,IF(S2596="y",1,""))</f>
        <v>0.25</v>
      </c>
      <c r="Y2596" s="95">
        <f t="shared" si="240"/>
        <v>1</v>
      </c>
      <c r="Z2596" s="50"/>
      <c r="AA2596" s="257">
        <f t="shared" si="241"/>
        <v>5308218.5</v>
      </c>
      <c r="AB2596" s="258">
        <f t="shared" si="242"/>
        <v>5308218.5</v>
      </c>
      <c r="AC2596" s="258">
        <f t="shared" si="243"/>
        <v>5308218.5</v>
      </c>
      <c r="AD2596" s="258">
        <f t="shared" si="244"/>
        <v>5308218.5</v>
      </c>
      <c r="AE2596" s="259">
        <f t="shared" si="245"/>
        <v>21232874</v>
      </c>
    </row>
    <row r="2597" spans="1:31">
      <c r="A2597" s="26"/>
      <c r="B2597" s="210" t="s">
        <v>4570</v>
      </c>
      <c r="C2597" s="211" t="s">
        <v>4571</v>
      </c>
      <c r="D2597" s="211" t="s">
        <v>111</v>
      </c>
      <c r="E2597" s="211" t="s">
        <v>102</v>
      </c>
      <c r="F2597" s="241" t="s">
        <v>103</v>
      </c>
      <c r="G2597" s="357">
        <v>0.5</v>
      </c>
      <c r="H2597" s="360">
        <v>2554.2381540450469</v>
      </c>
      <c r="I2597" s="365">
        <v>143.96305955739601</v>
      </c>
      <c r="J2597" s="332">
        <f>Table1[[#This Row],[Embellishment Area (m2)]]*Table1[[#This Row],[Construction Unit Rate ($/m)]]*Table1[[#This Row],[Embellishment Area Factor]]</f>
        <v>183857.96974728018</v>
      </c>
      <c r="K2597" s="246">
        <v>0</v>
      </c>
      <c r="L2597" s="337">
        <v>39.027494808321961</v>
      </c>
      <c r="M2597" s="88">
        <f>Table1[[#This Row],[Size of land (m2)]]*Table1[[#This Row],[Land Unit Rate ($/m2)]]</f>
        <v>0</v>
      </c>
      <c r="N2597" s="244">
        <v>2021</v>
      </c>
      <c r="O2597" s="88">
        <f>ROUND(IF(Table1[[#This Row],[Valuation Year]]=2016,(Table1[[#This Row],[Total Construction Cost ($)]]+Table1[[#This Row],[Land Value]])*('General Input Sheet'!$G$38/'General Input Sheet'!$G$43),Table1[[#This Row],[Total Construction Cost ($)]]+Table1[[#This Row],[Land Value]]),0)</f>
        <v>183858</v>
      </c>
      <c r="P2597" s="123" t="str" cm="1">
        <f t="array" ref="P2597">_xlfn.IFS(Table1[[#This Row],[Asset Class]]&lt;&gt;"Local","y",P$11=$E2597,"y",Table1[[#This Row],[Asset Class]]="Local","")</f>
        <v/>
      </c>
      <c r="Q2597" s="86" t="str" cm="1">
        <f t="array" ref="Q2597">_xlfn.IFS(Table1[[#This Row],[Asset Class]]&lt;&gt;"Local","y",Q$11=$E2597,"y",Table1[[#This Row],[Asset Class]]="Local","")</f>
        <v/>
      </c>
      <c r="R2597" s="86" t="str" cm="1">
        <f t="array" ref="R2597">_xlfn.IFS(Table1[[#This Row],[Asset Class]]&lt;&gt;"Local","y",R$11=$E2597,"y",Table1[[#This Row],[Asset Class]]="Local","")</f>
        <v>y</v>
      </c>
      <c r="S2597" s="341" t="str" cm="1">
        <f t="array" ref="S2597">_xlfn.IFS(Table1[[#This Row],[Asset Class]]&lt;&gt;"Local","y",S$11=$E2597,"y",Table1[[#This Row],[Asset Class]]="Local","")</f>
        <v/>
      </c>
      <c r="T2597" s="50"/>
      <c r="U2597" s="95" t="str">
        <f>IF(Table1[[#This Row],[Asset Class]]&lt;&gt;"Local",0.25,IF(P2597="y",1,""))</f>
        <v/>
      </c>
      <c r="V2597" s="415" t="str">
        <f>IF(Table1[[#This Row],[Asset Class]]&lt;&gt;"Local",0.25,IF(Q2597="y",1,""))</f>
        <v/>
      </c>
      <c r="W2597" s="415">
        <f>IF(Table1[[#This Row],[Asset Class]]&lt;&gt;"Local",0.25,IF(R2597="y",1,""))</f>
        <v>1</v>
      </c>
      <c r="X2597" s="415" t="str">
        <f>IF(Table1[[#This Row],[Asset Class]]&lt;&gt;"Local",0.25,IF(S2597="y",1,""))</f>
        <v/>
      </c>
      <c r="Y2597" s="95">
        <f t="shared" si="240"/>
        <v>1</v>
      </c>
      <c r="Z2597" s="50"/>
      <c r="AA2597" s="257" t="str">
        <f t="shared" si="241"/>
        <v/>
      </c>
      <c r="AB2597" s="258" t="str">
        <f t="shared" si="242"/>
        <v/>
      </c>
      <c r="AC2597" s="258">
        <f t="shared" si="243"/>
        <v>183858</v>
      </c>
      <c r="AD2597" s="258" t="str">
        <f t="shared" si="244"/>
        <v/>
      </c>
      <c r="AE2597" s="259">
        <f t="shared" si="245"/>
        <v>183858</v>
      </c>
    </row>
    <row r="2598" spans="1:31">
      <c r="A2598" s="26"/>
      <c r="B2598" s="210" t="s">
        <v>4572</v>
      </c>
      <c r="C2598" s="211" t="s">
        <v>4573</v>
      </c>
      <c r="D2598" s="211" t="s">
        <v>111</v>
      </c>
      <c r="E2598" s="211" t="s">
        <v>114</v>
      </c>
      <c r="F2598" s="241" t="s">
        <v>103</v>
      </c>
      <c r="G2598" s="357">
        <v>0.5</v>
      </c>
      <c r="H2598" s="360">
        <v>297.72897764626754</v>
      </c>
      <c r="I2598" s="365">
        <v>77.371645491830151</v>
      </c>
      <c r="J2598" s="332">
        <f>Table1[[#This Row],[Embellishment Area (m2)]]*Table1[[#This Row],[Construction Unit Rate ($/m)]]*Table1[[#This Row],[Embellishment Area Factor]]</f>
        <v>11517.890455546018</v>
      </c>
      <c r="K2598" s="246">
        <v>595.45795529253508</v>
      </c>
      <c r="L2598" s="337">
        <v>51.919695325664051</v>
      </c>
      <c r="M2598" s="88">
        <f>Table1[[#This Row],[Size of land (m2)]]*Table1[[#This Row],[Land Unit Rate ($/m2)]]</f>
        <v>30915.995618031306</v>
      </c>
      <c r="N2598" s="244">
        <v>2021</v>
      </c>
      <c r="O2598" s="88">
        <f>ROUND(IF(Table1[[#This Row],[Valuation Year]]=2016,(Table1[[#This Row],[Total Construction Cost ($)]]+Table1[[#This Row],[Land Value]])*('General Input Sheet'!$G$38/'General Input Sheet'!$G$43),Table1[[#This Row],[Total Construction Cost ($)]]+Table1[[#This Row],[Land Value]]),0)</f>
        <v>42434</v>
      </c>
      <c r="P2598" s="123" t="str" cm="1">
        <f t="array" ref="P2598">_xlfn.IFS(Table1[[#This Row],[Asset Class]]&lt;&gt;"Local","y",P$11=$E2598,"y",Table1[[#This Row],[Asset Class]]="Local","")</f>
        <v/>
      </c>
      <c r="Q2598" s="86" t="str" cm="1">
        <f t="array" ref="Q2598">_xlfn.IFS(Table1[[#This Row],[Asset Class]]&lt;&gt;"Local","y",Q$11=$E2598,"y",Table1[[#This Row],[Asset Class]]="Local","")</f>
        <v/>
      </c>
      <c r="R2598" s="86" t="str" cm="1">
        <f t="array" ref="R2598">_xlfn.IFS(Table1[[#This Row],[Asset Class]]&lt;&gt;"Local","y",R$11=$E2598,"y",Table1[[#This Row],[Asset Class]]="Local","")</f>
        <v/>
      </c>
      <c r="S2598" s="341" t="str" cm="1">
        <f t="array" ref="S2598">_xlfn.IFS(Table1[[#This Row],[Asset Class]]&lt;&gt;"Local","y",S$11=$E2598,"y",Table1[[#This Row],[Asset Class]]="Local","")</f>
        <v>y</v>
      </c>
      <c r="T2598" s="50"/>
      <c r="U2598" s="95" t="str">
        <f>IF(Table1[[#This Row],[Asset Class]]&lt;&gt;"Local",0.25,IF(P2598="y",1,""))</f>
        <v/>
      </c>
      <c r="V2598" s="415" t="str">
        <f>IF(Table1[[#This Row],[Asset Class]]&lt;&gt;"Local",0.25,IF(Q2598="y",1,""))</f>
        <v/>
      </c>
      <c r="W2598" s="415" t="str">
        <f>IF(Table1[[#This Row],[Asset Class]]&lt;&gt;"Local",0.25,IF(R2598="y",1,""))</f>
        <v/>
      </c>
      <c r="X2598" s="415">
        <f>IF(Table1[[#This Row],[Asset Class]]&lt;&gt;"Local",0.25,IF(S2598="y",1,""))</f>
        <v>1</v>
      </c>
      <c r="Y2598" s="95">
        <f t="shared" si="240"/>
        <v>1</v>
      </c>
      <c r="Z2598" s="50"/>
      <c r="AA2598" s="257" t="str">
        <f t="shared" si="241"/>
        <v/>
      </c>
      <c r="AB2598" s="258" t="str">
        <f t="shared" si="242"/>
        <v/>
      </c>
      <c r="AC2598" s="258" t="str">
        <f t="shared" si="243"/>
        <v/>
      </c>
      <c r="AD2598" s="258">
        <f t="shared" si="244"/>
        <v>42434</v>
      </c>
      <c r="AE2598" s="259">
        <f t="shared" si="245"/>
        <v>42434</v>
      </c>
    </row>
    <row r="2599" spans="1:31">
      <c r="A2599" s="26"/>
      <c r="B2599" s="210" t="s">
        <v>4574</v>
      </c>
      <c r="C2599" s="211" t="s">
        <v>4575</v>
      </c>
      <c r="D2599" s="211" t="s">
        <v>111</v>
      </c>
      <c r="E2599" s="211" t="s">
        <v>143</v>
      </c>
      <c r="F2599" s="241" t="s">
        <v>103</v>
      </c>
      <c r="G2599" s="357">
        <v>0.5</v>
      </c>
      <c r="H2599" s="360">
        <v>33098.086317277135</v>
      </c>
      <c r="I2599" s="365">
        <v>111.62041035606889</v>
      </c>
      <c r="J2599" s="332">
        <f>Table1[[#This Row],[Embellishment Area (m2)]]*Table1[[#This Row],[Construction Unit Rate ($/m)]]*Table1[[#This Row],[Embellishment Area Factor]]</f>
        <v>1847210.9883675314</v>
      </c>
      <c r="K2599" s="246">
        <v>66196.17263455427</v>
      </c>
      <c r="L2599" s="337">
        <v>66.125722619436161</v>
      </c>
      <c r="M2599" s="88">
        <f>Table1[[#This Row],[Size of land (m2)]]*Table1[[#This Row],[Land Unit Rate ($/m2)]]</f>
        <v>4377269.7501008464</v>
      </c>
      <c r="N2599" s="244">
        <v>2021</v>
      </c>
      <c r="O2599" s="88">
        <f>ROUND(IF(Table1[[#This Row],[Valuation Year]]=2016,(Table1[[#This Row],[Total Construction Cost ($)]]+Table1[[#This Row],[Land Value]])*('General Input Sheet'!$G$38/'General Input Sheet'!$G$43),Table1[[#This Row],[Total Construction Cost ($)]]+Table1[[#This Row],[Land Value]]),0)</f>
        <v>6224481</v>
      </c>
      <c r="P2599" s="123" t="str" cm="1">
        <f t="array" ref="P2599">_xlfn.IFS(Table1[[#This Row],[Asset Class]]&lt;&gt;"Local","y",P$11=$E2599,"y",Table1[[#This Row],[Asset Class]]="Local","")</f>
        <v/>
      </c>
      <c r="Q2599" s="86" t="str" cm="1">
        <f t="array" ref="Q2599">_xlfn.IFS(Table1[[#This Row],[Asset Class]]&lt;&gt;"Local","y",Q$11=$E2599,"y",Table1[[#This Row],[Asset Class]]="Local","")</f>
        <v>y</v>
      </c>
      <c r="R2599" s="86" t="str" cm="1">
        <f t="array" ref="R2599">_xlfn.IFS(Table1[[#This Row],[Asset Class]]&lt;&gt;"Local","y",R$11=$E2599,"y",Table1[[#This Row],[Asset Class]]="Local","")</f>
        <v/>
      </c>
      <c r="S2599" s="341" t="str" cm="1">
        <f t="array" ref="S2599">_xlfn.IFS(Table1[[#This Row],[Asset Class]]&lt;&gt;"Local","y",S$11=$E2599,"y",Table1[[#This Row],[Asset Class]]="Local","")</f>
        <v/>
      </c>
      <c r="T2599" s="50"/>
      <c r="U2599" s="95" t="str">
        <f>IF(Table1[[#This Row],[Asset Class]]&lt;&gt;"Local",0.25,IF(P2599="y",1,""))</f>
        <v/>
      </c>
      <c r="V2599" s="415">
        <f>IF(Table1[[#This Row],[Asset Class]]&lt;&gt;"Local",0.25,IF(Q2599="y",1,""))</f>
        <v>1</v>
      </c>
      <c r="W2599" s="415" t="str">
        <f>IF(Table1[[#This Row],[Asset Class]]&lt;&gt;"Local",0.25,IF(R2599="y",1,""))</f>
        <v/>
      </c>
      <c r="X2599" s="415" t="str">
        <f>IF(Table1[[#This Row],[Asset Class]]&lt;&gt;"Local",0.25,IF(S2599="y",1,""))</f>
        <v/>
      </c>
      <c r="Y2599" s="95">
        <f t="shared" si="240"/>
        <v>1</v>
      </c>
      <c r="Z2599" s="50"/>
      <c r="AA2599" s="257" t="str">
        <f t="shared" si="241"/>
        <v/>
      </c>
      <c r="AB2599" s="258">
        <f t="shared" si="242"/>
        <v>6224481</v>
      </c>
      <c r="AC2599" s="258" t="str">
        <f t="shared" si="243"/>
        <v/>
      </c>
      <c r="AD2599" s="258" t="str">
        <f t="shared" si="244"/>
        <v/>
      </c>
      <c r="AE2599" s="259">
        <f t="shared" si="245"/>
        <v>6224481</v>
      </c>
    </row>
    <row r="2600" spans="1:31">
      <c r="A2600" s="26"/>
      <c r="B2600" s="210" t="s">
        <v>4576</v>
      </c>
      <c r="C2600" s="211" t="s">
        <v>4577</v>
      </c>
      <c r="D2600" s="211" t="s">
        <v>111</v>
      </c>
      <c r="E2600" s="211" t="s">
        <v>107</v>
      </c>
      <c r="F2600" s="241" t="s">
        <v>103</v>
      </c>
      <c r="G2600" s="357">
        <v>0.5</v>
      </c>
      <c r="H2600" s="360">
        <v>2016.1739420076985</v>
      </c>
      <c r="I2600" s="365">
        <v>111.62041035606889</v>
      </c>
      <c r="J2600" s="332">
        <f>Table1[[#This Row],[Embellishment Area (m2)]]*Table1[[#This Row],[Construction Unit Rate ($/m)]]*Table1[[#This Row],[Embellishment Area Factor]]</f>
        <v>112523.08137805617</v>
      </c>
      <c r="K2600" s="246">
        <v>0</v>
      </c>
      <c r="L2600" s="337">
        <v>66.125722619436161</v>
      </c>
      <c r="M2600" s="88">
        <f>Table1[[#This Row],[Size of land (m2)]]*Table1[[#This Row],[Land Unit Rate ($/m2)]]</f>
        <v>0</v>
      </c>
      <c r="N2600" s="244">
        <v>2021</v>
      </c>
      <c r="O2600" s="88">
        <f>ROUND(IF(Table1[[#This Row],[Valuation Year]]=2016,(Table1[[#This Row],[Total Construction Cost ($)]]+Table1[[#This Row],[Land Value]])*('General Input Sheet'!$G$38/'General Input Sheet'!$G$43),Table1[[#This Row],[Total Construction Cost ($)]]+Table1[[#This Row],[Land Value]]),0)</f>
        <v>112523</v>
      </c>
      <c r="P2600" s="123" t="str" cm="1">
        <f t="array" ref="P2600">_xlfn.IFS(Table1[[#This Row],[Asset Class]]&lt;&gt;"Local","y",P$11=$E2600,"y",Table1[[#This Row],[Asset Class]]="Local","")</f>
        <v>y</v>
      </c>
      <c r="Q2600" s="86" t="str" cm="1">
        <f t="array" ref="Q2600">_xlfn.IFS(Table1[[#This Row],[Asset Class]]&lt;&gt;"Local","y",Q$11=$E2600,"y",Table1[[#This Row],[Asset Class]]="Local","")</f>
        <v/>
      </c>
      <c r="R2600" s="86" t="str" cm="1">
        <f t="array" ref="R2600">_xlfn.IFS(Table1[[#This Row],[Asset Class]]&lt;&gt;"Local","y",R$11=$E2600,"y",Table1[[#This Row],[Asset Class]]="Local","")</f>
        <v/>
      </c>
      <c r="S2600" s="341" t="str" cm="1">
        <f t="array" ref="S2600">_xlfn.IFS(Table1[[#This Row],[Asset Class]]&lt;&gt;"Local","y",S$11=$E2600,"y",Table1[[#This Row],[Asset Class]]="Local","")</f>
        <v/>
      </c>
      <c r="T2600" s="50"/>
      <c r="U2600" s="95">
        <f>IF(Table1[[#This Row],[Asset Class]]&lt;&gt;"Local",0.25,IF(P2600="y",1,""))</f>
        <v>1</v>
      </c>
      <c r="V2600" s="415" t="str">
        <f>IF(Table1[[#This Row],[Asset Class]]&lt;&gt;"Local",0.25,IF(Q2600="y",1,""))</f>
        <v/>
      </c>
      <c r="W2600" s="415" t="str">
        <f>IF(Table1[[#This Row],[Asset Class]]&lt;&gt;"Local",0.25,IF(R2600="y",1,""))</f>
        <v/>
      </c>
      <c r="X2600" s="415" t="str">
        <f>IF(Table1[[#This Row],[Asset Class]]&lt;&gt;"Local",0.25,IF(S2600="y",1,""))</f>
        <v/>
      </c>
      <c r="Y2600" s="95">
        <f t="shared" si="240"/>
        <v>1</v>
      </c>
      <c r="Z2600" s="50"/>
      <c r="AA2600" s="257">
        <f t="shared" si="241"/>
        <v>112523</v>
      </c>
      <c r="AB2600" s="258" t="str">
        <f t="shared" si="242"/>
        <v/>
      </c>
      <c r="AC2600" s="258" t="str">
        <f t="shared" si="243"/>
        <v/>
      </c>
      <c r="AD2600" s="258" t="str">
        <f t="shared" si="244"/>
        <v/>
      </c>
      <c r="AE2600" s="259">
        <f t="shared" si="245"/>
        <v>112523</v>
      </c>
    </row>
    <row r="2601" spans="1:31">
      <c r="A2601" s="26"/>
      <c r="B2601" s="210" t="s">
        <v>4578</v>
      </c>
      <c r="C2601" s="211" t="s">
        <v>4579</v>
      </c>
      <c r="D2601" s="211" t="s">
        <v>111</v>
      </c>
      <c r="E2601" s="211" t="s">
        <v>102</v>
      </c>
      <c r="F2601" s="241" t="s">
        <v>103</v>
      </c>
      <c r="G2601" s="357">
        <v>0.5</v>
      </c>
      <c r="H2601" s="360">
        <v>5146.52987177061</v>
      </c>
      <c r="I2601" s="365">
        <v>143.96305955739601</v>
      </c>
      <c r="J2601" s="332">
        <f>Table1[[#This Row],[Embellishment Area (m2)]]*Table1[[#This Row],[Construction Unit Rate ($/m)]]*Table1[[#This Row],[Embellishment Area Factor]]</f>
        <v>370455.09322181501</v>
      </c>
      <c r="K2601" s="246">
        <v>0</v>
      </c>
      <c r="L2601" s="337">
        <v>39.027494808321961</v>
      </c>
      <c r="M2601" s="88">
        <f>Table1[[#This Row],[Size of land (m2)]]*Table1[[#This Row],[Land Unit Rate ($/m2)]]</f>
        <v>0</v>
      </c>
      <c r="N2601" s="244">
        <v>2021</v>
      </c>
      <c r="O2601" s="88">
        <f>ROUND(IF(Table1[[#This Row],[Valuation Year]]=2016,(Table1[[#This Row],[Total Construction Cost ($)]]+Table1[[#This Row],[Land Value]])*('General Input Sheet'!$G$38/'General Input Sheet'!$G$43),Table1[[#This Row],[Total Construction Cost ($)]]+Table1[[#This Row],[Land Value]]),0)</f>
        <v>370455</v>
      </c>
      <c r="P2601" s="123" t="str" cm="1">
        <f t="array" ref="P2601">_xlfn.IFS(Table1[[#This Row],[Asset Class]]&lt;&gt;"Local","y",P$11=$E2601,"y",Table1[[#This Row],[Asset Class]]="Local","")</f>
        <v/>
      </c>
      <c r="Q2601" s="86" t="str" cm="1">
        <f t="array" ref="Q2601">_xlfn.IFS(Table1[[#This Row],[Asset Class]]&lt;&gt;"Local","y",Q$11=$E2601,"y",Table1[[#This Row],[Asset Class]]="Local","")</f>
        <v/>
      </c>
      <c r="R2601" s="86" t="str" cm="1">
        <f t="array" ref="R2601">_xlfn.IFS(Table1[[#This Row],[Asset Class]]&lt;&gt;"Local","y",R$11=$E2601,"y",Table1[[#This Row],[Asset Class]]="Local","")</f>
        <v>y</v>
      </c>
      <c r="S2601" s="341" t="str" cm="1">
        <f t="array" ref="S2601">_xlfn.IFS(Table1[[#This Row],[Asset Class]]&lt;&gt;"Local","y",S$11=$E2601,"y",Table1[[#This Row],[Asset Class]]="Local","")</f>
        <v/>
      </c>
      <c r="T2601" s="50"/>
      <c r="U2601" s="95" t="str">
        <f>IF(Table1[[#This Row],[Asset Class]]&lt;&gt;"Local",0.25,IF(P2601="y",1,""))</f>
        <v/>
      </c>
      <c r="V2601" s="415" t="str">
        <f>IF(Table1[[#This Row],[Asset Class]]&lt;&gt;"Local",0.25,IF(Q2601="y",1,""))</f>
        <v/>
      </c>
      <c r="W2601" s="415">
        <f>IF(Table1[[#This Row],[Asset Class]]&lt;&gt;"Local",0.25,IF(R2601="y",1,""))</f>
        <v>1</v>
      </c>
      <c r="X2601" s="415" t="str">
        <f>IF(Table1[[#This Row],[Asset Class]]&lt;&gt;"Local",0.25,IF(S2601="y",1,""))</f>
        <v/>
      </c>
      <c r="Y2601" s="95">
        <f t="shared" si="240"/>
        <v>1</v>
      </c>
      <c r="Z2601" s="50"/>
      <c r="AA2601" s="257" t="str">
        <f t="shared" si="241"/>
        <v/>
      </c>
      <c r="AB2601" s="258" t="str">
        <f t="shared" si="242"/>
        <v/>
      </c>
      <c r="AC2601" s="258">
        <f t="shared" si="243"/>
        <v>370455</v>
      </c>
      <c r="AD2601" s="258" t="str">
        <f t="shared" si="244"/>
        <v/>
      </c>
      <c r="AE2601" s="259">
        <f t="shared" si="245"/>
        <v>370455</v>
      </c>
    </row>
    <row r="2602" spans="1:31">
      <c r="A2602" s="26"/>
      <c r="B2602" s="210" t="s">
        <v>4580</v>
      </c>
      <c r="C2602" s="211" t="s">
        <v>4581</v>
      </c>
      <c r="D2602" s="211" t="s">
        <v>111</v>
      </c>
      <c r="E2602" s="211" t="s">
        <v>107</v>
      </c>
      <c r="F2602" s="241" t="s">
        <v>103</v>
      </c>
      <c r="G2602" s="357">
        <v>0.5</v>
      </c>
      <c r="H2602" s="360">
        <v>1675.1525355394169</v>
      </c>
      <c r="I2602" s="365">
        <v>111.62041035606889</v>
      </c>
      <c r="J2602" s="332">
        <f>Table1[[#This Row],[Embellishment Area (m2)]]*Table1[[#This Row],[Construction Unit Rate ($/m)]]*Table1[[#This Row],[Embellishment Area Factor]]</f>
        <v>93490.606712959489</v>
      </c>
      <c r="K2602" s="246">
        <v>0</v>
      </c>
      <c r="L2602" s="337">
        <v>66.125722619436161</v>
      </c>
      <c r="M2602" s="88">
        <f>Table1[[#This Row],[Size of land (m2)]]*Table1[[#This Row],[Land Unit Rate ($/m2)]]</f>
        <v>0</v>
      </c>
      <c r="N2602" s="244">
        <v>2021</v>
      </c>
      <c r="O2602" s="88">
        <f>ROUND(IF(Table1[[#This Row],[Valuation Year]]=2016,(Table1[[#This Row],[Total Construction Cost ($)]]+Table1[[#This Row],[Land Value]])*('General Input Sheet'!$G$38/'General Input Sheet'!$G$43),Table1[[#This Row],[Total Construction Cost ($)]]+Table1[[#This Row],[Land Value]]),0)</f>
        <v>93491</v>
      </c>
      <c r="P2602" s="123" t="str" cm="1">
        <f t="array" ref="P2602">_xlfn.IFS(Table1[[#This Row],[Asset Class]]&lt;&gt;"Local","y",P$11=$E2602,"y",Table1[[#This Row],[Asset Class]]="Local","")</f>
        <v>y</v>
      </c>
      <c r="Q2602" s="86" t="str" cm="1">
        <f t="array" ref="Q2602">_xlfn.IFS(Table1[[#This Row],[Asset Class]]&lt;&gt;"Local","y",Q$11=$E2602,"y",Table1[[#This Row],[Asset Class]]="Local","")</f>
        <v/>
      </c>
      <c r="R2602" s="86" t="str" cm="1">
        <f t="array" ref="R2602">_xlfn.IFS(Table1[[#This Row],[Asset Class]]&lt;&gt;"Local","y",R$11=$E2602,"y",Table1[[#This Row],[Asset Class]]="Local","")</f>
        <v/>
      </c>
      <c r="S2602" s="341" t="str" cm="1">
        <f t="array" ref="S2602">_xlfn.IFS(Table1[[#This Row],[Asset Class]]&lt;&gt;"Local","y",S$11=$E2602,"y",Table1[[#This Row],[Asset Class]]="Local","")</f>
        <v/>
      </c>
      <c r="T2602" s="50"/>
      <c r="U2602" s="95">
        <f>IF(Table1[[#This Row],[Asset Class]]&lt;&gt;"Local",0.25,IF(P2602="y",1,""))</f>
        <v>1</v>
      </c>
      <c r="V2602" s="415" t="str">
        <f>IF(Table1[[#This Row],[Asset Class]]&lt;&gt;"Local",0.25,IF(Q2602="y",1,""))</f>
        <v/>
      </c>
      <c r="W2602" s="415" t="str">
        <f>IF(Table1[[#This Row],[Asset Class]]&lt;&gt;"Local",0.25,IF(R2602="y",1,""))</f>
        <v/>
      </c>
      <c r="X2602" s="415" t="str">
        <f>IF(Table1[[#This Row],[Asset Class]]&lt;&gt;"Local",0.25,IF(S2602="y",1,""))</f>
        <v/>
      </c>
      <c r="Y2602" s="95">
        <f t="shared" si="240"/>
        <v>1</v>
      </c>
      <c r="Z2602" s="50"/>
      <c r="AA2602" s="257">
        <f t="shared" si="241"/>
        <v>93491</v>
      </c>
      <c r="AB2602" s="258" t="str">
        <f t="shared" si="242"/>
        <v/>
      </c>
      <c r="AC2602" s="258" t="str">
        <f t="shared" si="243"/>
        <v/>
      </c>
      <c r="AD2602" s="258" t="str">
        <f t="shared" si="244"/>
        <v/>
      </c>
      <c r="AE2602" s="259">
        <f t="shared" si="245"/>
        <v>93491</v>
      </c>
    </row>
    <row r="2603" spans="1:31">
      <c r="A2603" s="26"/>
      <c r="B2603" s="210" t="s">
        <v>4582</v>
      </c>
      <c r="C2603" s="211" t="s">
        <v>4583</v>
      </c>
      <c r="D2603" s="211" t="s">
        <v>111</v>
      </c>
      <c r="E2603" s="211" t="s">
        <v>114</v>
      </c>
      <c r="F2603" s="241" t="s">
        <v>103</v>
      </c>
      <c r="G2603" s="357">
        <v>0.5</v>
      </c>
      <c r="H2603" s="360">
        <v>2864.6276225771303</v>
      </c>
      <c r="I2603" s="365">
        <v>77.371645491830151</v>
      </c>
      <c r="J2603" s="332">
        <f>Table1[[#This Row],[Embellishment Area (m2)]]*Table1[[#This Row],[Construction Unit Rate ($/m)]]*Table1[[#This Row],[Embellishment Area Factor]]</f>
        <v>110820.47644007097</v>
      </c>
      <c r="K2603" s="246">
        <v>0</v>
      </c>
      <c r="L2603" s="337">
        <v>51.919695325664051</v>
      </c>
      <c r="M2603" s="88">
        <f>Table1[[#This Row],[Size of land (m2)]]*Table1[[#This Row],[Land Unit Rate ($/m2)]]</f>
        <v>0</v>
      </c>
      <c r="N2603" s="244">
        <v>2021</v>
      </c>
      <c r="O2603" s="88">
        <f>ROUND(IF(Table1[[#This Row],[Valuation Year]]=2016,(Table1[[#This Row],[Total Construction Cost ($)]]+Table1[[#This Row],[Land Value]])*('General Input Sheet'!$G$38/'General Input Sheet'!$G$43),Table1[[#This Row],[Total Construction Cost ($)]]+Table1[[#This Row],[Land Value]]),0)</f>
        <v>110820</v>
      </c>
      <c r="P2603" s="123" t="str" cm="1">
        <f t="array" ref="P2603">_xlfn.IFS(Table1[[#This Row],[Asset Class]]&lt;&gt;"Local","y",P$11=$E2603,"y",Table1[[#This Row],[Asset Class]]="Local","")</f>
        <v/>
      </c>
      <c r="Q2603" s="86" t="str" cm="1">
        <f t="array" ref="Q2603">_xlfn.IFS(Table1[[#This Row],[Asset Class]]&lt;&gt;"Local","y",Q$11=$E2603,"y",Table1[[#This Row],[Asset Class]]="Local","")</f>
        <v/>
      </c>
      <c r="R2603" s="86" t="str" cm="1">
        <f t="array" ref="R2603">_xlfn.IFS(Table1[[#This Row],[Asset Class]]&lt;&gt;"Local","y",R$11=$E2603,"y",Table1[[#This Row],[Asset Class]]="Local","")</f>
        <v/>
      </c>
      <c r="S2603" s="341" t="str" cm="1">
        <f t="array" ref="S2603">_xlfn.IFS(Table1[[#This Row],[Asset Class]]&lt;&gt;"Local","y",S$11=$E2603,"y",Table1[[#This Row],[Asset Class]]="Local","")</f>
        <v>y</v>
      </c>
      <c r="T2603" s="50"/>
      <c r="U2603" s="95" t="str">
        <f>IF(Table1[[#This Row],[Asset Class]]&lt;&gt;"Local",0.25,IF(P2603="y",1,""))</f>
        <v/>
      </c>
      <c r="V2603" s="415" t="str">
        <f>IF(Table1[[#This Row],[Asset Class]]&lt;&gt;"Local",0.25,IF(Q2603="y",1,""))</f>
        <v/>
      </c>
      <c r="W2603" s="415" t="str">
        <f>IF(Table1[[#This Row],[Asset Class]]&lt;&gt;"Local",0.25,IF(R2603="y",1,""))</f>
        <v/>
      </c>
      <c r="X2603" s="415">
        <f>IF(Table1[[#This Row],[Asset Class]]&lt;&gt;"Local",0.25,IF(S2603="y",1,""))</f>
        <v>1</v>
      </c>
      <c r="Y2603" s="95">
        <f t="shared" si="240"/>
        <v>1</v>
      </c>
      <c r="Z2603" s="50"/>
      <c r="AA2603" s="257" t="str">
        <f t="shared" si="241"/>
        <v/>
      </c>
      <c r="AB2603" s="258" t="str">
        <f t="shared" si="242"/>
        <v/>
      </c>
      <c r="AC2603" s="258" t="str">
        <f t="shared" si="243"/>
        <v/>
      </c>
      <c r="AD2603" s="258">
        <f t="shared" si="244"/>
        <v>110820</v>
      </c>
      <c r="AE2603" s="259">
        <f t="shared" si="245"/>
        <v>110820</v>
      </c>
    </row>
    <row r="2604" spans="1:31">
      <c r="A2604" s="26"/>
      <c r="B2604" s="210" t="s">
        <v>4584</v>
      </c>
      <c r="C2604" s="211" t="s">
        <v>4585</v>
      </c>
      <c r="D2604" s="211" t="s">
        <v>111</v>
      </c>
      <c r="E2604" s="211" t="s">
        <v>143</v>
      </c>
      <c r="F2604" s="241" t="s">
        <v>108</v>
      </c>
      <c r="G2604" s="357">
        <v>0.5</v>
      </c>
      <c r="H2604" s="360">
        <v>218.55251458840911</v>
      </c>
      <c r="I2604" s="365">
        <v>115.6419902144599</v>
      </c>
      <c r="J2604" s="332">
        <f>Table1[[#This Row],[Embellishment Area (m2)]]*Table1[[#This Row],[Construction Unit Rate ($/m)]]*Table1[[#This Row],[Embellishment Area Factor]]</f>
        <v>12636.923876689205</v>
      </c>
      <c r="K2604" s="246">
        <v>0</v>
      </c>
      <c r="L2604" s="337">
        <v>85.331826959272703</v>
      </c>
      <c r="M2604" s="88">
        <f>Table1[[#This Row],[Size of land (m2)]]*Table1[[#This Row],[Land Unit Rate ($/m2)]]</f>
        <v>0</v>
      </c>
      <c r="N2604" s="244">
        <v>2021</v>
      </c>
      <c r="O2604" s="88">
        <f>ROUND(IF(Table1[[#This Row],[Valuation Year]]=2016,(Table1[[#This Row],[Total Construction Cost ($)]]+Table1[[#This Row],[Land Value]])*('General Input Sheet'!$G$38/'General Input Sheet'!$G$43),Table1[[#This Row],[Total Construction Cost ($)]]+Table1[[#This Row],[Land Value]]),0)</f>
        <v>12637</v>
      </c>
      <c r="P2604" s="123" t="str" cm="1">
        <f t="array" ref="P2604">_xlfn.IFS(Table1[[#This Row],[Asset Class]]&lt;&gt;"Local","y",P$11=$E2604,"y",Table1[[#This Row],[Asset Class]]="Local","")</f>
        <v/>
      </c>
      <c r="Q2604" s="86" t="str" cm="1">
        <f t="array" ref="Q2604">_xlfn.IFS(Table1[[#This Row],[Asset Class]]&lt;&gt;"Local","y",Q$11=$E2604,"y",Table1[[#This Row],[Asset Class]]="Local","")</f>
        <v>y</v>
      </c>
      <c r="R2604" s="86" t="str" cm="1">
        <f t="array" ref="R2604">_xlfn.IFS(Table1[[#This Row],[Asset Class]]&lt;&gt;"Local","y",R$11=$E2604,"y",Table1[[#This Row],[Asset Class]]="Local","")</f>
        <v/>
      </c>
      <c r="S2604" s="341" t="str" cm="1">
        <f t="array" ref="S2604">_xlfn.IFS(Table1[[#This Row],[Asset Class]]&lt;&gt;"Local","y",S$11=$E2604,"y",Table1[[#This Row],[Asset Class]]="Local","")</f>
        <v/>
      </c>
      <c r="T2604" s="50"/>
      <c r="U2604" s="95" t="str">
        <f>IF(Table1[[#This Row],[Asset Class]]&lt;&gt;"Local",0.25,IF(P2604="y",1,""))</f>
        <v/>
      </c>
      <c r="V2604" s="415">
        <f>IF(Table1[[#This Row],[Asset Class]]&lt;&gt;"Local",0.25,IF(Q2604="y",1,""))</f>
        <v>1</v>
      </c>
      <c r="W2604" s="415" t="str">
        <f>IF(Table1[[#This Row],[Asset Class]]&lt;&gt;"Local",0.25,IF(R2604="y",1,""))</f>
        <v/>
      </c>
      <c r="X2604" s="415" t="str">
        <f>IF(Table1[[#This Row],[Asset Class]]&lt;&gt;"Local",0.25,IF(S2604="y",1,""))</f>
        <v/>
      </c>
      <c r="Y2604" s="95">
        <f t="shared" si="240"/>
        <v>1</v>
      </c>
      <c r="Z2604" s="50"/>
      <c r="AA2604" s="257" t="str">
        <f t="shared" si="241"/>
        <v/>
      </c>
      <c r="AB2604" s="258">
        <f t="shared" si="242"/>
        <v>12637</v>
      </c>
      <c r="AC2604" s="258" t="str">
        <f t="shared" si="243"/>
        <v/>
      </c>
      <c r="AD2604" s="258" t="str">
        <f t="shared" si="244"/>
        <v/>
      </c>
      <c r="AE2604" s="259">
        <f t="shared" si="245"/>
        <v>12637</v>
      </c>
    </row>
    <row r="2605" spans="1:31">
      <c r="A2605" s="26"/>
      <c r="B2605" s="210" t="s">
        <v>4586</v>
      </c>
      <c r="C2605" s="211" t="s">
        <v>4587</v>
      </c>
      <c r="D2605" s="211" t="s">
        <v>111</v>
      </c>
      <c r="E2605" s="211" t="s">
        <v>143</v>
      </c>
      <c r="F2605" s="241" t="s">
        <v>103</v>
      </c>
      <c r="G2605" s="357">
        <v>0.5</v>
      </c>
      <c r="H2605" s="360">
        <v>2659.4440745463971</v>
      </c>
      <c r="I2605" s="365">
        <v>115.6419902144599</v>
      </c>
      <c r="J2605" s="332">
        <f>Table1[[#This Row],[Embellishment Area (m2)]]*Table1[[#This Row],[Construction Unit Rate ($/m)]]*Table1[[#This Row],[Embellishment Area Factor]]</f>
        <v>153771.70282229892</v>
      </c>
      <c r="K2605" s="246">
        <v>0</v>
      </c>
      <c r="L2605" s="337">
        <v>85.331826959272703</v>
      </c>
      <c r="M2605" s="88">
        <f>Table1[[#This Row],[Size of land (m2)]]*Table1[[#This Row],[Land Unit Rate ($/m2)]]</f>
        <v>0</v>
      </c>
      <c r="N2605" s="244">
        <v>2021</v>
      </c>
      <c r="O2605" s="88">
        <f>ROUND(IF(Table1[[#This Row],[Valuation Year]]=2016,(Table1[[#This Row],[Total Construction Cost ($)]]+Table1[[#This Row],[Land Value]])*('General Input Sheet'!$G$38/'General Input Sheet'!$G$43),Table1[[#This Row],[Total Construction Cost ($)]]+Table1[[#This Row],[Land Value]]),0)</f>
        <v>153772</v>
      </c>
      <c r="P2605" s="123" t="str" cm="1">
        <f t="array" ref="P2605">_xlfn.IFS(Table1[[#This Row],[Asset Class]]&lt;&gt;"Local","y",P$11=$E2605,"y",Table1[[#This Row],[Asset Class]]="Local","")</f>
        <v/>
      </c>
      <c r="Q2605" s="86" t="str" cm="1">
        <f t="array" ref="Q2605">_xlfn.IFS(Table1[[#This Row],[Asset Class]]&lt;&gt;"Local","y",Q$11=$E2605,"y",Table1[[#This Row],[Asset Class]]="Local","")</f>
        <v>y</v>
      </c>
      <c r="R2605" s="86" t="str" cm="1">
        <f t="array" ref="R2605">_xlfn.IFS(Table1[[#This Row],[Asset Class]]&lt;&gt;"Local","y",R$11=$E2605,"y",Table1[[#This Row],[Asset Class]]="Local","")</f>
        <v/>
      </c>
      <c r="S2605" s="341" t="str" cm="1">
        <f t="array" ref="S2605">_xlfn.IFS(Table1[[#This Row],[Asset Class]]&lt;&gt;"Local","y",S$11=$E2605,"y",Table1[[#This Row],[Asset Class]]="Local","")</f>
        <v/>
      </c>
      <c r="T2605" s="50"/>
      <c r="U2605" s="95" t="str">
        <f>IF(Table1[[#This Row],[Asset Class]]&lt;&gt;"Local",0.25,IF(P2605="y",1,""))</f>
        <v/>
      </c>
      <c r="V2605" s="415">
        <f>IF(Table1[[#This Row],[Asset Class]]&lt;&gt;"Local",0.25,IF(Q2605="y",1,""))</f>
        <v>1</v>
      </c>
      <c r="W2605" s="415" t="str">
        <f>IF(Table1[[#This Row],[Asset Class]]&lt;&gt;"Local",0.25,IF(R2605="y",1,""))</f>
        <v/>
      </c>
      <c r="X2605" s="415" t="str">
        <f>IF(Table1[[#This Row],[Asset Class]]&lt;&gt;"Local",0.25,IF(S2605="y",1,""))</f>
        <v/>
      </c>
      <c r="Y2605" s="95">
        <f t="shared" si="240"/>
        <v>1</v>
      </c>
      <c r="Z2605" s="50"/>
      <c r="AA2605" s="257" t="str">
        <f t="shared" si="241"/>
        <v/>
      </c>
      <c r="AB2605" s="258">
        <f t="shared" si="242"/>
        <v>153772</v>
      </c>
      <c r="AC2605" s="258" t="str">
        <f t="shared" si="243"/>
        <v/>
      </c>
      <c r="AD2605" s="258" t="str">
        <f t="shared" si="244"/>
        <v/>
      </c>
      <c r="AE2605" s="259">
        <f t="shared" si="245"/>
        <v>153772</v>
      </c>
    </row>
    <row r="2606" spans="1:31">
      <c r="A2606" s="26"/>
      <c r="B2606" s="210" t="s">
        <v>4588</v>
      </c>
      <c r="C2606" s="211" t="s">
        <v>4589</v>
      </c>
      <c r="D2606" s="211" t="s">
        <v>111</v>
      </c>
      <c r="E2606" s="211" t="s">
        <v>143</v>
      </c>
      <c r="F2606" s="241" t="s">
        <v>108</v>
      </c>
      <c r="G2606" s="357">
        <v>0.5</v>
      </c>
      <c r="H2606" s="360">
        <v>531.22940480699845</v>
      </c>
      <c r="I2606" s="365">
        <v>115.6419902144599</v>
      </c>
      <c r="J2606" s="332">
        <f>Table1[[#This Row],[Embellishment Area (m2)]]*Table1[[#This Row],[Construction Unit Rate ($/m)]]*Table1[[#This Row],[Embellishment Area Factor]]</f>
        <v>30716.212816162133</v>
      </c>
      <c r="K2606" s="246">
        <v>0</v>
      </c>
      <c r="L2606" s="337">
        <v>85.331826959272703</v>
      </c>
      <c r="M2606" s="88">
        <f>Table1[[#This Row],[Size of land (m2)]]*Table1[[#This Row],[Land Unit Rate ($/m2)]]</f>
        <v>0</v>
      </c>
      <c r="N2606" s="244">
        <v>2021</v>
      </c>
      <c r="O2606" s="88">
        <f>ROUND(IF(Table1[[#This Row],[Valuation Year]]=2016,(Table1[[#This Row],[Total Construction Cost ($)]]+Table1[[#This Row],[Land Value]])*('General Input Sheet'!$G$38/'General Input Sheet'!$G$43),Table1[[#This Row],[Total Construction Cost ($)]]+Table1[[#This Row],[Land Value]]),0)</f>
        <v>30716</v>
      </c>
      <c r="P2606" s="123" t="str" cm="1">
        <f t="array" ref="P2606">_xlfn.IFS(Table1[[#This Row],[Asset Class]]&lt;&gt;"Local","y",P$11=$E2606,"y",Table1[[#This Row],[Asset Class]]="Local","")</f>
        <v/>
      </c>
      <c r="Q2606" s="86" t="str" cm="1">
        <f t="array" ref="Q2606">_xlfn.IFS(Table1[[#This Row],[Asset Class]]&lt;&gt;"Local","y",Q$11=$E2606,"y",Table1[[#This Row],[Asset Class]]="Local","")</f>
        <v>y</v>
      </c>
      <c r="R2606" s="86" t="str" cm="1">
        <f t="array" ref="R2606">_xlfn.IFS(Table1[[#This Row],[Asset Class]]&lt;&gt;"Local","y",R$11=$E2606,"y",Table1[[#This Row],[Asset Class]]="Local","")</f>
        <v/>
      </c>
      <c r="S2606" s="341" t="str" cm="1">
        <f t="array" ref="S2606">_xlfn.IFS(Table1[[#This Row],[Asset Class]]&lt;&gt;"Local","y",S$11=$E2606,"y",Table1[[#This Row],[Asset Class]]="Local","")</f>
        <v/>
      </c>
      <c r="T2606" s="50"/>
      <c r="U2606" s="95" t="str">
        <f>IF(Table1[[#This Row],[Asset Class]]&lt;&gt;"Local",0.25,IF(P2606="y",1,""))</f>
        <v/>
      </c>
      <c r="V2606" s="415">
        <f>IF(Table1[[#This Row],[Asset Class]]&lt;&gt;"Local",0.25,IF(Q2606="y",1,""))</f>
        <v>1</v>
      </c>
      <c r="W2606" s="415" t="str">
        <f>IF(Table1[[#This Row],[Asset Class]]&lt;&gt;"Local",0.25,IF(R2606="y",1,""))</f>
        <v/>
      </c>
      <c r="X2606" s="415" t="str">
        <f>IF(Table1[[#This Row],[Asset Class]]&lt;&gt;"Local",0.25,IF(S2606="y",1,""))</f>
        <v/>
      </c>
      <c r="Y2606" s="95">
        <f t="shared" si="240"/>
        <v>1</v>
      </c>
      <c r="Z2606" s="50"/>
      <c r="AA2606" s="257" t="str">
        <f t="shared" si="241"/>
        <v/>
      </c>
      <c r="AB2606" s="258">
        <f t="shared" si="242"/>
        <v>30716</v>
      </c>
      <c r="AC2606" s="258" t="str">
        <f t="shared" si="243"/>
        <v/>
      </c>
      <c r="AD2606" s="258" t="str">
        <f t="shared" si="244"/>
        <v/>
      </c>
      <c r="AE2606" s="259">
        <f t="shared" si="245"/>
        <v>30716</v>
      </c>
    </row>
    <row r="2607" spans="1:31">
      <c r="A2607" s="26"/>
      <c r="B2607" s="210" t="s">
        <v>4590</v>
      </c>
      <c r="C2607" s="211" t="s">
        <v>4591</v>
      </c>
      <c r="D2607" s="211" t="s">
        <v>111</v>
      </c>
      <c r="E2607" s="211" t="s">
        <v>143</v>
      </c>
      <c r="F2607" s="241" t="s">
        <v>103</v>
      </c>
      <c r="G2607" s="357">
        <v>0.5</v>
      </c>
      <c r="H2607" s="360">
        <v>2382.8172413186362</v>
      </c>
      <c r="I2607" s="365">
        <v>115.6419902144599</v>
      </c>
      <c r="J2607" s="332">
        <f>Table1[[#This Row],[Embellishment Area (m2)]]*Table1[[#This Row],[Construction Unit Rate ($/m)]]*Table1[[#This Row],[Embellishment Area Factor]]</f>
        <v>137776.86405170802</v>
      </c>
      <c r="K2607" s="246">
        <v>4765.6344826372724</v>
      </c>
      <c r="L2607" s="337">
        <v>85.331826959272703</v>
      </c>
      <c r="M2607" s="88">
        <f>Table1[[#This Row],[Size of land (m2)]]*Table1[[#This Row],[Land Unit Rate ($/m2)]]</f>
        <v>406660.29702354682</v>
      </c>
      <c r="N2607" s="244">
        <v>2021</v>
      </c>
      <c r="O2607" s="88">
        <f>ROUND(IF(Table1[[#This Row],[Valuation Year]]=2016,(Table1[[#This Row],[Total Construction Cost ($)]]+Table1[[#This Row],[Land Value]])*('General Input Sheet'!$G$38/'General Input Sheet'!$G$43),Table1[[#This Row],[Total Construction Cost ($)]]+Table1[[#This Row],[Land Value]]),0)</f>
        <v>544437</v>
      </c>
      <c r="P2607" s="123" t="str" cm="1">
        <f t="array" ref="P2607">_xlfn.IFS(Table1[[#This Row],[Asset Class]]&lt;&gt;"Local","y",P$11=$E2607,"y",Table1[[#This Row],[Asset Class]]="Local","")</f>
        <v/>
      </c>
      <c r="Q2607" s="86" t="str" cm="1">
        <f t="array" ref="Q2607">_xlfn.IFS(Table1[[#This Row],[Asset Class]]&lt;&gt;"Local","y",Q$11=$E2607,"y",Table1[[#This Row],[Asset Class]]="Local","")</f>
        <v>y</v>
      </c>
      <c r="R2607" s="86" t="str" cm="1">
        <f t="array" ref="R2607">_xlfn.IFS(Table1[[#This Row],[Asset Class]]&lt;&gt;"Local","y",R$11=$E2607,"y",Table1[[#This Row],[Asset Class]]="Local","")</f>
        <v/>
      </c>
      <c r="S2607" s="341" t="str" cm="1">
        <f t="array" ref="S2607">_xlfn.IFS(Table1[[#This Row],[Asset Class]]&lt;&gt;"Local","y",S$11=$E2607,"y",Table1[[#This Row],[Asset Class]]="Local","")</f>
        <v/>
      </c>
      <c r="T2607" s="50"/>
      <c r="U2607" s="95" t="str">
        <f>IF(Table1[[#This Row],[Asset Class]]&lt;&gt;"Local",0.25,IF(P2607="y",1,""))</f>
        <v/>
      </c>
      <c r="V2607" s="415">
        <f>IF(Table1[[#This Row],[Asset Class]]&lt;&gt;"Local",0.25,IF(Q2607="y",1,""))</f>
        <v>1</v>
      </c>
      <c r="W2607" s="415" t="str">
        <f>IF(Table1[[#This Row],[Asset Class]]&lt;&gt;"Local",0.25,IF(R2607="y",1,""))</f>
        <v/>
      </c>
      <c r="X2607" s="415" t="str">
        <f>IF(Table1[[#This Row],[Asset Class]]&lt;&gt;"Local",0.25,IF(S2607="y",1,""))</f>
        <v/>
      </c>
      <c r="Y2607" s="95">
        <f t="shared" si="240"/>
        <v>1</v>
      </c>
      <c r="Z2607" s="50"/>
      <c r="AA2607" s="257" t="str">
        <f t="shared" si="241"/>
        <v/>
      </c>
      <c r="AB2607" s="258">
        <f t="shared" si="242"/>
        <v>544437</v>
      </c>
      <c r="AC2607" s="258" t="str">
        <f t="shared" si="243"/>
        <v/>
      </c>
      <c r="AD2607" s="258" t="str">
        <f t="shared" si="244"/>
        <v/>
      </c>
      <c r="AE2607" s="259">
        <f t="shared" si="245"/>
        <v>544437</v>
      </c>
    </row>
    <row r="2608" spans="1:31">
      <c r="A2608" s="26"/>
      <c r="B2608" s="210" t="s">
        <v>4592</v>
      </c>
      <c r="C2608" s="211" t="s">
        <v>4593</v>
      </c>
      <c r="D2608" s="211" t="s">
        <v>111</v>
      </c>
      <c r="E2608" s="211" t="s">
        <v>114</v>
      </c>
      <c r="F2608" s="241" t="s">
        <v>108</v>
      </c>
      <c r="G2608" s="357">
        <v>0.5</v>
      </c>
      <c r="H2608" s="360">
        <v>24135.713776336612</v>
      </c>
      <c r="I2608" s="365">
        <v>77.371645491830151</v>
      </c>
      <c r="J2608" s="332">
        <f>Table1[[#This Row],[Embellishment Area (m2)]]*Table1[[#This Row],[Construction Unit Rate ($/m)]]*Table1[[#This Row],[Embellishment Area Factor]]</f>
        <v>933709.94499749877</v>
      </c>
      <c r="K2608" s="246">
        <v>0</v>
      </c>
      <c r="L2608" s="337">
        <v>51.919695325664051</v>
      </c>
      <c r="M2608" s="88">
        <f>Table1[[#This Row],[Size of land (m2)]]*Table1[[#This Row],[Land Unit Rate ($/m2)]]</f>
        <v>0</v>
      </c>
      <c r="N2608" s="244">
        <v>2021</v>
      </c>
      <c r="O2608" s="88">
        <f>ROUND(IF(Table1[[#This Row],[Valuation Year]]=2016,(Table1[[#This Row],[Total Construction Cost ($)]]+Table1[[#This Row],[Land Value]])*('General Input Sheet'!$G$38/'General Input Sheet'!$G$43),Table1[[#This Row],[Total Construction Cost ($)]]+Table1[[#This Row],[Land Value]]),0)</f>
        <v>933710</v>
      </c>
      <c r="P2608" s="123" t="str" cm="1">
        <f t="array" ref="P2608">_xlfn.IFS(Table1[[#This Row],[Asset Class]]&lt;&gt;"Local","y",P$11=$E2608,"y",Table1[[#This Row],[Asset Class]]="Local","")</f>
        <v/>
      </c>
      <c r="Q2608" s="86" t="str" cm="1">
        <f t="array" ref="Q2608">_xlfn.IFS(Table1[[#This Row],[Asset Class]]&lt;&gt;"Local","y",Q$11=$E2608,"y",Table1[[#This Row],[Asset Class]]="Local","")</f>
        <v/>
      </c>
      <c r="R2608" s="86" t="str" cm="1">
        <f t="array" ref="R2608">_xlfn.IFS(Table1[[#This Row],[Asset Class]]&lt;&gt;"Local","y",R$11=$E2608,"y",Table1[[#This Row],[Asset Class]]="Local","")</f>
        <v/>
      </c>
      <c r="S2608" s="341" t="str" cm="1">
        <f t="array" ref="S2608">_xlfn.IFS(Table1[[#This Row],[Asset Class]]&lt;&gt;"Local","y",S$11=$E2608,"y",Table1[[#This Row],[Asset Class]]="Local","")</f>
        <v>y</v>
      </c>
      <c r="T2608" s="50"/>
      <c r="U2608" s="95" t="str">
        <f>IF(Table1[[#This Row],[Asset Class]]&lt;&gt;"Local",0.25,IF(P2608="y",1,""))</f>
        <v/>
      </c>
      <c r="V2608" s="415" t="str">
        <f>IF(Table1[[#This Row],[Asset Class]]&lt;&gt;"Local",0.25,IF(Q2608="y",1,""))</f>
        <v/>
      </c>
      <c r="W2608" s="415" t="str">
        <f>IF(Table1[[#This Row],[Asset Class]]&lt;&gt;"Local",0.25,IF(R2608="y",1,""))</f>
        <v/>
      </c>
      <c r="X2608" s="415">
        <f>IF(Table1[[#This Row],[Asset Class]]&lt;&gt;"Local",0.25,IF(S2608="y",1,""))</f>
        <v>1</v>
      </c>
      <c r="Y2608" s="95">
        <f t="shared" si="240"/>
        <v>1</v>
      </c>
      <c r="Z2608" s="50"/>
      <c r="AA2608" s="257" t="str">
        <f t="shared" si="241"/>
        <v/>
      </c>
      <c r="AB2608" s="258" t="str">
        <f t="shared" si="242"/>
        <v/>
      </c>
      <c r="AC2608" s="258" t="str">
        <f t="shared" si="243"/>
        <v/>
      </c>
      <c r="AD2608" s="258">
        <f t="shared" si="244"/>
        <v>933710</v>
      </c>
      <c r="AE2608" s="259">
        <f t="shared" si="245"/>
        <v>933710</v>
      </c>
    </row>
    <row r="2609" spans="1:31">
      <c r="A2609" s="26"/>
      <c r="B2609" s="210" t="s">
        <v>4594</v>
      </c>
      <c r="C2609" s="211" t="s">
        <v>4595</v>
      </c>
      <c r="D2609" s="211" t="s">
        <v>111</v>
      </c>
      <c r="E2609" s="211" t="s">
        <v>102</v>
      </c>
      <c r="F2609" s="241" t="s">
        <v>108</v>
      </c>
      <c r="G2609" s="357">
        <v>0.5</v>
      </c>
      <c r="H2609" s="360">
        <v>303.5660907153075</v>
      </c>
      <c r="I2609" s="365">
        <v>143.96305955739601</v>
      </c>
      <c r="J2609" s="332">
        <f>Table1[[#This Row],[Embellishment Area (m2)]]*Table1[[#This Row],[Construction Unit Rate ($/m)]]*Table1[[#This Row],[Embellishment Area Factor]]</f>
        <v>21851.151598626846</v>
      </c>
      <c r="K2609" s="246">
        <v>0</v>
      </c>
      <c r="L2609" s="337">
        <v>39.027494808321961</v>
      </c>
      <c r="M2609" s="88">
        <f>Table1[[#This Row],[Size of land (m2)]]*Table1[[#This Row],[Land Unit Rate ($/m2)]]</f>
        <v>0</v>
      </c>
      <c r="N2609" s="244">
        <v>2021</v>
      </c>
      <c r="O2609" s="88">
        <f>ROUND(IF(Table1[[#This Row],[Valuation Year]]=2016,(Table1[[#This Row],[Total Construction Cost ($)]]+Table1[[#This Row],[Land Value]])*('General Input Sheet'!$G$38/'General Input Sheet'!$G$43),Table1[[#This Row],[Total Construction Cost ($)]]+Table1[[#This Row],[Land Value]]),0)</f>
        <v>21851</v>
      </c>
      <c r="P2609" s="123" t="str" cm="1">
        <f t="array" ref="P2609">_xlfn.IFS(Table1[[#This Row],[Asset Class]]&lt;&gt;"Local","y",P$11=$E2609,"y",Table1[[#This Row],[Asset Class]]="Local","")</f>
        <v/>
      </c>
      <c r="Q2609" s="86" t="str" cm="1">
        <f t="array" ref="Q2609">_xlfn.IFS(Table1[[#This Row],[Asset Class]]&lt;&gt;"Local","y",Q$11=$E2609,"y",Table1[[#This Row],[Asset Class]]="Local","")</f>
        <v/>
      </c>
      <c r="R2609" s="86" t="str" cm="1">
        <f t="array" ref="R2609">_xlfn.IFS(Table1[[#This Row],[Asset Class]]&lt;&gt;"Local","y",R$11=$E2609,"y",Table1[[#This Row],[Asset Class]]="Local","")</f>
        <v>y</v>
      </c>
      <c r="S2609" s="341" t="str" cm="1">
        <f t="array" ref="S2609">_xlfn.IFS(Table1[[#This Row],[Asset Class]]&lt;&gt;"Local","y",S$11=$E2609,"y",Table1[[#This Row],[Asset Class]]="Local","")</f>
        <v/>
      </c>
      <c r="T2609" s="50"/>
      <c r="U2609" s="95" t="str">
        <f>IF(Table1[[#This Row],[Asset Class]]&lt;&gt;"Local",0.25,IF(P2609="y",1,""))</f>
        <v/>
      </c>
      <c r="V2609" s="415" t="str">
        <f>IF(Table1[[#This Row],[Asset Class]]&lt;&gt;"Local",0.25,IF(Q2609="y",1,""))</f>
        <v/>
      </c>
      <c r="W2609" s="415">
        <f>IF(Table1[[#This Row],[Asset Class]]&lt;&gt;"Local",0.25,IF(R2609="y",1,""))</f>
        <v>1</v>
      </c>
      <c r="X2609" s="415" t="str">
        <f>IF(Table1[[#This Row],[Asset Class]]&lt;&gt;"Local",0.25,IF(S2609="y",1,""))</f>
        <v/>
      </c>
      <c r="Y2609" s="95">
        <f t="shared" si="240"/>
        <v>1</v>
      </c>
      <c r="Z2609" s="50"/>
      <c r="AA2609" s="257" t="str">
        <f t="shared" si="241"/>
        <v/>
      </c>
      <c r="AB2609" s="258" t="str">
        <f t="shared" si="242"/>
        <v/>
      </c>
      <c r="AC2609" s="258">
        <f t="shared" si="243"/>
        <v>21851</v>
      </c>
      <c r="AD2609" s="258" t="str">
        <f t="shared" si="244"/>
        <v/>
      </c>
      <c r="AE2609" s="259">
        <f t="shared" si="245"/>
        <v>21851</v>
      </c>
    </row>
    <row r="2610" spans="1:31">
      <c r="A2610" s="26"/>
      <c r="B2610" s="210" t="s">
        <v>4596</v>
      </c>
      <c r="C2610" s="211" t="s">
        <v>4597</v>
      </c>
      <c r="D2610" s="211" t="s">
        <v>106</v>
      </c>
      <c r="E2610" s="211" t="s">
        <v>102</v>
      </c>
      <c r="F2610" s="241" t="s">
        <v>103</v>
      </c>
      <c r="G2610" s="357">
        <v>0.5</v>
      </c>
      <c r="H2610" s="360">
        <v>15064.36139305685</v>
      </c>
      <c r="I2610" s="365">
        <v>452.87898632773505</v>
      </c>
      <c r="J2610" s="332">
        <f>Table1[[#This Row],[Embellishment Area (m2)]]*Table1[[#This Row],[Construction Unit Rate ($/m)]]*Table1[[#This Row],[Embellishment Area Factor]]</f>
        <v>3411166.3586811265</v>
      </c>
      <c r="K2610" s="246">
        <v>0</v>
      </c>
      <c r="L2610" s="337">
        <v>140.14546069071523</v>
      </c>
      <c r="M2610" s="88">
        <f>Table1[[#This Row],[Size of land (m2)]]*Table1[[#This Row],[Land Unit Rate ($/m2)]]</f>
        <v>0</v>
      </c>
      <c r="N2610" s="244">
        <v>2021</v>
      </c>
      <c r="O2610" s="88">
        <f>ROUND(IF(Table1[[#This Row],[Valuation Year]]=2016,(Table1[[#This Row],[Total Construction Cost ($)]]+Table1[[#This Row],[Land Value]])*('General Input Sheet'!$G$38/'General Input Sheet'!$G$43),Table1[[#This Row],[Total Construction Cost ($)]]+Table1[[#This Row],[Land Value]]),0)</f>
        <v>3411166</v>
      </c>
      <c r="P2610" s="123" t="str" cm="1">
        <f t="array" ref="P2610">_xlfn.IFS(Table1[[#This Row],[Asset Class]]&lt;&gt;"Local","y",P$11=$E2610,"y",Table1[[#This Row],[Asset Class]]="Local","")</f>
        <v>y</v>
      </c>
      <c r="Q2610" s="86" t="str" cm="1">
        <f t="array" ref="Q2610">_xlfn.IFS(Table1[[#This Row],[Asset Class]]&lt;&gt;"Local","y",Q$11=$E2610,"y",Table1[[#This Row],[Asset Class]]="Local","")</f>
        <v>y</v>
      </c>
      <c r="R2610" s="86" t="str" cm="1">
        <f t="array" ref="R2610">_xlfn.IFS(Table1[[#This Row],[Asset Class]]&lt;&gt;"Local","y",R$11=$E2610,"y",Table1[[#This Row],[Asset Class]]="Local","")</f>
        <v>y</v>
      </c>
      <c r="S2610" s="341" t="str" cm="1">
        <f t="array" ref="S2610">_xlfn.IFS(Table1[[#This Row],[Asset Class]]&lt;&gt;"Local","y",S$11=$E2610,"y",Table1[[#This Row],[Asset Class]]="Local","")</f>
        <v>y</v>
      </c>
      <c r="T2610" s="50"/>
      <c r="U2610" s="95">
        <f>IF(Table1[[#This Row],[Asset Class]]&lt;&gt;"Local",0.25,IF(P2610="y",1,""))</f>
        <v>0.25</v>
      </c>
      <c r="V2610" s="415">
        <f>IF(Table1[[#This Row],[Asset Class]]&lt;&gt;"Local",0.25,IF(Q2610="y",1,""))</f>
        <v>0.25</v>
      </c>
      <c r="W2610" s="415">
        <f>IF(Table1[[#This Row],[Asset Class]]&lt;&gt;"Local",0.25,IF(R2610="y",1,""))</f>
        <v>0.25</v>
      </c>
      <c r="X2610" s="415">
        <f>IF(Table1[[#This Row],[Asset Class]]&lt;&gt;"Local",0.25,IF(S2610="y",1,""))</f>
        <v>0.25</v>
      </c>
      <c r="Y2610" s="95">
        <f t="shared" si="240"/>
        <v>1</v>
      </c>
      <c r="Z2610" s="50"/>
      <c r="AA2610" s="257">
        <f t="shared" si="241"/>
        <v>852791.5</v>
      </c>
      <c r="AB2610" s="258">
        <f t="shared" si="242"/>
        <v>852791.5</v>
      </c>
      <c r="AC2610" s="258">
        <f t="shared" si="243"/>
        <v>852791.5</v>
      </c>
      <c r="AD2610" s="258">
        <f t="shared" si="244"/>
        <v>852791.5</v>
      </c>
      <c r="AE2610" s="259">
        <f t="shared" si="245"/>
        <v>3411166</v>
      </c>
    </row>
    <row r="2611" spans="1:31">
      <c r="A2611" s="26"/>
      <c r="B2611" s="210" t="s">
        <v>4596</v>
      </c>
      <c r="C2611" s="211" t="s">
        <v>4598</v>
      </c>
      <c r="D2611" s="211" t="s">
        <v>106</v>
      </c>
      <c r="E2611" s="211" t="s">
        <v>102</v>
      </c>
      <c r="F2611" s="241" t="s">
        <v>136</v>
      </c>
      <c r="G2611" s="357">
        <v>0.5</v>
      </c>
      <c r="H2611" s="360">
        <v>10528.305923382644</v>
      </c>
      <c r="I2611" s="365">
        <v>452.87898632773505</v>
      </c>
      <c r="J2611" s="332">
        <f>Table1[[#This Row],[Embellishment Area (m2)]]*Table1[[#This Row],[Construction Unit Rate ($/m)]]*Table1[[#This Row],[Embellishment Area Factor]]</f>
        <v>2384024.2571649104</v>
      </c>
      <c r="K2611" s="246">
        <v>0</v>
      </c>
      <c r="L2611" s="337">
        <v>140.14546069071523</v>
      </c>
      <c r="M2611" s="88">
        <f>Table1[[#This Row],[Size of land (m2)]]*Table1[[#This Row],[Land Unit Rate ($/m2)]]</f>
        <v>0</v>
      </c>
      <c r="N2611" s="244">
        <v>2021</v>
      </c>
      <c r="O2611" s="88">
        <f>ROUND(IF(Table1[[#This Row],[Valuation Year]]=2016,(Table1[[#This Row],[Total Construction Cost ($)]]+Table1[[#This Row],[Land Value]])*('General Input Sheet'!$G$38/'General Input Sheet'!$G$43),Table1[[#This Row],[Total Construction Cost ($)]]+Table1[[#This Row],[Land Value]]),0)</f>
        <v>2384024</v>
      </c>
      <c r="P2611" s="123" t="str" cm="1">
        <f t="array" ref="P2611">_xlfn.IFS(Table1[[#This Row],[Asset Class]]&lt;&gt;"Local","y",P$11=$E2611,"y",Table1[[#This Row],[Asset Class]]="Local","")</f>
        <v>y</v>
      </c>
      <c r="Q2611" s="86" t="str" cm="1">
        <f t="array" ref="Q2611">_xlfn.IFS(Table1[[#This Row],[Asset Class]]&lt;&gt;"Local","y",Q$11=$E2611,"y",Table1[[#This Row],[Asset Class]]="Local","")</f>
        <v>y</v>
      </c>
      <c r="R2611" s="86" t="str" cm="1">
        <f t="array" ref="R2611">_xlfn.IFS(Table1[[#This Row],[Asset Class]]&lt;&gt;"Local","y",R$11=$E2611,"y",Table1[[#This Row],[Asset Class]]="Local","")</f>
        <v>y</v>
      </c>
      <c r="S2611" s="341" t="str" cm="1">
        <f t="array" ref="S2611">_xlfn.IFS(Table1[[#This Row],[Asset Class]]&lt;&gt;"Local","y",S$11=$E2611,"y",Table1[[#This Row],[Asset Class]]="Local","")</f>
        <v>y</v>
      </c>
      <c r="T2611" s="50"/>
      <c r="U2611" s="95">
        <f>IF(Table1[[#This Row],[Asset Class]]&lt;&gt;"Local",0.25,IF(P2611="y",1,""))</f>
        <v>0.25</v>
      </c>
      <c r="V2611" s="415">
        <f>IF(Table1[[#This Row],[Asset Class]]&lt;&gt;"Local",0.25,IF(Q2611="y",1,""))</f>
        <v>0.25</v>
      </c>
      <c r="W2611" s="415">
        <f>IF(Table1[[#This Row],[Asset Class]]&lt;&gt;"Local",0.25,IF(R2611="y",1,""))</f>
        <v>0.25</v>
      </c>
      <c r="X2611" s="415">
        <f>IF(Table1[[#This Row],[Asset Class]]&lt;&gt;"Local",0.25,IF(S2611="y",1,""))</f>
        <v>0.25</v>
      </c>
      <c r="Y2611" s="95">
        <f t="shared" si="240"/>
        <v>1</v>
      </c>
      <c r="Z2611" s="50"/>
      <c r="AA2611" s="257">
        <f t="shared" si="241"/>
        <v>596006</v>
      </c>
      <c r="AB2611" s="258">
        <f t="shared" si="242"/>
        <v>596006</v>
      </c>
      <c r="AC2611" s="258">
        <f t="shared" si="243"/>
        <v>596006</v>
      </c>
      <c r="AD2611" s="258">
        <f t="shared" si="244"/>
        <v>596006</v>
      </c>
      <c r="AE2611" s="259">
        <f t="shared" si="245"/>
        <v>2384024</v>
      </c>
    </row>
    <row r="2612" spans="1:31">
      <c r="A2612" s="26"/>
      <c r="B2612" s="210" t="s">
        <v>4599</v>
      </c>
      <c r="C2612" s="211" t="s">
        <v>4600</v>
      </c>
      <c r="D2612" s="211" t="s">
        <v>111</v>
      </c>
      <c r="E2612" s="211" t="s">
        <v>114</v>
      </c>
      <c r="F2612" s="241" t="s">
        <v>103</v>
      </c>
      <c r="G2612" s="357">
        <v>0.5</v>
      </c>
      <c r="H2612" s="360">
        <v>5785.4444088873452</v>
      </c>
      <c r="I2612" s="365">
        <v>77.371645491830151</v>
      </c>
      <c r="J2612" s="332">
        <f>Table1[[#This Row],[Embellishment Area (m2)]]*Table1[[#This Row],[Construction Unit Rate ($/m)]]*Table1[[#This Row],[Embellishment Area Factor]]</f>
        <v>223814.67690856126</v>
      </c>
      <c r="K2612" s="246">
        <v>0</v>
      </c>
      <c r="L2612" s="337">
        <v>51.919695325664051</v>
      </c>
      <c r="M2612" s="88">
        <f>Table1[[#This Row],[Size of land (m2)]]*Table1[[#This Row],[Land Unit Rate ($/m2)]]</f>
        <v>0</v>
      </c>
      <c r="N2612" s="244">
        <v>2021</v>
      </c>
      <c r="O2612" s="88">
        <f>ROUND(IF(Table1[[#This Row],[Valuation Year]]=2016,(Table1[[#This Row],[Total Construction Cost ($)]]+Table1[[#This Row],[Land Value]])*('General Input Sheet'!$G$38/'General Input Sheet'!$G$43),Table1[[#This Row],[Total Construction Cost ($)]]+Table1[[#This Row],[Land Value]]),0)</f>
        <v>223815</v>
      </c>
      <c r="P2612" s="123" t="str" cm="1">
        <f t="array" ref="P2612">_xlfn.IFS(Table1[[#This Row],[Asset Class]]&lt;&gt;"Local","y",P$11=$E2612,"y",Table1[[#This Row],[Asset Class]]="Local","")</f>
        <v/>
      </c>
      <c r="Q2612" s="86" t="str" cm="1">
        <f t="array" ref="Q2612">_xlfn.IFS(Table1[[#This Row],[Asset Class]]&lt;&gt;"Local","y",Q$11=$E2612,"y",Table1[[#This Row],[Asset Class]]="Local","")</f>
        <v/>
      </c>
      <c r="R2612" s="86" t="str" cm="1">
        <f t="array" ref="R2612">_xlfn.IFS(Table1[[#This Row],[Asset Class]]&lt;&gt;"Local","y",R$11=$E2612,"y",Table1[[#This Row],[Asset Class]]="Local","")</f>
        <v/>
      </c>
      <c r="S2612" s="341" t="str" cm="1">
        <f t="array" ref="S2612">_xlfn.IFS(Table1[[#This Row],[Asset Class]]&lt;&gt;"Local","y",S$11=$E2612,"y",Table1[[#This Row],[Asset Class]]="Local","")</f>
        <v>y</v>
      </c>
      <c r="T2612" s="50"/>
      <c r="U2612" s="95" t="str">
        <f>IF(Table1[[#This Row],[Asset Class]]&lt;&gt;"Local",0.25,IF(P2612="y",1,""))</f>
        <v/>
      </c>
      <c r="V2612" s="415" t="str">
        <f>IF(Table1[[#This Row],[Asset Class]]&lt;&gt;"Local",0.25,IF(Q2612="y",1,""))</f>
        <v/>
      </c>
      <c r="W2612" s="415" t="str">
        <f>IF(Table1[[#This Row],[Asset Class]]&lt;&gt;"Local",0.25,IF(R2612="y",1,""))</f>
        <v/>
      </c>
      <c r="X2612" s="415">
        <f>IF(Table1[[#This Row],[Asset Class]]&lt;&gt;"Local",0.25,IF(S2612="y",1,""))</f>
        <v>1</v>
      </c>
      <c r="Y2612" s="95">
        <f t="shared" si="240"/>
        <v>1</v>
      </c>
      <c r="Z2612" s="50"/>
      <c r="AA2612" s="257" t="str">
        <f t="shared" si="241"/>
        <v/>
      </c>
      <c r="AB2612" s="258" t="str">
        <f t="shared" si="242"/>
        <v/>
      </c>
      <c r="AC2612" s="258" t="str">
        <f t="shared" si="243"/>
        <v/>
      </c>
      <c r="AD2612" s="258">
        <f t="shared" si="244"/>
        <v>223815</v>
      </c>
      <c r="AE2612" s="259">
        <f t="shared" si="245"/>
        <v>223815</v>
      </c>
    </row>
    <row r="2613" spans="1:31">
      <c r="A2613" s="26"/>
      <c r="B2613" s="210" t="s">
        <v>4601</v>
      </c>
      <c r="C2613" s="211" t="s">
        <v>4602</v>
      </c>
      <c r="D2613" s="211" t="s">
        <v>111</v>
      </c>
      <c r="E2613" s="211" t="s">
        <v>107</v>
      </c>
      <c r="F2613" s="241" t="s">
        <v>108</v>
      </c>
      <c r="G2613" s="357">
        <v>0.5</v>
      </c>
      <c r="H2613" s="360">
        <v>2158.3450797573296</v>
      </c>
      <c r="I2613" s="365">
        <v>111.62041035606889</v>
      </c>
      <c r="J2613" s="332">
        <f>Table1[[#This Row],[Embellishment Area (m2)]]*Table1[[#This Row],[Construction Unit Rate ($/m)]]*Table1[[#This Row],[Embellishment Area Factor]]</f>
        <v>120457.68174625769</v>
      </c>
      <c r="K2613" s="246">
        <v>4316.6901595146592</v>
      </c>
      <c r="L2613" s="337">
        <v>66.125722619436161</v>
      </c>
      <c r="M2613" s="88">
        <f>Table1[[#This Row],[Size of land (m2)]]*Table1[[#This Row],[Land Unit Rate ($/m2)]]</f>
        <v>285444.256122116</v>
      </c>
      <c r="N2613" s="244">
        <v>2021</v>
      </c>
      <c r="O2613" s="88">
        <f>ROUND(IF(Table1[[#This Row],[Valuation Year]]=2016,(Table1[[#This Row],[Total Construction Cost ($)]]+Table1[[#This Row],[Land Value]])*('General Input Sheet'!$G$38/'General Input Sheet'!$G$43),Table1[[#This Row],[Total Construction Cost ($)]]+Table1[[#This Row],[Land Value]]),0)</f>
        <v>405902</v>
      </c>
      <c r="P2613" s="123" t="str" cm="1">
        <f t="array" ref="P2613">_xlfn.IFS(Table1[[#This Row],[Asset Class]]&lt;&gt;"Local","y",P$11=$E2613,"y",Table1[[#This Row],[Asset Class]]="Local","")</f>
        <v>y</v>
      </c>
      <c r="Q2613" s="86" t="str" cm="1">
        <f t="array" ref="Q2613">_xlfn.IFS(Table1[[#This Row],[Asset Class]]&lt;&gt;"Local","y",Q$11=$E2613,"y",Table1[[#This Row],[Asset Class]]="Local","")</f>
        <v/>
      </c>
      <c r="R2613" s="86" t="str" cm="1">
        <f t="array" ref="R2613">_xlfn.IFS(Table1[[#This Row],[Asset Class]]&lt;&gt;"Local","y",R$11=$E2613,"y",Table1[[#This Row],[Asset Class]]="Local","")</f>
        <v/>
      </c>
      <c r="S2613" s="341" t="str" cm="1">
        <f t="array" ref="S2613">_xlfn.IFS(Table1[[#This Row],[Asset Class]]&lt;&gt;"Local","y",S$11=$E2613,"y",Table1[[#This Row],[Asset Class]]="Local","")</f>
        <v/>
      </c>
      <c r="T2613" s="50"/>
      <c r="U2613" s="95">
        <f>IF(Table1[[#This Row],[Asset Class]]&lt;&gt;"Local",0.25,IF(P2613="y",1,""))</f>
        <v>1</v>
      </c>
      <c r="V2613" s="415" t="str">
        <f>IF(Table1[[#This Row],[Asset Class]]&lt;&gt;"Local",0.25,IF(Q2613="y",1,""))</f>
        <v/>
      </c>
      <c r="W2613" s="415" t="str">
        <f>IF(Table1[[#This Row],[Asset Class]]&lt;&gt;"Local",0.25,IF(R2613="y",1,""))</f>
        <v/>
      </c>
      <c r="X2613" s="415" t="str">
        <f>IF(Table1[[#This Row],[Asset Class]]&lt;&gt;"Local",0.25,IF(S2613="y",1,""))</f>
        <v/>
      </c>
      <c r="Y2613" s="95">
        <f t="shared" si="240"/>
        <v>1</v>
      </c>
      <c r="Z2613" s="50"/>
      <c r="AA2613" s="257">
        <f t="shared" si="241"/>
        <v>405902</v>
      </c>
      <c r="AB2613" s="258" t="str">
        <f t="shared" si="242"/>
        <v/>
      </c>
      <c r="AC2613" s="258" t="str">
        <f t="shared" si="243"/>
        <v/>
      </c>
      <c r="AD2613" s="258" t="str">
        <f t="shared" si="244"/>
        <v/>
      </c>
      <c r="AE2613" s="259">
        <f t="shared" si="245"/>
        <v>405902</v>
      </c>
    </row>
    <row r="2614" spans="1:31">
      <c r="A2614" s="26"/>
      <c r="B2614" s="210" t="s">
        <v>4603</v>
      </c>
      <c r="C2614" s="211" t="s">
        <v>4604</v>
      </c>
      <c r="D2614" s="211" t="s">
        <v>106</v>
      </c>
      <c r="E2614" s="211" t="s">
        <v>107</v>
      </c>
      <c r="F2614" s="241" t="s">
        <v>103</v>
      </c>
      <c r="G2614" s="357">
        <v>0.5</v>
      </c>
      <c r="H2614" s="360">
        <v>20007.420997176585</v>
      </c>
      <c r="I2614" s="365">
        <v>295.91815694928124</v>
      </c>
      <c r="J2614" s="332">
        <f>Table1[[#This Row],[Embellishment Area (m2)]]*Table1[[#This Row],[Construction Unit Rate ($/m)]]*Table1[[#This Row],[Embellishment Area Factor]]</f>
        <v>2960279.5733964229</v>
      </c>
      <c r="K2614" s="246">
        <v>40014.84199435317</v>
      </c>
      <c r="L2614" s="337">
        <v>157.26221918381682</v>
      </c>
      <c r="M2614" s="88">
        <f>Table1[[#This Row],[Size of land (m2)]]*Table1[[#This Row],[Land Unit Rate ($/m2)]]</f>
        <v>6292822.8523217663</v>
      </c>
      <c r="N2614" s="244">
        <v>2021</v>
      </c>
      <c r="O2614" s="88">
        <f>ROUND(IF(Table1[[#This Row],[Valuation Year]]=2016,(Table1[[#This Row],[Total Construction Cost ($)]]+Table1[[#This Row],[Land Value]])*('General Input Sheet'!$G$38/'General Input Sheet'!$G$43),Table1[[#This Row],[Total Construction Cost ($)]]+Table1[[#This Row],[Land Value]]),0)</f>
        <v>9253102</v>
      </c>
      <c r="P2614" s="123" t="str" cm="1">
        <f t="array" ref="P2614">_xlfn.IFS(Table1[[#This Row],[Asset Class]]&lt;&gt;"Local","y",P$11=$E2614,"y",Table1[[#This Row],[Asset Class]]="Local","")</f>
        <v>y</v>
      </c>
      <c r="Q2614" s="86" t="str" cm="1">
        <f t="array" ref="Q2614">_xlfn.IFS(Table1[[#This Row],[Asset Class]]&lt;&gt;"Local","y",Q$11=$E2614,"y",Table1[[#This Row],[Asset Class]]="Local","")</f>
        <v>y</v>
      </c>
      <c r="R2614" s="86" t="str" cm="1">
        <f t="array" ref="R2614">_xlfn.IFS(Table1[[#This Row],[Asset Class]]&lt;&gt;"Local","y",R$11=$E2614,"y",Table1[[#This Row],[Asset Class]]="Local","")</f>
        <v>y</v>
      </c>
      <c r="S2614" s="341" t="str" cm="1">
        <f t="array" ref="S2614">_xlfn.IFS(Table1[[#This Row],[Asset Class]]&lt;&gt;"Local","y",S$11=$E2614,"y",Table1[[#This Row],[Asset Class]]="Local","")</f>
        <v>y</v>
      </c>
      <c r="T2614" s="50"/>
      <c r="U2614" s="95">
        <f>IF(Table1[[#This Row],[Asset Class]]&lt;&gt;"Local",0.25,IF(P2614="y",1,""))</f>
        <v>0.25</v>
      </c>
      <c r="V2614" s="415">
        <f>IF(Table1[[#This Row],[Asset Class]]&lt;&gt;"Local",0.25,IF(Q2614="y",1,""))</f>
        <v>0.25</v>
      </c>
      <c r="W2614" s="415">
        <f>IF(Table1[[#This Row],[Asset Class]]&lt;&gt;"Local",0.25,IF(R2614="y",1,""))</f>
        <v>0.25</v>
      </c>
      <c r="X2614" s="415">
        <f>IF(Table1[[#This Row],[Asset Class]]&lt;&gt;"Local",0.25,IF(S2614="y",1,""))</f>
        <v>0.25</v>
      </c>
      <c r="Y2614" s="95">
        <f t="shared" si="240"/>
        <v>1</v>
      </c>
      <c r="Z2614" s="50"/>
      <c r="AA2614" s="257">
        <f t="shared" si="241"/>
        <v>2313275.5</v>
      </c>
      <c r="AB2614" s="258">
        <f t="shared" si="242"/>
        <v>2313275.5</v>
      </c>
      <c r="AC2614" s="258">
        <f t="shared" si="243"/>
        <v>2313275.5</v>
      </c>
      <c r="AD2614" s="258">
        <f t="shared" si="244"/>
        <v>2313275.5</v>
      </c>
      <c r="AE2614" s="259">
        <f t="shared" si="245"/>
        <v>9253102</v>
      </c>
    </row>
    <row r="2615" spans="1:31">
      <c r="A2615" s="26"/>
      <c r="B2615" s="210" t="s">
        <v>4603</v>
      </c>
      <c r="C2615" s="211" t="s">
        <v>4605</v>
      </c>
      <c r="D2615" s="211" t="s">
        <v>106</v>
      </c>
      <c r="E2615" s="211" t="s">
        <v>107</v>
      </c>
      <c r="F2615" s="241" t="s">
        <v>136</v>
      </c>
      <c r="G2615" s="357">
        <v>0.5</v>
      </c>
      <c r="H2615" s="360">
        <v>25803.397819786183</v>
      </c>
      <c r="I2615" s="365">
        <v>295.91815694928124</v>
      </c>
      <c r="J2615" s="332">
        <f>Table1[[#This Row],[Embellishment Area (m2)]]*Table1[[#This Row],[Construction Unit Rate ($/m)]]*Table1[[#This Row],[Embellishment Area Factor]]</f>
        <v>3817846.9629301145</v>
      </c>
      <c r="K2615" s="246">
        <v>51606.795639572367</v>
      </c>
      <c r="L2615" s="337">
        <v>157.26221918381682</v>
      </c>
      <c r="M2615" s="88">
        <f>Table1[[#This Row],[Size of land (m2)]]*Table1[[#This Row],[Land Unit Rate ($/m2)]]</f>
        <v>8115799.2072448721</v>
      </c>
      <c r="N2615" s="244">
        <v>2021</v>
      </c>
      <c r="O2615" s="88">
        <f>ROUND(IF(Table1[[#This Row],[Valuation Year]]=2016,(Table1[[#This Row],[Total Construction Cost ($)]]+Table1[[#This Row],[Land Value]])*('General Input Sheet'!$G$38/'General Input Sheet'!$G$43),Table1[[#This Row],[Total Construction Cost ($)]]+Table1[[#This Row],[Land Value]]),0)</f>
        <v>11933646</v>
      </c>
      <c r="P2615" s="123" t="str" cm="1">
        <f t="array" ref="P2615">_xlfn.IFS(Table1[[#This Row],[Asset Class]]&lt;&gt;"Local","y",P$11=$E2615,"y",Table1[[#This Row],[Asset Class]]="Local","")</f>
        <v>y</v>
      </c>
      <c r="Q2615" s="86" t="str" cm="1">
        <f t="array" ref="Q2615">_xlfn.IFS(Table1[[#This Row],[Asset Class]]&lt;&gt;"Local","y",Q$11=$E2615,"y",Table1[[#This Row],[Asset Class]]="Local","")</f>
        <v>y</v>
      </c>
      <c r="R2615" s="86" t="str" cm="1">
        <f t="array" ref="R2615">_xlfn.IFS(Table1[[#This Row],[Asset Class]]&lt;&gt;"Local","y",R$11=$E2615,"y",Table1[[#This Row],[Asset Class]]="Local","")</f>
        <v>y</v>
      </c>
      <c r="S2615" s="341" t="str" cm="1">
        <f t="array" ref="S2615">_xlfn.IFS(Table1[[#This Row],[Asset Class]]&lt;&gt;"Local","y",S$11=$E2615,"y",Table1[[#This Row],[Asset Class]]="Local","")</f>
        <v>y</v>
      </c>
      <c r="T2615" s="50"/>
      <c r="U2615" s="95">
        <f>IF(Table1[[#This Row],[Asset Class]]&lt;&gt;"Local",0.25,IF(P2615="y",1,""))</f>
        <v>0.25</v>
      </c>
      <c r="V2615" s="415">
        <f>IF(Table1[[#This Row],[Asset Class]]&lt;&gt;"Local",0.25,IF(Q2615="y",1,""))</f>
        <v>0.25</v>
      </c>
      <c r="W2615" s="415">
        <f>IF(Table1[[#This Row],[Asset Class]]&lt;&gt;"Local",0.25,IF(R2615="y",1,""))</f>
        <v>0.25</v>
      </c>
      <c r="X2615" s="415">
        <f>IF(Table1[[#This Row],[Asset Class]]&lt;&gt;"Local",0.25,IF(S2615="y",1,""))</f>
        <v>0.25</v>
      </c>
      <c r="Y2615" s="95">
        <f t="shared" si="240"/>
        <v>1</v>
      </c>
      <c r="Z2615" s="50"/>
      <c r="AA2615" s="257">
        <f t="shared" si="241"/>
        <v>2983411.5</v>
      </c>
      <c r="AB2615" s="258">
        <f t="shared" si="242"/>
        <v>2983411.5</v>
      </c>
      <c r="AC2615" s="258">
        <f t="shared" si="243"/>
        <v>2983411.5</v>
      </c>
      <c r="AD2615" s="258">
        <f t="shared" si="244"/>
        <v>2983411.5</v>
      </c>
      <c r="AE2615" s="259">
        <f t="shared" si="245"/>
        <v>11933646</v>
      </c>
    </row>
    <row r="2616" spans="1:31">
      <c r="A2616" s="26"/>
      <c r="B2616" s="210" t="s">
        <v>4606</v>
      </c>
      <c r="C2616" s="211" t="s">
        <v>4607</v>
      </c>
      <c r="D2616" s="211" t="s">
        <v>111</v>
      </c>
      <c r="E2616" s="211" t="s">
        <v>114</v>
      </c>
      <c r="F2616" s="241" t="s">
        <v>108</v>
      </c>
      <c r="G2616" s="357">
        <v>0.5</v>
      </c>
      <c r="H2616" s="360">
        <v>302.6966466372217</v>
      </c>
      <c r="I2616" s="365">
        <v>77.371645491830151</v>
      </c>
      <c r="J2616" s="332">
        <f>Table1[[#This Row],[Embellishment Area (m2)]]*Table1[[#This Row],[Construction Unit Rate ($/m)]]*Table1[[#This Row],[Embellishment Area Factor]]</f>
        <v>11710.068817590449</v>
      </c>
      <c r="K2616" s="246">
        <v>0</v>
      </c>
      <c r="L2616" s="337">
        <v>51.919695325664051</v>
      </c>
      <c r="M2616" s="88">
        <f>Table1[[#This Row],[Size of land (m2)]]*Table1[[#This Row],[Land Unit Rate ($/m2)]]</f>
        <v>0</v>
      </c>
      <c r="N2616" s="244">
        <v>2021</v>
      </c>
      <c r="O2616" s="88">
        <f>ROUND(IF(Table1[[#This Row],[Valuation Year]]=2016,(Table1[[#This Row],[Total Construction Cost ($)]]+Table1[[#This Row],[Land Value]])*('General Input Sheet'!$G$38/'General Input Sheet'!$G$43),Table1[[#This Row],[Total Construction Cost ($)]]+Table1[[#This Row],[Land Value]]),0)</f>
        <v>11710</v>
      </c>
      <c r="P2616" s="123" t="str" cm="1">
        <f t="array" ref="P2616">_xlfn.IFS(Table1[[#This Row],[Asset Class]]&lt;&gt;"Local","y",P$11=$E2616,"y",Table1[[#This Row],[Asset Class]]="Local","")</f>
        <v/>
      </c>
      <c r="Q2616" s="86" t="str" cm="1">
        <f t="array" ref="Q2616">_xlfn.IFS(Table1[[#This Row],[Asset Class]]&lt;&gt;"Local","y",Q$11=$E2616,"y",Table1[[#This Row],[Asset Class]]="Local","")</f>
        <v/>
      </c>
      <c r="R2616" s="86" t="str" cm="1">
        <f t="array" ref="R2616">_xlfn.IFS(Table1[[#This Row],[Asset Class]]&lt;&gt;"Local","y",R$11=$E2616,"y",Table1[[#This Row],[Asset Class]]="Local","")</f>
        <v/>
      </c>
      <c r="S2616" s="341" t="str" cm="1">
        <f t="array" ref="S2616">_xlfn.IFS(Table1[[#This Row],[Asset Class]]&lt;&gt;"Local","y",S$11=$E2616,"y",Table1[[#This Row],[Asset Class]]="Local","")</f>
        <v>y</v>
      </c>
      <c r="T2616" s="50"/>
      <c r="U2616" s="95" t="str">
        <f>IF(Table1[[#This Row],[Asset Class]]&lt;&gt;"Local",0.25,IF(P2616="y",1,""))</f>
        <v/>
      </c>
      <c r="V2616" s="415" t="str">
        <f>IF(Table1[[#This Row],[Asset Class]]&lt;&gt;"Local",0.25,IF(Q2616="y",1,""))</f>
        <v/>
      </c>
      <c r="W2616" s="415" t="str">
        <f>IF(Table1[[#This Row],[Asset Class]]&lt;&gt;"Local",0.25,IF(R2616="y",1,""))</f>
        <v/>
      </c>
      <c r="X2616" s="415">
        <f>IF(Table1[[#This Row],[Asset Class]]&lt;&gt;"Local",0.25,IF(S2616="y",1,""))</f>
        <v>1</v>
      </c>
      <c r="Y2616" s="95">
        <f t="shared" si="240"/>
        <v>1</v>
      </c>
      <c r="Z2616" s="50"/>
      <c r="AA2616" s="257" t="str">
        <f t="shared" si="241"/>
        <v/>
      </c>
      <c r="AB2616" s="258" t="str">
        <f t="shared" si="242"/>
        <v/>
      </c>
      <c r="AC2616" s="258" t="str">
        <f t="shared" si="243"/>
        <v/>
      </c>
      <c r="AD2616" s="258">
        <f t="shared" si="244"/>
        <v>11710</v>
      </c>
      <c r="AE2616" s="259">
        <f t="shared" si="245"/>
        <v>11710</v>
      </c>
    </row>
    <row r="2617" spans="1:31">
      <c r="A2617" s="26"/>
      <c r="B2617" s="210" t="s">
        <v>4608</v>
      </c>
      <c r="C2617" s="211" t="s">
        <v>4609</v>
      </c>
      <c r="D2617" s="211" t="s">
        <v>111</v>
      </c>
      <c r="E2617" s="211" t="s">
        <v>102</v>
      </c>
      <c r="F2617" s="241" t="s">
        <v>103</v>
      </c>
      <c r="G2617" s="357">
        <v>0.5</v>
      </c>
      <c r="H2617" s="360">
        <v>3506.5719939620417</v>
      </c>
      <c r="I2617" s="365">
        <v>143.96305955739601</v>
      </c>
      <c r="J2617" s="332">
        <f>Table1[[#This Row],[Embellishment Area (m2)]]*Table1[[#This Row],[Construction Unit Rate ($/m)]]*Table1[[#This Row],[Embellishment Area Factor]]</f>
        <v>252408.41640452715</v>
      </c>
      <c r="K2617" s="246">
        <v>0</v>
      </c>
      <c r="L2617" s="337">
        <v>39.027494808321961</v>
      </c>
      <c r="M2617" s="88">
        <f>Table1[[#This Row],[Size of land (m2)]]*Table1[[#This Row],[Land Unit Rate ($/m2)]]</f>
        <v>0</v>
      </c>
      <c r="N2617" s="244">
        <v>2021</v>
      </c>
      <c r="O2617" s="88">
        <f>ROUND(IF(Table1[[#This Row],[Valuation Year]]=2016,(Table1[[#This Row],[Total Construction Cost ($)]]+Table1[[#This Row],[Land Value]])*('General Input Sheet'!$G$38/'General Input Sheet'!$G$43),Table1[[#This Row],[Total Construction Cost ($)]]+Table1[[#This Row],[Land Value]]),0)</f>
        <v>252408</v>
      </c>
      <c r="P2617" s="123" t="str" cm="1">
        <f t="array" ref="P2617">_xlfn.IFS(Table1[[#This Row],[Asset Class]]&lt;&gt;"Local","y",P$11=$E2617,"y",Table1[[#This Row],[Asset Class]]="Local","")</f>
        <v/>
      </c>
      <c r="Q2617" s="86" t="str" cm="1">
        <f t="array" ref="Q2617">_xlfn.IFS(Table1[[#This Row],[Asset Class]]&lt;&gt;"Local","y",Q$11=$E2617,"y",Table1[[#This Row],[Asset Class]]="Local","")</f>
        <v/>
      </c>
      <c r="R2617" s="86" t="str" cm="1">
        <f t="array" ref="R2617">_xlfn.IFS(Table1[[#This Row],[Asset Class]]&lt;&gt;"Local","y",R$11=$E2617,"y",Table1[[#This Row],[Asset Class]]="Local","")</f>
        <v>y</v>
      </c>
      <c r="S2617" s="341" t="str" cm="1">
        <f t="array" ref="S2617">_xlfn.IFS(Table1[[#This Row],[Asset Class]]&lt;&gt;"Local","y",S$11=$E2617,"y",Table1[[#This Row],[Asset Class]]="Local","")</f>
        <v/>
      </c>
      <c r="T2617" s="50"/>
      <c r="U2617" s="95" t="str">
        <f>IF(Table1[[#This Row],[Asset Class]]&lt;&gt;"Local",0.25,IF(P2617="y",1,""))</f>
        <v/>
      </c>
      <c r="V2617" s="415" t="str">
        <f>IF(Table1[[#This Row],[Asset Class]]&lt;&gt;"Local",0.25,IF(Q2617="y",1,""))</f>
        <v/>
      </c>
      <c r="W2617" s="415">
        <f>IF(Table1[[#This Row],[Asset Class]]&lt;&gt;"Local",0.25,IF(R2617="y",1,""))</f>
        <v>1</v>
      </c>
      <c r="X2617" s="415" t="str">
        <f>IF(Table1[[#This Row],[Asset Class]]&lt;&gt;"Local",0.25,IF(S2617="y",1,""))</f>
        <v/>
      </c>
      <c r="Y2617" s="95">
        <f t="shared" ref="Y2617:Y2680" si="246">SUM(U2617:X2617)</f>
        <v>1</v>
      </c>
      <c r="Z2617" s="50"/>
      <c r="AA2617" s="257" t="str">
        <f t="shared" ref="AA2617:AA2680" si="247">IF(U2617="","",(U2617/$Y2617)*$O2617)</f>
        <v/>
      </c>
      <c r="AB2617" s="258" t="str">
        <f t="shared" ref="AB2617:AB2680" si="248">IF(V2617="","",(V2617/$Y2617)*$O2617)</f>
        <v/>
      </c>
      <c r="AC2617" s="258">
        <f t="shared" ref="AC2617:AC2680" si="249">IF(W2617="","",(W2617/$Y2617)*$O2617)</f>
        <v>252408</v>
      </c>
      <c r="AD2617" s="258" t="str">
        <f t="shared" ref="AD2617:AD2680" si="250">IF(X2617="","",(X2617/$Y2617)*$O2617)</f>
        <v/>
      </c>
      <c r="AE2617" s="259">
        <f t="shared" ref="AE2617:AE2680" si="251">SUM(AA2617:AD2617)</f>
        <v>252408</v>
      </c>
    </row>
    <row r="2618" spans="1:31">
      <c r="A2618" s="26"/>
      <c r="B2618" s="210" t="s">
        <v>4610</v>
      </c>
      <c r="C2618" s="211" t="s">
        <v>4611</v>
      </c>
      <c r="D2618" s="211" t="s">
        <v>111</v>
      </c>
      <c r="E2618" s="211" t="s">
        <v>102</v>
      </c>
      <c r="F2618" s="241" t="s">
        <v>103</v>
      </c>
      <c r="G2618" s="357">
        <v>0.5</v>
      </c>
      <c r="H2618" s="360">
        <v>6116.3677682391453</v>
      </c>
      <c r="I2618" s="365">
        <v>143.96305955739601</v>
      </c>
      <c r="J2618" s="332">
        <f>Table1[[#This Row],[Embellishment Area (m2)]]*Table1[[#This Row],[Construction Unit Rate ($/m)]]*Table1[[#This Row],[Embellishment Area Factor]]</f>
        <v>440265.50864697469</v>
      </c>
      <c r="K2618" s="246">
        <v>0</v>
      </c>
      <c r="L2618" s="337">
        <v>39.027494808321961</v>
      </c>
      <c r="M2618" s="88">
        <f>Table1[[#This Row],[Size of land (m2)]]*Table1[[#This Row],[Land Unit Rate ($/m2)]]</f>
        <v>0</v>
      </c>
      <c r="N2618" s="244">
        <v>2021</v>
      </c>
      <c r="O2618" s="88">
        <f>ROUND(IF(Table1[[#This Row],[Valuation Year]]=2016,(Table1[[#This Row],[Total Construction Cost ($)]]+Table1[[#This Row],[Land Value]])*('General Input Sheet'!$G$38/'General Input Sheet'!$G$43),Table1[[#This Row],[Total Construction Cost ($)]]+Table1[[#This Row],[Land Value]]),0)</f>
        <v>440266</v>
      </c>
      <c r="P2618" s="123" t="str" cm="1">
        <f t="array" ref="P2618">_xlfn.IFS(Table1[[#This Row],[Asset Class]]&lt;&gt;"Local","y",P$11=$E2618,"y",Table1[[#This Row],[Asset Class]]="Local","")</f>
        <v/>
      </c>
      <c r="Q2618" s="86" t="str" cm="1">
        <f t="array" ref="Q2618">_xlfn.IFS(Table1[[#This Row],[Asset Class]]&lt;&gt;"Local","y",Q$11=$E2618,"y",Table1[[#This Row],[Asset Class]]="Local","")</f>
        <v/>
      </c>
      <c r="R2618" s="86" t="str" cm="1">
        <f t="array" ref="R2618">_xlfn.IFS(Table1[[#This Row],[Asset Class]]&lt;&gt;"Local","y",R$11=$E2618,"y",Table1[[#This Row],[Asset Class]]="Local","")</f>
        <v>y</v>
      </c>
      <c r="S2618" s="341" t="str" cm="1">
        <f t="array" ref="S2618">_xlfn.IFS(Table1[[#This Row],[Asset Class]]&lt;&gt;"Local","y",S$11=$E2618,"y",Table1[[#This Row],[Asset Class]]="Local","")</f>
        <v/>
      </c>
      <c r="T2618" s="50"/>
      <c r="U2618" s="95" t="str">
        <f>IF(Table1[[#This Row],[Asset Class]]&lt;&gt;"Local",0.25,IF(P2618="y",1,""))</f>
        <v/>
      </c>
      <c r="V2618" s="415" t="str">
        <f>IF(Table1[[#This Row],[Asset Class]]&lt;&gt;"Local",0.25,IF(Q2618="y",1,""))</f>
        <v/>
      </c>
      <c r="W2618" s="415">
        <f>IF(Table1[[#This Row],[Asset Class]]&lt;&gt;"Local",0.25,IF(R2618="y",1,""))</f>
        <v>1</v>
      </c>
      <c r="X2618" s="415" t="str">
        <f>IF(Table1[[#This Row],[Asset Class]]&lt;&gt;"Local",0.25,IF(S2618="y",1,""))</f>
        <v/>
      </c>
      <c r="Y2618" s="95">
        <f t="shared" si="246"/>
        <v>1</v>
      </c>
      <c r="Z2618" s="50"/>
      <c r="AA2618" s="257" t="str">
        <f t="shared" si="247"/>
        <v/>
      </c>
      <c r="AB2618" s="258" t="str">
        <f t="shared" si="248"/>
        <v/>
      </c>
      <c r="AC2618" s="258">
        <f t="shared" si="249"/>
        <v>440266</v>
      </c>
      <c r="AD2618" s="258" t="str">
        <f t="shared" si="250"/>
        <v/>
      </c>
      <c r="AE2618" s="259">
        <f t="shared" si="251"/>
        <v>440266</v>
      </c>
    </row>
    <row r="2619" spans="1:31">
      <c r="A2619" s="26"/>
      <c r="B2619" s="210" t="s">
        <v>4612</v>
      </c>
      <c r="C2619" s="211" t="s">
        <v>4613</v>
      </c>
      <c r="D2619" s="211" t="s">
        <v>111</v>
      </c>
      <c r="E2619" s="211" t="s">
        <v>107</v>
      </c>
      <c r="F2619" s="241" t="s">
        <v>103</v>
      </c>
      <c r="G2619" s="357">
        <v>0.5</v>
      </c>
      <c r="H2619" s="360">
        <v>4247.1835784038476</v>
      </c>
      <c r="I2619" s="365">
        <v>111.62041035606889</v>
      </c>
      <c r="J2619" s="332">
        <f>Table1[[#This Row],[Embellishment Area (m2)]]*Table1[[#This Row],[Construction Unit Rate ($/m)]]*Table1[[#This Row],[Embellishment Area Factor]]</f>
        <v>237036.18693949727</v>
      </c>
      <c r="K2619" s="246">
        <v>0</v>
      </c>
      <c r="L2619" s="337">
        <v>66.125722619436161</v>
      </c>
      <c r="M2619" s="88">
        <f>Table1[[#This Row],[Size of land (m2)]]*Table1[[#This Row],[Land Unit Rate ($/m2)]]</f>
        <v>0</v>
      </c>
      <c r="N2619" s="244">
        <v>2021</v>
      </c>
      <c r="O2619" s="88">
        <f>ROUND(IF(Table1[[#This Row],[Valuation Year]]=2016,(Table1[[#This Row],[Total Construction Cost ($)]]+Table1[[#This Row],[Land Value]])*('General Input Sheet'!$G$38/'General Input Sheet'!$G$43),Table1[[#This Row],[Total Construction Cost ($)]]+Table1[[#This Row],[Land Value]]),0)</f>
        <v>237036</v>
      </c>
      <c r="P2619" s="123" t="str" cm="1">
        <f t="array" ref="P2619">_xlfn.IFS(Table1[[#This Row],[Asset Class]]&lt;&gt;"Local","y",P$11=$E2619,"y",Table1[[#This Row],[Asset Class]]="Local","")</f>
        <v>y</v>
      </c>
      <c r="Q2619" s="86" t="str" cm="1">
        <f t="array" ref="Q2619">_xlfn.IFS(Table1[[#This Row],[Asset Class]]&lt;&gt;"Local","y",Q$11=$E2619,"y",Table1[[#This Row],[Asset Class]]="Local","")</f>
        <v/>
      </c>
      <c r="R2619" s="86" t="str" cm="1">
        <f t="array" ref="R2619">_xlfn.IFS(Table1[[#This Row],[Asset Class]]&lt;&gt;"Local","y",R$11=$E2619,"y",Table1[[#This Row],[Asset Class]]="Local","")</f>
        <v/>
      </c>
      <c r="S2619" s="341" t="str" cm="1">
        <f t="array" ref="S2619">_xlfn.IFS(Table1[[#This Row],[Asset Class]]&lt;&gt;"Local","y",S$11=$E2619,"y",Table1[[#This Row],[Asset Class]]="Local","")</f>
        <v/>
      </c>
      <c r="T2619" s="50"/>
      <c r="U2619" s="95">
        <f>IF(Table1[[#This Row],[Asset Class]]&lt;&gt;"Local",0.25,IF(P2619="y",1,""))</f>
        <v>1</v>
      </c>
      <c r="V2619" s="415" t="str">
        <f>IF(Table1[[#This Row],[Asset Class]]&lt;&gt;"Local",0.25,IF(Q2619="y",1,""))</f>
        <v/>
      </c>
      <c r="W2619" s="415" t="str">
        <f>IF(Table1[[#This Row],[Asset Class]]&lt;&gt;"Local",0.25,IF(R2619="y",1,""))</f>
        <v/>
      </c>
      <c r="X2619" s="415" t="str">
        <f>IF(Table1[[#This Row],[Asset Class]]&lt;&gt;"Local",0.25,IF(S2619="y",1,""))</f>
        <v/>
      </c>
      <c r="Y2619" s="95">
        <f t="shared" si="246"/>
        <v>1</v>
      </c>
      <c r="Z2619" s="50"/>
      <c r="AA2619" s="257">
        <f t="shared" si="247"/>
        <v>237036</v>
      </c>
      <c r="AB2619" s="258" t="str">
        <f t="shared" si="248"/>
        <v/>
      </c>
      <c r="AC2619" s="258" t="str">
        <f t="shared" si="249"/>
        <v/>
      </c>
      <c r="AD2619" s="258" t="str">
        <f t="shared" si="250"/>
        <v/>
      </c>
      <c r="AE2619" s="259">
        <f t="shared" si="251"/>
        <v>237036</v>
      </c>
    </row>
    <row r="2620" spans="1:31">
      <c r="A2620" s="26"/>
      <c r="B2620" s="210" t="s">
        <v>4614</v>
      </c>
      <c r="C2620" s="211" t="s">
        <v>4615</v>
      </c>
      <c r="D2620" s="211" t="s">
        <v>111</v>
      </c>
      <c r="E2620" s="211" t="s">
        <v>143</v>
      </c>
      <c r="F2620" s="241" t="s">
        <v>108</v>
      </c>
      <c r="G2620" s="357">
        <v>0.5</v>
      </c>
      <c r="H2620" s="360">
        <v>3734.4028419447259</v>
      </c>
      <c r="I2620" s="365">
        <v>115.6419902144599</v>
      </c>
      <c r="J2620" s="332">
        <f>Table1[[#This Row],[Embellishment Area (m2)]]*Table1[[#This Row],[Construction Unit Rate ($/m)]]*Table1[[#This Row],[Embellishment Area Factor]]</f>
        <v>215926.8884525116</v>
      </c>
      <c r="K2620" s="246">
        <v>0</v>
      </c>
      <c r="L2620" s="337">
        <v>85.331826959272703</v>
      </c>
      <c r="M2620" s="88">
        <f>Table1[[#This Row],[Size of land (m2)]]*Table1[[#This Row],[Land Unit Rate ($/m2)]]</f>
        <v>0</v>
      </c>
      <c r="N2620" s="244">
        <v>2021</v>
      </c>
      <c r="O2620" s="88">
        <f>ROUND(IF(Table1[[#This Row],[Valuation Year]]=2016,(Table1[[#This Row],[Total Construction Cost ($)]]+Table1[[#This Row],[Land Value]])*('General Input Sheet'!$G$38/'General Input Sheet'!$G$43),Table1[[#This Row],[Total Construction Cost ($)]]+Table1[[#This Row],[Land Value]]),0)</f>
        <v>215927</v>
      </c>
      <c r="P2620" s="123" t="str" cm="1">
        <f t="array" ref="P2620">_xlfn.IFS(Table1[[#This Row],[Asset Class]]&lt;&gt;"Local","y",P$11=$E2620,"y",Table1[[#This Row],[Asset Class]]="Local","")</f>
        <v/>
      </c>
      <c r="Q2620" s="86" t="str" cm="1">
        <f t="array" ref="Q2620">_xlfn.IFS(Table1[[#This Row],[Asset Class]]&lt;&gt;"Local","y",Q$11=$E2620,"y",Table1[[#This Row],[Asset Class]]="Local","")</f>
        <v>y</v>
      </c>
      <c r="R2620" s="86" t="str" cm="1">
        <f t="array" ref="R2620">_xlfn.IFS(Table1[[#This Row],[Asset Class]]&lt;&gt;"Local","y",R$11=$E2620,"y",Table1[[#This Row],[Asset Class]]="Local","")</f>
        <v/>
      </c>
      <c r="S2620" s="341" t="str" cm="1">
        <f t="array" ref="S2620">_xlfn.IFS(Table1[[#This Row],[Asset Class]]&lt;&gt;"Local","y",S$11=$E2620,"y",Table1[[#This Row],[Asset Class]]="Local","")</f>
        <v/>
      </c>
      <c r="T2620" s="50"/>
      <c r="U2620" s="95" t="str">
        <f>IF(Table1[[#This Row],[Asset Class]]&lt;&gt;"Local",0.25,IF(P2620="y",1,""))</f>
        <v/>
      </c>
      <c r="V2620" s="415">
        <f>IF(Table1[[#This Row],[Asset Class]]&lt;&gt;"Local",0.25,IF(Q2620="y",1,""))</f>
        <v>1</v>
      </c>
      <c r="W2620" s="415" t="str">
        <f>IF(Table1[[#This Row],[Asset Class]]&lt;&gt;"Local",0.25,IF(R2620="y",1,""))</f>
        <v/>
      </c>
      <c r="X2620" s="415" t="str">
        <f>IF(Table1[[#This Row],[Asset Class]]&lt;&gt;"Local",0.25,IF(S2620="y",1,""))</f>
        <v/>
      </c>
      <c r="Y2620" s="95">
        <f t="shared" si="246"/>
        <v>1</v>
      </c>
      <c r="Z2620" s="50"/>
      <c r="AA2620" s="257" t="str">
        <f t="shared" si="247"/>
        <v/>
      </c>
      <c r="AB2620" s="258">
        <f t="shared" si="248"/>
        <v>215927</v>
      </c>
      <c r="AC2620" s="258" t="str">
        <f t="shared" si="249"/>
        <v/>
      </c>
      <c r="AD2620" s="258" t="str">
        <f t="shared" si="250"/>
        <v/>
      </c>
      <c r="AE2620" s="259">
        <f t="shared" si="251"/>
        <v>215927</v>
      </c>
    </row>
    <row r="2621" spans="1:31">
      <c r="A2621" s="26"/>
      <c r="B2621" s="210" t="s">
        <v>4616</v>
      </c>
      <c r="C2621" s="211" t="s">
        <v>4617</v>
      </c>
      <c r="D2621" s="211" t="s">
        <v>111</v>
      </c>
      <c r="E2621" s="211" t="s">
        <v>107</v>
      </c>
      <c r="F2621" s="241" t="s">
        <v>103</v>
      </c>
      <c r="G2621" s="357">
        <v>0.5</v>
      </c>
      <c r="H2621" s="360">
        <v>27618.714138272739</v>
      </c>
      <c r="I2621" s="365">
        <v>111.62041035606889</v>
      </c>
      <c r="J2621" s="332">
        <f>Table1[[#This Row],[Embellishment Area (m2)]]*Table1[[#This Row],[Construction Unit Rate ($/m)]]*Table1[[#This Row],[Embellishment Area Factor]]</f>
        <v>1541406.1028104823</v>
      </c>
      <c r="K2621" s="246">
        <v>0</v>
      </c>
      <c r="L2621" s="337">
        <v>66.125722619436161</v>
      </c>
      <c r="M2621" s="88">
        <f>Table1[[#This Row],[Size of land (m2)]]*Table1[[#This Row],[Land Unit Rate ($/m2)]]</f>
        <v>0</v>
      </c>
      <c r="N2621" s="244">
        <v>2021</v>
      </c>
      <c r="O2621" s="88">
        <f>ROUND(IF(Table1[[#This Row],[Valuation Year]]=2016,(Table1[[#This Row],[Total Construction Cost ($)]]+Table1[[#This Row],[Land Value]])*('General Input Sheet'!$G$38/'General Input Sheet'!$G$43),Table1[[#This Row],[Total Construction Cost ($)]]+Table1[[#This Row],[Land Value]]),0)</f>
        <v>1541406</v>
      </c>
      <c r="P2621" s="123" t="str" cm="1">
        <f t="array" ref="P2621">_xlfn.IFS(Table1[[#This Row],[Asset Class]]&lt;&gt;"Local","y",P$11=$E2621,"y",Table1[[#This Row],[Asset Class]]="Local","")</f>
        <v>y</v>
      </c>
      <c r="Q2621" s="86" t="str" cm="1">
        <f t="array" ref="Q2621">_xlfn.IFS(Table1[[#This Row],[Asset Class]]&lt;&gt;"Local","y",Q$11=$E2621,"y",Table1[[#This Row],[Asset Class]]="Local","")</f>
        <v/>
      </c>
      <c r="R2621" s="86" t="str" cm="1">
        <f t="array" ref="R2621">_xlfn.IFS(Table1[[#This Row],[Asset Class]]&lt;&gt;"Local","y",R$11=$E2621,"y",Table1[[#This Row],[Asset Class]]="Local","")</f>
        <v/>
      </c>
      <c r="S2621" s="341" t="str" cm="1">
        <f t="array" ref="S2621">_xlfn.IFS(Table1[[#This Row],[Asset Class]]&lt;&gt;"Local","y",S$11=$E2621,"y",Table1[[#This Row],[Asset Class]]="Local","")</f>
        <v/>
      </c>
      <c r="T2621" s="50"/>
      <c r="U2621" s="95">
        <f>IF(Table1[[#This Row],[Asset Class]]&lt;&gt;"Local",0.25,IF(P2621="y",1,""))</f>
        <v>1</v>
      </c>
      <c r="V2621" s="415" t="str">
        <f>IF(Table1[[#This Row],[Asset Class]]&lt;&gt;"Local",0.25,IF(Q2621="y",1,""))</f>
        <v/>
      </c>
      <c r="W2621" s="415" t="str">
        <f>IF(Table1[[#This Row],[Asset Class]]&lt;&gt;"Local",0.25,IF(R2621="y",1,""))</f>
        <v/>
      </c>
      <c r="X2621" s="415" t="str">
        <f>IF(Table1[[#This Row],[Asset Class]]&lt;&gt;"Local",0.25,IF(S2621="y",1,""))</f>
        <v/>
      </c>
      <c r="Y2621" s="95">
        <f t="shared" si="246"/>
        <v>1</v>
      </c>
      <c r="Z2621" s="50"/>
      <c r="AA2621" s="257">
        <f t="shared" si="247"/>
        <v>1541406</v>
      </c>
      <c r="AB2621" s="258" t="str">
        <f t="shared" si="248"/>
        <v/>
      </c>
      <c r="AC2621" s="258" t="str">
        <f t="shared" si="249"/>
        <v/>
      </c>
      <c r="AD2621" s="258" t="str">
        <f t="shared" si="250"/>
        <v/>
      </c>
      <c r="AE2621" s="259">
        <f t="shared" si="251"/>
        <v>1541406</v>
      </c>
    </row>
    <row r="2622" spans="1:31">
      <c r="A2622" s="26"/>
      <c r="B2622" s="210" t="s">
        <v>4618</v>
      </c>
      <c r="C2622" s="211" t="s">
        <v>4619</v>
      </c>
      <c r="D2622" s="211" t="s">
        <v>111</v>
      </c>
      <c r="E2622" s="211" t="s">
        <v>107</v>
      </c>
      <c r="F2622" s="241" t="s">
        <v>103</v>
      </c>
      <c r="G2622" s="357">
        <v>0.5</v>
      </c>
      <c r="H2622" s="360">
        <v>1970.1580517836969</v>
      </c>
      <c r="I2622" s="365">
        <v>111.62041035606889</v>
      </c>
      <c r="J2622" s="332">
        <f>Table1[[#This Row],[Embellishment Area (m2)]]*Table1[[#This Row],[Construction Unit Rate ($/m)]]*Table1[[#This Row],[Embellishment Area Factor]]</f>
        <v>109954.92510320473</v>
      </c>
      <c r="K2622" s="246">
        <v>0</v>
      </c>
      <c r="L2622" s="337">
        <v>66.125722619436161</v>
      </c>
      <c r="M2622" s="88">
        <f>Table1[[#This Row],[Size of land (m2)]]*Table1[[#This Row],[Land Unit Rate ($/m2)]]</f>
        <v>0</v>
      </c>
      <c r="N2622" s="244">
        <v>2021</v>
      </c>
      <c r="O2622" s="88">
        <f>ROUND(IF(Table1[[#This Row],[Valuation Year]]=2016,(Table1[[#This Row],[Total Construction Cost ($)]]+Table1[[#This Row],[Land Value]])*('General Input Sheet'!$G$38/'General Input Sheet'!$G$43),Table1[[#This Row],[Total Construction Cost ($)]]+Table1[[#This Row],[Land Value]]),0)</f>
        <v>109955</v>
      </c>
      <c r="P2622" s="123" t="str" cm="1">
        <f t="array" ref="P2622">_xlfn.IFS(Table1[[#This Row],[Asset Class]]&lt;&gt;"Local","y",P$11=$E2622,"y",Table1[[#This Row],[Asset Class]]="Local","")</f>
        <v>y</v>
      </c>
      <c r="Q2622" s="86" t="str" cm="1">
        <f t="array" ref="Q2622">_xlfn.IFS(Table1[[#This Row],[Asset Class]]&lt;&gt;"Local","y",Q$11=$E2622,"y",Table1[[#This Row],[Asset Class]]="Local","")</f>
        <v/>
      </c>
      <c r="R2622" s="86" t="str" cm="1">
        <f t="array" ref="R2622">_xlfn.IFS(Table1[[#This Row],[Asset Class]]&lt;&gt;"Local","y",R$11=$E2622,"y",Table1[[#This Row],[Asset Class]]="Local","")</f>
        <v/>
      </c>
      <c r="S2622" s="341" t="str" cm="1">
        <f t="array" ref="S2622">_xlfn.IFS(Table1[[#This Row],[Asset Class]]&lt;&gt;"Local","y",S$11=$E2622,"y",Table1[[#This Row],[Asset Class]]="Local","")</f>
        <v/>
      </c>
      <c r="T2622" s="50"/>
      <c r="U2622" s="95">
        <f>IF(Table1[[#This Row],[Asset Class]]&lt;&gt;"Local",0.25,IF(P2622="y",1,""))</f>
        <v>1</v>
      </c>
      <c r="V2622" s="415" t="str">
        <f>IF(Table1[[#This Row],[Asset Class]]&lt;&gt;"Local",0.25,IF(Q2622="y",1,""))</f>
        <v/>
      </c>
      <c r="W2622" s="415" t="str">
        <f>IF(Table1[[#This Row],[Asset Class]]&lt;&gt;"Local",0.25,IF(R2622="y",1,""))</f>
        <v/>
      </c>
      <c r="X2622" s="415" t="str">
        <f>IF(Table1[[#This Row],[Asset Class]]&lt;&gt;"Local",0.25,IF(S2622="y",1,""))</f>
        <v/>
      </c>
      <c r="Y2622" s="95">
        <f t="shared" si="246"/>
        <v>1</v>
      </c>
      <c r="Z2622" s="50"/>
      <c r="AA2622" s="257">
        <f t="shared" si="247"/>
        <v>109955</v>
      </c>
      <c r="AB2622" s="258" t="str">
        <f t="shared" si="248"/>
        <v/>
      </c>
      <c r="AC2622" s="258" t="str">
        <f t="shared" si="249"/>
        <v/>
      </c>
      <c r="AD2622" s="258" t="str">
        <f t="shared" si="250"/>
        <v/>
      </c>
      <c r="AE2622" s="259">
        <f t="shared" si="251"/>
        <v>109955</v>
      </c>
    </row>
    <row r="2623" spans="1:31">
      <c r="A2623" s="26"/>
      <c r="B2623" s="210" t="s">
        <v>4620</v>
      </c>
      <c r="C2623" s="211" t="s">
        <v>4621</v>
      </c>
      <c r="D2623" s="211" t="s">
        <v>111</v>
      </c>
      <c r="E2623" s="211" t="s">
        <v>114</v>
      </c>
      <c r="F2623" s="241" t="s">
        <v>103</v>
      </c>
      <c r="G2623" s="357">
        <v>0.5</v>
      </c>
      <c r="H2623" s="360">
        <v>1483.4661203290625</v>
      </c>
      <c r="I2623" s="365">
        <v>77.371645491830151</v>
      </c>
      <c r="J2623" s="332">
        <f>Table1[[#This Row],[Embellishment Area (m2)]]*Table1[[#This Row],[Construction Unit Rate ($/m)]]*Table1[[#This Row],[Embellishment Area Factor]]</f>
        <v>57389.107380620437</v>
      </c>
      <c r="K2623" s="246">
        <v>0</v>
      </c>
      <c r="L2623" s="337">
        <v>51.919695325664051</v>
      </c>
      <c r="M2623" s="88">
        <f>Table1[[#This Row],[Size of land (m2)]]*Table1[[#This Row],[Land Unit Rate ($/m2)]]</f>
        <v>0</v>
      </c>
      <c r="N2623" s="244">
        <v>2021</v>
      </c>
      <c r="O2623" s="88">
        <f>ROUND(IF(Table1[[#This Row],[Valuation Year]]=2016,(Table1[[#This Row],[Total Construction Cost ($)]]+Table1[[#This Row],[Land Value]])*('General Input Sheet'!$G$38/'General Input Sheet'!$G$43),Table1[[#This Row],[Total Construction Cost ($)]]+Table1[[#This Row],[Land Value]]),0)</f>
        <v>57389</v>
      </c>
      <c r="P2623" s="123" t="str" cm="1">
        <f t="array" ref="P2623">_xlfn.IFS(Table1[[#This Row],[Asset Class]]&lt;&gt;"Local","y",P$11=$E2623,"y",Table1[[#This Row],[Asset Class]]="Local","")</f>
        <v/>
      </c>
      <c r="Q2623" s="86" t="str" cm="1">
        <f t="array" ref="Q2623">_xlfn.IFS(Table1[[#This Row],[Asset Class]]&lt;&gt;"Local","y",Q$11=$E2623,"y",Table1[[#This Row],[Asset Class]]="Local","")</f>
        <v/>
      </c>
      <c r="R2623" s="86" t="str" cm="1">
        <f t="array" ref="R2623">_xlfn.IFS(Table1[[#This Row],[Asset Class]]&lt;&gt;"Local","y",R$11=$E2623,"y",Table1[[#This Row],[Asset Class]]="Local","")</f>
        <v/>
      </c>
      <c r="S2623" s="341" t="str" cm="1">
        <f t="array" ref="S2623">_xlfn.IFS(Table1[[#This Row],[Asset Class]]&lt;&gt;"Local","y",S$11=$E2623,"y",Table1[[#This Row],[Asset Class]]="Local","")</f>
        <v>y</v>
      </c>
      <c r="T2623" s="50"/>
      <c r="U2623" s="95" t="str">
        <f>IF(Table1[[#This Row],[Asset Class]]&lt;&gt;"Local",0.25,IF(P2623="y",1,""))</f>
        <v/>
      </c>
      <c r="V2623" s="415" t="str">
        <f>IF(Table1[[#This Row],[Asset Class]]&lt;&gt;"Local",0.25,IF(Q2623="y",1,""))</f>
        <v/>
      </c>
      <c r="W2623" s="415" t="str">
        <f>IF(Table1[[#This Row],[Asset Class]]&lt;&gt;"Local",0.25,IF(R2623="y",1,""))</f>
        <v/>
      </c>
      <c r="X2623" s="415">
        <f>IF(Table1[[#This Row],[Asset Class]]&lt;&gt;"Local",0.25,IF(S2623="y",1,""))</f>
        <v>1</v>
      </c>
      <c r="Y2623" s="95">
        <f t="shared" si="246"/>
        <v>1</v>
      </c>
      <c r="Z2623" s="50"/>
      <c r="AA2623" s="257" t="str">
        <f t="shared" si="247"/>
        <v/>
      </c>
      <c r="AB2623" s="258" t="str">
        <f t="shared" si="248"/>
        <v/>
      </c>
      <c r="AC2623" s="258" t="str">
        <f t="shared" si="249"/>
        <v/>
      </c>
      <c r="AD2623" s="258">
        <f t="shared" si="250"/>
        <v>57389</v>
      </c>
      <c r="AE2623" s="259">
        <f t="shared" si="251"/>
        <v>57389</v>
      </c>
    </row>
    <row r="2624" spans="1:31">
      <c r="A2624" s="26"/>
      <c r="B2624" s="210" t="s">
        <v>4622</v>
      </c>
      <c r="C2624" s="211" t="s">
        <v>4623</v>
      </c>
      <c r="D2624" s="211" t="s">
        <v>111</v>
      </c>
      <c r="E2624" s="211" t="s">
        <v>143</v>
      </c>
      <c r="F2624" s="241" t="s">
        <v>103</v>
      </c>
      <c r="G2624" s="357">
        <v>0.5</v>
      </c>
      <c r="H2624" s="360">
        <v>2078.0290244028897</v>
      </c>
      <c r="I2624" s="365">
        <v>115.6419902144599</v>
      </c>
      <c r="J2624" s="332">
        <f>Table1[[#This Row],[Embellishment Area (m2)]]*Table1[[#This Row],[Construction Unit Rate ($/m)]]*Table1[[#This Row],[Embellishment Area Factor]]</f>
        <v>120153.70605268131</v>
      </c>
      <c r="K2624" s="246">
        <v>0</v>
      </c>
      <c r="L2624" s="337">
        <v>85.331826959272703</v>
      </c>
      <c r="M2624" s="88">
        <f>Table1[[#This Row],[Size of land (m2)]]*Table1[[#This Row],[Land Unit Rate ($/m2)]]</f>
        <v>0</v>
      </c>
      <c r="N2624" s="244">
        <v>2021</v>
      </c>
      <c r="O2624" s="88">
        <f>ROUND(IF(Table1[[#This Row],[Valuation Year]]=2016,(Table1[[#This Row],[Total Construction Cost ($)]]+Table1[[#This Row],[Land Value]])*('General Input Sheet'!$G$38/'General Input Sheet'!$G$43),Table1[[#This Row],[Total Construction Cost ($)]]+Table1[[#This Row],[Land Value]]),0)</f>
        <v>120154</v>
      </c>
      <c r="P2624" s="123" t="str" cm="1">
        <f t="array" ref="P2624">_xlfn.IFS(Table1[[#This Row],[Asset Class]]&lt;&gt;"Local","y",P$11=$E2624,"y",Table1[[#This Row],[Asset Class]]="Local","")</f>
        <v/>
      </c>
      <c r="Q2624" s="86" t="str" cm="1">
        <f t="array" ref="Q2624">_xlfn.IFS(Table1[[#This Row],[Asset Class]]&lt;&gt;"Local","y",Q$11=$E2624,"y",Table1[[#This Row],[Asset Class]]="Local","")</f>
        <v>y</v>
      </c>
      <c r="R2624" s="86" t="str" cm="1">
        <f t="array" ref="R2624">_xlfn.IFS(Table1[[#This Row],[Asset Class]]&lt;&gt;"Local","y",R$11=$E2624,"y",Table1[[#This Row],[Asset Class]]="Local","")</f>
        <v/>
      </c>
      <c r="S2624" s="341" t="str" cm="1">
        <f t="array" ref="S2624">_xlfn.IFS(Table1[[#This Row],[Asset Class]]&lt;&gt;"Local","y",S$11=$E2624,"y",Table1[[#This Row],[Asset Class]]="Local","")</f>
        <v/>
      </c>
      <c r="T2624" s="50"/>
      <c r="U2624" s="95" t="str">
        <f>IF(Table1[[#This Row],[Asset Class]]&lt;&gt;"Local",0.25,IF(P2624="y",1,""))</f>
        <v/>
      </c>
      <c r="V2624" s="415">
        <f>IF(Table1[[#This Row],[Asset Class]]&lt;&gt;"Local",0.25,IF(Q2624="y",1,""))</f>
        <v>1</v>
      </c>
      <c r="W2624" s="415" t="str">
        <f>IF(Table1[[#This Row],[Asset Class]]&lt;&gt;"Local",0.25,IF(R2624="y",1,""))</f>
        <v/>
      </c>
      <c r="X2624" s="415" t="str">
        <f>IF(Table1[[#This Row],[Asset Class]]&lt;&gt;"Local",0.25,IF(S2624="y",1,""))</f>
        <v/>
      </c>
      <c r="Y2624" s="95">
        <f t="shared" si="246"/>
        <v>1</v>
      </c>
      <c r="Z2624" s="50"/>
      <c r="AA2624" s="257" t="str">
        <f t="shared" si="247"/>
        <v/>
      </c>
      <c r="AB2624" s="258">
        <f t="shared" si="248"/>
        <v>120154</v>
      </c>
      <c r="AC2624" s="258" t="str">
        <f t="shared" si="249"/>
        <v/>
      </c>
      <c r="AD2624" s="258" t="str">
        <f t="shared" si="250"/>
        <v/>
      </c>
      <c r="AE2624" s="259">
        <f t="shared" si="251"/>
        <v>120154</v>
      </c>
    </row>
    <row r="2625" spans="1:31">
      <c r="A2625" s="26"/>
      <c r="B2625" s="210" t="s">
        <v>4624</v>
      </c>
      <c r="C2625" s="211" t="s">
        <v>4625</v>
      </c>
      <c r="D2625" s="211" t="s">
        <v>111</v>
      </c>
      <c r="E2625" s="211" t="s">
        <v>102</v>
      </c>
      <c r="F2625" s="241" t="s">
        <v>108</v>
      </c>
      <c r="G2625" s="357">
        <v>0.5</v>
      </c>
      <c r="H2625" s="360">
        <v>9858.71724157887</v>
      </c>
      <c r="I2625" s="365">
        <v>143.96305955739601</v>
      </c>
      <c r="J2625" s="332">
        <f>Table1[[#This Row],[Embellishment Area (m2)]]*Table1[[#This Row],[Construction Unit Rate ($/m)]]*Table1[[#This Row],[Embellishment Area Factor]]</f>
        <v>709645.54870447284</v>
      </c>
      <c r="K2625" s="246">
        <v>0</v>
      </c>
      <c r="L2625" s="337">
        <v>39.027494808321961</v>
      </c>
      <c r="M2625" s="88">
        <f>Table1[[#This Row],[Size of land (m2)]]*Table1[[#This Row],[Land Unit Rate ($/m2)]]</f>
        <v>0</v>
      </c>
      <c r="N2625" s="244">
        <v>2021</v>
      </c>
      <c r="O2625" s="88">
        <f>ROUND(IF(Table1[[#This Row],[Valuation Year]]=2016,(Table1[[#This Row],[Total Construction Cost ($)]]+Table1[[#This Row],[Land Value]])*('General Input Sheet'!$G$38/'General Input Sheet'!$G$43),Table1[[#This Row],[Total Construction Cost ($)]]+Table1[[#This Row],[Land Value]]),0)</f>
        <v>709646</v>
      </c>
      <c r="P2625" s="123" t="str" cm="1">
        <f t="array" ref="P2625">_xlfn.IFS(Table1[[#This Row],[Asset Class]]&lt;&gt;"Local","y",P$11=$E2625,"y",Table1[[#This Row],[Asset Class]]="Local","")</f>
        <v/>
      </c>
      <c r="Q2625" s="86" t="str" cm="1">
        <f t="array" ref="Q2625">_xlfn.IFS(Table1[[#This Row],[Asset Class]]&lt;&gt;"Local","y",Q$11=$E2625,"y",Table1[[#This Row],[Asset Class]]="Local","")</f>
        <v/>
      </c>
      <c r="R2625" s="86" t="str" cm="1">
        <f t="array" ref="R2625">_xlfn.IFS(Table1[[#This Row],[Asset Class]]&lt;&gt;"Local","y",R$11=$E2625,"y",Table1[[#This Row],[Asset Class]]="Local","")</f>
        <v>y</v>
      </c>
      <c r="S2625" s="341" t="str" cm="1">
        <f t="array" ref="S2625">_xlfn.IFS(Table1[[#This Row],[Asset Class]]&lt;&gt;"Local","y",S$11=$E2625,"y",Table1[[#This Row],[Asset Class]]="Local","")</f>
        <v/>
      </c>
      <c r="T2625" s="50"/>
      <c r="U2625" s="95" t="str">
        <f>IF(Table1[[#This Row],[Asset Class]]&lt;&gt;"Local",0.25,IF(P2625="y",1,""))</f>
        <v/>
      </c>
      <c r="V2625" s="415" t="str">
        <f>IF(Table1[[#This Row],[Asset Class]]&lt;&gt;"Local",0.25,IF(Q2625="y",1,""))</f>
        <v/>
      </c>
      <c r="W2625" s="415">
        <f>IF(Table1[[#This Row],[Asset Class]]&lt;&gt;"Local",0.25,IF(R2625="y",1,""))</f>
        <v>1</v>
      </c>
      <c r="X2625" s="415" t="str">
        <f>IF(Table1[[#This Row],[Asset Class]]&lt;&gt;"Local",0.25,IF(S2625="y",1,""))</f>
        <v/>
      </c>
      <c r="Y2625" s="95">
        <f t="shared" si="246"/>
        <v>1</v>
      </c>
      <c r="Z2625" s="50"/>
      <c r="AA2625" s="257" t="str">
        <f t="shared" si="247"/>
        <v/>
      </c>
      <c r="AB2625" s="258" t="str">
        <f t="shared" si="248"/>
        <v/>
      </c>
      <c r="AC2625" s="258">
        <f t="shared" si="249"/>
        <v>709646</v>
      </c>
      <c r="AD2625" s="258" t="str">
        <f t="shared" si="250"/>
        <v/>
      </c>
      <c r="AE2625" s="259">
        <f t="shared" si="251"/>
        <v>709646</v>
      </c>
    </row>
    <row r="2626" spans="1:31">
      <c r="A2626" s="26"/>
      <c r="B2626" s="210" t="s">
        <v>4626</v>
      </c>
      <c r="C2626" s="211" t="s">
        <v>4627</v>
      </c>
      <c r="D2626" s="211" t="s">
        <v>111</v>
      </c>
      <c r="E2626" s="211" t="s">
        <v>107</v>
      </c>
      <c r="F2626" s="241" t="s">
        <v>103</v>
      </c>
      <c r="G2626" s="357">
        <v>0.5</v>
      </c>
      <c r="H2626" s="360">
        <v>5003.82328588988</v>
      </c>
      <c r="I2626" s="365">
        <v>111.62041035606889</v>
      </c>
      <c r="J2626" s="332">
        <f>Table1[[#This Row],[Embellishment Area (m2)]]*Table1[[#This Row],[Construction Unit Rate ($/m)]]*Table1[[#This Row],[Embellishment Area Factor]]</f>
        <v>279264.40426014073</v>
      </c>
      <c r="K2626" s="246">
        <v>10007.64657177976</v>
      </c>
      <c r="L2626" s="337">
        <v>66.125722619436161</v>
      </c>
      <c r="M2626" s="88">
        <f>Table1[[#This Row],[Size of land (m2)]]*Table1[[#This Row],[Land Unit Rate ($/m2)]]</f>
        <v>661762.86127885967</v>
      </c>
      <c r="N2626" s="244">
        <v>2021</v>
      </c>
      <c r="O2626" s="88">
        <f>ROUND(IF(Table1[[#This Row],[Valuation Year]]=2016,(Table1[[#This Row],[Total Construction Cost ($)]]+Table1[[#This Row],[Land Value]])*('General Input Sheet'!$G$38/'General Input Sheet'!$G$43),Table1[[#This Row],[Total Construction Cost ($)]]+Table1[[#This Row],[Land Value]]),0)</f>
        <v>941027</v>
      </c>
      <c r="P2626" s="123" t="str" cm="1">
        <f t="array" ref="P2626">_xlfn.IFS(Table1[[#This Row],[Asset Class]]&lt;&gt;"Local","y",P$11=$E2626,"y",Table1[[#This Row],[Asset Class]]="Local","")</f>
        <v>y</v>
      </c>
      <c r="Q2626" s="86" t="str" cm="1">
        <f t="array" ref="Q2626">_xlfn.IFS(Table1[[#This Row],[Asset Class]]&lt;&gt;"Local","y",Q$11=$E2626,"y",Table1[[#This Row],[Asset Class]]="Local","")</f>
        <v/>
      </c>
      <c r="R2626" s="86" t="str" cm="1">
        <f t="array" ref="R2626">_xlfn.IFS(Table1[[#This Row],[Asset Class]]&lt;&gt;"Local","y",R$11=$E2626,"y",Table1[[#This Row],[Asset Class]]="Local","")</f>
        <v/>
      </c>
      <c r="S2626" s="341" t="str" cm="1">
        <f t="array" ref="S2626">_xlfn.IFS(Table1[[#This Row],[Asset Class]]&lt;&gt;"Local","y",S$11=$E2626,"y",Table1[[#This Row],[Asset Class]]="Local","")</f>
        <v/>
      </c>
      <c r="T2626" s="50"/>
      <c r="U2626" s="95">
        <f>IF(Table1[[#This Row],[Asset Class]]&lt;&gt;"Local",0.25,IF(P2626="y",1,""))</f>
        <v>1</v>
      </c>
      <c r="V2626" s="415" t="str">
        <f>IF(Table1[[#This Row],[Asset Class]]&lt;&gt;"Local",0.25,IF(Q2626="y",1,""))</f>
        <v/>
      </c>
      <c r="W2626" s="415" t="str">
        <f>IF(Table1[[#This Row],[Asset Class]]&lt;&gt;"Local",0.25,IF(R2626="y",1,""))</f>
        <v/>
      </c>
      <c r="X2626" s="415" t="str">
        <f>IF(Table1[[#This Row],[Asset Class]]&lt;&gt;"Local",0.25,IF(S2626="y",1,""))</f>
        <v/>
      </c>
      <c r="Y2626" s="95">
        <f t="shared" si="246"/>
        <v>1</v>
      </c>
      <c r="Z2626" s="50"/>
      <c r="AA2626" s="257">
        <f t="shared" si="247"/>
        <v>941027</v>
      </c>
      <c r="AB2626" s="258" t="str">
        <f t="shared" si="248"/>
        <v/>
      </c>
      <c r="AC2626" s="258" t="str">
        <f t="shared" si="249"/>
        <v/>
      </c>
      <c r="AD2626" s="258" t="str">
        <f t="shared" si="250"/>
        <v/>
      </c>
      <c r="AE2626" s="259">
        <f t="shared" si="251"/>
        <v>941027</v>
      </c>
    </row>
    <row r="2627" spans="1:31">
      <c r="A2627" s="26"/>
      <c r="B2627" s="210" t="s">
        <v>4628</v>
      </c>
      <c r="C2627" s="211" t="s">
        <v>4629</v>
      </c>
      <c r="D2627" s="211" t="s">
        <v>111</v>
      </c>
      <c r="E2627" s="211" t="s">
        <v>114</v>
      </c>
      <c r="F2627" s="241" t="s">
        <v>136</v>
      </c>
      <c r="G2627" s="357">
        <v>0.5</v>
      </c>
      <c r="H2627" s="360">
        <v>11347.299361132829</v>
      </c>
      <c r="I2627" s="365">
        <v>77.371645491830151</v>
      </c>
      <c r="J2627" s="332">
        <f>Table1[[#This Row],[Embellishment Area (m2)]]*Table1[[#This Row],[Construction Unit Rate ($/m)]]*Table1[[#This Row],[Embellishment Area Factor]]</f>
        <v>438979.61172962002</v>
      </c>
      <c r="K2627" s="246">
        <v>0</v>
      </c>
      <c r="L2627" s="337">
        <v>51.919695325664051</v>
      </c>
      <c r="M2627" s="88">
        <f>Table1[[#This Row],[Size of land (m2)]]*Table1[[#This Row],[Land Unit Rate ($/m2)]]</f>
        <v>0</v>
      </c>
      <c r="N2627" s="244">
        <v>2021</v>
      </c>
      <c r="O2627" s="88">
        <f>ROUND(IF(Table1[[#This Row],[Valuation Year]]=2016,(Table1[[#This Row],[Total Construction Cost ($)]]+Table1[[#This Row],[Land Value]])*('General Input Sheet'!$G$38/'General Input Sheet'!$G$43),Table1[[#This Row],[Total Construction Cost ($)]]+Table1[[#This Row],[Land Value]]),0)</f>
        <v>438980</v>
      </c>
      <c r="P2627" s="123" t="str" cm="1">
        <f t="array" ref="P2627">_xlfn.IFS(Table1[[#This Row],[Asset Class]]&lt;&gt;"Local","y",P$11=$E2627,"y",Table1[[#This Row],[Asset Class]]="Local","")</f>
        <v/>
      </c>
      <c r="Q2627" s="86" t="str" cm="1">
        <f t="array" ref="Q2627">_xlfn.IFS(Table1[[#This Row],[Asset Class]]&lt;&gt;"Local","y",Q$11=$E2627,"y",Table1[[#This Row],[Asset Class]]="Local","")</f>
        <v/>
      </c>
      <c r="R2627" s="86" t="str" cm="1">
        <f t="array" ref="R2627">_xlfn.IFS(Table1[[#This Row],[Asset Class]]&lt;&gt;"Local","y",R$11=$E2627,"y",Table1[[#This Row],[Asset Class]]="Local","")</f>
        <v/>
      </c>
      <c r="S2627" s="341" t="str" cm="1">
        <f t="array" ref="S2627">_xlfn.IFS(Table1[[#This Row],[Asset Class]]&lt;&gt;"Local","y",S$11=$E2627,"y",Table1[[#This Row],[Asset Class]]="Local","")</f>
        <v>y</v>
      </c>
      <c r="T2627" s="50"/>
      <c r="U2627" s="95" t="str">
        <f>IF(Table1[[#This Row],[Asset Class]]&lt;&gt;"Local",0.25,IF(P2627="y",1,""))</f>
        <v/>
      </c>
      <c r="V2627" s="415" t="str">
        <f>IF(Table1[[#This Row],[Asset Class]]&lt;&gt;"Local",0.25,IF(Q2627="y",1,""))</f>
        <v/>
      </c>
      <c r="W2627" s="415" t="str">
        <f>IF(Table1[[#This Row],[Asset Class]]&lt;&gt;"Local",0.25,IF(R2627="y",1,""))</f>
        <v/>
      </c>
      <c r="X2627" s="415">
        <f>IF(Table1[[#This Row],[Asset Class]]&lt;&gt;"Local",0.25,IF(S2627="y",1,""))</f>
        <v>1</v>
      </c>
      <c r="Y2627" s="95">
        <f t="shared" si="246"/>
        <v>1</v>
      </c>
      <c r="Z2627" s="50"/>
      <c r="AA2627" s="257" t="str">
        <f t="shared" si="247"/>
        <v/>
      </c>
      <c r="AB2627" s="258" t="str">
        <f t="shared" si="248"/>
        <v/>
      </c>
      <c r="AC2627" s="258" t="str">
        <f t="shared" si="249"/>
        <v/>
      </c>
      <c r="AD2627" s="258">
        <f t="shared" si="250"/>
        <v>438980</v>
      </c>
      <c r="AE2627" s="259">
        <f t="shared" si="251"/>
        <v>438980</v>
      </c>
    </row>
    <row r="2628" spans="1:31">
      <c r="A2628" s="26"/>
      <c r="B2628" s="210" t="s">
        <v>4630</v>
      </c>
      <c r="C2628" s="211" t="s">
        <v>4631</v>
      </c>
      <c r="D2628" s="211" t="s">
        <v>106</v>
      </c>
      <c r="E2628" s="211" t="s">
        <v>143</v>
      </c>
      <c r="F2628" s="241" t="s">
        <v>103</v>
      </c>
      <c r="G2628" s="357">
        <v>0.5</v>
      </c>
      <c r="H2628" s="360">
        <v>12200.082421798204</v>
      </c>
      <c r="I2628" s="365">
        <v>406.79298511948269</v>
      </c>
      <c r="J2628" s="332">
        <f>Table1[[#This Row],[Embellishment Area (m2)]]*Table1[[#This Row],[Construction Unit Rate ($/m)]]*Table1[[#This Row],[Embellishment Area Factor]]</f>
        <v>2481453.9735335098</v>
      </c>
      <c r="K2628" s="246">
        <v>0</v>
      </c>
      <c r="L2628" s="337">
        <v>77.249060510664719</v>
      </c>
      <c r="M2628" s="88">
        <f>Table1[[#This Row],[Size of land (m2)]]*Table1[[#This Row],[Land Unit Rate ($/m2)]]</f>
        <v>0</v>
      </c>
      <c r="N2628" s="244">
        <v>2021</v>
      </c>
      <c r="O2628" s="88">
        <f>ROUND(IF(Table1[[#This Row],[Valuation Year]]=2016,(Table1[[#This Row],[Total Construction Cost ($)]]+Table1[[#This Row],[Land Value]])*('General Input Sheet'!$G$38/'General Input Sheet'!$G$43),Table1[[#This Row],[Total Construction Cost ($)]]+Table1[[#This Row],[Land Value]]),0)</f>
        <v>2481454</v>
      </c>
      <c r="P2628" s="123" t="str" cm="1">
        <f t="array" ref="P2628">_xlfn.IFS(Table1[[#This Row],[Asset Class]]&lt;&gt;"Local","y",P$11=$E2628,"y",Table1[[#This Row],[Asset Class]]="Local","")</f>
        <v>y</v>
      </c>
      <c r="Q2628" s="86" t="str" cm="1">
        <f t="array" ref="Q2628">_xlfn.IFS(Table1[[#This Row],[Asset Class]]&lt;&gt;"Local","y",Q$11=$E2628,"y",Table1[[#This Row],[Asset Class]]="Local","")</f>
        <v>y</v>
      </c>
      <c r="R2628" s="86" t="str" cm="1">
        <f t="array" ref="R2628">_xlfn.IFS(Table1[[#This Row],[Asset Class]]&lt;&gt;"Local","y",R$11=$E2628,"y",Table1[[#This Row],[Asset Class]]="Local","")</f>
        <v>y</v>
      </c>
      <c r="S2628" s="341" t="str" cm="1">
        <f t="array" ref="S2628">_xlfn.IFS(Table1[[#This Row],[Asset Class]]&lt;&gt;"Local","y",S$11=$E2628,"y",Table1[[#This Row],[Asset Class]]="Local","")</f>
        <v>y</v>
      </c>
      <c r="T2628" s="50"/>
      <c r="U2628" s="95">
        <f>IF(Table1[[#This Row],[Asset Class]]&lt;&gt;"Local",0.25,IF(P2628="y",1,""))</f>
        <v>0.25</v>
      </c>
      <c r="V2628" s="415">
        <f>IF(Table1[[#This Row],[Asset Class]]&lt;&gt;"Local",0.25,IF(Q2628="y",1,""))</f>
        <v>0.25</v>
      </c>
      <c r="W2628" s="415">
        <f>IF(Table1[[#This Row],[Asset Class]]&lt;&gt;"Local",0.25,IF(R2628="y",1,""))</f>
        <v>0.25</v>
      </c>
      <c r="X2628" s="415">
        <f>IF(Table1[[#This Row],[Asset Class]]&lt;&gt;"Local",0.25,IF(S2628="y",1,""))</f>
        <v>0.25</v>
      </c>
      <c r="Y2628" s="95">
        <f t="shared" si="246"/>
        <v>1</v>
      </c>
      <c r="Z2628" s="50"/>
      <c r="AA2628" s="257">
        <f t="shared" si="247"/>
        <v>620363.5</v>
      </c>
      <c r="AB2628" s="258">
        <f t="shared" si="248"/>
        <v>620363.5</v>
      </c>
      <c r="AC2628" s="258">
        <f t="shared" si="249"/>
        <v>620363.5</v>
      </c>
      <c r="AD2628" s="258">
        <f t="shared" si="250"/>
        <v>620363.5</v>
      </c>
      <c r="AE2628" s="259">
        <f t="shared" si="251"/>
        <v>2481454</v>
      </c>
    </row>
    <row r="2629" spans="1:31">
      <c r="A2629" s="26"/>
      <c r="B2629" s="210" t="s">
        <v>4632</v>
      </c>
      <c r="C2629" s="211" t="s">
        <v>4633</v>
      </c>
      <c r="D2629" s="211" t="s">
        <v>106</v>
      </c>
      <c r="E2629" s="211" t="s">
        <v>114</v>
      </c>
      <c r="F2629" s="241" t="s">
        <v>136</v>
      </c>
      <c r="G2629" s="357">
        <v>0.5</v>
      </c>
      <c r="H2629" s="360">
        <v>15650.12470340015</v>
      </c>
      <c r="I2629" s="365">
        <v>566.28724924743767</v>
      </c>
      <c r="J2629" s="332">
        <f>Table1[[#This Row],[Embellishment Area (m2)]]*Table1[[#This Row],[Construction Unit Rate ($/m)]]*Table1[[#This Row],[Embellishment Area Factor]]</f>
        <v>4431233.034333921</v>
      </c>
      <c r="K2629" s="246">
        <v>0</v>
      </c>
      <c r="L2629" s="337">
        <v>75.676903388107434</v>
      </c>
      <c r="M2629" s="88">
        <f>Table1[[#This Row],[Size of land (m2)]]*Table1[[#This Row],[Land Unit Rate ($/m2)]]</f>
        <v>0</v>
      </c>
      <c r="N2629" s="244">
        <v>2021</v>
      </c>
      <c r="O2629" s="88">
        <f>ROUND(IF(Table1[[#This Row],[Valuation Year]]=2016,(Table1[[#This Row],[Total Construction Cost ($)]]+Table1[[#This Row],[Land Value]])*('General Input Sheet'!$G$38/'General Input Sheet'!$G$43),Table1[[#This Row],[Total Construction Cost ($)]]+Table1[[#This Row],[Land Value]]),0)</f>
        <v>4431233</v>
      </c>
      <c r="P2629" s="123" t="str" cm="1">
        <f t="array" ref="P2629">_xlfn.IFS(Table1[[#This Row],[Asset Class]]&lt;&gt;"Local","y",P$11=$E2629,"y",Table1[[#This Row],[Asset Class]]="Local","")</f>
        <v>y</v>
      </c>
      <c r="Q2629" s="86" t="str" cm="1">
        <f t="array" ref="Q2629">_xlfn.IFS(Table1[[#This Row],[Asset Class]]&lt;&gt;"Local","y",Q$11=$E2629,"y",Table1[[#This Row],[Asset Class]]="Local","")</f>
        <v>y</v>
      </c>
      <c r="R2629" s="86" t="str" cm="1">
        <f t="array" ref="R2629">_xlfn.IFS(Table1[[#This Row],[Asset Class]]&lt;&gt;"Local","y",R$11=$E2629,"y",Table1[[#This Row],[Asset Class]]="Local","")</f>
        <v>y</v>
      </c>
      <c r="S2629" s="341" t="str" cm="1">
        <f t="array" ref="S2629">_xlfn.IFS(Table1[[#This Row],[Asset Class]]&lt;&gt;"Local","y",S$11=$E2629,"y",Table1[[#This Row],[Asset Class]]="Local","")</f>
        <v>y</v>
      </c>
      <c r="T2629" s="50"/>
      <c r="U2629" s="95">
        <f>IF(Table1[[#This Row],[Asset Class]]&lt;&gt;"Local",0.25,IF(P2629="y",1,""))</f>
        <v>0.25</v>
      </c>
      <c r="V2629" s="415">
        <f>IF(Table1[[#This Row],[Asset Class]]&lt;&gt;"Local",0.25,IF(Q2629="y",1,""))</f>
        <v>0.25</v>
      </c>
      <c r="W2629" s="415">
        <f>IF(Table1[[#This Row],[Asset Class]]&lt;&gt;"Local",0.25,IF(R2629="y",1,""))</f>
        <v>0.25</v>
      </c>
      <c r="X2629" s="415">
        <f>IF(Table1[[#This Row],[Asset Class]]&lt;&gt;"Local",0.25,IF(S2629="y",1,""))</f>
        <v>0.25</v>
      </c>
      <c r="Y2629" s="95">
        <f t="shared" si="246"/>
        <v>1</v>
      </c>
      <c r="Z2629" s="50"/>
      <c r="AA2629" s="257">
        <f t="shared" si="247"/>
        <v>1107808.25</v>
      </c>
      <c r="AB2629" s="258">
        <f t="shared" si="248"/>
        <v>1107808.25</v>
      </c>
      <c r="AC2629" s="258">
        <f t="shared" si="249"/>
        <v>1107808.25</v>
      </c>
      <c r="AD2629" s="258">
        <f t="shared" si="250"/>
        <v>1107808.25</v>
      </c>
      <c r="AE2629" s="259">
        <f t="shared" si="251"/>
        <v>4431233</v>
      </c>
    </row>
    <row r="2630" spans="1:31">
      <c r="A2630" s="26"/>
      <c r="B2630" s="210" t="s">
        <v>4634</v>
      </c>
      <c r="C2630" s="211" t="s">
        <v>4635</v>
      </c>
      <c r="D2630" s="211" t="s">
        <v>111</v>
      </c>
      <c r="E2630" s="211" t="s">
        <v>114</v>
      </c>
      <c r="F2630" s="241" t="s">
        <v>103</v>
      </c>
      <c r="G2630" s="357">
        <v>0.5</v>
      </c>
      <c r="H2630" s="360">
        <v>3121.1475560129657</v>
      </c>
      <c r="I2630" s="365">
        <v>77.371645491830151</v>
      </c>
      <c r="J2630" s="332">
        <f>Table1[[#This Row],[Embellishment Area (m2)]]*Table1[[#This Row],[Construction Unit Rate ($/m)]]*Table1[[#This Row],[Embellishment Area Factor]]</f>
        <v>120744.16111576364</v>
      </c>
      <c r="K2630" s="246">
        <v>0</v>
      </c>
      <c r="L2630" s="337">
        <v>51.919695325664051</v>
      </c>
      <c r="M2630" s="88">
        <f>Table1[[#This Row],[Size of land (m2)]]*Table1[[#This Row],[Land Unit Rate ($/m2)]]</f>
        <v>0</v>
      </c>
      <c r="N2630" s="244">
        <v>2021</v>
      </c>
      <c r="O2630" s="88">
        <f>ROUND(IF(Table1[[#This Row],[Valuation Year]]=2016,(Table1[[#This Row],[Total Construction Cost ($)]]+Table1[[#This Row],[Land Value]])*('General Input Sheet'!$G$38/'General Input Sheet'!$G$43),Table1[[#This Row],[Total Construction Cost ($)]]+Table1[[#This Row],[Land Value]]),0)</f>
        <v>120744</v>
      </c>
      <c r="P2630" s="123" t="str" cm="1">
        <f t="array" ref="P2630">_xlfn.IFS(Table1[[#This Row],[Asset Class]]&lt;&gt;"Local","y",P$11=$E2630,"y",Table1[[#This Row],[Asset Class]]="Local","")</f>
        <v/>
      </c>
      <c r="Q2630" s="86" t="str" cm="1">
        <f t="array" ref="Q2630">_xlfn.IFS(Table1[[#This Row],[Asset Class]]&lt;&gt;"Local","y",Q$11=$E2630,"y",Table1[[#This Row],[Asset Class]]="Local","")</f>
        <v/>
      </c>
      <c r="R2630" s="86" t="str" cm="1">
        <f t="array" ref="R2630">_xlfn.IFS(Table1[[#This Row],[Asset Class]]&lt;&gt;"Local","y",R$11=$E2630,"y",Table1[[#This Row],[Asset Class]]="Local","")</f>
        <v/>
      </c>
      <c r="S2630" s="341" t="str" cm="1">
        <f t="array" ref="S2630">_xlfn.IFS(Table1[[#This Row],[Asset Class]]&lt;&gt;"Local","y",S$11=$E2630,"y",Table1[[#This Row],[Asset Class]]="Local","")</f>
        <v>y</v>
      </c>
      <c r="T2630" s="50"/>
      <c r="U2630" s="95" t="str">
        <f>IF(Table1[[#This Row],[Asset Class]]&lt;&gt;"Local",0.25,IF(P2630="y",1,""))</f>
        <v/>
      </c>
      <c r="V2630" s="415" t="str">
        <f>IF(Table1[[#This Row],[Asset Class]]&lt;&gt;"Local",0.25,IF(Q2630="y",1,""))</f>
        <v/>
      </c>
      <c r="W2630" s="415" t="str">
        <f>IF(Table1[[#This Row],[Asset Class]]&lt;&gt;"Local",0.25,IF(R2630="y",1,""))</f>
        <v/>
      </c>
      <c r="X2630" s="415">
        <f>IF(Table1[[#This Row],[Asset Class]]&lt;&gt;"Local",0.25,IF(S2630="y",1,""))</f>
        <v>1</v>
      </c>
      <c r="Y2630" s="95">
        <f t="shared" si="246"/>
        <v>1</v>
      </c>
      <c r="Z2630" s="50"/>
      <c r="AA2630" s="257" t="str">
        <f t="shared" si="247"/>
        <v/>
      </c>
      <c r="AB2630" s="258" t="str">
        <f t="shared" si="248"/>
        <v/>
      </c>
      <c r="AC2630" s="258" t="str">
        <f t="shared" si="249"/>
        <v/>
      </c>
      <c r="AD2630" s="258">
        <f t="shared" si="250"/>
        <v>120744</v>
      </c>
      <c r="AE2630" s="259">
        <f t="shared" si="251"/>
        <v>120744</v>
      </c>
    </row>
    <row r="2631" spans="1:31">
      <c r="A2631" s="26"/>
      <c r="B2631" s="210" t="s">
        <v>4636</v>
      </c>
      <c r="C2631" s="211" t="s">
        <v>4637</v>
      </c>
      <c r="D2631" s="211" t="s">
        <v>111</v>
      </c>
      <c r="E2631" s="211" t="s">
        <v>107</v>
      </c>
      <c r="F2631" s="241" t="s">
        <v>103</v>
      </c>
      <c r="G2631" s="357">
        <v>0.5</v>
      </c>
      <c r="H2631" s="360">
        <v>6244.7588525173896</v>
      </c>
      <c r="I2631" s="365">
        <v>111.62041035606889</v>
      </c>
      <c r="J2631" s="332">
        <f>Table1[[#This Row],[Embellishment Area (m2)]]*Table1[[#This Row],[Construction Unit Rate ($/m)]]*Table1[[#This Row],[Embellishment Area Factor]]</f>
        <v>348521.27284634247</v>
      </c>
      <c r="K2631" s="246">
        <v>0</v>
      </c>
      <c r="L2631" s="337">
        <v>66.125722619436161</v>
      </c>
      <c r="M2631" s="88">
        <f>Table1[[#This Row],[Size of land (m2)]]*Table1[[#This Row],[Land Unit Rate ($/m2)]]</f>
        <v>0</v>
      </c>
      <c r="N2631" s="244">
        <v>2021</v>
      </c>
      <c r="O2631" s="88">
        <f>ROUND(IF(Table1[[#This Row],[Valuation Year]]=2016,(Table1[[#This Row],[Total Construction Cost ($)]]+Table1[[#This Row],[Land Value]])*('General Input Sheet'!$G$38/'General Input Sheet'!$G$43),Table1[[#This Row],[Total Construction Cost ($)]]+Table1[[#This Row],[Land Value]]),0)</f>
        <v>348521</v>
      </c>
      <c r="P2631" s="123" t="str" cm="1">
        <f t="array" ref="P2631">_xlfn.IFS(Table1[[#This Row],[Asset Class]]&lt;&gt;"Local","y",P$11=$E2631,"y",Table1[[#This Row],[Asset Class]]="Local","")</f>
        <v>y</v>
      </c>
      <c r="Q2631" s="86" t="str" cm="1">
        <f t="array" ref="Q2631">_xlfn.IFS(Table1[[#This Row],[Asset Class]]&lt;&gt;"Local","y",Q$11=$E2631,"y",Table1[[#This Row],[Asset Class]]="Local","")</f>
        <v/>
      </c>
      <c r="R2631" s="86" t="str" cm="1">
        <f t="array" ref="R2631">_xlfn.IFS(Table1[[#This Row],[Asset Class]]&lt;&gt;"Local","y",R$11=$E2631,"y",Table1[[#This Row],[Asset Class]]="Local","")</f>
        <v/>
      </c>
      <c r="S2631" s="341" t="str" cm="1">
        <f t="array" ref="S2631">_xlfn.IFS(Table1[[#This Row],[Asset Class]]&lt;&gt;"Local","y",S$11=$E2631,"y",Table1[[#This Row],[Asset Class]]="Local","")</f>
        <v/>
      </c>
      <c r="T2631" s="50"/>
      <c r="U2631" s="95">
        <f>IF(Table1[[#This Row],[Asset Class]]&lt;&gt;"Local",0.25,IF(P2631="y",1,""))</f>
        <v>1</v>
      </c>
      <c r="V2631" s="415" t="str">
        <f>IF(Table1[[#This Row],[Asset Class]]&lt;&gt;"Local",0.25,IF(Q2631="y",1,""))</f>
        <v/>
      </c>
      <c r="W2631" s="415" t="str">
        <f>IF(Table1[[#This Row],[Asset Class]]&lt;&gt;"Local",0.25,IF(R2631="y",1,""))</f>
        <v/>
      </c>
      <c r="X2631" s="415" t="str">
        <f>IF(Table1[[#This Row],[Asset Class]]&lt;&gt;"Local",0.25,IF(S2631="y",1,""))</f>
        <v/>
      </c>
      <c r="Y2631" s="95">
        <f t="shared" si="246"/>
        <v>1</v>
      </c>
      <c r="Z2631" s="50"/>
      <c r="AA2631" s="257">
        <f t="shared" si="247"/>
        <v>348521</v>
      </c>
      <c r="AB2631" s="258" t="str">
        <f t="shared" si="248"/>
        <v/>
      </c>
      <c r="AC2631" s="258" t="str">
        <f t="shared" si="249"/>
        <v/>
      </c>
      <c r="AD2631" s="258" t="str">
        <f t="shared" si="250"/>
        <v/>
      </c>
      <c r="AE2631" s="259">
        <f t="shared" si="251"/>
        <v>348521</v>
      </c>
    </row>
    <row r="2632" spans="1:31">
      <c r="A2632" s="26"/>
      <c r="B2632" s="210" t="s">
        <v>4638</v>
      </c>
      <c r="C2632" s="211" t="s">
        <v>4639</v>
      </c>
      <c r="D2632" s="211" t="s">
        <v>106</v>
      </c>
      <c r="E2632" s="211" t="s">
        <v>102</v>
      </c>
      <c r="F2632" s="241" t="s">
        <v>136</v>
      </c>
      <c r="G2632" s="357">
        <v>0.5</v>
      </c>
      <c r="H2632" s="360">
        <v>31535.511639826145</v>
      </c>
      <c r="I2632" s="365">
        <v>452.87898632773505</v>
      </c>
      <c r="J2632" s="332">
        <f>Table1[[#This Row],[Embellishment Area (m2)]]*Table1[[#This Row],[Construction Unit Rate ($/m)]]*Table1[[#This Row],[Embellishment Area Factor]]</f>
        <v>7140885.2723854771</v>
      </c>
      <c r="K2632" s="246">
        <v>63071.023279652291</v>
      </c>
      <c r="L2632" s="337">
        <v>140.14546069071523</v>
      </c>
      <c r="M2632" s="88">
        <f>Table1[[#This Row],[Size of land (m2)]]*Table1[[#This Row],[Land Unit Rate ($/m2)]]</f>
        <v>8839117.6137616951</v>
      </c>
      <c r="N2632" s="244">
        <v>2021</v>
      </c>
      <c r="O2632" s="88">
        <f>ROUND(IF(Table1[[#This Row],[Valuation Year]]=2016,(Table1[[#This Row],[Total Construction Cost ($)]]+Table1[[#This Row],[Land Value]])*('General Input Sheet'!$G$38/'General Input Sheet'!$G$43),Table1[[#This Row],[Total Construction Cost ($)]]+Table1[[#This Row],[Land Value]]),0)</f>
        <v>15980003</v>
      </c>
      <c r="P2632" s="123" t="str" cm="1">
        <f t="array" ref="P2632">_xlfn.IFS(Table1[[#This Row],[Asset Class]]&lt;&gt;"Local","y",P$11=$E2632,"y",Table1[[#This Row],[Asset Class]]="Local","")</f>
        <v>y</v>
      </c>
      <c r="Q2632" s="86" t="str" cm="1">
        <f t="array" ref="Q2632">_xlfn.IFS(Table1[[#This Row],[Asset Class]]&lt;&gt;"Local","y",Q$11=$E2632,"y",Table1[[#This Row],[Asset Class]]="Local","")</f>
        <v>y</v>
      </c>
      <c r="R2632" s="86" t="str" cm="1">
        <f t="array" ref="R2632">_xlfn.IFS(Table1[[#This Row],[Asset Class]]&lt;&gt;"Local","y",R$11=$E2632,"y",Table1[[#This Row],[Asset Class]]="Local","")</f>
        <v>y</v>
      </c>
      <c r="S2632" s="341" t="str" cm="1">
        <f t="array" ref="S2632">_xlfn.IFS(Table1[[#This Row],[Asset Class]]&lt;&gt;"Local","y",S$11=$E2632,"y",Table1[[#This Row],[Asset Class]]="Local","")</f>
        <v>y</v>
      </c>
      <c r="T2632" s="50"/>
      <c r="U2632" s="95">
        <f>IF(Table1[[#This Row],[Asset Class]]&lt;&gt;"Local",0.25,IF(P2632="y",1,""))</f>
        <v>0.25</v>
      </c>
      <c r="V2632" s="415">
        <f>IF(Table1[[#This Row],[Asset Class]]&lt;&gt;"Local",0.25,IF(Q2632="y",1,""))</f>
        <v>0.25</v>
      </c>
      <c r="W2632" s="415">
        <f>IF(Table1[[#This Row],[Asset Class]]&lt;&gt;"Local",0.25,IF(R2632="y",1,""))</f>
        <v>0.25</v>
      </c>
      <c r="X2632" s="415">
        <f>IF(Table1[[#This Row],[Asset Class]]&lt;&gt;"Local",0.25,IF(S2632="y",1,""))</f>
        <v>0.25</v>
      </c>
      <c r="Y2632" s="95">
        <f t="shared" si="246"/>
        <v>1</v>
      </c>
      <c r="Z2632" s="50"/>
      <c r="AA2632" s="257">
        <f t="shared" si="247"/>
        <v>3995000.75</v>
      </c>
      <c r="AB2632" s="258">
        <f t="shared" si="248"/>
        <v>3995000.75</v>
      </c>
      <c r="AC2632" s="258">
        <f t="shared" si="249"/>
        <v>3995000.75</v>
      </c>
      <c r="AD2632" s="258">
        <f t="shared" si="250"/>
        <v>3995000.75</v>
      </c>
      <c r="AE2632" s="259">
        <f t="shared" si="251"/>
        <v>15980003</v>
      </c>
    </row>
    <row r="2633" spans="1:31">
      <c r="A2633" s="26"/>
      <c r="B2633" s="210" t="s">
        <v>4640</v>
      </c>
      <c r="C2633" s="211" t="s">
        <v>4641</v>
      </c>
      <c r="D2633" s="211" t="s">
        <v>106</v>
      </c>
      <c r="E2633" s="211" t="s">
        <v>107</v>
      </c>
      <c r="F2633" s="241" t="s">
        <v>136</v>
      </c>
      <c r="G2633" s="357">
        <v>0.5</v>
      </c>
      <c r="H2633" s="360">
        <v>91896.726751564347</v>
      </c>
      <c r="I2633" s="365">
        <v>295.91815694928124</v>
      </c>
      <c r="J2633" s="332">
        <f>Table1[[#This Row],[Embellishment Area (m2)]]*Table1[[#This Row],[Construction Unit Rate ($/m)]]*Table1[[#This Row],[Embellishment Area Factor]]</f>
        <v>13596955.004997315</v>
      </c>
      <c r="K2633" s="246">
        <v>183793.45350312869</v>
      </c>
      <c r="L2633" s="337">
        <v>157.26221918381682</v>
      </c>
      <c r="M2633" s="88">
        <f>Table1[[#This Row],[Size of land (m2)]]*Table1[[#This Row],[Land Unit Rate ($/m2)]]</f>
        <v>28903766.369359672</v>
      </c>
      <c r="N2633" s="244">
        <v>2021</v>
      </c>
      <c r="O2633" s="88">
        <f>ROUND(IF(Table1[[#This Row],[Valuation Year]]=2016,(Table1[[#This Row],[Total Construction Cost ($)]]+Table1[[#This Row],[Land Value]])*('General Input Sheet'!$G$38/'General Input Sheet'!$G$43),Table1[[#This Row],[Total Construction Cost ($)]]+Table1[[#This Row],[Land Value]]),0)</f>
        <v>42500721</v>
      </c>
      <c r="P2633" s="123" t="str" cm="1">
        <f t="array" ref="P2633">_xlfn.IFS(Table1[[#This Row],[Asset Class]]&lt;&gt;"Local","y",P$11=$E2633,"y",Table1[[#This Row],[Asset Class]]="Local","")</f>
        <v>y</v>
      </c>
      <c r="Q2633" s="86" t="str" cm="1">
        <f t="array" ref="Q2633">_xlfn.IFS(Table1[[#This Row],[Asset Class]]&lt;&gt;"Local","y",Q$11=$E2633,"y",Table1[[#This Row],[Asset Class]]="Local","")</f>
        <v>y</v>
      </c>
      <c r="R2633" s="86" t="str" cm="1">
        <f t="array" ref="R2633">_xlfn.IFS(Table1[[#This Row],[Asset Class]]&lt;&gt;"Local","y",R$11=$E2633,"y",Table1[[#This Row],[Asset Class]]="Local","")</f>
        <v>y</v>
      </c>
      <c r="S2633" s="341" t="str" cm="1">
        <f t="array" ref="S2633">_xlfn.IFS(Table1[[#This Row],[Asset Class]]&lt;&gt;"Local","y",S$11=$E2633,"y",Table1[[#This Row],[Asset Class]]="Local","")</f>
        <v>y</v>
      </c>
      <c r="T2633" s="50"/>
      <c r="U2633" s="95">
        <f>IF(Table1[[#This Row],[Asset Class]]&lt;&gt;"Local",0.25,IF(P2633="y",1,""))</f>
        <v>0.25</v>
      </c>
      <c r="V2633" s="415">
        <f>IF(Table1[[#This Row],[Asset Class]]&lt;&gt;"Local",0.25,IF(Q2633="y",1,""))</f>
        <v>0.25</v>
      </c>
      <c r="W2633" s="415">
        <f>IF(Table1[[#This Row],[Asset Class]]&lt;&gt;"Local",0.25,IF(R2633="y",1,""))</f>
        <v>0.25</v>
      </c>
      <c r="X2633" s="415">
        <f>IF(Table1[[#This Row],[Asset Class]]&lt;&gt;"Local",0.25,IF(S2633="y",1,""))</f>
        <v>0.25</v>
      </c>
      <c r="Y2633" s="95">
        <f t="shared" si="246"/>
        <v>1</v>
      </c>
      <c r="Z2633" s="50"/>
      <c r="AA2633" s="257">
        <f t="shared" si="247"/>
        <v>10625180.25</v>
      </c>
      <c r="AB2633" s="258">
        <f t="shared" si="248"/>
        <v>10625180.25</v>
      </c>
      <c r="AC2633" s="258">
        <f t="shared" si="249"/>
        <v>10625180.25</v>
      </c>
      <c r="AD2633" s="258">
        <f t="shared" si="250"/>
        <v>10625180.25</v>
      </c>
      <c r="AE2633" s="259">
        <f t="shared" si="251"/>
        <v>42500721</v>
      </c>
    </row>
    <row r="2634" spans="1:31">
      <c r="A2634" s="26"/>
      <c r="B2634" s="210" t="s">
        <v>4642</v>
      </c>
      <c r="C2634" s="211" t="s">
        <v>4643</v>
      </c>
      <c r="D2634" s="211" t="s">
        <v>111</v>
      </c>
      <c r="E2634" s="211" t="s">
        <v>114</v>
      </c>
      <c r="F2634" s="241" t="s">
        <v>103</v>
      </c>
      <c r="G2634" s="357">
        <v>0.5</v>
      </c>
      <c r="H2634" s="360">
        <v>3190.4741690414185</v>
      </c>
      <c r="I2634" s="365">
        <v>77.371645491830151</v>
      </c>
      <c r="J2634" s="332">
        <f>Table1[[#This Row],[Embellishment Area (m2)]]*Table1[[#This Row],[Construction Unit Rate ($/m)]]*Table1[[#This Row],[Embellishment Area Factor]]</f>
        <v>123426.11817895701</v>
      </c>
      <c r="K2634" s="246">
        <v>0</v>
      </c>
      <c r="L2634" s="337">
        <v>51.919695325664051</v>
      </c>
      <c r="M2634" s="88">
        <f>Table1[[#This Row],[Size of land (m2)]]*Table1[[#This Row],[Land Unit Rate ($/m2)]]</f>
        <v>0</v>
      </c>
      <c r="N2634" s="244">
        <v>2021</v>
      </c>
      <c r="O2634" s="88">
        <f>ROUND(IF(Table1[[#This Row],[Valuation Year]]=2016,(Table1[[#This Row],[Total Construction Cost ($)]]+Table1[[#This Row],[Land Value]])*('General Input Sheet'!$G$38/'General Input Sheet'!$G$43),Table1[[#This Row],[Total Construction Cost ($)]]+Table1[[#This Row],[Land Value]]),0)</f>
        <v>123426</v>
      </c>
      <c r="P2634" s="123" t="str" cm="1">
        <f t="array" ref="P2634">_xlfn.IFS(Table1[[#This Row],[Asset Class]]&lt;&gt;"Local","y",P$11=$E2634,"y",Table1[[#This Row],[Asset Class]]="Local","")</f>
        <v/>
      </c>
      <c r="Q2634" s="86" t="str" cm="1">
        <f t="array" ref="Q2634">_xlfn.IFS(Table1[[#This Row],[Asset Class]]&lt;&gt;"Local","y",Q$11=$E2634,"y",Table1[[#This Row],[Asset Class]]="Local","")</f>
        <v/>
      </c>
      <c r="R2634" s="86" t="str" cm="1">
        <f t="array" ref="R2634">_xlfn.IFS(Table1[[#This Row],[Asset Class]]&lt;&gt;"Local","y",R$11=$E2634,"y",Table1[[#This Row],[Asset Class]]="Local","")</f>
        <v/>
      </c>
      <c r="S2634" s="341" t="str" cm="1">
        <f t="array" ref="S2634">_xlfn.IFS(Table1[[#This Row],[Asset Class]]&lt;&gt;"Local","y",S$11=$E2634,"y",Table1[[#This Row],[Asset Class]]="Local","")</f>
        <v>y</v>
      </c>
      <c r="T2634" s="50"/>
      <c r="U2634" s="95" t="str">
        <f>IF(Table1[[#This Row],[Asset Class]]&lt;&gt;"Local",0.25,IF(P2634="y",1,""))</f>
        <v/>
      </c>
      <c r="V2634" s="415" t="str">
        <f>IF(Table1[[#This Row],[Asset Class]]&lt;&gt;"Local",0.25,IF(Q2634="y",1,""))</f>
        <v/>
      </c>
      <c r="W2634" s="415" t="str">
        <f>IF(Table1[[#This Row],[Asset Class]]&lt;&gt;"Local",0.25,IF(R2634="y",1,""))</f>
        <v/>
      </c>
      <c r="X2634" s="415">
        <f>IF(Table1[[#This Row],[Asset Class]]&lt;&gt;"Local",0.25,IF(S2634="y",1,""))</f>
        <v>1</v>
      </c>
      <c r="Y2634" s="95">
        <f t="shared" si="246"/>
        <v>1</v>
      </c>
      <c r="Z2634" s="50"/>
      <c r="AA2634" s="257" t="str">
        <f t="shared" si="247"/>
        <v/>
      </c>
      <c r="AB2634" s="258" t="str">
        <f t="shared" si="248"/>
        <v/>
      </c>
      <c r="AC2634" s="258" t="str">
        <f t="shared" si="249"/>
        <v/>
      </c>
      <c r="AD2634" s="258">
        <f t="shared" si="250"/>
        <v>123426</v>
      </c>
      <c r="AE2634" s="259">
        <f t="shared" si="251"/>
        <v>123426</v>
      </c>
    </row>
    <row r="2635" spans="1:31">
      <c r="A2635" s="26"/>
      <c r="B2635" s="210" t="s">
        <v>4644</v>
      </c>
      <c r="C2635" s="211" t="s">
        <v>4645</v>
      </c>
      <c r="D2635" s="211" t="s">
        <v>111</v>
      </c>
      <c r="E2635" s="211" t="s">
        <v>102</v>
      </c>
      <c r="F2635" s="241" t="s">
        <v>108</v>
      </c>
      <c r="G2635" s="357">
        <v>0.5</v>
      </c>
      <c r="H2635" s="360">
        <v>7025.7107187164747</v>
      </c>
      <c r="I2635" s="365">
        <v>143.96305955739601</v>
      </c>
      <c r="J2635" s="332">
        <f>Table1[[#This Row],[Embellishment Area (m2)]]*Table1[[#This Row],[Construction Unit Rate ($/m)]]*Table1[[#This Row],[Embellishment Area Factor]]</f>
        <v>505721.40531580767</v>
      </c>
      <c r="K2635" s="246">
        <v>0</v>
      </c>
      <c r="L2635" s="337">
        <v>39.027494808321961</v>
      </c>
      <c r="M2635" s="88">
        <f>Table1[[#This Row],[Size of land (m2)]]*Table1[[#This Row],[Land Unit Rate ($/m2)]]</f>
        <v>0</v>
      </c>
      <c r="N2635" s="244">
        <v>2021</v>
      </c>
      <c r="O2635" s="88">
        <f>ROUND(IF(Table1[[#This Row],[Valuation Year]]=2016,(Table1[[#This Row],[Total Construction Cost ($)]]+Table1[[#This Row],[Land Value]])*('General Input Sheet'!$G$38/'General Input Sheet'!$G$43),Table1[[#This Row],[Total Construction Cost ($)]]+Table1[[#This Row],[Land Value]]),0)</f>
        <v>505721</v>
      </c>
      <c r="P2635" s="123" t="str" cm="1">
        <f t="array" ref="P2635">_xlfn.IFS(Table1[[#This Row],[Asset Class]]&lt;&gt;"Local","y",P$11=$E2635,"y",Table1[[#This Row],[Asset Class]]="Local","")</f>
        <v/>
      </c>
      <c r="Q2635" s="86" t="str" cm="1">
        <f t="array" ref="Q2635">_xlfn.IFS(Table1[[#This Row],[Asset Class]]&lt;&gt;"Local","y",Q$11=$E2635,"y",Table1[[#This Row],[Asset Class]]="Local","")</f>
        <v/>
      </c>
      <c r="R2635" s="86" t="str" cm="1">
        <f t="array" ref="R2635">_xlfn.IFS(Table1[[#This Row],[Asset Class]]&lt;&gt;"Local","y",R$11=$E2635,"y",Table1[[#This Row],[Asset Class]]="Local","")</f>
        <v>y</v>
      </c>
      <c r="S2635" s="341" t="str" cm="1">
        <f t="array" ref="S2635">_xlfn.IFS(Table1[[#This Row],[Asset Class]]&lt;&gt;"Local","y",S$11=$E2635,"y",Table1[[#This Row],[Asset Class]]="Local","")</f>
        <v/>
      </c>
      <c r="T2635" s="50"/>
      <c r="U2635" s="95" t="str">
        <f>IF(Table1[[#This Row],[Asset Class]]&lt;&gt;"Local",0.25,IF(P2635="y",1,""))</f>
        <v/>
      </c>
      <c r="V2635" s="415" t="str">
        <f>IF(Table1[[#This Row],[Asset Class]]&lt;&gt;"Local",0.25,IF(Q2635="y",1,""))</f>
        <v/>
      </c>
      <c r="W2635" s="415">
        <f>IF(Table1[[#This Row],[Asset Class]]&lt;&gt;"Local",0.25,IF(R2635="y",1,""))</f>
        <v>1</v>
      </c>
      <c r="X2635" s="415" t="str">
        <f>IF(Table1[[#This Row],[Asset Class]]&lt;&gt;"Local",0.25,IF(S2635="y",1,""))</f>
        <v/>
      </c>
      <c r="Y2635" s="95">
        <f t="shared" si="246"/>
        <v>1</v>
      </c>
      <c r="Z2635" s="50"/>
      <c r="AA2635" s="257" t="str">
        <f t="shared" si="247"/>
        <v/>
      </c>
      <c r="AB2635" s="258" t="str">
        <f t="shared" si="248"/>
        <v/>
      </c>
      <c r="AC2635" s="258">
        <f t="shared" si="249"/>
        <v>505721</v>
      </c>
      <c r="AD2635" s="258" t="str">
        <f t="shared" si="250"/>
        <v/>
      </c>
      <c r="AE2635" s="259">
        <f t="shared" si="251"/>
        <v>505721</v>
      </c>
    </row>
    <row r="2636" spans="1:31">
      <c r="A2636" s="26"/>
      <c r="B2636" s="210" t="s">
        <v>4646</v>
      </c>
      <c r="C2636" s="211" t="s">
        <v>4647</v>
      </c>
      <c r="D2636" s="211" t="s">
        <v>106</v>
      </c>
      <c r="E2636" s="211" t="s">
        <v>143</v>
      </c>
      <c r="F2636" s="241" t="s">
        <v>108</v>
      </c>
      <c r="G2636" s="357">
        <v>0.5</v>
      </c>
      <c r="H2636" s="360">
        <v>7244.2549956033654</v>
      </c>
      <c r="I2636" s="365">
        <v>406.79298511948269</v>
      </c>
      <c r="J2636" s="332">
        <f>Table1[[#This Row],[Embellishment Area (m2)]]*Table1[[#This Row],[Construction Unit Rate ($/m)]]*Table1[[#This Row],[Embellishment Area Factor]]</f>
        <v>1473456.0573141091</v>
      </c>
      <c r="K2636" s="246">
        <v>14488.509991206731</v>
      </c>
      <c r="L2636" s="337">
        <v>77.249060510664719</v>
      </c>
      <c r="M2636" s="88">
        <f>Table1[[#This Row],[Size of land (m2)]]*Table1[[#This Row],[Land Unit Rate ($/m2)]]</f>
        <v>1119223.785020099</v>
      </c>
      <c r="N2636" s="244">
        <v>2021</v>
      </c>
      <c r="O2636" s="88">
        <f>ROUND(IF(Table1[[#This Row],[Valuation Year]]=2016,(Table1[[#This Row],[Total Construction Cost ($)]]+Table1[[#This Row],[Land Value]])*('General Input Sheet'!$G$38/'General Input Sheet'!$G$43),Table1[[#This Row],[Total Construction Cost ($)]]+Table1[[#This Row],[Land Value]]),0)</f>
        <v>2592680</v>
      </c>
      <c r="P2636" s="123" t="str" cm="1">
        <f t="array" ref="P2636">_xlfn.IFS(Table1[[#This Row],[Asset Class]]&lt;&gt;"Local","y",P$11=$E2636,"y",Table1[[#This Row],[Asset Class]]="Local","")</f>
        <v>y</v>
      </c>
      <c r="Q2636" s="86" t="str" cm="1">
        <f t="array" ref="Q2636">_xlfn.IFS(Table1[[#This Row],[Asset Class]]&lt;&gt;"Local","y",Q$11=$E2636,"y",Table1[[#This Row],[Asset Class]]="Local","")</f>
        <v>y</v>
      </c>
      <c r="R2636" s="86" t="str" cm="1">
        <f t="array" ref="R2636">_xlfn.IFS(Table1[[#This Row],[Asset Class]]&lt;&gt;"Local","y",R$11=$E2636,"y",Table1[[#This Row],[Asset Class]]="Local","")</f>
        <v>y</v>
      </c>
      <c r="S2636" s="341" t="str" cm="1">
        <f t="array" ref="S2636">_xlfn.IFS(Table1[[#This Row],[Asset Class]]&lt;&gt;"Local","y",S$11=$E2636,"y",Table1[[#This Row],[Asset Class]]="Local","")</f>
        <v>y</v>
      </c>
      <c r="T2636" s="50"/>
      <c r="U2636" s="95">
        <f>IF(Table1[[#This Row],[Asset Class]]&lt;&gt;"Local",0.25,IF(P2636="y",1,""))</f>
        <v>0.25</v>
      </c>
      <c r="V2636" s="415">
        <f>IF(Table1[[#This Row],[Asset Class]]&lt;&gt;"Local",0.25,IF(Q2636="y",1,""))</f>
        <v>0.25</v>
      </c>
      <c r="W2636" s="415">
        <f>IF(Table1[[#This Row],[Asset Class]]&lt;&gt;"Local",0.25,IF(R2636="y",1,""))</f>
        <v>0.25</v>
      </c>
      <c r="X2636" s="415">
        <f>IF(Table1[[#This Row],[Asset Class]]&lt;&gt;"Local",0.25,IF(S2636="y",1,""))</f>
        <v>0.25</v>
      </c>
      <c r="Y2636" s="95">
        <f t="shared" si="246"/>
        <v>1</v>
      </c>
      <c r="Z2636" s="50"/>
      <c r="AA2636" s="257">
        <f t="shared" si="247"/>
        <v>648170</v>
      </c>
      <c r="AB2636" s="258">
        <f t="shared" si="248"/>
        <v>648170</v>
      </c>
      <c r="AC2636" s="258">
        <f t="shared" si="249"/>
        <v>648170</v>
      </c>
      <c r="AD2636" s="258">
        <f t="shared" si="250"/>
        <v>648170</v>
      </c>
      <c r="AE2636" s="259">
        <f t="shared" si="251"/>
        <v>2592680</v>
      </c>
    </row>
    <row r="2637" spans="1:31">
      <c r="A2637" s="26"/>
      <c r="B2637" s="210" t="s">
        <v>4648</v>
      </c>
      <c r="C2637" s="211" t="s">
        <v>4649</v>
      </c>
      <c r="D2637" s="211" t="s">
        <v>111</v>
      </c>
      <c r="E2637" s="211" t="s">
        <v>114</v>
      </c>
      <c r="F2637" s="241" t="s">
        <v>103</v>
      </c>
      <c r="G2637" s="357">
        <v>0.5</v>
      </c>
      <c r="H2637" s="360">
        <v>6524.3531217770151</v>
      </c>
      <c r="I2637" s="365">
        <v>77.371645491830151</v>
      </c>
      <c r="J2637" s="332">
        <f>Table1[[#This Row],[Embellishment Area (m2)]]*Table1[[#This Row],[Construction Unit Rate ($/m)]]*Table1[[#This Row],[Embellishment Area Factor]]</f>
        <v>252399.96840082327</v>
      </c>
      <c r="K2637" s="246">
        <v>0</v>
      </c>
      <c r="L2637" s="337">
        <v>51.919695325664051</v>
      </c>
      <c r="M2637" s="88">
        <f>Table1[[#This Row],[Size of land (m2)]]*Table1[[#This Row],[Land Unit Rate ($/m2)]]</f>
        <v>0</v>
      </c>
      <c r="N2637" s="244">
        <v>2021</v>
      </c>
      <c r="O2637" s="88">
        <f>ROUND(IF(Table1[[#This Row],[Valuation Year]]=2016,(Table1[[#This Row],[Total Construction Cost ($)]]+Table1[[#This Row],[Land Value]])*('General Input Sheet'!$G$38/'General Input Sheet'!$G$43),Table1[[#This Row],[Total Construction Cost ($)]]+Table1[[#This Row],[Land Value]]),0)</f>
        <v>252400</v>
      </c>
      <c r="P2637" s="123" t="str" cm="1">
        <f t="array" ref="P2637">_xlfn.IFS(Table1[[#This Row],[Asset Class]]&lt;&gt;"Local","y",P$11=$E2637,"y",Table1[[#This Row],[Asset Class]]="Local","")</f>
        <v/>
      </c>
      <c r="Q2637" s="86" t="str" cm="1">
        <f t="array" ref="Q2637">_xlfn.IFS(Table1[[#This Row],[Asset Class]]&lt;&gt;"Local","y",Q$11=$E2637,"y",Table1[[#This Row],[Asset Class]]="Local","")</f>
        <v/>
      </c>
      <c r="R2637" s="86" t="str" cm="1">
        <f t="array" ref="R2637">_xlfn.IFS(Table1[[#This Row],[Asset Class]]&lt;&gt;"Local","y",R$11=$E2637,"y",Table1[[#This Row],[Asset Class]]="Local","")</f>
        <v/>
      </c>
      <c r="S2637" s="341" t="str" cm="1">
        <f t="array" ref="S2637">_xlfn.IFS(Table1[[#This Row],[Asset Class]]&lt;&gt;"Local","y",S$11=$E2637,"y",Table1[[#This Row],[Asset Class]]="Local","")</f>
        <v>y</v>
      </c>
      <c r="T2637" s="50"/>
      <c r="U2637" s="95" t="str">
        <f>IF(Table1[[#This Row],[Asset Class]]&lt;&gt;"Local",0.25,IF(P2637="y",1,""))</f>
        <v/>
      </c>
      <c r="V2637" s="415" t="str">
        <f>IF(Table1[[#This Row],[Asset Class]]&lt;&gt;"Local",0.25,IF(Q2637="y",1,""))</f>
        <v/>
      </c>
      <c r="W2637" s="415" t="str">
        <f>IF(Table1[[#This Row],[Asset Class]]&lt;&gt;"Local",0.25,IF(R2637="y",1,""))</f>
        <v/>
      </c>
      <c r="X2637" s="415">
        <f>IF(Table1[[#This Row],[Asset Class]]&lt;&gt;"Local",0.25,IF(S2637="y",1,""))</f>
        <v>1</v>
      </c>
      <c r="Y2637" s="95">
        <f t="shared" si="246"/>
        <v>1</v>
      </c>
      <c r="Z2637" s="50"/>
      <c r="AA2637" s="257" t="str">
        <f t="shared" si="247"/>
        <v/>
      </c>
      <c r="AB2637" s="258" t="str">
        <f t="shared" si="248"/>
        <v/>
      </c>
      <c r="AC2637" s="258" t="str">
        <f t="shared" si="249"/>
        <v/>
      </c>
      <c r="AD2637" s="258">
        <f t="shared" si="250"/>
        <v>252400</v>
      </c>
      <c r="AE2637" s="259">
        <f t="shared" si="251"/>
        <v>252400</v>
      </c>
    </row>
    <row r="2638" spans="1:31">
      <c r="A2638" s="26"/>
      <c r="B2638" s="210" t="s">
        <v>4650</v>
      </c>
      <c r="C2638" s="211" t="s">
        <v>4651</v>
      </c>
      <c r="D2638" s="211" t="s">
        <v>111</v>
      </c>
      <c r="E2638" s="211" t="s">
        <v>107</v>
      </c>
      <c r="F2638" s="241" t="s">
        <v>103</v>
      </c>
      <c r="G2638" s="357">
        <v>0.5</v>
      </c>
      <c r="H2638" s="360">
        <v>3194.9482316745516</v>
      </c>
      <c r="I2638" s="365">
        <v>111.62041035606889</v>
      </c>
      <c r="J2638" s="332">
        <f>Table1[[#This Row],[Embellishment Area (m2)]]*Table1[[#This Row],[Construction Unit Rate ($/m)]]*Table1[[#This Row],[Embellishment Area Factor]]</f>
        <v>178310.71634295504</v>
      </c>
      <c r="K2638" s="246">
        <v>0</v>
      </c>
      <c r="L2638" s="337">
        <v>66.125722619436161</v>
      </c>
      <c r="M2638" s="88">
        <f>Table1[[#This Row],[Size of land (m2)]]*Table1[[#This Row],[Land Unit Rate ($/m2)]]</f>
        <v>0</v>
      </c>
      <c r="N2638" s="244">
        <v>2021</v>
      </c>
      <c r="O2638" s="88">
        <f>ROUND(IF(Table1[[#This Row],[Valuation Year]]=2016,(Table1[[#This Row],[Total Construction Cost ($)]]+Table1[[#This Row],[Land Value]])*('General Input Sheet'!$G$38/'General Input Sheet'!$G$43),Table1[[#This Row],[Total Construction Cost ($)]]+Table1[[#This Row],[Land Value]]),0)</f>
        <v>178311</v>
      </c>
      <c r="P2638" s="123" t="str" cm="1">
        <f t="array" ref="P2638">_xlfn.IFS(Table1[[#This Row],[Asset Class]]&lt;&gt;"Local","y",P$11=$E2638,"y",Table1[[#This Row],[Asset Class]]="Local","")</f>
        <v>y</v>
      </c>
      <c r="Q2638" s="86" t="str" cm="1">
        <f t="array" ref="Q2638">_xlfn.IFS(Table1[[#This Row],[Asset Class]]&lt;&gt;"Local","y",Q$11=$E2638,"y",Table1[[#This Row],[Asset Class]]="Local","")</f>
        <v/>
      </c>
      <c r="R2638" s="86" t="str" cm="1">
        <f t="array" ref="R2638">_xlfn.IFS(Table1[[#This Row],[Asset Class]]&lt;&gt;"Local","y",R$11=$E2638,"y",Table1[[#This Row],[Asset Class]]="Local","")</f>
        <v/>
      </c>
      <c r="S2638" s="341" t="str" cm="1">
        <f t="array" ref="S2638">_xlfn.IFS(Table1[[#This Row],[Asset Class]]&lt;&gt;"Local","y",S$11=$E2638,"y",Table1[[#This Row],[Asset Class]]="Local","")</f>
        <v/>
      </c>
      <c r="T2638" s="50"/>
      <c r="U2638" s="95">
        <f>IF(Table1[[#This Row],[Asset Class]]&lt;&gt;"Local",0.25,IF(P2638="y",1,""))</f>
        <v>1</v>
      </c>
      <c r="V2638" s="415" t="str">
        <f>IF(Table1[[#This Row],[Asset Class]]&lt;&gt;"Local",0.25,IF(Q2638="y",1,""))</f>
        <v/>
      </c>
      <c r="W2638" s="415" t="str">
        <f>IF(Table1[[#This Row],[Asset Class]]&lt;&gt;"Local",0.25,IF(R2638="y",1,""))</f>
        <v/>
      </c>
      <c r="X2638" s="415" t="str">
        <f>IF(Table1[[#This Row],[Asset Class]]&lt;&gt;"Local",0.25,IF(S2638="y",1,""))</f>
        <v/>
      </c>
      <c r="Y2638" s="95">
        <f t="shared" si="246"/>
        <v>1</v>
      </c>
      <c r="Z2638" s="50"/>
      <c r="AA2638" s="257">
        <f t="shared" si="247"/>
        <v>178311</v>
      </c>
      <c r="AB2638" s="258" t="str">
        <f t="shared" si="248"/>
        <v/>
      </c>
      <c r="AC2638" s="258" t="str">
        <f t="shared" si="249"/>
        <v/>
      </c>
      <c r="AD2638" s="258" t="str">
        <f t="shared" si="250"/>
        <v/>
      </c>
      <c r="AE2638" s="259">
        <f t="shared" si="251"/>
        <v>178311</v>
      </c>
    </row>
    <row r="2639" spans="1:31">
      <c r="A2639" s="26"/>
      <c r="B2639" s="210" t="s">
        <v>4652</v>
      </c>
      <c r="C2639" s="211" t="s">
        <v>4653</v>
      </c>
      <c r="D2639" s="211" t="s">
        <v>111</v>
      </c>
      <c r="E2639" s="211" t="s">
        <v>102</v>
      </c>
      <c r="F2639" s="241" t="s">
        <v>108</v>
      </c>
      <c r="G2639" s="357">
        <v>0.5</v>
      </c>
      <c r="H2639" s="360">
        <v>10397.85120274092</v>
      </c>
      <c r="I2639" s="365">
        <v>143.96305955739601</v>
      </c>
      <c r="J2639" s="332">
        <f>Table1[[#This Row],[Embellishment Area (m2)]]*Table1[[#This Row],[Construction Unit Rate ($/m)]]*Table1[[#This Row],[Embellishment Area Factor]]</f>
        <v>748453.23598456639</v>
      </c>
      <c r="K2639" s="246">
        <v>0</v>
      </c>
      <c r="L2639" s="337">
        <v>39.027494808321961</v>
      </c>
      <c r="M2639" s="88">
        <f>Table1[[#This Row],[Size of land (m2)]]*Table1[[#This Row],[Land Unit Rate ($/m2)]]</f>
        <v>0</v>
      </c>
      <c r="N2639" s="244">
        <v>2021</v>
      </c>
      <c r="O2639" s="88">
        <f>ROUND(IF(Table1[[#This Row],[Valuation Year]]=2016,(Table1[[#This Row],[Total Construction Cost ($)]]+Table1[[#This Row],[Land Value]])*('General Input Sheet'!$G$38/'General Input Sheet'!$G$43),Table1[[#This Row],[Total Construction Cost ($)]]+Table1[[#This Row],[Land Value]]),0)</f>
        <v>748453</v>
      </c>
      <c r="P2639" s="123" t="str" cm="1">
        <f t="array" ref="P2639">_xlfn.IFS(Table1[[#This Row],[Asset Class]]&lt;&gt;"Local","y",P$11=$E2639,"y",Table1[[#This Row],[Asset Class]]="Local","")</f>
        <v/>
      </c>
      <c r="Q2639" s="86" t="str" cm="1">
        <f t="array" ref="Q2639">_xlfn.IFS(Table1[[#This Row],[Asset Class]]&lt;&gt;"Local","y",Q$11=$E2639,"y",Table1[[#This Row],[Asset Class]]="Local","")</f>
        <v/>
      </c>
      <c r="R2639" s="86" t="str" cm="1">
        <f t="array" ref="R2639">_xlfn.IFS(Table1[[#This Row],[Asset Class]]&lt;&gt;"Local","y",R$11=$E2639,"y",Table1[[#This Row],[Asset Class]]="Local","")</f>
        <v>y</v>
      </c>
      <c r="S2639" s="341" t="str" cm="1">
        <f t="array" ref="S2639">_xlfn.IFS(Table1[[#This Row],[Asset Class]]&lt;&gt;"Local","y",S$11=$E2639,"y",Table1[[#This Row],[Asset Class]]="Local","")</f>
        <v/>
      </c>
      <c r="T2639" s="50"/>
      <c r="U2639" s="95" t="str">
        <f>IF(Table1[[#This Row],[Asset Class]]&lt;&gt;"Local",0.25,IF(P2639="y",1,""))</f>
        <v/>
      </c>
      <c r="V2639" s="415" t="str">
        <f>IF(Table1[[#This Row],[Asset Class]]&lt;&gt;"Local",0.25,IF(Q2639="y",1,""))</f>
        <v/>
      </c>
      <c r="W2639" s="415">
        <f>IF(Table1[[#This Row],[Asset Class]]&lt;&gt;"Local",0.25,IF(R2639="y",1,""))</f>
        <v>1</v>
      </c>
      <c r="X2639" s="415" t="str">
        <f>IF(Table1[[#This Row],[Asset Class]]&lt;&gt;"Local",0.25,IF(S2639="y",1,""))</f>
        <v/>
      </c>
      <c r="Y2639" s="95">
        <f t="shared" si="246"/>
        <v>1</v>
      </c>
      <c r="Z2639" s="50"/>
      <c r="AA2639" s="257" t="str">
        <f t="shared" si="247"/>
        <v/>
      </c>
      <c r="AB2639" s="258" t="str">
        <f t="shared" si="248"/>
        <v/>
      </c>
      <c r="AC2639" s="258">
        <f t="shared" si="249"/>
        <v>748453</v>
      </c>
      <c r="AD2639" s="258" t="str">
        <f t="shared" si="250"/>
        <v/>
      </c>
      <c r="AE2639" s="259">
        <f t="shared" si="251"/>
        <v>748453</v>
      </c>
    </row>
    <row r="2640" spans="1:31">
      <c r="A2640" s="26"/>
      <c r="B2640" s="210" t="s">
        <v>4654</v>
      </c>
      <c r="C2640" s="211" t="s">
        <v>4655</v>
      </c>
      <c r="D2640" s="211" t="s">
        <v>111</v>
      </c>
      <c r="E2640" s="211" t="s">
        <v>107</v>
      </c>
      <c r="F2640" s="241" t="s">
        <v>108</v>
      </c>
      <c r="G2640" s="357">
        <v>0.5</v>
      </c>
      <c r="H2640" s="360">
        <v>19032.621299505729</v>
      </c>
      <c r="I2640" s="365">
        <v>111.62041035606889</v>
      </c>
      <c r="J2640" s="332">
        <f>Table1[[#This Row],[Embellishment Area (m2)]]*Table1[[#This Row],[Construction Unit Rate ($/m)]]*Table1[[#This Row],[Embellishment Area Factor]]</f>
        <v>1062214.4998012432</v>
      </c>
      <c r="K2640" s="246">
        <v>0</v>
      </c>
      <c r="L2640" s="337">
        <v>66.125722619436161</v>
      </c>
      <c r="M2640" s="88">
        <f>Table1[[#This Row],[Size of land (m2)]]*Table1[[#This Row],[Land Unit Rate ($/m2)]]</f>
        <v>0</v>
      </c>
      <c r="N2640" s="244">
        <v>2021</v>
      </c>
      <c r="O2640" s="88">
        <f>ROUND(IF(Table1[[#This Row],[Valuation Year]]=2016,(Table1[[#This Row],[Total Construction Cost ($)]]+Table1[[#This Row],[Land Value]])*('General Input Sheet'!$G$38/'General Input Sheet'!$G$43),Table1[[#This Row],[Total Construction Cost ($)]]+Table1[[#This Row],[Land Value]]),0)</f>
        <v>1062214</v>
      </c>
      <c r="P2640" s="123" t="str" cm="1">
        <f t="array" ref="P2640">_xlfn.IFS(Table1[[#This Row],[Asset Class]]&lt;&gt;"Local","y",P$11=$E2640,"y",Table1[[#This Row],[Asset Class]]="Local","")</f>
        <v>y</v>
      </c>
      <c r="Q2640" s="86" t="str" cm="1">
        <f t="array" ref="Q2640">_xlfn.IFS(Table1[[#This Row],[Asset Class]]&lt;&gt;"Local","y",Q$11=$E2640,"y",Table1[[#This Row],[Asset Class]]="Local","")</f>
        <v/>
      </c>
      <c r="R2640" s="86" t="str" cm="1">
        <f t="array" ref="R2640">_xlfn.IFS(Table1[[#This Row],[Asset Class]]&lt;&gt;"Local","y",R$11=$E2640,"y",Table1[[#This Row],[Asset Class]]="Local","")</f>
        <v/>
      </c>
      <c r="S2640" s="341" t="str" cm="1">
        <f t="array" ref="S2640">_xlfn.IFS(Table1[[#This Row],[Asset Class]]&lt;&gt;"Local","y",S$11=$E2640,"y",Table1[[#This Row],[Asset Class]]="Local","")</f>
        <v/>
      </c>
      <c r="T2640" s="50"/>
      <c r="U2640" s="95">
        <f>IF(Table1[[#This Row],[Asset Class]]&lt;&gt;"Local",0.25,IF(P2640="y",1,""))</f>
        <v>1</v>
      </c>
      <c r="V2640" s="415" t="str">
        <f>IF(Table1[[#This Row],[Asset Class]]&lt;&gt;"Local",0.25,IF(Q2640="y",1,""))</f>
        <v/>
      </c>
      <c r="W2640" s="415" t="str">
        <f>IF(Table1[[#This Row],[Asset Class]]&lt;&gt;"Local",0.25,IF(R2640="y",1,""))</f>
        <v/>
      </c>
      <c r="X2640" s="415" t="str">
        <f>IF(Table1[[#This Row],[Asset Class]]&lt;&gt;"Local",0.25,IF(S2640="y",1,""))</f>
        <v/>
      </c>
      <c r="Y2640" s="95">
        <f t="shared" si="246"/>
        <v>1</v>
      </c>
      <c r="Z2640" s="50"/>
      <c r="AA2640" s="257">
        <f t="shared" si="247"/>
        <v>1062214</v>
      </c>
      <c r="AB2640" s="258" t="str">
        <f t="shared" si="248"/>
        <v/>
      </c>
      <c r="AC2640" s="258" t="str">
        <f t="shared" si="249"/>
        <v/>
      </c>
      <c r="AD2640" s="258" t="str">
        <f t="shared" si="250"/>
        <v/>
      </c>
      <c r="AE2640" s="259">
        <f t="shared" si="251"/>
        <v>1062214</v>
      </c>
    </row>
    <row r="2641" spans="1:31">
      <c r="A2641" s="26"/>
      <c r="B2641" s="210" t="s">
        <v>4656</v>
      </c>
      <c r="C2641" s="211" t="s">
        <v>4657</v>
      </c>
      <c r="D2641" s="211" t="s">
        <v>106</v>
      </c>
      <c r="E2641" s="211" t="s">
        <v>102</v>
      </c>
      <c r="F2641" s="241" t="s">
        <v>103</v>
      </c>
      <c r="G2641" s="357">
        <v>0.5</v>
      </c>
      <c r="H2641" s="360">
        <v>19162.951260396367</v>
      </c>
      <c r="I2641" s="365">
        <v>452.87898632773505</v>
      </c>
      <c r="J2641" s="332">
        <f>Table1[[#This Row],[Embellishment Area (m2)]]*Table1[[#This Row],[Construction Unit Rate ($/m)]]*Table1[[#This Row],[Embellishment Area Factor]]</f>
        <v>4339248.9709280496</v>
      </c>
      <c r="K2641" s="246">
        <v>38325.902520792733</v>
      </c>
      <c r="L2641" s="337">
        <v>140.14546069071523</v>
      </c>
      <c r="M2641" s="88">
        <f>Table1[[#This Row],[Size of land (m2)]]*Table1[[#This Row],[Land Unit Rate ($/m2)]]</f>
        <v>5371201.2651639413</v>
      </c>
      <c r="N2641" s="244">
        <v>2021</v>
      </c>
      <c r="O2641" s="88">
        <f>ROUND(IF(Table1[[#This Row],[Valuation Year]]=2016,(Table1[[#This Row],[Total Construction Cost ($)]]+Table1[[#This Row],[Land Value]])*('General Input Sheet'!$G$38/'General Input Sheet'!$G$43),Table1[[#This Row],[Total Construction Cost ($)]]+Table1[[#This Row],[Land Value]]),0)</f>
        <v>9710450</v>
      </c>
      <c r="P2641" s="123" t="str" cm="1">
        <f t="array" ref="P2641">_xlfn.IFS(Table1[[#This Row],[Asset Class]]&lt;&gt;"Local","y",P$11=$E2641,"y",Table1[[#This Row],[Asset Class]]="Local","")</f>
        <v>y</v>
      </c>
      <c r="Q2641" s="86" t="str" cm="1">
        <f t="array" ref="Q2641">_xlfn.IFS(Table1[[#This Row],[Asset Class]]&lt;&gt;"Local","y",Q$11=$E2641,"y",Table1[[#This Row],[Asset Class]]="Local","")</f>
        <v>y</v>
      </c>
      <c r="R2641" s="86" t="str" cm="1">
        <f t="array" ref="R2641">_xlfn.IFS(Table1[[#This Row],[Asset Class]]&lt;&gt;"Local","y",R$11=$E2641,"y",Table1[[#This Row],[Asset Class]]="Local","")</f>
        <v>y</v>
      </c>
      <c r="S2641" s="341" t="str" cm="1">
        <f t="array" ref="S2641">_xlfn.IFS(Table1[[#This Row],[Asset Class]]&lt;&gt;"Local","y",S$11=$E2641,"y",Table1[[#This Row],[Asset Class]]="Local","")</f>
        <v>y</v>
      </c>
      <c r="T2641" s="50"/>
      <c r="U2641" s="95">
        <f>IF(Table1[[#This Row],[Asset Class]]&lt;&gt;"Local",0.25,IF(P2641="y",1,""))</f>
        <v>0.25</v>
      </c>
      <c r="V2641" s="415">
        <f>IF(Table1[[#This Row],[Asset Class]]&lt;&gt;"Local",0.25,IF(Q2641="y",1,""))</f>
        <v>0.25</v>
      </c>
      <c r="W2641" s="415">
        <f>IF(Table1[[#This Row],[Asset Class]]&lt;&gt;"Local",0.25,IF(R2641="y",1,""))</f>
        <v>0.25</v>
      </c>
      <c r="X2641" s="415">
        <f>IF(Table1[[#This Row],[Asset Class]]&lt;&gt;"Local",0.25,IF(S2641="y",1,""))</f>
        <v>0.25</v>
      </c>
      <c r="Y2641" s="95">
        <f t="shared" si="246"/>
        <v>1</v>
      </c>
      <c r="Z2641" s="50"/>
      <c r="AA2641" s="257">
        <f t="shared" si="247"/>
        <v>2427612.5</v>
      </c>
      <c r="AB2641" s="258">
        <f t="shared" si="248"/>
        <v>2427612.5</v>
      </c>
      <c r="AC2641" s="258">
        <f t="shared" si="249"/>
        <v>2427612.5</v>
      </c>
      <c r="AD2641" s="258">
        <f t="shared" si="250"/>
        <v>2427612.5</v>
      </c>
      <c r="AE2641" s="259">
        <f t="shared" si="251"/>
        <v>9710450</v>
      </c>
    </row>
    <row r="2642" spans="1:31">
      <c r="A2642" s="26"/>
      <c r="B2642" s="210" t="s">
        <v>4656</v>
      </c>
      <c r="C2642" s="211" t="s">
        <v>4658</v>
      </c>
      <c r="D2642" s="211" t="s">
        <v>106</v>
      </c>
      <c r="E2642" s="211" t="s">
        <v>102</v>
      </c>
      <c r="F2642" s="241" t="s">
        <v>108</v>
      </c>
      <c r="G2642" s="357">
        <v>0.5</v>
      </c>
      <c r="H2642" s="360">
        <v>6293.4034315137751</v>
      </c>
      <c r="I2642" s="365">
        <v>452.87898632773505</v>
      </c>
      <c r="J2642" s="332">
        <f>Table1[[#This Row],[Embellishment Area (m2)]]*Table1[[#This Row],[Construction Unit Rate ($/m)]]*Table1[[#This Row],[Embellishment Area Factor]]</f>
        <v>1425075.083307724</v>
      </c>
      <c r="K2642" s="246">
        <v>12586.80686302755</v>
      </c>
      <c r="L2642" s="337">
        <v>140.14546069071523</v>
      </c>
      <c r="M2642" s="88">
        <f>Table1[[#This Row],[Size of land (m2)]]*Table1[[#This Row],[Land Unit Rate ($/m2)]]</f>
        <v>1763983.8464440522</v>
      </c>
      <c r="N2642" s="244">
        <v>2021</v>
      </c>
      <c r="O2642" s="88">
        <f>ROUND(IF(Table1[[#This Row],[Valuation Year]]=2016,(Table1[[#This Row],[Total Construction Cost ($)]]+Table1[[#This Row],[Land Value]])*('General Input Sheet'!$G$38/'General Input Sheet'!$G$43),Table1[[#This Row],[Total Construction Cost ($)]]+Table1[[#This Row],[Land Value]]),0)</f>
        <v>3189059</v>
      </c>
      <c r="P2642" s="123" t="str" cm="1">
        <f t="array" ref="P2642">_xlfn.IFS(Table1[[#This Row],[Asset Class]]&lt;&gt;"Local","y",P$11=$E2642,"y",Table1[[#This Row],[Asset Class]]="Local","")</f>
        <v>y</v>
      </c>
      <c r="Q2642" s="86" t="str" cm="1">
        <f t="array" ref="Q2642">_xlfn.IFS(Table1[[#This Row],[Asset Class]]&lt;&gt;"Local","y",Q$11=$E2642,"y",Table1[[#This Row],[Asset Class]]="Local","")</f>
        <v>y</v>
      </c>
      <c r="R2642" s="86" t="str" cm="1">
        <f t="array" ref="R2642">_xlfn.IFS(Table1[[#This Row],[Asset Class]]&lt;&gt;"Local","y",R$11=$E2642,"y",Table1[[#This Row],[Asset Class]]="Local","")</f>
        <v>y</v>
      </c>
      <c r="S2642" s="341" t="str" cm="1">
        <f t="array" ref="S2642">_xlfn.IFS(Table1[[#This Row],[Asset Class]]&lt;&gt;"Local","y",S$11=$E2642,"y",Table1[[#This Row],[Asset Class]]="Local","")</f>
        <v>y</v>
      </c>
      <c r="T2642" s="50"/>
      <c r="U2642" s="95">
        <f>IF(Table1[[#This Row],[Asset Class]]&lt;&gt;"Local",0.25,IF(P2642="y",1,""))</f>
        <v>0.25</v>
      </c>
      <c r="V2642" s="415">
        <f>IF(Table1[[#This Row],[Asset Class]]&lt;&gt;"Local",0.25,IF(Q2642="y",1,""))</f>
        <v>0.25</v>
      </c>
      <c r="W2642" s="415">
        <f>IF(Table1[[#This Row],[Asset Class]]&lt;&gt;"Local",0.25,IF(R2642="y",1,""))</f>
        <v>0.25</v>
      </c>
      <c r="X2642" s="415">
        <f>IF(Table1[[#This Row],[Asset Class]]&lt;&gt;"Local",0.25,IF(S2642="y",1,""))</f>
        <v>0.25</v>
      </c>
      <c r="Y2642" s="95">
        <f t="shared" si="246"/>
        <v>1</v>
      </c>
      <c r="Z2642" s="50"/>
      <c r="AA2642" s="257">
        <f t="shared" si="247"/>
        <v>797264.75</v>
      </c>
      <c r="AB2642" s="258">
        <f t="shared" si="248"/>
        <v>797264.75</v>
      </c>
      <c r="AC2642" s="258">
        <f t="shared" si="249"/>
        <v>797264.75</v>
      </c>
      <c r="AD2642" s="258">
        <f t="shared" si="250"/>
        <v>797264.75</v>
      </c>
      <c r="AE2642" s="259">
        <f t="shared" si="251"/>
        <v>3189059</v>
      </c>
    </row>
    <row r="2643" spans="1:31">
      <c r="A2643" s="26"/>
      <c r="B2643" s="210" t="s">
        <v>4659</v>
      </c>
      <c r="C2643" s="211" t="s">
        <v>4660</v>
      </c>
      <c r="D2643" s="211" t="s">
        <v>111</v>
      </c>
      <c r="E2643" s="211" t="s">
        <v>102</v>
      </c>
      <c r="F2643" s="241" t="s">
        <v>103</v>
      </c>
      <c r="G2643" s="357">
        <v>0.5</v>
      </c>
      <c r="H2643" s="360">
        <v>5043.9196124560549</v>
      </c>
      <c r="I2643" s="365">
        <v>143.96305955739601</v>
      </c>
      <c r="J2643" s="332">
        <f>Table1[[#This Row],[Embellishment Area (m2)]]*Table1[[#This Row],[Construction Unit Rate ($/m)]]*Table1[[#This Row],[Embellishment Area Factor]]</f>
        <v>363069.04978536442</v>
      </c>
      <c r="K2643" s="246">
        <v>0</v>
      </c>
      <c r="L2643" s="337">
        <v>39.027494808321961</v>
      </c>
      <c r="M2643" s="88">
        <f>Table1[[#This Row],[Size of land (m2)]]*Table1[[#This Row],[Land Unit Rate ($/m2)]]</f>
        <v>0</v>
      </c>
      <c r="N2643" s="244">
        <v>2021</v>
      </c>
      <c r="O2643" s="88">
        <f>ROUND(IF(Table1[[#This Row],[Valuation Year]]=2016,(Table1[[#This Row],[Total Construction Cost ($)]]+Table1[[#This Row],[Land Value]])*('General Input Sheet'!$G$38/'General Input Sheet'!$G$43),Table1[[#This Row],[Total Construction Cost ($)]]+Table1[[#This Row],[Land Value]]),0)</f>
        <v>363069</v>
      </c>
      <c r="P2643" s="123" t="str" cm="1">
        <f t="array" ref="P2643">_xlfn.IFS(Table1[[#This Row],[Asset Class]]&lt;&gt;"Local","y",P$11=$E2643,"y",Table1[[#This Row],[Asset Class]]="Local","")</f>
        <v/>
      </c>
      <c r="Q2643" s="86" t="str" cm="1">
        <f t="array" ref="Q2643">_xlfn.IFS(Table1[[#This Row],[Asset Class]]&lt;&gt;"Local","y",Q$11=$E2643,"y",Table1[[#This Row],[Asset Class]]="Local","")</f>
        <v/>
      </c>
      <c r="R2643" s="86" t="str" cm="1">
        <f t="array" ref="R2643">_xlfn.IFS(Table1[[#This Row],[Asset Class]]&lt;&gt;"Local","y",R$11=$E2643,"y",Table1[[#This Row],[Asset Class]]="Local","")</f>
        <v>y</v>
      </c>
      <c r="S2643" s="341" t="str" cm="1">
        <f t="array" ref="S2643">_xlfn.IFS(Table1[[#This Row],[Asset Class]]&lt;&gt;"Local","y",S$11=$E2643,"y",Table1[[#This Row],[Asset Class]]="Local","")</f>
        <v/>
      </c>
      <c r="T2643" s="50"/>
      <c r="U2643" s="95" t="str">
        <f>IF(Table1[[#This Row],[Asset Class]]&lt;&gt;"Local",0.25,IF(P2643="y",1,""))</f>
        <v/>
      </c>
      <c r="V2643" s="415" t="str">
        <f>IF(Table1[[#This Row],[Asset Class]]&lt;&gt;"Local",0.25,IF(Q2643="y",1,""))</f>
        <v/>
      </c>
      <c r="W2643" s="415">
        <f>IF(Table1[[#This Row],[Asset Class]]&lt;&gt;"Local",0.25,IF(R2643="y",1,""))</f>
        <v>1</v>
      </c>
      <c r="X2643" s="415" t="str">
        <f>IF(Table1[[#This Row],[Asset Class]]&lt;&gt;"Local",0.25,IF(S2643="y",1,""))</f>
        <v/>
      </c>
      <c r="Y2643" s="95">
        <f t="shared" si="246"/>
        <v>1</v>
      </c>
      <c r="Z2643" s="50"/>
      <c r="AA2643" s="257" t="str">
        <f t="shared" si="247"/>
        <v/>
      </c>
      <c r="AB2643" s="258" t="str">
        <f t="shared" si="248"/>
        <v/>
      </c>
      <c r="AC2643" s="258">
        <f t="shared" si="249"/>
        <v>363069</v>
      </c>
      <c r="AD2643" s="258" t="str">
        <f t="shared" si="250"/>
        <v/>
      </c>
      <c r="AE2643" s="259">
        <f t="shared" si="251"/>
        <v>363069</v>
      </c>
    </row>
    <row r="2644" spans="1:31">
      <c r="A2644" s="26"/>
      <c r="B2644" s="210" t="s">
        <v>4661</v>
      </c>
      <c r="C2644" s="211" t="s">
        <v>4662</v>
      </c>
      <c r="D2644" s="211" t="s">
        <v>111</v>
      </c>
      <c r="E2644" s="211" t="s">
        <v>102</v>
      </c>
      <c r="F2644" s="241" t="s">
        <v>103</v>
      </c>
      <c r="G2644" s="357">
        <v>0.5</v>
      </c>
      <c r="H2644" s="360">
        <v>729.16486951992044</v>
      </c>
      <c r="I2644" s="365">
        <v>143.96305955739601</v>
      </c>
      <c r="J2644" s="332">
        <f>Table1[[#This Row],[Embellishment Area (m2)]]*Table1[[#This Row],[Construction Unit Rate ($/m)]]*Table1[[#This Row],[Embellishment Area Factor]]</f>
        <v>52486.402768928601</v>
      </c>
      <c r="K2644" s="246">
        <v>0</v>
      </c>
      <c r="L2644" s="337">
        <v>39.027494808321961</v>
      </c>
      <c r="M2644" s="88">
        <f>Table1[[#This Row],[Size of land (m2)]]*Table1[[#This Row],[Land Unit Rate ($/m2)]]</f>
        <v>0</v>
      </c>
      <c r="N2644" s="244">
        <v>2021</v>
      </c>
      <c r="O2644" s="88">
        <f>ROUND(IF(Table1[[#This Row],[Valuation Year]]=2016,(Table1[[#This Row],[Total Construction Cost ($)]]+Table1[[#This Row],[Land Value]])*('General Input Sheet'!$G$38/'General Input Sheet'!$G$43),Table1[[#This Row],[Total Construction Cost ($)]]+Table1[[#This Row],[Land Value]]),0)</f>
        <v>52486</v>
      </c>
      <c r="P2644" s="123" t="str" cm="1">
        <f t="array" ref="P2644">_xlfn.IFS(Table1[[#This Row],[Asset Class]]&lt;&gt;"Local","y",P$11=$E2644,"y",Table1[[#This Row],[Asset Class]]="Local","")</f>
        <v/>
      </c>
      <c r="Q2644" s="86" t="str" cm="1">
        <f t="array" ref="Q2644">_xlfn.IFS(Table1[[#This Row],[Asset Class]]&lt;&gt;"Local","y",Q$11=$E2644,"y",Table1[[#This Row],[Asset Class]]="Local","")</f>
        <v/>
      </c>
      <c r="R2644" s="86" t="str" cm="1">
        <f t="array" ref="R2644">_xlfn.IFS(Table1[[#This Row],[Asset Class]]&lt;&gt;"Local","y",R$11=$E2644,"y",Table1[[#This Row],[Asset Class]]="Local","")</f>
        <v>y</v>
      </c>
      <c r="S2644" s="341" t="str" cm="1">
        <f t="array" ref="S2644">_xlfn.IFS(Table1[[#This Row],[Asset Class]]&lt;&gt;"Local","y",S$11=$E2644,"y",Table1[[#This Row],[Asset Class]]="Local","")</f>
        <v/>
      </c>
      <c r="T2644" s="50"/>
      <c r="U2644" s="95" t="str">
        <f>IF(Table1[[#This Row],[Asset Class]]&lt;&gt;"Local",0.25,IF(P2644="y",1,""))</f>
        <v/>
      </c>
      <c r="V2644" s="415" t="str">
        <f>IF(Table1[[#This Row],[Asset Class]]&lt;&gt;"Local",0.25,IF(Q2644="y",1,""))</f>
        <v/>
      </c>
      <c r="W2644" s="415">
        <f>IF(Table1[[#This Row],[Asset Class]]&lt;&gt;"Local",0.25,IF(R2644="y",1,""))</f>
        <v>1</v>
      </c>
      <c r="X2644" s="415" t="str">
        <f>IF(Table1[[#This Row],[Asset Class]]&lt;&gt;"Local",0.25,IF(S2644="y",1,""))</f>
        <v/>
      </c>
      <c r="Y2644" s="95">
        <f t="shared" si="246"/>
        <v>1</v>
      </c>
      <c r="Z2644" s="50"/>
      <c r="AA2644" s="257" t="str">
        <f t="shared" si="247"/>
        <v/>
      </c>
      <c r="AB2644" s="258" t="str">
        <f t="shared" si="248"/>
        <v/>
      </c>
      <c r="AC2644" s="258">
        <f t="shared" si="249"/>
        <v>52486</v>
      </c>
      <c r="AD2644" s="258" t="str">
        <f t="shared" si="250"/>
        <v/>
      </c>
      <c r="AE2644" s="259">
        <f t="shared" si="251"/>
        <v>52486</v>
      </c>
    </row>
    <row r="2645" spans="1:31">
      <c r="A2645" s="26"/>
      <c r="B2645" s="210" t="s">
        <v>4663</v>
      </c>
      <c r="C2645" s="211" t="s">
        <v>4664</v>
      </c>
      <c r="D2645" s="211" t="s">
        <v>106</v>
      </c>
      <c r="E2645" s="211" t="s">
        <v>102</v>
      </c>
      <c r="F2645" s="241" t="s">
        <v>328</v>
      </c>
      <c r="G2645" s="357">
        <v>0.5</v>
      </c>
      <c r="H2645" s="360">
        <v>2731.9020686243889</v>
      </c>
      <c r="I2645" s="365">
        <v>452.87898632773505</v>
      </c>
      <c r="J2645" s="332">
        <f>Table1[[#This Row],[Embellishment Area (m2)]]*Table1[[#This Row],[Construction Unit Rate ($/m)]]*Table1[[#This Row],[Embellishment Area Factor]]</f>
        <v>618610.51979262789</v>
      </c>
      <c r="K2645" s="246">
        <v>5463.8041372487778</v>
      </c>
      <c r="L2645" s="337">
        <v>140.14546069071523</v>
      </c>
      <c r="M2645" s="88">
        <f>Table1[[#This Row],[Size of land (m2)]]*Table1[[#This Row],[Land Unit Rate ($/m2)]]</f>
        <v>765727.34793856577</v>
      </c>
      <c r="N2645" s="244">
        <v>2021</v>
      </c>
      <c r="O2645" s="88">
        <f>ROUND(IF(Table1[[#This Row],[Valuation Year]]=2016,(Table1[[#This Row],[Total Construction Cost ($)]]+Table1[[#This Row],[Land Value]])*('General Input Sheet'!$G$38/'General Input Sheet'!$G$43),Table1[[#This Row],[Total Construction Cost ($)]]+Table1[[#This Row],[Land Value]]),0)</f>
        <v>1384338</v>
      </c>
      <c r="P2645" s="123" t="str" cm="1">
        <f t="array" ref="P2645">_xlfn.IFS(Table1[[#This Row],[Asset Class]]&lt;&gt;"Local","y",P$11=$E2645,"y",Table1[[#This Row],[Asset Class]]="Local","")</f>
        <v>y</v>
      </c>
      <c r="Q2645" s="86" t="str" cm="1">
        <f t="array" ref="Q2645">_xlfn.IFS(Table1[[#This Row],[Asset Class]]&lt;&gt;"Local","y",Q$11=$E2645,"y",Table1[[#This Row],[Asset Class]]="Local","")</f>
        <v>y</v>
      </c>
      <c r="R2645" s="86" t="str" cm="1">
        <f t="array" ref="R2645">_xlfn.IFS(Table1[[#This Row],[Asset Class]]&lt;&gt;"Local","y",R$11=$E2645,"y",Table1[[#This Row],[Asset Class]]="Local","")</f>
        <v>y</v>
      </c>
      <c r="S2645" s="341" t="str" cm="1">
        <f t="array" ref="S2645">_xlfn.IFS(Table1[[#This Row],[Asset Class]]&lt;&gt;"Local","y",S$11=$E2645,"y",Table1[[#This Row],[Asset Class]]="Local","")</f>
        <v>y</v>
      </c>
      <c r="T2645" s="50"/>
      <c r="U2645" s="95">
        <f>IF(Table1[[#This Row],[Asset Class]]&lt;&gt;"Local",0.25,IF(P2645="y",1,""))</f>
        <v>0.25</v>
      </c>
      <c r="V2645" s="415">
        <f>IF(Table1[[#This Row],[Asset Class]]&lt;&gt;"Local",0.25,IF(Q2645="y",1,""))</f>
        <v>0.25</v>
      </c>
      <c r="W2645" s="415">
        <f>IF(Table1[[#This Row],[Asset Class]]&lt;&gt;"Local",0.25,IF(R2645="y",1,""))</f>
        <v>0.25</v>
      </c>
      <c r="X2645" s="415">
        <f>IF(Table1[[#This Row],[Asset Class]]&lt;&gt;"Local",0.25,IF(S2645="y",1,""))</f>
        <v>0.25</v>
      </c>
      <c r="Y2645" s="95">
        <f t="shared" si="246"/>
        <v>1</v>
      </c>
      <c r="Z2645" s="50"/>
      <c r="AA2645" s="257">
        <f t="shared" si="247"/>
        <v>346084.5</v>
      </c>
      <c r="AB2645" s="258">
        <f t="shared" si="248"/>
        <v>346084.5</v>
      </c>
      <c r="AC2645" s="258">
        <f t="shared" si="249"/>
        <v>346084.5</v>
      </c>
      <c r="AD2645" s="258">
        <f t="shared" si="250"/>
        <v>346084.5</v>
      </c>
      <c r="AE2645" s="259">
        <f t="shared" si="251"/>
        <v>1384338</v>
      </c>
    </row>
    <row r="2646" spans="1:31">
      <c r="A2646" s="26"/>
      <c r="B2646" s="210" t="s">
        <v>4665</v>
      </c>
      <c r="C2646" s="211" t="s">
        <v>4666</v>
      </c>
      <c r="D2646" s="211" t="s">
        <v>106</v>
      </c>
      <c r="E2646" s="211" t="s">
        <v>107</v>
      </c>
      <c r="F2646" s="241" t="s">
        <v>328</v>
      </c>
      <c r="G2646" s="357">
        <v>0.5</v>
      </c>
      <c r="H2646" s="360">
        <v>1551.2537238259511</v>
      </c>
      <c r="I2646" s="365">
        <v>295.91815694928124</v>
      </c>
      <c r="J2646" s="332">
        <f>Table1[[#This Row],[Embellishment Area (m2)]]*Table1[[#This Row],[Construction Unit Rate ($/m)]]*Table1[[#This Row],[Embellishment Area Factor]]</f>
        <v>229522.07145764239</v>
      </c>
      <c r="K2646" s="246">
        <v>0</v>
      </c>
      <c r="L2646" s="337">
        <v>157.26221918381682</v>
      </c>
      <c r="M2646" s="88">
        <f>Table1[[#This Row],[Size of land (m2)]]*Table1[[#This Row],[Land Unit Rate ($/m2)]]</f>
        <v>0</v>
      </c>
      <c r="N2646" s="244">
        <v>2021</v>
      </c>
      <c r="O2646" s="88">
        <f>ROUND(IF(Table1[[#This Row],[Valuation Year]]=2016,(Table1[[#This Row],[Total Construction Cost ($)]]+Table1[[#This Row],[Land Value]])*('General Input Sheet'!$G$38/'General Input Sheet'!$G$43),Table1[[#This Row],[Total Construction Cost ($)]]+Table1[[#This Row],[Land Value]]),0)</f>
        <v>229522</v>
      </c>
      <c r="P2646" s="123" t="str" cm="1">
        <f t="array" ref="P2646">_xlfn.IFS(Table1[[#This Row],[Asset Class]]&lt;&gt;"Local","y",P$11=$E2646,"y",Table1[[#This Row],[Asset Class]]="Local","")</f>
        <v>y</v>
      </c>
      <c r="Q2646" s="86" t="str" cm="1">
        <f t="array" ref="Q2646">_xlfn.IFS(Table1[[#This Row],[Asset Class]]&lt;&gt;"Local","y",Q$11=$E2646,"y",Table1[[#This Row],[Asset Class]]="Local","")</f>
        <v>y</v>
      </c>
      <c r="R2646" s="86" t="str" cm="1">
        <f t="array" ref="R2646">_xlfn.IFS(Table1[[#This Row],[Asset Class]]&lt;&gt;"Local","y",R$11=$E2646,"y",Table1[[#This Row],[Asset Class]]="Local","")</f>
        <v>y</v>
      </c>
      <c r="S2646" s="341" t="str" cm="1">
        <f t="array" ref="S2646">_xlfn.IFS(Table1[[#This Row],[Asset Class]]&lt;&gt;"Local","y",S$11=$E2646,"y",Table1[[#This Row],[Asset Class]]="Local","")</f>
        <v>y</v>
      </c>
      <c r="T2646" s="50"/>
      <c r="U2646" s="95">
        <f>IF(Table1[[#This Row],[Asset Class]]&lt;&gt;"Local",0.25,IF(P2646="y",1,""))</f>
        <v>0.25</v>
      </c>
      <c r="V2646" s="415">
        <f>IF(Table1[[#This Row],[Asset Class]]&lt;&gt;"Local",0.25,IF(Q2646="y",1,""))</f>
        <v>0.25</v>
      </c>
      <c r="W2646" s="415">
        <f>IF(Table1[[#This Row],[Asset Class]]&lt;&gt;"Local",0.25,IF(R2646="y",1,""))</f>
        <v>0.25</v>
      </c>
      <c r="X2646" s="415">
        <f>IF(Table1[[#This Row],[Asset Class]]&lt;&gt;"Local",0.25,IF(S2646="y",1,""))</f>
        <v>0.25</v>
      </c>
      <c r="Y2646" s="95">
        <f t="shared" si="246"/>
        <v>1</v>
      </c>
      <c r="Z2646" s="50"/>
      <c r="AA2646" s="257">
        <f t="shared" si="247"/>
        <v>57380.5</v>
      </c>
      <c r="AB2646" s="258">
        <f t="shared" si="248"/>
        <v>57380.5</v>
      </c>
      <c r="AC2646" s="258">
        <f t="shared" si="249"/>
        <v>57380.5</v>
      </c>
      <c r="AD2646" s="258">
        <f t="shared" si="250"/>
        <v>57380.5</v>
      </c>
      <c r="AE2646" s="259">
        <f t="shared" si="251"/>
        <v>229522</v>
      </c>
    </row>
    <row r="2647" spans="1:31">
      <c r="A2647" s="26"/>
      <c r="B2647" s="210" t="s">
        <v>4667</v>
      </c>
      <c r="C2647" s="211" t="s">
        <v>4668</v>
      </c>
      <c r="D2647" s="211" t="s">
        <v>111</v>
      </c>
      <c r="E2647" s="211" t="s">
        <v>102</v>
      </c>
      <c r="F2647" s="241" t="s">
        <v>108</v>
      </c>
      <c r="G2647" s="357">
        <v>0.5</v>
      </c>
      <c r="H2647" s="360">
        <v>515.9152890240025</v>
      </c>
      <c r="I2647" s="365">
        <v>143.96305955739601</v>
      </c>
      <c r="J2647" s="332">
        <f>Table1[[#This Row],[Embellishment Area (m2)]]*Table1[[#This Row],[Construction Unit Rate ($/m)]]*Table1[[#This Row],[Embellishment Area Factor]]</f>
        <v>37136.371740166825</v>
      </c>
      <c r="K2647" s="246">
        <v>0</v>
      </c>
      <c r="L2647" s="337">
        <v>39.027494808321961</v>
      </c>
      <c r="M2647" s="88">
        <f>Table1[[#This Row],[Size of land (m2)]]*Table1[[#This Row],[Land Unit Rate ($/m2)]]</f>
        <v>0</v>
      </c>
      <c r="N2647" s="244">
        <v>2021</v>
      </c>
      <c r="O2647" s="88">
        <f>ROUND(IF(Table1[[#This Row],[Valuation Year]]=2016,(Table1[[#This Row],[Total Construction Cost ($)]]+Table1[[#This Row],[Land Value]])*('General Input Sheet'!$G$38/'General Input Sheet'!$G$43),Table1[[#This Row],[Total Construction Cost ($)]]+Table1[[#This Row],[Land Value]]),0)</f>
        <v>37136</v>
      </c>
      <c r="P2647" s="123" t="str" cm="1">
        <f t="array" ref="P2647">_xlfn.IFS(Table1[[#This Row],[Asset Class]]&lt;&gt;"Local","y",P$11=$E2647,"y",Table1[[#This Row],[Asset Class]]="Local","")</f>
        <v/>
      </c>
      <c r="Q2647" s="86" t="str" cm="1">
        <f t="array" ref="Q2647">_xlfn.IFS(Table1[[#This Row],[Asset Class]]&lt;&gt;"Local","y",Q$11=$E2647,"y",Table1[[#This Row],[Asset Class]]="Local","")</f>
        <v/>
      </c>
      <c r="R2647" s="86" t="str" cm="1">
        <f t="array" ref="R2647">_xlfn.IFS(Table1[[#This Row],[Asset Class]]&lt;&gt;"Local","y",R$11=$E2647,"y",Table1[[#This Row],[Asset Class]]="Local","")</f>
        <v>y</v>
      </c>
      <c r="S2647" s="341" t="str" cm="1">
        <f t="array" ref="S2647">_xlfn.IFS(Table1[[#This Row],[Asset Class]]&lt;&gt;"Local","y",S$11=$E2647,"y",Table1[[#This Row],[Asset Class]]="Local","")</f>
        <v/>
      </c>
      <c r="T2647" s="50"/>
      <c r="U2647" s="95" t="str">
        <f>IF(Table1[[#This Row],[Asset Class]]&lt;&gt;"Local",0.25,IF(P2647="y",1,""))</f>
        <v/>
      </c>
      <c r="V2647" s="415" t="str">
        <f>IF(Table1[[#This Row],[Asset Class]]&lt;&gt;"Local",0.25,IF(Q2647="y",1,""))</f>
        <v/>
      </c>
      <c r="W2647" s="415">
        <f>IF(Table1[[#This Row],[Asset Class]]&lt;&gt;"Local",0.25,IF(R2647="y",1,""))</f>
        <v>1</v>
      </c>
      <c r="X2647" s="415" t="str">
        <f>IF(Table1[[#This Row],[Asset Class]]&lt;&gt;"Local",0.25,IF(S2647="y",1,""))</f>
        <v/>
      </c>
      <c r="Y2647" s="95">
        <f t="shared" si="246"/>
        <v>1</v>
      </c>
      <c r="Z2647" s="50"/>
      <c r="AA2647" s="257" t="str">
        <f t="shared" si="247"/>
        <v/>
      </c>
      <c r="AB2647" s="258" t="str">
        <f t="shared" si="248"/>
        <v/>
      </c>
      <c r="AC2647" s="258">
        <f t="shared" si="249"/>
        <v>37136</v>
      </c>
      <c r="AD2647" s="258" t="str">
        <f t="shared" si="250"/>
        <v/>
      </c>
      <c r="AE2647" s="259">
        <f t="shared" si="251"/>
        <v>37136</v>
      </c>
    </row>
    <row r="2648" spans="1:31">
      <c r="A2648" s="26"/>
      <c r="B2648" s="210" t="s">
        <v>4669</v>
      </c>
      <c r="C2648" s="211" t="s">
        <v>4670</v>
      </c>
      <c r="D2648" s="211" t="s">
        <v>111</v>
      </c>
      <c r="E2648" s="211" t="s">
        <v>114</v>
      </c>
      <c r="F2648" s="241" t="s">
        <v>108</v>
      </c>
      <c r="G2648" s="357">
        <v>0.5</v>
      </c>
      <c r="H2648" s="360">
        <v>1877.9508075429651</v>
      </c>
      <c r="I2648" s="365">
        <v>77.371645491830151</v>
      </c>
      <c r="J2648" s="332">
        <f>Table1[[#This Row],[Embellishment Area (m2)]]*Table1[[#This Row],[Construction Unit Rate ($/m)]]*Table1[[#This Row],[Embellishment Area Factor]]</f>
        <v>72650.072066155219</v>
      </c>
      <c r="K2648" s="246">
        <v>3755.9016150859302</v>
      </c>
      <c r="L2648" s="337">
        <v>51.919695325664051</v>
      </c>
      <c r="M2648" s="88">
        <f>Table1[[#This Row],[Size of land (m2)]]*Table1[[#This Row],[Land Unit Rate ($/m2)]]</f>
        <v>195005.26752843102</v>
      </c>
      <c r="N2648" s="244">
        <v>2021</v>
      </c>
      <c r="O2648" s="88">
        <f>ROUND(IF(Table1[[#This Row],[Valuation Year]]=2016,(Table1[[#This Row],[Total Construction Cost ($)]]+Table1[[#This Row],[Land Value]])*('General Input Sheet'!$G$38/'General Input Sheet'!$G$43),Table1[[#This Row],[Total Construction Cost ($)]]+Table1[[#This Row],[Land Value]]),0)</f>
        <v>267655</v>
      </c>
      <c r="P2648" s="123" t="str" cm="1">
        <f t="array" ref="P2648">_xlfn.IFS(Table1[[#This Row],[Asset Class]]&lt;&gt;"Local","y",P$11=$E2648,"y",Table1[[#This Row],[Asset Class]]="Local","")</f>
        <v/>
      </c>
      <c r="Q2648" s="86" t="str" cm="1">
        <f t="array" ref="Q2648">_xlfn.IFS(Table1[[#This Row],[Asset Class]]&lt;&gt;"Local","y",Q$11=$E2648,"y",Table1[[#This Row],[Asset Class]]="Local","")</f>
        <v/>
      </c>
      <c r="R2648" s="86" t="str" cm="1">
        <f t="array" ref="R2648">_xlfn.IFS(Table1[[#This Row],[Asset Class]]&lt;&gt;"Local","y",R$11=$E2648,"y",Table1[[#This Row],[Asset Class]]="Local","")</f>
        <v/>
      </c>
      <c r="S2648" s="341" t="str" cm="1">
        <f t="array" ref="S2648">_xlfn.IFS(Table1[[#This Row],[Asset Class]]&lt;&gt;"Local","y",S$11=$E2648,"y",Table1[[#This Row],[Asset Class]]="Local","")</f>
        <v>y</v>
      </c>
      <c r="T2648" s="50"/>
      <c r="U2648" s="95" t="str">
        <f>IF(Table1[[#This Row],[Asset Class]]&lt;&gt;"Local",0.25,IF(P2648="y",1,""))</f>
        <v/>
      </c>
      <c r="V2648" s="415" t="str">
        <f>IF(Table1[[#This Row],[Asset Class]]&lt;&gt;"Local",0.25,IF(Q2648="y",1,""))</f>
        <v/>
      </c>
      <c r="W2648" s="415" t="str">
        <f>IF(Table1[[#This Row],[Asset Class]]&lt;&gt;"Local",0.25,IF(R2648="y",1,""))</f>
        <v/>
      </c>
      <c r="X2648" s="415">
        <f>IF(Table1[[#This Row],[Asset Class]]&lt;&gt;"Local",0.25,IF(S2648="y",1,""))</f>
        <v>1</v>
      </c>
      <c r="Y2648" s="95">
        <f t="shared" si="246"/>
        <v>1</v>
      </c>
      <c r="Z2648" s="50"/>
      <c r="AA2648" s="257" t="str">
        <f t="shared" si="247"/>
        <v/>
      </c>
      <c r="AB2648" s="258" t="str">
        <f t="shared" si="248"/>
        <v/>
      </c>
      <c r="AC2648" s="258" t="str">
        <f t="shared" si="249"/>
        <v/>
      </c>
      <c r="AD2648" s="258">
        <f t="shared" si="250"/>
        <v>267655</v>
      </c>
      <c r="AE2648" s="259">
        <f t="shared" si="251"/>
        <v>267655</v>
      </c>
    </row>
    <row r="2649" spans="1:31">
      <c r="A2649" s="26"/>
      <c r="B2649" s="210" t="s">
        <v>4671</v>
      </c>
      <c r="C2649" s="211" t="s">
        <v>4672</v>
      </c>
      <c r="D2649" s="211" t="s">
        <v>111</v>
      </c>
      <c r="E2649" s="211" t="s">
        <v>114</v>
      </c>
      <c r="F2649" s="241" t="s">
        <v>108</v>
      </c>
      <c r="G2649" s="357">
        <v>0.5</v>
      </c>
      <c r="H2649" s="360">
        <v>757.87839448040995</v>
      </c>
      <c r="I2649" s="365">
        <v>77.371645491830151</v>
      </c>
      <c r="J2649" s="332">
        <f>Table1[[#This Row],[Embellishment Area (m2)]]*Table1[[#This Row],[Construction Unit Rate ($/m)]]*Table1[[#This Row],[Embellishment Area Factor]]</f>
        <v>29319.149231827843</v>
      </c>
      <c r="K2649" s="246">
        <v>1515.7567889608199</v>
      </c>
      <c r="L2649" s="337">
        <v>51.919695325664051</v>
      </c>
      <c r="M2649" s="88">
        <f>Table1[[#This Row],[Size of land (m2)]]*Table1[[#This Row],[Land Unit Rate ($/m2)]]</f>
        <v>78697.630670652637</v>
      </c>
      <c r="N2649" s="244">
        <v>2021</v>
      </c>
      <c r="O2649" s="88">
        <f>ROUND(IF(Table1[[#This Row],[Valuation Year]]=2016,(Table1[[#This Row],[Total Construction Cost ($)]]+Table1[[#This Row],[Land Value]])*('General Input Sheet'!$G$38/'General Input Sheet'!$G$43),Table1[[#This Row],[Total Construction Cost ($)]]+Table1[[#This Row],[Land Value]]),0)</f>
        <v>108017</v>
      </c>
      <c r="P2649" s="123" t="str" cm="1">
        <f t="array" ref="P2649">_xlfn.IFS(Table1[[#This Row],[Asset Class]]&lt;&gt;"Local","y",P$11=$E2649,"y",Table1[[#This Row],[Asset Class]]="Local","")</f>
        <v/>
      </c>
      <c r="Q2649" s="86" t="str" cm="1">
        <f t="array" ref="Q2649">_xlfn.IFS(Table1[[#This Row],[Asset Class]]&lt;&gt;"Local","y",Q$11=$E2649,"y",Table1[[#This Row],[Asset Class]]="Local","")</f>
        <v/>
      </c>
      <c r="R2649" s="86" t="str" cm="1">
        <f t="array" ref="R2649">_xlfn.IFS(Table1[[#This Row],[Asset Class]]&lt;&gt;"Local","y",R$11=$E2649,"y",Table1[[#This Row],[Asset Class]]="Local","")</f>
        <v/>
      </c>
      <c r="S2649" s="341" t="str" cm="1">
        <f t="array" ref="S2649">_xlfn.IFS(Table1[[#This Row],[Asset Class]]&lt;&gt;"Local","y",S$11=$E2649,"y",Table1[[#This Row],[Asset Class]]="Local","")</f>
        <v>y</v>
      </c>
      <c r="T2649" s="50"/>
      <c r="U2649" s="95" t="str">
        <f>IF(Table1[[#This Row],[Asset Class]]&lt;&gt;"Local",0.25,IF(P2649="y",1,""))</f>
        <v/>
      </c>
      <c r="V2649" s="415" t="str">
        <f>IF(Table1[[#This Row],[Asset Class]]&lt;&gt;"Local",0.25,IF(Q2649="y",1,""))</f>
        <v/>
      </c>
      <c r="W2649" s="415" t="str">
        <f>IF(Table1[[#This Row],[Asset Class]]&lt;&gt;"Local",0.25,IF(R2649="y",1,""))</f>
        <v/>
      </c>
      <c r="X2649" s="415">
        <f>IF(Table1[[#This Row],[Asset Class]]&lt;&gt;"Local",0.25,IF(S2649="y",1,""))</f>
        <v>1</v>
      </c>
      <c r="Y2649" s="95">
        <f t="shared" si="246"/>
        <v>1</v>
      </c>
      <c r="Z2649" s="50"/>
      <c r="AA2649" s="257" t="str">
        <f t="shared" si="247"/>
        <v/>
      </c>
      <c r="AB2649" s="258" t="str">
        <f t="shared" si="248"/>
        <v/>
      </c>
      <c r="AC2649" s="258" t="str">
        <f t="shared" si="249"/>
        <v/>
      </c>
      <c r="AD2649" s="258">
        <f t="shared" si="250"/>
        <v>108017</v>
      </c>
      <c r="AE2649" s="259">
        <f t="shared" si="251"/>
        <v>108017</v>
      </c>
    </row>
    <row r="2650" spans="1:31">
      <c r="A2650" s="26"/>
      <c r="B2650" s="210" t="s">
        <v>4673</v>
      </c>
      <c r="C2650" s="211" t="s">
        <v>4674</v>
      </c>
      <c r="D2650" s="211" t="s">
        <v>111</v>
      </c>
      <c r="E2650" s="211" t="s">
        <v>143</v>
      </c>
      <c r="F2650" s="241" t="s">
        <v>103</v>
      </c>
      <c r="G2650" s="357">
        <v>0.5</v>
      </c>
      <c r="H2650" s="360">
        <v>354.13781231289784</v>
      </c>
      <c r="I2650" s="365">
        <v>115.6419902144599</v>
      </c>
      <c r="J2650" s="332">
        <f>Table1[[#This Row],[Embellishment Area (m2)]]*Table1[[#This Row],[Construction Unit Rate ($/m)]]*Table1[[#This Row],[Embellishment Area Factor]]</f>
        <v>20476.600713029184</v>
      </c>
      <c r="K2650" s="246">
        <v>708.27562462579567</v>
      </c>
      <c r="L2650" s="337">
        <v>85.331826959272703</v>
      </c>
      <c r="M2650" s="88">
        <f>Table1[[#This Row],[Size of land (m2)]]*Table1[[#This Row],[Land Unit Rate ($/m2)]]</f>
        <v>60438.453040039181</v>
      </c>
      <c r="N2650" s="244">
        <v>2021</v>
      </c>
      <c r="O2650" s="88">
        <f>ROUND(IF(Table1[[#This Row],[Valuation Year]]=2016,(Table1[[#This Row],[Total Construction Cost ($)]]+Table1[[#This Row],[Land Value]])*('General Input Sheet'!$G$38/'General Input Sheet'!$G$43),Table1[[#This Row],[Total Construction Cost ($)]]+Table1[[#This Row],[Land Value]]),0)</f>
        <v>80915</v>
      </c>
      <c r="P2650" s="123" t="str" cm="1">
        <f t="array" ref="P2650">_xlfn.IFS(Table1[[#This Row],[Asset Class]]&lt;&gt;"Local","y",P$11=$E2650,"y",Table1[[#This Row],[Asset Class]]="Local","")</f>
        <v/>
      </c>
      <c r="Q2650" s="86" t="str" cm="1">
        <f t="array" ref="Q2650">_xlfn.IFS(Table1[[#This Row],[Asset Class]]&lt;&gt;"Local","y",Q$11=$E2650,"y",Table1[[#This Row],[Asset Class]]="Local","")</f>
        <v>y</v>
      </c>
      <c r="R2650" s="86" t="str" cm="1">
        <f t="array" ref="R2650">_xlfn.IFS(Table1[[#This Row],[Asset Class]]&lt;&gt;"Local","y",R$11=$E2650,"y",Table1[[#This Row],[Asset Class]]="Local","")</f>
        <v/>
      </c>
      <c r="S2650" s="341" t="str" cm="1">
        <f t="array" ref="S2650">_xlfn.IFS(Table1[[#This Row],[Asset Class]]&lt;&gt;"Local","y",S$11=$E2650,"y",Table1[[#This Row],[Asset Class]]="Local","")</f>
        <v/>
      </c>
      <c r="T2650" s="50"/>
      <c r="U2650" s="95" t="str">
        <f>IF(Table1[[#This Row],[Asset Class]]&lt;&gt;"Local",0.25,IF(P2650="y",1,""))</f>
        <v/>
      </c>
      <c r="V2650" s="415">
        <f>IF(Table1[[#This Row],[Asset Class]]&lt;&gt;"Local",0.25,IF(Q2650="y",1,""))</f>
        <v>1</v>
      </c>
      <c r="W2650" s="415" t="str">
        <f>IF(Table1[[#This Row],[Asset Class]]&lt;&gt;"Local",0.25,IF(R2650="y",1,""))</f>
        <v/>
      </c>
      <c r="X2650" s="415" t="str">
        <f>IF(Table1[[#This Row],[Asset Class]]&lt;&gt;"Local",0.25,IF(S2650="y",1,""))</f>
        <v/>
      </c>
      <c r="Y2650" s="95">
        <f t="shared" si="246"/>
        <v>1</v>
      </c>
      <c r="Z2650" s="50"/>
      <c r="AA2650" s="257" t="str">
        <f t="shared" si="247"/>
        <v/>
      </c>
      <c r="AB2650" s="258">
        <f t="shared" si="248"/>
        <v>80915</v>
      </c>
      <c r="AC2650" s="258" t="str">
        <f t="shared" si="249"/>
        <v/>
      </c>
      <c r="AD2650" s="258" t="str">
        <f t="shared" si="250"/>
        <v/>
      </c>
      <c r="AE2650" s="259">
        <f t="shared" si="251"/>
        <v>80915</v>
      </c>
    </row>
    <row r="2651" spans="1:31">
      <c r="A2651" s="26"/>
      <c r="B2651" s="210" t="s">
        <v>4675</v>
      </c>
      <c r="C2651" s="211" t="s">
        <v>4676</v>
      </c>
      <c r="D2651" s="211" t="s">
        <v>106</v>
      </c>
      <c r="E2651" s="211" t="s">
        <v>114</v>
      </c>
      <c r="F2651" s="241" t="s">
        <v>108</v>
      </c>
      <c r="G2651" s="357">
        <v>0.5</v>
      </c>
      <c r="H2651" s="360">
        <v>1076.8991906475114</v>
      </c>
      <c r="I2651" s="365">
        <v>566.28724924743767</v>
      </c>
      <c r="J2651" s="332">
        <f>Table1[[#This Row],[Embellishment Area (m2)]]*Table1[[#This Row],[Construction Unit Rate ($/m)]]*Table1[[#This Row],[Embellishment Area Factor]]</f>
        <v>304917.1401942856</v>
      </c>
      <c r="K2651" s="246">
        <v>2153.7983812950229</v>
      </c>
      <c r="L2651" s="337">
        <v>75.676903388107434</v>
      </c>
      <c r="M2651" s="88">
        <f>Table1[[#This Row],[Size of land (m2)]]*Table1[[#This Row],[Land Unit Rate ($/m2)]]</f>
        <v>162992.79201872562</v>
      </c>
      <c r="N2651" s="244">
        <v>2021</v>
      </c>
      <c r="O2651" s="88">
        <f>ROUND(IF(Table1[[#This Row],[Valuation Year]]=2016,(Table1[[#This Row],[Total Construction Cost ($)]]+Table1[[#This Row],[Land Value]])*('General Input Sheet'!$G$38/'General Input Sheet'!$G$43),Table1[[#This Row],[Total Construction Cost ($)]]+Table1[[#This Row],[Land Value]]),0)</f>
        <v>467910</v>
      </c>
      <c r="P2651" s="123" t="str" cm="1">
        <f t="array" ref="P2651">_xlfn.IFS(Table1[[#This Row],[Asset Class]]&lt;&gt;"Local","y",P$11=$E2651,"y",Table1[[#This Row],[Asset Class]]="Local","")</f>
        <v>y</v>
      </c>
      <c r="Q2651" s="86" t="str" cm="1">
        <f t="array" ref="Q2651">_xlfn.IFS(Table1[[#This Row],[Asset Class]]&lt;&gt;"Local","y",Q$11=$E2651,"y",Table1[[#This Row],[Asset Class]]="Local","")</f>
        <v>y</v>
      </c>
      <c r="R2651" s="86" t="str" cm="1">
        <f t="array" ref="R2651">_xlfn.IFS(Table1[[#This Row],[Asset Class]]&lt;&gt;"Local","y",R$11=$E2651,"y",Table1[[#This Row],[Asset Class]]="Local","")</f>
        <v>y</v>
      </c>
      <c r="S2651" s="341" t="str" cm="1">
        <f t="array" ref="S2651">_xlfn.IFS(Table1[[#This Row],[Asset Class]]&lt;&gt;"Local","y",S$11=$E2651,"y",Table1[[#This Row],[Asset Class]]="Local","")</f>
        <v>y</v>
      </c>
      <c r="T2651" s="50"/>
      <c r="U2651" s="95">
        <f>IF(Table1[[#This Row],[Asset Class]]&lt;&gt;"Local",0.25,IF(P2651="y",1,""))</f>
        <v>0.25</v>
      </c>
      <c r="V2651" s="415">
        <f>IF(Table1[[#This Row],[Asset Class]]&lt;&gt;"Local",0.25,IF(Q2651="y",1,""))</f>
        <v>0.25</v>
      </c>
      <c r="W2651" s="415">
        <f>IF(Table1[[#This Row],[Asset Class]]&lt;&gt;"Local",0.25,IF(R2651="y",1,""))</f>
        <v>0.25</v>
      </c>
      <c r="X2651" s="415">
        <f>IF(Table1[[#This Row],[Asset Class]]&lt;&gt;"Local",0.25,IF(S2651="y",1,""))</f>
        <v>0.25</v>
      </c>
      <c r="Y2651" s="95">
        <f t="shared" si="246"/>
        <v>1</v>
      </c>
      <c r="Z2651" s="50"/>
      <c r="AA2651" s="257">
        <f t="shared" si="247"/>
        <v>116977.5</v>
      </c>
      <c r="AB2651" s="258">
        <f t="shared" si="248"/>
        <v>116977.5</v>
      </c>
      <c r="AC2651" s="258">
        <f t="shared" si="249"/>
        <v>116977.5</v>
      </c>
      <c r="AD2651" s="258">
        <f t="shared" si="250"/>
        <v>116977.5</v>
      </c>
      <c r="AE2651" s="259">
        <f t="shared" si="251"/>
        <v>467910</v>
      </c>
    </row>
    <row r="2652" spans="1:31">
      <c r="A2652" s="26"/>
      <c r="B2652" s="210" t="s">
        <v>4675</v>
      </c>
      <c r="C2652" s="211" t="s">
        <v>4677</v>
      </c>
      <c r="D2652" s="211" t="s">
        <v>106</v>
      </c>
      <c r="E2652" s="211" t="s">
        <v>114</v>
      </c>
      <c r="F2652" s="241" t="s">
        <v>108</v>
      </c>
      <c r="G2652" s="357">
        <v>0.5</v>
      </c>
      <c r="H2652" s="360">
        <v>1290.0737027472801</v>
      </c>
      <c r="I2652" s="365">
        <v>566.28724924743767</v>
      </c>
      <c r="J2652" s="332">
        <f>Table1[[#This Row],[Embellishment Area (m2)]]*Table1[[#This Row],[Construction Unit Rate ($/m)]]*Table1[[#This Row],[Embellishment Area Factor]]</f>
        <v>365276.14422760688</v>
      </c>
      <c r="K2652" s="246">
        <v>2580.1474054945602</v>
      </c>
      <c r="L2652" s="337">
        <v>75.676903388107434</v>
      </c>
      <c r="M2652" s="88">
        <f>Table1[[#This Row],[Size of land (m2)]]*Table1[[#This Row],[Land Unit Rate ($/m2)]]</f>
        <v>195257.5659326879</v>
      </c>
      <c r="N2652" s="244">
        <v>2021</v>
      </c>
      <c r="O2652" s="88">
        <f>ROUND(IF(Table1[[#This Row],[Valuation Year]]=2016,(Table1[[#This Row],[Total Construction Cost ($)]]+Table1[[#This Row],[Land Value]])*('General Input Sheet'!$G$38/'General Input Sheet'!$G$43),Table1[[#This Row],[Total Construction Cost ($)]]+Table1[[#This Row],[Land Value]]),0)</f>
        <v>560534</v>
      </c>
      <c r="P2652" s="123" t="str" cm="1">
        <f t="array" ref="P2652">_xlfn.IFS(Table1[[#This Row],[Asset Class]]&lt;&gt;"Local","y",P$11=$E2652,"y",Table1[[#This Row],[Asset Class]]="Local","")</f>
        <v>y</v>
      </c>
      <c r="Q2652" s="86" t="str" cm="1">
        <f t="array" ref="Q2652">_xlfn.IFS(Table1[[#This Row],[Asset Class]]&lt;&gt;"Local","y",Q$11=$E2652,"y",Table1[[#This Row],[Asset Class]]="Local","")</f>
        <v>y</v>
      </c>
      <c r="R2652" s="86" t="str" cm="1">
        <f t="array" ref="R2652">_xlfn.IFS(Table1[[#This Row],[Asset Class]]&lt;&gt;"Local","y",R$11=$E2652,"y",Table1[[#This Row],[Asset Class]]="Local","")</f>
        <v>y</v>
      </c>
      <c r="S2652" s="341" t="str" cm="1">
        <f t="array" ref="S2652">_xlfn.IFS(Table1[[#This Row],[Asset Class]]&lt;&gt;"Local","y",S$11=$E2652,"y",Table1[[#This Row],[Asset Class]]="Local","")</f>
        <v>y</v>
      </c>
      <c r="T2652" s="50"/>
      <c r="U2652" s="95">
        <f>IF(Table1[[#This Row],[Asset Class]]&lt;&gt;"Local",0.25,IF(P2652="y",1,""))</f>
        <v>0.25</v>
      </c>
      <c r="V2652" s="415">
        <f>IF(Table1[[#This Row],[Asset Class]]&lt;&gt;"Local",0.25,IF(Q2652="y",1,""))</f>
        <v>0.25</v>
      </c>
      <c r="W2652" s="415">
        <f>IF(Table1[[#This Row],[Asset Class]]&lt;&gt;"Local",0.25,IF(R2652="y",1,""))</f>
        <v>0.25</v>
      </c>
      <c r="X2652" s="415">
        <f>IF(Table1[[#This Row],[Asset Class]]&lt;&gt;"Local",0.25,IF(S2652="y",1,""))</f>
        <v>0.25</v>
      </c>
      <c r="Y2652" s="95">
        <f t="shared" si="246"/>
        <v>1</v>
      </c>
      <c r="Z2652" s="50"/>
      <c r="AA2652" s="257">
        <f t="shared" si="247"/>
        <v>140133.5</v>
      </c>
      <c r="AB2652" s="258">
        <f t="shared" si="248"/>
        <v>140133.5</v>
      </c>
      <c r="AC2652" s="258">
        <f t="shared" si="249"/>
        <v>140133.5</v>
      </c>
      <c r="AD2652" s="258">
        <f t="shared" si="250"/>
        <v>140133.5</v>
      </c>
      <c r="AE2652" s="259">
        <f t="shared" si="251"/>
        <v>560534</v>
      </c>
    </row>
    <row r="2653" spans="1:31">
      <c r="A2653" s="26"/>
      <c r="B2653" s="210" t="s">
        <v>4678</v>
      </c>
      <c r="C2653" s="211" t="s">
        <v>4679</v>
      </c>
      <c r="D2653" s="211" t="s">
        <v>111</v>
      </c>
      <c r="E2653" s="211" t="s">
        <v>143</v>
      </c>
      <c r="F2653" s="241" t="s">
        <v>103</v>
      </c>
      <c r="G2653" s="357">
        <v>0.5</v>
      </c>
      <c r="H2653" s="360">
        <v>1805.0528775046089</v>
      </c>
      <c r="I2653" s="365">
        <v>115.6419902144599</v>
      </c>
      <c r="J2653" s="332">
        <f>Table1[[#This Row],[Embellishment Area (m2)]]*Table1[[#This Row],[Construction Unit Rate ($/m)]]*Table1[[#This Row],[Embellishment Area Factor]]</f>
        <v>104369.95359848533</v>
      </c>
      <c r="K2653" s="246">
        <v>3610.1057550092178</v>
      </c>
      <c r="L2653" s="337">
        <v>85.331826959272703</v>
      </c>
      <c r="M2653" s="88">
        <f>Table1[[#This Row],[Size of land (m2)]]*Table1[[#This Row],[Land Unit Rate ($/m2)]]</f>
        <v>308056.91959112108</v>
      </c>
      <c r="N2653" s="244">
        <v>2021</v>
      </c>
      <c r="O2653" s="88">
        <f>ROUND(IF(Table1[[#This Row],[Valuation Year]]=2016,(Table1[[#This Row],[Total Construction Cost ($)]]+Table1[[#This Row],[Land Value]])*('General Input Sheet'!$G$38/'General Input Sheet'!$G$43),Table1[[#This Row],[Total Construction Cost ($)]]+Table1[[#This Row],[Land Value]]),0)</f>
        <v>412427</v>
      </c>
      <c r="P2653" s="123" t="str" cm="1">
        <f t="array" ref="P2653">_xlfn.IFS(Table1[[#This Row],[Asset Class]]&lt;&gt;"Local","y",P$11=$E2653,"y",Table1[[#This Row],[Asset Class]]="Local","")</f>
        <v/>
      </c>
      <c r="Q2653" s="86" t="str" cm="1">
        <f t="array" ref="Q2653">_xlfn.IFS(Table1[[#This Row],[Asset Class]]&lt;&gt;"Local","y",Q$11=$E2653,"y",Table1[[#This Row],[Asset Class]]="Local","")</f>
        <v>y</v>
      </c>
      <c r="R2653" s="86" t="str" cm="1">
        <f t="array" ref="R2653">_xlfn.IFS(Table1[[#This Row],[Asset Class]]&lt;&gt;"Local","y",R$11=$E2653,"y",Table1[[#This Row],[Asset Class]]="Local","")</f>
        <v/>
      </c>
      <c r="S2653" s="341" t="str" cm="1">
        <f t="array" ref="S2653">_xlfn.IFS(Table1[[#This Row],[Asset Class]]&lt;&gt;"Local","y",S$11=$E2653,"y",Table1[[#This Row],[Asset Class]]="Local","")</f>
        <v/>
      </c>
      <c r="T2653" s="50"/>
      <c r="U2653" s="95" t="str">
        <f>IF(Table1[[#This Row],[Asset Class]]&lt;&gt;"Local",0.25,IF(P2653="y",1,""))</f>
        <v/>
      </c>
      <c r="V2653" s="415">
        <f>IF(Table1[[#This Row],[Asset Class]]&lt;&gt;"Local",0.25,IF(Q2653="y",1,""))</f>
        <v>1</v>
      </c>
      <c r="W2653" s="415" t="str">
        <f>IF(Table1[[#This Row],[Asset Class]]&lt;&gt;"Local",0.25,IF(R2653="y",1,""))</f>
        <v/>
      </c>
      <c r="X2653" s="415" t="str">
        <f>IF(Table1[[#This Row],[Asset Class]]&lt;&gt;"Local",0.25,IF(S2653="y",1,""))</f>
        <v/>
      </c>
      <c r="Y2653" s="95">
        <f t="shared" si="246"/>
        <v>1</v>
      </c>
      <c r="Z2653" s="50"/>
      <c r="AA2653" s="257" t="str">
        <f t="shared" si="247"/>
        <v/>
      </c>
      <c r="AB2653" s="258">
        <f t="shared" si="248"/>
        <v>412427</v>
      </c>
      <c r="AC2653" s="258" t="str">
        <f t="shared" si="249"/>
        <v/>
      </c>
      <c r="AD2653" s="258" t="str">
        <f t="shared" si="250"/>
        <v/>
      </c>
      <c r="AE2653" s="259">
        <f t="shared" si="251"/>
        <v>412427</v>
      </c>
    </row>
    <row r="2654" spans="1:31">
      <c r="A2654" s="26"/>
      <c r="B2654" s="210" t="s">
        <v>4680</v>
      </c>
      <c r="C2654" s="211" t="s">
        <v>4681</v>
      </c>
      <c r="D2654" s="211" t="s">
        <v>111</v>
      </c>
      <c r="E2654" s="211" t="s">
        <v>107</v>
      </c>
      <c r="F2654" s="241" t="s">
        <v>103</v>
      </c>
      <c r="G2654" s="357">
        <v>0.5</v>
      </c>
      <c r="H2654" s="360">
        <v>653.65793378340095</v>
      </c>
      <c r="I2654" s="365">
        <v>111.62041035606889</v>
      </c>
      <c r="J2654" s="332">
        <f>Table1[[#This Row],[Embellishment Area (m2)]]*Table1[[#This Row],[Construction Unit Rate ($/m)]]*Table1[[#This Row],[Embellishment Area Factor]]</f>
        <v>36480.783400701657</v>
      </c>
      <c r="K2654" s="246">
        <v>1307.3158675668019</v>
      </c>
      <c r="L2654" s="337">
        <v>66.125722619436161</v>
      </c>
      <c r="M2654" s="88">
        <f>Table1[[#This Row],[Size of land (m2)]]*Table1[[#This Row],[Land Unit Rate ($/m2)]]</f>
        <v>86447.206434709879</v>
      </c>
      <c r="N2654" s="244">
        <v>2021</v>
      </c>
      <c r="O2654" s="88">
        <f>ROUND(IF(Table1[[#This Row],[Valuation Year]]=2016,(Table1[[#This Row],[Total Construction Cost ($)]]+Table1[[#This Row],[Land Value]])*('General Input Sheet'!$G$38/'General Input Sheet'!$G$43),Table1[[#This Row],[Total Construction Cost ($)]]+Table1[[#This Row],[Land Value]]),0)</f>
        <v>122928</v>
      </c>
      <c r="P2654" s="123" t="str" cm="1">
        <f t="array" ref="P2654">_xlfn.IFS(Table1[[#This Row],[Asset Class]]&lt;&gt;"Local","y",P$11=$E2654,"y",Table1[[#This Row],[Asset Class]]="Local","")</f>
        <v>y</v>
      </c>
      <c r="Q2654" s="86" t="str" cm="1">
        <f t="array" ref="Q2654">_xlfn.IFS(Table1[[#This Row],[Asset Class]]&lt;&gt;"Local","y",Q$11=$E2654,"y",Table1[[#This Row],[Asset Class]]="Local","")</f>
        <v/>
      </c>
      <c r="R2654" s="86" t="str" cm="1">
        <f t="array" ref="R2654">_xlfn.IFS(Table1[[#This Row],[Asset Class]]&lt;&gt;"Local","y",R$11=$E2654,"y",Table1[[#This Row],[Asset Class]]="Local","")</f>
        <v/>
      </c>
      <c r="S2654" s="341" t="str" cm="1">
        <f t="array" ref="S2654">_xlfn.IFS(Table1[[#This Row],[Asset Class]]&lt;&gt;"Local","y",S$11=$E2654,"y",Table1[[#This Row],[Asset Class]]="Local","")</f>
        <v/>
      </c>
      <c r="T2654" s="50"/>
      <c r="U2654" s="95">
        <f>IF(Table1[[#This Row],[Asset Class]]&lt;&gt;"Local",0.25,IF(P2654="y",1,""))</f>
        <v>1</v>
      </c>
      <c r="V2654" s="415" t="str">
        <f>IF(Table1[[#This Row],[Asset Class]]&lt;&gt;"Local",0.25,IF(Q2654="y",1,""))</f>
        <v/>
      </c>
      <c r="W2654" s="415" t="str">
        <f>IF(Table1[[#This Row],[Asset Class]]&lt;&gt;"Local",0.25,IF(R2654="y",1,""))</f>
        <v/>
      </c>
      <c r="X2654" s="415" t="str">
        <f>IF(Table1[[#This Row],[Asset Class]]&lt;&gt;"Local",0.25,IF(S2654="y",1,""))</f>
        <v/>
      </c>
      <c r="Y2654" s="95">
        <f t="shared" si="246"/>
        <v>1</v>
      </c>
      <c r="Z2654" s="50"/>
      <c r="AA2654" s="257">
        <f t="shared" si="247"/>
        <v>122928</v>
      </c>
      <c r="AB2654" s="258" t="str">
        <f t="shared" si="248"/>
        <v/>
      </c>
      <c r="AC2654" s="258" t="str">
        <f t="shared" si="249"/>
        <v/>
      </c>
      <c r="AD2654" s="258" t="str">
        <f t="shared" si="250"/>
        <v/>
      </c>
      <c r="AE2654" s="259">
        <f t="shared" si="251"/>
        <v>122928</v>
      </c>
    </row>
    <row r="2655" spans="1:31">
      <c r="A2655" s="26"/>
      <c r="B2655" s="210" t="s">
        <v>4682</v>
      </c>
      <c r="C2655" s="211" t="s">
        <v>4683</v>
      </c>
      <c r="D2655" s="211" t="s">
        <v>111</v>
      </c>
      <c r="E2655" s="211" t="s">
        <v>114</v>
      </c>
      <c r="F2655" s="241" t="s">
        <v>108</v>
      </c>
      <c r="G2655" s="357">
        <v>0.5</v>
      </c>
      <c r="H2655" s="360">
        <v>1347.9463272313301</v>
      </c>
      <c r="I2655" s="365">
        <v>77.371645491830151</v>
      </c>
      <c r="J2655" s="332">
        <f>Table1[[#This Row],[Embellishment Area (m2)]]*Table1[[#This Row],[Construction Unit Rate ($/m)]]*Table1[[#This Row],[Embellishment Area Factor]]</f>
        <v>52146.412686278476</v>
      </c>
      <c r="K2655" s="246">
        <v>0</v>
      </c>
      <c r="L2655" s="337">
        <v>51.919695325664051</v>
      </c>
      <c r="M2655" s="88">
        <f>Table1[[#This Row],[Size of land (m2)]]*Table1[[#This Row],[Land Unit Rate ($/m2)]]</f>
        <v>0</v>
      </c>
      <c r="N2655" s="244">
        <v>2021</v>
      </c>
      <c r="O2655" s="88">
        <f>ROUND(IF(Table1[[#This Row],[Valuation Year]]=2016,(Table1[[#This Row],[Total Construction Cost ($)]]+Table1[[#This Row],[Land Value]])*('General Input Sheet'!$G$38/'General Input Sheet'!$G$43),Table1[[#This Row],[Total Construction Cost ($)]]+Table1[[#This Row],[Land Value]]),0)</f>
        <v>52146</v>
      </c>
      <c r="P2655" s="123" t="str" cm="1">
        <f t="array" ref="P2655">_xlfn.IFS(Table1[[#This Row],[Asset Class]]&lt;&gt;"Local","y",P$11=$E2655,"y",Table1[[#This Row],[Asset Class]]="Local","")</f>
        <v/>
      </c>
      <c r="Q2655" s="86" t="str" cm="1">
        <f t="array" ref="Q2655">_xlfn.IFS(Table1[[#This Row],[Asset Class]]&lt;&gt;"Local","y",Q$11=$E2655,"y",Table1[[#This Row],[Asset Class]]="Local","")</f>
        <v/>
      </c>
      <c r="R2655" s="86" t="str" cm="1">
        <f t="array" ref="R2655">_xlfn.IFS(Table1[[#This Row],[Asset Class]]&lt;&gt;"Local","y",R$11=$E2655,"y",Table1[[#This Row],[Asset Class]]="Local","")</f>
        <v/>
      </c>
      <c r="S2655" s="341" t="str" cm="1">
        <f t="array" ref="S2655">_xlfn.IFS(Table1[[#This Row],[Asset Class]]&lt;&gt;"Local","y",S$11=$E2655,"y",Table1[[#This Row],[Asset Class]]="Local","")</f>
        <v>y</v>
      </c>
      <c r="T2655" s="50"/>
      <c r="U2655" s="95" t="str">
        <f>IF(Table1[[#This Row],[Asset Class]]&lt;&gt;"Local",0.25,IF(P2655="y",1,""))</f>
        <v/>
      </c>
      <c r="V2655" s="415" t="str">
        <f>IF(Table1[[#This Row],[Asset Class]]&lt;&gt;"Local",0.25,IF(Q2655="y",1,""))</f>
        <v/>
      </c>
      <c r="W2655" s="415" t="str">
        <f>IF(Table1[[#This Row],[Asset Class]]&lt;&gt;"Local",0.25,IF(R2655="y",1,""))</f>
        <v/>
      </c>
      <c r="X2655" s="415">
        <f>IF(Table1[[#This Row],[Asset Class]]&lt;&gt;"Local",0.25,IF(S2655="y",1,""))</f>
        <v>1</v>
      </c>
      <c r="Y2655" s="95">
        <f t="shared" si="246"/>
        <v>1</v>
      </c>
      <c r="Z2655" s="50"/>
      <c r="AA2655" s="257" t="str">
        <f t="shared" si="247"/>
        <v/>
      </c>
      <c r="AB2655" s="258" t="str">
        <f t="shared" si="248"/>
        <v/>
      </c>
      <c r="AC2655" s="258" t="str">
        <f t="shared" si="249"/>
        <v/>
      </c>
      <c r="AD2655" s="258">
        <f t="shared" si="250"/>
        <v>52146</v>
      </c>
      <c r="AE2655" s="259">
        <f t="shared" si="251"/>
        <v>52146</v>
      </c>
    </row>
    <row r="2656" spans="1:31">
      <c r="A2656" s="26"/>
      <c r="B2656" s="210" t="s">
        <v>4684</v>
      </c>
      <c r="C2656" s="211" t="s">
        <v>4685</v>
      </c>
      <c r="D2656" s="211" t="s">
        <v>111</v>
      </c>
      <c r="E2656" s="211" t="s">
        <v>143</v>
      </c>
      <c r="F2656" s="241" t="s">
        <v>108</v>
      </c>
      <c r="G2656" s="357">
        <v>0.5</v>
      </c>
      <c r="H2656" s="360">
        <v>6796.2807326974298</v>
      </c>
      <c r="I2656" s="365">
        <v>115.6419902144599</v>
      </c>
      <c r="J2656" s="332">
        <f>Table1[[#This Row],[Embellishment Area (m2)]]*Table1[[#This Row],[Construction Unit Rate ($/m)]]*Table1[[#This Row],[Embellishment Area Factor]]</f>
        <v>392967.71499265922</v>
      </c>
      <c r="K2656" s="246">
        <v>0</v>
      </c>
      <c r="L2656" s="337">
        <v>85.331826959272703</v>
      </c>
      <c r="M2656" s="88">
        <f>Table1[[#This Row],[Size of land (m2)]]*Table1[[#This Row],[Land Unit Rate ($/m2)]]</f>
        <v>0</v>
      </c>
      <c r="N2656" s="244">
        <v>2021</v>
      </c>
      <c r="O2656" s="88">
        <f>ROUND(IF(Table1[[#This Row],[Valuation Year]]=2016,(Table1[[#This Row],[Total Construction Cost ($)]]+Table1[[#This Row],[Land Value]])*('General Input Sheet'!$G$38/'General Input Sheet'!$G$43),Table1[[#This Row],[Total Construction Cost ($)]]+Table1[[#This Row],[Land Value]]),0)</f>
        <v>392968</v>
      </c>
      <c r="P2656" s="123" t="str" cm="1">
        <f t="array" ref="P2656">_xlfn.IFS(Table1[[#This Row],[Asset Class]]&lt;&gt;"Local","y",P$11=$E2656,"y",Table1[[#This Row],[Asset Class]]="Local","")</f>
        <v/>
      </c>
      <c r="Q2656" s="86" t="str" cm="1">
        <f t="array" ref="Q2656">_xlfn.IFS(Table1[[#This Row],[Asset Class]]&lt;&gt;"Local","y",Q$11=$E2656,"y",Table1[[#This Row],[Asset Class]]="Local","")</f>
        <v>y</v>
      </c>
      <c r="R2656" s="86" t="str" cm="1">
        <f t="array" ref="R2656">_xlfn.IFS(Table1[[#This Row],[Asset Class]]&lt;&gt;"Local","y",R$11=$E2656,"y",Table1[[#This Row],[Asset Class]]="Local","")</f>
        <v/>
      </c>
      <c r="S2656" s="341" t="str" cm="1">
        <f t="array" ref="S2656">_xlfn.IFS(Table1[[#This Row],[Asset Class]]&lt;&gt;"Local","y",S$11=$E2656,"y",Table1[[#This Row],[Asset Class]]="Local","")</f>
        <v/>
      </c>
      <c r="T2656" s="50"/>
      <c r="U2656" s="95" t="str">
        <f>IF(Table1[[#This Row],[Asset Class]]&lt;&gt;"Local",0.25,IF(P2656="y",1,""))</f>
        <v/>
      </c>
      <c r="V2656" s="415">
        <f>IF(Table1[[#This Row],[Asset Class]]&lt;&gt;"Local",0.25,IF(Q2656="y",1,""))</f>
        <v>1</v>
      </c>
      <c r="W2656" s="415" t="str">
        <f>IF(Table1[[#This Row],[Asset Class]]&lt;&gt;"Local",0.25,IF(R2656="y",1,""))</f>
        <v/>
      </c>
      <c r="X2656" s="415" t="str">
        <f>IF(Table1[[#This Row],[Asset Class]]&lt;&gt;"Local",0.25,IF(S2656="y",1,""))</f>
        <v/>
      </c>
      <c r="Y2656" s="95">
        <f t="shared" si="246"/>
        <v>1</v>
      </c>
      <c r="Z2656" s="50"/>
      <c r="AA2656" s="257" t="str">
        <f t="shared" si="247"/>
        <v/>
      </c>
      <c r="AB2656" s="258">
        <f t="shared" si="248"/>
        <v>392968</v>
      </c>
      <c r="AC2656" s="258" t="str">
        <f t="shared" si="249"/>
        <v/>
      </c>
      <c r="AD2656" s="258" t="str">
        <f t="shared" si="250"/>
        <v/>
      </c>
      <c r="AE2656" s="259">
        <f t="shared" si="251"/>
        <v>392968</v>
      </c>
    </row>
    <row r="2657" spans="1:31">
      <c r="A2657" s="26"/>
      <c r="B2657" s="210" t="s">
        <v>4686</v>
      </c>
      <c r="C2657" s="211" t="s">
        <v>4687</v>
      </c>
      <c r="D2657" s="211" t="s">
        <v>111</v>
      </c>
      <c r="E2657" s="211" t="s">
        <v>102</v>
      </c>
      <c r="F2657" s="241" t="s">
        <v>103</v>
      </c>
      <c r="G2657" s="357">
        <v>0.5</v>
      </c>
      <c r="H2657" s="360">
        <v>907.98109907710295</v>
      </c>
      <c r="I2657" s="365">
        <v>143.96305955739601</v>
      </c>
      <c r="J2657" s="332">
        <f>Table1[[#This Row],[Embellishment Area (m2)]]*Table1[[#This Row],[Construction Unit Rate ($/m)]]*Table1[[#This Row],[Embellishment Area Factor]]</f>
        <v>65357.868521713426</v>
      </c>
      <c r="K2657" s="246">
        <v>0</v>
      </c>
      <c r="L2657" s="337">
        <v>39.027494808321961</v>
      </c>
      <c r="M2657" s="88">
        <f>Table1[[#This Row],[Size of land (m2)]]*Table1[[#This Row],[Land Unit Rate ($/m2)]]</f>
        <v>0</v>
      </c>
      <c r="N2657" s="244">
        <v>2021</v>
      </c>
      <c r="O2657" s="88">
        <f>ROUND(IF(Table1[[#This Row],[Valuation Year]]=2016,(Table1[[#This Row],[Total Construction Cost ($)]]+Table1[[#This Row],[Land Value]])*('General Input Sheet'!$G$38/'General Input Sheet'!$G$43),Table1[[#This Row],[Total Construction Cost ($)]]+Table1[[#This Row],[Land Value]]),0)</f>
        <v>65358</v>
      </c>
      <c r="P2657" s="123" t="str" cm="1">
        <f t="array" ref="P2657">_xlfn.IFS(Table1[[#This Row],[Asset Class]]&lt;&gt;"Local","y",P$11=$E2657,"y",Table1[[#This Row],[Asset Class]]="Local","")</f>
        <v/>
      </c>
      <c r="Q2657" s="86" t="str" cm="1">
        <f t="array" ref="Q2657">_xlfn.IFS(Table1[[#This Row],[Asset Class]]&lt;&gt;"Local","y",Q$11=$E2657,"y",Table1[[#This Row],[Asset Class]]="Local","")</f>
        <v/>
      </c>
      <c r="R2657" s="86" t="str" cm="1">
        <f t="array" ref="R2657">_xlfn.IFS(Table1[[#This Row],[Asset Class]]&lt;&gt;"Local","y",R$11=$E2657,"y",Table1[[#This Row],[Asset Class]]="Local","")</f>
        <v>y</v>
      </c>
      <c r="S2657" s="341" t="str" cm="1">
        <f t="array" ref="S2657">_xlfn.IFS(Table1[[#This Row],[Asset Class]]&lt;&gt;"Local","y",S$11=$E2657,"y",Table1[[#This Row],[Asset Class]]="Local","")</f>
        <v/>
      </c>
      <c r="T2657" s="50"/>
      <c r="U2657" s="95" t="str">
        <f>IF(Table1[[#This Row],[Asset Class]]&lt;&gt;"Local",0.25,IF(P2657="y",1,""))</f>
        <v/>
      </c>
      <c r="V2657" s="415" t="str">
        <f>IF(Table1[[#This Row],[Asset Class]]&lt;&gt;"Local",0.25,IF(Q2657="y",1,""))</f>
        <v/>
      </c>
      <c r="W2657" s="415">
        <f>IF(Table1[[#This Row],[Asset Class]]&lt;&gt;"Local",0.25,IF(R2657="y",1,""))</f>
        <v>1</v>
      </c>
      <c r="X2657" s="415" t="str">
        <f>IF(Table1[[#This Row],[Asset Class]]&lt;&gt;"Local",0.25,IF(S2657="y",1,""))</f>
        <v/>
      </c>
      <c r="Y2657" s="95">
        <f t="shared" si="246"/>
        <v>1</v>
      </c>
      <c r="Z2657" s="50"/>
      <c r="AA2657" s="257" t="str">
        <f t="shared" si="247"/>
        <v/>
      </c>
      <c r="AB2657" s="258" t="str">
        <f t="shared" si="248"/>
        <v/>
      </c>
      <c r="AC2657" s="258">
        <f t="shared" si="249"/>
        <v>65358</v>
      </c>
      <c r="AD2657" s="258" t="str">
        <f t="shared" si="250"/>
        <v/>
      </c>
      <c r="AE2657" s="259">
        <f t="shared" si="251"/>
        <v>65358</v>
      </c>
    </row>
    <row r="2658" spans="1:31">
      <c r="A2658" s="26"/>
      <c r="B2658" s="210" t="s">
        <v>4688</v>
      </c>
      <c r="C2658" s="211" t="s">
        <v>4689</v>
      </c>
      <c r="D2658" s="211" t="s">
        <v>111</v>
      </c>
      <c r="E2658" s="211" t="s">
        <v>114</v>
      </c>
      <c r="F2658" s="241" t="s">
        <v>108</v>
      </c>
      <c r="G2658" s="357">
        <v>0.5</v>
      </c>
      <c r="H2658" s="360">
        <v>2768.4808691318121</v>
      </c>
      <c r="I2658" s="365">
        <v>77.371645491830151</v>
      </c>
      <c r="J2658" s="332">
        <f>Table1[[#This Row],[Embellishment Area (m2)]]*Table1[[#This Row],[Construction Unit Rate ($/m)]]*Table1[[#This Row],[Embellishment Area Factor]]</f>
        <v>107100.96017869019</v>
      </c>
      <c r="K2658" s="246">
        <v>0</v>
      </c>
      <c r="L2658" s="337">
        <v>51.919695325664051</v>
      </c>
      <c r="M2658" s="88">
        <f>Table1[[#This Row],[Size of land (m2)]]*Table1[[#This Row],[Land Unit Rate ($/m2)]]</f>
        <v>0</v>
      </c>
      <c r="N2658" s="244">
        <v>2021</v>
      </c>
      <c r="O2658" s="88">
        <f>ROUND(IF(Table1[[#This Row],[Valuation Year]]=2016,(Table1[[#This Row],[Total Construction Cost ($)]]+Table1[[#This Row],[Land Value]])*('General Input Sheet'!$G$38/'General Input Sheet'!$G$43),Table1[[#This Row],[Total Construction Cost ($)]]+Table1[[#This Row],[Land Value]]),0)</f>
        <v>107101</v>
      </c>
      <c r="P2658" s="123" t="str" cm="1">
        <f t="array" ref="P2658">_xlfn.IFS(Table1[[#This Row],[Asset Class]]&lt;&gt;"Local","y",P$11=$E2658,"y",Table1[[#This Row],[Asset Class]]="Local","")</f>
        <v/>
      </c>
      <c r="Q2658" s="86" t="str" cm="1">
        <f t="array" ref="Q2658">_xlfn.IFS(Table1[[#This Row],[Asset Class]]&lt;&gt;"Local","y",Q$11=$E2658,"y",Table1[[#This Row],[Asset Class]]="Local","")</f>
        <v/>
      </c>
      <c r="R2658" s="86" t="str" cm="1">
        <f t="array" ref="R2658">_xlfn.IFS(Table1[[#This Row],[Asset Class]]&lt;&gt;"Local","y",R$11=$E2658,"y",Table1[[#This Row],[Asset Class]]="Local","")</f>
        <v/>
      </c>
      <c r="S2658" s="341" t="str" cm="1">
        <f t="array" ref="S2658">_xlfn.IFS(Table1[[#This Row],[Asset Class]]&lt;&gt;"Local","y",S$11=$E2658,"y",Table1[[#This Row],[Asset Class]]="Local","")</f>
        <v>y</v>
      </c>
      <c r="T2658" s="50"/>
      <c r="U2658" s="95" t="str">
        <f>IF(Table1[[#This Row],[Asset Class]]&lt;&gt;"Local",0.25,IF(P2658="y",1,""))</f>
        <v/>
      </c>
      <c r="V2658" s="415" t="str">
        <f>IF(Table1[[#This Row],[Asset Class]]&lt;&gt;"Local",0.25,IF(Q2658="y",1,""))</f>
        <v/>
      </c>
      <c r="W2658" s="415" t="str">
        <f>IF(Table1[[#This Row],[Asset Class]]&lt;&gt;"Local",0.25,IF(R2658="y",1,""))</f>
        <v/>
      </c>
      <c r="X2658" s="415">
        <f>IF(Table1[[#This Row],[Asset Class]]&lt;&gt;"Local",0.25,IF(S2658="y",1,""))</f>
        <v>1</v>
      </c>
      <c r="Y2658" s="95">
        <f t="shared" si="246"/>
        <v>1</v>
      </c>
      <c r="Z2658" s="50"/>
      <c r="AA2658" s="257" t="str">
        <f t="shared" si="247"/>
        <v/>
      </c>
      <c r="AB2658" s="258" t="str">
        <f t="shared" si="248"/>
        <v/>
      </c>
      <c r="AC2658" s="258" t="str">
        <f t="shared" si="249"/>
        <v/>
      </c>
      <c r="AD2658" s="258">
        <f t="shared" si="250"/>
        <v>107101</v>
      </c>
      <c r="AE2658" s="259">
        <f t="shared" si="251"/>
        <v>107101</v>
      </c>
    </row>
    <row r="2659" spans="1:31">
      <c r="A2659" s="26"/>
      <c r="B2659" s="210" t="s">
        <v>4690</v>
      </c>
      <c r="C2659" s="211" t="s">
        <v>4691</v>
      </c>
      <c r="D2659" s="211" t="s">
        <v>106</v>
      </c>
      <c r="E2659" s="211" t="s">
        <v>114</v>
      </c>
      <c r="F2659" s="241" t="s">
        <v>136</v>
      </c>
      <c r="G2659" s="357">
        <v>0.5</v>
      </c>
      <c r="H2659" s="360">
        <v>49555.082422875297</v>
      </c>
      <c r="I2659" s="365">
        <v>566.28724924743767</v>
      </c>
      <c r="J2659" s="332">
        <f>Table1[[#This Row],[Embellishment Area (m2)]]*Table1[[#This Row],[Construction Unit Rate ($/m)]]*Table1[[#This Row],[Embellishment Area Factor]]</f>
        <v>14031205.655740051</v>
      </c>
      <c r="K2659" s="246">
        <v>0</v>
      </c>
      <c r="L2659" s="337">
        <v>75.676903388107434</v>
      </c>
      <c r="M2659" s="88">
        <f>Table1[[#This Row],[Size of land (m2)]]*Table1[[#This Row],[Land Unit Rate ($/m2)]]</f>
        <v>0</v>
      </c>
      <c r="N2659" s="244">
        <v>2021</v>
      </c>
      <c r="O2659" s="88">
        <f>ROUND(IF(Table1[[#This Row],[Valuation Year]]=2016,(Table1[[#This Row],[Total Construction Cost ($)]]+Table1[[#This Row],[Land Value]])*('General Input Sheet'!$G$38/'General Input Sheet'!$G$43),Table1[[#This Row],[Total Construction Cost ($)]]+Table1[[#This Row],[Land Value]]),0)</f>
        <v>14031206</v>
      </c>
      <c r="P2659" s="123" t="str" cm="1">
        <f t="array" ref="P2659">_xlfn.IFS(Table1[[#This Row],[Asset Class]]&lt;&gt;"Local","y",P$11=$E2659,"y",Table1[[#This Row],[Asset Class]]="Local","")</f>
        <v>y</v>
      </c>
      <c r="Q2659" s="86" t="str" cm="1">
        <f t="array" ref="Q2659">_xlfn.IFS(Table1[[#This Row],[Asset Class]]&lt;&gt;"Local","y",Q$11=$E2659,"y",Table1[[#This Row],[Asset Class]]="Local","")</f>
        <v>y</v>
      </c>
      <c r="R2659" s="86" t="str" cm="1">
        <f t="array" ref="R2659">_xlfn.IFS(Table1[[#This Row],[Asset Class]]&lt;&gt;"Local","y",R$11=$E2659,"y",Table1[[#This Row],[Asset Class]]="Local","")</f>
        <v>y</v>
      </c>
      <c r="S2659" s="341" t="str" cm="1">
        <f t="array" ref="S2659">_xlfn.IFS(Table1[[#This Row],[Asset Class]]&lt;&gt;"Local","y",S$11=$E2659,"y",Table1[[#This Row],[Asset Class]]="Local","")</f>
        <v>y</v>
      </c>
      <c r="T2659" s="50"/>
      <c r="U2659" s="95">
        <f>IF(Table1[[#This Row],[Asset Class]]&lt;&gt;"Local",0.25,IF(P2659="y",1,""))</f>
        <v>0.25</v>
      </c>
      <c r="V2659" s="415">
        <f>IF(Table1[[#This Row],[Asset Class]]&lt;&gt;"Local",0.25,IF(Q2659="y",1,""))</f>
        <v>0.25</v>
      </c>
      <c r="W2659" s="415">
        <f>IF(Table1[[#This Row],[Asset Class]]&lt;&gt;"Local",0.25,IF(R2659="y",1,""))</f>
        <v>0.25</v>
      </c>
      <c r="X2659" s="415">
        <f>IF(Table1[[#This Row],[Asset Class]]&lt;&gt;"Local",0.25,IF(S2659="y",1,""))</f>
        <v>0.25</v>
      </c>
      <c r="Y2659" s="95">
        <f t="shared" si="246"/>
        <v>1</v>
      </c>
      <c r="Z2659" s="50"/>
      <c r="AA2659" s="257">
        <f t="shared" si="247"/>
        <v>3507801.5</v>
      </c>
      <c r="AB2659" s="258">
        <f t="shared" si="248"/>
        <v>3507801.5</v>
      </c>
      <c r="AC2659" s="258">
        <f t="shared" si="249"/>
        <v>3507801.5</v>
      </c>
      <c r="AD2659" s="258">
        <f t="shared" si="250"/>
        <v>3507801.5</v>
      </c>
      <c r="AE2659" s="259">
        <f t="shared" si="251"/>
        <v>14031206</v>
      </c>
    </row>
    <row r="2660" spans="1:31">
      <c r="A2660" s="26"/>
      <c r="B2660" s="210" t="s">
        <v>4688</v>
      </c>
      <c r="C2660" s="211" t="s">
        <v>4692</v>
      </c>
      <c r="D2660" s="211" t="s">
        <v>111</v>
      </c>
      <c r="E2660" s="211" t="s">
        <v>114</v>
      </c>
      <c r="F2660" s="241" t="s">
        <v>103</v>
      </c>
      <c r="G2660" s="357">
        <v>0.5</v>
      </c>
      <c r="H2660" s="360">
        <v>2363.2077406755384</v>
      </c>
      <c r="I2660" s="365">
        <v>77.371645491830151</v>
      </c>
      <c r="J2660" s="332">
        <f>Table1[[#This Row],[Embellishment Area (m2)]]*Table1[[#This Row],[Construction Unit Rate ($/m)]]*Table1[[#This Row],[Embellishment Area Factor]]</f>
        <v>91422.635767548316</v>
      </c>
      <c r="K2660" s="246">
        <v>0</v>
      </c>
      <c r="L2660" s="337">
        <v>51.919695325664051</v>
      </c>
      <c r="M2660" s="88">
        <f>Table1[[#This Row],[Size of land (m2)]]*Table1[[#This Row],[Land Unit Rate ($/m2)]]</f>
        <v>0</v>
      </c>
      <c r="N2660" s="244">
        <v>2021</v>
      </c>
      <c r="O2660" s="88">
        <f>ROUND(IF(Table1[[#This Row],[Valuation Year]]=2016,(Table1[[#This Row],[Total Construction Cost ($)]]+Table1[[#This Row],[Land Value]])*('General Input Sheet'!$G$38/'General Input Sheet'!$G$43),Table1[[#This Row],[Total Construction Cost ($)]]+Table1[[#This Row],[Land Value]]),0)</f>
        <v>91423</v>
      </c>
      <c r="P2660" s="123" t="str" cm="1">
        <f t="array" ref="P2660">_xlfn.IFS(Table1[[#This Row],[Asset Class]]&lt;&gt;"Local","y",P$11=$E2660,"y",Table1[[#This Row],[Asset Class]]="Local","")</f>
        <v/>
      </c>
      <c r="Q2660" s="86" t="str" cm="1">
        <f t="array" ref="Q2660">_xlfn.IFS(Table1[[#This Row],[Asset Class]]&lt;&gt;"Local","y",Q$11=$E2660,"y",Table1[[#This Row],[Asset Class]]="Local","")</f>
        <v/>
      </c>
      <c r="R2660" s="86" t="str" cm="1">
        <f t="array" ref="R2660">_xlfn.IFS(Table1[[#This Row],[Asset Class]]&lt;&gt;"Local","y",R$11=$E2660,"y",Table1[[#This Row],[Asset Class]]="Local","")</f>
        <v/>
      </c>
      <c r="S2660" s="341" t="str" cm="1">
        <f t="array" ref="S2660">_xlfn.IFS(Table1[[#This Row],[Asset Class]]&lt;&gt;"Local","y",S$11=$E2660,"y",Table1[[#This Row],[Asset Class]]="Local","")</f>
        <v>y</v>
      </c>
      <c r="T2660" s="50"/>
      <c r="U2660" s="95" t="str">
        <f>IF(Table1[[#This Row],[Asset Class]]&lt;&gt;"Local",0.25,IF(P2660="y",1,""))</f>
        <v/>
      </c>
      <c r="V2660" s="415" t="str">
        <f>IF(Table1[[#This Row],[Asset Class]]&lt;&gt;"Local",0.25,IF(Q2660="y",1,""))</f>
        <v/>
      </c>
      <c r="W2660" s="415" t="str">
        <f>IF(Table1[[#This Row],[Asset Class]]&lt;&gt;"Local",0.25,IF(R2660="y",1,""))</f>
        <v/>
      </c>
      <c r="X2660" s="415">
        <f>IF(Table1[[#This Row],[Asset Class]]&lt;&gt;"Local",0.25,IF(S2660="y",1,""))</f>
        <v>1</v>
      </c>
      <c r="Y2660" s="95">
        <f t="shared" si="246"/>
        <v>1</v>
      </c>
      <c r="Z2660" s="50"/>
      <c r="AA2660" s="257" t="str">
        <f t="shared" si="247"/>
        <v/>
      </c>
      <c r="AB2660" s="258" t="str">
        <f t="shared" si="248"/>
        <v/>
      </c>
      <c r="AC2660" s="258" t="str">
        <f t="shared" si="249"/>
        <v/>
      </c>
      <c r="AD2660" s="258">
        <f t="shared" si="250"/>
        <v>91423</v>
      </c>
      <c r="AE2660" s="259">
        <f t="shared" si="251"/>
        <v>91423</v>
      </c>
    </row>
    <row r="2661" spans="1:31">
      <c r="A2661" s="26"/>
      <c r="B2661" s="210" t="s">
        <v>4693</v>
      </c>
      <c r="C2661" s="211" t="s">
        <v>4694</v>
      </c>
      <c r="D2661" s="211" t="s">
        <v>106</v>
      </c>
      <c r="E2661" s="211" t="s">
        <v>102</v>
      </c>
      <c r="F2661" s="241" t="s">
        <v>103</v>
      </c>
      <c r="G2661" s="357">
        <v>0.5</v>
      </c>
      <c r="H2661" s="360">
        <v>16231.123594922219</v>
      </c>
      <c r="I2661" s="365">
        <v>452.87898632773505</v>
      </c>
      <c r="J2661" s="332">
        <f>Table1[[#This Row],[Embellishment Area (m2)]]*Table1[[#This Row],[Construction Unit Rate ($/m)]]*Table1[[#This Row],[Embellishment Area Factor]]</f>
        <v>3675367.4003142789</v>
      </c>
      <c r="K2661" s="246">
        <v>0</v>
      </c>
      <c r="L2661" s="337">
        <v>140.14546069071523</v>
      </c>
      <c r="M2661" s="88">
        <f>Table1[[#This Row],[Size of land (m2)]]*Table1[[#This Row],[Land Unit Rate ($/m2)]]</f>
        <v>0</v>
      </c>
      <c r="N2661" s="244">
        <v>2021</v>
      </c>
      <c r="O2661" s="88">
        <f>ROUND(IF(Table1[[#This Row],[Valuation Year]]=2016,(Table1[[#This Row],[Total Construction Cost ($)]]+Table1[[#This Row],[Land Value]])*('General Input Sheet'!$G$38/'General Input Sheet'!$G$43),Table1[[#This Row],[Total Construction Cost ($)]]+Table1[[#This Row],[Land Value]]),0)</f>
        <v>3675367</v>
      </c>
      <c r="P2661" s="123" t="str" cm="1">
        <f t="array" ref="P2661">_xlfn.IFS(Table1[[#This Row],[Asset Class]]&lt;&gt;"Local","y",P$11=$E2661,"y",Table1[[#This Row],[Asset Class]]="Local","")</f>
        <v>y</v>
      </c>
      <c r="Q2661" s="86" t="str" cm="1">
        <f t="array" ref="Q2661">_xlfn.IFS(Table1[[#This Row],[Asset Class]]&lt;&gt;"Local","y",Q$11=$E2661,"y",Table1[[#This Row],[Asset Class]]="Local","")</f>
        <v>y</v>
      </c>
      <c r="R2661" s="86" t="str" cm="1">
        <f t="array" ref="R2661">_xlfn.IFS(Table1[[#This Row],[Asset Class]]&lt;&gt;"Local","y",R$11=$E2661,"y",Table1[[#This Row],[Asset Class]]="Local","")</f>
        <v>y</v>
      </c>
      <c r="S2661" s="341" t="str" cm="1">
        <f t="array" ref="S2661">_xlfn.IFS(Table1[[#This Row],[Asset Class]]&lt;&gt;"Local","y",S$11=$E2661,"y",Table1[[#This Row],[Asset Class]]="Local","")</f>
        <v>y</v>
      </c>
      <c r="T2661" s="50"/>
      <c r="U2661" s="95">
        <f>IF(Table1[[#This Row],[Asset Class]]&lt;&gt;"Local",0.25,IF(P2661="y",1,""))</f>
        <v>0.25</v>
      </c>
      <c r="V2661" s="415">
        <f>IF(Table1[[#This Row],[Asset Class]]&lt;&gt;"Local",0.25,IF(Q2661="y",1,""))</f>
        <v>0.25</v>
      </c>
      <c r="W2661" s="415">
        <f>IF(Table1[[#This Row],[Asset Class]]&lt;&gt;"Local",0.25,IF(R2661="y",1,""))</f>
        <v>0.25</v>
      </c>
      <c r="X2661" s="415">
        <f>IF(Table1[[#This Row],[Asset Class]]&lt;&gt;"Local",0.25,IF(S2661="y",1,""))</f>
        <v>0.25</v>
      </c>
      <c r="Y2661" s="95">
        <f t="shared" si="246"/>
        <v>1</v>
      </c>
      <c r="Z2661" s="50"/>
      <c r="AA2661" s="257">
        <f t="shared" si="247"/>
        <v>918841.75</v>
      </c>
      <c r="AB2661" s="258">
        <f t="shared" si="248"/>
        <v>918841.75</v>
      </c>
      <c r="AC2661" s="258">
        <f t="shared" si="249"/>
        <v>918841.75</v>
      </c>
      <c r="AD2661" s="258">
        <f t="shared" si="250"/>
        <v>918841.75</v>
      </c>
      <c r="AE2661" s="259">
        <f t="shared" si="251"/>
        <v>3675367</v>
      </c>
    </row>
    <row r="2662" spans="1:31">
      <c r="A2662" s="26"/>
      <c r="B2662" s="210" t="s">
        <v>4695</v>
      </c>
      <c r="C2662" s="211" t="s">
        <v>4696</v>
      </c>
      <c r="D2662" s="211" t="s">
        <v>106</v>
      </c>
      <c r="E2662" s="211" t="s">
        <v>143</v>
      </c>
      <c r="F2662" s="241" t="s">
        <v>108</v>
      </c>
      <c r="G2662" s="357">
        <v>0.5</v>
      </c>
      <c r="H2662" s="360">
        <v>1848.772286420198</v>
      </c>
      <c r="I2662" s="365">
        <v>406.79298511948269</v>
      </c>
      <c r="J2662" s="332">
        <f>Table1[[#This Row],[Embellishment Area (m2)]]*Table1[[#This Row],[Construction Unit Rate ($/m)]]*Table1[[#This Row],[Embellishment Area Factor]]</f>
        <v>376033.7985995218</v>
      </c>
      <c r="K2662" s="246">
        <v>0</v>
      </c>
      <c r="L2662" s="337">
        <v>77.249060510664719</v>
      </c>
      <c r="M2662" s="88">
        <f>Table1[[#This Row],[Size of land (m2)]]*Table1[[#This Row],[Land Unit Rate ($/m2)]]</f>
        <v>0</v>
      </c>
      <c r="N2662" s="244">
        <v>2021</v>
      </c>
      <c r="O2662" s="88">
        <f>ROUND(IF(Table1[[#This Row],[Valuation Year]]=2016,(Table1[[#This Row],[Total Construction Cost ($)]]+Table1[[#This Row],[Land Value]])*('General Input Sheet'!$G$38/'General Input Sheet'!$G$43),Table1[[#This Row],[Total Construction Cost ($)]]+Table1[[#This Row],[Land Value]]),0)</f>
        <v>376034</v>
      </c>
      <c r="P2662" s="123" t="str" cm="1">
        <f t="array" ref="P2662">_xlfn.IFS(Table1[[#This Row],[Asset Class]]&lt;&gt;"Local","y",P$11=$E2662,"y",Table1[[#This Row],[Asset Class]]="Local","")</f>
        <v>y</v>
      </c>
      <c r="Q2662" s="86" t="str" cm="1">
        <f t="array" ref="Q2662">_xlfn.IFS(Table1[[#This Row],[Asset Class]]&lt;&gt;"Local","y",Q$11=$E2662,"y",Table1[[#This Row],[Asset Class]]="Local","")</f>
        <v>y</v>
      </c>
      <c r="R2662" s="86" t="str" cm="1">
        <f t="array" ref="R2662">_xlfn.IFS(Table1[[#This Row],[Asset Class]]&lt;&gt;"Local","y",R$11=$E2662,"y",Table1[[#This Row],[Asset Class]]="Local","")</f>
        <v>y</v>
      </c>
      <c r="S2662" s="341" t="str" cm="1">
        <f t="array" ref="S2662">_xlfn.IFS(Table1[[#This Row],[Asset Class]]&lt;&gt;"Local","y",S$11=$E2662,"y",Table1[[#This Row],[Asset Class]]="Local","")</f>
        <v>y</v>
      </c>
      <c r="T2662" s="50"/>
      <c r="U2662" s="95">
        <f>IF(Table1[[#This Row],[Asset Class]]&lt;&gt;"Local",0.25,IF(P2662="y",1,""))</f>
        <v>0.25</v>
      </c>
      <c r="V2662" s="415">
        <f>IF(Table1[[#This Row],[Asset Class]]&lt;&gt;"Local",0.25,IF(Q2662="y",1,""))</f>
        <v>0.25</v>
      </c>
      <c r="W2662" s="415">
        <f>IF(Table1[[#This Row],[Asset Class]]&lt;&gt;"Local",0.25,IF(R2662="y",1,""))</f>
        <v>0.25</v>
      </c>
      <c r="X2662" s="415">
        <f>IF(Table1[[#This Row],[Asset Class]]&lt;&gt;"Local",0.25,IF(S2662="y",1,""))</f>
        <v>0.25</v>
      </c>
      <c r="Y2662" s="95">
        <f t="shared" si="246"/>
        <v>1</v>
      </c>
      <c r="Z2662" s="50"/>
      <c r="AA2662" s="257">
        <f t="shared" si="247"/>
        <v>94008.5</v>
      </c>
      <c r="AB2662" s="258">
        <f t="shared" si="248"/>
        <v>94008.5</v>
      </c>
      <c r="AC2662" s="258">
        <f t="shared" si="249"/>
        <v>94008.5</v>
      </c>
      <c r="AD2662" s="258">
        <f t="shared" si="250"/>
        <v>94008.5</v>
      </c>
      <c r="AE2662" s="259">
        <f t="shared" si="251"/>
        <v>376034</v>
      </c>
    </row>
    <row r="2663" spans="1:31">
      <c r="A2663" s="26"/>
      <c r="B2663" s="210" t="s">
        <v>4695</v>
      </c>
      <c r="C2663" s="211" t="s">
        <v>4697</v>
      </c>
      <c r="D2663" s="211" t="s">
        <v>106</v>
      </c>
      <c r="E2663" s="211" t="s">
        <v>143</v>
      </c>
      <c r="F2663" s="241" t="s">
        <v>103</v>
      </c>
      <c r="G2663" s="357">
        <v>0.5</v>
      </c>
      <c r="H2663" s="360">
        <v>15009.256180511935</v>
      </c>
      <c r="I2663" s="365">
        <v>406.79298511948269</v>
      </c>
      <c r="J2663" s="332">
        <f>Table1[[#This Row],[Embellishment Area (m2)]]*Table1[[#This Row],[Construction Unit Rate ($/m)]]*Table1[[#This Row],[Embellishment Area Factor]]</f>
        <v>3052830.0630467478</v>
      </c>
      <c r="K2663" s="246">
        <v>0</v>
      </c>
      <c r="L2663" s="337">
        <v>77.249060510664719</v>
      </c>
      <c r="M2663" s="88">
        <f>Table1[[#This Row],[Size of land (m2)]]*Table1[[#This Row],[Land Unit Rate ($/m2)]]</f>
        <v>0</v>
      </c>
      <c r="N2663" s="244">
        <v>2021</v>
      </c>
      <c r="O2663" s="88">
        <f>ROUND(IF(Table1[[#This Row],[Valuation Year]]=2016,(Table1[[#This Row],[Total Construction Cost ($)]]+Table1[[#This Row],[Land Value]])*('General Input Sheet'!$G$38/'General Input Sheet'!$G$43),Table1[[#This Row],[Total Construction Cost ($)]]+Table1[[#This Row],[Land Value]]),0)</f>
        <v>3052830</v>
      </c>
      <c r="P2663" s="123" t="str" cm="1">
        <f t="array" ref="P2663">_xlfn.IFS(Table1[[#This Row],[Asset Class]]&lt;&gt;"Local","y",P$11=$E2663,"y",Table1[[#This Row],[Asset Class]]="Local","")</f>
        <v>y</v>
      </c>
      <c r="Q2663" s="86" t="str" cm="1">
        <f t="array" ref="Q2663">_xlfn.IFS(Table1[[#This Row],[Asset Class]]&lt;&gt;"Local","y",Q$11=$E2663,"y",Table1[[#This Row],[Asset Class]]="Local","")</f>
        <v>y</v>
      </c>
      <c r="R2663" s="86" t="str" cm="1">
        <f t="array" ref="R2663">_xlfn.IFS(Table1[[#This Row],[Asset Class]]&lt;&gt;"Local","y",R$11=$E2663,"y",Table1[[#This Row],[Asset Class]]="Local","")</f>
        <v>y</v>
      </c>
      <c r="S2663" s="341" t="str" cm="1">
        <f t="array" ref="S2663">_xlfn.IFS(Table1[[#This Row],[Asset Class]]&lt;&gt;"Local","y",S$11=$E2663,"y",Table1[[#This Row],[Asset Class]]="Local","")</f>
        <v>y</v>
      </c>
      <c r="T2663" s="50"/>
      <c r="U2663" s="95">
        <f>IF(Table1[[#This Row],[Asset Class]]&lt;&gt;"Local",0.25,IF(P2663="y",1,""))</f>
        <v>0.25</v>
      </c>
      <c r="V2663" s="415">
        <f>IF(Table1[[#This Row],[Asset Class]]&lt;&gt;"Local",0.25,IF(Q2663="y",1,""))</f>
        <v>0.25</v>
      </c>
      <c r="W2663" s="415">
        <f>IF(Table1[[#This Row],[Asset Class]]&lt;&gt;"Local",0.25,IF(R2663="y",1,""))</f>
        <v>0.25</v>
      </c>
      <c r="X2663" s="415">
        <f>IF(Table1[[#This Row],[Asset Class]]&lt;&gt;"Local",0.25,IF(S2663="y",1,""))</f>
        <v>0.25</v>
      </c>
      <c r="Y2663" s="95">
        <f t="shared" si="246"/>
        <v>1</v>
      </c>
      <c r="Z2663" s="50"/>
      <c r="AA2663" s="257">
        <f t="shared" si="247"/>
        <v>763207.5</v>
      </c>
      <c r="AB2663" s="258">
        <f t="shared" si="248"/>
        <v>763207.5</v>
      </c>
      <c r="AC2663" s="258">
        <f t="shared" si="249"/>
        <v>763207.5</v>
      </c>
      <c r="AD2663" s="258">
        <f t="shared" si="250"/>
        <v>763207.5</v>
      </c>
      <c r="AE2663" s="259">
        <f t="shared" si="251"/>
        <v>3052830</v>
      </c>
    </row>
    <row r="2664" spans="1:31">
      <c r="A2664" s="26"/>
      <c r="B2664" s="210" t="s">
        <v>4695</v>
      </c>
      <c r="C2664" s="211" t="s">
        <v>4698</v>
      </c>
      <c r="D2664" s="211" t="s">
        <v>106</v>
      </c>
      <c r="E2664" s="211" t="s">
        <v>143</v>
      </c>
      <c r="F2664" s="241" t="s">
        <v>108</v>
      </c>
      <c r="G2664" s="357">
        <v>0.5</v>
      </c>
      <c r="H2664" s="360">
        <v>2718.7024629450416</v>
      </c>
      <c r="I2664" s="365">
        <v>406.79298511948269</v>
      </c>
      <c r="J2664" s="332">
        <f>Table1[[#This Row],[Embellishment Area (m2)]]*Table1[[#This Row],[Construction Unit Rate ($/m)]]*Table1[[#This Row],[Embellishment Area Factor]]</f>
        <v>552974.54527655162</v>
      </c>
      <c r="K2664" s="246">
        <v>0</v>
      </c>
      <c r="L2664" s="337">
        <v>77.249060510664719</v>
      </c>
      <c r="M2664" s="88">
        <f>Table1[[#This Row],[Size of land (m2)]]*Table1[[#This Row],[Land Unit Rate ($/m2)]]</f>
        <v>0</v>
      </c>
      <c r="N2664" s="244">
        <v>2021</v>
      </c>
      <c r="O2664" s="88">
        <f>ROUND(IF(Table1[[#This Row],[Valuation Year]]=2016,(Table1[[#This Row],[Total Construction Cost ($)]]+Table1[[#This Row],[Land Value]])*('General Input Sheet'!$G$38/'General Input Sheet'!$G$43),Table1[[#This Row],[Total Construction Cost ($)]]+Table1[[#This Row],[Land Value]]),0)</f>
        <v>552975</v>
      </c>
      <c r="P2664" s="123" t="str" cm="1">
        <f t="array" ref="P2664">_xlfn.IFS(Table1[[#This Row],[Asset Class]]&lt;&gt;"Local","y",P$11=$E2664,"y",Table1[[#This Row],[Asset Class]]="Local","")</f>
        <v>y</v>
      </c>
      <c r="Q2664" s="86" t="str" cm="1">
        <f t="array" ref="Q2664">_xlfn.IFS(Table1[[#This Row],[Asset Class]]&lt;&gt;"Local","y",Q$11=$E2664,"y",Table1[[#This Row],[Asset Class]]="Local","")</f>
        <v>y</v>
      </c>
      <c r="R2664" s="86" t="str" cm="1">
        <f t="array" ref="R2664">_xlfn.IFS(Table1[[#This Row],[Asset Class]]&lt;&gt;"Local","y",R$11=$E2664,"y",Table1[[#This Row],[Asset Class]]="Local","")</f>
        <v>y</v>
      </c>
      <c r="S2664" s="341" t="str" cm="1">
        <f t="array" ref="S2664">_xlfn.IFS(Table1[[#This Row],[Asset Class]]&lt;&gt;"Local","y",S$11=$E2664,"y",Table1[[#This Row],[Asset Class]]="Local","")</f>
        <v>y</v>
      </c>
      <c r="T2664" s="50"/>
      <c r="U2664" s="95">
        <f>IF(Table1[[#This Row],[Asset Class]]&lt;&gt;"Local",0.25,IF(P2664="y",1,""))</f>
        <v>0.25</v>
      </c>
      <c r="V2664" s="415">
        <f>IF(Table1[[#This Row],[Asset Class]]&lt;&gt;"Local",0.25,IF(Q2664="y",1,""))</f>
        <v>0.25</v>
      </c>
      <c r="W2664" s="415">
        <f>IF(Table1[[#This Row],[Asset Class]]&lt;&gt;"Local",0.25,IF(R2664="y",1,""))</f>
        <v>0.25</v>
      </c>
      <c r="X2664" s="415">
        <f>IF(Table1[[#This Row],[Asset Class]]&lt;&gt;"Local",0.25,IF(S2664="y",1,""))</f>
        <v>0.25</v>
      </c>
      <c r="Y2664" s="95">
        <f t="shared" si="246"/>
        <v>1</v>
      </c>
      <c r="Z2664" s="50"/>
      <c r="AA2664" s="257">
        <f t="shared" si="247"/>
        <v>138243.75</v>
      </c>
      <c r="AB2664" s="258">
        <f t="shared" si="248"/>
        <v>138243.75</v>
      </c>
      <c r="AC2664" s="258">
        <f t="shared" si="249"/>
        <v>138243.75</v>
      </c>
      <c r="AD2664" s="258">
        <f t="shared" si="250"/>
        <v>138243.75</v>
      </c>
      <c r="AE2664" s="259">
        <f t="shared" si="251"/>
        <v>552975</v>
      </c>
    </row>
    <row r="2665" spans="1:31">
      <c r="A2665" s="26"/>
      <c r="B2665" s="210" t="s">
        <v>4699</v>
      </c>
      <c r="C2665" s="211" t="s">
        <v>4700</v>
      </c>
      <c r="D2665" s="211" t="s">
        <v>111</v>
      </c>
      <c r="E2665" s="211" t="s">
        <v>143</v>
      </c>
      <c r="F2665" s="241" t="s">
        <v>103</v>
      </c>
      <c r="G2665" s="357">
        <v>0.5</v>
      </c>
      <c r="H2665" s="360">
        <v>1591.7565925760839</v>
      </c>
      <c r="I2665" s="365">
        <v>115.6419902144599</v>
      </c>
      <c r="J2665" s="332">
        <f>Table1[[#This Row],[Embellishment Area (m2)]]*Table1[[#This Row],[Construction Unit Rate ($/m)]]*Table1[[#This Row],[Embellishment Area Factor]]</f>
        <v>92036.950151242767</v>
      </c>
      <c r="K2665" s="246">
        <v>0</v>
      </c>
      <c r="L2665" s="337">
        <v>85.331826959272703</v>
      </c>
      <c r="M2665" s="88">
        <f>Table1[[#This Row],[Size of land (m2)]]*Table1[[#This Row],[Land Unit Rate ($/m2)]]</f>
        <v>0</v>
      </c>
      <c r="N2665" s="244">
        <v>2021</v>
      </c>
      <c r="O2665" s="88">
        <f>ROUND(IF(Table1[[#This Row],[Valuation Year]]=2016,(Table1[[#This Row],[Total Construction Cost ($)]]+Table1[[#This Row],[Land Value]])*('General Input Sheet'!$G$38/'General Input Sheet'!$G$43),Table1[[#This Row],[Total Construction Cost ($)]]+Table1[[#This Row],[Land Value]]),0)</f>
        <v>92037</v>
      </c>
      <c r="P2665" s="123" t="str" cm="1">
        <f t="array" ref="P2665">_xlfn.IFS(Table1[[#This Row],[Asset Class]]&lt;&gt;"Local","y",P$11=$E2665,"y",Table1[[#This Row],[Asset Class]]="Local","")</f>
        <v/>
      </c>
      <c r="Q2665" s="86" t="str" cm="1">
        <f t="array" ref="Q2665">_xlfn.IFS(Table1[[#This Row],[Asset Class]]&lt;&gt;"Local","y",Q$11=$E2665,"y",Table1[[#This Row],[Asset Class]]="Local","")</f>
        <v>y</v>
      </c>
      <c r="R2665" s="86" t="str" cm="1">
        <f t="array" ref="R2665">_xlfn.IFS(Table1[[#This Row],[Asset Class]]&lt;&gt;"Local","y",R$11=$E2665,"y",Table1[[#This Row],[Asset Class]]="Local","")</f>
        <v/>
      </c>
      <c r="S2665" s="341" t="str" cm="1">
        <f t="array" ref="S2665">_xlfn.IFS(Table1[[#This Row],[Asset Class]]&lt;&gt;"Local","y",S$11=$E2665,"y",Table1[[#This Row],[Asset Class]]="Local","")</f>
        <v/>
      </c>
      <c r="T2665" s="50"/>
      <c r="U2665" s="95" t="str">
        <f>IF(Table1[[#This Row],[Asset Class]]&lt;&gt;"Local",0.25,IF(P2665="y",1,""))</f>
        <v/>
      </c>
      <c r="V2665" s="415">
        <f>IF(Table1[[#This Row],[Asset Class]]&lt;&gt;"Local",0.25,IF(Q2665="y",1,""))</f>
        <v>1</v>
      </c>
      <c r="W2665" s="415" t="str">
        <f>IF(Table1[[#This Row],[Asset Class]]&lt;&gt;"Local",0.25,IF(R2665="y",1,""))</f>
        <v/>
      </c>
      <c r="X2665" s="415" t="str">
        <f>IF(Table1[[#This Row],[Asset Class]]&lt;&gt;"Local",0.25,IF(S2665="y",1,""))</f>
        <v/>
      </c>
      <c r="Y2665" s="95">
        <f t="shared" si="246"/>
        <v>1</v>
      </c>
      <c r="Z2665" s="50"/>
      <c r="AA2665" s="257" t="str">
        <f t="shared" si="247"/>
        <v/>
      </c>
      <c r="AB2665" s="258">
        <f t="shared" si="248"/>
        <v>92037</v>
      </c>
      <c r="AC2665" s="258" t="str">
        <f t="shared" si="249"/>
        <v/>
      </c>
      <c r="AD2665" s="258" t="str">
        <f t="shared" si="250"/>
        <v/>
      </c>
      <c r="AE2665" s="259">
        <f t="shared" si="251"/>
        <v>92037</v>
      </c>
    </row>
    <row r="2666" spans="1:31">
      <c r="A2666" s="26"/>
      <c r="B2666" s="210" t="s">
        <v>4701</v>
      </c>
      <c r="C2666" s="211" t="s">
        <v>4702</v>
      </c>
      <c r="D2666" s="211" t="s">
        <v>111</v>
      </c>
      <c r="E2666" s="211" t="s">
        <v>143</v>
      </c>
      <c r="F2666" s="241" t="s">
        <v>108</v>
      </c>
      <c r="G2666" s="357">
        <v>0.5</v>
      </c>
      <c r="H2666" s="360">
        <v>181.44412577080274</v>
      </c>
      <c r="I2666" s="365">
        <v>115.6419902144599</v>
      </c>
      <c r="J2666" s="332">
        <f>Table1[[#This Row],[Embellishment Area (m2)]]*Table1[[#This Row],[Construction Unit Rate ($/m)]]*Table1[[#This Row],[Embellishment Area Factor]]</f>
        <v>10491.2799084292</v>
      </c>
      <c r="K2666" s="246">
        <v>0</v>
      </c>
      <c r="L2666" s="337">
        <v>85.331826959272703</v>
      </c>
      <c r="M2666" s="88">
        <f>Table1[[#This Row],[Size of land (m2)]]*Table1[[#This Row],[Land Unit Rate ($/m2)]]</f>
        <v>0</v>
      </c>
      <c r="N2666" s="244">
        <v>2021</v>
      </c>
      <c r="O2666" s="88">
        <f>ROUND(IF(Table1[[#This Row],[Valuation Year]]=2016,(Table1[[#This Row],[Total Construction Cost ($)]]+Table1[[#This Row],[Land Value]])*('General Input Sheet'!$G$38/'General Input Sheet'!$G$43),Table1[[#This Row],[Total Construction Cost ($)]]+Table1[[#This Row],[Land Value]]),0)</f>
        <v>10491</v>
      </c>
      <c r="P2666" s="123" t="str" cm="1">
        <f t="array" ref="P2666">_xlfn.IFS(Table1[[#This Row],[Asset Class]]&lt;&gt;"Local","y",P$11=$E2666,"y",Table1[[#This Row],[Asset Class]]="Local","")</f>
        <v/>
      </c>
      <c r="Q2666" s="86" t="str" cm="1">
        <f t="array" ref="Q2666">_xlfn.IFS(Table1[[#This Row],[Asset Class]]&lt;&gt;"Local","y",Q$11=$E2666,"y",Table1[[#This Row],[Asset Class]]="Local","")</f>
        <v>y</v>
      </c>
      <c r="R2666" s="86" t="str" cm="1">
        <f t="array" ref="R2666">_xlfn.IFS(Table1[[#This Row],[Asset Class]]&lt;&gt;"Local","y",R$11=$E2666,"y",Table1[[#This Row],[Asset Class]]="Local","")</f>
        <v/>
      </c>
      <c r="S2666" s="341" t="str" cm="1">
        <f t="array" ref="S2666">_xlfn.IFS(Table1[[#This Row],[Asset Class]]&lt;&gt;"Local","y",S$11=$E2666,"y",Table1[[#This Row],[Asset Class]]="Local","")</f>
        <v/>
      </c>
      <c r="T2666" s="50"/>
      <c r="U2666" s="95" t="str">
        <f>IF(Table1[[#This Row],[Asset Class]]&lt;&gt;"Local",0.25,IF(P2666="y",1,""))</f>
        <v/>
      </c>
      <c r="V2666" s="415">
        <f>IF(Table1[[#This Row],[Asset Class]]&lt;&gt;"Local",0.25,IF(Q2666="y",1,""))</f>
        <v>1</v>
      </c>
      <c r="W2666" s="415" t="str">
        <f>IF(Table1[[#This Row],[Asset Class]]&lt;&gt;"Local",0.25,IF(R2666="y",1,""))</f>
        <v/>
      </c>
      <c r="X2666" s="415" t="str">
        <f>IF(Table1[[#This Row],[Asset Class]]&lt;&gt;"Local",0.25,IF(S2666="y",1,""))</f>
        <v/>
      </c>
      <c r="Y2666" s="95">
        <f t="shared" si="246"/>
        <v>1</v>
      </c>
      <c r="Z2666" s="50"/>
      <c r="AA2666" s="257" t="str">
        <f t="shared" si="247"/>
        <v/>
      </c>
      <c r="AB2666" s="258">
        <f t="shared" si="248"/>
        <v>10491</v>
      </c>
      <c r="AC2666" s="258" t="str">
        <f t="shared" si="249"/>
        <v/>
      </c>
      <c r="AD2666" s="258" t="str">
        <f t="shared" si="250"/>
        <v/>
      </c>
      <c r="AE2666" s="259">
        <f t="shared" si="251"/>
        <v>10491</v>
      </c>
    </row>
    <row r="2667" spans="1:31">
      <c r="A2667" s="26"/>
      <c r="B2667" s="210" t="s">
        <v>4701</v>
      </c>
      <c r="C2667" s="211" t="s">
        <v>4703</v>
      </c>
      <c r="D2667" s="211" t="s">
        <v>111</v>
      </c>
      <c r="E2667" s="211" t="s">
        <v>143</v>
      </c>
      <c r="F2667" s="241" t="s">
        <v>103</v>
      </c>
      <c r="G2667" s="357">
        <v>0.5</v>
      </c>
      <c r="H2667" s="360">
        <v>673.83248693853955</v>
      </c>
      <c r="I2667" s="365">
        <v>115.6419902144599</v>
      </c>
      <c r="J2667" s="332">
        <f>Table1[[#This Row],[Embellishment Area (m2)]]*Table1[[#This Row],[Construction Unit Rate ($/m)]]*Table1[[#This Row],[Embellishment Area Factor]]</f>
        <v>38961.664930365885</v>
      </c>
      <c r="K2667" s="246">
        <v>0</v>
      </c>
      <c r="L2667" s="337">
        <v>85.331826959272703</v>
      </c>
      <c r="M2667" s="88">
        <f>Table1[[#This Row],[Size of land (m2)]]*Table1[[#This Row],[Land Unit Rate ($/m2)]]</f>
        <v>0</v>
      </c>
      <c r="N2667" s="244">
        <v>2021</v>
      </c>
      <c r="O2667" s="88">
        <f>ROUND(IF(Table1[[#This Row],[Valuation Year]]=2016,(Table1[[#This Row],[Total Construction Cost ($)]]+Table1[[#This Row],[Land Value]])*('General Input Sheet'!$G$38/'General Input Sheet'!$G$43),Table1[[#This Row],[Total Construction Cost ($)]]+Table1[[#This Row],[Land Value]]),0)</f>
        <v>38962</v>
      </c>
      <c r="P2667" s="123" t="str" cm="1">
        <f t="array" ref="P2667">_xlfn.IFS(Table1[[#This Row],[Asset Class]]&lt;&gt;"Local","y",P$11=$E2667,"y",Table1[[#This Row],[Asset Class]]="Local","")</f>
        <v/>
      </c>
      <c r="Q2667" s="86" t="str" cm="1">
        <f t="array" ref="Q2667">_xlfn.IFS(Table1[[#This Row],[Asset Class]]&lt;&gt;"Local","y",Q$11=$E2667,"y",Table1[[#This Row],[Asset Class]]="Local","")</f>
        <v>y</v>
      </c>
      <c r="R2667" s="86" t="str" cm="1">
        <f t="array" ref="R2667">_xlfn.IFS(Table1[[#This Row],[Asset Class]]&lt;&gt;"Local","y",R$11=$E2667,"y",Table1[[#This Row],[Asset Class]]="Local","")</f>
        <v/>
      </c>
      <c r="S2667" s="341" t="str" cm="1">
        <f t="array" ref="S2667">_xlfn.IFS(Table1[[#This Row],[Asset Class]]&lt;&gt;"Local","y",S$11=$E2667,"y",Table1[[#This Row],[Asset Class]]="Local","")</f>
        <v/>
      </c>
      <c r="T2667" s="50"/>
      <c r="U2667" s="95" t="str">
        <f>IF(Table1[[#This Row],[Asset Class]]&lt;&gt;"Local",0.25,IF(P2667="y",1,""))</f>
        <v/>
      </c>
      <c r="V2667" s="415">
        <f>IF(Table1[[#This Row],[Asset Class]]&lt;&gt;"Local",0.25,IF(Q2667="y",1,""))</f>
        <v>1</v>
      </c>
      <c r="W2667" s="415" t="str">
        <f>IF(Table1[[#This Row],[Asset Class]]&lt;&gt;"Local",0.25,IF(R2667="y",1,""))</f>
        <v/>
      </c>
      <c r="X2667" s="415" t="str">
        <f>IF(Table1[[#This Row],[Asset Class]]&lt;&gt;"Local",0.25,IF(S2667="y",1,""))</f>
        <v/>
      </c>
      <c r="Y2667" s="95">
        <f t="shared" si="246"/>
        <v>1</v>
      </c>
      <c r="Z2667" s="50"/>
      <c r="AA2667" s="257" t="str">
        <f t="shared" si="247"/>
        <v/>
      </c>
      <c r="AB2667" s="258">
        <f t="shared" si="248"/>
        <v>38962</v>
      </c>
      <c r="AC2667" s="258" t="str">
        <f t="shared" si="249"/>
        <v/>
      </c>
      <c r="AD2667" s="258" t="str">
        <f t="shared" si="250"/>
        <v/>
      </c>
      <c r="AE2667" s="259">
        <f t="shared" si="251"/>
        <v>38962</v>
      </c>
    </row>
    <row r="2668" spans="1:31">
      <c r="A2668" s="26"/>
      <c r="B2668" s="210" t="s">
        <v>4704</v>
      </c>
      <c r="C2668" s="211" t="s">
        <v>4705</v>
      </c>
      <c r="D2668" s="211" t="s">
        <v>111</v>
      </c>
      <c r="E2668" s="211" t="s">
        <v>143</v>
      </c>
      <c r="F2668" s="241" t="s">
        <v>103</v>
      </c>
      <c r="G2668" s="357">
        <v>0.5</v>
      </c>
      <c r="H2668" s="360">
        <v>4342.6652589826763</v>
      </c>
      <c r="I2668" s="365">
        <v>115.6419902144599</v>
      </c>
      <c r="J2668" s="332">
        <f>Table1[[#This Row],[Embellishment Area (m2)]]*Table1[[#This Row],[Construction Unit Rate ($/m)]]*Table1[[#This Row],[Embellishment Area Factor]]</f>
        <v>251097.22669197479</v>
      </c>
      <c r="K2668" s="246">
        <v>0</v>
      </c>
      <c r="L2668" s="337">
        <v>85.331826959272703</v>
      </c>
      <c r="M2668" s="88">
        <f>Table1[[#This Row],[Size of land (m2)]]*Table1[[#This Row],[Land Unit Rate ($/m2)]]</f>
        <v>0</v>
      </c>
      <c r="N2668" s="244">
        <v>2021</v>
      </c>
      <c r="O2668" s="88">
        <f>ROUND(IF(Table1[[#This Row],[Valuation Year]]=2016,(Table1[[#This Row],[Total Construction Cost ($)]]+Table1[[#This Row],[Land Value]])*('General Input Sheet'!$G$38/'General Input Sheet'!$G$43),Table1[[#This Row],[Total Construction Cost ($)]]+Table1[[#This Row],[Land Value]]),0)</f>
        <v>251097</v>
      </c>
      <c r="P2668" s="123" t="str" cm="1">
        <f t="array" ref="P2668">_xlfn.IFS(Table1[[#This Row],[Asset Class]]&lt;&gt;"Local","y",P$11=$E2668,"y",Table1[[#This Row],[Asset Class]]="Local","")</f>
        <v/>
      </c>
      <c r="Q2668" s="86" t="str" cm="1">
        <f t="array" ref="Q2668">_xlfn.IFS(Table1[[#This Row],[Asset Class]]&lt;&gt;"Local","y",Q$11=$E2668,"y",Table1[[#This Row],[Asset Class]]="Local","")</f>
        <v>y</v>
      </c>
      <c r="R2668" s="86" t="str" cm="1">
        <f t="array" ref="R2668">_xlfn.IFS(Table1[[#This Row],[Asset Class]]&lt;&gt;"Local","y",R$11=$E2668,"y",Table1[[#This Row],[Asset Class]]="Local","")</f>
        <v/>
      </c>
      <c r="S2668" s="341" t="str" cm="1">
        <f t="array" ref="S2668">_xlfn.IFS(Table1[[#This Row],[Asset Class]]&lt;&gt;"Local","y",S$11=$E2668,"y",Table1[[#This Row],[Asset Class]]="Local","")</f>
        <v/>
      </c>
      <c r="T2668" s="50"/>
      <c r="U2668" s="95" t="str">
        <f>IF(Table1[[#This Row],[Asset Class]]&lt;&gt;"Local",0.25,IF(P2668="y",1,""))</f>
        <v/>
      </c>
      <c r="V2668" s="415">
        <f>IF(Table1[[#This Row],[Asset Class]]&lt;&gt;"Local",0.25,IF(Q2668="y",1,""))</f>
        <v>1</v>
      </c>
      <c r="W2668" s="415" t="str">
        <f>IF(Table1[[#This Row],[Asset Class]]&lt;&gt;"Local",0.25,IF(R2668="y",1,""))</f>
        <v/>
      </c>
      <c r="X2668" s="415" t="str">
        <f>IF(Table1[[#This Row],[Asset Class]]&lt;&gt;"Local",0.25,IF(S2668="y",1,""))</f>
        <v/>
      </c>
      <c r="Y2668" s="95">
        <f t="shared" si="246"/>
        <v>1</v>
      </c>
      <c r="Z2668" s="50"/>
      <c r="AA2668" s="257" t="str">
        <f t="shared" si="247"/>
        <v/>
      </c>
      <c r="AB2668" s="258">
        <f t="shared" si="248"/>
        <v>251097</v>
      </c>
      <c r="AC2668" s="258" t="str">
        <f t="shared" si="249"/>
        <v/>
      </c>
      <c r="AD2668" s="258" t="str">
        <f t="shared" si="250"/>
        <v/>
      </c>
      <c r="AE2668" s="259">
        <f t="shared" si="251"/>
        <v>251097</v>
      </c>
    </row>
    <row r="2669" spans="1:31">
      <c r="A2669" s="26"/>
      <c r="B2669" s="210" t="s">
        <v>4706</v>
      </c>
      <c r="C2669" s="211" t="s">
        <v>4707</v>
      </c>
      <c r="D2669" s="211" t="s">
        <v>111</v>
      </c>
      <c r="E2669" s="211" t="s">
        <v>107</v>
      </c>
      <c r="F2669" s="241" t="s">
        <v>103</v>
      </c>
      <c r="G2669" s="357">
        <v>0.5</v>
      </c>
      <c r="H2669" s="360">
        <v>3165.0698961672178</v>
      </c>
      <c r="I2669" s="365">
        <v>111.62041035606889</v>
      </c>
      <c r="J2669" s="332">
        <f>Table1[[#This Row],[Embellishment Area (m2)]]*Table1[[#This Row],[Construction Unit Rate ($/m)]]*Table1[[#This Row],[Embellishment Area Factor]]</f>
        <v>176643.2003079126</v>
      </c>
      <c r="K2669" s="246">
        <v>0</v>
      </c>
      <c r="L2669" s="337">
        <v>66.125722619436161</v>
      </c>
      <c r="M2669" s="88">
        <f>Table1[[#This Row],[Size of land (m2)]]*Table1[[#This Row],[Land Unit Rate ($/m2)]]</f>
        <v>0</v>
      </c>
      <c r="N2669" s="244">
        <v>2021</v>
      </c>
      <c r="O2669" s="88">
        <f>ROUND(IF(Table1[[#This Row],[Valuation Year]]=2016,(Table1[[#This Row],[Total Construction Cost ($)]]+Table1[[#This Row],[Land Value]])*('General Input Sheet'!$G$38/'General Input Sheet'!$G$43),Table1[[#This Row],[Total Construction Cost ($)]]+Table1[[#This Row],[Land Value]]),0)</f>
        <v>176643</v>
      </c>
      <c r="P2669" s="123" t="str" cm="1">
        <f t="array" ref="P2669">_xlfn.IFS(Table1[[#This Row],[Asset Class]]&lt;&gt;"Local","y",P$11=$E2669,"y",Table1[[#This Row],[Asset Class]]="Local","")</f>
        <v>y</v>
      </c>
      <c r="Q2669" s="86" t="str" cm="1">
        <f t="array" ref="Q2669">_xlfn.IFS(Table1[[#This Row],[Asset Class]]&lt;&gt;"Local","y",Q$11=$E2669,"y",Table1[[#This Row],[Asset Class]]="Local","")</f>
        <v/>
      </c>
      <c r="R2669" s="86" t="str" cm="1">
        <f t="array" ref="R2669">_xlfn.IFS(Table1[[#This Row],[Asset Class]]&lt;&gt;"Local","y",R$11=$E2669,"y",Table1[[#This Row],[Asset Class]]="Local","")</f>
        <v/>
      </c>
      <c r="S2669" s="341" t="str" cm="1">
        <f t="array" ref="S2669">_xlfn.IFS(Table1[[#This Row],[Asset Class]]&lt;&gt;"Local","y",S$11=$E2669,"y",Table1[[#This Row],[Asset Class]]="Local","")</f>
        <v/>
      </c>
      <c r="T2669" s="50"/>
      <c r="U2669" s="95">
        <f>IF(Table1[[#This Row],[Asset Class]]&lt;&gt;"Local",0.25,IF(P2669="y",1,""))</f>
        <v>1</v>
      </c>
      <c r="V2669" s="415" t="str">
        <f>IF(Table1[[#This Row],[Asset Class]]&lt;&gt;"Local",0.25,IF(Q2669="y",1,""))</f>
        <v/>
      </c>
      <c r="W2669" s="415" t="str">
        <f>IF(Table1[[#This Row],[Asset Class]]&lt;&gt;"Local",0.25,IF(R2669="y",1,""))</f>
        <v/>
      </c>
      <c r="X2669" s="415" t="str">
        <f>IF(Table1[[#This Row],[Asset Class]]&lt;&gt;"Local",0.25,IF(S2669="y",1,""))</f>
        <v/>
      </c>
      <c r="Y2669" s="95">
        <f t="shared" si="246"/>
        <v>1</v>
      </c>
      <c r="Z2669" s="50"/>
      <c r="AA2669" s="257">
        <f t="shared" si="247"/>
        <v>176643</v>
      </c>
      <c r="AB2669" s="258" t="str">
        <f t="shared" si="248"/>
        <v/>
      </c>
      <c r="AC2669" s="258" t="str">
        <f t="shared" si="249"/>
        <v/>
      </c>
      <c r="AD2669" s="258" t="str">
        <f t="shared" si="250"/>
        <v/>
      </c>
      <c r="AE2669" s="259">
        <f t="shared" si="251"/>
        <v>176643</v>
      </c>
    </row>
    <row r="2670" spans="1:31">
      <c r="A2670" s="26"/>
      <c r="B2670" s="210" t="s">
        <v>4708</v>
      </c>
      <c r="C2670" s="211" t="s">
        <v>4709</v>
      </c>
      <c r="D2670" s="211" t="s">
        <v>111</v>
      </c>
      <c r="E2670" s="211" t="s">
        <v>107</v>
      </c>
      <c r="F2670" s="241" t="s">
        <v>103</v>
      </c>
      <c r="G2670" s="357">
        <v>0.5</v>
      </c>
      <c r="H2670" s="360">
        <v>6422.0418050747548</v>
      </c>
      <c r="I2670" s="365">
        <v>111.62041035606889</v>
      </c>
      <c r="J2670" s="332">
        <f>Table1[[#This Row],[Embellishment Area (m2)]]*Table1[[#This Row],[Construction Unit Rate ($/m)]]*Table1[[#This Row],[Embellishment Area Factor]]</f>
        <v>358415.47080313676</v>
      </c>
      <c r="K2670" s="246">
        <v>0</v>
      </c>
      <c r="L2670" s="337">
        <v>66.125722619436161</v>
      </c>
      <c r="M2670" s="88">
        <f>Table1[[#This Row],[Size of land (m2)]]*Table1[[#This Row],[Land Unit Rate ($/m2)]]</f>
        <v>0</v>
      </c>
      <c r="N2670" s="244">
        <v>2021</v>
      </c>
      <c r="O2670" s="88">
        <f>ROUND(IF(Table1[[#This Row],[Valuation Year]]=2016,(Table1[[#This Row],[Total Construction Cost ($)]]+Table1[[#This Row],[Land Value]])*('General Input Sheet'!$G$38/'General Input Sheet'!$G$43),Table1[[#This Row],[Total Construction Cost ($)]]+Table1[[#This Row],[Land Value]]),0)</f>
        <v>358415</v>
      </c>
      <c r="P2670" s="123" t="str" cm="1">
        <f t="array" ref="P2670">_xlfn.IFS(Table1[[#This Row],[Asset Class]]&lt;&gt;"Local","y",P$11=$E2670,"y",Table1[[#This Row],[Asset Class]]="Local","")</f>
        <v>y</v>
      </c>
      <c r="Q2670" s="86" t="str" cm="1">
        <f t="array" ref="Q2670">_xlfn.IFS(Table1[[#This Row],[Asset Class]]&lt;&gt;"Local","y",Q$11=$E2670,"y",Table1[[#This Row],[Asset Class]]="Local","")</f>
        <v/>
      </c>
      <c r="R2670" s="86" t="str" cm="1">
        <f t="array" ref="R2670">_xlfn.IFS(Table1[[#This Row],[Asset Class]]&lt;&gt;"Local","y",R$11=$E2670,"y",Table1[[#This Row],[Asset Class]]="Local","")</f>
        <v/>
      </c>
      <c r="S2670" s="341" t="str" cm="1">
        <f t="array" ref="S2670">_xlfn.IFS(Table1[[#This Row],[Asset Class]]&lt;&gt;"Local","y",S$11=$E2670,"y",Table1[[#This Row],[Asset Class]]="Local","")</f>
        <v/>
      </c>
      <c r="T2670" s="50"/>
      <c r="U2670" s="95">
        <f>IF(Table1[[#This Row],[Asset Class]]&lt;&gt;"Local",0.25,IF(P2670="y",1,""))</f>
        <v>1</v>
      </c>
      <c r="V2670" s="415" t="str">
        <f>IF(Table1[[#This Row],[Asset Class]]&lt;&gt;"Local",0.25,IF(Q2670="y",1,""))</f>
        <v/>
      </c>
      <c r="W2670" s="415" t="str">
        <f>IF(Table1[[#This Row],[Asset Class]]&lt;&gt;"Local",0.25,IF(R2670="y",1,""))</f>
        <v/>
      </c>
      <c r="X2670" s="415" t="str">
        <f>IF(Table1[[#This Row],[Asset Class]]&lt;&gt;"Local",0.25,IF(S2670="y",1,""))</f>
        <v/>
      </c>
      <c r="Y2670" s="95">
        <f t="shared" si="246"/>
        <v>1</v>
      </c>
      <c r="Z2670" s="50"/>
      <c r="AA2670" s="257">
        <f t="shared" si="247"/>
        <v>358415</v>
      </c>
      <c r="AB2670" s="258" t="str">
        <f t="shared" si="248"/>
        <v/>
      </c>
      <c r="AC2670" s="258" t="str">
        <f t="shared" si="249"/>
        <v/>
      </c>
      <c r="AD2670" s="258" t="str">
        <f t="shared" si="250"/>
        <v/>
      </c>
      <c r="AE2670" s="259">
        <f t="shared" si="251"/>
        <v>358415</v>
      </c>
    </row>
    <row r="2671" spans="1:31">
      <c r="A2671" s="26"/>
      <c r="B2671" s="210" t="s">
        <v>4710</v>
      </c>
      <c r="C2671" s="211" t="s">
        <v>4711</v>
      </c>
      <c r="D2671" s="211" t="s">
        <v>111</v>
      </c>
      <c r="E2671" s="211" t="s">
        <v>102</v>
      </c>
      <c r="F2671" s="241" t="s">
        <v>103</v>
      </c>
      <c r="G2671" s="357">
        <v>0.5</v>
      </c>
      <c r="H2671" s="360">
        <v>3419.5669672734643</v>
      </c>
      <c r="I2671" s="365">
        <v>143.96305955739601</v>
      </c>
      <c r="J2671" s="332">
        <f>Table1[[#This Row],[Embellishment Area (m2)]]*Table1[[#This Row],[Construction Unit Rate ($/m)]]*Table1[[#This Row],[Embellishment Area Factor]]</f>
        <v>246145.6614850469</v>
      </c>
      <c r="K2671" s="246">
        <v>6839.1339345469287</v>
      </c>
      <c r="L2671" s="337">
        <v>39.027494808321961</v>
      </c>
      <c r="M2671" s="88">
        <f>Table1[[#This Row],[Size of land (m2)]]*Table1[[#This Row],[Land Unit Rate ($/m2)]]</f>
        <v>266914.26412394881</v>
      </c>
      <c r="N2671" s="244">
        <v>2021</v>
      </c>
      <c r="O2671" s="88">
        <f>ROUND(IF(Table1[[#This Row],[Valuation Year]]=2016,(Table1[[#This Row],[Total Construction Cost ($)]]+Table1[[#This Row],[Land Value]])*('General Input Sheet'!$G$38/'General Input Sheet'!$G$43),Table1[[#This Row],[Total Construction Cost ($)]]+Table1[[#This Row],[Land Value]]),0)</f>
        <v>513060</v>
      </c>
      <c r="P2671" s="123" t="str" cm="1">
        <f t="array" ref="P2671">_xlfn.IFS(Table1[[#This Row],[Asset Class]]&lt;&gt;"Local","y",P$11=$E2671,"y",Table1[[#This Row],[Asset Class]]="Local","")</f>
        <v/>
      </c>
      <c r="Q2671" s="86" t="str" cm="1">
        <f t="array" ref="Q2671">_xlfn.IFS(Table1[[#This Row],[Asset Class]]&lt;&gt;"Local","y",Q$11=$E2671,"y",Table1[[#This Row],[Asset Class]]="Local","")</f>
        <v/>
      </c>
      <c r="R2671" s="86" t="str" cm="1">
        <f t="array" ref="R2671">_xlfn.IFS(Table1[[#This Row],[Asset Class]]&lt;&gt;"Local","y",R$11=$E2671,"y",Table1[[#This Row],[Asset Class]]="Local","")</f>
        <v>y</v>
      </c>
      <c r="S2671" s="341" t="str" cm="1">
        <f t="array" ref="S2671">_xlfn.IFS(Table1[[#This Row],[Asset Class]]&lt;&gt;"Local","y",S$11=$E2671,"y",Table1[[#This Row],[Asset Class]]="Local","")</f>
        <v/>
      </c>
      <c r="T2671" s="50"/>
      <c r="U2671" s="95" t="str">
        <f>IF(Table1[[#This Row],[Asset Class]]&lt;&gt;"Local",0.25,IF(P2671="y",1,""))</f>
        <v/>
      </c>
      <c r="V2671" s="415" t="str">
        <f>IF(Table1[[#This Row],[Asset Class]]&lt;&gt;"Local",0.25,IF(Q2671="y",1,""))</f>
        <v/>
      </c>
      <c r="W2671" s="415">
        <f>IF(Table1[[#This Row],[Asset Class]]&lt;&gt;"Local",0.25,IF(R2671="y",1,""))</f>
        <v>1</v>
      </c>
      <c r="X2671" s="415" t="str">
        <f>IF(Table1[[#This Row],[Asset Class]]&lt;&gt;"Local",0.25,IF(S2671="y",1,""))</f>
        <v/>
      </c>
      <c r="Y2671" s="95">
        <f t="shared" si="246"/>
        <v>1</v>
      </c>
      <c r="Z2671" s="50"/>
      <c r="AA2671" s="257" t="str">
        <f t="shared" si="247"/>
        <v/>
      </c>
      <c r="AB2671" s="258" t="str">
        <f t="shared" si="248"/>
        <v/>
      </c>
      <c r="AC2671" s="258">
        <f t="shared" si="249"/>
        <v>513060</v>
      </c>
      <c r="AD2671" s="258" t="str">
        <f t="shared" si="250"/>
        <v/>
      </c>
      <c r="AE2671" s="259">
        <f t="shared" si="251"/>
        <v>513060</v>
      </c>
    </row>
    <row r="2672" spans="1:31">
      <c r="A2672" s="26"/>
      <c r="B2672" s="210" t="s">
        <v>4712</v>
      </c>
      <c r="C2672" s="211" t="s">
        <v>4713</v>
      </c>
      <c r="D2672" s="211" t="s">
        <v>111</v>
      </c>
      <c r="E2672" s="211" t="s">
        <v>114</v>
      </c>
      <c r="F2672" s="241" t="s">
        <v>103</v>
      </c>
      <c r="G2672" s="357">
        <v>0.5</v>
      </c>
      <c r="H2672" s="360">
        <v>1010.187108472349</v>
      </c>
      <c r="I2672" s="365">
        <v>77.371645491830151</v>
      </c>
      <c r="J2672" s="332">
        <f>Table1[[#This Row],[Embellishment Area (m2)]]*Table1[[#This Row],[Construction Unit Rate ($/m)]]*Table1[[#This Row],[Embellishment Area Factor]]</f>
        <v>39079.919418569778</v>
      </c>
      <c r="K2672" s="246">
        <v>2020.374216944698</v>
      </c>
      <c r="L2672" s="337">
        <v>51.919695325664051</v>
      </c>
      <c r="M2672" s="88">
        <f>Table1[[#This Row],[Size of land (m2)]]*Table1[[#This Row],[Land Unit Rate ($/m2)]]</f>
        <v>104897.2137875958</v>
      </c>
      <c r="N2672" s="244">
        <v>2021</v>
      </c>
      <c r="O2672" s="88">
        <f>ROUND(IF(Table1[[#This Row],[Valuation Year]]=2016,(Table1[[#This Row],[Total Construction Cost ($)]]+Table1[[#This Row],[Land Value]])*('General Input Sheet'!$G$38/'General Input Sheet'!$G$43),Table1[[#This Row],[Total Construction Cost ($)]]+Table1[[#This Row],[Land Value]]),0)</f>
        <v>143977</v>
      </c>
      <c r="P2672" s="123" t="str" cm="1">
        <f t="array" ref="P2672">_xlfn.IFS(Table1[[#This Row],[Asset Class]]&lt;&gt;"Local","y",P$11=$E2672,"y",Table1[[#This Row],[Asset Class]]="Local","")</f>
        <v/>
      </c>
      <c r="Q2672" s="86" t="str" cm="1">
        <f t="array" ref="Q2672">_xlfn.IFS(Table1[[#This Row],[Asset Class]]&lt;&gt;"Local","y",Q$11=$E2672,"y",Table1[[#This Row],[Asset Class]]="Local","")</f>
        <v/>
      </c>
      <c r="R2672" s="86" t="str" cm="1">
        <f t="array" ref="R2672">_xlfn.IFS(Table1[[#This Row],[Asset Class]]&lt;&gt;"Local","y",R$11=$E2672,"y",Table1[[#This Row],[Asset Class]]="Local","")</f>
        <v/>
      </c>
      <c r="S2672" s="341" t="str" cm="1">
        <f t="array" ref="S2672">_xlfn.IFS(Table1[[#This Row],[Asset Class]]&lt;&gt;"Local","y",S$11=$E2672,"y",Table1[[#This Row],[Asset Class]]="Local","")</f>
        <v>y</v>
      </c>
      <c r="T2672" s="50"/>
      <c r="U2672" s="95" t="str">
        <f>IF(Table1[[#This Row],[Asset Class]]&lt;&gt;"Local",0.25,IF(P2672="y",1,""))</f>
        <v/>
      </c>
      <c r="V2672" s="415" t="str">
        <f>IF(Table1[[#This Row],[Asset Class]]&lt;&gt;"Local",0.25,IF(Q2672="y",1,""))</f>
        <v/>
      </c>
      <c r="W2672" s="415" t="str">
        <f>IF(Table1[[#This Row],[Asset Class]]&lt;&gt;"Local",0.25,IF(R2672="y",1,""))</f>
        <v/>
      </c>
      <c r="X2672" s="415">
        <f>IF(Table1[[#This Row],[Asset Class]]&lt;&gt;"Local",0.25,IF(S2672="y",1,""))</f>
        <v>1</v>
      </c>
      <c r="Y2672" s="95">
        <f t="shared" si="246"/>
        <v>1</v>
      </c>
      <c r="Z2672" s="50"/>
      <c r="AA2672" s="257" t="str">
        <f t="shared" si="247"/>
        <v/>
      </c>
      <c r="AB2672" s="258" t="str">
        <f t="shared" si="248"/>
        <v/>
      </c>
      <c r="AC2672" s="258" t="str">
        <f t="shared" si="249"/>
        <v/>
      </c>
      <c r="AD2672" s="258">
        <f t="shared" si="250"/>
        <v>143977</v>
      </c>
      <c r="AE2672" s="259">
        <f t="shared" si="251"/>
        <v>143977</v>
      </c>
    </row>
    <row r="2673" spans="1:31">
      <c r="A2673" s="26"/>
      <c r="B2673" s="210" t="s">
        <v>4714</v>
      </c>
      <c r="C2673" s="211" t="s">
        <v>4715</v>
      </c>
      <c r="D2673" s="211" t="s">
        <v>106</v>
      </c>
      <c r="E2673" s="211" t="s">
        <v>107</v>
      </c>
      <c r="F2673" s="241" t="s">
        <v>108</v>
      </c>
      <c r="G2673" s="357">
        <v>0.5</v>
      </c>
      <c r="H2673" s="360">
        <v>2076.3296682998589</v>
      </c>
      <c r="I2673" s="365">
        <v>295.91815694928124</v>
      </c>
      <c r="J2673" s="332">
        <f>Table1[[#This Row],[Embellishment Area (m2)]]*Table1[[#This Row],[Construction Unit Rate ($/m)]]*Table1[[#This Row],[Embellishment Area Factor]]</f>
        <v>307211.82433120336</v>
      </c>
      <c r="K2673" s="246">
        <v>4152.6593365997178</v>
      </c>
      <c r="L2673" s="337">
        <v>157.26221918381682</v>
      </c>
      <c r="M2673" s="88">
        <f>Table1[[#This Row],[Size of land (m2)]]*Table1[[#This Row],[Land Unit Rate ($/m2)]]</f>
        <v>653056.42278806819</v>
      </c>
      <c r="N2673" s="244">
        <v>2021</v>
      </c>
      <c r="O2673" s="88">
        <f>ROUND(IF(Table1[[#This Row],[Valuation Year]]=2016,(Table1[[#This Row],[Total Construction Cost ($)]]+Table1[[#This Row],[Land Value]])*('General Input Sheet'!$G$38/'General Input Sheet'!$G$43),Table1[[#This Row],[Total Construction Cost ($)]]+Table1[[#This Row],[Land Value]]),0)</f>
        <v>960268</v>
      </c>
      <c r="P2673" s="123" t="str" cm="1">
        <f t="array" ref="P2673">_xlfn.IFS(Table1[[#This Row],[Asset Class]]&lt;&gt;"Local","y",P$11=$E2673,"y",Table1[[#This Row],[Asset Class]]="Local","")</f>
        <v>y</v>
      </c>
      <c r="Q2673" s="86" t="str" cm="1">
        <f t="array" ref="Q2673">_xlfn.IFS(Table1[[#This Row],[Asset Class]]&lt;&gt;"Local","y",Q$11=$E2673,"y",Table1[[#This Row],[Asset Class]]="Local","")</f>
        <v>y</v>
      </c>
      <c r="R2673" s="86" t="str" cm="1">
        <f t="array" ref="R2673">_xlfn.IFS(Table1[[#This Row],[Asset Class]]&lt;&gt;"Local","y",R$11=$E2673,"y",Table1[[#This Row],[Asset Class]]="Local","")</f>
        <v>y</v>
      </c>
      <c r="S2673" s="341" t="str" cm="1">
        <f t="array" ref="S2673">_xlfn.IFS(Table1[[#This Row],[Asset Class]]&lt;&gt;"Local","y",S$11=$E2673,"y",Table1[[#This Row],[Asset Class]]="Local","")</f>
        <v>y</v>
      </c>
      <c r="T2673" s="50"/>
      <c r="U2673" s="95">
        <f>IF(Table1[[#This Row],[Asset Class]]&lt;&gt;"Local",0.25,IF(P2673="y",1,""))</f>
        <v>0.25</v>
      </c>
      <c r="V2673" s="415">
        <f>IF(Table1[[#This Row],[Asset Class]]&lt;&gt;"Local",0.25,IF(Q2673="y",1,""))</f>
        <v>0.25</v>
      </c>
      <c r="W2673" s="415">
        <f>IF(Table1[[#This Row],[Asset Class]]&lt;&gt;"Local",0.25,IF(R2673="y",1,""))</f>
        <v>0.25</v>
      </c>
      <c r="X2673" s="415">
        <f>IF(Table1[[#This Row],[Asset Class]]&lt;&gt;"Local",0.25,IF(S2673="y",1,""))</f>
        <v>0.25</v>
      </c>
      <c r="Y2673" s="95">
        <f t="shared" si="246"/>
        <v>1</v>
      </c>
      <c r="Z2673" s="50"/>
      <c r="AA2673" s="257">
        <f t="shared" si="247"/>
        <v>240067</v>
      </c>
      <c r="AB2673" s="258">
        <f t="shared" si="248"/>
        <v>240067</v>
      </c>
      <c r="AC2673" s="258">
        <f t="shared" si="249"/>
        <v>240067</v>
      </c>
      <c r="AD2673" s="258">
        <f t="shared" si="250"/>
        <v>240067</v>
      </c>
      <c r="AE2673" s="259">
        <f t="shared" si="251"/>
        <v>960268</v>
      </c>
    </row>
    <row r="2674" spans="1:31">
      <c r="A2674" s="26"/>
      <c r="B2674" s="210" t="s">
        <v>4716</v>
      </c>
      <c r="C2674" s="211" t="s">
        <v>4717</v>
      </c>
      <c r="D2674" s="211" t="s">
        <v>111</v>
      </c>
      <c r="E2674" s="211" t="s">
        <v>143</v>
      </c>
      <c r="F2674" s="241" t="s">
        <v>103</v>
      </c>
      <c r="G2674" s="357">
        <v>0.5</v>
      </c>
      <c r="H2674" s="360">
        <v>560.44030662370699</v>
      </c>
      <c r="I2674" s="365">
        <v>115.6419902144599</v>
      </c>
      <c r="J2674" s="332">
        <f>Table1[[#This Row],[Embellishment Area (m2)]]*Table1[[#This Row],[Construction Unit Rate ($/m)]]*Table1[[#This Row],[Embellishment Area Factor]]</f>
        <v>32405.216227183813</v>
      </c>
      <c r="K2674" s="246">
        <v>0</v>
      </c>
      <c r="L2674" s="337">
        <v>85.331826959272703</v>
      </c>
      <c r="M2674" s="88">
        <f>Table1[[#This Row],[Size of land (m2)]]*Table1[[#This Row],[Land Unit Rate ($/m2)]]</f>
        <v>0</v>
      </c>
      <c r="N2674" s="244">
        <v>2021</v>
      </c>
      <c r="O2674" s="88">
        <f>ROUND(IF(Table1[[#This Row],[Valuation Year]]=2016,(Table1[[#This Row],[Total Construction Cost ($)]]+Table1[[#This Row],[Land Value]])*('General Input Sheet'!$G$38/'General Input Sheet'!$G$43),Table1[[#This Row],[Total Construction Cost ($)]]+Table1[[#This Row],[Land Value]]),0)</f>
        <v>32405</v>
      </c>
      <c r="P2674" s="123" t="str" cm="1">
        <f t="array" ref="P2674">_xlfn.IFS(Table1[[#This Row],[Asset Class]]&lt;&gt;"Local","y",P$11=$E2674,"y",Table1[[#This Row],[Asset Class]]="Local","")</f>
        <v/>
      </c>
      <c r="Q2674" s="86" t="str" cm="1">
        <f t="array" ref="Q2674">_xlfn.IFS(Table1[[#This Row],[Asset Class]]&lt;&gt;"Local","y",Q$11=$E2674,"y",Table1[[#This Row],[Asset Class]]="Local","")</f>
        <v>y</v>
      </c>
      <c r="R2674" s="86" t="str" cm="1">
        <f t="array" ref="R2674">_xlfn.IFS(Table1[[#This Row],[Asset Class]]&lt;&gt;"Local","y",R$11=$E2674,"y",Table1[[#This Row],[Asset Class]]="Local","")</f>
        <v/>
      </c>
      <c r="S2674" s="341" t="str" cm="1">
        <f t="array" ref="S2674">_xlfn.IFS(Table1[[#This Row],[Asset Class]]&lt;&gt;"Local","y",S$11=$E2674,"y",Table1[[#This Row],[Asset Class]]="Local","")</f>
        <v/>
      </c>
      <c r="T2674" s="50"/>
      <c r="U2674" s="95" t="str">
        <f>IF(Table1[[#This Row],[Asset Class]]&lt;&gt;"Local",0.25,IF(P2674="y",1,""))</f>
        <v/>
      </c>
      <c r="V2674" s="415">
        <f>IF(Table1[[#This Row],[Asset Class]]&lt;&gt;"Local",0.25,IF(Q2674="y",1,""))</f>
        <v>1</v>
      </c>
      <c r="W2674" s="415" t="str">
        <f>IF(Table1[[#This Row],[Asset Class]]&lt;&gt;"Local",0.25,IF(R2674="y",1,""))</f>
        <v/>
      </c>
      <c r="X2674" s="415" t="str">
        <f>IF(Table1[[#This Row],[Asset Class]]&lt;&gt;"Local",0.25,IF(S2674="y",1,""))</f>
        <v/>
      </c>
      <c r="Y2674" s="95">
        <f t="shared" si="246"/>
        <v>1</v>
      </c>
      <c r="Z2674" s="50"/>
      <c r="AA2674" s="257" t="str">
        <f t="shared" si="247"/>
        <v/>
      </c>
      <c r="AB2674" s="258">
        <f t="shared" si="248"/>
        <v>32405</v>
      </c>
      <c r="AC2674" s="258" t="str">
        <f t="shared" si="249"/>
        <v/>
      </c>
      <c r="AD2674" s="258" t="str">
        <f t="shared" si="250"/>
        <v/>
      </c>
      <c r="AE2674" s="259">
        <f t="shared" si="251"/>
        <v>32405</v>
      </c>
    </row>
    <row r="2675" spans="1:31">
      <c r="A2675" s="26"/>
      <c r="B2675" s="210" t="s">
        <v>4718</v>
      </c>
      <c r="C2675" s="211" t="s">
        <v>4719</v>
      </c>
      <c r="D2675" s="211" t="s">
        <v>106</v>
      </c>
      <c r="E2675" s="211" t="s">
        <v>107</v>
      </c>
      <c r="F2675" s="241" t="s">
        <v>108</v>
      </c>
      <c r="G2675" s="357">
        <v>0.5</v>
      </c>
      <c r="H2675" s="360">
        <v>2072.9273359806211</v>
      </c>
      <c r="I2675" s="365">
        <v>295.91815694928124</v>
      </c>
      <c r="J2675" s="332">
        <f>Table1[[#This Row],[Embellishment Area (m2)]]*Table1[[#This Row],[Construction Unit Rate ($/m)]]*Table1[[#This Row],[Embellishment Area Factor]]</f>
        <v>306708.41837658442</v>
      </c>
      <c r="K2675" s="246">
        <v>4145.8546719612423</v>
      </c>
      <c r="L2675" s="337">
        <v>157.26221918381682</v>
      </c>
      <c r="M2675" s="88">
        <f>Table1[[#This Row],[Size of land (m2)]]*Table1[[#This Row],[Land Unit Rate ($/m2)]]</f>
        <v>651986.30612621992</v>
      </c>
      <c r="N2675" s="244">
        <v>2021</v>
      </c>
      <c r="O2675" s="88">
        <f>ROUND(IF(Table1[[#This Row],[Valuation Year]]=2016,(Table1[[#This Row],[Total Construction Cost ($)]]+Table1[[#This Row],[Land Value]])*('General Input Sheet'!$G$38/'General Input Sheet'!$G$43),Table1[[#This Row],[Total Construction Cost ($)]]+Table1[[#This Row],[Land Value]]),0)</f>
        <v>958695</v>
      </c>
      <c r="P2675" s="123" t="str" cm="1">
        <f t="array" ref="P2675">_xlfn.IFS(Table1[[#This Row],[Asset Class]]&lt;&gt;"Local","y",P$11=$E2675,"y",Table1[[#This Row],[Asset Class]]="Local","")</f>
        <v>y</v>
      </c>
      <c r="Q2675" s="86" t="str" cm="1">
        <f t="array" ref="Q2675">_xlfn.IFS(Table1[[#This Row],[Asset Class]]&lt;&gt;"Local","y",Q$11=$E2675,"y",Table1[[#This Row],[Asset Class]]="Local","")</f>
        <v>y</v>
      </c>
      <c r="R2675" s="86" t="str" cm="1">
        <f t="array" ref="R2675">_xlfn.IFS(Table1[[#This Row],[Asset Class]]&lt;&gt;"Local","y",R$11=$E2675,"y",Table1[[#This Row],[Asset Class]]="Local","")</f>
        <v>y</v>
      </c>
      <c r="S2675" s="341" t="str" cm="1">
        <f t="array" ref="S2675">_xlfn.IFS(Table1[[#This Row],[Asset Class]]&lt;&gt;"Local","y",S$11=$E2675,"y",Table1[[#This Row],[Asset Class]]="Local","")</f>
        <v>y</v>
      </c>
      <c r="T2675" s="50"/>
      <c r="U2675" s="95">
        <f>IF(Table1[[#This Row],[Asset Class]]&lt;&gt;"Local",0.25,IF(P2675="y",1,""))</f>
        <v>0.25</v>
      </c>
      <c r="V2675" s="415">
        <f>IF(Table1[[#This Row],[Asset Class]]&lt;&gt;"Local",0.25,IF(Q2675="y",1,""))</f>
        <v>0.25</v>
      </c>
      <c r="W2675" s="415">
        <f>IF(Table1[[#This Row],[Asset Class]]&lt;&gt;"Local",0.25,IF(R2675="y",1,""))</f>
        <v>0.25</v>
      </c>
      <c r="X2675" s="415">
        <f>IF(Table1[[#This Row],[Asset Class]]&lt;&gt;"Local",0.25,IF(S2675="y",1,""))</f>
        <v>0.25</v>
      </c>
      <c r="Y2675" s="95">
        <f t="shared" si="246"/>
        <v>1</v>
      </c>
      <c r="Z2675" s="50"/>
      <c r="AA2675" s="257">
        <f t="shared" si="247"/>
        <v>239673.75</v>
      </c>
      <c r="AB2675" s="258">
        <f t="shared" si="248"/>
        <v>239673.75</v>
      </c>
      <c r="AC2675" s="258">
        <f t="shared" si="249"/>
        <v>239673.75</v>
      </c>
      <c r="AD2675" s="258">
        <f t="shared" si="250"/>
        <v>239673.75</v>
      </c>
      <c r="AE2675" s="259">
        <f t="shared" si="251"/>
        <v>958695</v>
      </c>
    </row>
    <row r="2676" spans="1:31">
      <c r="A2676" s="26"/>
      <c r="B2676" s="210" t="s">
        <v>4720</v>
      </c>
      <c r="C2676" s="211" t="s">
        <v>4721</v>
      </c>
      <c r="D2676" s="211" t="s">
        <v>111</v>
      </c>
      <c r="E2676" s="211" t="s">
        <v>114</v>
      </c>
      <c r="F2676" s="241" t="s">
        <v>108</v>
      </c>
      <c r="G2676" s="357">
        <v>0.5</v>
      </c>
      <c r="H2676" s="360">
        <v>368.12532203917914</v>
      </c>
      <c r="I2676" s="365">
        <v>77.371645491830151</v>
      </c>
      <c r="J2676" s="332">
        <f>Table1[[#This Row],[Embellishment Area (m2)]]*Table1[[#This Row],[Construction Unit Rate ($/m)]]*Table1[[#This Row],[Embellishment Area Factor]]</f>
        <v>14241.230956690588</v>
      </c>
      <c r="K2676" s="246">
        <v>736.25064407835828</v>
      </c>
      <c r="L2676" s="337">
        <v>51.919695325664051</v>
      </c>
      <c r="M2676" s="88">
        <f>Table1[[#This Row],[Size of land (m2)]]*Table1[[#This Row],[Land Unit Rate ($/m2)]]</f>
        <v>38225.909123872283</v>
      </c>
      <c r="N2676" s="244">
        <v>2021</v>
      </c>
      <c r="O2676" s="88">
        <f>ROUND(IF(Table1[[#This Row],[Valuation Year]]=2016,(Table1[[#This Row],[Total Construction Cost ($)]]+Table1[[#This Row],[Land Value]])*('General Input Sheet'!$G$38/'General Input Sheet'!$G$43),Table1[[#This Row],[Total Construction Cost ($)]]+Table1[[#This Row],[Land Value]]),0)</f>
        <v>52467</v>
      </c>
      <c r="P2676" s="123" t="str" cm="1">
        <f t="array" ref="P2676">_xlfn.IFS(Table1[[#This Row],[Asset Class]]&lt;&gt;"Local","y",P$11=$E2676,"y",Table1[[#This Row],[Asset Class]]="Local","")</f>
        <v/>
      </c>
      <c r="Q2676" s="86" t="str" cm="1">
        <f t="array" ref="Q2676">_xlfn.IFS(Table1[[#This Row],[Asset Class]]&lt;&gt;"Local","y",Q$11=$E2676,"y",Table1[[#This Row],[Asset Class]]="Local","")</f>
        <v/>
      </c>
      <c r="R2676" s="86" t="str" cm="1">
        <f t="array" ref="R2676">_xlfn.IFS(Table1[[#This Row],[Asset Class]]&lt;&gt;"Local","y",R$11=$E2676,"y",Table1[[#This Row],[Asset Class]]="Local","")</f>
        <v/>
      </c>
      <c r="S2676" s="341" t="str" cm="1">
        <f t="array" ref="S2676">_xlfn.IFS(Table1[[#This Row],[Asset Class]]&lt;&gt;"Local","y",S$11=$E2676,"y",Table1[[#This Row],[Asset Class]]="Local","")</f>
        <v>y</v>
      </c>
      <c r="T2676" s="50"/>
      <c r="U2676" s="95" t="str">
        <f>IF(Table1[[#This Row],[Asset Class]]&lt;&gt;"Local",0.25,IF(P2676="y",1,""))</f>
        <v/>
      </c>
      <c r="V2676" s="415" t="str">
        <f>IF(Table1[[#This Row],[Asset Class]]&lt;&gt;"Local",0.25,IF(Q2676="y",1,""))</f>
        <v/>
      </c>
      <c r="W2676" s="415" t="str">
        <f>IF(Table1[[#This Row],[Asset Class]]&lt;&gt;"Local",0.25,IF(R2676="y",1,""))</f>
        <v/>
      </c>
      <c r="X2676" s="415">
        <f>IF(Table1[[#This Row],[Asset Class]]&lt;&gt;"Local",0.25,IF(S2676="y",1,""))</f>
        <v>1</v>
      </c>
      <c r="Y2676" s="95">
        <f t="shared" si="246"/>
        <v>1</v>
      </c>
      <c r="Z2676" s="50"/>
      <c r="AA2676" s="257" t="str">
        <f t="shared" si="247"/>
        <v/>
      </c>
      <c r="AB2676" s="258" t="str">
        <f t="shared" si="248"/>
        <v/>
      </c>
      <c r="AC2676" s="258" t="str">
        <f t="shared" si="249"/>
        <v/>
      </c>
      <c r="AD2676" s="258">
        <f t="shared" si="250"/>
        <v>52467</v>
      </c>
      <c r="AE2676" s="259">
        <f t="shared" si="251"/>
        <v>52467</v>
      </c>
    </row>
    <row r="2677" spans="1:31">
      <c r="A2677" s="26"/>
      <c r="B2677" s="210" t="s">
        <v>4722</v>
      </c>
      <c r="C2677" s="211" t="s">
        <v>4723</v>
      </c>
      <c r="D2677" s="211" t="s">
        <v>111</v>
      </c>
      <c r="E2677" s="211" t="s">
        <v>143</v>
      </c>
      <c r="F2677" s="241" t="s">
        <v>103</v>
      </c>
      <c r="G2677" s="357">
        <v>0.5</v>
      </c>
      <c r="H2677" s="360">
        <v>1203.8351042130005</v>
      </c>
      <c r="I2677" s="365">
        <v>115.6419902144599</v>
      </c>
      <c r="J2677" s="332">
        <f>Table1[[#This Row],[Embellishment Area (m2)]]*Table1[[#This Row],[Construction Unit Rate ($/m)]]*Table1[[#This Row],[Embellishment Area Factor]]</f>
        <v>69606.943670611552</v>
      </c>
      <c r="K2677" s="246">
        <v>2407.670208426001</v>
      </c>
      <c r="L2677" s="337">
        <v>85.331826959272703</v>
      </c>
      <c r="M2677" s="88">
        <f>Table1[[#This Row],[Size of land (m2)]]*Table1[[#This Row],[Land Unit Rate ($/m2)]]</f>
        <v>205450.89760040355</v>
      </c>
      <c r="N2677" s="244">
        <v>2021</v>
      </c>
      <c r="O2677" s="88">
        <f>ROUND(IF(Table1[[#This Row],[Valuation Year]]=2016,(Table1[[#This Row],[Total Construction Cost ($)]]+Table1[[#This Row],[Land Value]])*('General Input Sheet'!$G$38/'General Input Sheet'!$G$43),Table1[[#This Row],[Total Construction Cost ($)]]+Table1[[#This Row],[Land Value]]),0)</f>
        <v>275058</v>
      </c>
      <c r="P2677" s="123" t="str" cm="1">
        <f t="array" ref="P2677">_xlfn.IFS(Table1[[#This Row],[Asset Class]]&lt;&gt;"Local","y",P$11=$E2677,"y",Table1[[#This Row],[Asset Class]]="Local","")</f>
        <v/>
      </c>
      <c r="Q2677" s="86" t="str" cm="1">
        <f t="array" ref="Q2677">_xlfn.IFS(Table1[[#This Row],[Asset Class]]&lt;&gt;"Local","y",Q$11=$E2677,"y",Table1[[#This Row],[Asset Class]]="Local","")</f>
        <v>y</v>
      </c>
      <c r="R2677" s="86" t="str" cm="1">
        <f t="array" ref="R2677">_xlfn.IFS(Table1[[#This Row],[Asset Class]]&lt;&gt;"Local","y",R$11=$E2677,"y",Table1[[#This Row],[Asset Class]]="Local","")</f>
        <v/>
      </c>
      <c r="S2677" s="341" t="str" cm="1">
        <f t="array" ref="S2677">_xlfn.IFS(Table1[[#This Row],[Asset Class]]&lt;&gt;"Local","y",S$11=$E2677,"y",Table1[[#This Row],[Asset Class]]="Local","")</f>
        <v/>
      </c>
      <c r="T2677" s="50"/>
      <c r="U2677" s="95" t="str">
        <f>IF(Table1[[#This Row],[Asset Class]]&lt;&gt;"Local",0.25,IF(P2677="y",1,""))</f>
        <v/>
      </c>
      <c r="V2677" s="415">
        <f>IF(Table1[[#This Row],[Asset Class]]&lt;&gt;"Local",0.25,IF(Q2677="y",1,""))</f>
        <v>1</v>
      </c>
      <c r="W2677" s="415" t="str">
        <f>IF(Table1[[#This Row],[Asset Class]]&lt;&gt;"Local",0.25,IF(R2677="y",1,""))</f>
        <v/>
      </c>
      <c r="X2677" s="415" t="str">
        <f>IF(Table1[[#This Row],[Asset Class]]&lt;&gt;"Local",0.25,IF(S2677="y",1,""))</f>
        <v/>
      </c>
      <c r="Y2677" s="95">
        <f t="shared" si="246"/>
        <v>1</v>
      </c>
      <c r="Z2677" s="50"/>
      <c r="AA2677" s="257" t="str">
        <f t="shared" si="247"/>
        <v/>
      </c>
      <c r="AB2677" s="258">
        <f t="shared" si="248"/>
        <v>275058</v>
      </c>
      <c r="AC2677" s="258" t="str">
        <f t="shared" si="249"/>
        <v/>
      </c>
      <c r="AD2677" s="258" t="str">
        <f t="shared" si="250"/>
        <v/>
      </c>
      <c r="AE2677" s="259">
        <f t="shared" si="251"/>
        <v>275058</v>
      </c>
    </row>
    <row r="2678" spans="1:31">
      <c r="A2678" s="26"/>
      <c r="B2678" s="210" t="s">
        <v>4724</v>
      </c>
      <c r="C2678" s="211" t="s">
        <v>4725</v>
      </c>
      <c r="D2678" s="211" t="s">
        <v>111</v>
      </c>
      <c r="E2678" s="211" t="s">
        <v>102</v>
      </c>
      <c r="F2678" s="241" t="s">
        <v>103</v>
      </c>
      <c r="G2678" s="357">
        <v>0.5</v>
      </c>
      <c r="H2678" s="360">
        <v>1379.2895327544966</v>
      </c>
      <c r="I2678" s="365">
        <v>143.96305955739601</v>
      </c>
      <c r="J2678" s="332">
        <f>Table1[[#This Row],[Embellishment Area (m2)]]*Table1[[#This Row],[Construction Unit Rate ($/m)]]*Table1[[#This Row],[Embellishment Area Factor]]</f>
        <v>99283.370575414257</v>
      </c>
      <c r="K2678" s="246">
        <v>0</v>
      </c>
      <c r="L2678" s="337">
        <v>39.027494808321961</v>
      </c>
      <c r="M2678" s="88">
        <f>Table1[[#This Row],[Size of land (m2)]]*Table1[[#This Row],[Land Unit Rate ($/m2)]]</f>
        <v>0</v>
      </c>
      <c r="N2678" s="244">
        <v>2021</v>
      </c>
      <c r="O2678" s="88">
        <f>ROUND(IF(Table1[[#This Row],[Valuation Year]]=2016,(Table1[[#This Row],[Total Construction Cost ($)]]+Table1[[#This Row],[Land Value]])*('General Input Sheet'!$G$38/'General Input Sheet'!$G$43),Table1[[#This Row],[Total Construction Cost ($)]]+Table1[[#This Row],[Land Value]]),0)</f>
        <v>99283</v>
      </c>
      <c r="P2678" s="123" t="str" cm="1">
        <f t="array" ref="P2678">_xlfn.IFS(Table1[[#This Row],[Asset Class]]&lt;&gt;"Local","y",P$11=$E2678,"y",Table1[[#This Row],[Asset Class]]="Local","")</f>
        <v/>
      </c>
      <c r="Q2678" s="86" t="str" cm="1">
        <f t="array" ref="Q2678">_xlfn.IFS(Table1[[#This Row],[Asset Class]]&lt;&gt;"Local","y",Q$11=$E2678,"y",Table1[[#This Row],[Asset Class]]="Local","")</f>
        <v/>
      </c>
      <c r="R2678" s="86" t="str" cm="1">
        <f t="array" ref="R2678">_xlfn.IFS(Table1[[#This Row],[Asset Class]]&lt;&gt;"Local","y",R$11=$E2678,"y",Table1[[#This Row],[Asset Class]]="Local","")</f>
        <v>y</v>
      </c>
      <c r="S2678" s="341" t="str" cm="1">
        <f t="array" ref="S2678">_xlfn.IFS(Table1[[#This Row],[Asset Class]]&lt;&gt;"Local","y",S$11=$E2678,"y",Table1[[#This Row],[Asset Class]]="Local","")</f>
        <v/>
      </c>
      <c r="T2678" s="50"/>
      <c r="U2678" s="95" t="str">
        <f>IF(Table1[[#This Row],[Asset Class]]&lt;&gt;"Local",0.25,IF(P2678="y",1,""))</f>
        <v/>
      </c>
      <c r="V2678" s="415" t="str">
        <f>IF(Table1[[#This Row],[Asset Class]]&lt;&gt;"Local",0.25,IF(Q2678="y",1,""))</f>
        <v/>
      </c>
      <c r="W2678" s="415">
        <f>IF(Table1[[#This Row],[Asset Class]]&lt;&gt;"Local",0.25,IF(R2678="y",1,""))</f>
        <v>1</v>
      </c>
      <c r="X2678" s="415" t="str">
        <f>IF(Table1[[#This Row],[Asset Class]]&lt;&gt;"Local",0.25,IF(S2678="y",1,""))</f>
        <v/>
      </c>
      <c r="Y2678" s="95">
        <f t="shared" si="246"/>
        <v>1</v>
      </c>
      <c r="Z2678" s="50"/>
      <c r="AA2678" s="257" t="str">
        <f t="shared" si="247"/>
        <v/>
      </c>
      <c r="AB2678" s="258" t="str">
        <f t="shared" si="248"/>
        <v/>
      </c>
      <c r="AC2678" s="258">
        <f t="shared" si="249"/>
        <v>99283</v>
      </c>
      <c r="AD2678" s="258" t="str">
        <f t="shared" si="250"/>
        <v/>
      </c>
      <c r="AE2678" s="259">
        <f t="shared" si="251"/>
        <v>99283</v>
      </c>
    </row>
    <row r="2679" spans="1:31">
      <c r="A2679" s="26"/>
      <c r="B2679" s="210" t="s">
        <v>4726</v>
      </c>
      <c r="C2679" s="211" t="s">
        <v>4727</v>
      </c>
      <c r="D2679" s="211" t="s">
        <v>106</v>
      </c>
      <c r="E2679" s="211" t="s">
        <v>114</v>
      </c>
      <c r="F2679" s="241" t="s">
        <v>108</v>
      </c>
      <c r="G2679" s="357">
        <v>0.5</v>
      </c>
      <c r="H2679" s="360">
        <v>11905.53596159733</v>
      </c>
      <c r="I2679" s="365">
        <v>566.28724924743767</v>
      </c>
      <c r="J2679" s="332">
        <f>Table1[[#This Row],[Embellishment Area (m2)]]*Table1[[#This Row],[Construction Unit Rate ($/m)]]*Table1[[#This Row],[Embellishment Area Factor]]</f>
        <v>3370976.6052546999</v>
      </c>
      <c r="K2679" s="246">
        <v>23811.07192319466</v>
      </c>
      <c r="L2679" s="337">
        <v>75.676903388107434</v>
      </c>
      <c r="M2679" s="88">
        <f>Table1[[#This Row],[Size of land (m2)]]*Table1[[#This Row],[Land Unit Rate ($/m2)]]</f>
        <v>1801948.1894988797</v>
      </c>
      <c r="N2679" s="244">
        <v>2021</v>
      </c>
      <c r="O2679" s="88">
        <f>ROUND(IF(Table1[[#This Row],[Valuation Year]]=2016,(Table1[[#This Row],[Total Construction Cost ($)]]+Table1[[#This Row],[Land Value]])*('General Input Sheet'!$G$38/'General Input Sheet'!$G$43),Table1[[#This Row],[Total Construction Cost ($)]]+Table1[[#This Row],[Land Value]]),0)</f>
        <v>5172925</v>
      </c>
      <c r="P2679" s="123" t="str" cm="1">
        <f t="array" ref="P2679">_xlfn.IFS(Table1[[#This Row],[Asset Class]]&lt;&gt;"Local","y",P$11=$E2679,"y",Table1[[#This Row],[Asset Class]]="Local","")</f>
        <v>y</v>
      </c>
      <c r="Q2679" s="86" t="str" cm="1">
        <f t="array" ref="Q2679">_xlfn.IFS(Table1[[#This Row],[Asset Class]]&lt;&gt;"Local","y",Q$11=$E2679,"y",Table1[[#This Row],[Asset Class]]="Local","")</f>
        <v>y</v>
      </c>
      <c r="R2679" s="86" t="str" cm="1">
        <f t="array" ref="R2679">_xlfn.IFS(Table1[[#This Row],[Asset Class]]&lt;&gt;"Local","y",R$11=$E2679,"y",Table1[[#This Row],[Asset Class]]="Local","")</f>
        <v>y</v>
      </c>
      <c r="S2679" s="341" t="str" cm="1">
        <f t="array" ref="S2679">_xlfn.IFS(Table1[[#This Row],[Asset Class]]&lt;&gt;"Local","y",S$11=$E2679,"y",Table1[[#This Row],[Asset Class]]="Local","")</f>
        <v>y</v>
      </c>
      <c r="T2679" s="50"/>
      <c r="U2679" s="95">
        <f>IF(Table1[[#This Row],[Asset Class]]&lt;&gt;"Local",0.25,IF(P2679="y",1,""))</f>
        <v>0.25</v>
      </c>
      <c r="V2679" s="415">
        <f>IF(Table1[[#This Row],[Asset Class]]&lt;&gt;"Local",0.25,IF(Q2679="y",1,""))</f>
        <v>0.25</v>
      </c>
      <c r="W2679" s="415">
        <f>IF(Table1[[#This Row],[Asset Class]]&lt;&gt;"Local",0.25,IF(R2679="y",1,""))</f>
        <v>0.25</v>
      </c>
      <c r="X2679" s="415">
        <f>IF(Table1[[#This Row],[Asset Class]]&lt;&gt;"Local",0.25,IF(S2679="y",1,""))</f>
        <v>0.25</v>
      </c>
      <c r="Y2679" s="95">
        <f t="shared" si="246"/>
        <v>1</v>
      </c>
      <c r="Z2679" s="50"/>
      <c r="AA2679" s="257">
        <f t="shared" si="247"/>
        <v>1293231.25</v>
      </c>
      <c r="AB2679" s="258">
        <f t="shared" si="248"/>
        <v>1293231.25</v>
      </c>
      <c r="AC2679" s="258">
        <f t="shared" si="249"/>
        <v>1293231.25</v>
      </c>
      <c r="AD2679" s="258">
        <f t="shared" si="250"/>
        <v>1293231.25</v>
      </c>
      <c r="AE2679" s="259">
        <f t="shared" si="251"/>
        <v>5172925</v>
      </c>
    </row>
    <row r="2680" spans="1:31" ht="14" thickBot="1">
      <c r="A2680" s="26"/>
      <c r="B2680" s="212" t="s">
        <v>4728</v>
      </c>
      <c r="C2680" s="213" t="s">
        <v>4729</v>
      </c>
      <c r="D2680" s="213" t="s">
        <v>111</v>
      </c>
      <c r="E2680" s="213" t="s">
        <v>102</v>
      </c>
      <c r="F2680" s="242" t="s">
        <v>103</v>
      </c>
      <c r="G2680" s="357">
        <v>0.5</v>
      </c>
      <c r="H2680" s="362">
        <v>942.92166999203403</v>
      </c>
      <c r="I2680" s="366">
        <v>143.96305955739601</v>
      </c>
      <c r="J2680" s="333">
        <f>Table1[[#This Row],[Embellishment Area (m2)]]*Table1[[#This Row],[Construction Unit Rate ($/m)]]*Table1[[#This Row],[Embellishment Area Factor]]</f>
        <v>67872.944267511251</v>
      </c>
      <c r="K2680" s="249">
        <v>0</v>
      </c>
      <c r="L2680" s="338">
        <v>39.027494808321961</v>
      </c>
      <c r="M2680" s="339">
        <f>Table1[[#This Row],[Size of land (m2)]]*Table1[[#This Row],[Land Unit Rate ($/m2)]]</f>
        <v>0</v>
      </c>
      <c r="N2680" s="220">
        <v>2021</v>
      </c>
      <c r="O2680" s="339">
        <f>ROUND(IF(Table1[[#This Row],[Valuation Year]]=2016,(Table1[[#This Row],[Total Construction Cost ($)]]+Table1[[#This Row],[Land Value]])*('General Input Sheet'!$G$38/'General Input Sheet'!$G$43),Table1[[#This Row],[Total Construction Cost ($)]]+Table1[[#This Row],[Land Value]]),0)</f>
        <v>67873</v>
      </c>
      <c r="P2680" s="123" t="str" cm="1">
        <f t="array" ref="P2680">_xlfn.IFS(Table1[[#This Row],[Asset Class]]&lt;&gt;"Local","y",P$11=$E2680,"y",Table1[[#This Row],[Asset Class]]="Local","")</f>
        <v/>
      </c>
      <c r="Q2680" s="86" t="str" cm="1">
        <f t="array" ref="Q2680">_xlfn.IFS(Table1[[#This Row],[Asset Class]]&lt;&gt;"Local","y",Q$11=$E2680,"y",Table1[[#This Row],[Asset Class]]="Local","")</f>
        <v/>
      </c>
      <c r="R2680" s="86" t="str" cm="1">
        <f t="array" ref="R2680">_xlfn.IFS(Table1[[#This Row],[Asset Class]]&lt;&gt;"Local","y",R$11=$E2680,"y",Table1[[#This Row],[Asset Class]]="Local","")</f>
        <v>y</v>
      </c>
      <c r="S2680" s="341" t="str" cm="1">
        <f t="array" ref="S2680">_xlfn.IFS(Table1[[#This Row],[Asset Class]]&lt;&gt;"Local","y",S$11=$E2680,"y",Table1[[#This Row],[Asset Class]]="Local","")</f>
        <v/>
      </c>
      <c r="T2680" s="50"/>
      <c r="U2680" s="95" t="str">
        <f>IF(Table1[[#This Row],[Asset Class]]&lt;&gt;"Local",0.25,IF(P2680="y",1,""))</f>
        <v/>
      </c>
      <c r="V2680" s="415" t="str">
        <f>IF(Table1[[#This Row],[Asset Class]]&lt;&gt;"Local",0.25,IF(Q2680="y",1,""))</f>
        <v/>
      </c>
      <c r="W2680" s="415">
        <f>IF(Table1[[#This Row],[Asset Class]]&lt;&gt;"Local",0.25,IF(R2680="y",1,""))</f>
        <v>1</v>
      </c>
      <c r="X2680" s="415" t="str">
        <f>IF(Table1[[#This Row],[Asset Class]]&lt;&gt;"Local",0.25,IF(S2680="y",1,""))</f>
        <v/>
      </c>
      <c r="Y2680" s="344">
        <f t="shared" si="246"/>
        <v>1</v>
      </c>
      <c r="Z2680" s="50"/>
      <c r="AA2680" s="260" t="str">
        <f t="shared" si="247"/>
        <v/>
      </c>
      <c r="AB2680" s="261" t="str">
        <f t="shared" si="248"/>
        <v/>
      </c>
      <c r="AC2680" s="261">
        <f t="shared" si="249"/>
        <v>67873</v>
      </c>
      <c r="AD2680" s="261" t="str">
        <f t="shared" si="250"/>
        <v/>
      </c>
      <c r="AE2680" s="262">
        <f t="shared" si="251"/>
        <v>67873</v>
      </c>
    </row>
    <row r="2681" spans="1:31" ht="14" thickBot="1">
      <c r="A2681" s="50"/>
      <c r="B2681" s="50"/>
      <c r="C2681" s="50"/>
      <c r="D2681" s="50"/>
      <c r="E2681" s="50"/>
      <c r="F2681" s="50"/>
      <c r="G2681" s="50"/>
      <c r="H2681" s="50"/>
      <c r="I2681" s="50"/>
      <c r="J2681" s="345">
        <f>SUM(J15:J2680)</f>
        <v>5474558574.2431841</v>
      </c>
      <c r="K2681" s="50"/>
      <c r="L2681" s="50"/>
      <c r="M2681" s="345">
        <f>SUM(M15:M2680)</f>
        <v>4172974734.2082071</v>
      </c>
      <c r="N2681" s="50"/>
      <c r="O2681" s="345">
        <f>SUM(O15:O2680)</f>
        <v>9647533309</v>
      </c>
      <c r="P2681" s="50"/>
      <c r="Q2681" s="50"/>
      <c r="R2681" s="50"/>
      <c r="S2681" s="50"/>
      <c r="T2681" s="50"/>
      <c r="U2681" s="64"/>
      <c r="V2681" s="64"/>
      <c r="W2681" s="64"/>
      <c r="X2681" s="64"/>
      <c r="Y2681" s="64"/>
      <c r="Z2681" s="50"/>
      <c r="AA2681" s="72"/>
      <c r="AB2681" s="72"/>
      <c r="AC2681" s="72"/>
      <c r="AD2681" s="72"/>
      <c r="AE2681" s="50"/>
    </row>
  </sheetData>
  <mergeCells count="24">
    <mergeCell ref="AA11:AA12"/>
    <mergeCell ref="AB11:AB12"/>
    <mergeCell ref="AC11:AC12"/>
    <mergeCell ref="AD11:AD12"/>
    <mergeCell ref="AE11:AE12"/>
    <mergeCell ref="U11:U12"/>
    <mergeCell ref="V11:V12"/>
    <mergeCell ref="W11:W12"/>
    <mergeCell ref="X11:X12"/>
    <mergeCell ref="Y11:Y12"/>
    <mergeCell ref="B2:M2"/>
    <mergeCell ref="B3:M3"/>
    <mergeCell ref="B8:C8"/>
    <mergeCell ref="P10:S10"/>
    <mergeCell ref="B11:F11"/>
    <mergeCell ref="G11:H11"/>
    <mergeCell ref="K11:M11"/>
    <mergeCell ref="N11:O11"/>
    <mergeCell ref="P11:P12"/>
    <mergeCell ref="Q11:Q12"/>
    <mergeCell ref="R11:R12"/>
    <mergeCell ref="S11:S12"/>
    <mergeCell ref="B5:M5"/>
    <mergeCell ref="I11:J11"/>
  </mergeCells>
  <phoneticPr fontId="37" type="noConversion"/>
  <conditionalFormatting sqref="G15:G2680">
    <cfRule type="expression" dxfId="19" priority="17">
      <formula>#REF!="Active"</formula>
    </cfRule>
  </conditionalFormatting>
  <conditionalFormatting sqref="H15">
    <cfRule type="expression" dxfId="18" priority="21">
      <formula>#REF!="Active"</formula>
    </cfRule>
  </conditionalFormatting>
  <conditionalFormatting sqref="H16:H20">
    <cfRule type="expression" dxfId="17" priority="20">
      <formula>#REF!="Active"</formula>
    </cfRule>
  </conditionalFormatting>
  <conditionalFormatting sqref="H21:H127">
    <cfRule type="expression" dxfId="16" priority="18">
      <formula>#REF!="Active"</formula>
    </cfRule>
  </conditionalFormatting>
  <conditionalFormatting sqref="H128:H400">
    <cfRule type="expression" dxfId="15" priority="19">
      <formula>#REF!="Active"</formula>
    </cfRule>
  </conditionalFormatting>
  <conditionalFormatting sqref="H401:H2680">
    <cfRule type="expression" dxfId="14" priority="2">
      <formula>#REF!="Active"</formula>
    </cfRule>
  </conditionalFormatting>
  <conditionalFormatting sqref="I15:I2680">
    <cfRule type="expression" dxfId="13" priority="3">
      <formula>#REF!="Active"</formula>
    </cfRule>
  </conditionalFormatting>
  <dataValidations count="3">
    <dataValidation type="list" allowBlank="1" showInputMessage="1" showErrorMessage="1" sqref="G15:G2680" xr:uid="{00000000-0002-0000-0800-000001000000}">
      <formula1>parkratename</formula1>
    </dataValidation>
    <dataValidation type="list" allowBlank="1" showInputMessage="1" showErrorMessage="1" sqref="P15:S2680" xr:uid="{00000000-0002-0000-0800-000002000000}">
      <formula1>Futurepick</formula1>
    </dataValidation>
    <dataValidation type="list" allowBlank="1" showInputMessage="1" showErrorMessage="1" sqref="D8" xr:uid="{00000000-0002-0000-0800-000003000000}">
      <formula1>LANDRATETYPE</formula1>
    </dataValidation>
  </dataValidations>
  <pageMargins left="0.23622047244094491" right="0.23622047244094491" top="0.74803149606299213" bottom="0.74803149606299213" header="0.31496062992125984" footer="0.31496062992125984"/>
  <pageSetup paperSize="9" scale="59" pageOrder="overThenDown" orientation="landscape" r:id="rId1"/>
  <headerFooter>
    <oddFooter>&amp;L&amp;"Arial,Regular"&amp;10Schedule of Works Model - Parks Network - &amp;A
&amp;"Arial,Bold"&amp;K000000Effective 27th June 2025&amp;R&amp;"Arial,Regular"&amp;10Page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D62AA-7B3B-4219-A0B3-2A6B8042E051}">
  <sheetPr codeName="Sheet2"/>
  <dimension ref="A1:Y40"/>
  <sheetViews>
    <sheetView zoomScale="70" zoomScaleNormal="70" workbookViewId="0">
      <selection activeCell="D8" sqref="D8:P9"/>
    </sheetView>
  </sheetViews>
  <sheetFormatPr defaultRowHeight="13.5"/>
  <cols>
    <col min="1" max="1" width="5" style="155" customWidth="1"/>
    <col min="2" max="2" width="12.58203125" bestFit="1" customWidth="1"/>
    <col min="3" max="3" width="56.75" customWidth="1"/>
    <col min="4" max="4" width="14.08203125" customWidth="1"/>
    <col min="5" max="5" width="9" bestFit="1" customWidth="1"/>
    <col min="6" max="6" width="12.08203125" customWidth="1"/>
    <col min="7" max="7" width="11.5" customWidth="1"/>
    <col min="8" max="10" width="11.08203125" bestFit="1" customWidth="1"/>
    <col min="11" max="11" width="10.75" customWidth="1"/>
    <col min="12" max="13" width="11.25" customWidth="1"/>
    <col min="14" max="14" width="13.58203125" bestFit="1" customWidth="1"/>
    <col min="15" max="15" width="16.75" style="155" customWidth="1"/>
    <col min="16" max="16" width="9" style="155"/>
    <col min="17" max="17" width="12.08203125" bestFit="1" customWidth="1"/>
    <col min="19" max="19" width="12.75" customWidth="1"/>
    <col min="20" max="20" width="12.08203125" customWidth="1"/>
    <col min="21" max="22" width="14.58203125" customWidth="1"/>
    <col min="23" max="23" width="22.58203125" customWidth="1"/>
    <col min="24" max="24" width="26.58203125" customWidth="1"/>
    <col min="25" max="25" width="16.08203125" style="155" customWidth="1"/>
  </cols>
  <sheetData>
    <row r="1" spans="1:25" s="155" customFormat="1"/>
    <row r="2" spans="1:25" s="169" customFormat="1" ht="25">
      <c r="A2" s="296"/>
      <c r="B2" s="513" t="str">
        <f>'Navigation Pane'!B2</f>
        <v>Brisbane City Council</v>
      </c>
      <c r="C2" s="513"/>
      <c r="D2" s="513"/>
      <c r="E2" s="513"/>
      <c r="F2" s="513"/>
      <c r="G2" s="513"/>
      <c r="H2" s="513"/>
      <c r="I2" s="513"/>
      <c r="J2" s="513"/>
      <c r="K2" s="122"/>
      <c r="L2" s="122"/>
      <c r="M2" s="122"/>
      <c r="N2" s="122"/>
      <c r="O2" s="296"/>
      <c r="P2" s="296"/>
      <c r="Y2" s="296"/>
    </row>
    <row r="3" spans="1:25" s="27" customFormat="1" ht="26.25" customHeight="1">
      <c r="A3" s="155"/>
      <c r="B3" s="514"/>
      <c r="C3" s="514"/>
      <c r="D3" s="514"/>
      <c r="E3" s="514"/>
      <c r="F3" s="514"/>
      <c r="G3" s="514"/>
      <c r="H3" s="514"/>
      <c r="I3" s="514"/>
      <c r="J3" s="514"/>
      <c r="K3" s="35"/>
      <c r="L3" s="35"/>
      <c r="M3" s="35"/>
      <c r="N3" s="35"/>
      <c r="O3" s="299"/>
      <c r="P3" s="155"/>
      <c r="Y3" s="155"/>
    </row>
    <row r="4" spans="1:25" s="27" customFormat="1" ht="14">
      <c r="A4" s="155"/>
      <c r="B4" s="514" t="s">
        <v>4730</v>
      </c>
      <c r="C4" s="514"/>
      <c r="D4" s="514"/>
      <c r="E4" s="514"/>
      <c r="F4" s="514"/>
      <c r="G4" s="514"/>
      <c r="H4" s="514"/>
      <c r="I4" s="514"/>
      <c r="J4" s="514"/>
      <c r="K4" s="35"/>
      <c r="L4" s="35"/>
      <c r="M4" s="35"/>
      <c r="N4" s="35"/>
      <c r="O4" s="155"/>
      <c r="P4" s="155"/>
      <c r="Y4" s="155"/>
    </row>
    <row r="5" spans="1:25" s="27" customFormat="1" ht="98.65" customHeight="1">
      <c r="A5" s="155"/>
      <c r="B5" s="168" t="s">
        <v>4731</v>
      </c>
      <c r="C5" s="515" t="s">
        <v>4732</v>
      </c>
      <c r="D5" s="515"/>
      <c r="E5" s="515"/>
      <c r="F5" s="515"/>
      <c r="G5" s="515"/>
      <c r="H5" s="515"/>
      <c r="I5" s="515"/>
      <c r="J5" s="515"/>
      <c r="K5" s="515"/>
      <c r="L5" s="515"/>
      <c r="M5" s="515"/>
      <c r="N5" s="515"/>
      <c r="O5" s="515"/>
      <c r="P5" s="300"/>
      <c r="Q5" s="170"/>
      <c r="R5" s="170"/>
      <c r="S5" s="170"/>
      <c r="T5" s="170"/>
      <c r="Y5" s="155"/>
    </row>
    <row r="6" spans="1:25" s="27" customFormat="1" ht="14">
      <c r="A6" s="155"/>
      <c r="B6" s="168"/>
      <c r="C6" s="171"/>
      <c r="D6" s="171"/>
      <c r="E6" s="171"/>
      <c r="F6" s="171"/>
      <c r="G6" s="171"/>
      <c r="H6" s="171"/>
      <c r="I6" s="171"/>
      <c r="J6" s="171"/>
      <c r="K6" s="171"/>
      <c r="L6" s="171"/>
      <c r="M6" s="171"/>
      <c r="N6" s="171"/>
      <c r="O6" s="301"/>
      <c r="P6" s="300"/>
      <c r="Q6" s="170"/>
      <c r="R6" s="170"/>
      <c r="S6" s="170"/>
      <c r="T6" s="170"/>
      <c r="Y6" s="155"/>
    </row>
    <row r="7" spans="1:25" s="27" customFormat="1" ht="17.25" customHeight="1" thickBot="1">
      <c r="A7" s="155"/>
      <c r="B7" s="168" t="s">
        <v>4733</v>
      </c>
      <c r="C7" s="171"/>
      <c r="D7" s="171"/>
      <c r="E7" s="171"/>
      <c r="F7" s="171"/>
      <c r="G7" s="171"/>
      <c r="H7" s="171"/>
      <c r="I7" s="171"/>
      <c r="J7" s="171"/>
      <c r="K7" s="171"/>
      <c r="L7" s="171"/>
      <c r="M7" s="171"/>
      <c r="N7" s="171"/>
      <c r="O7" s="301"/>
      <c r="P7" s="300"/>
      <c r="Q7" s="168" t="s">
        <v>4734</v>
      </c>
      <c r="R7" s="170"/>
      <c r="S7" s="170"/>
      <c r="T7" s="170"/>
      <c r="Y7" s="155"/>
    </row>
    <row r="8" spans="1:25" ht="57" customHeight="1" thickBot="1">
      <c r="A8" s="302"/>
      <c r="B8" s="303" t="s">
        <v>4735</v>
      </c>
      <c r="C8" s="304" t="s">
        <v>4736</v>
      </c>
      <c r="D8" s="305" t="s">
        <v>4737</v>
      </c>
      <c r="E8" s="304" t="s">
        <v>4738</v>
      </c>
      <c r="F8" s="306" t="s">
        <v>4739</v>
      </c>
      <c r="G8" s="307" t="s">
        <v>4740</v>
      </c>
      <c r="H8" s="307" t="s">
        <v>4741</v>
      </c>
      <c r="I8" s="307" t="s">
        <v>4742</v>
      </c>
      <c r="J8" s="307" t="s">
        <v>4743</v>
      </c>
      <c r="K8" s="307" t="s">
        <v>4744</v>
      </c>
      <c r="L8" s="307" t="s">
        <v>4745</v>
      </c>
      <c r="M8" s="307" t="s">
        <v>4746</v>
      </c>
      <c r="N8" s="307" t="s">
        <v>4747</v>
      </c>
      <c r="Q8" s="309" t="s">
        <v>4735</v>
      </c>
      <c r="R8" s="310" t="s">
        <v>4748</v>
      </c>
      <c r="S8" s="310" t="s">
        <v>4749</v>
      </c>
      <c r="T8" s="310" t="s">
        <v>4739</v>
      </c>
      <c r="U8" s="310" t="s">
        <v>4740</v>
      </c>
      <c r="V8" s="311" t="s">
        <v>4750</v>
      </c>
      <c r="W8" s="311" t="s">
        <v>4751</v>
      </c>
      <c r="X8" s="312" t="s">
        <v>4747</v>
      </c>
      <c r="Y8" s="297"/>
    </row>
    <row r="9" spans="1:25">
      <c r="A9" s="302"/>
      <c r="B9" s="173" t="s">
        <v>5265</v>
      </c>
      <c r="C9" s="173" t="s">
        <v>4752</v>
      </c>
      <c r="D9" s="174">
        <v>8000</v>
      </c>
      <c r="E9" s="175">
        <v>4</v>
      </c>
      <c r="F9" s="191">
        <v>0.23125000000000001</v>
      </c>
      <c r="G9" s="172">
        <v>3750</v>
      </c>
      <c r="H9" s="172">
        <v>245020.16996599996</v>
      </c>
      <c r="I9" s="172">
        <v>25274.245700000003</v>
      </c>
      <c r="J9" s="172">
        <v>50689.811039999993</v>
      </c>
      <c r="K9" s="172">
        <v>392700.27887963556</v>
      </c>
      <c r="L9" s="172"/>
      <c r="M9" s="172"/>
      <c r="N9" s="172">
        <f>SUM(LGIP1b_Park_UnitRates[[#This Row],[Preliminary Scale]:[Stage C No Scale]])</f>
        <v>717434.7368356355</v>
      </c>
      <c r="Q9" s="173" t="str">
        <f>LGIP1b_Park_UnitRates[[#This Row],[LGIP Code]]</f>
        <v>A1-L</v>
      </c>
      <c r="R9" s="173" t="s">
        <v>4753</v>
      </c>
      <c r="S9" s="190" t="str">
        <f>CONCATENATE(Q9,"-",R9)</f>
        <v>A1-L-A&amp;B</v>
      </c>
      <c r="T9" s="192">
        <f>LGIP1b_Park_UnitRates[[#This Row],[Preliminary Scale]]</f>
        <v>0.23125000000000001</v>
      </c>
      <c r="U9" s="190">
        <f>LGIP1b_Park_UnitRates[[#This Row],[Preliminary No Scale]]</f>
        <v>3750</v>
      </c>
      <c r="V9" s="308">
        <f>LGIP1b_Park_UnitRates[[#This Row],[Stage A Scale]]+LGIP1b_Park_UnitRates[[#This Row],[Stage B Scale]]+LGIP1b_Park_UnitRates[[#This Row],[Stage C Scale]]</f>
        <v>295709.98100599996</v>
      </c>
      <c r="W9" s="308">
        <f>LGIP1b_Park_UnitRates[[#This Row],[Stage A No Scale]]+LGIP1b_Park_UnitRates[[#This Row],[Stage B No Scale]]+LGIP1b_Park_UnitRates[[#This Row],[Stage C No Scale]]</f>
        <v>417974.52457963559</v>
      </c>
      <c r="X9" s="308">
        <f>LGIP1b_Park_UnitRates[[#This Row],[Grand Total]]</f>
        <v>717434.7368356355</v>
      </c>
    </row>
    <row r="10" spans="1:25">
      <c r="A10" s="302"/>
      <c r="B10" s="173" t="s">
        <v>5266</v>
      </c>
      <c r="C10" s="173" t="s">
        <v>4754</v>
      </c>
      <c r="D10" s="174">
        <v>30000</v>
      </c>
      <c r="E10" s="175">
        <v>1.4</v>
      </c>
      <c r="F10" s="191">
        <v>0.23125000000000001</v>
      </c>
      <c r="G10" s="172">
        <v>7500</v>
      </c>
      <c r="H10" s="172">
        <v>831681.59780894732</v>
      </c>
      <c r="I10" s="172">
        <v>63771.972000000002</v>
      </c>
      <c r="J10" s="172">
        <v>808995.46522903233</v>
      </c>
      <c r="K10" s="172">
        <v>5517392.1638097772</v>
      </c>
      <c r="L10" s="172"/>
      <c r="M10" s="172"/>
      <c r="N10" s="172">
        <f>SUM(LGIP1b_Park_UnitRates[[#This Row],[Preliminary Scale]:[Stage C No Scale]])</f>
        <v>7229341.4300977569</v>
      </c>
      <c r="Q10" s="173" t="str">
        <f>LGIP1b_Park_UnitRates[[#This Row],[LGIP Code]]</f>
        <v>A2-D</v>
      </c>
      <c r="R10" s="173" t="s">
        <v>4753</v>
      </c>
      <c r="S10" s="190" t="str">
        <f t="shared" ref="S10:S39" si="0">CONCATENATE(Q10,"-",R10)</f>
        <v>A2-D-A&amp;B</v>
      </c>
      <c r="T10" s="192">
        <f>LGIP1b_Park_UnitRates[[#This Row],[Preliminary Scale]]</f>
        <v>0.23125000000000001</v>
      </c>
      <c r="U10" s="190">
        <f>LGIP1b_Park_UnitRates[[#This Row],[Preliminary No Scale]]</f>
        <v>7500</v>
      </c>
      <c r="V10" s="308">
        <f>LGIP1b_Park_UnitRates[[#This Row],[Stage A Scale]]+LGIP1b_Park_UnitRates[[#This Row],[Stage B Scale]]+LGIP1b_Park_UnitRates[[#This Row],[Stage C Scale]]</f>
        <v>1640677.0630379796</v>
      </c>
      <c r="W10" s="308">
        <f>LGIP1b_Park_UnitRates[[#This Row],[Stage A No Scale]]+LGIP1b_Park_UnitRates[[#This Row],[Stage B No Scale]]+LGIP1b_Park_UnitRates[[#This Row],[Stage C No Scale]]</f>
        <v>5581164.1358097773</v>
      </c>
      <c r="X10" s="308">
        <f>LGIP1b_Park_UnitRates[[#This Row],[Grand Total]]</f>
        <v>7229341.4300977569</v>
      </c>
    </row>
    <row r="11" spans="1:25">
      <c r="A11" s="302"/>
      <c r="B11" s="173" t="s">
        <v>5267</v>
      </c>
      <c r="C11" s="173" t="s">
        <v>4755</v>
      </c>
      <c r="D11" s="174">
        <v>30000</v>
      </c>
      <c r="E11" s="175">
        <v>1.67</v>
      </c>
      <c r="F11" s="191">
        <v>0.23125000000000001</v>
      </c>
      <c r="G11" s="172">
        <v>7500</v>
      </c>
      <c r="H11" s="172">
        <v>831681.59780894732</v>
      </c>
      <c r="I11" s="172">
        <v>65666.130199999985</v>
      </c>
      <c r="J11" s="172">
        <v>924331.29242903227</v>
      </c>
      <c r="K11" s="172">
        <v>5856189.2561137769</v>
      </c>
      <c r="L11" s="172"/>
      <c r="M11" s="172"/>
      <c r="N11" s="172">
        <f>SUM(LGIP1b_Park_UnitRates[[#This Row],[Preliminary Scale]:[Stage C No Scale]])</f>
        <v>7685368.5078017563</v>
      </c>
      <c r="Q11" s="173" t="str">
        <f>LGIP1b_Park_UnitRates[[#This Row],[LGIP Code]]</f>
        <v>A3-M</v>
      </c>
      <c r="R11" s="173" t="s">
        <v>4753</v>
      </c>
      <c r="S11" s="190" t="str">
        <f t="shared" si="0"/>
        <v>A3-M-A&amp;B</v>
      </c>
      <c r="T11" s="192">
        <f>LGIP1b_Park_UnitRates[[#This Row],[Preliminary Scale]]</f>
        <v>0.23125000000000001</v>
      </c>
      <c r="U11" s="190">
        <f>LGIP1b_Park_UnitRates[[#This Row],[Preliminary No Scale]]</f>
        <v>7500</v>
      </c>
      <c r="V11" s="308">
        <f>LGIP1b_Park_UnitRates[[#This Row],[Stage A Scale]]+LGIP1b_Park_UnitRates[[#This Row],[Stage B Scale]]+LGIP1b_Park_UnitRates[[#This Row],[Stage C Scale]]</f>
        <v>1756012.8902379796</v>
      </c>
      <c r="W11" s="308">
        <f>LGIP1b_Park_UnitRates[[#This Row],[Stage A No Scale]]+LGIP1b_Park_UnitRates[[#This Row],[Stage B No Scale]]+LGIP1b_Park_UnitRates[[#This Row],[Stage C No Scale]]</f>
        <v>5921855.3863137765</v>
      </c>
      <c r="X11" s="308">
        <f>LGIP1b_Park_UnitRates[[#This Row],[Grand Total]]</f>
        <v>7685368.5078017563</v>
      </c>
    </row>
    <row r="12" spans="1:25">
      <c r="A12" s="302"/>
      <c r="B12" s="173" t="s">
        <v>5268</v>
      </c>
      <c r="C12" s="173" t="s">
        <v>4756</v>
      </c>
      <c r="D12" s="174">
        <v>10000</v>
      </c>
      <c r="E12" s="175">
        <v>1.4</v>
      </c>
      <c r="F12" s="191">
        <v>0.23125000000000001</v>
      </c>
      <c r="G12" s="172">
        <v>7500</v>
      </c>
      <c r="H12" s="172">
        <v>369817.287686</v>
      </c>
      <c r="I12" s="172">
        <v>63771.972000000002</v>
      </c>
      <c r="J12" s="172">
        <v>696275.33470000001</v>
      </c>
      <c r="K12" s="172">
        <v>3803654.765116889</v>
      </c>
      <c r="L12" s="172"/>
      <c r="M12" s="172"/>
      <c r="N12" s="172">
        <f>SUM(LGIP1b_Park_UnitRates[[#This Row],[Preliminary Scale]:[Stage C No Scale]])</f>
        <v>4941019.5907528885</v>
      </c>
      <c r="Q12" s="173" t="str">
        <f>LGIP1b_Park_UnitRates[[#This Row],[LGIP Code]]</f>
        <v>A9-L</v>
      </c>
      <c r="R12" s="173" t="s">
        <v>4753</v>
      </c>
      <c r="S12" s="190" t="str">
        <f t="shared" si="0"/>
        <v>A9-L-A&amp;B</v>
      </c>
      <c r="T12" s="192">
        <f>LGIP1b_Park_UnitRates[[#This Row],[Preliminary Scale]]</f>
        <v>0.23125000000000001</v>
      </c>
      <c r="U12" s="190">
        <f>LGIP1b_Park_UnitRates[[#This Row],[Preliminary No Scale]]</f>
        <v>7500</v>
      </c>
      <c r="V12" s="308">
        <f>LGIP1b_Park_UnitRates[[#This Row],[Stage A Scale]]+LGIP1b_Park_UnitRates[[#This Row],[Stage B Scale]]+LGIP1b_Park_UnitRates[[#This Row],[Stage C Scale]]</f>
        <v>1066092.6223860001</v>
      </c>
      <c r="W12" s="308">
        <f>LGIP1b_Park_UnitRates[[#This Row],[Stage A No Scale]]+LGIP1b_Park_UnitRates[[#This Row],[Stage B No Scale]]+LGIP1b_Park_UnitRates[[#This Row],[Stage C No Scale]]</f>
        <v>3867426.7371168891</v>
      </c>
      <c r="X12" s="308">
        <f>LGIP1b_Park_UnitRates[[#This Row],[Grand Total]]</f>
        <v>4941019.5907528885</v>
      </c>
    </row>
    <row r="13" spans="1:25">
      <c r="A13" s="302"/>
      <c r="B13" s="173" t="s">
        <v>5269</v>
      </c>
      <c r="C13" s="173" t="s">
        <v>4757</v>
      </c>
      <c r="D13" s="174">
        <v>1000</v>
      </c>
      <c r="E13" s="175">
        <v>3.33</v>
      </c>
      <c r="F13" s="191">
        <v>0.23125000000000001</v>
      </c>
      <c r="G13" s="172">
        <v>2812.5</v>
      </c>
      <c r="H13" s="172">
        <v>100113.8112514737</v>
      </c>
      <c r="I13" s="172">
        <v>40605.645299999996</v>
      </c>
      <c r="J13" s="172">
        <v>194770.61614929032</v>
      </c>
      <c r="K13" s="172">
        <v>765098.18308177742</v>
      </c>
      <c r="L13" s="172"/>
      <c r="M13" s="172"/>
      <c r="N13" s="172">
        <f>SUM(LGIP1b_Park_UnitRates[[#This Row],[Preliminary Scale]:[Stage C No Scale]])</f>
        <v>1103400.9870325415</v>
      </c>
      <c r="Q13" s="173" t="str">
        <f>LGIP1b_Park_UnitRates[[#This Row],[LGIP Code]]</f>
        <v>A4-D</v>
      </c>
      <c r="R13" s="173" t="s">
        <v>4753</v>
      </c>
      <c r="S13" s="190" t="str">
        <f t="shared" si="0"/>
        <v>A4-D-A&amp;B</v>
      </c>
      <c r="T13" s="192">
        <f>LGIP1b_Park_UnitRates[[#This Row],[Preliminary Scale]]</f>
        <v>0.23125000000000001</v>
      </c>
      <c r="U13" s="190">
        <f>LGIP1b_Park_UnitRates[[#This Row],[Preliminary No Scale]]</f>
        <v>2812.5</v>
      </c>
      <c r="V13" s="308">
        <f>LGIP1b_Park_UnitRates[[#This Row],[Stage A Scale]]+LGIP1b_Park_UnitRates[[#This Row],[Stage B Scale]]+LGIP1b_Park_UnitRates[[#This Row],[Stage C Scale]]</f>
        <v>294884.42740076402</v>
      </c>
      <c r="W13" s="308">
        <f>LGIP1b_Park_UnitRates[[#This Row],[Stage A No Scale]]+LGIP1b_Park_UnitRates[[#This Row],[Stage B No Scale]]+LGIP1b_Park_UnitRates[[#This Row],[Stage C No Scale]]</f>
        <v>805703.82838177739</v>
      </c>
      <c r="X13" s="308">
        <f>LGIP1b_Park_UnitRates[[#This Row],[Grand Total]]</f>
        <v>1103400.9870325415</v>
      </c>
    </row>
    <row r="14" spans="1:25">
      <c r="A14" s="302"/>
      <c r="B14" s="173" t="s">
        <v>5270</v>
      </c>
      <c r="C14" s="173" t="s">
        <v>4758</v>
      </c>
      <c r="D14" s="174">
        <v>3000</v>
      </c>
      <c r="E14" s="175">
        <v>3.33</v>
      </c>
      <c r="F14" s="191">
        <v>0.23125000000000001</v>
      </c>
      <c r="G14" s="172">
        <v>3000</v>
      </c>
      <c r="H14" s="172">
        <v>334569.96935884212</v>
      </c>
      <c r="I14" s="172">
        <v>47068.940599999994</v>
      </c>
      <c r="J14" s="172">
        <v>855820.39289574185</v>
      </c>
      <c r="K14" s="172">
        <v>1175029.4875515553</v>
      </c>
      <c r="L14" s="172"/>
      <c r="M14" s="172"/>
      <c r="N14" s="172">
        <f>SUM(LGIP1b_Park_UnitRates[[#This Row],[Preliminary Scale]:[Stage C No Scale]])</f>
        <v>2415489.0216561393</v>
      </c>
      <c r="Q14" s="173" t="str">
        <f>LGIP1b_Park_UnitRates[[#This Row],[LGIP Code]]</f>
        <v>A4-M</v>
      </c>
      <c r="R14" s="173" t="s">
        <v>4753</v>
      </c>
      <c r="S14" s="190" t="str">
        <f t="shared" si="0"/>
        <v>A4-M-A&amp;B</v>
      </c>
      <c r="T14" s="192">
        <f>LGIP1b_Park_UnitRates[[#This Row],[Preliminary Scale]]</f>
        <v>0.23125000000000001</v>
      </c>
      <c r="U14" s="190">
        <f>LGIP1b_Park_UnitRates[[#This Row],[Preliminary No Scale]]</f>
        <v>3000</v>
      </c>
      <c r="V14" s="308">
        <f>LGIP1b_Park_UnitRates[[#This Row],[Stage A Scale]]+LGIP1b_Park_UnitRates[[#This Row],[Stage B Scale]]+LGIP1b_Park_UnitRates[[#This Row],[Stage C Scale]]</f>
        <v>1190390.362254584</v>
      </c>
      <c r="W14" s="308">
        <f>LGIP1b_Park_UnitRates[[#This Row],[Stage A No Scale]]+LGIP1b_Park_UnitRates[[#This Row],[Stage B No Scale]]+LGIP1b_Park_UnitRates[[#This Row],[Stage C No Scale]]</f>
        <v>1222098.4281515554</v>
      </c>
      <c r="X14" s="308">
        <f>LGIP1b_Park_UnitRates[[#This Row],[Grand Total]]</f>
        <v>2415489.0216561393</v>
      </c>
    </row>
    <row r="15" spans="1:25">
      <c r="A15" s="302"/>
      <c r="B15" s="173" t="s">
        <v>5271</v>
      </c>
      <c r="C15" s="173" t="s">
        <v>4759</v>
      </c>
      <c r="D15" s="174">
        <v>8000</v>
      </c>
      <c r="E15" s="175">
        <v>2.29</v>
      </c>
      <c r="F15" s="191">
        <v>0.23125000000000001</v>
      </c>
      <c r="G15" s="172">
        <v>3750</v>
      </c>
      <c r="H15" s="172">
        <v>71293.68015</v>
      </c>
      <c r="I15" s="172">
        <v>30732.865240000006</v>
      </c>
      <c r="J15" s="172"/>
      <c r="K15" s="172"/>
      <c r="L15" s="172"/>
      <c r="M15" s="172"/>
      <c r="N15" s="172">
        <f>SUM(LGIP1b_Park_UnitRates[[#This Row],[Preliminary Scale]:[Stage C No Scale]])</f>
        <v>105776.77664</v>
      </c>
      <c r="Q15" s="173" t="str">
        <f>LGIP1b_Park_UnitRates[[#This Row],[LGIP Code]]</f>
        <v>A7-L</v>
      </c>
      <c r="R15" s="173" t="s">
        <v>4760</v>
      </c>
      <c r="S15" s="190" t="str">
        <f t="shared" si="0"/>
        <v>A7-L-A</v>
      </c>
      <c r="T15" s="192">
        <f>LGIP1b_Park_UnitRates[[#This Row],[Preliminary Scale]]</f>
        <v>0.23125000000000001</v>
      </c>
      <c r="U15" s="190">
        <f>LGIP1b_Park_UnitRates[[#This Row],[Preliminary No Scale]]</f>
        <v>3750</v>
      </c>
      <c r="V15" s="308">
        <f>LGIP1b_Park_UnitRates[[#This Row],[Stage A Scale]]+LGIP1b_Park_UnitRates[[#This Row],[Stage B Scale]]+LGIP1b_Park_UnitRates[[#This Row],[Stage C Scale]]</f>
        <v>71293.68015</v>
      </c>
      <c r="W15" s="308">
        <f>LGIP1b_Park_UnitRates[[#This Row],[Stage A No Scale]]+LGIP1b_Park_UnitRates[[#This Row],[Stage B No Scale]]+LGIP1b_Park_UnitRates[[#This Row],[Stage C No Scale]]</f>
        <v>30732.865240000006</v>
      </c>
      <c r="X15" s="308">
        <f>LGIP1b_Park_UnitRates[[#This Row],[Grand Total]]</f>
        <v>105776.77664</v>
      </c>
    </row>
    <row r="16" spans="1:25">
      <c r="A16" s="302"/>
      <c r="B16" s="173" t="s">
        <v>5272</v>
      </c>
      <c r="C16" s="173" t="s">
        <v>4761</v>
      </c>
      <c r="D16" s="174">
        <v>30000</v>
      </c>
      <c r="E16" s="175">
        <v>2</v>
      </c>
      <c r="F16" s="191">
        <v>0.23125000000000001</v>
      </c>
      <c r="G16" s="172">
        <v>7500</v>
      </c>
      <c r="H16" s="172">
        <v>175604.20030999999</v>
      </c>
      <c r="I16" s="172">
        <v>46471.004139999997</v>
      </c>
      <c r="J16" s="172"/>
      <c r="K16" s="172"/>
      <c r="L16" s="172"/>
      <c r="M16" s="172"/>
      <c r="N16" s="172">
        <f>SUM(LGIP1b_Park_UnitRates[[#This Row],[Preliminary Scale]:[Stage C No Scale]])</f>
        <v>229575.4357</v>
      </c>
      <c r="Q16" s="173" t="str">
        <f>LGIP1b_Park_UnitRates[[#This Row],[LGIP Code]]</f>
        <v>A8-D</v>
      </c>
      <c r="R16" s="173" t="s">
        <v>4760</v>
      </c>
      <c r="S16" s="190" t="str">
        <f t="shared" si="0"/>
        <v>A8-D-A</v>
      </c>
      <c r="T16" s="192">
        <f>LGIP1b_Park_UnitRates[[#This Row],[Preliminary Scale]]</f>
        <v>0.23125000000000001</v>
      </c>
      <c r="U16" s="190">
        <f>LGIP1b_Park_UnitRates[[#This Row],[Preliminary No Scale]]</f>
        <v>7500</v>
      </c>
      <c r="V16" s="308">
        <f>LGIP1b_Park_UnitRates[[#This Row],[Stage A Scale]]+LGIP1b_Park_UnitRates[[#This Row],[Stage B Scale]]+LGIP1b_Park_UnitRates[[#This Row],[Stage C Scale]]</f>
        <v>175604.20030999999</v>
      </c>
      <c r="W16" s="308">
        <f>LGIP1b_Park_UnitRates[[#This Row],[Stage A No Scale]]+LGIP1b_Park_UnitRates[[#This Row],[Stage B No Scale]]+LGIP1b_Park_UnitRates[[#This Row],[Stage C No Scale]]</f>
        <v>46471.004139999997</v>
      </c>
      <c r="X16" s="308">
        <f>LGIP1b_Park_UnitRates[[#This Row],[Grand Total]]</f>
        <v>229575.4357</v>
      </c>
    </row>
    <row r="17" spans="1:24">
      <c r="A17" s="302"/>
      <c r="B17" s="173" t="s">
        <v>5273</v>
      </c>
      <c r="C17" s="173" t="s">
        <v>4762</v>
      </c>
      <c r="D17" s="174">
        <v>30000</v>
      </c>
      <c r="E17" s="175">
        <v>3.08</v>
      </c>
      <c r="F17" s="191">
        <v>0.23125000000000001</v>
      </c>
      <c r="G17" s="172">
        <v>7500</v>
      </c>
      <c r="H17" s="172">
        <v>175604.20030999999</v>
      </c>
      <c r="I17" s="172">
        <v>46471.004139999997</v>
      </c>
      <c r="J17" s="172">
        <v>577427.94238090317</v>
      </c>
      <c r="K17" s="172">
        <v>654833.17213600001</v>
      </c>
      <c r="L17" s="172"/>
      <c r="M17" s="172"/>
      <c r="N17" s="172">
        <f>SUM(LGIP1b_Park_UnitRates[[#This Row],[Preliminary Scale]:[Stage C No Scale]])</f>
        <v>1461836.5502169032</v>
      </c>
      <c r="Q17" s="173" t="str">
        <f>LGIP1b_Park_UnitRates[[#This Row],[LGIP Code]]</f>
        <v>A8-M</v>
      </c>
      <c r="R17" s="173" t="s">
        <v>4753</v>
      </c>
      <c r="S17" s="190" t="str">
        <f t="shared" si="0"/>
        <v>A8-M-A&amp;B</v>
      </c>
      <c r="T17" s="192">
        <f>LGIP1b_Park_UnitRates[[#This Row],[Preliminary Scale]]</f>
        <v>0.23125000000000001</v>
      </c>
      <c r="U17" s="190">
        <f>LGIP1b_Park_UnitRates[[#This Row],[Preliminary No Scale]]</f>
        <v>7500</v>
      </c>
      <c r="V17" s="308">
        <f>LGIP1b_Park_UnitRates[[#This Row],[Stage A Scale]]+LGIP1b_Park_UnitRates[[#This Row],[Stage B Scale]]+LGIP1b_Park_UnitRates[[#This Row],[Stage C Scale]]</f>
        <v>753032.14269090316</v>
      </c>
      <c r="W17" s="308">
        <f>LGIP1b_Park_UnitRates[[#This Row],[Stage A No Scale]]+LGIP1b_Park_UnitRates[[#This Row],[Stage B No Scale]]+LGIP1b_Park_UnitRates[[#This Row],[Stage C No Scale]]</f>
        <v>701304.17627599998</v>
      </c>
      <c r="X17" s="308">
        <f>LGIP1b_Park_UnitRates[[#This Row],[Grand Total]]</f>
        <v>1461836.5502169032</v>
      </c>
    </row>
    <row r="18" spans="1:24">
      <c r="A18" s="302"/>
      <c r="B18" s="173" t="s">
        <v>4763</v>
      </c>
      <c r="C18" s="173" t="s">
        <v>4764</v>
      </c>
      <c r="D18" s="174">
        <v>40000</v>
      </c>
      <c r="E18" s="175">
        <v>6.67</v>
      </c>
      <c r="F18" s="191">
        <v>0.23125000000000001</v>
      </c>
      <c r="G18" s="172">
        <v>11250</v>
      </c>
      <c r="H18" s="172">
        <v>1080126.9502030525</v>
      </c>
      <c r="I18" s="172">
        <v>49971.337239999993</v>
      </c>
      <c r="J18" s="172">
        <v>740088.67916180636</v>
      </c>
      <c r="K18" s="172">
        <v>7203603.073739999</v>
      </c>
      <c r="L18" s="172"/>
      <c r="M18" s="172"/>
      <c r="N18" s="172">
        <f>SUM(LGIP1b_Park_UnitRates[[#This Row],[Preliminary Scale]:[Stage C No Scale]])</f>
        <v>9085040.2715948578</v>
      </c>
      <c r="Q18" s="173" t="str">
        <f>LGIP1b_Park_UnitRates[[#This Row],[LGIP Code]]</f>
        <v>A5-D</v>
      </c>
      <c r="R18" s="173" t="s">
        <v>4753</v>
      </c>
      <c r="S18" s="190" t="str">
        <f t="shared" si="0"/>
        <v>A5-D-A&amp;B</v>
      </c>
      <c r="T18" s="192">
        <f>LGIP1b_Park_UnitRates[[#This Row],[Preliminary Scale]]</f>
        <v>0.23125000000000001</v>
      </c>
      <c r="U18" s="190">
        <f>LGIP1b_Park_UnitRates[[#This Row],[Preliminary No Scale]]</f>
        <v>11250</v>
      </c>
      <c r="V18" s="308">
        <f>LGIP1b_Park_UnitRates[[#This Row],[Stage A Scale]]+LGIP1b_Park_UnitRates[[#This Row],[Stage B Scale]]+LGIP1b_Park_UnitRates[[#This Row],[Stage C Scale]]</f>
        <v>1820215.6293648588</v>
      </c>
      <c r="W18" s="308">
        <f>LGIP1b_Park_UnitRates[[#This Row],[Stage A No Scale]]+LGIP1b_Park_UnitRates[[#This Row],[Stage B No Scale]]+LGIP1b_Park_UnitRates[[#This Row],[Stage C No Scale]]</f>
        <v>7253574.4109799992</v>
      </c>
      <c r="X18" s="308">
        <f>LGIP1b_Park_UnitRates[[#This Row],[Grand Total]]</f>
        <v>9085040.2715948578</v>
      </c>
    </row>
    <row r="19" spans="1:24">
      <c r="A19" s="302"/>
      <c r="B19" s="173" t="s">
        <v>4765</v>
      </c>
      <c r="C19" s="173" t="s">
        <v>4766</v>
      </c>
      <c r="D19" s="174">
        <v>70000</v>
      </c>
      <c r="E19" s="175">
        <v>1.67</v>
      </c>
      <c r="F19" s="191">
        <v>0.23125000000000001</v>
      </c>
      <c r="G19" s="172">
        <v>11250</v>
      </c>
      <c r="H19" s="172">
        <v>1974648.9948228421</v>
      </c>
      <c r="I19" s="172">
        <v>60987.143799999998</v>
      </c>
      <c r="J19" s="172">
        <v>1207461.0078931611</v>
      </c>
      <c r="K19" s="172">
        <v>11341645.443211999</v>
      </c>
      <c r="L19" s="172"/>
      <c r="M19" s="172"/>
      <c r="N19" s="172">
        <f>SUM(LGIP1b_Park_UnitRates[[#This Row],[Preliminary Scale]:[Stage C No Scale]])</f>
        <v>14595992.820978001</v>
      </c>
      <c r="Q19" s="173" t="str">
        <f>LGIP1b_Park_UnitRates[[#This Row],[LGIP Code]]</f>
        <v>A5-M</v>
      </c>
      <c r="R19" s="173" t="s">
        <v>4753</v>
      </c>
      <c r="S19" s="190" t="str">
        <f t="shared" si="0"/>
        <v>A5-M-A&amp;B</v>
      </c>
      <c r="T19" s="192">
        <f>LGIP1b_Park_UnitRates[[#This Row],[Preliminary Scale]]</f>
        <v>0.23125000000000001</v>
      </c>
      <c r="U19" s="190">
        <f>LGIP1b_Park_UnitRates[[#This Row],[Preliminary No Scale]]</f>
        <v>11250</v>
      </c>
      <c r="V19" s="308">
        <f>LGIP1b_Park_UnitRates[[#This Row],[Stage A Scale]]+LGIP1b_Park_UnitRates[[#This Row],[Stage B Scale]]+LGIP1b_Park_UnitRates[[#This Row],[Stage C Scale]]</f>
        <v>3182110.002716003</v>
      </c>
      <c r="W19" s="308">
        <f>LGIP1b_Park_UnitRates[[#This Row],[Stage A No Scale]]+LGIP1b_Park_UnitRates[[#This Row],[Stage B No Scale]]+LGIP1b_Park_UnitRates[[#This Row],[Stage C No Scale]]</f>
        <v>11402632.587011999</v>
      </c>
      <c r="X19" s="308">
        <f>LGIP1b_Park_UnitRates[[#This Row],[Grand Total]]</f>
        <v>14595992.820978001</v>
      </c>
    </row>
    <row r="20" spans="1:24">
      <c r="A20" s="302"/>
      <c r="B20" s="173" t="s">
        <v>4767</v>
      </c>
      <c r="C20" s="173" t="s">
        <v>4768</v>
      </c>
      <c r="D20" s="174">
        <v>8000</v>
      </c>
      <c r="E20" s="175">
        <v>4</v>
      </c>
      <c r="F20" s="191">
        <v>0.23125000000000001</v>
      </c>
      <c r="G20" s="172">
        <v>3750</v>
      </c>
      <c r="H20" s="172"/>
      <c r="I20" s="172"/>
      <c r="J20" s="172">
        <v>50689.811039999993</v>
      </c>
      <c r="K20" s="172">
        <v>392700.27887963556</v>
      </c>
      <c r="L20" s="172">
        <v>0</v>
      </c>
      <c r="M20" s="172">
        <v>41389.434899999993</v>
      </c>
      <c r="N20" s="172">
        <f>SUM(LGIP1b_Park_UnitRates[[#This Row],[Preliminary Scale]:[Stage C No Scale]])</f>
        <v>488529.75606963556</v>
      </c>
      <c r="Q20" s="173" t="str">
        <f>LGIP1b_Park_UnitRates[[#This Row],[LGIP Code]]</f>
        <v>E1-L</v>
      </c>
      <c r="R20" s="173" t="s">
        <v>4769</v>
      </c>
      <c r="S20" s="190" t="str">
        <f t="shared" si="0"/>
        <v>E1-L-B&amp;C</v>
      </c>
      <c r="T20" s="192">
        <f>LGIP1b_Park_UnitRates[[#This Row],[Preliminary Scale]]</f>
        <v>0.23125000000000001</v>
      </c>
      <c r="U20" s="190">
        <f>LGIP1b_Park_UnitRates[[#This Row],[Preliminary No Scale]]</f>
        <v>3750</v>
      </c>
      <c r="V20" s="308">
        <f>LGIP1b_Park_UnitRates[[#This Row],[Stage A Scale]]+LGIP1b_Park_UnitRates[[#This Row],[Stage B Scale]]+LGIP1b_Park_UnitRates[[#This Row],[Stage C Scale]]</f>
        <v>50689.811039999993</v>
      </c>
      <c r="W20" s="308">
        <f>LGIP1b_Park_UnitRates[[#This Row],[Stage A No Scale]]+LGIP1b_Park_UnitRates[[#This Row],[Stage B No Scale]]+LGIP1b_Park_UnitRates[[#This Row],[Stage C No Scale]]</f>
        <v>434089.71377963555</v>
      </c>
      <c r="X20" s="308">
        <f>LGIP1b_Park_UnitRates[[#This Row],[Grand Total]]</f>
        <v>488529.75606963556</v>
      </c>
    </row>
    <row r="21" spans="1:24">
      <c r="A21" s="302"/>
      <c r="B21" s="173" t="s">
        <v>4770</v>
      </c>
      <c r="C21" s="173" t="s">
        <v>4771</v>
      </c>
      <c r="D21" s="174">
        <v>30000</v>
      </c>
      <c r="E21" s="175">
        <v>1.4</v>
      </c>
      <c r="F21" s="191">
        <v>0.23125000000000001</v>
      </c>
      <c r="G21" s="172">
        <v>7500</v>
      </c>
      <c r="H21" s="172"/>
      <c r="I21" s="172"/>
      <c r="J21" s="172">
        <v>808995.46522903233</v>
      </c>
      <c r="K21" s="172">
        <v>5517392.1638097772</v>
      </c>
      <c r="L21" s="172">
        <v>99755.04</v>
      </c>
      <c r="M21" s="172">
        <v>1382796.2246999999</v>
      </c>
      <c r="N21" s="172">
        <f>SUM(LGIP1b_Park_UnitRates[[#This Row],[Preliminary Scale]:[Stage C No Scale]])</f>
        <v>7816439.1249888102</v>
      </c>
      <c r="Q21" s="173" t="str">
        <f>LGIP1b_Park_UnitRates[[#This Row],[LGIP Code]]</f>
        <v>E2-D</v>
      </c>
      <c r="R21" s="173" t="s">
        <v>4769</v>
      </c>
      <c r="S21" s="190" t="str">
        <f t="shared" si="0"/>
        <v>E2-D-B&amp;C</v>
      </c>
      <c r="T21" s="192">
        <f>LGIP1b_Park_UnitRates[[#This Row],[Preliminary Scale]]</f>
        <v>0.23125000000000001</v>
      </c>
      <c r="U21" s="190">
        <f>LGIP1b_Park_UnitRates[[#This Row],[Preliminary No Scale]]</f>
        <v>7500</v>
      </c>
      <c r="V21" s="308">
        <f>LGIP1b_Park_UnitRates[[#This Row],[Stage A Scale]]+LGIP1b_Park_UnitRates[[#This Row],[Stage B Scale]]+LGIP1b_Park_UnitRates[[#This Row],[Stage C Scale]]</f>
        <v>908750.50522903237</v>
      </c>
      <c r="W21" s="308">
        <f>LGIP1b_Park_UnitRates[[#This Row],[Stage A No Scale]]+LGIP1b_Park_UnitRates[[#This Row],[Stage B No Scale]]+LGIP1b_Park_UnitRates[[#This Row],[Stage C No Scale]]</f>
        <v>6900188.3885097774</v>
      </c>
      <c r="X21" s="308">
        <f>LGIP1b_Park_UnitRates[[#This Row],[Grand Total]]</f>
        <v>7816439.1249888102</v>
      </c>
    </row>
    <row r="22" spans="1:24">
      <c r="A22" s="302"/>
      <c r="B22" s="173" t="s">
        <v>4772</v>
      </c>
      <c r="C22" s="173" t="s">
        <v>4773</v>
      </c>
      <c r="D22" s="174">
        <v>30000</v>
      </c>
      <c r="E22" s="175">
        <v>1.67</v>
      </c>
      <c r="F22" s="191">
        <v>0.23125000000000001</v>
      </c>
      <c r="G22" s="172">
        <v>7500</v>
      </c>
      <c r="H22" s="172"/>
      <c r="I22" s="172"/>
      <c r="J22" s="172">
        <v>924331.29242903227</v>
      </c>
      <c r="K22" s="172">
        <v>5856189.2561137769</v>
      </c>
      <c r="L22" s="172">
        <v>99755.04</v>
      </c>
      <c r="M22" s="172">
        <v>1382796.2246999999</v>
      </c>
      <c r="N22" s="172">
        <f>SUM(LGIP1b_Park_UnitRates[[#This Row],[Preliminary Scale]:[Stage C No Scale]])</f>
        <v>8270572.0444928091</v>
      </c>
      <c r="Q22" s="173" t="str">
        <f>LGIP1b_Park_UnitRates[[#This Row],[LGIP Code]]</f>
        <v>E3-M</v>
      </c>
      <c r="R22" s="173" t="s">
        <v>4769</v>
      </c>
      <c r="S22" s="190" t="str">
        <f t="shared" si="0"/>
        <v>E3-M-B&amp;C</v>
      </c>
      <c r="T22" s="192">
        <f>LGIP1b_Park_UnitRates[[#This Row],[Preliminary Scale]]</f>
        <v>0.23125000000000001</v>
      </c>
      <c r="U22" s="190">
        <f>LGIP1b_Park_UnitRates[[#This Row],[Preliminary No Scale]]</f>
        <v>7500</v>
      </c>
      <c r="V22" s="308">
        <f>LGIP1b_Park_UnitRates[[#This Row],[Stage A Scale]]+LGIP1b_Park_UnitRates[[#This Row],[Stage B Scale]]+LGIP1b_Park_UnitRates[[#This Row],[Stage C Scale]]</f>
        <v>1024086.3324290323</v>
      </c>
      <c r="W22" s="308">
        <f>LGIP1b_Park_UnitRates[[#This Row],[Stage A No Scale]]+LGIP1b_Park_UnitRates[[#This Row],[Stage B No Scale]]+LGIP1b_Park_UnitRates[[#This Row],[Stage C No Scale]]</f>
        <v>7238985.4808137771</v>
      </c>
      <c r="X22" s="308">
        <f>LGIP1b_Park_UnitRates[[#This Row],[Grand Total]]</f>
        <v>8270572.0444928091</v>
      </c>
    </row>
    <row r="23" spans="1:24">
      <c r="A23" s="302"/>
      <c r="B23" s="173" t="s">
        <v>4774</v>
      </c>
      <c r="C23" s="173" t="s">
        <v>4775</v>
      </c>
      <c r="D23" s="174">
        <v>10000</v>
      </c>
      <c r="E23" s="175">
        <v>1.4</v>
      </c>
      <c r="F23" s="191">
        <v>0.23125000000000001</v>
      </c>
      <c r="G23" s="172">
        <v>7500</v>
      </c>
      <c r="H23" s="172"/>
      <c r="I23" s="172"/>
      <c r="J23" s="172">
        <v>696275.33470000001</v>
      </c>
      <c r="K23" s="172">
        <v>3803654.765116889</v>
      </c>
      <c r="L23" s="172">
        <v>136284.38560000001</v>
      </c>
      <c r="M23" s="172">
        <v>1993763.5310119998</v>
      </c>
      <c r="N23" s="172">
        <f>SUM(LGIP1b_Park_UnitRates[[#This Row],[Preliminary Scale]:[Stage C No Scale]])</f>
        <v>6637478.247678888</v>
      </c>
      <c r="Q23" s="173" t="str">
        <f>LGIP1b_Park_UnitRates[[#This Row],[LGIP Code]]</f>
        <v>E9</v>
      </c>
      <c r="R23" s="173" t="s">
        <v>4769</v>
      </c>
      <c r="S23" s="190" t="str">
        <f t="shared" si="0"/>
        <v>E9-B&amp;C</v>
      </c>
      <c r="T23" s="192">
        <f>LGIP1b_Park_UnitRates[[#This Row],[Preliminary Scale]]</f>
        <v>0.23125000000000001</v>
      </c>
      <c r="U23" s="190">
        <f>LGIP1b_Park_UnitRates[[#This Row],[Preliminary No Scale]]</f>
        <v>7500</v>
      </c>
      <c r="V23" s="308">
        <f>LGIP1b_Park_UnitRates[[#This Row],[Stage A Scale]]+LGIP1b_Park_UnitRates[[#This Row],[Stage B Scale]]+LGIP1b_Park_UnitRates[[#This Row],[Stage C Scale]]</f>
        <v>832559.72030000004</v>
      </c>
      <c r="W23" s="308">
        <f>LGIP1b_Park_UnitRates[[#This Row],[Stage A No Scale]]+LGIP1b_Park_UnitRates[[#This Row],[Stage B No Scale]]+LGIP1b_Park_UnitRates[[#This Row],[Stage C No Scale]]</f>
        <v>5797418.2961288886</v>
      </c>
      <c r="X23" s="308">
        <f>LGIP1b_Park_UnitRates[[#This Row],[Grand Total]]</f>
        <v>6637478.247678888</v>
      </c>
    </row>
    <row r="24" spans="1:24">
      <c r="A24" s="302"/>
      <c r="B24" s="173" t="s">
        <v>4776</v>
      </c>
      <c r="C24" s="173" t="s">
        <v>4777</v>
      </c>
      <c r="D24" s="174">
        <v>1000</v>
      </c>
      <c r="E24" s="175">
        <v>3.33</v>
      </c>
      <c r="F24" s="191">
        <v>0.23125000000000001</v>
      </c>
      <c r="G24" s="172">
        <v>2812.5</v>
      </c>
      <c r="H24" s="172"/>
      <c r="I24" s="172"/>
      <c r="J24" s="172">
        <v>194770.61614929032</v>
      </c>
      <c r="K24" s="172">
        <v>765098.18308177742</v>
      </c>
      <c r="L24" s="172">
        <v>99755.04</v>
      </c>
      <c r="M24" s="172">
        <v>522887.38195344445</v>
      </c>
      <c r="N24" s="172">
        <f>SUM(LGIP1b_Park_UnitRates[[#This Row],[Preliminary Scale]:[Stage C No Scale]])</f>
        <v>1585323.9524345123</v>
      </c>
      <c r="Q24" s="173" t="str">
        <f>LGIP1b_Park_UnitRates[[#This Row],[LGIP Code]]</f>
        <v>E4-D</v>
      </c>
      <c r="R24" s="173" t="s">
        <v>4769</v>
      </c>
      <c r="S24" s="190" t="str">
        <f t="shared" si="0"/>
        <v>E4-D-B&amp;C</v>
      </c>
      <c r="T24" s="192">
        <f>LGIP1b_Park_UnitRates[[#This Row],[Preliminary Scale]]</f>
        <v>0.23125000000000001</v>
      </c>
      <c r="U24" s="190">
        <f>LGIP1b_Park_UnitRates[[#This Row],[Preliminary No Scale]]</f>
        <v>2812.5</v>
      </c>
      <c r="V24" s="308">
        <f>LGIP1b_Park_UnitRates[[#This Row],[Stage A Scale]]+LGIP1b_Park_UnitRates[[#This Row],[Stage B Scale]]+LGIP1b_Park_UnitRates[[#This Row],[Stage C Scale]]</f>
        <v>294525.65614929033</v>
      </c>
      <c r="W24" s="308">
        <f>LGIP1b_Park_UnitRates[[#This Row],[Stage A No Scale]]+LGIP1b_Park_UnitRates[[#This Row],[Stage B No Scale]]+LGIP1b_Park_UnitRates[[#This Row],[Stage C No Scale]]</f>
        <v>1287985.5650352219</v>
      </c>
      <c r="X24" s="308">
        <f>LGIP1b_Park_UnitRates[[#This Row],[Grand Total]]</f>
        <v>1585323.9524345123</v>
      </c>
    </row>
    <row r="25" spans="1:24">
      <c r="A25" s="302"/>
      <c r="B25" s="173" t="s">
        <v>4778</v>
      </c>
      <c r="C25" s="173" t="s">
        <v>4779</v>
      </c>
      <c r="D25" s="174">
        <v>3000</v>
      </c>
      <c r="E25" s="175">
        <v>3.33</v>
      </c>
      <c r="F25" s="191">
        <v>0.23125000000000001</v>
      </c>
      <c r="G25" s="172">
        <v>3000</v>
      </c>
      <c r="H25" s="172"/>
      <c r="I25" s="172"/>
      <c r="J25" s="172">
        <v>855820.39289574185</v>
      </c>
      <c r="K25" s="172">
        <v>1175029.4875515553</v>
      </c>
      <c r="L25" s="172">
        <v>99755.04</v>
      </c>
      <c r="M25" s="172">
        <v>576064.88325730665</v>
      </c>
      <c r="N25" s="172">
        <f>SUM(LGIP1b_Park_UnitRates[[#This Row],[Preliminary Scale]:[Stage C No Scale]])</f>
        <v>2709670.0349546038</v>
      </c>
      <c r="Q25" s="173" t="str">
        <f>LGIP1b_Park_UnitRates[[#This Row],[LGIP Code]]</f>
        <v>E4-M</v>
      </c>
      <c r="R25" s="173" t="s">
        <v>4769</v>
      </c>
      <c r="S25" s="190" t="str">
        <f t="shared" si="0"/>
        <v>E4-M-B&amp;C</v>
      </c>
      <c r="T25" s="192">
        <f>LGIP1b_Park_UnitRates[[#This Row],[Preliminary Scale]]</f>
        <v>0.23125000000000001</v>
      </c>
      <c r="U25" s="190">
        <f>LGIP1b_Park_UnitRates[[#This Row],[Preliminary No Scale]]</f>
        <v>3000</v>
      </c>
      <c r="V25" s="308">
        <f>LGIP1b_Park_UnitRates[[#This Row],[Stage A Scale]]+LGIP1b_Park_UnitRates[[#This Row],[Stage B Scale]]+LGIP1b_Park_UnitRates[[#This Row],[Stage C Scale]]</f>
        <v>955575.43289574189</v>
      </c>
      <c r="W25" s="308">
        <f>LGIP1b_Park_UnitRates[[#This Row],[Stage A No Scale]]+LGIP1b_Park_UnitRates[[#This Row],[Stage B No Scale]]+LGIP1b_Park_UnitRates[[#This Row],[Stage C No Scale]]</f>
        <v>1751094.3708088619</v>
      </c>
      <c r="X25" s="308">
        <f>LGIP1b_Park_UnitRates[[#This Row],[Grand Total]]</f>
        <v>2709670.0349546038</v>
      </c>
    </row>
    <row r="26" spans="1:24">
      <c r="A26" s="302"/>
      <c r="B26" s="173" t="s">
        <v>4780</v>
      </c>
      <c r="C26" s="173" t="s">
        <v>4781</v>
      </c>
      <c r="D26" s="174">
        <v>8000</v>
      </c>
      <c r="E26" s="175">
        <v>2.29</v>
      </c>
      <c r="F26" s="191">
        <v>0.23125000000000001</v>
      </c>
      <c r="G26" s="172">
        <v>3750</v>
      </c>
      <c r="H26" s="172"/>
      <c r="I26" s="172"/>
      <c r="J26" s="172">
        <v>148169.20259793548</v>
      </c>
      <c r="K26" s="172">
        <v>178297.88327999998</v>
      </c>
      <c r="L26" s="172">
        <v>186593.67741473683</v>
      </c>
      <c r="M26" s="172">
        <v>88892.428679999997</v>
      </c>
      <c r="N26" s="172">
        <f>SUM(LGIP1b_Park_UnitRates[[#This Row],[Preliminary Scale]:[Stage C No Scale]])</f>
        <v>605703.42322267231</v>
      </c>
      <c r="Q26" s="173" t="str">
        <f>LGIP1b_Park_UnitRates[[#This Row],[LGIP Code]]</f>
        <v>E7-L</v>
      </c>
      <c r="R26" s="173" t="s">
        <v>4769</v>
      </c>
      <c r="S26" s="190" t="str">
        <f t="shared" si="0"/>
        <v>E7-L-B&amp;C</v>
      </c>
      <c r="T26" s="192">
        <f>LGIP1b_Park_UnitRates[[#This Row],[Preliminary Scale]]</f>
        <v>0.23125000000000001</v>
      </c>
      <c r="U26" s="190">
        <f>LGIP1b_Park_UnitRates[[#This Row],[Preliminary No Scale]]</f>
        <v>3750</v>
      </c>
      <c r="V26" s="308">
        <f>LGIP1b_Park_UnitRates[[#This Row],[Stage A Scale]]+LGIP1b_Park_UnitRates[[#This Row],[Stage B Scale]]+LGIP1b_Park_UnitRates[[#This Row],[Stage C Scale]]</f>
        <v>334762.88001267228</v>
      </c>
      <c r="W26" s="308">
        <f>LGIP1b_Park_UnitRates[[#This Row],[Stage A No Scale]]+LGIP1b_Park_UnitRates[[#This Row],[Stage B No Scale]]+LGIP1b_Park_UnitRates[[#This Row],[Stage C No Scale]]</f>
        <v>267190.31195999996</v>
      </c>
      <c r="X26" s="308">
        <f>LGIP1b_Park_UnitRates[[#This Row],[Grand Total]]</f>
        <v>605703.42322267231</v>
      </c>
    </row>
    <row r="27" spans="1:24">
      <c r="A27" s="302"/>
      <c r="B27" s="173" t="s">
        <v>4782</v>
      </c>
      <c r="C27" s="173" t="s">
        <v>4783</v>
      </c>
      <c r="D27" s="174">
        <v>30000</v>
      </c>
      <c r="E27" s="175">
        <v>2</v>
      </c>
      <c r="F27" s="191">
        <v>0.23125000000000001</v>
      </c>
      <c r="G27" s="172">
        <v>7500</v>
      </c>
      <c r="H27" s="172"/>
      <c r="I27" s="172"/>
      <c r="J27" s="172">
        <v>577427.94238090317</v>
      </c>
      <c r="K27" s="172">
        <v>654833.17213600001</v>
      </c>
      <c r="L27" s="172">
        <v>415342.23465263157</v>
      </c>
      <c r="M27" s="172">
        <v>175658.53117999999</v>
      </c>
      <c r="N27" s="172">
        <f>SUM(LGIP1b_Park_UnitRates[[#This Row],[Preliminary Scale]:[Stage C No Scale]])</f>
        <v>1830762.1115995347</v>
      </c>
      <c r="Q27" s="173" t="str">
        <f>LGIP1b_Park_UnitRates[[#This Row],[LGIP Code]]</f>
        <v>E8-D</v>
      </c>
      <c r="R27" s="173" t="s">
        <v>4769</v>
      </c>
      <c r="S27" s="190" t="str">
        <f t="shared" si="0"/>
        <v>E8-D-B&amp;C</v>
      </c>
      <c r="T27" s="192">
        <f>LGIP1b_Park_UnitRates[[#This Row],[Preliminary Scale]]</f>
        <v>0.23125000000000001</v>
      </c>
      <c r="U27" s="190">
        <f>LGIP1b_Park_UnitRates[[#This Row],[Preliminary No Scale]]</f>
        <v>7500</v>
      </c>
      <c r="V27" s="308">
        <f>LGIP1b_Park_UnitRates[[#This Row],[Stage A Scale]]+LGIP1b_Park_UnitRates[[#This Row],[Stage B Scale]]+LGIP1b_Park_UnitRates[[#This Row],[Stage C Scale]]</f>
        <v>992770.17703353474</v>
      </c>
      <c r="W27" s="308">
        <f>LGIP1b_Park_UnitRates[[#This Row],[Stage A No Scale]]+LGIP1b_Park_UnitRates[[#This Row],[Stage B No Scale]]+LGIP1b_Park_UnitRates[[#This Row],[Stage C No Scale]]</f>
        <v>830491.70331600006</v>
      </c>
      <c r="X27" s="308">
        <f>LGIP1b_Park_UnitRates[[#This Row],[Grand Total]]</f>
        <v>1830762.1115995347</v>
      </c>
    </row>
    <row r="28" spans="1:24">
      <c r="A28" s="302"/>
      <c r="B28" s="173" t="s">
        <v>4784</v>
      </c>
      <c r="C28" s="173" t="s">
        <v>4785</v>
      </c>
      <c r="D28" s="174">
        <v>30000</v>
      </c>
      <c r="E28" s="175">
        <v>3.08</v>
      </c>
      <c r="F28" s="191">
        <v>0.23125000000000001</v>
      </c>
      <c r="G28" s="172">
        <v>7500</v>
      </c>
      <c r="H28" s="172"/>
      <c r="I28" s="172"/>
      <c r="J28" s="172">
        <v>577427.94238090317</v>
      </c>
      <c r="K28" s="172">
        <v>654833.17213600001</v>
      </c>
      <c r="L28" s="172">
        <v>465813.53465263156</v>
      </c>
      <c r="M28" s="172">
        <v>217460.64318000001</v>
      </c>
      <c r="N28" s="172">
        <f>SUM(LGIP1b_Park_UnitRates[[#This Row],[Preliminary Scale]:[Stage C No Scale]])</f>
        <v>1923035.5235995348</v>
      </c>
      <c r="Q28" s="173" t="str">
        <f>LGIP1b_Park_UnitRates[[#This Row],[LGIP Code]]</f>
        <v>E8-M</v>
      </c>
      <c r="R28" s="173" t="s">
        <v>4769</v>
      </c>
      <c r="S28" s="190" t="str">
        <f t="shared" si="0"/>
        <v>E8-M-B&amp;C</v>
      </c>
      <c r="T28" s="192">
        <f>LGIP1b_Park_UnitRates[[#This Row],[Preliminary Scale]]</f>
        <v>0.23125000000000001</v>
      </c>
      <c r="U28" s="190">
        <f>LGIP1b_Park_UnitRates[[#This Row],[Preliminary No Scale]]</f>
        <v>7500</v>
      </c>
      <c r="V28" s="308">
        <f>LGIP1b_Park_UnitRates[[#This Row],[Stage A Scale]]+LGIP1b_Park_UnitRates[[#This Row],[Stage B Scale]]+LGIP1b_Park_UnitRates[[#This Row],[Stage C Scale]]</f>
        <v>1043241.4770335348</v>
      </c>
      <c r="W28" s="308">
        <f>LGIP1b_Park_UnitRates[[#This Row],[Stage A No Scale]]+LGIP1b_Park_UnitRates[[#This Row],[Stage B No Scale]]+LGIP1b_Park_UnitRates[[#This Row],[Stage C No Scale]]</f>
        <v>872293.81531600002</v>
      </c>
      <c r="X28" s="308">
        <f>LGIP1b_Park_UnitRates[[#This Row],[Grand Total]]</f>
        <v>1923035.5235995348</v>
      </c>
    </row>
    <row r="29" spans="1:24">
      <c r="A29" s="302"/>
      <c r="B29" s="173" t="s">
        <v>4786</v>
      </c>
      <c r="C29" s="173" t="s">
        <v>4787</v>
      </c>
      <c r="D29" s="174">
        <v>20000</v>
      </c>
      <c r="E29" s="175" t="s">
        <v>4788</v>
      </c>
      <c r="F29" s="191">
        <v>0.23125000000000001</v>
      </c>
      <c r="G29" s="172">
        <v>7500</v>
      </c>
      <c r="H29" s="172"/>
      <c r="I29" s="172"/>
      <c r="J29" s="172">
        <v>353644.13598090323</v>
      </c>
      <c r="K29" s="172">
        <v>1333511.1477480198</v>
      </c>
      <c r="L29" s="172">
        <v>271840.884424421</v>
      </c>
      <c r="M29" s="172">
        <v>806918.59543248441</v>
      </c>
      <c r="N29" s="172">
        <f>SUM(LGIP1b_Park_UnitRates[[#This Row],[Preliminary Scale]:[Stage C No Scale]])</f>
        <v>2773414.9948358284</v>
      </c>
      <c r="Q29" s="173" t="str">
        <f>LGIP1b_Park_UnitRates[[#This Row],[LGIP Code]]</f>
        <v>E11-D</v>
      </c>
      <c r="R29" s="173" t="s">
        <v>4769</v>
      </c>
      <c r="S29" s="190" t="str">
        <f t="shared" si="0"/>
        <v>E11-D-B&amp;C</v>
      </c>
      <c r="T29" s="192">
        <f>LGIP1b_Park_UnitRates[[#This Row],[Preliminary Scale]]</f>
        <v>0.23125000000000001</v>
      </c>
      <c r="U29" s="190">
        <f>LGIP1b_Park_UnitRates[[#This Row],[Preliminary No Scale]]</f>
        <v>7500</v>
      </c>
      <c r="V29" s="308">
        <f>LGIP1b_Park_UnitRates[[#This Row],[Stage A Scale]]+LGIP1b_Park_UnitRates[[#This Row],[Stage B Scale]]+LGIP1b_Park_UnitRates[[#This Row],[Stage C Scale]]</f>
        <v>625485.02040532418</v>
      </c>
      <c r="W29" s="308">
        <f>LGIP1b_Park_UnitRates[[#This Row],[Stage A No Scale]]+LGIP1b_Park_UnitRates[[#This Row],[Stage B No Scale]]+LGIP1b_Park_UnitRates[[#This Row],[Stage C No Scale]]</f>
        <v>2140429.7431805041</v>
      </c>
      <c r="X29" s="308">
        <f>LGIP1b_Park_UnitRates[[#This Row],[Grand Total]]</f>
        <v>2773414.9948358284</v>
      </c>
    </row>
    <row r="30" spans="1:24">
      <c r="A30" s="302"/>
      <c r="B30" s="173" t="s">
        <v>4789</v>
      </c>
      <c r="C30" s="173" t="s">
        <v>4790</v>
      </c>
      <c r="D30" s="174">
        <v>30000</v>
      </c>
      <c r="E30" s="175" t="s">
        <v>4788</v>
      </c>
      <c r="F30" s="191">
        <v>0.23125000000000001</v>
      </c>
      <c r="G30" s="172">
        <v>7500</v>
      </c>
      <c r="H30" s="172"/>
      <c r="I30" s="172"/>
      <c r="J30" s="172">
        <v>454586.73598090326</v>
      </c>
      <c r="K30" s="172">
        <v>1517699.7919880198</v>
      </c>
      <c r="L30" s="172">
        <v>296466.72861473681</v>
      </c>
      <c r="M30" s="172">
        <v>841178.51387248433</v>
      </c>
      <c r="N30" s="172">
        <f>SUM(LGIP1b_Park_UnitRates[[#This Row],[Preliminary Scale]:[Stage C No Scale]])</f>
        <v>3117432.0017061443</v>
      </c>
      <c r="Q30" s="173" t="str">
        <f>LGIP1b_Park_UnitRates[[#This Row],[LGIP Code]]</f>
        <v>E11-M</v>
      </c>
      <c r="R30" s="173" t="s">
        <v>4769</v>
      </c>
      <c r="S30" s="190" t="str">
        <f t="shared" si="0"/>
        <v>E11-M-B&amp;C</v>
      </c>
      <c r="T30" s="192">
        <f>LGIP1b_Park_UnitRates[[#This Row],[Preliminary Scale]]</f>
        <v>0.23125000000000001</v>
      </c>
      <c r="U30" s="190">
        <f>LGIP1b_Park_UnitRates[[#This Row],[Preliminary No Scale]]</f>
        <v>7500</v>
      </c>
      <c r="V30" s="308">
        <f>LGIP1b_Park_UnitRates[[#This Row],[Stage A Scale]]+LGIP1b_Park_UnitRates[[#This Row],[Stage B Scale]]+LGIP1b_Park_UnitRates[[#This Row],[Stage C Scale]]</f>
        <v>751053.46459564008</v>
      </c>
      <c r="W30" s="308">
        <f>LGIP1b_Park_UnitRates[[#This Row],[Stage A No Scale]]+LGIP1b_Park_UnitRates[[#This Row],[Stage B No Scale]]+LGIP1b_Park_UnitRates[[#This Row],[Stage C No Scale]]</f>
        <v>2358878.305860504</v>
      </c>
      <c r="X30" s="308">
        <f>LGIP1b_Park_UnitRates[[#This Row],[Grand Total]]</f>
        <v>3117432.0017061443</v>
      </c>
    </row>
    <row r="31" spans="1:24">
      <c r="A31" s="302"/>
      <c r="B31" s="173" t="s">
        <v>4791</v>
      </c>
      <c r="C31" s="173" t="s">
        <v>4792</v>
      </c>
      <c r="D31" s="174">
        <v>8000</v>
      </c>
      <c r="E31" s="175">
        <v>2.29</v>
      </c>
      <c r="F31" s="191">
        <v>0.23125000000000001</v>
      </c>
      <c r="G31" s="172">
        <v>3750</v>
      </c>
      <c r="H31" s="172"/>
      <c r="I31" s="172"/>
      <c r="J31" s="172">
        <v>0</v>
      </c>
      <c r="K31" s="172">
        <v>225208.87839999999</v>
      </c>
      <c r="L31" s="172">
        <v>219151.22234442105</v>
      </c>
      <c r="M31" s="172">
        <v>24525.489119999998</v>
      </c>
      <c r="N31" s="172">
        <f>SUM(LGIP1b_Park_UnitRates[[#This Row],[Preliminary Scale]:[Stage C No Scale]])</f>
        <v>472635.82111442107</v>
      </c>
      <c r="Q31" s="173" t="str">
        <f>LGIP1b_Park_UnitRates[[#This Row],[LGIP Code]]</f>
        <v>E12-L</v>
      </c>
      <c r="R31" s="173" t="s">
        <v>4769</v>
      </c>
      <c r="S31" s="190" t="str">
        <f t="shared" si="0"/>
        <v>E12-L-B&amp;C</v>
      </c>
      <c r="T31" s="192">
        <f>LGIP1b_Park_UnitRates[[#This Row],[Preliminary Scale]]</f>
        <v>0.23125000000000001</v>
      </c>
      <c r="U31" s="190">
        <f>LGIP1b_Park_UnitRates[[#This Row],[Preliminary No Scale]]</f>
        <v>3750</v>
      </c>
      <c r="V31" s="308">
        <f>LGIP1b_Park_UnitRates[[#This Row],[Stage A Scale]]+LGIP1b_Park_UnitRates[[#This Row],[Stage B Scale]]+LGIP1b_Park_UnitRates[[#This Row],[Stage C Scale]]</f>
        <v>219151.22234442105</v>
      </c>
      <c r="W31" s="308">
        <f>LGIP1b_Park_UnitRates[[#This Row],[Stage A No Scale]]+LGIP1b_Park_UnitRates[[#This Row],[Stage B No Scale]]+LGIP1b_Park_UnitRates[[#This Row],[Stage C No Scale]]</f>
        <v>249734.36751999997</v>
      </c>
      <c r="X31" s="308">
        <f>LGIP1b_Park_UnitRates[[#This Row],[Grand Total]]</f>
        <v>472635.82111442107</v>
      </c>
    </row>
    <row r="32" spans="1:24">
      <c r="A32" s="302"/>
      <c r="B32" s="173" t="s">
        <v>4793</v>
      </c>
      <c r="C32" s="173" t="s">
        <v>4794</v>
      </c>
      <c r="D32" s="174">
        <v>30000</v>
      </c>
      <c r="E32" s="175">
        <v>2</v>
      </c>
      <c r="F32" s="191">
        <v>0.23125000000000001</v>
      </c>
      <c r="G32" s="172">
        <v>7500</v>
      </c>
      <c r="H32" s="172"/>
      <c r="I32" s="172"/>
      <c r="J32" s="172">
        <v>0</v>
      </c>
      <c r="K32" s="172">
        <v>455213.361592</v>
      </c>
      <c r="L32" s="172">
        <v>426148.28061473684</v>
      </c>
      <c r="M32" s="172">
        <v>273872.84424000001</v>
      </c>
      <c r="N32" s="172">
        <f>SUM(LGIP1b_Park_UnitRates[[#This Row],[Preliminary Scale]:[Stage C No Scale]])</f>
        <v>1162734.7176967368</v>
      </c>
      <c r="Q32" s="173" t="str">
        <f>LGIP1b_Park_UnitRates[[#This Row],[LGIP Code]]</f>
        <v>E12-D</v>
      </c>
      <c r="R32" s="173" t="s">
        <v>4769</v>
      </c>
      <c r="S32" s="190" t="str">
        <f t="shared" si="0"/>
        <v>E12-D-B&amp;C</v>
      </c>
      <c r="T32" s="192">
        <f>LGIP1b_Park_UnitRates[[#This Row],[Preliminary Scale]]</f>
        <v>0.23125000000000001</v>
      </c>
      <c r="U32" s="190">
        <f>LGIP1b_Park_UnitRates[[#This Row],[Preliminary No Scale]]</f>
        <v>7500</v>
      </c>
      <c r="V32" s="308">
        <f>LGIP1b_Park_UnitRates[[#This Row],[Stage A Scale]]+LGIP1b_Park_UnitRates[[#This Row],[Stage B Scale]]+LGIP1b_Park_UnitRates[[#This Row],[Stage C Scale]]</f>
        <v>426148.28061473684</v>
      </c>
      <c r="W32" s="308">
        <f>LGIP1b_Park_UnitRates[[#This Row],[Stage A No Scale]]+LGIP1b_Park_UnitRates[[#This Row],[Stage B No Scale]]+LGIP1b_Park_UnitRates[[#This Row],[Stage C No Scale]]</f>
        <v>729086.20583200001</v>
      </c>
      <c r="X32" s="308">
        <f>LGIP1b_Park_UnitRates[[#This Row],[Grand Total]]</f>
        <v>1162734.7176967368</v>
      </c>
    </row>
    <row r="33" spans="1:25">
      <c r="A33" s="302"/>
      <c r="B33" s="173" t="s">
        <v>4795</v>
      </c>
      <c r="C33" s="173" t="s">
        <v>4796</v>
      </c>
      <c r="D33" s="174">
        <v>30000</v>
      </c>
      <c r="E33" s="175">
        <v>3.08</v>
      </c>
      <c r="F33" s="191">
        <v>0.23125000000000001</v>
      </c>
      <c r="G33" s="172">
        <v>7500</v>
      </c>
      <c r="H33" s="172"/>
      <c r="I33" s="172"/>
      <c r="J33" s="172">
        <v>0</v>
      </c>
      <c r="K33" s="172">
        <v>634124.02583199996</v>
      </c>
      <c r="L33" s="172">
        <v>476619.58061473683</v>
      </c>
      <c r="M33" s="172">
        <v>308132.76267999999</v>
      </c>
      <c r="N33" s="172">
        <f>SUM(LGIP1b_Park_UnitRates[[#This Row],[Preliminary Scale]:[Stage C No Scale]])</f>
        <v>1426376.6003767366</v>
      </c>
      <c r="Q33" s="173" t="str">
        <f>LGIP1b_Park_UnitRates[[#This Row],[LGIP Code]]</f>
        <v>E12-M</v>
      </c>
      <c r="R33" s="173" t="s">
        <v>4769</v>
      </c>
      <c r="S33" s="190" t="str">
        <f t="shared" si="0"/>
        <v>E12-M-B&amp;C</v>
      </c>
      <c r="T33" s="192">
        <f>LGIP1b_Park_UnitRates[[#This Row],[Preliminary Scale]]</f>
        <v>0.23125000000000001</v>
      </c>
      <c r="U33" s="190">
        <f>LGIP1b_Park_UnitRates[[#This Row],[Preliminary No Scale]]</f>
        <v>7500</v>
      </c>
      <c r="V33" s="308">
        <f>LGIP1b_Park_UnitRates[[#This Row],[Stage A Scale]]+LGIP1b_Park_UnitRates[[#This Row],[Stage B Scale]]+LGIP1b_Park_UnitRates[[#This Row],[Stage C Scale]]</f>
        <v>476619.58061473683</v>
      </c>
      <c r="W33" s="308">
        <f>LGIP1b_Park_UnitRates[[#This Row],[Stage A No Scale]]+LGIP1b_Park_UnitRates[[#This Row],[Stage B No Scale]]+LGIP1b_Park_UnitRates[[#This Row],[Stage C No Scale]]</f>
        <v>942256.78851199988</v>
      </c>
      <c r="X33" s="308">
        <f>LGIP1b_Park_UnitRates[[#This Row],[Grand Total]]</f>
        <v>1426376.6003767366</v>
      </c>
    </row>
    <row r="34" spans="1:25">
      <c r="A34" s="302"/>
      <c r="B34" s="173" t="s">
        <v>4797</v>
      </c>
      <c r="C34" s="173" t="s">
        <v>4798</v>
      </c>
      <c r="D34" s="176">
        <v>10000</v>
      </c>
      <c r="E34" s="177" t="s">
        <v>4799</v>
      </c>
      <c r="F34" s="191">
        <v>0.23125000000000001</v>
      </c>
      <c r="G34" s="172">
        <v>3750</v>
      </c>
      <c r="H34" s="172"/>
      <c r="I34" s="172"/>
      <c r="J34" s="172">
        <v>22354.629439999997</v>
      </c>
      <c r="K34" s="172">
        <v>1297836.0954239999</v>
      </c>
      <c r="L34" s="172">
        <v>0</v>
      </c>
      <c r="M34" s="172">
        <v>1460283.1539999999</v>
      </c>
      <c r="N34" s="172">
        <f>SUM(LGIP1b_Park_UnitRates[[#This Row],[Preliminary Scale]:[Stage C No Scale]])</f>
        <v>2784224.1101139998</v>
      </c>
      <c r="Q34" s="173" t="str">
        <f>LGIP1b_Park_UnitRates[[#This Row],[LGIP Code]]</f>
        <v>E10</v>
      </c>
      <c r="R34" s="173" t="s">
        <v>4769</v>
      </c>
      <c r="S34" s="190" t="str">
        <f t="shared" si="0"/>
        <v>E10-B&amp;C</v>
      </c>
      <c r="T34" s="192">
        <f>LGIP1b_Park_UnitRates[[#This Row],[Preliminary Scale]]</f>
        <v>0.23125000000000001</v>
      </c>
      <c r="U34" s="190">
        <f>LGIP1b_Park_UnitRates[[#This Row],[Preliminary No Scale]]</f>
        <v>3750</v>
      </c>
      <c r="V34" s="308">
        <f>LGIP1b_Park_UnitRates[[#This Row],[Stage A Scale]]+LGIP1b_Park_UnitRates[[#This Row],[Stage B Scale]]+LGIP1b_Park_UnitRates[[#This Row],[Stage C Scale]]</f>
        <v>22354.629439999997</v>
      </c>
      <c r="W34" s="308">
        <f>LGIP1b_Park_UnitRates[[#This Row],[Stage A No Scale]]+LGIP1b_Park_UnitRates[[#This Row],[Stage B No Scale]]+LGIP1b_Park_UnitRates[[#This Row],[Stage C No Scale]]</f>
        <v>2758119.2494239998</v>
      </c>
      <c r="X34" s="308">
        <f>LGIP1b_Park_UnitRates[[#This Row],[Grand Total]]</f>
        <v>2784224.1101139998</v>
      </c>
    </row>
    <row r="35" spans="1:25">
      <c r="A35" s="302"/>
      <c r="B35" s="173" t="s">
        <v>4800</v>
      </c>
      <c r="C35" s="173" t="s">
        <v>4801</v>
      </c>
      <c r="D35" s="174">
        <v>40000</v>
      </c>
      <c r="E35" s="175">
        <v>6.67</v>
      </c>
      <c r="F35" s="191">
        <v>0.23125000000000001</v>
      </c>
      <c r="G35" s="172">
        <v>11250</v>
      </c>
      <c r="H35" s="172"/>
      <c r="I35" s="172"/>
      <c r="J35" s="172">
        <v>740088.67916180636</v>
      </c>
      <c r="K35" s="172">
        <v>7203603.073739999</v>
      </c>
      <c r="L35" s="172">
        <v>0</v>
      </c>
      <c r="M35" s="172">
        <v>577838.25627644442</v>
      </c>
      <c r="N35" s="172">
        <f>SUM(LGIP1b_Park_UnitRates[[#This Row],[Preliminary Scale]:[Stage C No Scale]])</f>
        <v>8532780.2404282484</v>
      </c>
      <c r="Q35" s="173" t="str">
        <f>LGIP1b_Park_UnitRates[[#This Row],[LGIP Code]]</f>
        <v>E5-D</v>
      </c>
      <c r="R35" s="173" t="s">
        <v>4769</v>
      </c>
      <c r="S35" s="190" t="str">
        <f t="shared" si="0"/>
        <v>E5-D-B&amp;C</v>
      </c>
      <c r="T35" s="192">
        <f>LGIP1b_Park_UnitRates[[#This Row],[Preliminary Scale]]</f>
        <v>0.23125000000000001</v>
      </c>
      <c r="U35" s="190">
        <f>LGIP1b_Park_UnitRates[[#This Row],[Preliminary No Scale]]</f>
        <v>11250</v>
      </c>
      <c r="V35" s="308">
        <f>LGIP1b_Park_UnitRates[[#This Row],[Stage A Scale]]+LGIP1b_Park_UnitRates[[#This Row],[Stage B Scale]]+LGIP1b_Park_UnitRates[[#This Row],[Stage C Scale]]</f>
        <v>740088.67916180636</v>
      </c>
      <c r="W35" s="308">
        <f>LGIP1b_Park_UnitRates[[#This Row],[Stage A No Scale]]+LGIP1b_Park_UnitRates[[#This Row],[Stage B No Scale]]+LGIP1b_Park_UnitRates[[#This Row],[Stage C No Scale]]</f>
        <v>7781441.3300164435</v>
      </c>
      <c r="X35" s="308">
        <f>LGIP1b_Park_UnitRates[[#This Row],[Grand Total]]</f>
        <v>8532780.2404282484</v>
      </c>
    </row>
    <row r="36" spans="1:25">
      <c r="A36" s="302"/>
      <c r="B36" s="173" t="s">
        <v>4802</v>
      </c>
      <c r="C36" s="173" t="s">
        <v>4803</v>
      </c>
      <c r="D36" s="174">
        <v>70000</v>
      </c>
      <c r="E36" s="175">
        <v>1.67</v>
      </c>
      <c r="F36" s="191">
        <v>0.23125000000000001</v>
      </c>
      <c r="G36" s="172">
        <v>11250</v>
      </c>
      <c r="H36" s="172"/>
      <c r="I36" s="172"/>
      <c r="J36" s="172">
        <v>1207461.0078931611</v>
      </c>
      <c r="K36" s="172">
        <v>11341645.443211999</v>
      </c>
      <c r="L36" s="172">
        <v>0</v>
      </c>
      <c r="M36" s="172">
        <v>801574.56027644442</v>
      </c>
      <c r="N36" s="172">
        <f>SUM(LGIP1b_Park_UnitRates[[#This Row],[Preliminary Scale]:[Stage C No Scale]])</f>
        <v>13361931.242631605</v>
      </c>
      <c r="Q36" s="173" t="str">
        <f>LGIP1b_Park_UnitRates[[#This Row],[LGIP Code]]</f>
        <v>E6-M</v>
      </c>
      <c r="R36" s="173" t="s">
        <v>4769</v>
      </c>
      <c r="S36" s="190" t="str">
        <f t="shared" si="0"/>
        <v>E6-M-B&amp;C</v>
      </c>
      <c r="T36" s="192">
        <f>LGIP1b_Park_UnitRates[[#This Row],[Preliminary Scale]]</f>
        <v>0.23125000000000001</v>
      </c>
      <c r="U36" s="190">
        <f>LGIP1b_Park_UnitRates[[#This Row],[Preliminary No Scale]]</f>
        <v>11250</v>
      </c>
      <c r="V36" s="308">
        <f>LGIP1b_Park_UnitRates[[#This Row],[Stage A Scale]]+LGIP1b_Park_UnitRates[[#This Row],[Stage B Scale]]+LGIP1b_Park_UnitRates[[#This Row],[Stage C Scale]]</f>
        <v>1207461.0078931611</v>
      </c>
      <c r="W36" s="308">
        <f>LGIP1b_Park_UnitRates[[#This Row],[Stage A No Scale]]+LGIP1b_Park_UnitRates[[#This Row],[Stage B No Scale]]+LGIP1b_Park_UnitRates[[#This Row],[Stage C No Scale]]</f>
        <v>12143220.003488444</v>
      </c>
      <c r="X36" s="308">
        <f>LGIP1b_Park_UnitRates[[#This Row],[Grand Total]]</f>
        <v>13361931.242631605</v>
      </c>
    </row>
    <row r="37" spans="1:25">
      <c r="A37" s="302"/>
      <c r="B37" s="178" t="s">
        <v>4804</v>
      </c>
      <c r="C37" s="173" t="s">
        <v>4805</v>
      </c>
      <c r="D37" s="173"/>
      <c r="E37" s="173"/>
      <c r="F37" s="179"/>
      <c r="G37" s="179"/>
      <c r="H37" s="179"/>
      <c r="I37" s="179"/>
      <c r="J37" s="179"/>
      <c r="K37" s="179"/>
      <c r="L37" s="179"/>
      <c r="M37" s="179"/>
      <c r="N37" s="179">
        <v>2000000</v>
      </c>
      <c r="Q37" s="173" t="str">
        <f>LGIP1b_Park_UnitRates[[#This Row],[LGIP Code]]</f>
        <v>U1</v>
      </c>
      <c r="R37" s="173" t="s">
        <v>4806</v>
      </c>
      <c r="S37" s="190" t="str">
        <f t="shared" si="0"/>
        <v>U1-U</v>
      </c>
      <c r="T37" s="192"/>
      <c r="U37" s="190">
        <f>LGIP1b_Park_UnitRates[[#This Row],[Preliminary No Scale]]</f>
        <v>0</v>
      </c>
      <c r="V37" s="308"/>
      <c r="W37" s="308">
        <f>LGIP1b_Park_UnitRates[[#This Row],[Stage A No Scale]]+LGIP1b_Park_UnitRates[[#This Row],[Stage B No Scale]]+LGIP1b_Park_UnitRates[[#This Row],[Stage C No Scale]]</f>
        <v>0</v>
      </c>
      <c r="X37" s="308">
        <f>LGIP1b_Park_UnitRates[[#This Row],[Grand Total]]</f>
        <v>2000000</v>
      </c>
    </row>
    <row r="38" spans="1:25">
      <c r="A38" s="302"/>
      <c r="B38" s="178" t="s">
        <v>4807</v>
      </c>
      <c r="C38" s="173" t="s">
        <v>4808</v>
      </c>
      <c r="D38" s="173"/>
      <c r="E38" s="173"/>
      <c r="F38" s="179"/>
      <c r="G38" s="179"/>
      <c r="H38" s="179"/>
      <c r="I38" s="179"/>
      <c r="J38" s="179"/>
      <c r="K38" s="179"/>
      <c r="L38" s="179"/>
      <c r="M38" s="179"/>
      <c r="N38" s="179">
        <v>1500000</v>
      </c>
      <c r="Q38" s="173" t="str">
        <f>LGIP1b_Park_UnitRates[[#This Row],[LGIP Code]]</f>
        <v>U2</v>
      </c>
      <c r="R38" s="173" t="s">
        <v>4806</v>
      </c>
      <c r="S38" s="190" t="str">
        <f t="shared" si="0"/>
        <v>U2-U</v>
      </c>
      <c r="T38" s="192"/>
      <c r="U38" s="190">
        <f>LGIP1b_Park_UnitRates[[#This Row],[Preliminary No Scale]]</f>
        <v>0</v>
      </c>
      <c r="V38" s="308"/>
      <c r="W38" s="308">
        <f>LGIP1b_Park_UnitRates[[#This Row],[Stage A No Scale]]+LGIP1b_Park_UnitRates[[#This Row],[Stage B No Scale]]+LGIP1b_Park_UnitRates[[#This Row],[Stage C No Scale]]</f>
        <v>0</v>
      </c>
      <c r="X38" s="308">
        <f>LGIP1b_Park_UnitRates[[#This Row],[Grand Total]]</f>
        <v>1500000</v>
      </c>
    </row>
    <row r="39" spans="1:25">
      <c r="A39" s="302"/>
      <c r="B39" s="178" t="s">
        <v>4809</v>
      </c>
      <c r="C39" s="173" t="s">
        <v>4810</v>
      </c>
      <c r="D39" s="173"/>
      <c r="E39" s="173"/>
      <c r="F39" s="179"/>
      <c r="G39" s="179"/>
      <c r="H39" s="179"/>
      <c r="I39" s="179"/>
      <c r="J39" s="179"/>
      <c r="K39" s="179"/>
      <c r="L39" s="179"/>
      <c r="M39" s="179"/>
      <c r="N39" s="179">
        <v>1000000</v>
      </c>
      <c r="Q39" s="173" t="str">
        <f>LGIP1b_Park_UnitRates[[#This Row],[LGIP Code]]</f>
        <v>U3</v>
      </c>
      <c r="R39" s="173" t="s">
        <v>4806</v>
      </c>
      <c r="S39" s="190" t="str">
        <f t="shared" si="0"/>
        <v>U3-U</v>
      </c>
      <c r="T39" s="192"/>
      <c r="U39" s="190">
        <f>LGIP1b_Park_UnitRates[[#This Row],[Preliminary No Scale]]</f>
        <v>0</v>
      </c>
      <c r="V39" s="308"/>
      <c r="W39" s="308">
        <f>LGIP1b_Park_UnitRates[[#This Row],[Stage A No Scale]]+LGIP1b_Park_UnitRates[[#This Row],[Stage B No Scale]]+LGIP1b_Park_UnitRates[[#This Row],[Stage C No Scale]]</f>
        <v>0</v>
      </c>
      <c r="X39" s="308">
        <f>LGIP1b_Park_UnitRates[[#This Row],[Grand Total]]</f>
        <v>1000000</v>
      </c>
    </row>
    <row r="40" spans="1:25" s="155" customFormat="1">
      <c r="W40" s="298"/>
      <c r="X40" s="298"/>
      <c r="Y40" s="298"/>
    </row>
  </sheetData>
  <mergeCells count="4">
    <mergeCell ref="B2:J2"/>
    <mergeCell ref="B3:J3"/>
    <mergeCell ref="B4:J4"/>
    <mergeCell ref="C5:O5"/>
  </mergeCells>
  <phoneticPr fontId="37" type="noConversion"/>
  <pageMargins left="0.23622047244094491" right="0.23622047244094491" top="0.74803149606299213" bottom="0.74803149606299213" header="0.31496062992125984" footer="0.31496062992125984"/>
  <pageSetup paperSize="9" scale="59" pageOrder="overThenDown" orientation="landscape" r:id="rId1"/>
  <headerFooter>
    <oddFooter>&amp;L&amp;"Arial,Regular"&amp;10Schedule of Works Model - Parks Network - &amp;A
&amp;"Arial,Bold"&amp;K000000Effective 27th June 2025&amp;R&amp;"Arial,Regular"&amp;10Page &amp;P of &amp;N</oddFooter>
  </headerFooter>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DFEE-4AAB-411F-BE1E-80EC34C48D73}">
  <sheetPr codeName="Sheet4"/>
  <dimension ref="A1:BB255"/>
  <sheetViews>
    <sheetView zoomScale="70" zoomScaleNormal="70" workbookViewId="0">
      <selection activeCell="D8" sqref="D8:AB9"/>
    </sheetView>
  </sheetViews>
  <sheetFormatPr defaultColWidth="9" defaultRowHeight="13.5"/>
  <cols>
    <col min="1" max="1" width="9" style="155"/>
    <col min="2" max="2" width="30" style="155" bestFit="1" customWidth="1"/>
    <col min="3" max="3" width="12.75" style="155" bestFit="1" customWidth="1"/>
    <col min="4" max="4" width="14.5" style="155" bestFit="1" customWidth="1"/>
    <col min="5" max="5" width="11.5" style="155" bestFit="1" customWidth="1"/>
    <col min="6" max="6" width="144.25" style="155" bestFit="1" customWidth="1"/>
    <col min="7" max="7" width="9.25" style="155" bestFit="1" customWidth="1"/>
    <col min="8" max="8" width="11.5" style="155" bestFit="1" customWidth="1"/>
    <col min="9" max="9" width="12.25" style="425" bestFit="1" customWidth="1"/>
    <col min="10" max="10" width="11.5" style="426" bestFit="1" customWidth="1"/>
    <col min="11" max="11" width="11.5" style="155" bestFit="1" customWidth="1"/>
    <col min="12" max="12" width="15" style="155" bestFit="1" customWidth="1"/>
    <col min="13" max="14" width="14.25" style="155" customWidth="1"/>
    <col min="15" max="15" width="14.25" style="155" bestFit="1" customWidth="1"/>
    <col min="16" max="16" width="16.25" style="155" bestFit="1" customWidth="1"/>
    <col min="17" max="20" width="14.25" style="155" customWidth="1"/>
    <col min="21" max="21" width="14.58203125" style="155" bestFit="1" customWidth="1"/>
    <col min="22" max="22" width="11.5" style="155" bestFit="1" customWidth="1"/>
    <col min="23" max="23" width="9.25" style="155" bestFit="1" customWidth="1"/>
    <col min="24" max="24" width="18.5" style="155" bestFit="1" customWidth="1"/>
    <col min="25" max="25" width="13.75" style="155" bestFit="1" customWidth="1"/>
    <col min="26" max="26" width="13.75" style="427" bestFit="1" customWidth="1"/>
    <col min="27" max="27" width="14.58203125" style="155" bestFit="1" customWidth="1"/>
    <col min="28" max="28" width="11.5" style="155" bestFit="1" customWidth="1"/>
    <col min="29" max="31" width="11.5" style="428" bestFit="1" customWidth="1"/>
    <col min="32" max="32" width="16.25" style="428" bestFit="1" customWidth="1"/>
    <col min="33" max="33" width="13.75" style="428" bestFit="1" customWidth="1"/>
    <col min="34" max="34" width="16.25" style="428" bestFit="1" customWidth="1"/>
    <col min="35" max="35" width="16.25" style="427" bestFit="1" customWidth="1"/>
    <col min="36" max="36" width="18.25" style="427" bestFit="1" customWidth="1"/>
    <col min="37" max="37" width="22.08203125" style="427" bestFit="1" customWidth="1"/>
    <col min="38" max="38" width="20.75" style="427" bestFit="1" customWidth="1"/>
    <col min="39" max="42" width="6.58203125" style="155" customWidth="1"/>
    <col min="43" max="43" width="3.75" style="422" customWidth="1"/>
    <col min="44" max="48" width="9" style="422"/>
    <col min="49" max="49" width="3.75" style="422" customWidth="1"/>
    <col min="50" max="53" width="12.58203125" style="155" customWidth="1"/>
    <col min="54" max="54" width="15" style="155" bestFit="1" customWidth="1"/>
    <col min="55" max="16384" width="9" style="155"/>
  </cols>
  <sheetData>
    <row r="1" spans="1:54">
      <c r="A1" s="50"/>
      <c r="B1" s="50"/>
      <c r="C1" s="50"/>
      <c r="D1" s="50"/>
      <c r="E1" s="524"/>
      <c r="F1" s="524"/>
      <c r="G1" s="524"/>
      <c r="H1" s="524"/>
      <c r="I1" s="524"/>
      <c r="J1" s="524"/>
      <c r="K1" s="524"/>
      <c r="L1" s="524"/>
      <c r="M1" s="524"/>
      <c r="N1" s="524"/>
      <c r="O1" s="524"/>
      <c r="P1" s="524"/>
      <c r="Q1" s="524"/>
      <c r="R1" s="524"/>
      <c r="S1" s="524"/>
      <c r="T1" s="524"/>
      <c r="U1" s="524"/>
      <c r="V1" s="524"/>
      <c r="W1" s="524"/>
      <c r="X1" s="524"/>
      <c r="Y1" s="524"/>
      <c r="Z1" s="524"/>
      <c r="AA1" s="524"/>
      <c r="AB1" s="524"/>
      <c r="AC1" s="90"/>
      <c r="AD1" s="91"/>
      <c r="AE1" s="91"/>
      <c r="AF1" s="91"/>
      <c r="AG1" s="91"/>
      <c r="AH1" s="91"/>
      <c r="AI1" s="92"/>
      <c r="AJ1" s="92"/>
      <c r="AK1" s="92"/>
      <c r="AL1" s="92"/>
      <c r="AM1" s="50"/>
      <c r="AN1" s="50"/>
      <c r="AO1" s="50"/>
      <c r="AP1" s="50"/>
      <c r="AQ1" s="64"/>
      <c r="AR1" s="84"/>
      <c r="AS1" s="84"/>
      <c r="AT1" s="84"/>
      <c r="AU1" s="84"/>
      <c r="AV1" s="84"/>
      <c r="AW1" s="64"/>
      <c r="AX1" s="50"/>
      <c r="AY1" s="50"/>
      <c r="AZ1" s="50"/>
      <c r="BA1" s="50"/>
      <c r="BB1" s="50"/>
    </row>
    <row r="2" spans="1:54" ht="25">
      <c r="A2" s="50"/>
      <c r="B2" s="540" t="str">
        <f>'Navigation Pane'!B2</f>
        <v>Brisbane City Council</v>
      </c>
      <c r="C2" s="540"/>
      <c r="D2" s="540"/>
      <c r="E2" s="540"/>
      <c r="F2" s="540"/>
      <c r="G2" s="540"/>
      <c r="H2" s="540"/>
      <c r="I2" s="540"/>
      <c r="J2" s="540"/>
      <c r="K2" s="540"/>
      <c r="L2" s="540"/>
      <c r="M2" s="540"/>
      <c r="N2" s="540"/>
      <c r="O2" s="540"/>
      <c r="P2" s="188"/>
      <c r="Q2" s="188"/>
      <c r="R2" s="188"/>
      <c r="S2" s="188"/>
      <c r="T2" s="188"/>
      <c r="U2" s="50"/>
      <c r="V2" s="50"/>
      <c r="W2" s="50"/>
      <c r="X2" s="50"/>
      <c r="Y2" s="50"/>
      <c r="Z2" s="83"/>
      <c r="AA2" s="50"/>
      <c r="AB2" s="50"/>
      <c r="AC2" s="89"/>
      <c r="AD2" s="89"/>
      <c r="AE2" s="89"/>
      <c r="AF2" s="89"/>
      <c r="AG2" s="89"/>
      <c r="AH2" s="89"/>
      <c r="AI2" s="83"/>
      <c r="AJ2" s="83"/>
      <c r="AK2" s="83"/>
      <c r="AL2" s="83"/>
      <c r="AM2" s="50"/>
      <c r="AN2" s="50"/>
      <c r="AO2" s="50"/>
      <c r="AP2" s="50"/>
      <c r="AQ2" s="64"/>
      <c r="AR2" s="64"/>
      <c r="AS2" s="64"/>
      <c r="AT2" s="64"/>
      <c r="AU2" s="64"/>
      <c r="AV2" s="64"/>
      <c r="AW2" s="64"/>
      <c r="AX2" s="50"/>
      <c r="AY2" s="50"/>
      <c r="AZ2" s="50"/>
      <c r="BA2" s="50"/>
      <c r="BB2" s="50"/>
    </row>
    <row r="3" spans="1:54" ht="25.5" customHeight="1">
      <c r="A3" s="50"/>
      <c r="B3" s="540" t="s">
        <v>4811</v>
      </c>
      <c r="C3" s="540"/>
      <c r="D3" s="540"/>
      <c r="E3" s="540"/>
      <c r="F3" s="540"/>
      <c r="G3" s="540"/>
      <c r="H3" s="540"/>
      <c r="I3" s="540"/>
      <c r="J3" s="540"/>
      <c r="K3" s="540"/>
      <c r="L3" s="540"/>
      <c r="M3" s="540"/>
      <c r="N3" s="540"/>
      <c r="O3" s="540"/>
      <c r="P3" s="188"/>
      <c r="Q3" s="188"/>
      <c r="R3" s="188"/>
      <c r="S3" s="188"/>
      <c r="T3" s="188"/>
      <c r="U3" s="50"/>
      <c r="V3" s="50"/>
      <c r="W3" s="50"/>
      <c r="X3" s="50"/>
      <c r="Y3" s="50"/>
      <c r="Z3" s="83"/>
      <c r="AA3" s="50"/>
      <c r="AB3" s="50"/>
      <c r="AC3" s="89"/>
      <c r="AD3" s="89"/>
      <c r="AE3" s="89"/>
      <c r="AF3" s="89"/>
      <c r="AG3" s="89"/>
      <c r="AH3" s="89"/>
      <c r="AI3" s="83"/>
      <c r="AJ3" s="83"/>
      <c r="AK3" s="83"/>
      <c r="AL3" s="83"/>
      <c r="AM3" s="50"/>
      <c r="AN3" s="50"/>
      <c r="AO3" s="50"/>
      <c r="AP3" s="50"/>
      <c r="AQ3" s="64"/>
      <c r="AR3" s="64"/>
      <c r="AS3" s="64"/>
      <c r="AT3" s="64"/>
      <c r="AU3" s="64"/>
      <c r="AV3" s="64"/>
      <c r="AW3" s="64"/>
      <c r="AX3" s="50"/>
      <c r="AY3" s="50"/>
      <c r="AZ3" s="50"/>
      <c r="BA3" s="50"/>
      <c r="BB3" s="50"/>
    </row>
    <row r="4" spans="1:54">
      <c r="A4" s="50"/>
      <c r="B4" s="75" t="s">
        <v>4812</v>
      </c>
      <c r="C4" s="50"/>
      <c r="D4" s="50"/>
      <c r="E4" s="50"/>
      <c r="F4" s="50"/>
      <c r="G4" s="50"/>
      <c r="H4" s="50"/>
      <c r="I4" s="120"/>
      <c r="J4" s="74"/>
      <c r="K4" s="50"/>
      <c r="L4" s="50"/>
      <c r="M4" s="50"/>
      <c r="N4" s="50"/>
      <c r="O4" s="50"/>
      <c r="P4" s="50"/>
      <c r="Q4" s="50"/>
      <c r="R4" s="50"/>
      <c r="S4" s="50"/>
      <c r="T4" s="50"/>
      <c r="U4" s="50"/>
      <c r="V4" s="50"/>
      <c r="W4" s="50"/>
      <c r="X4" s="50"/>
      <c r="Y4" s="50"/>
      <c r="Z4" s="83"/>
      <c r="AA4" s="50"/>
      <c r="AB4" s="50"/>
      <c r="AC4" s="89"/>
      <c r="AD4" s="89"/>
      <c r="AE4" s="89"/>
      <c r="AF4" s="89"/>
      <c r="AG4" s="89"/>
      <c r="AH4" s="89"/>
      <c r="AI4" s="83"/>
      <c r="AJ4" s="83"/>
      <c r="AK4" s="83"/>
      <c r="AL4" s="83"/>
      <c r="AM4" s="50"/>
      <c r="AN4" s="50"/>
      <c r="AO4" s="50"/>
      <c r="AP4" s="50"/>
      <c r="AQ4" s="64"/>
      <c r="AR4" s="64"/>
      <c r="AS4" s="64"/>
      <c r="AT4" s="64"/>
      <c r="AU4" s="64"/>
      <c r="AV4" s="64"/>
      <c r="AW4" s="64"/>
      <c r="AX4" s="50"/>
      <c r="AY4" s="50"/>
      <c r="AZ4" s="50"/>
      <c r="BA4" s="50"/>
      <c r="BB4" s="50"/>
    </row>
    <row r="5" spans="1:54" ht="21" customHeight="1" thickBot="1">
      <c r="A5" s="50"/>
      <c r="B5" s="541" t="s">
        <v>4813</v>
      </c>
      <c r="C5" s="541"/>
      <c r="D5" s="541"/>
      <c r="E5" s="541"/>
      <c r="F5" s="541"/>
      <c r="G5" s="541"/>
      <c r="H5" s="541"/>
      <c r="I5" s="541"/>
      <c r="J5" s="541"/>
      <c r="K5" s="541"/>
      <c r="L5" s="541"/>
      <c r="M5" s="541"/>
      <c r="N5" s="541"/>
      <c r="O5" s="541"/>
      <c r="P5" s="189"/>
      <c r="Q5" s="189"/>
      <c r="R5" s="189"/>
      <c r="S5" s="189"/>
      <c r="T5" s="189"/>
      <c r="U5" s="50"/>
      <c r="V5" s="50"/>
      <c r="W5" s="50"/>
      <c r="X5" s="50"/>
      <c r="Y5" s="50"/>
      <c r="Z5" s="83"/>
      <c r="AA5" s="50"/>
      <c r="AB5" s="50"/>
      <c r="AC5" s="89"/>
      <c r="AD5" s="89"/>
      <c r="AE5" s="89"/>
      <c r="AF5" s="89"/>
      <c r="AG5" s="89"/>
      <c r="AH5" s="89"/>
      <c r="AI5" s="83"/>
      <c r="AJ5" s="83"/>
      <c r="AK5" s="83"/>
      <c r="AL5" s="83"/>
      <c r="AM5" s="50"/>
      <c r="AN5" s="50"/>
      <c r="AO5" s="50"/>
      <c r="AP5" s="50"/>
      <c r="AQ5" s="64"/>
      <c r="AR5" s="64"/>
      <c r="AS5" s="64"/>
      <c r="AT5" s="64"/>
      <c r="AU5" s="64"/>
      <c r="AV5" s="64"/>
      <c r="AW5" s="64"/>
      <c r="AX5" s="50"/>
      <c r="AY5" s="50"/>
      <c r="AZ5" s="50"/>
      <c r="BA5" s="50"/>
      <c r="BB5" s="50"/>
    </row>
    <row r="6" spans="1:54" ht="14" hidden="1" thickBot="1">
      <c r="A6" s="50"/>
      <c r="B6" s="50"/>
      <c r="C6" s="50"/>
      <c r="D6" s="50"/>
      <c r="E6" s="50"/>
      <c r="F6" s="50"/>
      <c r="G6" s="50"/>
      <c r="H6" s="50"/>
      <c r="I6" s="120"/>
      <c r="J6" s="74"/>
      <c r="K6" s="50"/>
      <c r="L6" s="50"/>
      <c r="M6" s="50"/>
      <c r="N6" s="50"/>
      <c r="O6" s="50"/>
      <c r="P6" s="50"/>
      <c r="Q6" s="50"/>
      <c r="R6" s="50"/>
      <c r="S6" s="50"/>
      <c r="T6" s="50"/>
      <c r="U6" s="50"/>
      <c r="V6" s="50"/>
      <c r="W6" s="50"/>
      <c r="X6" s="50"/>
      <c r="Y6" s="50"/>
      <c r="Z6" s="83"/>
      <c r="AA6" s="50"/>
      <c r="AB6" s="50"/>
      <c r="AC6" s="89"/>
      <c r="AD6" s="89"/>
      <c r="AE6" s="89"/>
      <c r="AF6" s="89"/>
      <c r="AG6" s="89"/>
      <c r="AH6" s="89"/>
      <c r="AI6" s="83"/>
      <c r="AJ6" s="83"/>
      <c r="AK6" s="83"/>
      <c r="AL6" s="83"/>
      <c r="AM6" s="50"/>
      <c r="AN6" s="50"/>
      <c r="AO6" s="50"/>
      <c r="AP6" s="50"/>
      <c r="AQ6" s="64"/>
      <c r="AR6" s="50"/>
      <c r="AS6" s="50"/>
      <c r="AT6" s="50"/>
      <c r="AU6" s="50"/>
      <c r="AV6" s="50"/>
      <c r="AW6" s="64"/>
      <c r="AX6" s="50"/>
      <c r="AY6" s="50"/>
      <c r="AZ6" s="50"/>
      <c r="BA6" s="50"/>
      <c r="BB6" s="50"/>
    </row>
    <row r="7" spans="1:54" ht="72.650000000000006" customHeight="1" thickBot="1">
      <c r="A7" s="50"/>
      <c r="B7" s="542" t="s">
        <v>4814</v>
      </c>
      <c r="C7" s="543"/>
      <c r="D7" s="543"/>
      <c r="E7" s="544" t="s">
        <v>4815</v>
      </c>
      <c r="F7" s="545"/>
      <c r="G7" s="545"/>
      <c r="H7" s="545"/>
      <c r="I7" s="545"/>
      <c r="J7" s="545"/>
      <c r="K7" s="545"/>
      <c r="L7" s="545"/>
      <c r="M7" s="545"/>
      <c r="N7" s="545"/>
      <c r="O7" s="545"/>
      <c r="P7" s="545"/>
      <c r="Q7" s="545"/>
      <c r="R7" s="545"/>
      <c r="S7" s="545"/>
      <c r="T7" s="545"/>
      <c r="U7" s="545"/>
      <c r="V7" s="545"/>
      <c r="W7" s="545"/>
      <c r="X7" s="545"/>
      <c r="Y7" s="545"/>
      <c r="Z7" s="545"/>
      <c r="AA7" s="545"/>
      <c r="AB7" s="546"/>
      <c r="AC7" s="89"/>
      <c r="AD7" s="89"/>
      <c r="AE7" s="89"/>
      <c r="AF7" s="89"/>
      <c r="AG7" s="89"/>
      <c r="AH7" s="89"/>
      <c r="AI7" s="83"/>
      <c r="AJ7" s="83"/>
      <c r="AK7" s="83"/>
      <c r="AL7" s="83"/>
      <c r="AM7" s="50"/>
      <c r="AN7" s="50"/>
      <c r="AO7" s="50"/>
      <c r="AP7" s="50"/>
      <c r="AQ7" s="64"/>
      <c r="AR7" s="64"/>
      <c r="AS7" s="64"/>
      <c r="AT7" s="64"/>
      <c r="AU7" s="64"/>
      <c r="AV7" s="64"/>
      <c r="AW7" s="64"/>
      <c r="AX7" s="50"/>
      <c r="AY7" s="50"/>
      <c r="AZ7" s="50"/>
      <c r="BA7" s="50"/>
      <c r="BB7" s="50"/>
    </row>
    <row r="8" spans="1:54" ht="14.15" customHeight="1" thickBot="1">
      <c r="A8" s="50"/>
      <c r="B8" s="50"/>
      <c r="C8" s="50"/>
      <c r="D8" s="50"/>
      <c r="E8" s="524"/>
      <c r="F8" s="524"/>
      <c r="G8" s="524"/>
      <c r="H8" s="524"/>
      <c r="I8" s="524"/>
      <c r="J8" s="524"/>
      <c r="K8" s="524"/>
      <c r="L8" s="524"/>
      <c r="M8" s="524"/>
      <c r="N8" s="524"/>
      <c r="O8" s="524"/>
      <c r="P8" s="524"/>
      <c r="Q8" s="524"/>
      <c r="R8" s="524"/>
      <c r="S8" s="524"/>
      <c r="T8" s="524"/>
      <c r="U8" s="524"/>
      <c r="V8" s="524"/>
      <c r="W8" s="524"/>
      <c r="X8" s="524"/>
      <c r="Y8" s="524"/>
      <c r="Z8" s="524"/>
      <c r="AA8" s="524"/>
      <c r="AB8" s="524"/>
      <c r="AC8" s="90"/>
      <c r="AD8" s="91"/>
      <c r="AE8" s="91"/>
      <c r="AF8" s="91"/>
      <c r="AG8" s="91"/>
      <c r="AH8" s="91"/>
      <c r="AI8" s="92"/>
      <c r="AJ8" s="92"/>
      <c r="AK8" s="92"/>
      <c r="AL8" s="92"/>
      <c r="AM8" s="50"/>
      <c r="AN8" s="50"/>
      <c r="AO8" s="50"/>
      <c r="AP8" s="50"/>
      <c r="AQ8" s="64"/>
      <c r="AR8" s="84"/>
      <c r="AS8" s="84"/>
      <c r="AT8" s="84"/>
      <c r="AU8" s="84"/>
      <c r="AV8" s="84"/>
      <c r="AW8" s="64"/>
      <c r="AX8" s="50"/>
      <c r="AY8" s="50"/>
      <c r="AZ8" s="50"/>
      <c r="BA8" s="50"/>
      <c r="BB8" s="50"/>
    </row>
    <row r="9" spans="1:54" ht="14.5" thickBot="1">
      <c r="A9" s="50"/>
      <c r="B9" s="530" t="s">
        <v>71</v>
      </c>
      <c r="C9" s="531"/>
      <c r="D9" s="420" t="s">
        <v>72</v>
      </c>
      <c r="E9" s="50"/>
      <c r="F9" s="50"/>
      <c r="G9" s="50"/>
      <c r="H9" s="50"/>
      <c r="I9" s="120"/>
      <c r="J9" s="74"/>
      <c r="K9" s="50"/>
      <c r="L9" s="50"/>
      <c r="M9" s="50"/>
      <c r="N9" s="50"/>
      <c r="O9" s="50"/>
      <c r="P9" s="50"/>
      <c r="Q9" s="50"/>
      <c r="R9" s="50"/>
      <c r="S9" s="50"/>
      <c r="T9" s="50"/>
      <c r="U9" s="50"/>
      <c r="V9" s="50"/>
      <c r="W9" s="50"/>
      <c r="X9" s="50"/>
      <c r="Y9" s="50"/>
      <c r="Z9" s="83"/>
      <c r="AA9" s="50"/>
      <c r="AB9" s="50"/>
      <c r="AC9" s="89"/>
      <c r="AD9" s="89"/>
      <c r="AE9" s="89"/>
      <c r="AF9" s="89"/>
      <c r="AG9" s="89"/>
      <c r="AH9" s="89"/>
      <c r="AI9" s="83"/>
      <c r="AJ9" s="83"/>
      <c r="AK9" s="83"/>
      <c r="AL9" s="83"/>
      <c r="AM9" s="50"/>
      <c r="AN9" s="50"/>
      <c r="AO9" s="50"/>
      <c r="AP9" s="50"/>
      <c r="AQ9" s="64"/>
      <c r="AR9" s="64"/>
      <c r="AS9" s="64"/>
      <c r="AT9" s="64"/>
      <c r="AU9" s="64"/>
      <c r="AV9" s="64"/>
      <c r="AW9" s="64"/>
      <c r="AX9" s="50"/>
      <c r="AY9" s="50"/>
      <c r="AZ9" s="50"/>
      <c r="BA9" s="50"/>
      <c r="BB9" s="50"/>
    </row>
    <row r="10" spans="1:54" ht="14" thickBot="1">
      <c r="A10" s="50"/>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64"/>
      <c r="AR10" s="64"/>
      <c r="AS10" s="64"/>
      <c r="AT10" s="64"/>
      <c r="AU10" s="64"/>
      <c r="AV10" s="64"/>
      <c r="AW10" s="64"/>
      <c r="AX10" s="50"/>
      <c r="AY10" s="50"/>
      <c r="AZ10" s="50"/>
      <c r="BA10" s="50"/>
      <c r="BB10" s="50"/>
    </row>
    <row r="11" spans="1:54" ht="14.5" thickBot="1">
      <c r="A11" s="50"/>
      <c r="B11" s="100"/>
      <c r="C11" s="101"/>
      <c r="D11" s="101"/>
      <c r="E11" s="101"/>
      <c r="F11" s="101"/>
      <c r="G11" s="101"/>
      <c r="H11" s="101"/>
      <c r="I11" s="121" t="s">
        <v>73</v>
      </c>
      <c r="J11" s="118"/>
      <c r="K11" s="101"/>
      <c r="L11" s="101"/>
      <c r="M11" s="101"/>
      <c r="N11" s="101"/>
      <c r="O11" s="101"/>
      <c r="P11" s="101"/>
      <c r="Q11" s="101"/>
      <c r="R11" s="101"/>
      <c r="S11" s="101"/>
      <c r="T11" s="101"/>
      <c r="U11" s="101"/>
      <c r="V11" s="101"/>
      <c r="W11" s="101"/>
      <c r="X11" s="101"/>
      <c r="Y11" s="101"/>
      <c r="Z11" s="102"/>
      <c r="AA11" s="101"/>
      <c r="AB11" s="101"/>
      <c r="AC11" s="103"/>
      <c r="AD11" s="103"/>
      <c r="AE11" s="103"/>
      <c r="AF11" s="103"/>
      <c r="AG11" s="103"/>
      <c r="AH11" s="103"/>
      <c r="AI11" s="102"/>
      <c r="AJ11" s="102"/>
      <c r="AK11" s="104"/>
      <c r="AL11" s="102"/>
      <c r="AM11" s="532" t="s">
        <v>74</v>
      </c>
      <c r="AN11" s="533"/>
      <c r="AO11" s="533"/>
      <c r="AP11" s="534"/>
      <c r="AQ11" s="62"/>
      <c r="AR11" s="105"/>
      <c r="AS11" s="106" t="s">
        <v>75</v>
      </c>
      <c r="AT11" s="106"/>
      <c r="AU11" s="106"/>
      <c r="AV11" s="107"/>
      <c r="AW11" s="62"/>
      <c r="AX11" s="108"/>
      <c r="AY11" s="101" t="s">
        <v>76</v>
      </c>
      <c r="AZ11" s="101"/>
      <c r="BA11" s="101"/>
      <c r="BB11" s="109"/>
    </row>
    <row r="12" spans="1:54" ht="15.75" customHeight="1" thickBot="1">
      <c r="A12" s="50"/>
      <c r="B12" s="535" t="s">
        <v>77</v>
      </c>
      <c r="C12" s="518"/>
      <c r="D12" s="518"/>
      <c r="E12" s="518"/>
      <c r="F12" s="518"/>
      <c r="G12" s="535" t="s">
        <v>78</v>
      </c>
      <c r="H12" s="518"/>
      <c r="I12" s="519"/>
      <c r="J12" s="518"/>
      <c r="K12" s="518"/>
      <c r="L12" s="519"/>
      <c r="M12" s="535" t="s">
        <v>4816</v>
      </c>
      <c r="N12" s="518"/>
      <c r="O12" s="518"/>
      <c r="P12" s="518"/>
      <c r="Q12" s="518"/>
      <c r="R12" s="518"/>
      <c r="S12" s="518"/>
      <c r="T12" s="519"/>
      <c r="U12" s="518" t="s">
        <v>4817</v>
      </c>
      <c r="V12" s="518"/>
      <c r="W12" s="518"/>
      <c r="X12" s="518"/>
      <c r="Y12" s="518"/>
      <c r="Z12" s="518"/>
      <c r="AA12" s="519"/>
      <c r="AB12" s="527" t="s">
        <v>80</v>
      </c>
      <c r="AC12" s="528"/>
      <c r="AD12" s="528"/>
      <c r="AE12" s="528"/>
      <c r="AF12" s="528"/>
      <c r="AG12" s="528"/>
      <c r="AH12" s="528"/>
      <c r="AI12" s="528"/>
      <c r="AJ12" s="528"/>
      <c r="AK12" s="528"/>
      <c r="AL12" s="529"/>
      <c r="AM12" s="536" t="str">
        <f>'Catchment Demand - Parks'!$C8</f>
        <v>East</v>
      </c>
      <c r="AN12" s="538" t="str">
        <f>'Catchment Demand - Parks'!$C9</f>
        <v>North</v>
      </c>
      <c r="AO12" s="538" t="str">
        <f>'Catchment Demand - Parks'!$C10</f>
        <v>South</v>
      </c>
      <c r="AP12" s="525" t="str">
        <f>'Catchment Demand - Parks'!$C11</f>
        <v>West</v>
      </c>
      <c r="AQ12" s="62"/>
      <c r="AR12" s="522" t="str">
        <f>AM12</f>
        <v>East</v>
      </c>
      <c r="AS12" s="520" t="str">
        <f>AN12</f>
        <v>North</v>
      </c>
      <c r="AT12" s="520" t="str">
        <f>AO12</f>
        <v>South</v>
      </c>
      <c r="AU12" s="520" t="str">
        <f>AP12</f>
        <v>West</v>
      </c>
      <c r="AV12" s="522" t="s">
        <v>81</v>
      </c>
      <c r="AW12" s="62"/>
      <c r="AX12" s="516" t="str">
        <f>AM12</f>
        <v>East</v>
      </c>
      <c r="AY12" s="516" t="str">
        <f>AN12</f>
        <v>North</v>
      </c>
      <c r="AZ12" s="516" t="str">
        <f>AO12</f>
        <v>South</v>
      </c>
      <c r="BA12" s="516" t="str">
        <f>AP12</f>
        <v>West</v>
      </c>
      <c r="BB12" s="516" t="s">
        <v>81</v>
      </c>
    </row>
    <row r="13" spans="1:54" ht="95.25" customHeight="1" thickBot="1">
      <c r="A13" s="50"/>
      <c r="B13" s="313" t="s">
        <v>82</v>
      </c>
      <c r="C13" s="313" t="s">
        <v>83</v>
      </c>
      <c r="D13" s="313" t="s">
        <v>4818</v>
      </c>
      <c r="E13" s="313" t="s">
        <v>85</v>
      </c>
      <c r="F13" s="313" t="s">
        <v>86</v>
      </c>
      <c r="G13" s="313" t="s">
        <v>4819</v>
      </c>
      <c r="H13" s="313" t="s">
        <v>4820</v>
      </c>
      <c r="I13" s="314" t="s">
        <v>4821</v>
      </c>
      <c r="J13" s="315" t="s">
        <v>4822</v>
      </c>
      <c r="K13" s="316" t="s">
        <v>92</v>
      </c>
      <c r="L13" s="316" t="s">
        <v>93</v>
      </c>
      <c r="M13" s="317" t="s">
        <v>4823</v>
      </c>
      <c r="N13" s="318" t="s">
        <v>4749</v>
      </c>
      <c r="O13" s="318" t="s">
        <v>4824</v>
      </c>
      <c r="P13" s="318" t="s">
        <v>4825</v>
      </c>
      <c r="Q13" s="318" t="s">
        <v>4826</v>
      </c>
      <c r="R13" s="318" t="s">
        <v>4827</v>
      </c>
      <c r="S13" s="318" t="s">
        <v>4828</v>
      </c>
      <c r="T13" s="319" t="s">
        <v>4740</v>
      </c>
      <c r="U13" s="320" t="s">
        <v>4829</v>
      </c>
      <c r="V13" s="321" t="s">
        <v>94</v>
      </c>
      <c r="W13" s="313" t="s">
        <v>4830</v>
      </c>
      <c r="X13" s="322" t="s">
        <v>4831</v>
      </c>
      <c r="Y13" s="323" t="s">
        <v>4832</v>
      </c>
      <c r="Z13" s="324" t="s">
        <v>4833</v>
      </c>
      <c r="AA13" s="325" t="s">
        <v>90</v>
      </c>
      <c r="AB13" s="321" t="s">
        <v>4834</v>
      </c>
      <c r="AC13" s="326" t="s">
        <v>4835</v>
      </c>
      <c r="AD13" s="326" t="s">
        <v>4836</v>
      </c>
      <c r="AE13" s="326" t="s">
        <v>4837</v>
      </c>
      <c r="AF13" s="326" t="s">
        <v>4838</v>
      </c>
      <c r="AG13" s="326" t="s">
        <v>4839</v>
      </c>
      <c r="AH13" s="326" t="s">
        <v>4840</v>
      </c>
      <c r="AI13" s="327" t="s">
        <v>4841</v>
      </c>
      <c r="AJ13" s="327" t="s">
        <v>4842</v>
      </c>
      <c r="AK13" s="327" t="s">
        <v>4843</v>
      </c>
      <c r="AL13" s="328" t="s">
        <v>4844</v>
      </c>
      <c r="AM13" s="537"/>
      <c r="AN13" s="539"/>
      <c r="AO13" s="539"/>
      <c r="AP13" s="526"/>
      <c r="AQ13" s="62"/>
      <c r="AR13" s="523"/>
      <c r="AS13" s="521"/>
      <c r="AT13" s="521"/>
      <c r="AU13" s="521"/>
      <c r="AV13" s="523"/>
      <c r="AW13" s="62"/>
      <c r="AX13" s="517"/>
      <c r="AY13" s="517"/>
      <c r="AZ13" s="517"/>
      <c r="BA13" s="517"/>
      <c r="BB13" s="517"/>
    </row>
    <row r="14" spans="1:54" s="424" customFormat="1" ht="27" thickBot="1">
      <c r="A14" s="51"/>
      <c r="B14" s="110" t="s">
        <v>96</v>
      </c>
      <c r="C14" s="111" t="s">
        <v>97</v>
      </c>
      <c r="D14" s="111" t="s">
        <v>98</v>
      </c>
      <c r="E14" s="111"/>
      <c r="F14" s="111"/>
      <c r="G14" s="110"/>
      <c r="H14" s="114"/>
      <c r="I14" s="224"/>
      <c r="J14" s="119"/>
      <c r="K14" s="112"/>
      <c r="L14" s="112"/>
      <c r="M14" s="113" t="s">
        <v>4845</v>
      </c>
      <c r="N14" s="113" t="s">
        <v>4845</v>
      </c>
      <c r="O14" s="113" t="s">
        <v>4845</v>
      </c>
      <c r="P14" s="113" t="s">
        <v>4845</v>
      </c>
      <c r="Q14" s="113" t="s">
        <v>4845</v>
      </c>
      <c r="R14" s="113" t="s">
        <v>4845</v>
      </c>
      <c r="S14" s="113" t="s">
        <v>4845</v>
      </c>
      <c r="T14" s="113" t="s">
        <v>4845</v>
      </c>
      <c r="U14" s="207"/>
      <c r="V14" s="114"/>
      <c r="W14" s="112"/>
      <c r="X14" s="193"/>
      <c r="Y14" s="111"/>
      <c r="Z14" s="115"/>
      <c r="AA14" s="254"/>
      <c r="AB14" s="114"/>
      <c r="AC14" s="116"/>
      <c r="AD14" s="116"/>
      <c r="AE14" s="272"/>
      <c r="AF14" s="272"/>
      <c r="AG14" s="272"/>
      <c r="AH14" s="272"/>
      <c r="AI14" s="115"/>
      <c r="AJ14" s="115" t="s">
        <v>4846</v>
      </c>
      <c r="AK14" s="115" t="s">
        <v>4847</v>
      </c>
      <c r="AL14" s="115"/>
      <c r="AM14" s="412"/>
      <c r="AN14" s="413"/>
      <c r="AO14" s="413"/>
      <c r="AP14" s="414"/>
      <c r="AQ14" s="62"/>
      <c r="AR14" s="117">
        <v>1</v>
      </c>
      <c r="AS14" s="117">
        <v>1</v>
      </c>
      <c r="AT14" s="117">
        <v>1</v>
      </c>
      <c r="AU14" s="117">
        <v>1</v>
      </c>
      <c r="AV14" s="117"/>
      <c r="AW14" s="62"/>
      <c r="AX14" s="270">
        <f>SUM(AX15:AX255)</f>
        <v>204960889</v>
      </c>
      <c r="AY14" s="270">
        <f>SUM(AY15:AY255)</f>
        <v>166195057</v>
      </c>
      <c r="AZ14" s="270">
        <f>SUM(AZ15:AZ255)</f>
        <v>212401486</v>
      </c>
      <c r="BA14" s="270">
        <f>SUM(BA15:BA255)</f>
        <v>168906022</v>
      </c>
      <c r="BB14" s="270">
        <f>SUM(BB15:BB255)</f>
        <v>752463454</v>
      </c>
    </row>
    <row r="15" spans="1:54">
      <c r="A15" s="50"/>
      <c r="B15" s="208" t="s">
        <v>4848</v>
      </c>
      <c r="C15" s="209" t="s">
        <v>4849</v>
      </c>
      <c r="D15" s="209" t="s">
        <v>106</v>
      </c>
      <c r="E15" s="209" t="s">
        <v>102</v>
      </c>
      <c r="F15" s="209" t="s">
        <v>4850</v>
      </c>
      <c r="G15" s="186" t="str" cm="1">
        <f t="array" ref="G15">_xlfn.IFS(MID(C15,5,1)="U",MID(C15,5,2),LEN(C15)&gt;10,MID(C15,5,3)&amp;"-"&amp;LEFT(D15,1),LEN(C15)&lt;=10,MID(C15,5,2)&amp;"-"&amp;LEFT(D15,1))</f>
        <v>U1</v>
      </c>
      <c r="H15" s="187">
        <f>IFERROR(INDEX(LGIP1b_Park_UnitRates[],MATCH(G15,LGIP1b_Park_UnitRates[LGIP Code],0),3),"")</f>
        <v>0</v>
      </c>
      <c r="I15" s="295">
        <f>IFERROR(MIN(J15/H15,INDEX(LGIP1b_Park_UnitRates[],MATCH(FutureTrunkParks6[[#This Row],[LGIP Code (*)]], LGIP1b_Park_UnitRates[LGIP Code], 0),4)),1)</f>
        <v>1</v>
      </c>
      <c r="J15" s="214">
        <v>204300</v>
      </c>
      <c r="K15" s="85">
        <f>L15/J15</f>
        <v>0</v>
      </c>
      <c r="L15" s="216">
        <v>0</v>
      </c>
      <c r="M15" s="221" t="str">
        <f>_xlfn.XLOOKUP(FutureTrunkParks6[[#This Row],[LGIP Code (*)]],LGIP1b_Parks_UnitRates_Summary[LGIP Code],LGIP1b_Parks_UnitRates_Summary[Stages],,0)</f>
        <v>U</v>
      </c>
      <c r="N15" s="221" t="str">
        <f>_xlfn.XLOOKUP(FutureTrunkParks6[[#This Row],[LGIP Code (*)]],LGIP1b_Parks_UnitRates_Summary[LGIP Code],LGIP1b_Parks_UnitRates_Summary[Costing Code],,0)</f>
        <v>U1-U</v>
      </c>
      <c r="O15" s="221">
        <f>_xlfn.XLOOKUP(FutureTrunkParks6[[#This Row],[Costing Code]],LGIP1b_Parks_UnitRates_Summary[Costing Code],LGIP1b_Parks_UnitRates_Summary[Scaled component],,0)</f>
        <v>0</v>
      </c>
      <c r="P15" s="221">
        <f>FutureTrunkParks6[[#This Row],[Unit Rate (Scale)]]*FutureTrunkParks6[[#This Row],[Scaling factor (*)]]</f>
        <v>0</v>
      </c>
      <c r="Q15" s="221">
        <f>_xlfn.XLOOKUP(FutureTrunkParks6[[#This Row],[Costing Code]],LGIP1b_Parks_UnitRates_Summary[Costing Code],LGIP1b_Parks_UnitRates_Summary[Not scaled component],,0)</f>
        <v>0</v>
      </c>
      <c r="R15" s="223">
        <f>_xlfn.XLOOKUP(FutureTrunkParks6[[#This Row],[Costing Code]],LGIP1b_Parks_UnitRates_Summary[Costing Code],LGIP1b_Parks_UnitRates_Summary[Preliminary Scale],,0)</f>
        <v>0</v>
      </c>
      <c r="S15" s="221">
        <f>((FutureTrunkParks6[[#This Row],[Costs with Scaling Factor Applied]]+FutureTrunkParks6[[#This Row],[Unit Rate (No Scale)]])*FutureTrunkParks6[[#This Row],[Preliminary Scale %]])</f>
        <v>0</v>
      </c>
      <c r="T15" s="221">
        <f>_xlfn.XLOOKUP(FutureTrunkParks6[[#This Row],[Costing Code]],LGIP1b_Parks_UnitRates_Summary[Costing Code],LGIP1b_Parks_UnitRates_Summary[Preliminary No Scale],,0)</f>
        <v>0</v>
      </c>
      <c r="U1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5" s="217">
        <v>2021</v>
      </c>
      <c r="W15" s="217">
        <v>1</v>
      </c>
      <c r="X15" s="221">
        <f>ROUND(FutureTrunkParks6[[#This Row],[Direct Construction Cost]]*23%,0)</f>
        <v>460000</v>
      </c>
      <c r="Y15" s="294">
        <f t="shared" ref="Y15:Y77" si="0">IF(AB15="","",IF(AB15&lt;=YEAR+5,0.075,IF(AND(AB15&gt;YEAR+5,AB15&lt;=YEAR+10),0.15,IF(AND(AB15&gt;YEAR+10,AB15&lt;=YEAR+20),0.2,IF(AB15&gt;YEAR+20,0.25,"")))))</f>
        <v>0.15</v>
      </c>
      <c r="Z15" s="194">
        <f>ROUND((FutureTrunkParks6[[#This Row],[Direct Construction Cost]]+FutureTrunkParks6[[#This Row],[Project Owners Cost (23% Direct Construction Cost)($)]])*FutureTrunkParks6[[#This Row],[Multiplier]]*FutureTrunkParks6[[#This Row],[Construction Contingency Rate %]],0)</f>
        <v>369000</v>
      </c>
      <c r="AA15" s="195">
        <f>ROUND(FutureTrunkParks6[[#This Row],[Direct Construction Cost]]+FutureTrunkParks6[[#This Row],[Project Owners Cost (23% Direct Construction Cost)($)]]+FutureTrunkParks6[[#This Row],[Construction Contingency Cost ($)]],0)</f>
        <v>2829000</v>
      </c>
      <c r="AB15" s="218">
        <v>2029</v>
      </c>
      <c r="AC15" s="196">
        <f t="shared" ref="AC15:AC77" si="1">Landind</f>
        <v>2.0111853187589457E-2</v>
      </c>
      <c r="AD15" s="196">
        <f t="shared" ref="AD15:AD77" si="2">PPI</f>
        <v>1.8204777291069174E-2</v>
      </c>
      <c r="AE15" s="273">
        <f>VLOOKUP(FutureTrunkParks6[[#This Row],[Service Catchment]],'Catchment Demand - Parks'!$C$8:$M$11,11)</f>
        <v>0.20307557840172039</v>
      </c>
      <c r="AF15" s="273">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3.0799139021989833E-2</v>
      </c>
      <c r="AG15" s="273">
        <f>IF(AND(FutureTrunkParks6[[#This Row],[Spare Capacity (%)]]&gt;30%,FutureTrunkParks6[[#This Row],[Share of the total Cost with the same year of provision %]]&gt;20%),1-FutureTrunkParks6[[#This Row],[Spare Capacity (%)]],1)</f>
        <v>1</v>
      </c>
      <c r="AH15" s="273">
        <f>IF(FutureTrunkParks6[[#This Row],[Terminal Value Analysis]]&lt;0,0,FutureTrunkParks6[[#This Row],[Terminal Value Analysis]])</f>
        <v>1</v>
      </c>
      <c r="AI15" s="197">
        <f t="shared" ref="AI15:AI77" si="3">ROUND(AA15+L15,0)</f>
        <v>2829000</v>
      </c>
      <c r="AJ15" s="199">
        <f t="shared" ref="AJ15:AJ77" si="4">ROUND(AA15*(1+AD15)^(AB15-YEAR)+L15*(1+AC15)^(AB15-YEAR),0)</f>
        <v>3268240</v>
      </c>
      <c r="AK15" s="201">
        <f t="shared" ref="AK15:AK77" si="5">ROUND(AJ15*(1/(1+WACC))^(AB15-YEAR),0)</f>
        <v>2064516</v>
      </c>
      <c r="AL15" s="275">
        <f>ROUND(FutureTrunkParks6[[#This Row],[Net Present Value of Establishment Cost]]*FutureTrunkParks6[[#This Row],[Terminal Value Adjustment (%)]],0)</f>
        <v>2064516</v>
      </c>
      <c r="AM15" s="271" t="str" cm="1">
        <f t="array" ref="AM15">_xlfn.IFS(FutureTrunkParks6[[#This Row],[Hierarchy/Name]]&lt;&gt;"Local","y",AM$12=FutureTrunkParks6[[#This Row],[Service Catchment]], "y", FutureTrunkParks6[[#This Row],[Hierarchy/Name]]="Local", "")</f>
        <v>y</v>
      </c>
      <c r="AN15" s="271" t="str" cm="1">
        <f t="array" ref="AN15">_xlfn.IFS(FutureTrunkParks6[[#This Row],[Hierarchy/Name]]&lt;&gt;"Local","y",AN$12=FutureTrunkParks6[[#This Row],[Service Catchment]], "y", FutureTrunkParks6[[#This Row],[Hierarchy/Name]]="Local", "")</f>
        <v>y</v>
      </c>
      <c r="AO15" s="271" t="str" cm="1">
        <f t="array" ref="AO15">_xlfn.IFS(FutureTrunkParks6[[#This Row],[Hierarchy/Name]]&lt;&gt;"Local","y",AO$12=FutureTrunkParks6[[#This Row],[Service Catchment]], "y", FutureTrunkParks6[[#This Row],[Hierarchy/Name]]="Local", "")</f>
        <v>y</v>
      </c>
      <c r="AP15" s="271" t="str" cm="1">
        <f t="array" ref="AP15">_xlfn.IFS(FutureTrunkParks6[[#This Row],[Hierarchy/Name]]&lt;&gt;"Local","y",AP$12=FutureTrunkParks6[[#This Row],[Service Catchment]], "y", FutureTrunkParks6[[#This Row],[Hierarchy/Name]]="Local", "")</f>
        <v>y</v>
      </c>
      <c r="AQ15" s="64"/>
      <c r="AR15" s="93">
        <f>IF(FutureTrunkParks6[[#This Row],[Hierarchy/Name]]&lt;&gt;"Local",0.25,IF(AM15="y",1,""))</f>
        <v>0.25</v>
      </c>
      <c r="AS15" s="93">
        <f>IF(FutureTrunkParks6[[#This Row],[Hierarchy/Name]]&lt;&gt;"Local",0.25,IF(AN15="y",1,""))</f>
        <v>0.25</v>
      </c>
      <c r="AT15" s="93">
        <f>IF(FutureTrunkParks6[[#This Row],[Hierarchy/Name]]&lt;&gt;"Local",0.25,IF(AO15="y",1,""))</f>
        <v>0.25</v>
      </c>
      <c r="AU15" s="93">
        <f>IF(FutureTrunkParks6[[#This Row],[Hierarchy/Name]]&lt;&gt;"Local",0.25,IF(AP15="y",1,""))</f>
        <v>0.25</v>
      </c>
      <c r="AV15" s="94">
        <f t="shared" ref="AV15:AV77" si="6">SUM(AR15:AU15)</f>
        <v>1</v>
      </c>
      <c r="AW15" s="64"/>
      <c r="AX15" s="265">
        <f t="shared" ref="AX15:AX77" si="7">IF(AR15="","",(AR15/$AV15)*$AK15)</f>
        <v>516129</v>
      </c>
      <c r="AY15" s="266">
        <f t="shared" ref="AY15:AY77" si="8">IF(AS15="","",(AS15/$AV15)*$AK15)</f>
        <v>516129</v>
      </c>
      <c r="AZ15" s="266">
        <f t="shared" ref="AZ15:AZ77" si="9">IF(AT15="","",(AT15/$AV15)*$AK15)</f>
        <v>516129</v>
      </c>
      <c r="BA15" s="267">
        <f t="shared" ref="BA15:BA77" si="10">IF(AU15="","",(AU15/$AV15)*$AK15)</f>
        <v>516129</v>
      </c>
      <c r="BB15" s="252">
        <f t="shared" ref="BB15:BB77" si="11">SUM(AX15:BA15)</f>
        <v>2064516</v>
      </c>
    </row>
    <row r="16" spans="1:54">
      <c r="A16" s="50"/>
      <c r="B16" s="210" t="s">
        <v>4851</v>
      </c>
      <c r="C16" s="211" t="s">
        <v>4852</v>
      </c>
      <c r="D16" s="211" t="s">
        <v>111</v>
      </c>
      <c r="E16" s="211" t="s">
        <v>102</v>
      </c>
      <c r="F16" s="211" t="s">
        <v>4853</v>
      </c>
      <c r="G16" s="186" t="str" cm="1">
        <f t="array" ref="G16">_xlfn.IFS(MID(C16,5,1)="U",MID(C16,5,2),LEN(C16)&gt;10,MID(C16,5,3)&amp;"-"&amp;LEFT(D16,1),LEN(C16)&lt;=10,MID(C16,5,2)&amp;"-"&amp;LEFT(D16,1))</f>
        <v>A1-L</v>
      </c>
      <c r="H16" s="187">
        <f>IFERROR(INDEX(LGIP1b_Park_UnitRates[],MATCH(G16,LGIP1b_Park_UnitRates[LGIP Code],0),3),"")</f>
        <v>8000</v>
      </c>
      <c r="I16" s="295">
        <f>IFERROR(MIN(J16/H16,INDEX(LGIP1b_Park_UnitRates[],MATCH(FutureTrunkParks6[[#This Row],[LGIP Code (*)]], LGIP1b_Park_UnitRates[LGIP Code], 0),4)),1)</f>
        <v>0.25</v>
      </c>
      <c r="J16" s="215">
        <v>2000</v>
      </c>
      <c r="K16" s="85">
        <f t="shared" ref="K16:K78" si="12">L16/J16</f>
        <v>68</v>
      </c>
      <c r="L16" s="216">
        <v>136000</v>
      </c>
      <c r="M16" s="221" t="str">
        <f>_xlfn.XLOOKUP(FutureTrunkParks6[[#This Row],[LGIP Code (*)]],LGIP1b_Parks_UnitRates_Summary[LGIP Code],LGIP1b_Parks_UnitRates_Summary[Stages],,0)</f>
        <v>A&amp;B</v>
      </c>
      <c r="N16" s="221" t="str">
        <f>_xlfn.XLOOKUP(FutureTrunkParks6[[#This Row],[LGIP Code (*)]],LGIP1b_Parks_UnitRates_Summary[LGIP Code],LGIP1b_Parks_UnitRates_Summary[Costing Code],,0)</f>
        <v>A1-L-A&amp;B</v>
      </c>
      <c r="O16" s="221">
        <f>_xlfn.XLOOKUP(FutureTrunkParks6[[#This Row],[Costing Code]],LGIP1b_Parks_UnitRates_Summary[Costing Code],LGIP1b_Parks_UnitRates_Summary[Scaled component],,0)</f>
        <v>295709.98100599996</v>
      </c>
      <c r="P16" s="221">
        <f>FutureTrunkParks6[[#This Row],[Unit Rate (Scale)]]*FutureTrunkParks6[[#This Row],[Scaling factor (*)]]</f>
        <v>73927.49525149999</v>
      </c>
      <c r="Q16" s="221">
        <f>_xlfn.XLOOKUP(FutureTrunkParks6[[#This Row],[Costing Code]],LGIP1b_Parks_UnitRates_Summary[Costing Code],LGIP1b_Parks_UnitRates_Summary[Not scaled component],,0)</f>
        <v>417974.52457963559</v>
      </c>
      <c r="R16" s="223">
        <f>_xlfn.XLOOKUP(FutureTrunkParks6[[#This Row],[Costing Code]],LGIP1b_Parks_UnitRates_Summary[Costing Code],LGIP1b_Parks_UnitRates_Summary[Preliminary Scale],,0)</f>
        <v>0.23125000000000001</v>
      </c>
      <c r="S16" s="221">
        <f>((FutureTrunkParks6[[#This Row],[Costs with Scaling Factor Applied]]+FutureTrunkParks6[[#This Row],[Unit Rate (No Scale)]])*FutureTrunkParks6[[#This Row],[Preliminary Scale %]])</f>
        <v>113752.34208595011</v>
      </c>
      <c r="T16" s="221">
        <f>_xlfn.XLOOKUP(FutureTrunkParks6[[#This Row],[Costing Code]],LGIP1b_Parks_UnitRates_Summary[Costing Code],LGIP1b_Parks_UnitRates_Summary[Preliminary No Scale],,0)</f>
        <v>3750</v>
      </c>
      <c r="U1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609404</v>
      </c>
      <c r="V16" s="211">
        <v>2021</v>
      </c>
      <c r="W16" s="211">
        <v>1</v>
      </c>
      <c r="X16" s="221">
        <f>ROUND(FutureTrunkParks6[[#This Row],[Direct Construction Cost]]*23%,0)</f>
        <v>140163</v>
      </c>
      <c r="Y16" s="294">
        <f t="shared" si="0"/>
        <v>0.15</v>
      </c>
      <c r="Z16" s="194">
        <f>ROUND((FutureTrunkParks6[[#This Row],[Direct Construction Cost]]+FutureTrunkParks6[[#This Row],[Project Owners Cost (23% Direct Construction Cost)($)]])*FutureTrunkParks6[[#This Row],[Multiplier]]*FutureTrunkParks6[[#This Row],[Construction Contingency Rate %]],0)</f>
        <v>112435</v>
      </c>
      <c r="AA16" s="195">
        <f>ROUND(FutureTrunkParks6[[#This Row],[Direct Construction Cost]]+FutureTrunkParks6[[#This Row],[Project Owners Cost (23% Direct Construction Cost)($)]]+FutureTrunkParks6[[#This Row],[Construction Contingency Cost ($)]],0)</f>
        <v>862002</v>
      </c>
      <c r="AB16" s="219">
        <v>2029</v>
      </c>
      <c r="AC16" s="196">
        <f t="shared" si="1"/>
        <v>2.0111853187589457E-2</v>
      </c>
      <c r="AD16" s="196">
        <f t="shared" si="2"/>
        <v>1.8204777291069174E-2</v>
      </c>
      <c r="AE16" s="274">
        <f>VLOOKUP(FutureTrunkParks6[[#This Row],[Service Catchment]],'Catchment Demand - Parks'!$C$8:$M$11,11)</f>
        <v>0.20307557840172039</v>
      </c>
      <c r="AF1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9.3845597155296154E-3</v>
      </c>
      <c r="AG16" s="274">
        <f>IF(AND(FutureTrunkParks6[[#This Row],[Spare Capacity (%)]]&gt;30%,FutureTrunkParks6[[#This Row],[Share of the total Cost with the same year of provision %]]&gt;20%),1-FutureTrunkParks6[[#This Row],[Spare Capacity (%)]],1)</f>
        <v>1</v>
      </c>
      <c r="AH16" s="274">
        <f>IF(FutureTrunkParks6[[#This Row],[Terminal Value Analysis]]&lt;0,0,FutureTrunkParks6[[#This Row],[Terminal Value Analysis]])</f>
        <v>1</v>
      </c>
      <c r="AI16" s="198">
        <f t="shared" si="3"/>
        <v>998002</v>
      </c>
      <c r="AJ16" s="200">
        <f t="shared" si="4"/>
        <v>1155325</v>
      </c>
      <c r="AK16" s="202">
        <f t="shared" si="5"/>
        <v>729808</v>
      </c>
      <c r="AL16" s="276">
        <f>ROUND(FutureTrunkParks6[[#This Row],[Net Present Value of Establishment Cost]]*FutureTrunkParks6[[#This Row],[Terminal Value Adjustment (%)]],0)</f>
        <v>729808</v>
      </c>
      <c r="AM16" s="271" t="str" cm="1">
        <f t="array" ref="AM16">_xlfn.IFS(FutureTrunkParks6[[#This Row],[Hierarchy/Name]]&lt;&gt;"Local","y",AM$12=FutureTrunkParks6[[#This Row],[Service Catchment]], "y", FutureTrunkParks6[[#This Row],[Hierarchy/Name]]="Local", "")</f>
        <v/>
      </c>
      <c r="AN16" s="271" t="str" cm="1">
        <f t="array" ref="AN16">_xlfn.IFS(FutureTrunkParks6[[#This Row],[Hierarchy/Name]]&lt;&gt;"Local","y",AN$12=FutureTrunkParks6[[#This Row],[Service Catchment]], "y", FutureTrunkParks6[[#This Row],[Hierarchy/Name]]="Local", "")</f>
        <v/>
      </c>
      <c r="AO16" s="271" t="str" cm="1">
        <f t="array" ref="AO16">_xlfn.IFS(FutureTrunkParks6[[#This Row],[Hierarchy/Name]]&lt;&gt;"Local","y",AO$12=FutureTrunkParks6[[#This Row],[Service Catchment]], "y", FutureTrunkParks6[[#This Row],[Hierarchy/Name]]="Local", "")</f>
        <v>y</v>
      </c>
      <c r="AP16" s="271" t="str" cm="1">
        <f t="array" ref="AP16">_xlfn.IFS(FutureTrunkParks6[[#This Row],[Hierarchy/Name]]&lt;&gt;"Local","y",AP$12=FutureTrunkParks6[[#This Row],[Service Catchment]], "y", FutureTrunkParks6[[#This Row],[Hierarchy/Name]]="Local", "")</f>
        <v/>
      </c>
      <c r="AQ16" s="64"/>
      <c r="AR16" s="93" t="str">
        <f>IF(FutureTrunkParks6[[#This Row],[Hierarchy/Name]]&lt;&gt;"Local",0.25,IF(AM16="y",1,""))</f>
        <v/>
      </c>
      <c r="AS16" s="93" t="str">
        <f>IF(FutureTrunkParks6[[#This Row],[Hierarchy/Name]]&lt;&gt;"Local",0.25,IF(AN16="y",1,""))</f>
        <v/>
      </c>
      <c r="AT16" s="93">
        <f>IF(FutureTrunkParks6[[#This Row],[Hierarchy/Name]]&lt;&gt;"Local",0.25,IF(AO16="y",1,""))</f>
        <v>1</v>
      </c>
      <c r="AU16" s="93" t="str">
        <f>IF(FutureTrunkParks6[[#This Row],[Hierarchy/Name]]&lt;&gt;"Local",0.25,IF(AP16="y",1,""))</f>
        <v/>
      </c>
      <c r="AV16" s="95">
        <f t="shared" si="6"/>
        <v>1</v>
      </c>
      <c r="AW16" s="64"/>
      <c r="AX16" s="268" t="str">
        <f t="shared" si="7"/>
        <v/>
      </c>
      <c r="AY16" s="264" t="str">
        <f t="shared" si="8"/>
        <v/>
      </c>
      <c r="AZ16" s="264">
        <f t="shared" si="9"/>
        <v>729808</v>
      </c>
      <c r="BA16" s="269" t="str">
        <f t="shared" si="10"/>
        <v/>
      </c>
      <c r="BB16" s="253">
        <f t="shared" si="11"/>
        <v>729808</v>
      </c>
    </row>
    <row r="17" spans="1:54">
      <c r="A17" s="50"/>
      <c r="B17" s="210" t="s">
        <v>4851</v>
      </c>
      <c r="C17" s="211" t="s">
        <v>4854</v>
      </c>
      <c r="D17" s="211" t="s">
        <v>111</v>
      </c>
      <c r="E17" s="211" t="s">
        <v>102</v>
      </c>
      <c r="F17" s="211" t="s">
        <v>4853</v>
      </c>
      <c r="G17" s="186" t="str" cm="1">
        <f t="array" ref="G17">_xlfn.IFS(MID(C17,5,1)="U",MID(C17,5,2),LEN(C17)&gt;10,MID(C17,5,3)&amp;"-"&amp;LEFT(D17,1),LEN(C17)&lt;=10,MID(C17,5,2)&amp;"-"&amp;LEFT(D17,1))</f>
        <v>A1-L</v>
      </c>
      <c r="H17" s="187">
        <f>IFERROR(INDEX(LGIP1b_Park_UnitRates[],MATCH(G17,LGIP1b_Park_UnitRates[LGIP Code],0),3),"")</f>
        <v>8000</v>
      </c>
      <c r="I17" s="295">
        <f>IFERROR(MIN(J17/H17,INDEX(LGIP1b_Park_UnitRates[],MATCH(FutureTrunkParks6[[#This Row],[LGIP Code (*)]], LGIP1b_Park_UnitRates[LGIP Code], 0),4)),1)</f>
        <v>0.875</v>
      </c>
      <c r="J17" s="215">
        <v>7000</v>
      </c>
      <c r="K17" s="85">
        <f t="shared" si="12"/>
        <v>39</v>
      </c>
      <c r="L17" s="216">
        <v>273000</v>
      </c>
      <c r="M17" s="221" t="str">
        <f>_xlfn.XLOOKUP(FutureTrunkParks6[[#This Row],[LGIP Code (*)]],LGIP1b_Parks_UnitRates_Summary[LGIP Code],LGIP1b_Parks_UnitRates_Summary[Stages],,0)</f>
        <v>A&amp;B</v>
      </c>
      <c r="N17" s="221" t="str">
        <f>_xlfn.XLOOKUP(FutureTrunkParks6[[#This Row],[LGIP Code (*)]],LGIP1b_Parks_UnitRates_Summary[LGIP Code],LGIP1b_Parks_UnitRates_Summary[Costing Code],,0)</f>
        <v>A1-L-A&amp;B</v>
      </c>
      <c r="O17" s="221">
        <f>_xlfn.XLOOKUP(FutureTrunkParks6[[#This Row],[Costing Code]],LGIP1b_Parks_UnitRates_Summary[Costing Code],LGIP1b_Parks_UnitRates_Summary[Scaled component],,0)</f>
        <v>295709.98100599996</v>
      </c>
      <c r="P17" s="221">
        <f>FutureTrunkParks6[[#This Row],[Unit Rate (Scale)]]*FutureTrunkParks6[[#This Row],[Scaling factor (*)]]</f>
        <v>258746.23338024996</v>
      </c>
      <c r="Q17" s="221">
        <f>_xlfn.XLOOKUP(FutureTrunkParks6[[#This Row],[Costing Code]],LGIP1b_Parks_UnitRates_Summary[Costing Code],LGIP1b_Parks_UnitRates_Summary[Not scaled component],,0)</f>
        <v>417974.52457963559</v>
      </c>
      <c r="R17" s="223">
        <f>_xlfn.XLOOKUP(FutureTrunkParks6[[#This Row],[Costing Code]],LGIP1b_Parks_UnitRates_Summary[Costing Code],LGIP1b_Parks_UnitRates_Summary[Preliminary Scale],,0)</f>
        <v>0.23125000000000001</v>
      </c>
      <c r="S17" s="221">
        <f>((FutureTrunkParks6[[#This Row],[Costs with Scaling Factor Applied]]+FutureTrunkParks6[[#This Row],[Unit Rate (No Scale)]])*FutureTrunkParks6[[#This Row],[Preliminary Scale %]])</f>
        <v>156491.67527822353</v>
      </c>
      <c r="T17" s="221">
        <f>_xlfn.XLOOKUP(FutureTrunkParks6[[#This Row],[Costing Code]],LGIP1b_Parks_UnitRates_Summary[Costing Code],LGIP1b_Parks_UnitRates_Summary[Preliminary No Scale],,0)</f>
        <v>3750</v>
      </c>
      <c r="U1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836962</v>
      </c>
      <c r="V17" s="211">
        <v>2021</v>
      </c>
      <c r="W17" s="211">
        <v>1</v>
      </c>
      <c r="X17" s="221">
        <f>ROUND(FutureTrunkParks6[[#This Row],[Direct Construction Cost]]*23%,0)</f>
        <v>192501</v>
      </c>
      <c r="Y17" s="294">
        <f t="shared" si="0"/>
        <v>0.2</v>
      </c>
      <c r="Z17" s="194">
        <f>ROUND((FutureTrunkParks6[[#This Row],[Direct Construction Cost]]+FutureTrunkParks6[[#This Row],[Project Owners Cost (23% Direct Construction Cost)($)]])*FutureTrunkParks6[[#This Row],[Multiplier]]*FutureTrunkParks6[[#This Row],[Construction Contingency Rate %]],0)</f>
        <v>205893</v>
      </c>
      <c r="AA17" s="195">
        <f>ROUND(FutureTrunkParks6[[#This Row],[Direct Construction Cost]]+FutureTrunkParks6[[#This Row],[Project Owners Cost (23% Direct Construction Cost)($)]]+FutureTrunkParks6[[#This Row],[Construction Contingency Cost ($)]],0)</f>
        <v>1235356</v>
      </c>
      <c r="AB17" s="219">
        <v>2034</v>
      </c>
      <c r="AC17" s="196">
        <f t="shared" si="1"/>
        <v>2.0111853187589457E-2</v>
      </c>
      <c r="AD17" s="196">
        <f t="shared" si="2"/>
        <v>1.8204777291069174E-2</v>
      </c>
      <c r="AE17" s="274">
        <f>VLOOKUP(FutureTrunkParks6[[#This Row],[Service Catchment]],'Catchment Demand - Parks'!$C$8:$M$11,11)</f>
        <v>0.20307557840172039</v>
      </c>
      <c r="AF1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1.0830939012031327E-2</v>
      </c>
      <c r="AG17" s="274">
        <f>IF(AND(FutureTrunkParks6[[#This Row],[Spare Capacity (%)]]&gt;30%,FutureTrunkParks6[[#This Row],[Share of the total Cost with the same year of provision %]]&gt;20%),1-FutureTrunkParks6[[#This Row],[Spare Capacity (%)]],1)</f>
        <v>1</v>
      </c>
      <c r="AH17" s="274">
        <f>IF(FutureTrunkParks6[[#This Row],[Terminal Value Analysis]]&lt;0,0,FutureTrunkParks6[[#This Row],[Terminal Value Analysis]])</f>
        <v>1</v>
      </c>
      <c r="AI17" s="198">
        <f t="shared" si="3"/>
        <v>1508356</v>
      </c>
      <c r="AJ17" s="200">
        <f t="shared" si="4"/>
        <v>1915543</v>
      </c>
      <c r="AK17" s="202">
        <f t="shared" si="5"/>
        <v>908053</v>
      </c>
      <c r="AL17" s="276">
        <f>ROUND(FutureTrunkParks6[[#This Row],[Net Present Value of Establishment Cost]]*FutureTrunkParks6[[#This Row],[Terminal Value Adjustment (%)]],0)</f>
        <v>908053</v>
      </c>
      <c r="AM17" s="271" t="str" cm="1">
        <f t="array" ref="AM17">_xlfn.IFS(FutureTrunkParks6[[#This Row],[Hierarchy/Name]]&lt;&gt;"Local","y",AM$12=FutureTrunkParks6[[#This Row],[Service Catchment]], "y", FutureTrunkParks6[[#This Row],[Hierarchy/Name]]="Local", "")</f>
        <v/>
      </c>
      <c r="AN17" s="271" t="str" cm="1">
        <f t="array" ref="AN17">_xlfn.IFS(FutureTrunkParks6[[#This Row],[Hierarchy/Name]]&lt;&gt;"Local","y",AN$12=FutureTrunkParks6[[#This Row],[Service Catchment]], "y", FutureTrunkParks6[[#This Row],[Hierarchy/Name]]="Local", "")</f>
        <v/>
      </c>
      <c r="AO17" s="271" t="str" cm="1">
        <f t="array" ref="AO17">_xlfn.IFS(FutureTrunkParks6[[#This Row],[Hierarchy/Name]]&lt;&gt;"Local","y",AO$12=FutureTrunkParks6[[#This Row],[Service Catchment]], "y", FutureTrunkParks6[[#This Row],[Hierarchy/Name]]="Local", "")</f>
        <v>y</v>
      </c>
      <c r="AP17" s="271" t="str" cm="1">
        <f t="array" ref="AP17">_xlfn.IFS(FutureTrunkParks6[[#This Row],[Hierarchy/Name]]&lt;&gt;"Local","y",AP$12=FutureTrunkParks6[[#This Row],[Service Catchment]], "y", FutureTrunkParks6[[#This Row],[Hierarchy/Name]]="Local", "")</f>
        <v/>
      </c>
      <c r="AQ17" s="64"/>
      <c r="AR17" s="93" t="str">
        <f>IF(FutureTrunkParks6[[#This Row],[Hierarchy/Name]]&lt;&gt;"Local",0.25,IF(AM17="y",1,""))</f>
        <v/>
      </c>
      <c r="AS17" s="93" t="str">
        <f>IF(FutureTrunkParks6[[#This Row],[Hierarchy/Name]]&lt;&gt;"Local",0.25,IF(AN17="y",1,""))</f>
        <v/>
      </c>
      <c r="AT17" s="93">
        <f>IF(FutureTrunkParks6[[#This Row],[Hierarchy/Name]]&lt;&gt;"Local",0.25,IF(AO17="y",1,""))</f>
        <v>1</v>
      </c>
      <c r="AU17" s="93" t="str">
        <f>IF(FutureTrunkParks6[[#This Row],[Hierarchy/Name]]&lt;&gt;"Local",0.25,IF(AP17="y",1,""))</f>
        <v/>
      </c>
      <c r="AV17" s="95">
        <f t="shared" si="6"/>
        <v>1</v>
      </c>
      <c r="AW17" s="64"/>
      <c r="AX17" s="268" t="str">
        <f t="shared" si="7"/>
        <v/>
      </c>
      <c r="AY17" s="264" t="str">
        <f t="shared" si="8"/>
        <v/>
      </c>
      <c r="AZ17" s="264">
        <f t="shared" si="9"/>
        <v>908053</v>
      </c>
      <c r="BA17" s="269" t="str">
        <f t="shared" si="10"/>
        <v/>
      </c>
      <c r="BB17" s="253">
        <f t="shared" si="11"/>
        <v>908053</v>
      </c>
    </row>
    <row r="18" spans="1:54">
      <c r="A18" s="50"/>
      <c r="B18" s="210" t="s">
        <v>4855</v>
      </c>
      <c r="C18" s="211" t="s">
        <v>4856</v>
      </c>
      <c r="D18" s="211" t="s">
        <v>111</v>
      </c>
      <c r="E18" s="211" t="s">
        <v>102</v>
      </c>
      <c r="F18" s="211" t="s">
        <v>4857</v>
      </c>
      <c r="G18" s="186" t="str" cm="1">
        <f t="array" ref="G18">_xlfn.IFS(MID(C18,5,1)="U",MID(C18,5,2),LEN(C18)&gt;10,MID(C18,5,3)&amp;"-"&amp;LEFT(D18,1),LEN(C18)&lt;=10,MID(C18,5,2)&amp;"-"&amp;LEFT(D18,1))</f>
        <v>U3</v>
      </c>
      <c r="H18" s="187">
        <f>IFERROR(INDEX(LGIP1b_Park_UnitRates[],MATCH(G18,LGIP1b_Park_UnitRates[LGIP Code],0),3),"")</f>
        <v>0</v>
      </c>
      <c r="I18" s="295">
        <f>IFERROR(MIN(J18/H18,INDEX(LGIP1b_Park_UnitRates[],MATCH(FutureTrunkParks6[[#This Row],[LGIP Code (*)]], LGIP1b_Park_UnitRates[LGIP Code], 0),4)),1)</f>
        <v>1</v>
      </c>
      <c r="J18" s="215">
        <v>2000</v>
      </c>
      <c r="K18" s="85">
        <f t="shared" si="12"/>
        <v>0</v>
      </c>
      <c r="L18" s="216">
        <v>0</v>
      </c>
      <c r="M18" s="221" t="str">
        <f>_xlfn.XLOOKUP(FutureTrunkParks6[[#This Row],[LGIP Code (*)]],LGIP1b_Parks_UnitRates_Summary[LGIP Code],LGIP1b_Parks_UnitRates_Summary[Stages],,0)</f>
        <v>U</v>
      </c>
      <c r="N18" s="221" t="str">
        <f>_xlfn.XLOOKUP(FutureTrunkParks6[[#This Row],[LGIP Code (*)]],LGIP1b_Parks_UnitRates_Summary[LGIP Code],LGIP1b_Parks_UnitRates_Summary[Costing Code],,0)</f>
        <v>U3-U</v>
      </c>
      <c r="O18" s="221">
        <f>_xlfn.XLOOKUP(FutureTrunkParks6[[#This Row],[Costing Code]],LGIP1b_Parks_UnitRates_Summary[Costing Code],LGIP1b_Parks_UnitRates_Summary[Scaled component],,0)</f>
        <v>0</v>
      </c>
      <c r="P18" s="221">
        <f>FutureTrunkParks6[[#This Row],[Unit Rate (Scale)]]*FutureTrunkParks6[[#This Row],[Scaling factor (*)]]</f>
        <v>0</v>
      </c>
      <c r="Q18" s="221">
        <f>_xlfn.XLOOKUP(FutureTrunkParks6[[#This Row],[Costing Code]],LGIP1b_Parks_UnitRates_Summary[Costing Code],LGIP1b_Parks_UnitRates_Summary[Not scaled component],,0)</f>
        <v>0</v>
      </c>
      <c r="R18" s="223">
        <f>_xlfn.XLOOKUP(FutureTrunkParks6[[#This Row],[Costing Code]],LGIP1b_Parks_UnitRates_Summary[Costing Code],LGIP1b_Parks_UnitRates_Summary[Preliminary Scale],,0)</f>
        <v>0</v>
      </c>
      <c r="S18" s="221">
        <f>((FutureTrunkParks6[[#This Row],[Costs with Scaling Factor Applied]]+FutureTrunkParks6[[#This Row],[Unit Rate (No Scale)]])*FutureTrunkParks6[[#This Row],[Preliminary Scale %]])</f>
        <v>0</v>
      </c>
      <c r="T18" s="221">
        <f>_xlfn.XLOOKUP(FutureTrunkParks6[[#This Row],[Costing Code]],LGIP1b_Parks_UnitRates_Summary[Costing Code],LGIP1b_Parks_UnitRates_Summary[Preliminary No Scale],,0)</f>
        <v>0</v>
      </c>
      <c r="U1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8" s="211">
        <v>2021</v>
      </c>
      <c r="W18" s="211">
        <v>1</v>
      </c>
      <c r="X18" s="221">
        <f>ROUND(FutureTrunkParks6[[#This Row],[Direct Construction Cost]]*23%,0)</f>
        <v>230000</v>
      </c>
      <c r="Y18" s="294">
        <f t="shared" si="0"/>
        <v>0.2</v>
      </c>
      <c r="Z18" s="194">
        <f>ROUND((FutureTrunkParks6[[#This Row],[Direct Construction Cost]]+FutureTrunkParks6[[#This Row],[Project Owners Cost (23% Direct Construction Cost)($)]])*FutureTrunkParks6[[#This Row],[Multiplier]]*FutureTrunkParks6[[#This Row],[Construction Contingency Rate %]],0)</f>
        <v>246000</v>
      </c>
      <c r="AA18" s="195">
        <f>ROUND(FutureTrunkParks6[[#This Row],[Direct Construction Cost]]+FutureTrunkParks6[[#This Row],[Project Owners Cost (23% Direct Construction Cost)($)]]+FutureTrunkParks6[[#This Row],[Construction Contingency Cost ($)]],0)</f>
        <v>1476000</v>
      </c>
      <c r="AB18" s="219">
        <v>2034</v>
      </c>
      <c r="AC18" s="196">
        <f t="shared" si="1"/>
        <v>2.0111853187589457E-2</v>
      </c>
      <c r="AD18" s="196">
        <f t="shared" si="2"/>
        <v>1.8204777291069174E-2</v>
      </c>
      <c r="AE18" s="274">
        <f>VLOOKUP(FutureTrunkParks6[[#This Row],[Service Catchment]],'Catchment Demand - Parks'!$C$8:$M$11,11)</f>
        <v>0.20307557840172039</v>
      </c>
      <c r="AF1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1.2940776571092251E-2</v>
      </c>
      <c r="AG18" s="274">
        <f>IF(AND(FutureTrunkParks6[[#This Row],[Spare Capacity (%)]]&gt;30%,FutureTrunkParks6[[#This Row],[Share of the total Cost with the same year of provision %]]&gt;20%),1-FutureTrunkParks6[[#This Row],[Spare Capacity (%)]],1)</f>
        <v>1</v>
      </c>
      <c r="AH18" s="274">
        <f>IF(FutureTrunkParks6[[#This Row],[Terminal Value Analysis]]&lt;0,0,FutureTrunkParks6[[#This Row],[Terminal Value Analysis]])</f>
        <v>1</v>
      </c>
      <c r="AI18" s="198">
        <f t="shared" si="3"/>
        <v>1476000</v>
      </c>
      <c r="AJ18" s="200">
        <f t="shared" si="4"/>
        <v>1866135</v>
      </c>
      <c r="AK18" s="202">
        <f t="shared" si="5"/>
        <v>884632</v>
      </c>
      <c r="AL18" s="276">
        <f>ROUND(FutureTrunkParks6[[#This Row],[Net Present Value of Establishment Cost]]*FutureTrunkParks6[[#This Row],[Terminal Value Adjustment (%)]],0)</f>
        <v>884632</v>
      </c>
      <c r="AM18" s="271" t="str" cm="1">
        <f t="array" ref="AM18">_xlfn.IFS(FutureTrunkParks6[[#This Row],[Hierarchy/Name]]&lt;&gt;"Local","y",AM$12=FutureTrunkParks6[[#This Row],[Service Catchment]], "y", FutureTrunkParks6[[#This Row],[Hierarchy/Name]]="Local", "")</f>
        <v/>
      </c>
      <c r="AN18" s="271" t="str" cm="1">
        <f t="array" ref="AN18">_xlfn.IFS(FutureTrunkParks6[[#This Row],[Hierarchy/Name]]&lt;&gt;"Local","y",AN$12=FutureTrunkParks6[[#This Row],[Service Catchment]], "y", FutureTrunkParks6[[#This Row],[Hierarchy/Name]]="Local", "")</f>
        <v/>
      </c>
      <c r="AO18" s="271" t="str" cm="1">
        <f t="array" ref="AO18">_xlfn.IFS(FutureTrunkParks6[[#This Row],[Hierarchy/Name]]&lt;&gt;"Local","y",AO$12=FutureTrunkParks6[[#This Row],[Service Catchment]], "y", FutureTrunkParks6[[#This Row],[Hierarchy/Name]]="Local", "")</f>
        <v>y</v>
      </c>
      <c r="AP18" s="271" t="str" cm="1">
        <f t="array" ref="AP18">_xlfn.IFS(FutureTrunkParks6[[#This Row],[Hierarchy/Name]]&lt;&gt;"Local","y",AP$12=FutureTrunkParks6[[#This Row],[Service Catchment]], "y", FutureTrunkParks6[[#This Row],[Hierarchy/Name]]="Local", "")</f>
        <v/>
      </c>
      <c r="AQ18" s="64"/>
      <c r="AR18" s="93" t="str">
        <f>IF(FutureTrunkParks6[[#This Row],[Hierarchy/Name]]&lt;&gt;"Local",0.25,IF(AM18="y",1,""))</f>
        <v/>
      </c>
      <c r="AS18" s="93" t="str">
        <f>IF(FutureTrunkParks6[[#This Row],[Hierarchy/Name]]&lt;&gt;"Local",0.25,IF(AN18="y",1,""))</f>
        <v/>
      </c>
      <c r="AT18" s="93">
        <f>IF(FutureTrunkParks6[[#This Row],[Hierarchy/Name]]&lt;&gt;"Local",0.25,IF(AO18="y",1,""))</f>
        <v>1</v>
      </c>
      <c r="AU18" s="93" t="str">
        <f>IF(FutureTrunkParks6[[#This Row],[Hierarchy/Name]]&lt;&gt;"Local",0.25,IF(AP18="y",1,""))</f>
        <v/>
      </c>
      <c r="AV18" s="95">
        <f t="shared" si="6"/>
        <v>1</v>
      </c>
      <c r="AW18" s="64"/>
      <c r="AX18" s="268" t="str">
        <f t="shared" si="7"/>
        <v/>
      </c>
      <c r="AY18" s="264" t="str">
        <f t="shared" si="8"/>
        <v/>
      </c>
      <c r="AZ18" s="264">
        <f t="shared" si="9"/>
        <v>884632</v>
      </c>
      <c r="BA18" s="269" t="str">
        <f t="shared" si="10"/>
        <v/>
      </c>
      <c r="BB18" s="253">
        <f t="shared" si="11"/>
        <v>884632</v>
      </c>
    </row>
    <row r="19" spans="1:54">
      <c r="A19" s="50"/>
      <c r="B19" s="210" t="s">
        <v>4858</v>
      </c>
      <c r="C19" s="211" t="s">
        <v>4859</v>
      </c>
      <c r="D19" s="211" t="s">
        <v>111</v>
      </c>
      <c r="E19" s="211" t="s">
        <v>143</v>
      </c>
      <c r="F19" s="211" t="s">
        <v>4853</v>
      </c>
      <c r="G19" s="186" t="str" cm="1">
        <f t="array" ref="G19">_xlfn.IFS(MID(C19,5,1)="U",MID(C19,5,2),LEN(C19)&gt;10,MID(C19,5,3)&amp;"-"&amp;LEFT(D19,1),LEN(C19)&lt;=10,MID(C19,5,2)&amp;"-"&amp;LEFT(D19,1))</f>
        <v>A1-L</v>
      </c>
      <c r="H19" s="187">
        <f>IFERROR(INDEX(LGIP1b_Park_UnitRates[],MATCH(G19,LGIP1b_Park_UnitRates[LGIP Code],0),3),"")</f>
        <v>8000</v>
      </c>
      <c r="I19" s="295">
        <f>IFERROR(MIN(J19/H19,INDEX(LGIP1b_Park_UnitRates[],MATCH(FutureTrunkParks6[[#This Row],[LGIP Code (*)]], LGIP1b_Park_UnitRates[LGIP Code], 0),4)),1)</f>
        <v>0.16250000000000001</v>
      </c>
      <c r="J19" s="215">
        <v>1300</v>
      </c>
      <c r="K19" s="85">
        <f t="shared" si="12"/>
        <v>830</v>
      </c>
      <c r="L19" s="216">
        <v>1079000</v>
      </c>
      <c r="M19" s="221" t="str">
        <f>_xlfn.XLOOKUP(FutureTrunkParks6[[#This Row],[LGIP Code (*)]],LGIP1b_Parks_UnitRates_Summary[LGIP Code],LGIP1b_Parks_UnitRates_Summary[Stages],,0)</f>
        <v>A&amp;B</v>
      </c>
      <c r="N19" s="221" t="str">
        <f>_xlfn.XLOOKUP(FutureTrunkParks6[[#This Row],[LGIP Code (*)]],LGIP1b_Parks_UnitRates_Summary[LGIP Code],LGIP1b_Parks_UnitRates_Summary[Costing Code],,0)</f>
        <v>A1-L-A&amp;B</v>
      </c>
      <c r="O19" s="221">
        <f>_xlfn.XLOOKUP(FutureTrunkParks6[[#This Row],[Costing Code]],LGIP1b_Parks_UnitRates_Summary[Costing Code],LGIP1b_Parks_UnitRates_Summary[Scaled component],,0)</f>
        <v>295709.98100599996</v>
      </c>
      <c r="P19" s="221">
        <f>FutureTrunkParks6[[#This Row],[Unit Rate (Scale)]]*FutureTrunkParks6[[#This Row],[Scaling factor (*)]]</f>
        <v>48052.871913474992</v>
      </c>
      <c r="Q19" s="221">
        <f>_xlfn.XLOOKUP(FutureTrunkParks6[[#This Row],[Costing Code]],LGIP1b_Parks_UnitRates_Summary[Costing Code],LGIP1b_Parks_UnitRates_Summary[Not scaled component],,0)</f>
        <v>417974.52457963559</v>
      </c>
      <c r="R19" s="223">
        <f>_xlfn.XLOOKUP(FutureTrunkParks6[[#This Row],[Costing Code]],LGIP1b_Parks_UnitRates_Summary[Costing Code],LGIP1b_Parks_UnitRates_Summary[Preliminary Scale],,0)</f>
        <v>0.23125000000000001</v>
      </c>
      <c r="S19" s="221">
        <f>((FutureTrunkParks6[[#This Row],[Costs with Scaling Factor Applied]]+FutureTrunkParks6[[#This Row],[Unit Rate (No Scale)]])*FutureTrunkParks6[[#This Row],[Preliminary Scale %]])</f>
        <v>107768.83543903183</v>
      </c>
      <c r="T19" s="221">
        <f>_xlfn.XLOOKUP(FutureTrunkParks6[[#This Row],[Costing Code]],LGIP1b_Parks_UnitRates_Summary[Costing Code],LGIP1b_Parks_UnitRates_Summary[Preliminary No Scale],,0)</f>
        <v>3750</v>
      </c>
      <c r="U1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577546</v>
      </c>
      <c r="V19" s="211">
        <v>2021</v>
      </c>
      <c r="W19" s="211">
        <v>1</v>
      </c>
      <c r="X19" s="221">
        <f>ROUND(FutureTrunkParks6[[#This Row],[Direct Construction Cost]]*23%,0)</f>
        <v>132836</v>
      </c>
      <c r="Y19" s="294">
        <f t="shared" si="0"/>
        <v>7.4999999999999997E-2</v>
      </c>
      <c r="Z19" s="194">
        <f>ROUND((FutureTrunkParks6[[#This Row],[Direct Construction Cost]]+FutureTrunkParks6[[#This Row],[Project Owners Cost (23% Direct Construction Cost)($)]])*FutureTrunkParks6[[#This Row],[Multiplier]]*FutureTrunkParks6[[#This Row],[Construction Contingency Rate %]],0)</f>
        <v>53279</v>
      </c>
      <c r="AA19" s="195">
        <f>ROUND(FutureTrunkParks6[[#This Row],[Direct Construction Cost]]+FutureTrunkParks6[[#This Row],[Project Owners Cost (23% Direct Construction Cost)($)]]+FutureTrunkParks6[[#This Row],[Construction Contingency Cost ($)]],0)</f>
        <v>763661</v>
      </c>
      <c r="AB19" s="219">
        <v>2024</v>
      </c>
      <c r="AC19" s="196">
        <f t="shared" si="1"/>
        <v>2.0111853187589457E-2</v>
      </c>
      <c r="AD19" s="196">
        <f t="shared" si="2"/>
        <v>1.8204777291069174E-2</v>
      </c>
      <c r="AE19" s="274">
        <f>VLOOKUP(FutureTrunkParks6[[#This Row],[Service Catchment]],'Catchment Demand - Parks'!$C$8:$M$11,11)</f>
        <v>0.31134461829061294</v>
      </c>
      <c r="AF1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9" s="274">
        <f>IF(AND(FutureTrunkParks6[[#This Row],[Spare Capacity (%)]]&gt;30%,FutureTrunkParks6[[#This Row],[Share of the total Cost with the same year of provision %]]&gt;20%),1-FutureTrunkParks6[[#This Row],[Spare Capacity (%)]],1)</f>
        <v>1</v>
      </c>
      <c r="AH19" s="274">
        <f>IF(FutureTrunkParks6[[#This Row],[Terminal Value Analysis]]&lt;0,0,FutureTrunkParks6[[#This Row],[Terminal Value Analysis]])</f>
        <v>1</v>
      </c>
      <c r="AI19" s="198">
        <f t="shared" si="3"/>
        <v>1842661</v>
      </c>
      <c r="AJ19" s="200">
        <f t="shared" si="4"/>
        <v>1951552</v>
      </c>
      <c r="AK19" s="202">
        <f t="shared" si="5"/>
        <v>1642741</v>
      </c>
      <c r="AL19" s="276">
        <f>ROUND(FutureTrunkParks6[[#This Row],[Net Present Value of Establishment Cost]]*FutureTrunkParks6[[#This Row],[Terminal Value Adjustment (%)]],0)</f>
        <v>1642741</v>
      </c>
      <c r="AM19" s="271" t="str" cm="1">
        <f t="array" ref="AM19">_xlfn.IFS(FutureTrunkParks6[[#This Row],[Hierarchy/Name]]&lt;&gt;"Local","y",AM$12=FutureTrunkParks6[[#This Row],[Service Catchment]], "y", FutureTrunkParks6[[#This Row],[Hierarchy/Name]]="Local", "")</f>
        <v/>
      </c>
      <c r="AN19" s="271" t="str" cm="1">
        <f t="array" ref="AN19">_xlfn.IFS(FutureTrunkParks6[[#This Row],[Hierarchy/Name]]&lt;&gt;"Local","y",AN$12=FutureTrunkParks6[[#This Row],[Service Catchment]], "y", FutureTrunkParks6[[#This Row],[Hierarchy/Name]]="Local", "")</f>
        <v>y</v>
      </c>
      <c r="AO19" s="271" t="str" cm="1">
        <f t="array" ref="AO19">_xlfn.IFS(FutureTrunkParks6[[#This Row],[Hierarchy/Name]]&lt;&gt;"Local","y",AO$12=FutureTrunkParks6[[#This Row],[Service Catchment]], "y", FutureTrunkParks6[[#This Row],[Hierarchy/Name]]="Local", "")</f>
        <v/>
      </c>
      <c r="AP19" s="271" t="str" cm="1">
        <f t="array" ref="AP19">_xlfn.IFS(FutureTrunkParks6[[#This Row],[Hierarchy/Name]]&lt;&gt;"Local","y",AP$12=FutureTrunkParks6[[#This Row],[Service Catchment]], "y", FutureTrunkParks6[[#This Row],[Hierarchy/Name]]="Local", "")</f>
        <v/>
      </c>
      <c r="AQ19" s="64"/>
      <c r="AR19" s="93" t="str">
        <f>IF(FutureTrunkParks6[[#This Row],[Hierarchy/Name]]&lt;&gt;"Local",0.25,IF(AM19="y",1,""))</f>
        <v/>
      </c>
      <c r="AS19" s="93">
        <f>IF(FutureTrunkParks6[[#This Row],[Hierarchy/Name]]&lt;&gt;"Local",0.25,IF(AN19="y",1,""))</f>
        <v>1</v>
      </c>
      <c r="AT19" s="93" t="str">
        <f>IF(FutureTrunkParks6[[#This Row],[Hierarchy/Name]]&lt;&gt;"Local",0.25,IF(AO19="y",1,""))</f>
        <v/>
      </c>
      <c r="AU19" s="93" t="str">
        <f>IF(FutureTrunkParks6[[#This Row],[Hierarchy/Name]]&lt;&gt;"Local",0.25,IF(AP19="y",1,""))</f>
        <v/>
      </c>
      <c r="AV19" s="95">
        <f t="shared" si="6"/>
        <v>1</v>
      </c>
      <c r="AW19" s="64"/>
      <c r="AX19" s="268" t="str">
        <f t="shared" si="7"/>
        <v/>
      </c>
      <c r="AY19" s="264">
        <f t="shared" si="8"/>
        <v>1642741</v>
      </c>
      <c r="AZ19" s="264" t="str">
        <f t="shared" si="9"/>
        <v/>
      </c>
      <c r="BA19" s="269" t="str">
        <f t="shared" si="10"/>
        <v/>
      </c>
      <c r="BB19" s="253">
        <f t="shared" si="11"/>
        <v>1642741</v>
      </c>
    </row>
    <row r="20" spans="1:54">
      <c r="A20" s="50"/>
      <c r="B20" s="210" t="s">
        <v>4860</v>
      </c>
      <c r="C20" s="211" t="s">
        <v>4861</v>
      </c>
      <c r="D20" s="211" t="s">
        <v>106</v>
      </c>
      <c r="E20" s="211" t="s">
        <v>114</v>
      </c>
      <c r="F20" s="211" t="s">
        <v>4862</v>
      </c>
      <c r="G20" s="186" t="str" cm="1">
        <f t="array" ref="G20">_xlfn.IFS(MID(C20,5,1)="U",MID(C20,5,2),LEN(C20)&gt;10,MID(C20,5,3)&amp;"-"&amp;LEFT(D20,1),LEN(C20)&lt;=10,MID(C20,5,2)&amp;"-"&amp;LEFT(D20,1))</f>
        <v>U1</v>
      </c>
      <c r="H20" s="187">
        <f>IFERROR(INDEX(LGIP1b_Park_UnitRates[],MATCH(G20,LGIP1b_Park_UnitRates[LGIP Code],0),3),"")</f>
        <v>0</v>
      </c>
      <c r="I20" s="295">
        <f>IFERROR(MIN(J20/H20,INDEX(LGIP1b_Park_UnitRates[],MATCH(FutureTrunkParks6[[#This Row],[LGIP Code (*)]], LGIP1b_Park_UnitRates[LGIP Code], 0),4)),1)</f>
        <v>1</v>
      </c>
      <c r="J20" s="215">
        <v>55500</v>
      </c>
      <c r="K20" s="85">
        <f t="shared" si="12"/>
        <v>0</v>
      </c>
      <c r="L20" s="216">
        <v>0</v>
      </c>
      <c r="M20" s="221" t="str">
        <f>_xlfn.XLOOKUP(FutureTrunkParks6[[#This Row],[LGIP Code (*)]],LGIP1b_Parks_UnitRates_Summary[LGIP Code],LGIP1b_Parks_UnitRates_Summary[Stages],,0)</f>
        <v>U</v>
      </c>
      <c r="N20" s="221" t="str">
        <f>_xlfn.XLOOKUP(FutureTrunkParks6[[#This Row],[LGIP Code (*)]],LGIP1b_Parks_UnitRates_Summary[LGIP Code],LGIP1b_Parks_UnitRates_Summary[Costing Code],,0)</f>
        <v>U1-U</v>
      </c>
      <c r="O20" s="221">
        <f>_xlfn.XLOOKUP(FutureTrunkParks6[[#This Row],[Costing Code]],LGIP1b_Parks_UnitRates_Summary[Costing Code],LGIP1b_Parks_UnitRates_Summary[Scaled component],,0)</f>
        <v>0</v>
      </c>
      <c r="P20" s="221">
        <f>FutureTrunkParks6[[#This Row],[Unit Rate (Scale)]]*FutureTrunkParks6[[#This Row],[Scaling factor (*)]]</f>
        <v>0</v>
      </c>
      <c r="Q20" s="221">
        <f>_xlfn.XLOOKUP(FutureTrunkParks6[[#This Row],[Costing Code]],LGIP1b_Parks_UnitRates_Summary[Costing Code],LGIP1b_Parks_UnitRates_Summary[Not scaled component],,0)</f>
        <v>0</v>
      </c>
      <c r="R20" s="223">
        <f>_xlfn.XLOOKUP(FutureTrunkParks6[[#This Row],[Costing Code]],LGIP1b_Parks_UnitRates_Summary[Costing Code],LGIP1b_Parks_UnitRates_Summary[Preliminary Scale],,0)</f>
        <v>0</v>
      </c>
      <c r="S20" s="221">
        <f>((FutureTrunkParks6[[#This Row],[Costs with Scaling Factor Applied]]+FutureTrunkParks6[[#This Row],[Unit Rate (No Scale)]])*FutureTrunkParks6[[#This Row],[Preliminary Scale %]])</f>
        <v>0</v>
      </c>
      <c r="T20" s="221">
        <f>_xlfn.XLOOKUP(FutureTrunkParks6[[#This Row],[Costing Code]],LGIP1b_Parks_UnitRates_Summary[Costing Code],LGIP1b_Parks_UnitRates_Summary[Preliminary No Scale],,0)</f>
        <v>0</v>
      </c>
      <c r="U2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0" s="211">
        <v>2021</v>
      </c>
      <c r="W20" s="211">
        <v>1</v>
      </c>
      <c r="X20" s="221">
        <f>ROUND(FutureTrunkParks6[[#This Row],[Direct Construction Cost]]*23%,0)</f>
        <v>460000</v>
      </c>
      <c r="Y20" s="294">
        <f t="shared" si="0"/>
        <v>7.4999999999999997E-2</v>
      </c>
      <c r="Z20" s="194">
        <f>ROUND((FutureTrunkParks6[[#This Row],[Direct Construction Cost]]+FutureTrunkParks6[[#This Row],[Project Owners Cost (23% Direct Construction Cost)($)]])*FutureTrunkParks6[[#This Row],[Multiplier]]*FutureTrunkParks6[[#This Row],[Construction Contingency Rate %]],0)</f>
        <v>184500</v>
      </c>
      <c r="AA20" s="195">
        <f>ROUND(FutureTrunkParks6[[#This Row],[Direct Construction Cost]]+FutureTrunkParks6[[#This Row],[Project Owners Cost (23% Direct Construction Cost)($)]]+FutureTrunkParks6[[#This Row],[Construction Contingency Cost ($)]],0)</f>
        <v>2644500</v>
      </c>
      <c r="AB20" s="219">
        <v>2024</v>
      </c>
      <c r="AC20" s="196">
        <f t="shared" si="1"/>
        <v>2.0111853187589457E-2</v>
      </c>
      <c r="AD20" s="196">
        <f t="shared" si="2"/>
        <v>1.8204777291069174E-2</v>
      </c>
      <c r="AE20" s="274">
        <f>VLOOKUP(FutureTrunkParks6[[#This Row],[Service Catchment]],'Catchment Demand - Parks'!$C$8:$M$11,11)</f>
        <v>0.15359038713546411</v>
      </c>
      <c r="AF2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0" s="274">
        <f>IF(AND(FutureTrunkParks6[[#This Row],[Spare Capacity (%)]]&gt;30%,FutureTrunkParks6[[#This Row],[Share of the total Cost with the same year of provision %]]&gt;20%),1-FutureTrunkParks6[[#This Row],[Spare Capacity (%)]],1)</f>
        <v>1</v>
      </c>
      <c r="AH20" s="274">
        <f>IF(FutureTrunkParks6[[#This Row],[Terminal Value Analysis]]&lt;0,0,FutureTrunkParks6[[#This Row],[Terminal Value Analysis]])</f>
        <v>1</v>
      </c>
      <c r="AI20" s="198">
        <f t="shared" si="3"/>
        <v>2644500</v>
      </c>
      <c r="AJ20" s="200">
        <f t="shared" si="4"/>
        <v>2791573</v>
      </c>
      <c r="AK20" s="202">
        <f t="shared" si="5"/>
        <v>2349839</v>
      </c>
      <c r="AL20" s="276">
        <f>ROUND(FutureTrunkParks6[[#This Row],[Net Present Value of Establishment Cost]]*FutureTrunkParks6[[#This Row],[Terminal Value Adjustment (%)]],0)</f>
        <v>2349839</v>
      </c>
      <c r="AM20" s="271" t="str" cm="1">
        <f t="array" ref="AM20">_xlfn.IFS(FutureTrunkParks6[[#This Row],[Hierarchy/Name]]&lt;&gt;"Local","y",AM$12=FutureTrunkParks6[[#This Row],[Service Catchment]], "y", FutureTrunkParks6[[#This Row],[Hierarchy/Name]]="Local", "")</f>
        <v>y</v>
      </c>
      <c r="AN20" s="271" t="str" cm="1">
        <f t="array" ref="AN20">_xlfn.IFS(FutureTrunkParks6[[#This Row],[Hierarchy/Name]]&lt;&gt;"Local","y",AN$12=FutureTrunkParks6[[#This Row],[Service Catchment]], "y", FutureTrunkParks6[[#This Row],[Hierarchy/Name]]="Local", "")</f>
        <v>y</v>
      </c>
      <c r="AO20" s="271" t="str" cm="1">
        <f t="array" ref="AO20">_xlfn.IFS(FutureTrunkParks6[[#This Row],[Hierarchy/Name]]&lt;&gt;"Local","y",AO$12=FutureTrunkParks6[[#This Row],[Service Catchment]], "y", FutureTrunkParks6[[#This Row],[Hierarchy/Name]]="Local", "")</f>
        <v>y</v>
      </c>
      <c r="AP20" s="271" t="str" cm="1">
        <f t="array" ref="AP20">_xlfn.IFS(FutureTrunkParks6[[#This Row],[Hierarchy/Name]]&lt;&gt;"Local","y",AP$12=FutureTrunkParks6[[#This Row],[Service Catchment]], "y", FutureTrunkParks6[[#This Row],[Hierarchy/Name]]="Local", "")</f>
        <v>y</v>
      </c>
      <c r="AQ20" s="64"/>
      <c r="AR20" s="93">
        <f>IF(FutureTrunkParks6[[#This Row],[Hierarchy/Name]]&lt;&gt;"Local",0.25,IF(AM20="y",1,""))</f>
        <v>0.25</v>
      </c>
      <c r="AS20" s="93">
        <f>IF(FutureTrunkParks6[[#This Row],[Hierarchy/Name]]&lt;&gt;"Local",0.25,IF(AN20="y",1,""))</f>
        <v>0.25</v>
      </c>
      <c r="AT20" s="93">
        <f>IF(FutureTrunkParks6[[#This Row],[Hierarchy/Name]]&lt;&gt;"Local",0.25,IF(AO20="y",1,""))</f>
        <v>0.25</v>
      </c>
      <c r="AU20" s="93">
        <f>IF(FutureTrunkParks6[[#This Row],[Hierarchy/Name]]&lt;&gt;"Local",0.25,IF(AP20="y",1,""))</f>
        <v>0.25</v>
      </c>
      <c r="AV20" s="95">
        <f t="shared" si="6"/>
        <v>1</v>
      </c>
      <c r="AW20" s="64"/>
      <c r="AX20" s="268">
        <f t="shared" si="7"/>
        <v>587459.75</v>
      </c>
      <c r="AY20" s="264">
        <f t="shared" si="8"/>
        <v>587459.75</v>
      </c>
      <c r="AZ20" s="264">
        <f t="shared" si="9"/>
        <v>587459.75</v>
      </c>
      <c r="BA20" s="269">
        <f t="shared" si="10"/>
        <v>587459.75</v>
      </c>
      <c r="BB20" s="253">
        <f t="shared" si="11"/>
        <v>2349839</v>
      </c>
    </row>
    <row r="21" spans="1:54">
      <c r="A21" s="50"/>
      <c r="B21" s="210" t="s">
        <v>4863</v>
      </c>
      <c r="C21" s="211" t="s">
        <v>4864</v>
      </c>
      <c r="D21" s="211" t="s">
        <v>106</v>
      </c>
      <c r="E21" s="211" t="s">
        <v>114</v>
      </c>
      <c r="F21" s="211" t="s">
        <v>4865</v>
      </c>
      <c r="G21" s="186" t="str" cm="1">
        <f t="array" ref="G21">_xlfn.IFS(MID(C21,5,1)="U",MID(C21,5,2),LEN(C21)&gt;10,MID(C21,5,3)&amp;"-"&amp;LEFT(D21,1),LEN(C21)&lt;=10,MID(C21,5,2)&amp;"-"&amp;LEFT(D21,1))</f>
        <v>U3</v>
      </c>
      <c r="H21" s="187">
        <f>IFERROR(INDEX(LGIP1b_Park_UnitRates[],MATCH(G21,LGIP1b_Park_UnitRates[LGIP Code],0),3),"")</f>
        <v>0</v>
      </c>
      <c r="I21" s="295">
        <f>IFERROR(MIN(J21/H21,INDEX(LGIP1b_Park_UnitRates[],MATCH(FutureTrunkParks6[[#This Row],[LGIP Code (*)]], LGIP1b_Park_UnitRates[LGIP Code], 0),4)),1)</f>
        <v>1</v>
      </c>
      <c r="J21" s="215">
        <v>57380</v>
      </c>
      <c r="K21" s="85">
        <f t="shared" si="12"/>
        <v>0</v>
      </c>
      <c r="L21" s="216">
        <v>0</v>
      </c>
      <c r="M21" s="221" t="str">
        <f>_xlfn.XLOOKUP(FutureTrunkParks6[[#This Row],[LGIP Code (*)]],LGIP1b_Parks_UnitRates_Summary[LGIP Code],LGIP1b_Parks_UnitRates_Summary[Stages],,0)</f>
        <v>U</v>
      </c>
      <c r="N21" s="221" t="str">
        <f>_xlfn.XLOOKUP(FutureTrunkParks6[[#This Row],[LGIP Code (*)]],LGIP1b_Parks_UnitRates_Summary[LGIP Code],LGIP1b_Parks_UnitRates_Summary[Costing Code],,0)</f>
        <v>U3-U</v>
      </c>
      <c r="O21" s="221">
        <f>_xlfn.XLOOKUP(FutureTrunkParks6[[#This Row],[Costing Code]],LGIP1b_Parks_UnitRates_Summary[Costing Code],LGIP1b_Parks_UnitRates_Summary[Scaled component],,0)</f>
        <v>0</v>
      </c>
      <c r="P21" s="221">
        <f>FutureTrunkParks6[[#This Row],[Unit Rate (Scale)]]*FutureTrunkParks6[[#This Row],[Scaling factor (*)]]</f>
        <v>0</v>
      </c>
      <c r="Q21" s="221">
        <f>_xlfn.XLOOKUP(FutureTrunkParks6[[#This Row],[Costing Code]],LGIP1b_Parks_UnitRates_Summary[Costing Code],LGIP1b_Parks_UnitRates_Summary[Not scaled component],,0)</f>
        <v>0</v>
      </c>
      <c r="R21" s="223">
        <f>_xlfn.XLOOKUP(FutureTrunkParks6[[#This Row],[Costing Code]],LGIP1b_Parks_UnitRates_Summary[Costing Code],LGIP1b_Parks_UnitRates_Summary[Preliminary Scale],,0)</f>
        <v>0</v>
      </c>
      <c r="S21" s="221">
        <f>((FutureTrunkParks6[[#This Row],[Costs with Scaling Factor Applied]]+FutureTrunkParks6[[#This Row],[Unit Rate (No Scale)]])*FutureTrunkParks6[[#This Row],[Preliminary Scale %]])</f>
        <v>0</v>
      </c>
      <c r="T21" s="221">
        <f>_xlfn.XLOOKUP(FutureTrunkParks6[[#This Row],[Costing Code]],LGIP1b_Parks_UnitRates_Summary[Costing Code],LGIP1b_Parks_UnitRates_Summary[Preliminary No Scale],,0)</f>
        <v>0</v>
      </c>
      <c r="U2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1" s="211">
        <v>2021</v>
      </c>
      <c r="W21" s="211">
        <v>1</v>
      </c>
      <c r="X21" s="221">
        <f>ROUND(FutureTrunkParks6[[#This Row],[Direct Construction Cost]]*23%,0)</f>
        <v>230000</v>
      </c>
      <c r="Y21" s="294">
        <f t="shared" si="0"/>
        <v>0.15</v>
      </c>
      <c r="Z21" s="194">
        <f>ROUND((FutureTrunkParks6[[#This Row],[Direct Construction Cost]]+FutureTrunkParks6[[#This Row],[Project Owners Cost (23% Direct Construction Cost)($)]])*FutureTrunkParks6[[#This Row],[Multiplier]]*FutureTrunkParks6[[#This Row],[Construction Contingency Rate %]],0)</f>
        <v>184500</v>
      </c>
      <c r="AA21" s="195">
        <f>ROUND(FutureTrunkParks6[[#This Row],[Direct Construction Cost]]+FutureTrunkParks6[[#This Row],[Project Owners Cost (23% Direct Construction Cost)($)]]+FutureTrunkParks6[[#This Row],[Construction Contingency Cost ($)]],0)</f>
        <v>1414500</v>
      </c>
      <c r="AB21" s="219">
        <v>2029</v>
      </c>
      <c r="AC21" s="196">
        <f t="shared" si="1"/>
        <v>2.0111853187589457E-2</v>
      </c>
      <c r="AD21" s="196">
        <f t="shared" si="2"/>
        <v>1.8204777291069174E-2</v>
      </c>
      <c r="AE21" s="274">
        <f>VLOOKUP(FutureTrunkParks6[[#This Row],[Service Catchment]],'Catchment Demand - Parks'!$C$8:$M$11,11)</f>
        <v>0.15359038713546411</v>
      </c>
      <c r="AF2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1.4435266209525751E-2</v>
      </c>
      <c r="AG21" s="274">
        <f>IF(AND(FutureTrunkParks6[[#This Row],[Spare Capacity (%)]]&gt;30%,FutureTrunkParks6[[#This Row],[Share of the total Cost with the same year of provision %]]&gt;20%),1-FutureTrunkParks6[[#This Row],[Spare Capacity (%)]],1)</f>
        <v>1</v>
      </c>
      <c r="AH21" s="274">
        <f>IF(FutureTrunkParks6[[#This Row],[Terminal Value Analysis]]&lt;0,0,FutureTrunkParks6[[#This Row],[Terminal Value Analysis]])</f>
        <v>1</v>
      </c>
      <c r="AI21" s="198">
        <f t="shared" si="3"/>
        <v>1414500</v>
      </c>
      <c r="AJ21" s="200">
        <f t="shared" si="4"/>
        <v>1634120</v>
      </c>
      <c r="AK21" s="202">
        <f t="shared" si="5"/>
        <v>1032258</v>
      </c>
      <c r="AL21" s="276">
        <f>ROUND(FutureTrunkParks6[[#This Row],[Net Present Value of Establishment Cost]]*FutureTrunkParks6[[#This Row],[Terminal Value Adjustment (%)]],0)</f>
        <v>1032258</v>
      </c>
      <c r="AM21" s="271" t="str" cm="1">
        <f t="array" ref="AM21">_xlfn.IFS(FutureTrunkParks6[[#This Row],[Hierarchy/Name]]&lt;&gt;"Local","y",AM$12=FutureTrunkParks6[[#This Row],[Service Catchment]], "y", FutureTrunkParks6[[#This Row],[Hierarchy/Name]]="Local", "")</f>
        <v>y</v>
      </c>
      <c r="AN21" s="271" t="str" cm="1">
        <f t="array" ref="AN21">_xlfn.IFS(FutureTrunkParks6[[#This Row],[Hierarchy/Name]]&lt;&gt;"Local","y",AN$12=FutureTrunkParks6[[#This Row],[Service Catchment]], "y", FutureTrunkParks6[[#This Row],[Hierarchy/Name]]="Local", "")</f>
        <v>y</v>
      </c>
      <c r="AO21" s="271" t="str" cm="1">
        <f t="array" ref="AO21">_xlfn.IFS(FutureTrunkParks6[[#This Row],[Hierarchy/Name]]&lt;&gt;"Local","y",AO$12=FutureTrunkParks6[[#This Row],[Service Catchment]], "y", FutureTrunkParks6[[#This Row],[Hierarchy/Name]]="Local", "")</f>
        <v>y</v>
      </c>
      <c r="AP21" s="271" t="str" cm="1">
        <f t="array" ref="AP21">_xlfn.IFS(FutureTrunkParks6[[#This Row],[Hierarchy/Name]]&lt;&gt;"Local","y",AP$12=FutureTrunkParks6[[#This Row],[Service Catchment]], "y", FutureTrunkParks6[[#This Row],[Hierarchy/Name]]="Local", "")</f>
        <v>y</v>
      </c>
      <c r="AQ21" s="64"/>
      <c r="AR21" s="93">
        <f>IF(FutureTrunkParks6[[#This Row],[Hierarchy/Name]]&lt;&gt;"Local",0.25,IF(AM21="y",1,""))</f>
        <v>0.25</v>
      </c>
      <c r="AS21" s="93">
        <f>IF(FutureTrunkParks6[[#This Row],[Hierarchy/Name]]&lt;&gt;"Local",0.25,IF(AN21="y",1,""))</f>
        <v>0.25</v>
      </c>
      <c r="AT21" s="93">
        <f>IF(FutureTrunkParks6[[#This Row],[Hierarchy/Name]]&lt;&gt;"Local",0.25,IF(AO21="y",1,""))</f>
        <v>0.25</v>
      </c>
      <c r="AU21" s="93">
        <f>IF(FutureTrunkParks6[[#This Row],[Hierarchy/Name]]&lt;&gt;"Local",0.25,IF(AP21="y",1,""))</f>
        <v>0.25</v>
      </c>
      <c r="AV21" s="95">
        <f t="shared" si="6"/>
        <v>1</v>
      </c>
      <c r="AW21" s="64"/>
      <c r="AX21" s="268">
        <f t="shared" si="7"/>
        <v>258064.5</v>
      </c>
      <c r="AY21" s="264">
        <f t="shared" si="8"/>
        <v>258064.5</v>
      </c>
      <c r="AZ21" s="264">
        <f t="shared" si="9"/>
        <v>258064.5</v>
      </c>
      <c r="BA21" s="269">
        <f t="shared" si="10"/>
        <v>258064.5</v>
      </c>
      <c r="BB21" s="253">
        <f t="shared" si="11"/>
        <v>1032258</v>
      </c>
    </row>
    <row r="22" spans="1:54">
      <c r="A22" s="50"/>
      <c r="B22" s="210" t="s">
        <v>4866</v>
      </c>
      <c r="C22" s="211" t="s">
        <v>4867</v>
      </c>
      <c r="D22" s="211" t="s">
        <v>106</v>
      </c>
      <c r="E22" s="211" t="s">
        <v>114</v>
      </c>
      <c r="F22" s="211" t="s">
        <v>4868</v>
      </c>
      <c r="G22" s="186" t="str" cm="1">
        <f t="array" ref="G22">_xlfn.IFS(MID(C22,5,1)="U",MID(C22,5,2),LEN(C22)&gt;10,MID(C22,5,3)&amp;"-"&amp;LEFT(D22,1),LEN(C22)&lt;=10,MID(C22,5,2)&amp;"-"&amp;LEFT(D22,1))</f>
        <v>U3</v>
      </c>
      <c r="H22" s="187">
        <f>IFERROR(INDEX(LGIP1b_Park_UnitRates[],MATCH(G22,LGIP1b_Park_UnitRates[LGIP Code],0),3),"")</f>
        <v>0</v>
      </c>
      <c r="I22" s="295">
        <f>IFERROR(MIN(J22/H22,INDEX(LGIP1b_Park_UnitRates[],MATCH(FutureTrunkParks6[[#This Row],[LGIP Code (*)]], LGIP1b_Park_UnitRates[LGIP Code], 0),4)),1)</f>
        <v>1</v>
      </c>
      <c r="J22" s="215">
        <v>78000</v>
      </c>
      <c r="K22" s="85">
        <f t="shared" si="12"/>
        <v>0</v>
      </c>
      <c r="L22" s="216">
        <v>0</v>
      </c>
      <c r="M22" s="221" t="str">
        <f>_xlfn.XLOOKUP(FutureTrunkParks6[[#This Row],[LGIP Code (*)]],LGIP1b_Parks_UnitRates_Summary[LGIP Code],LGIP1b_Parks_UnitRates_Summary[Stages],,0)</f>
        <v>U</v>
      </c>
      <c r="N22" s="221" t="str">
        <f>_xlfn.XLOOKUP(FutureTrunkParks6[[#This Row],[LGIP Code (*)]],LGIP1b_Parks_UnitRates_Summary[LGIP Code],LGIP1b_Parks_UnitRates_Summary[Costing Code],,0)</f>
        <v>U3-U</v>
      </c>
      <c r="O22" s="221">
        <f>_xlfn.XLOOKUP(FutureTrunkParks6[[#This Row],[Costing Code]],LGIP1b_Parks_UnitRates_Summary[Costing Code],LGIP1b_Parks_UnitRates_Summary[Scaled component],,0)</f>
        <v>0</v>
      </c>
      <c r="P22" s="221">
        <f>FutureTrunkParks6[[#This Row],[Unit Rate (Scale)]]*FutureTrunkParks6[[#This Row],[Scaling factor (*)]]</f>
        <v>0</v>
      </c>
      <c r="Q22" s="221">
        <f>_xlfn.XLOOKUP(FutureTrunkParks6[[#This Row],[Costing Code]],LGIP1b_Parks_UnitRates_Summary[Costing Code],LGIP1b_Parks_UnitRates_Summary[Not scaled component],,0)</f>
        <v>0</v>
      </c>
      <c r="R22" s="223">
        <f>_xlfn.XLOOKUP(FutureTrunkParks6[[#This Row],[Costing Code]],LGIP1b_Parks_UnitRates_Summary[Costing Code],LGIP1b_Parks_UnitRates_Summary[Preliminary Scale],,0)</f>
        <v>0</v>
      </c>
      <c r="S22" s="221">
        <f>((FutureTrunkParks6[[#This Row],[Costs with Scaling Factor Applied]]+FutureTrunkParks6[[#This Row],[Unit Rate (No Scale)]])*FutureTrunkParks6[[#This Row],[Preliminary Scale %]])</f>
        <v>0</v>
      </c>
      <c r="T22" s="221">
        <f>_xlfn.XLOOKUP(FutureTrunkParks6[[#This Row],[Costing Code]],LGIP1b_Parks_UnitRates_Summary[Costing Code],LGIP1b_Parks_UnitRates_Summary[Preliminary No Scale],,0)</f>
        <v>0</v>
      </c>
      <c r="U2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2" s="211">
        <v>2021</v>
      </c>
      <c r="W22" s="211">
        <v>1</v>
      </c>
      <c r="X22" s="221">
        <f>ROUND(FutureTrunkParks6[[#This Row],[Direct Construction Cost]]*23%,0)</f>
        <v>230000</v>
      </c>
      <c r="Y22" s="294">
        <f t="shared" si="0"/>
        <v>7.4999999999999997E-2</v>
      </c>
      <c r="Z22" s="194">
        <f>ROUND((FutureTrunkParks6[[#This Row],[Direct Construction Cost]]+FutureTrunkParks6[[#This Row],[Project Owners Cost (23% Direct Construction Cost)($)]])*FutureTrunkParks6[[#This Row],[Multiplier]]*FutureTrunkParks6[[#This Row],[Construction Contingency Rate %]],0)</f>
        <v>92250</v>
      </c>
      <c r="AA22" s="195">
        <f>ROUND(FutureTrunkParks6[[#This Row],[Direct Construction Cost]]+FutureTrunkParks6[[#This Row],[Project Owners Cost (23% Direct Construction Cost)($)]]+FutureTrunkParks6[[#This Row],[Construction Contingency Cost ($)]],0)</f>
        <v>1322250</v>
      </c>
      <c r="AB22" s="219">
        <v>2024</v>
      </c>
      <c r="AC22" s="196">
        <f t="shared" si="1"/>
        <v>2.0111853187589457E-2</v>
      </c>
      <c r="AD22" s="196">
        <f t="shared" si="2"/>
        <v>1.8204777291069174E-2</v>
      </c>
      <c r="AE22" s="274">
        <f>VLOOKUP(FutureTrunkParks6[[#This Row],[Service Catchment]],'Catchment Demand - Parks'!$C$8:$M$11,11)</f>
        <v>0.15359038713546411</v>
      </c>
      <c r="AF2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2" s="274">
        <f>IF(AND(FutureTrunkParks6[[#This Row],[Spare Capacity (%)]]&gt;30%,FutureTrunkParks6[[#This Row],[Share of the total Cost with the same year of provision %]]&gt;20%),1-FutureTrunkParks6[[#This Row],[Spare Capacity (%)]],1)</f>
        <v>1</v>
      </c>
      <c r="AH22" s="274">
        <f>IF(FutureTrunkParks6[[#This Row],[Terminal Value Analysis]]&lt;0,0,FutureTrunkParks6[[#This Row],[Terminal Value Analysis]])</f>
        <v>1</v>
      </c>
      <c r="AI22" s="198">
        <f t="shared" si="3"/>
        <v>1322250</v>
      </c>
      <c r="AJ22" s="200">
        <f t="shared" si="4"/>
        <v>1395786</v>
      </c>
      <c r="AK22" s="202">
        <f t="shared" si="5"/>
        <v>1174919</v>
      </c>
      <c r="AL22" s="276">
        <f>ROUND(FutureTrunkParks6[[#This Row],[Net Present Value of Establishment Cost]]*FutureTrunkParks6[[#This Row],[Terminal Value Adjustment (%)]],0)</f>
        <v>1174919</v>
      </c>
      <c r="AM22" s="271" t="str" cm="1">
        <f t="array" ref="AM22">_xlfn.IFS(FutureTrunkParks6[[#This Row],[Hierarchy/Name]]&lt;&gt;"Local","y",AM$12=FutureTrunkParks6[[#This Row],[Service Catchment]], "y", FutureTrunkParks6[[#This Row],[Hierarchy/Name]]="Local", "")</f>
        <v>y</v>
      </c>
      <c r="AN22" s="271" t="str" cm="1">
        <f t="array" ref="AN22">_xlfn.IFS(FutureTrunkParks6[[#This Row],[Hierarchy/Name]]&lt;&gt;"Local","y",AN$12=FutureTrunkParks6[[#This Row],[Service Catchment]], "y", FutureTrunkParks6[[#This Row],[Hierarchy/Name]]="Local", "")</f>
        <v>y</v>
      </c>
      <c r="AO22" s="271" t="str" cm="1">
        <f t="array" ref="AO22">_xlfn.IFS(FutureTrunkParks6[[#This Row],[Hierarchy/Name]]&lt;&gt;"Local","y",AO$12=FutureTrunkParks6[[#This Row],[Service Catchment]], "y", FutureTrunkParks6[[#This Row],[Hierarchy/Name]]="Local", "")</f>
        <v>y</v>
      </c>
      <c r="AP22" s="271" t="str" cm="1">
        <f t="array" ref="AP22">_xlfn.IFS(FutureTrunkParks6[[#This Row],[Hierarchy/Name]]&lt;&gt;"Local","y",AP$12=FutureTrunkParks6[[#This Row],[Service Catchment]], "y", FutureTrunkParks6[[#This Row],[Hierarchy/Name]]="Local", "")</f>
        <v>y</v>
      </c>
      <c r="AQ22" s="64"/>
      <c r="AR22" s="93">
        <f>IF(FutureTrunkParks6[[#This Row],[Hierarchy/Name]]&lt;&gt;"Local",0.25,IF(AM22="y",1,""))</f>
        <v>0.25</v>
      </c>
      <c r="AS22" s="93">
        <f>IF(FutureTrunkParks6[[#This Row],[Hierarchy/Name]]&lt;&gt;"Local",0.25,IF(AN22="y",1,""))</f>
        <v>0.25</v>
      </c>
      <c r="AT22" s="93">
        <f>IF(FutureTrunkParks6[[#This Row],[Hierarchy/Name]]&lt;&gt;"Local",0.25,IF(AO22="y",1,""))</f>
        <v>0.25</v>
      </c>
      <c r="AU22" s="93">
        <f>IF(FutureTrunkParks6[[#This Row],[Hierarchy/Name]]&lt;&gt;"Local",0.25,IF(AP22="y",1,""))</f>
        <v>0.25</v>
      </c>
      <c r="AV22" s="95">
        <f t="shared" si="6"/>
        <v>1</v>
      </c>
      <c r="AW22" s="64"/>
      <c r="AX22" s="268">
        <f t="shared" si="7"/>
        <v>293729.75</v>
      </c>
      <c r="AY22" s="264">
        <f t="shared" si="8"/>
        <v>293729.75</v>
      </c>
      <c r="AZ22" s="264">
        <f t="shared" si="9"/>
        <v>293729.75</v>
      </c>
      <c r="BA22" s="269">
        <f t="shared" si="10"/>
        <v>293729.75</v>
      </c>
      <c r="BB22" s="253">
        <f t="shared" si="11"/>
        <v>1174919</v>
      </c>
    </row>
    <row r="23" spans="1:54">
      <c r="A23" s="50"/>
      <c r="B23" s="210" t="s">
        <v>4869</v>
      </c>
      <c r="C23" s="211" t="s">
        <v>4870</v>
      </c>
      <c r="D23" s="211" t="s">
        <v>111</v>
      </c>
      <c r="E23" s="211" t="s">
        <v>143</v>
      </c>
      <c r="F23" s="211" t="s">
        <v>4853</v>
      </c>
      <c r="G23" s="186" t="str" cm="1">
        <f t="array" ref="G23">_xlfn.IFS(MID(C23,5,1)="U",MID(C23,5,2),LEN(C23)&gt;10,MID(C23,5,3)&amp;"-"&amp;LEFT(D23,1),LEN(C23)&lt;=10,MID(C23,5,2)&amp;"-"&amp;LEFT(D23,1))</f>
        <v>A1-L</v>
      </c>
      <c r="H23" s="187">
        <f>IFERROR(INDEX(LGIP1b_Park_UnitRates[],MATCH(G23,LGIP1b_Park_UnitRates[LGIP Code],0),3),"")</f>
        <v>8000</v>
      </c>
      <c r="I23" s="295">
        <f>IFERROR(MIN(J23/H23,INDEX(LGIP1b_Park_UnitRates[],MATCH(FutureTrunkParks6[[#This Row],[LGIP Code (*)]], LGIP1b_Park_UnitRates[LGIP Code], 0),4)),1)</f>
        <v>0.625</v>
      </c>
      <c r="J23" s="215">
        <v>5000</v>
      </c>
      <c r="K23" s="85">
        <f t="shared" si="12"/>
        <v>226</v>
      </c>
      <c r="L23" s="216">
        <v>1130000</v>
      </c>
      <c r="M23" s="221" t="str">
        <f>_xlfn.XLOOKUP(FutureTrunkParks6[[#This Row],[LGIP Code (*)]],LGIP1b_Parks_UnitRates_Summary[LGIP Code],LGIP1b_Parks_UnitRates_Summary[Stages],,0)</f>
        <v>A&amp;B</v>
      </c>
      <c r="N23" s="221" t="str">
        <f>_xlfn.XLOOKUP(FutureTrunkParks6[[#This Row],[LGIP Code (*)]],LGIP1b_Parks_UnitRates_Summary[LGIP Code],LGIP1b_Parks_UnitRates_Summary[Costing Code],,0)</f>
        <v>A1-L-A&amp;B</v>
      </c>
      <c r="O23" s="221">
        <f>_xlfn.XLOOKUP(FutureTrunkParks6[[#This Row],[Costing Code]],LGIP1b_Parks_UnitRates_Summary[Costing Code],LGIP1b_Parks_UnitRates_Summary[Scaled component],,0)</f>
        <v>295709.98100599996</v>
      </c>
      <c r="P23" s="221">
        <f>FutureTrunkParks6[[#This Row],[Unit Rate (Scale)]]*FutureTrunkParks6[[#This Row],[Scaling factor (*)]]</f>
        <v>184818.73812874997</v>
      </c>
      <c r="Q23" s="221">
        <f>_xlfn.XLOOKUP(FutureTrunkParks6[[#This Row],[Costing Code]],LGIP1b_Parks_UnitRates_Summary[Costing Code],LGIP1b_Parks_UnitRates_Summary[Not scaled component],,0)</f>
        <v>417974.52457963559</v>
      </c>
      <c r="R23" s="223">
        <f>_xlfn.XLOOKUP(FutureTrunkParks6[[#This Row],[Costing Code]],LGIP1b_Parks_UnitRates_Summary[Costing Code],LGIP1b_Parks_UnitRates_Summary[Preliminary Scale],,0)</f>
        <v>0.23125000000000001</v>
      </c>
      <c r="S23" s="221">
        <f>((FutureTrunkParks6[[#This Row],[Costs with Scaling Factor Applied]]+FutureTrunkParks6[[#This Row],[Unit Rate (No Scale)]])*FutureTrunkParks6[[#This Row],[Preliminary Scale %]])</f>
        <v>139395.94200131416</v>
      </c>
      <c r="T23" s="221">
        <f>_xlfn.XLOOKUP(FutureTrunkParks6[[#This Row],[Costing Code]],LGIP1b_Parks_UnitRates_Summary[Costing Code],LGIP1b_Parks_UnitRates_Summary[Preliminary No Scale],,0)</f>
        <v>3750</v>
      </c>
      <c r="U2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23" s="211">
        <v>2021</v>
      </c>
      <c r="W23" s="211">
        <v>1</v>
      </c>
      <c r="X23" s="221">
        <f>ROUND(FutureTrunkParks6[[#This Row],[Direct Construction Cost]]*23%,0)</f>
        <v>171566</v>
      </c>
      <c r="Y23" s="294">
        <f t="shared" si="0"/>
        <v>0.15</v>
      </c>
      <c r="Z23" s="194">
        <f>ROUND((FutureTrunkParks6[[#This Row],[Direct Construction Cost]]+FutureTrunkParks6[[#This Row],[Project Owners Cost (23% Direct Construction Cost)($)]])*FutureTrunkParks6[[#This Row],[Multiplier]]*FutureTrunkParks6[[#This Row],[Construction Contingency Rate %]],0)</f>
        <v>137626</v>
      </c>
      <c r="AA23" s="195">
        <f>ROUND(FutureTrunkParks6[[#This Row],[Direct Construction Cost]]+FutureTrunkParks6[[#This Row],[Project Owners Cost (23% Direct Construction Cost)($)]]+FutureTrunkParks6[[#This Row],[Construction Contingency Cost ($)]],0)</f>
        <v>1055131</v>
      </c>
      <c r="AB23" s="219">
        <v>2029</v>
      </c>
      <c r="AC23" s="196">
        <f t="shared" si="1"/>
        <v>2.0111853187589457E-2</v>
      </c>
      <c r="AD23" s="196">
        <f t="shared" si="2"/>
        <v>1.8204777291069174E-2</v>
      </c>
      <c r="AE23" s="274">
        <f>VLOOKUP(FutureTrunkParks6[[#This Row],[Service Catchment]],'Catchment Demand - Parks'!$C$8:$M$11,11)</f>
        <v>0.31134461829061294</v>
      </c>
      <c r="AF2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2.4087868024916775E-2</v>
      </c>
      <c r="AG23" s="274">
        <f>IF(AND(FutureTrunkParks6[[#This Row],[Spare Capacity (%)]]&gt;30%,FutureTrunkParks6[[#This Row],[Share of the total Cost with the same year of provision %]]&gt;20%),1-FutureTrunkParks6[[#This Row],[Spare Capacity (%)]],1)</f>
        <v>1</v>
      </c>
      <c r="AH23" s="274">
        <f>IF(FutureTrunkParks6[[#This Row],[Terminal Value Analysis]]&lt;0,0,FutureTrunkParks6[[#This Row],[Terminal Value Analysis]])</f>
        <v>1</v>
      </c>
      <c r="AI23" s="198">
        <f t="shared" si="3"/>
        <v>2185131</v>
      </c>
      <c r="AJ23" s="200">
        <f t="shared" si="4"/>
        <v>2544091</v>
      </c>
      <c r="AK23" s="202">
        <f t="shared" si="5"/>
        <v>1607078</v>
      </c>
      <c r="AL23" s="276">
        <f>ROUND(FutureTrunkParks6[[#This Row],[Net Present Value of Establishment Cost]]*FutureTrunkParks6[[#This Row],[Terminal Value Adjustment (%)]],0)</f>
        <v>1607078</v>
      </c>
      <c r="AM23" s="271" t="str" cm="1">
        <f t="array" ref="AM23">_xlfn.IFS(FutureTrunkParks6[[#This Row],[Hierarchy/Name]]&lt;&gt;"Local","y",AM$12=FutureTrunkParks6[[#This Row],[Service Catchment]], "y", FutureTrunkParks6[[#This Row],[Hierarchy/Name]]="Local", "")</f>
        <v/>
      </c>
      <c r="AN23" s="271" t="str" cm="1">
        <f t="array" ref="AN23">_xlfn.IFS(FutureTrunkParks6[[#This Row],[Hierarchy/Name]]&lt;&gt;"Local","y",AN$12=FutureTrunkParks6[[#This Row],[Service Catchment]], "y", FutureTrunkParks6[[#This Row],[Hierarchy/Name]]="Local", "")</f>
        <v>y</v>
      </c>
      <c r="AO23" s="271" t="str" cm="1">
        <f t="array" ref="AO23">_xlfn.IFS(FutureTrunkParks6[[#This Row],[Hierarchy/Name]]&lt;&gt;"Local","y",AO$12=FutureTrunkParks6[[#This Row],[Service Catchment]], "y", FutureTrunkParks6[[#This Row],[Hierarchy/Name]]="Local", "")</f>
        <v/>
      </c>
      <c r="AP23" s="271" t="str" cm="1">
        <f t="array" ref="AP23">_xlfn.IFS(FutureTrunkParks6[[#This Row],[Hierarchy/Name]]&lt;&gt;"Local","y",AP$12=FutureTrunkParks6[[#This Row],[Service Catchment]], "y", FutureTrunkParks6[[#This Row],[Hierarchy/Name]]="Local", "")</f>
        <v/>
      </c>
      <c r="AQ23" s="64"/>
      <c r="AR23" s="93" t="str">
        <f>IF(FutureTrunkParks6[[#This Row],[Hierarchy/Name]]&lt;&gt;"Local",0.25,IF(AM23="y",1,""))</f>
        <v/>
      </c>
      <c r="AS23" s="93">
        <f>IF(FutureTrunkParks6[[#This Row],[Hierarchy/Name]]&lt;&gt;"Local",0.25,IF(AN23="y",1,""))</f>
        <v>1</v>
      </c>
      <c r="AT23" s="93" t="str">
        <f>IF(FutureTrunkParks6[[#This Row],[Hierarchy/Name]]&lt;&gt;"Local",0.25,IF(AO23="y",1,""))</f>
        <v/>
      </c>
      <c r="AU23" s="93" t="str">
        <f>IF(FutureTrunkParks6[[#This Row],[Hierarchy/Name]]&lt;&gt;"Local",0.25,IF(AP23="y",1,""))</f>
        <v/>
      </c>
      <c r="AV23" s="95">
        <f t="shared" si="6"/>
        <v>1</v>
      </c>
      <c r="AW23" s="64"/>
      <c r="AX23" s="268" t="str">
        <f t="shared" si="7"/>
        <v/>
      </c>
      <c r="AY23" s="264">
        <f t="shared" si="8"/>
        <v>1607078</v>
      </c>
      <c r="AZ23" s="264" t="str">
        <f t="shared" si="9"/>
        <v/>
      </c>
      <c r="BA23" s="269" t="str">
        <f t="shared" si="10"/>
        <v/>
      </c>
      <c r="BB23" s="253">
        <f t="shared" si="11"/>
        <v>1607078</v>
      </c>
    </row>
    <row r="24" spans="1:54">
      <c r="A24" s="50"/>
      <c r="B24" s="210" t="s">
        <v>4869</v>
      </c>
      <c r="C24" s="211" t="s">
        <v>4871</v>
      </c>
      <c r="D24" s="211" t="s">
        <v>111</v>
      </c>
      <c r="E24" s="211" t="s">
        <v>143</v>
      </c>
      <c r="F24" s="211" t="s">
        <v>4853</v>
      </c>
      <c r="G24" s="186" t="str" cm="1">
        <f t="array" ref="G24">_xlfn.IFS(MID(C24,5,1)="U",MID(C24,5,2),LEN(C24)&gt;10,MID(C24,5,3)&amp;"-"&amp;LEFT(D24,1),LEN(C24)&lt;=10,MID(C24,5,2)&amp;"-"&amp;LEFT(D24,1))</f>
        <v>A1-L</v>
      </c>
      <c r="H24" s="187">
        <f>IFERROR(INDEX(LGIP1b_Park_UnitRates[],MATCH(G24,LGIP1b_Park_UnitRates[LGIP Code],0),3),"")</f>
        <v>8000</v>
      </c>
      <c r="I24" s="295">
        <f>IFERROR(MIN(J24/H24,INDEX(LGIP1b_Park_UnitRates[],MATCH(FutureTrunkParks6[[#This Row],[LGIP Code (*)]], LGIP1b_Park_UnitRates[LGIP Code], 0),4)),1)</f>
        <v>1.25</v>
      </c>
      <c r="J24" s="215">
        <v>10000</v>
      </c>
      <c r="K24" s="85">
        <f t="shared" si="12"/>
        <v>530</v>
      </c>
      <c r="L24" s="216">
        <v>5300000</v>
      </c>
      <c r="M24" s="221" t="str">
        <f>_xlfn.XLOOKUP(FutureTrunkParks6[[#This Row],[LGIP Code (*)]],LGIP1b_Parks_UnitRates_Summary[LGIP Code],LGIP1b_Parks_UnitRates_Summary[Stages],,0)</f>
        <v>A&amp;B</v>
      </c>
      <c r="N24" s="221" t="str">
        <f>_xlfn.XLOOKUP(FutureTrunkParks6[[#This Row],[LGIP Code (*)]],LGIP1b_Parks_UnitRates_Summary[LGIP Code],LGIP1b_Parks_UnitRates_Summary[Costing Code],,0)</f>
        <v>A1-L-A&amp;B</v>
      </c>
      <c r="O24" s="221">
        <f>_xlfn.XLOOKUP(FutureTrunkParks6[[#This Row],[Costing Code]],LGIP1b_Parks_UnitRates_Summary[Costing Code],LGIP1b_Parks_UnitRates_Summary[Scaled component],,0)</f>
        <v>295709.98100599996</v>
      </c>
      <c r="P24" s="221">
        <f>FutureTrunkParks6[[#This Row],[Unit Rate (Scale)]]*FutureTrunkParks6[[#This Row],[Scaling factor (*)]]</f>
        <v>369637.47625749995</v>
      </c>
      <c r="Q24" s="221">
        <f>_xlfn.XLOOKUP(FutureTrunkParks6[[#This Row],[Costing Code]],LGIP1b_Parks_UnitRates_Summary[Costing Code],LGIP1b_Parks_UnitRates_Summary[Not scaled component],,0)</f>
        <v>417974.52457963559</v>
      </c>
      <c r="R24" s="223">
        <f>_xlfn.XLOOKUP(FutureTrunkParks6[[#This Row],[Costing Code]],LGIP1b_Parks_UnitRates_Summary[Costing Code],LGIP1b_Parks_UnitRates_Summary[Preliminary Scale],,0)</f>
        <v>0.23125000000000001</v>
      </c>
      <c r="S24" s="221">
        <f>((FutureTrunkParks6[[#This Row],[Costs with Scaling Factor Applied]]+FutureTrunkParks6[[#This Row],[Unit Rate (No Scale)]])*FutureTrunkParks6[[#This Row],[Preliminary Scale %]])</f>
        <v>182135.27519358761</v>
      </c>
      <c r="T24" s="221">
        <f>_xlfn.XLOOKUP(FutureTrunkParks6[[#This Row],[Costing Code]],LGIP1b_Parks_UnitRates_Summary[Costing Code],LGIP1b_Parks_UnitRates_Summary[Preliminary No Scale],,0)</f>
        <v>3750</v>
      </c>
      <c r="U2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973497</v>
      </c>
      <c r="V24" s="211">
        <v>2021</v>
      </c>
      <c r="W24" s="211">
        <v>1</v>
      </c>
      <c r="X24" s="221">
        <f>ROUND(FutureTrunkParks6[[#This Row],[Direct Construction Cost]]*23%,0)</f>
        <v>223904</v>
      </c>
      <c r="Y24" s="294">
        <f t="shared" si="0"/>
        <v>7.4999999999999997E-2</v>
      </c>
      <c r="Z24" s="194">
        <f>ROUND((FutureTrunkParks6[[#This Row],[Direct Construction Cost]]+FutureTrunkParks6[[#This Row],[Project Owners Cost (23% Direct Construction Cost)($)]])*FutureTrunkParks6[[#This Row],[Multiplier]]*FutureTrunkParks6[[#This Row],[Construction Contingency Rate %]],0)</f>
        <v>89805</v>
      </c>
      <c r="AA24" s="195">
        <f>ROUND(FutureTrunkParks6[[#This Row],[Direct Construction Cost]]+FutureTrunkParks6[[#This Row],[Project Owners Cost (23% Direct Construction Cost)($)]]+FutureTrunkParks6[[#This Row],[Construction Contingency Cost ($)]],0)</f>
        <v>1287206</v>
      </c>
      <c r="AB24" s="219">
        <v>2024</v>
      </c>
      <c r="AC24" s="196">
        <f t="shared" si="1"/>
        <v>2.0111853187589457E-2</v>
      </c>
      <c r="AD24" s="196">
        <f t="shared" si="2"/>
        <v>1.8204777291069174E-2</v>
      </c>
      <c r="AE24" s="274">
        <f>VLOOKUP(FutureTrunkParks6[[#This Row],[Service Catchment]],'Catchment Demand - Parks'!$C$8:$M$11,11)</f>
        <v>0.31134461829061294</v>
      </c>
      <c r="AF2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4" s="274">
        <f>IF(AND(FutureTrunkParks6[[#This Row],[Spare Capacity (%)]]&gt;30%,FutureTrunkParks6[[#This Row],[Share of the total Cost with the same year of provision %]]&gt;20%),1-FutureTrunkParks6[[#This Row],[Spare Capacity (%)]],1)</f>
        <v>1</v>
      </c>
      <c r="AH24" s="274">
        <f>IF(FutureTrunkParks6[[#This Row],[Terminal Value Analysis]]&lt;0,0,FutureTrunkParks6[[#This Row],[Terminal Value Analysis]])</f>
        <v>1</v>
      </c>
      <c r="AI24" s="198">
        <f t="shared" si="3"/>
        <v>6587206</v>
      </c>
      <c r="AJ24" s="200">
        <f t="shared" si="4"/>
        <v>6985046</v>
      </c>
      <c r="AK24" s="202">
        <f t="shared" si="5"/>
        <v>5879743</v>
      </c>
      <c r="AL24" s="276">
        <f>ROUND(FutureTrunkParks6[[#This Row],[Net Present Value of Establishment Cost]]*FutureTrunkParks6[[#This Row],[Terminal Value Adjustment (%)]],0)</f>
        <v>5879743</v>
      </c>
      <c r="AM24" s="271" t="str" cm="1">
        <f t="array" ref="AM24">_xlfn.IFS(FutureTrunkParks6[[#This Row],[Hierarchy/Name]]&lt;&gt;"Local","y",AM$12=FutureTrunkParks6[[#This Row],[Service Catchment]], "y", FutureTrunkParks6[[#This Row],[Hierarchy/Name]]="Local", "")</f>
        <v/>
      </c>
      <c r="AN24" s="271" t="str" cm="1">
        <f t="array" ref="AN24">_xlfn.IFS(FutureTrunkParks6[[#This Row],[Hierarchy/Name]]&lt;&gt;"Local","y",AN$12=FutureTrunkParks6[[#This Row],[Service Catchment]], "y", FutureTrunkParks6[[#This Row],[Hierarchy/Name]]="Local", "")</f>
        <v>y</v>
      </c>
      <c r="AO24" s="271" t="str" cm="1">
        <f t="array" ref="AO24">_xlfn.IFS(FutureTrunkParks6[[#This Row],[Hierarchy/Name]]&lt;&gt;"Local","y",AO$12=FutureTrunkParks6[[#This Row],[Service Catchment]], "y", FutureTrunkParks6[[#This Row],[Hierarchy/Name]]="Local", "")</f>
        <v/>
      </c>
      <c r="AP24" s="271" t="str" cm="1">
        <f t="array" ref="AP24">_xlfn.IFS(FutureTrunkParks6[[#This Row],[Hierarchy/Name]]&lt;&gt;"Local","y",AP$12=FutureTrunkParks6[[#This Row],[Service Catchment]], "y", FutureTrunkParks6[[#This Row],[Hierarchy/Name]]="Local", "")</f>
        <v/>
      </c>
      <c r="AQ24" s="64"/>
      <c r="AR24" s="93" t="str">
        <f>IF(FutureTrunkParks6[[#This Row],[Hierarchy/Name]]&lt;&gt;"Local",0.25,IF(AM24="y",1,""))</f>
        <v/>
      </c>
      <c r="AS24" s="93">
        <f>IF(FutureTrunkParks6[[#This Row],[Hierarchy/Name]]&lt;&gt;"Local",0.25,IF(AN24="y",1,""))</f>
        <v>1</v>
      </c>
      <c r="AT24" s="93" t="str">
        <f>IF(FutureTrunkParks6[[#This Row],[Hierarchy/Name]]&lt;&gt;"Local",0.25,IF(AO24="y",1,""))</f>
        <v/>
      </c>
      <c r="AU24" s="93" t="str">
        <f>IF(FutureTrunkParks6[[#This Row],[Hierarchy/Name]]&lt;&gt;"Local",0.25,IF(AP24="y",1,""))</f>
        <v/>
      </c>
      <c r="AV24" s="95">
        <f t="shared" si="6"/>
        <v>1</v>
      </c>
      <c r="AW24" s="64"/>
      <c r="AX24" s="268" t="str">
        <f t="shared" si="7"/>
        <v/>
      </c>
      <c r="AY24" s="264">
        <f t="shared" si="8"/>
        <v>5879743</v>
      </c>
      <c r="AZ24" s="264" t="str">
        <f t="shared" si="9"/>
        <v/>
      </c>
      <c r="BA24" s="269" t="str">
        <f t="shared" si="10"/>
        <v/>
      </c>
      <c r="BB24" s="253">
        <f t="shared" si="11"/>
        <v>5879743</v>
      </c>
    </row>
    <row r="25" spans="1:54">
      <c r="A25" s="50"/>
      <c r="B25" s="210" t="s">
        <v>4872</v>
      </c>
      <c r="C25" s="211" t="s">
        <v>4873</v>
      </c>
      <c r="D25" s="211" t="s">
        <v>111</v>
      </c>
      <c r="E25" s="211" t="s">
        <v>143</v>
      </c>
      <c r="F25" s="211" t="s">
        <v>4853</v>
      </c>
      <c r="G25" s="186" t="str" cm="1">
        <f t="array" ref="G25">_xlfn.IFS(MID(C25,5,1)="U",MID(C25,5,2),LEN(C25)&gt;10,MID(C25,5,3)&amp;"-"&amp;LEFT(D25,1),LEN(C25)&lt;=10,MID(C25,5,2)&amp;"-"&amp;LEFT(D25,1))</f>
        <v>A1-L</v>
      </c>
      <c r="H25" s="187">
        <f>IFERROR(INDEX(LGIP1b_Park_UnitRates[],MATCH(G25,LGIP1b_Park_UnitRates[LGIP Code],0),3),"")</f>
        <v>8000</v>
      </c>
      <c r="I25" s="295">
        <f>IFERROR(MIN(J25/H25,INDEX(LGIP1b_Park_UnitRates[],MATCH(FutureTrunkParks6[[#This Row],[LGIP Code (*)]], LGIP1b_Park_UnitRates[LGIP Code], 0),4)),1)</f>
        <v>0.63</v>
      </c>
      <c r="J25" s="215">
        <v>5040</v>
      </c>
      <c r="K25" s="85">
        <f t="shared" si="12"/>
        <v>1587.3015873015872</v>
      </c>
      <c r="L25" s="216">
        <v>8000000</v>
      </c>
      <c r="M25" s="221" t="str">
        <f>_xlfn.XLOOKUP(FutureTrunkParks6[[#This Row],[LGIP Code (*)]],LGIP1b_Parks_UnitRates_Summary[LGIP Code],LGIP1b_Parks_UnitRates_Summary[Stages],,0)</f>
        <v>A&amp;B</v>
      </c>
      <c r="N25" s="221" t="str">
        <f>_xlfn.XLOOKUP(FutureTrunkParks6[[#This Row],[LGIP Code (*)]],LGIP1b_Parks_UnitRates_Summary[LGIP Code],LGIP1b_Parks_UnitRates_Summary[Costing Code],,0)</f>
        <v>A1-L-A&amp;B</v>
      </c>
      <c r="O25" s="221">
        <f>_xlfn.XLOOKUP(FutureTrunkParks6[[#This Row],[Costing Code]],LGIP1b_Parks_UnitRates_Summary[Costing Code],LGIP1b_Parks_UnitRates_Summary[Scaled component],,0)</f>
        <v>295709.98100599996</v>
      </c>
      <c r="P25" s="221">
        <f>FutureTrunkParks6[[#This Row],[Unit Rate (Scale)]]*FutureTrunkParks6[[#This Row],[Scaling factor (*)]]</f>
        <v>186297.28803377997</v>
      </c>
      <c r="Q25" s="221">
        <f>_xlfn.XLOOKUP(FutureTrunkParks6[[#This Row],[Costing Code]],LGIP1b_Parks_UnitRates_Summary[Costing Code],LGIP1b_Parks_UnitRates_Summary[Not scaled component],,0)</f>
        <v>417974.52457963559</v>
      </c>
      <c r="R25" s="223">
        <f>_xlfn.XLOOKUP(FutureTrunkParks6[[#This Row],[Costing Code]],LGIP1b_Parks_UnitRates_Summary[Costing Code],LGIP1b_Parks_UnitRates_Summary[Preliminary Scale],,0)</f>
        <v>0.23125000000000001</v>
      </c>
      <c r="S25" s="221">
        <f>((FutureTrunkParks6[[#This Row],[Costs with Scaling Factor Applied]]+FutureTrunkParks6[[#This Row],[Unit Rate (No Scale)]])*FutureTrunkParks6[[#This Row],[Preliminary Scale %]])</f>
        <v>139737.85666685234</v>
      </c>
      <c r="T25" s="221">
        <f>_xlfn.XLOOKUP(FutureTrunkParks6[[#This Row],[Costing Code]],LGIP1b_Parks_UnitRates_Summary[Costing Code],LGIP1b_Parks_UnitRates_Summary[Preliminary No Scale],,0)</f>
        <v>3750</v>
      </c>
      <c r="U2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747760</v>
      </c>
      <c r="V25" s="211">
        <v>2021</v>
      </c>
      <c r="W25" s="211">
        <v>1</v>
      </c>
      <c r="X25" s="221">
        <f>ROUND(FutureTrunkParks6[[#This Row],[Direct Construction Cost]]*23%,0)</f>
        <v>171985</v>
      </c>
      <c r="Y25" s="294">
        <f t="shared" si="0"/>
        <v>0.2</v>
      </c>
      <c r="Z25" s="194">
        <f>ROUND((FutureTrunkParks6[[#This Row],[Direct Construction Cost]]+FutureTrunkParks6[[#This Row],[Project Owners Cost (23% Direct Construction Cost)($)]])*FutureTrunkParks6[[#This Row],[Multiplier]]*FutureTrunkParks6[[#This Row],[Construction Contingency Rate %]],0)</f>
        <v>183949</v>
      </c>
      <c r="AA25" s="195">
        <f>ROUND(FutureTrunkParks6[[#This Row],[Direct Construction Cost]]+FutureTrunkParks6[[#This Row],[Project Owners Cost (23% Direct Construction Cost)($)]]+FutureTrunkParks6[[#This Row],[Construction Contingency Cost ($)]],0)</f>
        <v>1103694</v>
      </c>
      <c r="AB25" s="219">
        <v>2034</v>
      </c>
      <c r="AC25" s="196">
        <f t="shared" si="1"/>
        <v>2.0111853187589457E-2</v>
      </c>
      <c r="AD25" s="196">
        <f t="shared" si="2"/>
        <v>1.8204777291069174E-2</v>
      </c>
      <c r="AE25" s="274">
        <f>VLOOKUP(FutureTrunkParks6[[#This Row],[Service Catchment]],'Catchment Demand - Parks'!$C$8:$M$11,11)</f>
        <v>0.31134461829061294</v>
      </c>
      <c r="AF2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3.6249941701552678E-2</v>
      </c>
      <c r="AG25" s="274">
        <f>IF(AND(FutureTrunkParks6[[#This Row],[Spare Capacity (%)]]&gt;30%,FutureTrunkParks6[[#This Row],[Share of the total Cost with the same year of provision %]]&gt;20%),1-FutureTrunkParks6[[#This Row],[Spare Capacity (%)]],1)</f>
        <v>1</v>
      </c>
      <c r="AH25" s="274">
        <f>IF(FutureTrunkParks6[[#This Row],[Terminal Value Analysis]]&lt;0,0,FutureTrunkParks6[[#This Row],[Terminal Value Analysis]])</f>
        <v>1</v>
      </c>
      <c r="AI25" s="198">
        <f t="shared" si="3"/>
        <v>9103694</v>
      </c>
      <c r="AJ25" s="200">
        <f t="shared" si="4"/>
        <v>11759037</v>
      </c>
      <c r="AK25" s="202">
        <f t="shared" si="5"/>
        <v>5574311</v>
      </c>
      <c r="AL25" s="276">
        <f>ROUND(FutureTrunkParks6[[#This Row],[Net Present Value of Establishment Cost]]*FutureTrunkParks6[[#This Row],[Terminal Value Adjustment (%)]],0)</f>
        <v>5574311</v>
      </c>
      <c r="AM25" s="271" t="str" cm="1">
        <f t="array" ref="AM25">_xlfn.IFS(FutureTrunkParks6[[#This Row],[Hierarchy/Name]]&lt;&gt;"Local","y",AM$12=FutureTrunkParks6[[#This Row],[Service Catchment]], "y", FutureTrunkParks6[[#This Row],[Hierarchy/Name]]="Local", "")</f>
        <v/>
      </c>
      <c r="AN25" s="271" t="str" cm="1">
        <f t="array" ref="AN25">_xlfn.IFS(FutureTrunkParks6[[#This Row],[Hierarchy/Name]]&lt;&gt;"Local","y",AN$12=FutureTrunkParks6[[#This Row],[Service Catchment]], "y", FutureTrunkParks6[[#This Row],[Hierarchy/Name]]="Local", "")</f>
        <v>y</v>
      </c>
      <c r="AO25" s="271" t="str" cm="1">
        <f t="array" ref="AO25">_xlfn.IFS(FutureTrunkParks6[[#This Row],[Hierarchy/Name]]&lt;&gt;"Local","y",AO$12=FutureTrunkParks6[[#This Row],[Service Catchment]], "y", FutureTrunkParks6[[#This Row],[Hierarchy/Name]]="Local", "")</f>
        <v/>
      </c>
      <c r="AP25" s="271" t="str" cm="1">
        <f t="array" ref="AP25">_xlfn.IFS(FutureTrunkParks6[[#This Row],[Hierarchy/Name]]&lt;&gt;"Local","y",AP$12=FutureTrunkParks6[[#This Row],[Service Catchment]], "y", FutureTrunkParks6[[#This Row],[Hierarchy/Name]]="Local", "")</f>
        <v/>
      </c>
      <c r="AQ25" s="64"/>
      <c r="AR25" s="93" t="str">
        <f>IF(FutureTrunkParks6[[#This Row],[Hierarchy/Name]]&lt;&gt;"Local",0.25,IF(AM25="y",1,""))</f>
        <v/>
      </c>
      <c r="AS25" s="93">
        <f>IF(FutureTrunkParks6[[#This Row],[Hierarchy/Name]]&lt;&gt;"Local",0.25,IF(AN25="y",1,""))</f>
        <v>1</v>
      </c>
      <c r="AT25" s="93" t="str">
        <f>IF(FutureTrunkParks6[[#This Row],[Hierarchy/Name]]&lt;&gt;"Local",0.25,IF(AO25="y",1,""))</f>
        <v/>
      </c>
      <c r="AU25" s="93" t="str">
        <f>IF(FutureTrunkParks6[[#This Row],[Hierarchy/Name]]&lt;&gt;"Local",0.25,IF(AP25="y",1,""))</f>
        <v/>
      </c>
      <c r="AV25" s="95">
        <f t="shared" si="6"/>
        <v>1</v>
      </c>
      <c r="AW25" s="64"/>
      <c r="AX25" s="268" t="str">
        <f t="shared" si="7"/>
        <v/>
      </c>
      <c r="AY25" s="264">
        <f t="shared" si="8"/>
        <v>5574311</v>
      </c>
      <c r="AZ25" s="264" t="str">
        <f t="shared" si="9"/>
        <v/>
      </c>
      <c r="BA25" s="269" t="str">
        <f t="shared" si="10"/>
        <v/>
      </c>
      <c r="BB25" s="253">
        <f t="shared" si="11"/>
        <v>5574311</v>
      </c>
    </row>
    <row r="26" spans="1:54">
      <c r="A26" s="50"/>
      <c r="B26" s="210" t="s">
        <v>4872</v>
      </c>
      <c r="C26" s="211" t="s">
        <v>4874</v>
      </c>
      <c r="D26" s="211" t="s">
        <v>106</v>
      </c>
      <c r="E26" s="211" t="s">
        <v>114</v>
      </c>
      <c r="F26" s="211" t="s">
        <v>4875</v>
      </c>
      <c r="G26" s="186" t="str" cm="1">
        <f t="array" ref="G26">_xlfn.IFS(MID(C26,5,1)="U",MID(C26,5,2),LEN(C26)&gt;10,MID(C26,5,3)&amp;"-"&amp;LEFT(D26,1),LEN(C26)&lt;=10,MID(C26,5,2)&amp;"-"&amp;LEFT(D26,1))</f>
        <v>A8-D</v>
      </c>
      <c r="H26" s="187">
        <f>IFERROR(INDEX(LGIP1b_Park_UnitRates[],MATCH(G26,LGIP1b_Park_UnitRates[LGIP Code],0),3),"")</f>
        <v>30000</v>
      </c>
      <c r="I26" s="295">
        <f>IFERROR(MIN(J26/H26,INDEX(LGIP1b_Park_UnitRates[],MATCH(FutureTrunkParks6[[#This Row],[LGIP Code (*)]], LGIP1b_Park_UnitRates[LGIP Code], 0),4)),1)</f>
        <v>0.1</v>
      </c>
      <c r="J26" s="215">
        <v>3000</v>
      </c>
      <c r="K26" s="85">
        <f t="shared" si="12"/>
        <v>10</v>
      </c>
      <c r="L26" s="216">
        <v>30000</v>
      </c>
      <c r="M26" s="221" t="str">
        <f>_xlfn.XLOOKUP(FutureTrunkParks6[[#This Row],[LGIP Code (*)]],LGIP1b_Parks_UnitRates_Summary[LGIP Code],LGIP1b_Parks_UnitRates_Summary[Stages],,0)</f>
        <v>A</v>
      </c>
      <c r="N26" s="221" t="str">
        <f>_xlfn.XLOOKUP(FutureTrunkParks6[[#This Row],[LGIP Code (*)]],LGIP1b_Parks_UnitRates_Summary[LGIP Code],LGIP1b_Parks_UnitRates_Summary[Costing Code],,0)</f>
        <v>A8-D-A</v>
      </c>
      <c r="O26" s="221">
        <f>_xlfn.XLOOKUP(FutureTrunkParks6[[#This Row],[Costing Code]],LGIP1b_Parks_UnitRates_Summary[Costing Code],LGIP1b_Parks_UnitRates_Summary[Scaled component],,0)</f>
        <v>175604.20030999999</v>
      </c>
      <c r="P26" s="221">
        <f>FutureTrunkParks6[[#This Row],[Unit Rate (Scale)]]*FutureTrunkParks6[[#This Row],[Scaling factor (*)]]</f>
        <v>17560.420030999998</v>
      </c>
      <c r="Q26" s="221">
        <f>_xlfn.XLOOKUP(FutureTrunkParks6[[#This Row],[Costing Code]],LGIP1b_Parks_UnitRates_Summary[Costing Code],LGIP1b_Parks_UnitRates_Summary[Not scaled component],,0)</f>
        <v>46471.004139999997</v>
      </c>
      <c r="R26" s="223">
        <f>_xlfn.XLOOKUP(FutureTrunkParks6[[#This Row],[Costing Code]],LGIP1b_Parks_UnitRates_Summary[Costing Code],LGIP1b_Parks_UnitRates_Summary[Preliminary Scale],,0)</f>
        <v>0.23125000000000001</v>
      </c>
      <c r="S26" s="221">
        <f>((FutureTrunkParks6[[#This Row],[Costs with Scaling Factor Applied]]+FutureTrunkParks6[[#This Row],[Unit Rate (No Scale)]])*FutureTrunkParks6[[#This Row],[Preliminary Scale %]])</f>
        <v>14807.266839543749</v>
      </c>
      <c r="T26" s="221">
        <f>_xlfn.XLOOKUP(FutureTrunkParks6[[#This Row],[Costing Code]],LGIP1b_Parks_UnitRates_Summary[Costing Code],LGIP1b_Parks_UnitRates_Summary[Preliminary No Scale],,0)</f>
        <v>7500</v>
      </c>
      <c r="U2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86339</v>
      </c>
      <c r="V26" s="211">
        <v>2021</v>
      </c>
      <c r="W26" s="211">
        <v>1</v>
      </c>
      <c r="X26" s="221">
        <f>ROUND(FutureTrunkParks6[[#This Row],[Direct Construction Cost]]*23%,0)</f>
        <v>19858</v>
      </c>
      <c r="Y26" s="294">
        <f t="shared" si="0"/>
        <v>0.2</v>
      </c>
      <c r="Z26" s="194">
        <f>ROUND((FutureTrunkParks6[[#This Row],[Direct Construction Cost]]+FutureTrunkParks6[[#This Row],[Project Owners Cost (23% Direct Construction Cost)($)]])*FutureTrunkParks6[[#This Row],[Multiplier]]*FutureTrunkParks6[[#This Row],[Construction Contingency Rate %]],0)</f>
        <v>21239</v>
      </c>
      <c r="AA26" s="195">
        <f>ROUND(FutureTrunkParks6[[#This Row],[Direct Construction Cost]]+FutureTrunkParks6[[#This Row],[Project Owners Cost (23% Direct Construction Cost)($)]]+FutureTrunkParks6[[#This Row],[Construction Contingency Cost ($)]],0)</f>
        <v>127436</v>
      </c>
      <c r="AB26" s="219">
        <v>2034</v>
      </c>
      <c r="AC26" s="196">
        <f t="shared" si="1"/>
        <v>2.0111853187589457E-2</v>
      </c>
      <c r="AD26" s="196">
        <f t="shared" si="2"/>
        <v>1.8204777291069174E-2</v>
      </c>
      <c r="AE26" s="274">
        <f>VLOOKUP(FutureTrunkParks6[[#This Row],[Service Catchment]],'Catchment Demand - Parks'!$C$8:$M$11,11)</f>
        <v>0.15359038713546411</v>
      </c>
      <c r="AF2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1.7110275859494768E-3</v>
      </c>
      <c r="AG26" s="274">
        <f>IF(AND(FutureTrunkParks6[[#This Row],[Spare Capacity (%)]]&gt;30%,FutureTrunkParks6[[#This Row],[Share of the total Cost with the same year of provision %]]&gt;20%),1-FutureTrunkParks6[[#This Row],[Spare Capacity (%)]],1)</f>
        <v>1</v>
      </c>
      <c r="AH26" s="274">
        <f>IF(FutureTrunkParks6[[#This Row],[Terminal Value Analysis]]&lt;0,0,FutureTrunkParks6[[#This Row],[Terminal Value Analysis]])</f>
        <v>1</v>
      </c>
      <c r="AI26" s="198">
        <f t="shared" si="3"/>
        <v>157436</v>
      </c>
      <c r="AJ26" s="200">
        <f t="shared" si="4"/>
        <v>199983</v>
      </c>
      <c r="AK26" s="202">
        <f t="shared" si="5"/>
        <v>94801</v>
      </c>
      <c r="AL26" s="276">
        <f>ROUND(FutureTrunkParks6[[#This Row],[Net Present Value of Establishment Cost]]*FutureTrunkParks6[[#This Row],[Terminal Value Adjustment (%)]],0)</f>
        <v>94801</v>
      </c>
      <c r="AM26" s="271" t="str" cm="1">
        <f t="array" ref="AM26">_xlfn.IFS(FutureTrunkParks6[[#This Row],[Hierarchy/Name]]&lt;&gt;"Local","y",AM$12=FutureTrunkParks6[[#This Row],[Service Catchment]], "y", FutureTrunkParks6[[#This Row],[Hierarchy/Name]]="Local", "")</f>
        <v>y</v>
      </c>
      <c r="AN26" s="271" t="str" cm="1">
        <f t="array" ref="AN26">_xlfn.IFS(FutureTrunkParks6[[#This Row],[Hierarchy/Name]]&lt;&gt;"Local","y",AN$12=FutureTrunkParks6[[#This Row],[Service Catchment]], "y", FutureTrunkParks6[[#This Row],[Hierarchy/Name]]="Local", "")</f>
        <v>y</v>
      </c>
      <c r="AO26" s="271" t="str" cm="1">
        <f t="array" ref="AO26">_xlfn.IFS(FutureTrunkParks6[[#This Row],[Hierarchy/Name]]&lt;&gt;"Local","y",AO$12=FutureTrunkParks6[[#This Row],[Service Catchment]], "y", FutureTrunkParks6[[#This Row],[Hierarchy/Name]]="Local", "")</f>
        <v>y</v>
      </c>
      <c r="AP26" s="271" t="str" cm="1">
        <f t="array" ref="AP26">_xlfn.IFS(FutureTrunkParks6[[#This Row],[Hierarchy/Name]]&lt;&gt;"Local","y",AP$12=FutureTrunkParks6[[#This Row],[Service Catchment]], "y", FutureTrunkParks6[[#This Row],[Hierarchy/Name]]="Local", "")</f>
        <v>y</v>
      </c>
      <c r="AQ26" s="64"/>
      <c r="AR26" s="93">
        <f>IF(FutureTrunkParks6[[#This Row],[Hierarchy/Name]]&lt;&gt;"Local",0.25,IF(AM26="y",1,""))</f>
        <v>0.25</v>
      </c>
      <c r="AS26" s="93">
        <f>IF(FutureTrunkParks6[[#This Row],[Hierarchy/Name]]&lt;&gt;"Local",0.25,IF(AN26="y",1,""))</f>
        <v>0.25</v>
      </c>
      <c r="AT26" s="93">
        <f>IF(FutureTrunkParks6[[#This Row],[Hierarchy/Name]]&lt;&gt;"Local",0.25,IF(AO26="y",1,""))</f>
        <v>0.25</v>
      </c>
      <c r="AU26" s="93">
        <f>IF(FutureTrunkParks6[[#This Row],[Hierarchy/Name]]&lt;&gt;"Local",0.25,IF(AP26="y",1,""))</f>
        <v>0.25</v>
      </c>
      <c r="AV26" s="95">
        <f t="shared" si="6"/>
        <v>1</v>
      </c>
      <c r="AW26" s="64"/>
      <c r="AX26" s="268">
        <f t="shared" si="7"/>
        <v>23700.25</v>
      </c>
      <c r="AY26" s="264">
        <f t="shared" si="8"/>
        <v>23700.25</v>
      </c>
      <c r="AZ26" s="264">
        <f t="shared" si="9"/>
        <v>23700.25</v>
      </c>
      <c r="BA26" s="269">
        <f t="shared" si="10"/>
        <v>23700.25</v>
      </c>
      <c r="BB26" s="253">
        <f t="shared" si="11"/>
        <v>94801</v>
      </c>
    </row>
    <row r="27" spans="1:54">
      <c r="A27" s="50"/>
      <c r="B27" s="210" t="s">
        <v>4876</v>
      </c>
      <c r="C27" s="211" t="s">
        <v>4877</v>
      </c>
      <c r="D27" s="211" t="s">
        <v>106</v>
      </c>
      <c r="E27" s="211" t="s">
        <v>114</v>
      </c>
      <c r="F27" s="211" t="s">
        <v>4878</v>
      </c>
      <c r="G27" s="186" t="str" cm="1">
        <f t="array" ref="G27">_xlfn.IFS(MID(C27,5,1)="U",MID(C27,5,2),LEN(C27)&gt;10,MID(C27,5,3)&amp;"-"&amp;LEFT(D27,1),LEN(C27)&lt;=10,MID(C27,5,2)&amp;"-"&amp;LEFT(D27,1))</f>
        <v>U3</v>
      </c>
      <c r="H27" s="187">
        <f>IFERROR(INDEX(LGIP1b_Park_UnitRates[],MATCH(G27,LGIP1b_Park_UnitRates[LGIP Code],0),3),"")</f>
        <v>0</v>
      </c>
      <c r="I27" s="295">
        <f>IFERROR(MIN(J27/H27,INDEX(LGIP1b_Park_UnitRates[],MATCH(FutureTrunkParks6[[#This Row],[LGIP Code (*)]], LGIP1b_Park_UnitRates[LGIP Code], 0),4)),1)</f>
        <v>1</v>
      </c>
      <c r="J27" s="215">
        <v>14000</v>
      </c>
      <c r="K27" s="85">
        <f t="shared" si="12"/>
        <v>0</v>
      </c>
      <c r="L27" s="216">
        <v>0</v>
      </c>
      <c r="M27" s="221" t="str">
        <f>_xlfn.XLOOKUP(FutureTrunkParks6[[#This Row],[LGIP Code (*)]],LGIP1b_Parks_UnitRates_Summary[LGIP Code],LGIP1b_Parks_UnitRates_Summary[Stages],,0)</f>
        <v>U</v>
      </c>
      <c r="N27" s="221" t="str">
        <f>_xlfn.XLOOKUP(FutureTrunkParks6[[#This Row],[LGIP Code (*)]],LGIP1b_Parks_UnitRates_Summary[LGIP Code],LGIP1b_Parks_UnitRates_Summary[Costing Code],,0)</f>
        <v>U3-U</v>
      </c>
      <c r="O27" s="221">
        <f>_xlfn.XLOOKUP(FutureTrunkParks6[[#This Row],[Costing Code]],LGIP1b_Parks_UnitRates_Summary[Costing Code],LGIP1b_Parks_UnitRates_Summary[Scaled component],,0)</f>
        <v>0</v>
      </c>
      <c r="P27" s="221">
        <f>FutureTrunkParks6[[#This Row],[Unit Rate (Scale)]]*FutureTrunkParks6[[#This Row],[Scaling factor (*)]]</f>
        <v>0</v>
      </c>
      <c r="Q27" s="221">
        <f>_xlfn.XLOOKUP(FutureTrunkParks6[[#This Row],[Costing Code]],LGIP1b_Parks_UnitRates_Summary[Costing Code],LGIP1b_Parks_UnitRates_Summary[Not scaled component],,0)</f>
        <v>0</v>
      </c>
      <c r="R27" s="223">
        <f>_xlfn.XLOOKUP(FutureTrunkParks6[[#This Row],[Costing Code]],LGIP1b_Parks_UnitRates_Summary[Costing Code],LGIP1b_Parks_UnitRates_Summary[Preliminary Scale],,0)</f>
        <v>0</v>
      </c>
      <c r="S27" s="221">
        <f>((FutureTrunkParks6[[#This Row],[Costs with Scaling Factor Applied]]+FutureTrunkParks6[[#This Row],[Unit Rate (No Scale)]])*FutureTrunkParks6[[#This Row],[Preliminary Scale %]])</f>
        <v>0</v>
      </c>
      <c r="T27" s="221">
        <f>_xlfn.XLOOKUP(FutureTrunkParks6[[#This Row],[Costing Code]],LGIP1b_Parks_UnitRates_Summary[Costing Code],LGIP1b_Parks_UnitRates_Summary[Preliminary No Scale],,0)</f>
        <v>0</v>
      </c>
      <c r="U2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7" s="211">
        <v>2021</v>
      </c>
      <c r="W27" s="211">
        <v>1</v>
      </c>
      <c r="X27" s="221">
        <f>ROUND(FutureTrunkParks6[[#This Row],[Direct Construction Cost]]*23%,0)</f>
        <v>230000</v>
      </c>
      <c r="Y27" s="294">
        <f t="shared" si="0"/>
        <v>0.2</v>
      </c>
      <c r="Z27" s="194">
        <f>ROUND((FutureTrunkParks6[[#This Row],[Direct Construction Cost]]+FutureTrunkParks6[[#This Row],[Project Owners Cost (23% Direct Construction Cost)($)]])*FutureTrunkParks6[[#This Row],[Multiplier]]*FutureTrunkParks6[[#This Row],[Construction Contingency Rate %]],0)</f>
        <v>246000</v>
      </c>
      <c r="AA27" s="195">
        <f>ROUND(FutureTrunkParks6[[#This Row],[Direct Construction Cost]]+FutureTrunkParks6[[#This Row],[Project Owners Cost (23% Direct Construction Cost)($)]]+FutureTrunkParks6[[#This Row],[Construction Contingency Cost ($)]],0)</f>
        <v>1476000</v>
      </c>
      <c r="AB27" s="219">
        <v>2034</v>
      </c>
      <c r="AC27" s="196">
        <f t="shared" si="1"/>
        <v>2.0111853187589457E-2</v>
      </c>
      <c r="AD27" s="196">
        <f t="shared" si="2"/>
        <v>1.8204777291069174E-2</v>
      </c>
      <c r="AE27" s="274">
        <f>VLOOKUP(FutureTrunkParks6[[#This Row],[Service Catchment]],'Catchment Demand - Parks'!$C$8:$M$11,11)</f>
        <v>0.15359038713546411</v>
      </c>
      <c r="AF2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27" s="274">
        <f>IF(AND(FutureTrunkParks6[[#This Row],[Spare Capacity (%)]]&gt;30%,FutureTrunkParks6[[#This Row],[Share of the total Cost with the same year of provision %]]&gt;20%),1-FutureTrunkParks6[[#This Row],[Spare Capacity (%)]],1)</f>
        <v>1</v>
      </c>
      <c r="AH27" s="274">
        <f>IF(FutureTrunkParks6[[#This Row],[Terminal Value Analysis]]&lt;0,0,FutureTrunkParks6[[#This Row],[Terminal Value Analysis]])</f>
        <v>1</v>
      </c>
      <c r="AI27" s="198">
        <f t="shared" si="3"/>
        <v>1476000</v>
      </c>
      <c r="AJ27" s="200">
        <f t="shared" si="4"/>
        <v>1866135</v>
      </c>
      <c r="AK27" s="202">
        <f t="shared" si="5"/>
        <v>884632</v>
      </c>
      <c r="AL27" s="276">
        <f>ROUND(FutureTrunkParks6[[#This Row],[Net Present Value of Establishment Cost]]*FutureTrunkParks6[[#This Row],[Terminal Value Adjustment (%)]],0)</f>
        <v>884632</v>
      </c>
      <c r="AM27" s="271" t="str" cm="1">
        <f t="array" ref="AM27">_xlfn.IFS(FutureTrunkParks6[[#This Row],[Hierarchy/Name]]&lt;&gt;"Local","y",AM$12=FutureTrunkParks6[[#This Row],[Service Catchment]], "y", FutureTrunkParks6[[#This Row],[Hierarchy/Name]]="Local", "")</f>
        <v>y</v>
      </c>
      <c r="AN27" s="271" t="str" cm="1">
        <f t="array" ref="AN27">_xlfn.IFS(FutureTrunkParks6[[#This Row],[Hierarchy/Name]]&lt;&gt;"Local","y",AN$12=FutureTrunkParks6[[#This Row],[Service Catchment]], "y", FutureTrunkParks6[[#This Row],[Hierarchy/Name]]="Local", "")</f>
        <v>y</v>
      </c>
      <c r="AO27" s="271" t="str" cm="1">
        <f t="array" ref="AO27">_xlfn.IFS(FutureTrunkParks6[[#This Row],[Hierarchy/Name]]&lt;&gt;"Local","y",AO$12=FutureTrunkParks6[[#This Row],[Service Catchment]], "y", FutureTrunkParks6[[#This Row],[Hierarchy/Name]]="Local", "")</f>
        <v>y</v>
      </c>
      <c r="AP27" s="271" t="str" cm="1">
        <f t="array" ref="AP27">_xlfn.IFS(FutureTrunkParks6[[#This Row],[Hierarchy/Name]]&lt;&gt;"Local","y",AP$12=FutureTrunkParks6[[#This Row],[Service Catchment]], "y", FutureTrunkParks6[[#This Row],[Hierarchy/Name]]="Local", "")</f>
        <v>y</v>
      </c>
      <c r="AQ27" s="64"/>
      <c r="AR27" s="93">
        <f>IF(FutureTrunkParks6[[#This Row],[Hierarchy/Name]]&lt;&gt;"Local",0.25,IF(AM27="y",1,""))</f>
        <v>0.25</v>
      </c>
      <c r="AS27" s="93">
        <f>IF(FutureTrunkParks6[[#This Row],[Hierarchy/Name]]&lt;&gt;"Local",0.25,IF(AN27="y",1,""))</f>
        <v>0.25</v>
      </c>
      <c r="AT27" s="93">
        <f>IF(FutureTrunkParks6[[#This Row],[Hierarchy/Name]]&lt;&gt;"Local",0.25,IF(AO27="y",1,""))</f>
        <v>0.25</v>
      </c>
      <c r="AU27" s="93">
        <f>IF(FutureTrunkParks6[[#This Row],[Hierarchy/Name]]&lt;&gt;"Local",0.25,IF(AP27="y",1,""))</f>
        <v>0.25</v>
      </c>
      <c r="AV27" s="95">
        <f t="shared" si="6"/>
        <v>1</v>
      </c>
      <c r="AW27" s="64"/>
      <c r="AX27" s="268">
        <f t="shared" si="7"/>
        <v>221158</v>
      </c>
      <c r="AY27" s="264">
        <f t="shared" si="8"/>
        <v>221158</v>
      </c>
      <c r="AZ27" s="264">
        <f t="shared" si="9"/>
        <v>221158</v>
      </c>
      <c r="BA27" s="269">
        <f t="shared" si="10"/>
        <v>221158</v>
      </c>
      <c r="BB27" s="253">
        <f t="shared" si="11"/>
        <v>884632</v>
      </c>
    </row>
    <row r="28" spans="1:54">
      <c r="A28" s="50"/>
      <c r="B28" s="210" t="s">
        <v>4879</v>
      </c>
      <c r="C28" s="211" t="s">
        <v>4880</v>
      </c>
      <c r="D28" s="211" t="s">
        <v>111</v>
      </c>
      <c r="E28" s="211" t="s">
        <v>143</v>
      </c>
      <c r="F28" s="211" t="s">
        <v>4881</v>
      </c>
      <c r="G28" s="186" t="str" cm="1">
        <f t="array" ref="G28">_xlfn.IFS(MID(C28,5,1)="U",MID(C28,5,2),LEN(C28)&gt;10,MID(C28,5,3)&amp;"-"&amp;LEFT(D28,1),LEN(C28)&lt;=10,MID(C28,5,2)&amp;"-"&amp;LEFT(D28,1))</f>
        <v>U3</v>
      </c>
      <c r="H28" s="187">
        <f>IFERROR(INDEX(LGIP1b_Park_UnitRates[],MATCH(G28,LGIP1b_Park_UnitRates[LGIP Code],0),3),"")</f>
        <v>0</v>
      </c>
      <c r="I28" s="295">
        <f>IFERROR(MIN(J28/H28,INDEX(LGIP1b_Park_UnitRates[],MATCH(FutureTrunkParks6[[#This Row],[LGIP Code (*)]], LGIP1b_Park_UnitRates[LGIP Code], 0),4)),1)</f>
        <v>1</v>
      </c>
      <c r="J28" s="215">
        <v>3000</v>
      </c>
      <c r="K28" s="85">
        <f t="shared" si="12"/>
        <v>0</v>
      </c>
      <c r="L28" s="216">
        <v>0</v>
      </c>
      <c r="M28" s="221" t="str">
        <f>_xlfn.XLOOKUP(FutureTrunkParks6[[#This Row],[LGIP Code (*)]],LGIP1b_Parks_UnitRates_Summary[LGIP Code],LGIP1b_Parks_UnitRates_Summary[Stages],,0)</f>
        <v>U</v>
      </c>
      <c r="N28" s="221" t="str">
        <f>_xlfn.XLOOKUP(FutureTrunkParks6[[#This Row],[LGIP Code (*)]],LGIP1b_Parks_UnitRates_Summary[LGIP Code],LGIP1b_Parks_UnitRates_Summary[Costing Code],,0)</f>
        <v>U3-U</v>
      </c>
      <c r="O28" s="221">
        <f>_xlfn.XLOOKUP(FutureTrunkParks6[[#This Row],[Costing Code]],LGIP1b_Parks_UnitRates_Summary[Costing Code],LGIP1b_Parks_UnitRates_Summary[Scaled component],,0)</f>
        <v>0</v>
      </c>
      <c r="P28" s="221">
        <f>FutureTrunkParks6[[#This Row],[Unit Rate (Scale)]]*FutureTrunkParks6[[#This Row],[Scaling factor (*)]]</f>
        <v>0</v>
      </c>
      <c r="Q28" s="221">
        <f>_xlfn.XLOOKUP(FutureTrunkParks6[[#This Row],[Costing Code]],LGIP1b_Parks_UnitRates_Summary[Costing Code],LGIP1b_Parks_UnitRates_Summary[Not scaled component],,0)</f>
        <v>0</v>
      </c>
      <c r="R28" s="223">
        <f>_xlfn.XLOOKUP(FutureTrunkParks6[[#This Row],[Costing Code]],LGIP1b_Parks_UnitRates_Summary[Costing Code],LGIP1b_Parks_UnitRates_Summary[Preliminary Scale],,0)</f>
        <v>0</v>
      </c>
      <c r="S28" s="221">
        <f>((FutureTrunkParks6[[#This Row],[Costs with Scaling Factor Applied]]+FutureTrunkParks6[[#This Row],[Unit Rate (No Scale)]])*FutureTrunkParks6[[#This Row],[Preliminary Scale %]])</f>
        <v>0</v>
      </c>
      <c r="T28" s="221">
        <f>_xlfn.XLOOKUP(FutureTrunkParks6[[#This Row],[Costing Code]],LGIP1b_Parks_UnitRates_Summary[Costing Code],LGIP1b_Parks_UnitRates_Summary[Preliminary No Scale],,0)</f>
        <v>0</v>
      </c>
      <c r="U2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8" s="211">
        <v>2021</v>
      </c>
      <c r="W28" s="211">
        <v>1</v>
      </c>
      <c r="X28" s="221">
        <f>ROUND(FutureTrunkParks6[[#This Row],[Direct Construction Cost]]*23%,0)</f>
        <v>230000</v>
      </c>
      <c r="Y28" s="294">
        <f t="shared" si="0"/>
        <v>0.15</v>
      </c>
      <c r="Z28" s="194">
        <f>ROUND((FutureTrunkParks6[[#This Row],[Direct Construction Cost]]+FutureTrunkParks6[[#This Row],[Project Owners Cost (23% Direct Construction Cost)($)]])*FutureTrunkParks6[[#This Row],[Multiplier]]*FutureTrunkParks6[[#This Row],[Construction Contingency Rate %]],0)</f>
        <v>184500</v>
      </c>
      <c r="AA28" s="195">
        <f>ROUND(FutureTrunkParks6[[#This Row],[Direct Construction Cost]]+FutureTrunkParks6[[#This Row],[Project Owners Cost (23% Direct Construction Cost)($)]]+FutureTrunkParks6[[#This Row],[Construction Contingency Cost ($)]],0)</f>
        <v>1414500</v>
      </c>
      <c r="AB28" s="219">
        <v>2029</v>
      </c>
      <c r="AC28" s="196">
        <f t="shared" si="1"/>
        <v>2.0111853187589457E-2</v>
      </c>
      <c r="AD28" s="196">
        <f t="shared" si="2"/>
        <v>1.8204777291069174E-2</v>
      </c>
      <c r="AE28" s="274">
        <f>VLOOKUP(FutureTrunkParks6[[#This Row],[Service Catchment]],'Catchment Demand - Parks'!$C$8:$M$11,11)</f>
        <v>0.31134461829061294</v>
      </c>
      <c r="AF2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3.2291999117877099E-2</v>
      </c>
      <c r="AG28" s="274">
        <f>IF(AND(FutureTrunkParks6[[#This Row],[Spare Capacity (%)]]&gt;30%,FutureTrunkParks6[[#This Row],[Share of the total Cost with the same year of provision %]]&gt;20%),1-FutureTrunkParks6[[#This Row],[Spare Capacity (%)]],1)</f>
        <v>1</v>
      </c>
      <c r="AH28" s="274">
        <f>IF(FutureTrunkParks6[[#This Row],[Terminal Value Analysis]]&lt;0,0,FutureTrunkParks6[[#This Row],[Terminal Value Analysis]])</f>
        <v>1</v>
      </c>
      <c r="AI28" s="198">
        <f t="shared" si="3"/>
        <v>1414500</v>
      </c>
      <c r="AJ28" s="200">
        <f t="shared" si="4"/>
        <v>1634120</v>
      </c>
      <c r="AK28" s="202">
        <f t="shared" si="5"/>
        <v>1032258</v>
      </c>
      <c r="AL28" s="276">
        <f>ROUND(FutureTrunkParks6[[#This Row],[Net Present Value of Establishment Cost]]*FutureTrunkParks6[[#This Row],[Terminal Value Adjustment (%)]],0)</f>
        <v>1032258</v>
      </c>
      <c r="AM28" s="271" t="str" cm="1">
        <f t="array" ref="AM28">_xlfn.IFS(FutureTrunkParks6[[#This Row],[Hierarchy/Name]]&lt;&gt;"Local","y",AM$12=FutureTrunkParks6[[#This Row],[Service Catchment]], "y", FutureTrunkParks6[[#This Row],[Hierarchy/Name]]="Local", "")</f>
        <v/>
      </c>
      <c r="AN28" s="271" t="str" cm="1">
        <f t="array" ref="AN28">_xlfn.IFS(FutureTrunkParks6[[#This Row],[Hierarchy/Name]]&lt;&gt;"Local","y",AN$12=FutureTrunkParks6[[#This Row],[Service Catchment]], "y", FutureTrunkParks6[[#This Row],[Hierarchy/Name]]="Local", "")</f>
        <v>y</v>
      </c>
      <c r="AO28" s="271" t="str" cm="1">
        <f t="array" ref="AO28">_xlfn.IFS(FutureTrunkParks6[[#This Row],[Hierarchy/Name]]&lt;&gt;"Local","y",AO$12=FutureTrunkParks6[[#This Row],[Service Catchment]], "y", FutureTrunkParks6[[#This Row],[Hierarchy/Name]]="Local", "")</f>
        <v/>
      </c>
      <c r="AP28" s="271" t="str" cm="1">
        <f t="array" ref="AP28">_xlfn.IFS(FutureTrunkParks6[[#This Row],[Hierarchy/Name]]&lt;&gt;"Local","y",AP$12=FutureTrunkParks6[[#This Row],[Service Catchment]], "y", FutureTrunkParks6[[#This Row],[Hierarchy/Name]]="Local", "")</f>
        <v/>
      </c>
      <c r="AQ28" s="64"/>
      <c r="AR28" s="93" t="str">
        <f>IF(FutureTrunkParks6[[#This Row],[Hierarchy/Name]]&lt;&gt;"Local",0.25,IF(AM28="y",1,""))</f>
        <v/>
      </c>
      <c r="AS28" s="93">
        <f>IF(FutureTrunkParks6[[#This Row],[Hierarchy/Name]]&lt;&gt;"Local",0.25,IF(AN28="y",1,""))</f>
        <v>1</v>
      </c>
      <c r="AT28" s="93" t="str">
        <f>IF(FutureTrunkParks6[[#This Row],[Hierarchy/Name]]&lt;&gt;"Local",0.25,IF(AO28="y",1,""))</f>
        <v/>
      </c>
      <c r="AU28" s="93" t="str">
        <f>IF(FutureTrunkParks6[[#This Row],[Hierarchy/Name]]&lt;&gt;"Local",0.25,IF(AP28="y",1,""))</f>
        <v/>
      </c>
      <c r="AV28" s="95">
        <f t="shared" si="6"/>
        <v>1</v>
      </c>
      <c r="AW28" s="64"/>
      <c r="AX28" s="268" t="str">
        <f t="shared" si="7"/>
        <v/>
      </c>
      <c r="AY28" s="264">
        <f t="shared" si="8"/>
        <v>1032258</v>
      </c>
      <c r="AZ28" s="264" t="str">
        <f t="shared" si="9"/>
        <v/>
      </c>
      <c r="BA28" s="269" t="str">
        <f t="shared" si="10"/>
        <v/>
      </c>
      <c r="BB28" s="253">
        <f t="shared" si="11"/>
        <v>1032258</v>
      </c>
    </row>
    <row r="29" spans="1:54">
      <c r="A29" s="50"/>
      <c r="B29" s="210" t="s">
        <v>4882</v>
      </c>
      <c r="C29" s="211" t="s">
        <v>4883</v>
      </c>
      <c r="D29" s="211" t="s">
        <v>106</v>
      </c>
      <c r="E29" s="211" t="s">
        <v>114</v>
      </c>
      <c r="F29" s="211" t="s">
        <v>4884</v>
      </c>
      <c r="G29" s="186" t="str" cm="1">
        <f t="array" ref="G29">_xlfn.IFS(MID(C29,5,1)="U",MID(C29,5,2),LEN(C29)&gt;10,MID(C29,5,3)&amp;"-"&amp;LEFT(D29,1),LEN(C29)&lt;=10,MID(C29,5,2)&amp;"-"&amp;LEFT(D29,1))</f>
        <v>E11-D</v>
      </c>
      <c r="H29" s="187">
        <f>IFERROR(INDEX(LGIP1b_Park_UnitRates[],MATCH(G29,LGIP1b_Park_UnitRates[LGIP Code],0),3),"")</f>
        <v>20000</v>
      </c>
      <c r="I29" s="295">
        <f>IFERROR(MIN(J29/H29,INDEX(LGIP1b_Park_UnitRates[],MATCH(FutureTrunkParks6[[#This Row],[LGIP Code (*)]], LGIP1b_Park_UnitRates[LGIP Code], 0),4)),1)</f>
        <v>0.5</v>
      </c>
      <c r="J29" s="215">
        <v>10000</v>
      </c>
      <c r="K29" s="85">
        <f t="shared" si="12"/>
        <v>0</v>
      </c>
      <c r="L29" s="216">
        <v>0</v>
      </c>
      <c r="M29" s="221" t="str">
        <f>_xlfn.XLOOKUP(FutureTrunkParks6[[#This Row],[LGIP Code (*)]],LGIP1b_Parks_UnitRates_Summary[LGIP Code],LGIP1b_Parks_UnitRates_Summary[Stages],,0)</f>
        <v>B&amp;C</v>
      </c>
      <c r="N29" s="221" t="str">
        <f>_xlfn.XLOOKUP(FutureTrunkParks6[[#This Row],[LGIP Code (*)]],LGIP1b_Parks_UnitRates_Summary[LGIP Code],LGIP1b_Parks_UnitRates_Summary[Costing Code],,0)</f>
        <v>E11-D-B&amp;C</v>
      </c>
      <c r="O29" s="221">
        <f>_xlfn.XLOOKUP(FutureTrunkParks6[[#This Row],[Costing Code]],LGIP1b_Parks_UnitRates_Summary[Costing Code],LGIP1b_Parks_UnitRates_Summary[Scaled component],,0)</f>
        <v>625485.02040532418</v>
      </c>
      <c r="P29" s="221">
        <f>FutureTrunkParks6[[#This Row],[Unit Rate (Scale)]]*FutureTrunkParks6[[#This Row],[Scaling factor (*)]]</f>
        <v>312742.51020266209</v>
      </c>
      <c r="Q29" s="221">
        <f>_xlfn.XLOOKUP(FutureTrunkParks6[[#This Row],[Costing Code]],LGIP1b_Parks_UnitRates_Summary[Costing Code],LGIP1b_Parks_UnitRates_Summary[Not scaled component],,0)</f>
        <v>2140429.7431805041</v>
      </c>
      <c r="R29" s="223">
        <f>_xlfn.XLOOKUP(FutureTrunkParks6[[#This Row],[Costing Code]],LGIP1b_Parks_UnitRates_Summary[Costing Code],LGIP1b_Parks_UnitRates_Summary[Preliminary Scale],,0)</f>
        <v>0.23125000000000001</v>
      </c>
      <c r="S29" s="221">
        <f>((FutureTrunkParks6[[#This Row],[Costs with Scaling Factor Applied]]+FutureTrunkParks6[[#This Row],[Unit Rate (No Scale)]])*FutureTrunkParks6[[#This Row],[Preliminary Scale %]])</f>
        <v>567296.08359485725</v>
      </c>
      <c r="T29" s="221">
        <f>_xlfn.XLOOKUP(FutureTrunkParks6[[#This Row],[Costing Code]],LGIP1b_Parks_UnitRates_Summary[Costing Code],LGIP1b_Parks_UnitRates_Summary[Preliminary No Scale],,0)</f>
        <v>7500</v>
      </c>
      <c r="U2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3027968</v>
      </c>
      <c r="V29" s="211">
        <v>2021</v>
      </c>
      <c r="W29" s="211">
        <v>1</v>
      </c>
      <c r="X29" s="221">
        <f>ROUND(FutureTrunkParks6[[#This Row],[Direct Construction Cost]]*23%,0)</f>
        <v>696433</v>
      </c>
      <c r="Y29" s="294">
        <f t="shared" si="0"/>
        <v>0.2</v>
      </c>
      <c r="Z29" s="194">
        <f>ROUND((FutureTrunkParks6[[#This Row],[Direct Construction Cost]]+FutureTrunkParks6[[#This Row],[Project Owners Cost (23% Direct Construction Cost)($)]])*FutureTrunkParks6[[#This Row],[Multiplier]]*FutureTrunkParks6[[#This Row],[Construction Contingency Rate %]],0)</f>
        <v>744880</v>
      </c>
      <c r="AA29" s="195">
        <f>ROUND(FutureTrunkParks6[[#This Row],[Direct Construction Cost]]+FutureTrunkParks6[[#This Row],[Project Owners Cost (23% Direct Construction Cost)($)]]+FutureTrunkParks6[[#This Row],[Construction Contingency Cost ($)]],0)</f>
        <v>4469281</v>
      </c>
      <c r="AB29" s="219">
        <v>2034</v>
      </c>
      <c r="AC29" s="196">
        <f t="shared" si="1"/>
        <v>2.0111853187589457E-2</v>
      </c>
      <c r="AD29" s="196">
        <f t="shared" si="2"/>
        <v>1.8204777291069174E-2</v>
      </c>
      <c r="AE29" s="274">
        <f>VLOOKUP(FutureTrunkParks6[[#This Row],[Service Catchment]],'Catchment Demand - Parks'!$C$8:$M$11,11)</f>
        <v>0.15359038713546411</v>
      </c>
      <c r="AF2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6.0007086540379985E-2</v>
      </c>
      <c r="AG29" s="274">
        <f>IF(AND(FutureTrunkParks6[[#This Row],[Spare Capacity (%)]]&gt;30%,FutureTrunkParks6[[#This Row],[Share of the total Cost with the same year of provision %]]&gt;20%),1-FutureTrunkParks6[[#This Row],[Spare Capacity (%)]],1)</f>
        <v>1</v>
      </c>
      <c r="AH29" s="274">
        <f>IF(FutureTrunkParks6[[#This Row],[Terminal Value Analysis]]&lt;0,0,FutureTrunkParks6[[#This Row],[Terminal Value Analysis]])</f>
        <v>1</v>
      </c>
      <c r="AI29" s="198">
        <f t="shared" si="3"/>
        <v>4469281</v>
      </c>
      <c r="AJ29" s="200">
        <f t="shared" si="4"/>
        <v>5650597</v>
      </c>
      <c r="AK29" s="202">
        <f t="shared" si="5"/>
        <v>2678636</v>
      </c>
      <c r="AL29" s="276">
        <f>ROUND(FutureTrunkParks6[[#This Row],[Net Present Value of Establishment Cost]]*FutureTrunkParks6[[#This Row],[Terminal Value Adjustment (%)]],0)</f>
        <v>2678636</v>
      </c>
      <c r="AM29" s="271" t="str" cm="1">
        <f t="array" ref="AM29">_xlfn.IFS(FutureTrunkParks6[[#This Row],[Hierarchy/Name]]&lt;&gt;"Local","y",AM$12=FutureTrunkParks6[[#This Row],[Service Catchment]], "y", FutureTrunkParks6[[#This Row],[Hierarchy/Name]]="Local", "")</f>
        <v>y</v>
      </c>
      <c r="AN29" s="271" t="str" cm="1">
        <f t="array" ref="AN29">_xlfn.IFS(FutureTrunkParks6[[#This Row],[Hierarchy/Name]]&lt;&gt;"Local","y",AN$12=FutureTrunkParks6[[#This Row],[Service Catchment]], "y", FutureTrunkParks6[[#This Row],[Hierarchy/Name]]="Local", "")</f>
        <v>y</v>
      </c>
      <c r="AO29" s="271" t="str" cm="1">
        <f t="array" ref="AO29">_xlfn.IFS(FutureTrunkParks6[[#This Row],[Hierarchy/Name]]&lt;&gt;"Local","y",AO$12=FutureTrunkParks6[[#This Row],[Service Catchment]], "y", FutureTrunkParks6[[#This Row],[Hierarchy/Name]]="Local", "")</f>
        <v>y</v>
      </c>
      <c r="AP29" s="271" t="str" cm="1">
        <f t="array" ref="AP29">_xlfn.IFS(FutureTrunkParks6[[#This Row],[Hierarchy/Name]]&lt;&gt;"Local","y",AP$12=FutureTrunkParks6[[#This Row],[Service Catchment]], "y", FutureTrunkParks6[[#This Row],[Hierarchy/Name]]="Local", "")</f>
        <v>y</v>
      </c>
      <c r="AQ29" s="64"/>
      <c r="AR29" s="93">
        <f>IF(FutureTrunkParks6[[#This Row],[Hierarchy/Name]]&lt;&gt;"Local",0.25,IF(AM29="y",1,""))</f>
        <v>0.25</v>
      </c>
      <c r="AS29" s="93">
        <f>IF(FutureTrunkParks6[[#This Row],[Hierarchy/Name]]&lt;&gt;"Local",0.25,IF(AN29="y",1,""))</f>
        <v>0.25</v>
      </c>
      <c r="AT29" s="93">
        <f>IF(FutureTrunkParks6[[#This Row],[Hierarchy/Name]]&lt;&gt;"Local",0.25,IF(AO29="y",1,""))</f>
        <v>0.25</v>
      </c>
      <c r="AU29" s="93">
        <f>IF(FutureTrunkParks6[[#This Row],[Hierarchy/Name]]&lt;&gt;"Local",0.25,IF(AP29="y",1,""))</f>
        <v>0.25</v>
      </c>
      <c r="AV29" s="95">
        <f t="shared" si="6"/>
        <v>1</v>
      </c>
      <c r="AW29" s="64"/>
      <c r="AX29" s="268">
        <f t="shared" si="7"/>
        <v>669659</v>
      </c>
      <c r="AY29" s="264">
        <f t="shared" si="8"/>
        <v>669659</v>
      </c>
      <c r="AZ29" s="264">
        <f t="shared" si="9"/>
        <v>669659</v>
      </c>
      <c r="BA29" s="269">
        <f t="shared" si="10"/>
        <v>669659</v>
      </c>
      <c r="BB29" s="253">
        <f t="shared" si="11"/>
        <v>2678636</v>
      </c>
    </row>
    <row r="30" spans="1:54">
      <c r="A30" s="50"/>
      <c r="B30" s="210" t="s">
        <v>4882</v>
      </c>
      <c r="C30" s="211" t="s">
        <v>4885</v>
      </c>
      <c r="D30" s="211" t="s">
        <v>101</v>
      </c>
      <c r="E30" s="211" t="s">
        <v>114</v>
      </c>
      <c r="F30" s="211" t="s">
        <v>4886</v>
      </c>
      <c r="G30" s="186" t="str" cm="1">
        <f t="array" ref="G30">_xlfn.IFS(MID(C30,5,1)="U",MID(C30,5,2),LEN(C30)&gt;10,MID(C30,5,3)&amp;"-"&amp;LEFT(D30,1),LEN(C30)&lt;=10,MID(C30,5,2)&amp;"-"&amp;LEFT(D30,1))</f>
        <v>E12-M</v>
      </c>
      <c r="H30" s="187">
        <f>IFERROR(INDEX(LGIP1b_Park_UnitRates[],MATCH(G30,LGIP1b_Park_UnitRates[LGIP Code],0),3),"")</f>
        <v>30000</v>
      </c>
      <c r="I30" s="295">
        <f>IFERROR(MIN(J30/H30,INDEX(LGIP1b_Park_UnitRates[],MATCH(FutureTrunkParks6[[#This Row],[LGIP Code (*)]], LGIP1b_Park_UnitRates[LGIP Code], 0),4)),1)</f>
        <v>3.08</v>
      </c>
      <c r="J30" s="215">
        <v>142970</v>
      </c>
      <c r="K30" s="85">
        <f t="shared" si="12"/>
        <v>0</v>
      </c>
      <c r="L30" s="216">
        <v>0</v>
      </c>
      <c r="M30" s="221" t="str">
        <f>_xlfn.XLOOKUP(FutureTrunkParks6[[#This Row],[LGIP Code (*)]],LGIP1b_Parks_UnitRates_Summary[LGIP Code],LGIP1b_Parks_UnitRates_Summary[Stages],,0)</f>
        <v>B&amp;C</v>
      </c>
      <c r="N30" s="221" t="str">
        <f>_xlfn.XLOOKUP(FutureTrunkParks6[[#This Row],[LGIP Code (*)]],LGIP1b_Parks_UnitRates_Summary[LGIP Code],LGIP1b_Parks_UnitRates_Summary[Costing Code],,0)</f>
        <v>E12-M-B&amp;C</v>
      </c>
      <c r="O30" s="221">
        <f>_xlfn.XLOOKUP(FutureTrunkParks6[[#This Row],[Costing Code]],LGIP1b_Parks_UnitRates_Summary[Costing Code],LGIP1b_Parks_UnitRates_Summary[Scaled component],,0)</f>
        <v>476619.58061473683</v>
      </c>
      <c r="P30" s="221">
        <f>FutureTrunkParks6[[#This Row],[Unit Rate (Scale)]]*FutureTrunkParks6[[#This Row],[Scaling factor (*)]]</f>
        <v>1467988.3082933894</v>
      </c>
      <c r="Q30" s="221">
        <f>_xlfn.XLOOKUP(FutureTrunkParks6[[#This Row],[Costing Code]],LGIP1b_Parks_UnitRates_Summary[Costing Code],LGIP1b_Parks_UnitRates_Summary[Not scaled component],,0)</f>
        <v>942256.78851199988</v>
      </c>
      <c r="R30" s="223">
        <f>_xlfn.XLOOKUP(FutureTrunkParks6[[#This Row],[Costing Code]],LGIP1b_Parks_UnitRates_Summary[Costing Code],LGIP1b_Parks_UnitRates_Summary[Preliminary Scale],,0)</f>
        <v>0.23125000000000001</v>
      </c>
      <c r="S30" s="221">
        <f>((FutureTrunkParks6[[#This Row],[Costs with Scaling Factor Applied]]+FutureTrunkParks6[[#This Row],[Unit Rate (No Scale)]])*FutureTrunkParks6[[#This Row],[Preliminary Scale %]])</f>
        <v>557369.17863624624</v>
      </c>
      <c r="T30" s="221">
        <f>_xlfn.XLOOKUP(FutureTrunkParks6[[#This Row],[Costing Code]],LGIP1b_Parks_UnitRates_Summary[Costing Code],LGIP1b_Parks_UnitRates_Summary[Preliminary No Scale],,0)</f>
        <v>7500</v>
      </c>
      <c r="U3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2975114</v>
      </c>
      <c r="V30" s="211">
        <v>2021</v>
      </c>
      <c r="W30" s="211">
        <v>1</v>
      </c>
      <c r="X30" s="221">
        <f>ROUND(FutureTrunkParks6[[#This Row],[Direct Construction Cost]]*23%,0)</f>
        <v>684276</v>
      </c>
      <c r="Y30" s="294">
        <f t="shared" si="0"/>
        <v>7.4999999999999997E-2</v>
      </c>
      <c r="Z30" s="194">
        <f>ROUND((FutureTrunkParks6[[#This Row],[Direct Construction Cost]]+FutureTrunkParks6[[#This Row],[Project Owners Cost (23% Direct Construction Cost)($)]])*FutureTrunkParks6[[#This Row],[Multiplier]]*FutureTrunkParks6[[#This Row],[Construction Contingency Rate %]],0)</f>
        <v>274454</v>
      </c>
      <c r="AA30" s="195">
        <f>ROUND(FutureTrunkParks6[[#This Row],[Direct Construction Cost]]+FutureTrunkParks6[[#This Row],[Project Owners Cost (23% Direct Construction Cost)($)]]+FutureTrunkParks6[[#This Row],[Construction Contingency Cost ($)]],0)</f>
        <v>3933844</v>
      </c>
      <c r="AB30" s="219">
        <v>2024</v>
      </c>
      <c r="AC30" s="196">
        <f t="shared" si="1"/>
        <v>2.0111853187589457E-2</v>
      </c>
      <c r="AD30" s="196">
        <f t="shared" si="2"/>
        <v>1.8204777291069174E-2</v>
      </c>
      <c r="AE30" s="274">
        <f>VLOOKUP(FutureTrunkParks6[[#This Row],[Service Catchment]],'Catchment Demand - Parks'!$C$8:$M$11,11)</f>
        <v>0.15359038713546411</v>
      </c>
      <c r="AF3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30" s="274">
        <f>IF(AND(FutureTrunkParks6[[#This Row],[Spare Capacity (%)]]&gt;30%,FutureTrunkParks6[[#This Row],[Share of the total Cost with the same year of provision %]]&gt;20%),1-FutureTrunkParks6[[#This Row],[Spare Capacity (%)]],1)</f>
        <v>1</v>
      </c>
      <c r="AH30" s="274">
        <f>IF(FutureTrunkParks6[[#This Row],[Terminal Value Analysis]]&lt;0,0,FutureTrunkParks6[[#This Row],[Terminal Value Analysis]])</f>
        <v>1</v>
      </c>
      <c r="AI30" s="198">
        <f t="shared" si="3"/>
        <v>3933844</v>
      </c>
      <c r="AJ30" s="200">
        <f t="shared" si="4"/>
        <v>4152623</v>
      </c>
      <c r="AK30" s="202">
        <f t="shared" si="5"/>
        <v>3495518</v>
      </c>
      <c r="AL30" s="276">
        <f>ROUND(FutureTrunkParks6[[#This Row],[Net Present Value of Establishment Cost]]*FutureTrunkParks6[[#This Row],[Terminal Value Adjustment (%)]],0)</f>
        <v>3495518</v>
      </c>
      <c r="AM30" s="271" t="str" cm="1">
        <f t="array" ref="AM30">_xlfn.IFS(FutureTrunkParks6[[#This Row],[Hierarchy/Name]]&lt;&gt;"Local","y",AM$12=FutureTrunkParks6[[#This Row],[Service Catchment]], "y", FutureTrunkParks6[[#This Row],[Hierarchy/Name]]="Local", "")</f>
        <v>y</v>
      </c>
      <c r="AN30" s="271" t="str" cm="1">
        <f t="array" ref="AN30">_xlfn.IFS(FutureTrunkParks6[[#This Row],[Hierarchy/Name]]&lt;&gt;"Local","y",AN$12=FutureTrunkParks6[[#This Row],[Service Catchment]], "y", FutureTrunkParks6[[#This Row],[Hierarchy/Name]]="Local", "")</f>
        <v>y</v>
      </c>
      <c r="AO30" s="271" t="str" cm="1">
        <f t="array" ref="AO30">_xlfn.IFS(FutureTrunkParks6[[#This Row],[Hierarchy/Name]]&lt;&gt;"Local","y",AO$12=FutureTrunkParks6[[#This Row],[Service Catchment]], "y", FutureTrunkParks6[[#This Row],[Hierarchy/Name]]="Local", "")</f>
        <v>y</v>
      </c>
      <c r="AP30" s="271" t="str" cm="1">
        <f t="array" ref="AP30">_xlfn.IFS(FutureTrunkParks6[[#This Row],[Hierarchy/Name]]&lt;&gt;"Local","y",AP$12=FutureTrunkParks6[[#This Row],[Service Catchment]], "y", FutureTrunkParks6[[#This Row],[Hierarchy/Name]]="Local", "")</f>
        <v>y</v>
      </c>
      <c r="AQ30" s="64"/>
      <c r="AR30" s="93">
        <f>IF(FutureTrunkParks6[[#This Row],[Hierarchy/Name]]&lt;&gt;"Local",0.25,IF(AM30="y",1,""))</f>
        <v>0.25</v>
      </c>
      <c r="AS30" s="93">
        <f>IF(FutureTrunkParks6[[#This Row],[Hierarchy/Name]]&lt;&gt;"Local",0.25,IF(AN30="y",1,""))</f>
        <v>0.25</v>
      </c>
      <c r="AT30" s="93">
        <f>IF(FutureTrunkParks6[[#This Row],[Hierarchy/Name]]&lt;&gt;"Local",0.25,IF(AO30="y",1,""))</f>
        <v>0.25</v>
      </c>
      <c r="AU30" s="93">
        <f>IF(FutureTrunkParks6[[#This Row],[Hierarchy/Name]]&lt;&gt;"Local",0.25,IF(AP30="y",1,""))</f>
        <v>0.25</v>
      </c>
      <c r="AV30" s="95">
        <f t="shared" si="6"/>
        <v>1</v>
      </c>
      <c r="AW30" s="64"/>
      <c r="AX30" s="268">
        <f t="shared" si="7"/>
        <v>873879.5</v>
      </c>
      <c r="AY30" s="264">
        <f t="shared" si="8"/>
        <v>873879.5</v>
      </c>
      <c r="AZ30" s="264">
        <f t="shared" si="9"/>
        <v>873879.5</v>
      </c>
      <c r="BA30" s="269">
        <f t="shared" si="10"/>
        <v>873879.5</v>
      </c>
      <c r="BB30" s="253">
        <f t="shared" si="11"/>
        <v>3495518</v>
      </c>
    </row>
    <row r="31" spans="1:54">
      <c r="A31" s="50"/>
      <c r="B31" s="210" t="s">
        <v>4887</v>
      </c>
      <c r="C31" s="211" t="s">
        <v>4888</v>
      </c>
      <c r="D31" s="211" t="s">
        <v>106</v>
      </c>
      <c r="E31" s="211" t="s">
        <v>143</v>
      </c>
      <c r="F31" s="211" t="s">
        <v>4889</v>
      </c>
      <c r="G31" s="186" t="str" cm="1">
        <f t="array" ref="G31">_xlfn.IFS(MID(C31,5,1)="U",MID(C31,5,2),LEN(C31)&gt;10,MID(C31,5,3)&amp;"-"&amp;LEFT(D31,1),LEN(C31)&lt;=10,MID(C31,5,2)&amp;"-"&amp;LEFT(D31,1))</f>
        <v>E12-D</v>
      </c>
      <c r="H31" s="187">
        <f>IFERROR(INDEX(LGIP1b_Park_UnitRates[],MATCH(G31,LGIP1b_Park_UnitRates[LGIP Code],0),3),"")</f>
        <v>30000</v>
      </c>
      <c r="I31" s="295">
        <f>IFERROR(MIN(J31/H31,INDEX(LGIP1b_Park_UnitRates[],MATCH(FutureTrunkParks6[[#This Row],[LGIP Code (*)]], LGIP1b_Park_UnitRates[LGIP Code], 0),4)),1)</f>
        <v>2</v>
      </c>
      <c r="J31" s="215">
        <v>122000</v>
      </c>
      <c r="K31" s="85">
        <f t="shared" si="12"/>
        <v>0</v>
      </c>
      <c r="L31" s="216">
        <v>0</v>
      </c>
      <c r="M31" s="221" t="str">
        <f>_xlfn.XLOOKUP(FutureTrunkParks6[[#This Row],[LGIP Code (*)]],LGIP1b_Parks_UnitRates_Summary[LGIP Code],LGIP1b_Parks_UnitRates_Summary[Stages],,0)</f>
        <v>B&amp;C</v>
      </c>
      <c r="N31" s="221" t="str">
        <f>_xlfn.XLOOKUP(FutureTrunkParks6[[#This Row],[LGIP Code (*)]],LGIP1b_Parks_UnitRates_Summary[LGIP Code],LGIP1b_Parks_UnitRates_Summary[Costing Code],,0)</f>
        <v>E12-D-B&amp;C</v>
      </c>
      <c r="O31" s="221">
        <f>_xlfn.XLOOKUP(FutureTrunkParks6[[#This Row],[Costing Code]],LGIP1b_Parks_UnitRates_Summary[Costing Code],LGIP1b_Parks_UnitRates_Summary[Scaled component],,0)</f>
        <v>426148.28061473684</v>
      </c>
      <c r="P31" s="221">
        <f>FutureTrunkParks6[[#This Row],[Unit Rate (Scale)]]*FutureTrunkParks6[[#This Row],[Scaling factor (*)]]</f>
        <v>852296.56122947368</v>
      </c>
      <c r="Q31" s="221">
        <f>_xlfn.XLOOKUP(FutureTrunkParks6[[#This Row],[Costing Code]],LGIP1b_Parks_UnitRates_Summary[Costing Code],LGIP1b_Parks_UnitRates_Summary[Not scaled component],,0)</f>
        <v>729086.20583200001</v>
      </c>
      <c r="R31" s="223">
        <f>_xlfn.XLOOKUP(FutureTrunkParks6[[#This Row],[Costing Code]],LGIP1b_Parks_UnitRates_Summary[Costing Code],LGIP1b_Parks_UnitRates_Summary[Preliminary Scale],,0)</f>
        <v>0.23125000000000001</v>
      </c>
      <c r="S31" s="221">
        <f>((FutureTrunkParks6[[#This Row],[Costs with Scaling Factor Applied]]+FutureTrunkParks6[[#This Row],[Unit Rate (No Scale)]])*FutureTrunkParks6[[#This Row],[Preliminary Scale %]])</f>
        <v>365694.76488296583</v>
      </c>
      <c r="T31" s="221">
        <f>_xlfn.XLOOKUP(FutureTrunkParks6[[#This Row],[Costing Code]],LGIP1b_Parks_UnitRates_Summary[Costing Code],LGIP1b_Parks_UnitRates_Summary[Preliminary No Scale],,0)</f>
        <v>7500</v>
      </c>
      <c r="U3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1954578</v>
      </c>
      <c r="V31" s="211">
        <v>2021</v>
      </c>
      <c r="W31" s="211">
        <v>1</v>
      </c>
      <c r="X31" s="221">
        <f>ROUND(FutureTrunkParks6[[#This Row],[Direct Construction Cost]]*23%,0)</f>
        <v>449553</v>
      </c>
      <c r="Y31" s="294">
        <f t="shared" si="0"/>
        <v>0.15</v>
      </c>
      <c r="Z31" s="194">
        <f>ROUND((FutureTrunkParks6[[#This Row],[Direct Construction Cost]]+FutureTrunkParks6[[#This Row],[Project Owners Cost (23% Direct Construction Cost)($)]])*FutureTrunkParks6[[#This Row],[Multiplier]]*FutureTrunkParks6[[#This Row],[Construction Contingency Rate %]],0)</f>
        <v>360620</v>
      </c>
      <c r="AA31" s="195">
        <f>ROUND(FutureTrunkParks6[[#This Row],[Direct Construction Cost]]+FutureTrunkParks6[[#This Row],[Project Owners Cost (23% Direct Construction Cost)($)]]+FutureTrunkParks6[[#This Row],[Construction Contingency Cost ($)]],0)</f>
        <v>2764751</v>
      </c>
      <c r="AB31" s="219">
        <v>2029</v>
      </c>
      <c r="AC31" s="196">
        <f t="shared" si="1"/>
        <v>2.0111853187589457E-2</v>
      </c>
      <c r="AD31" s="196">
        <f t="shared" si="2"/>
        <v>1.8204777291069174E-2</v>
      </c>
      <c r="AE31" s="274">
        <f>VLOOKUP(FutureTrunkParks6[[#This Row],[Service Catchment]],'Catchment Demand - Parks'!$C$8:$M$11,11)</f>
        <v>0.31134461829061294</v>
      </c>
      <c r="AF3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6.3117240617285131E-2</v>
      </c>
      <c r="AG31" s="274">
        <f>IF(AND(FutureTrunkParks6[[#This Row],[Spare Capacity (%)]]&gt;30%,FutureTrunkParks6[[#This Row],[Share of the total Cost with the same year of provision %]]&gt;20%),1-FutureTrunkParks6[[#This Row],[Spare Capacity (%)]],1)</f>
        <v>1</v>
      </c>
      <c r="AH31" s="274">
        <f>IF(FutureTrunkParks6[[#This Row],[Terminal Value Analysis]]&lt;0,0,FutureTrunkParks6[[#This Row],[Terminal Value Analysis]])</f>
        <v>1</v>
      </c>
      <c r="AI31" s="198">
        <f t="shared" si="3"/>
        <v>2764751</v>
      </c>
      <c r="AJ31" s="200">
        <f t="shared" si="4"/>
        <v>3194016</v>
      </c>
      <c r="AK31" s="202">
        <f t="shared" si="5"/>
        <v>2017629</v>
      </c>
      <c r="AL31" s="276">
        <f>ROUND(FutureTrunkParks6[[#This Row],[Net Present Value of Establishment Cost]]*FutureTrunkParks6[[#This Row],[Terminal Value Adjustment (%)]],0)</f>
        <v>2017629</v>
      </c>
      <c r="AM31" s="271" t="str" cm="1">
        <f t="array" ref="AM31">_xlfn.IFS(FutureTrunkParks6[[#This Row],[Hierarchy/Name]]&lt;&gt;"Local","y",AM$12=FutureTrunkParks6[[#This Row],[Service Catchment]], "y", FutureTrunkParks6[[#This Row],[Hierarchy/Name]]="Local", "")</f>
        <v>y</v>
      </c>
      <c r="AN31" s="271" t="str" cm="1">
        <f t="array" ref="AN31">_xlfn.IFS(FutureTrunkParks6[[#This Row],[Hierarchy/Name]]&lt;&gt;"Local","y",AN$12=FutureTrunkParks6[[#This Row],[Service Catchment]], "y", FutureTrunkParks6[[#This Row],[Hierarchy/Name]]="Local", "")</f>
        <v>y</v>
      </c>
      <c r="AO31" s="271" t="str" cm="1">
        <f t="array" ref="AO31">_xlfn.IFS(FutureTrunkParks6[[#This Row],[Hierarchy/Name]]&lt;&gt;"Local","y",AO$12=FutureTrunkParks6[[#This Row],[Service Catchment]], "y", FutureTrunkParks6[[#This Row],[Hierarchy/Name]]="Local", "")</f>
        <v>y</v>
      </c>
      <c r="AP31" s="271" t="str" cm="1">
        <f t="array" ref="AP31">_xlfn.IFS(FutureTrunkParks6[[#This Row],[Hierarchy/Name]]&lt;&gt;"Local","y",AP$12=FutureTrunkParks6[[#This Row],[Service Catchment]], "y", FutureTrunkParks6[[#This Row],[Hierarchy/Name]]="Local", "")</f>
        <v>y</v>
      </c>
      <c r="AQ31" s="64"/>
      <c r="AR31" s="93">
        <f>IF(FutureTrunkParks6[[#This Row],[Hierarchy/Name]]&lt;&gt;"Local",0.25,IF(AM31="y",1,""))</f>
        <v>0.25</v>
      </c>
      <c r="AS31" s="93">
        <f>IF(FutureTrunkParks6[[#This Row],[Hierarchy/Name]]&lt;&gt;"Local",0.25,IF(AN31="y",1,""))</f>
        <v>0.25</v>
      </c>
      <c r="AT31" s="93">
        <f>IF(FutureTrunkParks6[[#This Row],[Hierarchy/Name]]&lt;&gt;"Local",0.25,IF(AO31="y",1,""))</f>
        <v>0.25</v>
      </c>
      <c r="AU31" s="93">
        <f>IF(FutureTrunkParks6[[#This Row],[Hierarchy/Name]]&lt;&gt;"Local",0.25,IF(AP31="y",1,""))</f>
        <v>0.25</v>
      </c>
      <c r="AV31" s="95">
        <f t="shared" si="6"/>
        <v>1</v>
      </c>
      <c r="AW31" s="64"/>
      <c r="AX31" s="268">
        <f t="shared" si="7"/>
        <v>504407.25</v>
      </c>
      <c r="AY31" s="264">
        <f t="shared" si="8"/>
        <v>504407.25</v>
      </c>
      <c r="AZ31" s="264">
        <f t="shared" si="9"/>
        <v>504407.25</v>
      </c>
      <c r="BA31" s="269">
        <f t="shared" si="10"/>
        <v>504407.25</v>
      </c>
      <c r="BB31" s="253">
        <f t="shared" si="11"/>
        <v>2017629</v>
      </c>
    </row>
    <row r="32" spans="1:54">
      <c r="A32" s="50"/>
      <c r="B32" s="210" t="s">
        <v>4890</v>
      </c>
      <c r="C32" s="211" t="s">
        <v>4891</v>
      </c>
      <c r="D32" s="211" t="s">
        <v>101</v>
      </c>
      <c r="E32" s="211" t="s">
        <v>114</v>
      </c>
      <c r="F32" s="211" t="s">
        <v>4892</v>
      </c>
      <c r="G32" s="186" t="str" cm="1">
        <f t="array" ref="G32">_xlfn.IFS(MID(C32,5,1)="U",MID(C32,5,2),LEN(C32)&gt;10,MID(C32,5,3)&amp;"-"&amp;LEFT(D32,1),LEN(C32)&lt;=10,MID(C32,5,2)&amp;"-"&amp;LEFT(D32,1))</f>
        <v>U1</v>
      </c>
      <c r="H32" s="187">
        <f>IFERROR(INDEX(LGIP1b_Park_UnitRates[],MATCH(G32,LGIP1b_Park_UnitRates[LGIP Code],0),3),"")</f>
        <v>0</v>
      </c>
      <c r="I32" s="295">
        <f>IFERROR(MIN(J32/H32,INDEX(LGIP1b_Park_UnitRates[],MATCH(FutureTrunkParks6[[#This Row],[LGIP Code (*)]], LGIP1b_Park_UnitRates[LGIP Code], 0),4)),1)</f>
        <v>1</v>
      </c>
      <c r="J32" s="215">
        <v>166900</v>
      </c>
      <c r="K32" s="85">
        <f t="shared" si="12"/>
        <v>0</v>
      </c>
      <c r="L32" s="216">
        <v>0</v>
      </c>
      <c r="M32" s="221" t="str">
        <f>_xlfn.XLOOKUP(FutureTrunkParks6[[#This Row],[LGIP Code (*)]],LGIP1b_Parks_UnitRates_Summary[LGIP Code],LGIP1b_Parks_UnitRates_Summary[Stages],,0)</f>
        <v>U</v>
      </c>
      <c r="N32" s="221" t="str">
        <f>_xlfn.XLOOKUP(FutureTrunkParks6[[#This Row],[LGIP Code (*)]],LGIP1b_Parks_UnitRates_Summary[LGIP Code],LGIP1b_Parks_UnitRates_Summary[Costing Code],,0)</f>
        <v>U1-U</v>
      </c>
      <c r="O32" s="221">
        <f>_xlfn.XLOOKUP(FutureTrunkParks6[[#This Row],[Costing Code]],LGIP1b_Parks_UnitRates_Summary[Costing Code],LGIP1b_Parks_UnitRates_Summary[Scaled component],,0)</f>
        <v>0</v>
      </c>
      <c r="P32" s="221">
        <f>FutureTrunkParks6[[#This Row],[Unit Rate (Scale)]]*FutureTrunkParks6[[#This Row],[Scaling factor (*)]]</f>
        <v>0</v>
      </c>
      <c r="Q32" s="221">
        <f>_xlfn.XLOOKUP(FutureTrunkParks6[[#This Row],[Costing Code]],LGIP1b_Parks_UnitRates_Summary[Costing Code],LGIP1b_Parks_UnitRates_Summary[Not scaled component],,0)</f>
        <v>0</v>
      </c>
      <c r="R32" s="223">
        <f>_xlfn.XLOOKUP(FutureTrunkParks6[[#This Row],[Costing Code]],LGIP1b_Parks_UnitRates_Summary[Costing Code],LGIP1b_Parks_UnitRates_Summary[Preliminary Scale],,0)</f>
        <v>0</v>
      </c>
      <c r="S32" s="221">
        <f>((FutureTrunkParks6[[#This Row],[Costs with Scaling Factor Applied]]+FutureTrunkParks6[[#This Row],[Unit Rate (No Scale)]])*FutureTrunkParks6[[#This Row],[Preliminary Scale %]])</f>
        <v>0</v>
      </c>
      <c r="T32" s="221">
        <f>_xlfn.XLOOKUP(FutureTrunkParks6[[#This Row],[Costing Code]],LGIP1b_Parks_UnitRates_Summary[Costing Code],LGIP1b_Parks_UnitRates_Summary[Preliminary No Scale],,0)</f>
        <v>0</v>
      </c>
      <c r="U3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32" s="211">
        <v>2021</v>
      </c>
      <c r="W32" s="211">
        <v>1</v>
      </c>
      <c r="X32" s="221">
        <f>ROUND(FutureTrunkParks6[[#This Row],[Direct Construction Cost]]*23%,0)</f>
        <v>460000</v>
      </c>
      <c r="Y32" s="294">
        <f t="shared" si="0"/>
        <v>0.15</v>
      </c>
      <c r="Z32" s="194">
        <f>ROUND((FutureTrunkParks6[[#This Row],[Direct Construction Cost]]+FutureTrunkParks6[[#This Row],[Project Owners Cost (23% Direct Construction Cost)($)]])*FutureTrunkParks6[[#This Row],[Multiplier]]*FutureTrunkParks6[[#This Row],[Construction Contingency Rate %]],0)</f>
        <v>369000</v>
      </c>
      <c r="AA32" s="195">
        <f>ROUND(FutureTrunkParks6[[#This Row],[Direct Construction Cost]]+FutureTrunkParks6[[#This Row],[Project Owners Cost (23% Direct Construction Cost)($)]]+FutureTrunkParks6[[#This Row],[Construction Contingency Cost ($)]],0)</f>
        <v>2829000</v>
      </c>
      <c r="AB32" s="219">
        <v>2029</v>
      </c>
      <c r="AC32" s="196">
        <f t="shared" si="1"/>
        <v>2.0111853187589457E-2</v>
      </c>
      <c r="AD32" s="196">
        <f t="shared" si="2"/>
        <v>1.8204777291069174E-2</v>
      </c>
      <c r="AE32" s="274">
        <f>VLOOKUP(FutureTrunkParks6[[#This Row],[Service Catchment]],'Catchment Demand - Parks'!$C$8:$M$11,11)</f>
        <v>0.15359038713546411</v>
      </c>
      <c r="AF3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2.8870532419051503E-2</v>
      </c>
      <c r="AG32" s="274">
        <f>IF(AND(FutureTrunkParks6[[#This Row],[Spare Capacity (%)]]&gt;30%,FutureTrunkParks6[[#This Row],[Share of the total Cost with the same year of provision %]]&gt;20%),1-FutureTrunkParks6[[#This Row],[Spare Capacity (%)]],1)</f>
        <v>1</v>
      </c>
      <c r="AH32" s="274">
        <f>IF(FutureTrunkParks6[[#This Row],[Terminal Value Analysis]]&lt;0,0,FutureTrunkParks6[[#This Row],[Terminal Value Analysis]])</f>
        <v>1</v>
      </c>
      <c r="AI32" s="198">
        <f t="shared" si="3"/>
        <v>2829000</v>
      </c>
      <c r="AJ32" s="200">
        <f t="shared" si="4"/>
        <v>3268240</v>
      </c>
      <c r="AK32" s="202">
        <f t="shared" si="5"/>
        <v>2064516</v>
      </c>
      <c r="AL32" s="276">
        <f>ROUND(FutureTrunkParks6[[#This Row],[Net Present Value of Establishment Cost]]*FutureTrunkParks6[[#This Row],[Terminal Value Adjustment (%)]],0)</f>
        <v>2064516</v>
      </c>
      <c r="AM32" s="271" t="str" cm="1">
        <f t="array" ref="AM32">_xlfn.IFS(FutureTrunkParks6[[#This Row],[Hierarchy/Name]]&lt;&gt;"Local","y",AM$12=FutureTrunkParks6[[#This Row],[Service Catchment]], "y", FutureTrunkParks6[[#This Row],[Hierarchy/Name]]="Local", "")</f>
        <v>y</v>
      </c>
      <c r="AN32" s="271" t="str" cm="1">
        <f t="array" ref="AN32">_xlfn.IFS(FutureTrunkParks6[[#This Row],[Hierarchy/Name]]&lt;&gt;"Local","y",AN$12=FutureTrunkParks6[[#This Row],[Service Catchment]], "y", FutureTrunkParks6[[#This Row],[Hierarchy/Name]]="Local", "")</f>
        <v>y</v>
      </c>
      <c r="AO32" s="271" t="str" cm="1">
        <f t="array" ref="AO32">_xlfn.IFS(FutureTrunkParks6[[#This Row],[Hierarchy/Name]]&lt;&gt;"Local","y",AO$12=FutureTrunkParks6[[#This Row],[Service Catchment]], "y", FutureTrunkParks6[[#This Row],[Hierarchy/Name]]="Local", "")</f>
        <v>y</v>
      </c>
      <c r="AP32" s="271" t="str" cm="1">
        <f t="array" ref="AP32">_xlfn.IFS(FutureTrunkParks6[[#This Row],[Hierarchy/Name]]&lt;&gt;"Local","y",AP$12=FutureTrunkParks6[[#This Row],[Service Catchment]], "y", FutureTrunkParks6[[#This Row],[Hierarchy/Name]]="Local", "")</f>
        <v>y</v>
      </c>
      <c r="AQ32" s="64"/>
      <c r="AR32" s="93">
        <f>IF(FutureTrunkParks6[[#This Row],[Hierarchy/Name]]&lt;&gt;"Local",0.25,IF(AM32="y",1,""))</f>
        <v>0.25</v>
      </c>
      <c r="AS32" s="93">
        <f>IF(FutureTrunkParks6[[#This Row],[Hierarchy/Name]]&lt;&gt;"Local",0.25,IF(AN32="y",1,""))</f>
        <v>0.25</v>
      </c>
      <c r="AT32" s="93">
        <f>IF(FutureTrunkParks6[[#This Row],[Hierarchy/Name]]&lt;&gt;"Local",0.25,IF(AO32="y",1,""))</f>
        <v>0.25</v>
      </c>
      <c r="AU32" s="93">
        <f>IF(FutureTrunkParks6[[#This Row],[Hierarchy/Name]]&lt;&gt;"Local",0.25,IF(AP32="y",1,""))</f>
        <v>0.25</v>
      </c>
      <c r="AV32" s="95">
        <f t="shared" si="6"/>
        <v>1</v>
      </c>
      <c r="AW32" s="64"/>
      <c r="AX32" s="268">
        <f t="shared" si="7"/>
        <v>516129</v>
      </c>
      <c r="AY32" s="264">
        <f t="shared" si="8"/>
        <v>516129</v>
      </c>
      <c r="AZ32" s="264">
        <f t="shared" si="9"/>
        <v>516129</v>
      </c>
      <c r="BA32" s="269">
        <f t="shared" si="10"/>
        <v>516129</v>
      </c>
      <c r="BB32" s="253">
        <f t="shared" si="11"/>
        <v>2064516</v>
      </c>
    </row>
    <row r="33" spans="1:54">
      <c r="A33" s="50"/>
      <c r="B33" s="210" t="s">
        <v>4893</v>
      </c>
      <c r="C33" s="211" t="s">
        <v>4894</v>
      </c>
      <c r="D33" s="211" t="s">
        <v>111</v>
      </c>
      <c r="E33" s="211" t="s">
        <v>114</v>
      </c>
      <c r="F33" s="211" t="s">
        <v>4895</v>
      </c>
      <c r="G33" s="186" t="str" cm="1">
        <f t="array" ref="G33">_xlfn.IFS(MID(C33,5,1)="U",MID(C33,5,2),LEN(C33)&gt;10,MID(C33,5,3)&amp;"-"&amp;LEFT(D33,1),LEN(C33)&lt;=10,MID(C33,5,2)&amp;"-"&amp;LEFT(D33,1))</f>
        <v>A1-L</v>
      </c>
      <c r="H33" s="187">
        <f>IFERROR(INDEX(LGIP1b_Park_UnitRates[],MATCH(G33,LGIP1b_Park_UnitRates[LGIP Code],0),3),"")</f>
        <v>8000</v>
      </c>
      <c r="I33" s="295">
        <f>IFERROR(MIN(J33/H33,INDEX(LGIP1b_Park_UnitRates[],MATCH(FutureTrunkParks6[[#This Row],[LGIP Code (*)]], LGIP1b_Park_UnitRates[LGIP Code], 0),4)),1)</f>
        <v>1</v>
      </c>
      <c r="J33" s="215">
        <v>8000</v>
      </c>
      <c r="K33" s="85">
        <f t="shared" si="12"/>
        <v>125</v>
      </c>
      <c r="L33" s="216">
        <v>1000000</v>
      </c>
      <c r="M33" s="221" t="str">
        <f>_xlfn.XLOOKUP(FutureTrunkParks6[[#This Row],[LGIP Code (*)]],LGIP1b_Parks_UnitRates_Summary[LGIP Code],LGIP1b_Parks_UnitRates_Summary[Stages],,0)</f>
        <v>A&amp;B</v>
      </c>
      <c r="N33" s="221" t="str">
        <f>_xlfn.XLOOKUP(FutureTrunkParks6[[#This Row],[LGIP Code (*)]],LGIP1b_Parks_UnitRates_Summary[LGIP Code],LGIP1b_Parks_UnitRates_Summary[Costing Code],,0)</f>
        <v>A1-L-A&amp;B</v>
      </c>
      <c r="O33" s="221">
        <f>_xlfn.XLOOKUP(FutureTrunkParks6[[#This Row],[Costing Code]],LGIP1b_Parks_UnitRates_Summary[Costing Code],LGIP1b_Parks_UnitRates_Summary[Scaled component],,0)</f>
        <v>295709.98100599996</v>
      </c>
      <c r="P33" s="221">
        <f>FutureTrunkParks6[[#This Row],[Unit Rate (Scale)]]*FutureTrunkParks6[[#This Row],[Scaling factor (*)]]</f>
        <v>295709.98100599996</v>
      </c>
      <c r="Q33" s="221">
        <f>_xlfn.XLOOKUP(FutureTrunkParks6[[#This Row],[Costing Code]],LGIP1b_Parks_UnitRates_Summary[Costing Code],LGIP1b_Parks_UnitRates_Summary[Not scaled component],,0)</f>
        <v>417974.52457963559</v>
      </c>
      <c r="R33" s="223">
        <f>_xlfn.XLOOKUP(FutureTrunkParks6[[#This Row],[Costing Code]],LGIP1b_Parks_UnitRates_Summary[Costing Code],LGIP1b_Parks_UnitRates_Summary[Preliminary Scale],,0)</f>
        <v>0.23125000000000001</v>
      </c>
      <c r="S33" s="221">
        <f>((FutureTrunkParks6[[#This Row],[Costs with Scaling Factor Applied]]+FutureTrunkParks6[[#This Row],[Unit Rate (No Scale)]])*FutureTrunkParks6[[#This Row],[Preliminary Scale %]])</f>
        <v>165039.54191667822</v>
      </c>
      <c r="T33" s="221">
        <f>_xlfn.XLOOKUP(FutureTrunkParks6[[#This Row],[Costing Code]],LGIP1b_Parks_UnitRates_Summary[Costing Code],LGIP1b_Parks_UnitRates_Summary[Preliminary No Scale],,0)</f>
        <v>3750</v>
      </c>
      <c r="U3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33" s="211">
        <v>2021</v>
      </c>
      <c r="W33" s="211">
        <v>1</v>
      </c>
      <c r="X33" s="221">
        <f>ROUND(FutureTrunkParks6[[#This Row],[Direct Construction Cost]]*23%,0)</f>
        <v>202969</v>
      </c>
      <c r="Y33" s="294">
        <f t="shared" si="0"/>
        <v>0.15</v>
      </c>
      <c r="Z33" s="194">
        <f>ROUND((FutureTrunkParks6[[#This Row],[Direct Construction Cost]]+FutureTrunkParks6[[#This Row],[Project Owners Cost (23% Direct Construction Cost)($)]])*FutureTrunkParks6[[#This Row],[Multiplier]]*FutureTrunkParks6[[#This Row],[Construction Contingency Rate %]],0)</f>
        <v>162816</v>
      </c>
      <c r="AA33" s="195">
        <f>ROUND(FutureTrunkParks6[[#This Row],[Direct Construction Cost]]+FutureTrunkParks6[[#This Row],[Project Owners Cost (23% Direct Construction Cost)($)]]+FutureTrunkParks6[[#This Row],[Construction Contingency Cost ($)]],0)</f>
        <v>1248259</v>
      </c>
      <c r="AB33" s="219">
        <v>2029</v>
      </c>
      <c r="AC33" s="196">
        <f t="shared" si="1"/>
        <v>2.0111853187589457E-2</v>
      </c>
      <c r="AD33" s="196">
        <f t="shared" si="2"/>
        <v>1.8204777291069174E-2</v>
      </c>
      <c r="AE33" s="274">
        <f>VLOOKUP(FutureTrunkParks6[[#This Row],[Service Catchment]],'Catchment Demand - Parks'!$C$8:$M$11,11)</f>
        <v>0.15359038713546411</v>
      </c>
      <c r="AF3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1.2738742285921813E-2</v>
      </c>
      <c r="AG33" s="274">
        <f>IF(AND(FutureTrunkParks6[[#This Row],[Spare Capacity (%)]]&gt;30%,FutureTrunkParks6[[#This Row],[Share of the total Cost with the same year of provision %]]&gt;20%),1-FutureTrunkParks6[[#This Row],[Spare Capacity (%)]],1)</f>
        <v>1</v>
      </c>
      <c r="AH33" s="274">
        <f>IF(FutureTrunkParks6[[#This Row],[Terminal Value Analysis]]&lt;0,0,FutureTrunkParks6[[#This Row],[Terminal Value Analysis]])</f>
        <v>1</v>
      </c>
      <c r="AI33" s="198">
        <f t="shared" si="3"/>
        <v>2248259</v>
      </c>
      <c r="AJ33" s="200">
        <f t="shared" si="4"/>
        <v>2614756</v>
      </c>
      <c r="AK33" s="202">
        <f t="shared" si="5"/>
        <v>1651716</v>
      </c>
      <c r="AL33" s="276">
        <f>ROUND(FutureTrunkParks6[[#This Row],[Net Present Value of Establishment Cost]]*FutureTrunkParks6[[#This Row],[Terminal Value Adjustment (%)]],0)</f>
        <v>1651716</v>
      </c>
      <c r="AM33" s="271" t="str" cm="1">
        <f t="array" ref="AM33">_xlfn.IFS(FutureTrunkParks6[[#This Row],[Hierarchy/Name]]&lt;&gt;"Local","y",AM$12=FutureTrunkParks6[[#This Row],[Service Catchment]], "y", FutureTrunkParks6[[#This Row],[Hierarchy/Name]]="Local", "")</f>
        <v/>
      </c>
      <c r="AN33" s="271" t="str" cm="1">
        <f t="array" ref="AN33">_xlfn.IFS(FutureTrunkParks6[[#This Row],[Hierarchy/Name]]&lt;&gt;"Local","y",AN$12=FutureTrunkParks6[[#This Row],[Service Catchment]], "y", FutureTrunkParks6[[#This Row],[Hierarchy/Name]]="Local", "")</f>
        <v/>
      </c>
      <c r="AO33" s="271" t="str" cm="1">
        <f t="array" ref="AO33">_xlfn.IFS(FutureTrunkParks6[[#This Row],[Hierarchy/Name]]&lt;&gt;"Local","y",AO$12=FutureTrunkParks6[[#This Row],[Service Catchment]], "y", FutureTrunkParks6[[#This Row],[Hierarchy/Name]]="Local", "")</f>
        <v/>
      </c>
      <c r="AP33" s="271" t="str" cm="1">
        <f t="array" ref="AP33">_xlfn.IFS(FutureTrunkParks6[[#This Row],[Hierarchy/Name]]&lt;&gt;"Local","y",AP$12=FutureTrunkParks6[[#This Row],[Service Catchment]], "y", FutureTrunkParks6[[#This Row],[Hierarchy/Name]]="Local", "")</f>
        <v>y</v>
      </c>
      <c r="AQ33" s="64"/>
      <c r="AR33" s="93" t="str">
        <f>IF(FutureTrunkParks6[[#This Row],[Hierarchy/Name]]&lt;&gt;"Local",0.25,IF(AM33="y",1,""))</f>
        <v/>
      </c>
      <c r="AS33" s="93" t="str">
        <f>IF(FutureTrunkParks6[[#This Row],[Hierarchy/Name]]&lt;&gt;"Local",0.25,IF(AN33="y",1,""))</f>
        <v/>
      </c>
      <c r="AT33" s="93" t="str">
        <f>IF(FutureTrunkParks6[[#This Row],[Hierarchy/Name]]&lt;&gt;"Local",0.25,IF(AO33="y",1,""))</f>
        <v/>
      </c>
      <c r="AU33" s="93">
        <f>IF(FutureTrunkParks6[[#This Row],[Hierarchy/Name]]&lt;&gt;"Local",0.25,IF(AP33="y",1,""))</f>
        <v>1</v>
      </c>
      <c r="AV33" s="95">
        <f t="shared" si="6"/>
        <v>1</v>
      </c>
      <c r="AW33" s="64"/>
      <c r="AX33" s="268" t="str">
        <f t="shared" si="7"/>
        <v/>
      </c>
      <c r="AY33" s="264" t="str">
        <f t="shared" si="8"/>
        <v/>
      </c>
      <c r="AZ33" s="264" t="str">
        <f t="shared" si="9"/>
        <v/>
      </c>
      <c r="BA33" s="269">
        <f t="shared" si="10"/>
        <v>1651716</v>
      </c>
      <c r="BB33" s="253">
        <f t="shared" si="11"/>
        <v>1651716</v>
      </c>
    </row>
    <row r="34" spans="1:54">
      <c r="A34" s="50"/>
      <c r="B34" s="210" t="s">
        <v>4872</v>
      </c>
      <c r="C34" s="211" t="s">
        <v>4896</v>
      </c>
      <c r="D34" s="211" t="s">
        <v>111</v>
      </c>
      <c r="E34" s="211" t="s">
        <v>114</v>
      </c>
      <c r="F34" s="211" t="s">
        <v>4853</v>
      </c>
      <c r="G34" s="186" t="str" cm="1">
        <f t="array" ref="G34">_xlfn.IFS(MID(C34,5,1)="U",MID(C34,5,2),LEN(C34)&gt;10,MID(C34,5,3)&amp;"-"&amp;LEFT(D34,1),LEN(C34)&lt;=10,MID(C34,5,2)&amp;"-"&amp;LEFT(D34,1))</f>
        <v>A1-L</v>
      </c>
      <c r="H34" s="187">
        <f>IFERROR(INDEX(LGIP1b_Park_UnitRates[],MATCH(G34,LGIP1b_Park_UnitRates[LGIP Code],0),3),"")</f>
        <v>8000</v>
      </c>
      <c r="I34" s="295">
        <f>IFERROR(MIN(J34/H34,INDEX(LGIP1b_Park_UnitRates[],MATCH(FutureTrunkParks6[[#This Row],[LGIP Code (*)]], LGIP1b_Park_UnitRates[LGIP Code], 0),4)),1)</f>
        <v>1</v>
      </c>
      <c r="J34" s="215">
        <v>8000</v>
      </c>
      <c r="K34" s="85">
        <f t="shared" si="12"/>
        <v>300</v>
      </c>
      <c r="L34" s="216">
        <v>2400000</v>
      </c>
      <c r="M34" s="221" t="str">
        <f>_xlfn.XLOOKUP(FutureTrunkParks6[[#This Row],[LGIP Code (*)]],LGIP1b_Parks_UnitRates_Summary[LGIP Code],LGIP1b_Parks_UnitRates_Summary[Stages],,0)</f>
        <v>A&amp;B</v>
      </c>
      <c r="N34" s="221" t="str">
        <f>_xlfn.XLOOKUP(FutureTrunkParks6[[#This Row],[LGIP Code (*)]],LGIP1b_Parks_UnitRates_Summary[LGIP Code],LGIP1b_Parks_UnitRates_Summary[Costing Code],,0)</f>
        <v>A1-L-A&amp;B</v>
      </c>
      <c r="O34" s="221">
        <f>_xlfn.XLOOKUP(FutureTrunkParks6[[#This Row],[Costing Code]],LGIP1b_Parks_UnitRates_Summary[Costing Code],LGIP1b_Parks_UnitRates_Summary[Scaled component],,0)</f>
        <v>295709.98100599996</v>
      </c>
      <c r="P34" s="221">
        <f>FutureTrunkParks6[[#This Row],[Unit Rate (Scale)]]*FutureTrunkParks6[[#This Row],[Scaling factor (*)]]</f>
        <v>295709.98100599996</v>
      </c>
      <c r="Q34" s="221">
        <f>_xlfn.XLOOKUP(FutureTrunkParks6[[#This Row],[Costing Code]],LGIP1b_Parks_UnitRates_Summary[Costing Code],LGIP1b_Parks_UnitRates_Summary[Not scaled component],,0)</f>
        <v>417974.52457963559</v>
      </c>
      <c r="R34" s="223">
        <f>_xlfn.XLOOKUP(FutureTrunkParks6[[#This Row],[Costing Code]],LGIP1b_Parks_UnitRates_Summary[Costing Code],LGIP1b_Parks_UnitRates_Summary[Preliminary Scale],,0)</f>
        <v>0.23125000000000001</v>
      </c>
      <c r="S34" s="221">
        <f>((FutureTrunkParks6[[#This Row],[Costs with Scaling Factor Applied]]+FutureTrunkParks6[[#This Row],[Unit Rate (No Scale)]])*FutureTrunkParks6[[#This Row],[Preliminary Scale %]])</f>
        <v>165039.54191667822</v>
      </c>
      <c r="T34" s="221">
        <f>_xlfn.XLOOKUP(FutureTrunkParks6[[#This Row],[Costing Code]],LGIP1b_Parks_UnitRates_Summary[Costing Code],LGIP1b_Parks_UnitRates_Summary[Preliminary No Scale],,0)</f>
        <v>3750</v>
      </c>
      <c r="U3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34" s="211">
        <v>2021</v>
      </c>
      <c r="W34" s="211">
        <v>1</v>
      </c>
      <c r="X34" s="221">
        <f>ROUND(FutureTrunkParks6[[#This Row],[Direct Construction Cost]]*23%,0)</f>
        <v>202969</v>
      </c>
      <c r="Y34" s="294">
        <f t="shared" si="0"/>
        <v>7.4999999999999997E-2</v>
      </c>
      <c r="Z34" s="194">
        <f>ROUND((FutureTrunkParks6[[#This Row],[Direct Construction Cost]]+FutureTrunkParks6[[#This Row],[Project Owners Cost (23% Direct Construction Cost)($)]])*FutureTrunkParks6[[#This Row],[Multiplier]]*FutureTrunkParks6[[#This Row],[Construction Contingency Rate %]],0)</f>
        <v>81408</v>
      </c>
      <c r="AA34" s="195">
        <f>ROUND(FutureTrunkParks6[[#This Row],[Direct Construction Cost]]+FutureTrunkParks6[[#This Row],[Project Owners Cost (23% Direct Construction Cost)($)]]+FutureTrunkParks6[[#This Row],[Construction Contingency Cost ($)]],0)</f>
        <v>1166851</v>
      </c>
      <c r="AB34" s="219">
        <v>2024</v>
      </c>
      <c r="AC34" s="196">
        <f t="shared" si="1"/>
        <v>2.0111853187589457E-2</v>
      </c>
      <c r="AD34" s="196">
        <f t="shared" si="2"/>
        <v>1.8204777291069174E-2</v>
      </c>
      <c r="AE34" s="274">
        <f>VLOOKUP(FutureTrunkParks6[[#This Row],[Service Catchment]],'Catchment Demand - Parks'!$C$8:$M$11,11)</f>
        <v>0.15359038713546411</v>
      </c>
      <c r="AF3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34" s="274">
        <f>IF(AND(FutureTrunkParks6[[#This Row],[Spare Capacity (%)]]&gt;30%,FutureTrunkParks6[[#This Row],[Share of the total Cost with the same year of provision %]]&gt;20%),1-FutureTrunkParks6[[#This Row],[Spare Capacity (%)]],1)</f>
        <v>1</v>
      </c>
      <c r="AH34" s="274">
        <f>IF(FutureTrunkParks6[[#This Row],[Terminal Value Analysis]]&lt;0,0,FutureTrunkParks6[[#This Row],[Terminal Value Analysis]])</f>
        <v>1</v>
      </c>
      <c r="AI34" s="198">
        <f t="shared" si="3"/>
        <v>3566851</v>
      </c>
      <c r="AJ34" s="200">
        <f t="shared" si="4"/>
        <v>3779482</v>
      </c>
      <c r="AK34" s="202">
        <f t="shared" si="5"/>
        <v>3181423</v>
      </c>
      <c r="AL34" s="276">
        <f>ROUND(FutureTrunkParks6[[#This Row],[Net Present Value of Establishment Cost]]*FutureTrunkParks6[[#This Row],[Terminal Value Adjustment (%)]],0)</f>
        <v>3181423</v>
      </c>
      <c r="AM34" s="271" t="str" cm="1">
        <f t="array" ref="AM34">_xlfn.IFS(FutureTrunkParks6[[#This Row],[Hierarchy/Name]]&lt;&gt;"Local","y",AM$12=FutureTrunkParks6[[#This Row],[Service Catchment]], "y", FutureTrunkParks6[[#This Row],[Hierarchy/Name]]="Local", "")</f>
        <v/>
      </c>
      <c r="AN34" s="271" t="str" cm="1">
        <f t="array" ref="AN34">_xlfn.IFS(FutureTrunkParks6[[#This Row],[Hierarchy/Name]]&lt;&gt;"Local","y",AN$12=FutureTrunkParks6[[#This Row],[Service Catchment]], "y", FutureTrunkParks6[[#This Row],[Hierarchy/Name]]="Local", "")</f>
        <v/>
      </c>
      <c r="AO34" s="271" t="str" cm="1">
        <f t="array" ref="AO34">_xlfn.IFS(FutureTrunkParks6[[#This Row],[Hierarchy/Name]]&lt;&gt;"Local","y",AO$12=FutureTrunkParks6[[#This Row],[Service Catchment]], "y", FutureTrunkParks6[[#This Row],[Hierarchy/Name]]="Local", "")</f>
        <v/>
      </c>
      <c r="AP34" s="271" t="str" cm="1">
        <f t="array" ref="AP34">_xlfn.IFS(FutureTrunkParks6[[#This Row],[Hierarchy/Name]]&lt;&gt;"Local","y",AP$12=FutureTrunkParks6[[#This Row],[Service Catchment]], "y", FutureTrunkParks6[[#This Row],[Hierarchy/Name]]="Local", "")</f>
        <v>y</v>
      </c>
      <c r="AQ34" s="64"/>
      <c r="AR34" s="93" t="str">
        <f>IF(FutureTrunkParks6[[#This Row],[Hierarchy/Name]]&lt;&gt;"Local",0.25,IF(AM34="y",1,""))</f>
        <v/>
      </c>
      <c r="AS34" s="93" t="str">
        <f>IF(FutureTrunkParks6[[#This Row],[Hierarchy/Name]]&lt;&gt;"Local",0.25,IF(AN34="y",1,""))</f>
        <v/>
      </c>
      <c r="AT34" s="93" t="str">
        <f>IF(FutureTrunkParks6[[#This Row],[Hierarchy/Name]]&lt;&gt;"Local",0.25,IF(AO34="y",1,""))</f>
        <v/>
      </c>
      <c r="AU34" s="93">
        <f>IF(FutureTrunkParks6[[#This Row],[Hierarchy/Name]]&lt;&gt;"Local",0.25,IF(AP34="y",1,""))</f>
        <v>1</v>
      </c>
      <c r="AV34" s="95">
        <f t="shared" si="6"/>
        <v>1</v>
      </c>
      <c r="AW34" s="64"/>
      <c r="AX34" s="268" t="str">
        <f t="shared" si="7"/>
        <v/>
      </c>
      <c r="AY34" s="264" t="str">
        <f t="shared" si="8"/>
        <v/>
      </c>
      <c r="AZ34" s="264" t="str">
        <f t="shared" si="9"/>
        <v/>
      </c>
      <c r="BA34" s="269">
        <f t="shared" si="10"/>
        <v>3181423</v>
      </c>
      <c r="BB34" s="253">
        <f t="shared" si="11"/>
        <v>3181423</v>
      </c>
    </row>
    <row r="35" spans="1:54">
      <c r="A35" s="50"/>
      <c r="B35" s="210" t="s">
        <v>4897</v>
      </c>
      <c r="C35" s="211" t="s">
        <v>4898</v>
      </c>
      <c r="D35" s="211" t="s">
        <v>111</v>
      </c>
      <c r="E35" s="211" t="s">
        <v>114</v>
      </c>
      <c r="F35" s="211" t="s">
        <v>4853</v>
      </c>
      <c r="G35" s="186" t="str" cm="1">
        <f t="array" ref="G35">_xlfn.IFS(MID(C35,5,1)="U",MID(C35,5,2),LEN(C35)&gt;10,MID(C35,5,3)&amp;"-"&amp;LEFT(D35,1),LEN(C35)&lt;=10,MID(C35,5,2)&amp;"-"&amp;LEFT(D35,1))</f>
        <v>A1-L</v>
      </c>
      <c r="H35" s="187">
        <f>IFERROR(INDEX(LGIP1b_Park_UnitRates[],MATCH(G35,LGIP1b_Park_UnitRates[LGIP Code],0),3),"")</f>
        <v>8000</v>
      </c>
      <c r="I35" s="295">
        <f>IFERROR(MIN(J35/H35,INDEX(LGIP1b_Park_UnitRates[],MATCH(FutureTrunkParks6[[#This Row],[LGIP Code (*)]], LGIP1b_Park_UnitRates[LGIP Code], 0),4)),1)</f>
        <v>0.5</v>
      </c>
      <c r="J35" s="215">
        <v>4000</v>
      </c>
      <c r="K35" s="85">
        <f t="shared" si="12"/>
        <v>125</v>
      </c>
      <c r="L35" s="216">
        <v>500000</v>
      </c>
      <c r="M35" s="221" t="str">
        <f>_xlfn.XLOOKUP(FutureTrunkParks6[[#This Row],[LGIP Code (*)]],LGIP1b_Parks_UnitRates_Summary[LGIP Code],LGIP1b_Parks_UnitRates_Summary[Stages],,0)</f>
        <v>A&amp;B</v>
      </c>
      <c r="N35" s="221" t="str">
        <f>_xlfn.XLOOKUP(FutureTrunkParks6[[#This Row],[LGIP Code (*)]],LGIP1b_Parks_UnitRates_Summary[LGIP Code],LGIP1b_Parks_UnitRates_Summary[Costing Code],,0)</f>
        <v>A1-L-A&amp;B</v>
      </c>
      <c r="O35" s="221">
        <f>_xlfn.XLOOKUP(FutureTrunkParks6[[#This Row],[Costing Code]],LGIP1b_Parks_UnitRates_Summary[Costing Code],LGIP1b_Parks_UnitRates_Summary[Scaled component],,0)</f>
        <v>295709.98100599996</v>
      </c>
      <c r="P35" s="221">
        <f>FutureTrunkParks6[[#This Row],[Unit Rate (Scale)]]*FutureTrunkParks6[[#This Row],[Scaling factor (*)]]</f>
        <v>147854.99050299998</v>
      </c>
      <c r="Q35" s="221">
        <f>_xlfn.XLOOKUP(FutureTrunkParks6[[#This Row],[Costing Code]],LGIP1b_Parks_UnitRates_Summary[Costing Code],LGIP1b_Parks_UnitRates_Summary[Not scaled component],,0)</f>
        <v>417974.52457963559</v>
      </c>
      <c r="R35" s="223">
        <f>_xlfn.XLOOKUP(FutureTrunkParks6[[#This Row],[Costing Code]],LGIP1b_Parks_UnitRates_Summary[Costing Code],LGIP1b_Parks_UnitRates_Summary[Preliminary Scale],,0)</f>
        <v>0.23125000000000001</v>
      </c>
      <c r="S35" s="221">
        <f>((FutureTrunkParks6[[#This Row],[Costs with Scaling Factor Applied]]+FutureTrunkParks6[[#This Row],[Unit Rate (No Scale)]])*FutureTrunkParks6[[#This Row],[Preliminary Scale %]])</f>
        <v>130848.07536285948</v>
      </c>
      <c r="T35" s="221">
        <f>_xlfn.XLOOKUP(FutureTrunkParks6[[#This Row],[Costing Code]],LGIP1b_Parks_UnitRates_Summary[Costing Code],LGIP1b_Parks_UnitRates_Summary[Preliminary No Scale],,0)</f>
        <v>3750</v>
      </c>
      <c r="U3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700428</v>
      </c>
      <c r="V35" s="211">
        <v>2021</v>
      </c>
      <c r="W35" s="211">
        <v>1</v>
      </c>
      <c r="X35" s="221">
        <f>ROUND(FutureTrunkParks6[[#This Row],[Direct Construction Cost]]*23%,0)</f>
        <v>161098</v>
      </c>
      <c r="Y35" s="294">
        <f t="shared" si="0"/>
        <v>0.2</v>
      </c>
      <c r="Z35" s="194">
        <f>ROUND((FutureTrunkParks6[[#This Row],[Direct Construction Cost]]+FutureTrunkParks6[[#This Row],[Project Owners Cost (23% Direct Construction Cost)($)]])*FutureTrunkParks6[[#This Row],[Multiplier]]*FutureTrunkParks6[[#This Row],[Construction Contingency Rate %]],0)</f>
        <v>172305</v>
      </c>
      <c r="AA35" s="195">
        <f>ROUND(FutureTrunkParks6[[#This Row],[Direct Construction Cost]]+FutureTrunkParks6[[#This Row],[Project Owners Cost (23% Direct Construction Cost)($)]]+FutureTrunkParks6[[#This Row],[Construction Contingency Cost ($)]],0)</f>
        <v>1033831</v>
      </c>
      <c r="AB35" s="219">
        <v>2034</v>
      </c>
      <c r="AC35" s="196">
        <f t="shared" si="1"/>
        <v>2.0111853187589457E-2</v>
      </c>
      <c r="AD35" s="196">
        <f t="shared" si="2"/>
        <v>1.8204777291069174E-2</v>
      </c>
      <c r="AE35" s="274">
        <f>VLOOKUP(FutureTrunkParks6[[#This Row],[Service Catchment]],'Catchment Demand - Parks'!$C$8:$M$11,11)</f>
        <v>0.15359038713546411</v>
      </c>
      <c r="AF3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1.3880797892351719E-2</v>
      </c>
      <c r="AG35" s="274">
        <f>IF(AND(FutureTrunkParks6[[#This Row],[Spare Capacity (%)]]&gt;30%,FutureTrunkParks6[[#This Row],[Share of the total Cost with the same year of provision %]]&gt;20%),1-FutureTrunkParks6[[#This Row],[Spare Capacity (%)]],1)</f>
        <v>1</v>
      </c>
      <c r="AH35" s="274">
        <f>IF(FutureTrunkParks6[[#This Row],[Terminal Value Analysis]]&lt;0,0,FutureTrunkParks6[[#This Row],[Terminal Value Analysis]])</f>
        <v>1</v>
      </c>
      <c r="AI35" s="198">
        <f t="shared" si="3"/>
        <v>1533831</v>
      </c>
      <c r="AJ35" s="200">
        <f t="shared" si="4"/>
        <v>1954818</v>
      </c>
      <c r="AK35" s="202">
        <f t="shared" si="5"/>
        <v>926671</v>
      </c>
      <c r="AL35" s="276">
        <f>ROUND(FutureTrunkParks6[[#This Row],[Net Present Value of Establishment Cost]]*FutureTrunkParks6[[#This Row],[Terminal Value Adjustment (%)]],0)</f>
        <v>926671</v>
      </c>
      <c r="AM35" s="271" t="str" cm="1">
        <f t="array" ref="AM35">_xlfn.IFS(FutureTrunkParks6[[#This Row],[Hierarchy/Name]]&lt;&gt;"Local","y",AM$12=FutureTrunkParks6[[#This Row],[Service Catchment]], "y", FutureTrunkParks6[[#This Row],[Hierarchy/Name]]="Local", "")</f>
        <v/>
      </c>
      <c r="AN35" s="271" t="str" cm="1">
        <f t="array" ref="AN35">_xlfn.IFS(FutureTrunkParks6[[#This Row],[Hierarchy/Name]]&lt;&gt;"Local","y",AN$12=FutureTrunkParks6[[#This Row],[Service Catchment]], "y", FutureTrunkParks6[[#This Row],[Hierarchy/Name]]="Local", "")</f>
        <v/>
      </c>
      <c r="AO35" s="271" t="str" cm="1">
        <f t="array" ref="AO35">_xlfn.IFS(FutureTrunkParks6[[#This Row],[Hierarchy/Name]]&lt;&gt;"Local","y",AO$12=FutureTrunkParks6[[#This Row],[Service Catchment]], "y", FutureTrunkParks6[[#This Row],[Hierarchy/Name]]="Local", "")</f>
        <v/>
      </c>
      <c r="AP35" s="271" t="str" cm="1">
        <f t="array" ref="AP35">_xlfn.IFS(FutureTrunkParks6[[#This Row],[Hierarchy/Name]]&lt;&gt;"Local","y",AP$12=FutureTrunkParks6[[#This Row],[Service Catchment]], "y", FutureTrunkParks6[[#This Row],[Hierarchy/Name]]="Local", "")</f>
        <v>y</v>
      </c>
      <c r="AQ35" s="64"/>
      <c r="AR35" s="93" t="str">
        <f>IF(FutureTrunkParks6[[#This Row],[Hierarchy/Name]]&lt;&gt;"Local",0.25,IF(AM35="y",1,""))</f>
        <v/>
      </c>
      <c r="AS35" s="93" t="str">
        <f>IF(FutureTrunkParks6[[#This Row],[Hierarchy/Name]]&lt;&gt;"Local",0.25,IF(AN35="y",1,""))</f>
        <v/>
      </c>
      <c r="AT35" s="93" t="str">
        <f>IF(FutureTrunkParks6[[#This Row],[Hierarchy/Name]]&lt;&gt;"Local",0.25,IF(AO35="y",1,""))</f>
        <v/>
      </c>
      <c r="AU35" s="93">
        <f>IF(FutureTrunkParks6[[#This Row],[Hierarchy/Name]]&lt;&gt;"Local",0.25,IF(AP35="y",1,""))</f>
        <v>1</v>
      </c>
      <c r="AV35" s="95">
        <f t="shared" si="6"/>
        <v>1</v>
      </c>
      <c r="AW35" s="64"/>
      <c r="AX35" s="268" t="str">
        <f t="shared" si="7"/>
        <v/>
      </c>
      <c r="AY35" s="264" t="str">
        <f t="shared" si="8"/>
        <v/>
      </c>
      <c r="AZ35" s="264" t="str">
        <f t="shared" si="9"/>
        <v/>
      </c>
      <c r="BA35" s="269">
        <f t="shared" si="10"/>
        <v>926671</v>
      </c>
      <c r="BB35" s="253">
        <f t="shared" si="11"/>
        <v>926671</v>
      </c>
    </row>
    <row r="36" spans="1:54">
      <c r="A36" s="50"/>
      <c r="B36" s="210" t="s">
        <v>4893</v>
      </c>
      <c r="C36" s="211" t="s">
        <v>4899</v>
      </c>
      <c r="D36" s="211" t="s">
        <v>106</v>
      </c>
      <c r="E36" s="211" t="s">
        <v>114</v>
      </c>
      <c r="F36" s="211" t="s">
        <v>4900</v>
      </c>
      <c r="G36" s="186" t="str" cm="1">
        <f t="array" ref="G36">_xlfn.IFS(MID(C36,5,1)="U",MID(C36,5,2),LEN(C36)&gt;10,MID(C36,5,3)&amp;"-"&amp;LEFT(D36,1),LEN(C36)&lt;=10,MID(C36,5,2)&amp;"-"&amp;LEFT(D36,1))</f>
        <v>A2-D</v>
      </c>
      <c r="H36" s="187">
        <f>IFERROR(INDEX(LGIP1b_Park_UnitRates[],MATCH(G36,LGIP1b_Park_UnitRates[LGIP Code],0),3),"")</f>
        <v>30000</v>
      </c>
      <c r="I36" s="295">
        <f>IFERROR(MIN(J36/H36,INDEX(LGIP1b_Park_UnitRates[],MATCH(FutureTrunkParks6[[#This Row],[LGIP Code (*)]], LGIP1b_Park_UnitRates[LGIP Code], 0),4)),1)</f>
        <v>1.1060000000000001</v>
      </c>
      <c r="J36" s="215">
        <v>33180</v>
      </c>
      <c r="K36" s="85">
        <f t="shared" si="12"/>
        <v>218.50512356841472</v>
      </c>
      <c r="L36" s="216">
        <v>7250000</v>
      </c>
      <c r="M36" s="221" t="str">
        <f>_xlfn.XLOOKUP(FutureTrunkParks6[[#This Row],[LGIP Code (*)]],LGIP1b_Parks_UnitRates_Summary[LGIP Code],LGIP1b_Parks_UnitRates_Summary[Stages],,0)</f>
        <v>A&amp;B</v>
      </c>
      <c r="N36" s="221" t="str">
        <f>_xlfn.XLOOKUP(FutureTrunkParks6[[#This Row],[LGIP Code (*)]],LGIP1b_Parks_UnitRates_Summary[LGIP Code],LGIP1b_Parks_UnitRates_Summary[Costing Code],,0)</f>
        <v>A2-D-A&amp;B</v>
      </c>
      <c r="O36" s="221">
        <f>_xlfn.XLOOKUP(FutureTrunkParks6[[#This Row],[Costing Code]],LGIP1b_Parks_UnitRates_Summary[Costing Code],LGIP1b_Parks_UnitRates_Summary[Scaled component],,0)</f>
        <v>1640677.0630379796</v>
      </c>
      <c r="P36" s="221">
        <f>FutureTrunkParks6[[#This Row],[Unit Rate (Scale)]]*FutureTrunkParks6[[#This Row],[Scaling factor (*)]]</f>
        <v>1814588.8317200057</v>
      </c>
      <c r="Q36" s="221">
        <f>_xlfn.XLOOKUP(FutureTrunkParks6[[#This Row],[Costing Code]],LGIP1b_Parks_UnitRates_Summary[Costing Code],LGIP1b_Parks_UnitRates_Summary[Not scaled component],,0)</f>
        <v>5581164.1358097773</v>
      </c>
      <c r="R36" s="223">
        <f>_xlfn.XLOOKUP(FutureTrunkParks6[[#This Row],[Costing Code]],LGIP1b_Parks_UnitRates_Summary[Costing Code],LGIP1b_Parks_UnitRates_Summary[Preliminary Scale],,0)</f>
        <v>0.23125000000000001</v>
      </c>
      <c r="S36" s="221">
        <f>((FutureTrunkParks6[[#This Row],[Costs with Scaling Factor Applied]]+FutureTrunkParks6[[#This Row],[Unit Rate (No Scale)]])*FutureTrunkParks6[[#This Row],[Preliminary Scale %]])</f>
        <v>1710267.8737412624</v>
      </c>
      <c r="T36" s="221">
        <f>_xlfn.XLOOKUP(FutureTrunkParks6[[#This Row],[Costing Code]],LGIP1b_Parks_UnitRates_Summary[Costing Code],LGIP1b_Parks_UnitRates_Summary[Preliminary No Scale],,0)</f>
        <v>7500</v>
      </c>
      <c r="U3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9113521</v>
      </c>
      <c r="V36" s="211">
        <v>2021</v>
      </c>
      <c r="W36" s="211">
        <v>1</v>
      </c>
      <c r="X36" s="221">
        <f>ROUND(FutureTrunkParks6[[#This Row],[Direct Construction Cost]]*23%,0)</f>
        <v>2096110</v>
      </c>
      <c r="Y36" s="294">
        <f t="shared" si="0"/>
        <v>0.15</v>
      </c>
      <c r="Z36" s="194">
        <f>ROUND((FutureTrunkParks6[[#This Row],[Direct Construction Cost]]+FutureTrunkParks6[[#This Row],[Project Owners Cost (23% Direct Construction Cost)($)]])*FutureTrunkParks6[[#This Row],[Multiplier]]*FutureTrunkParks6[[#This Row],[Construction Contingency Rate %]],0)</f>
        <v>1681445</v>
      </c>
      <c r="AA36" s="195">
        <f>ROUND(FutureTrunkParks6[[#This Row],[Direct Construction Cost]]+FutureTrunkParks6[[#This Row],[Project Owners Cost (23% Direct Construction Cost)($)]]+FutureTrunkParks6[[#This Row],[Construction Contingency Cost ($)]],0)</f>
        <v>12891076</v>
      </c>
      <c r="AB36" s="219">
        <v>2029</v>
      </c>
      <c r="AC36" s="196">
        <f t="shared" si="1"/>
        <v>2.0111853187589457E-2</v>
      </c>
      <c r="AD36" s="196">
        <f t="shared" si="2"/>
        <v>1.8204777291069174E-2</v>
      </c>
      <c r="AE36" s="274">
        <f>VLOOKUP(FutureTrunkParks6[[#This Row],[Service Catchment]],'Catchment Demand - Parks'!$C$8:$M$11,11)</f>
        <v>0.15359038713546411</v>
      </c>
      <c r="AF3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0.1315561073080441</v>
      </c>
      <c r="AG36" s="274">
        <f>IF(AND(FutureTrunkParks6[[#This Row],[Spare Capacity (%)]]&gt;30%,FutureTrunkParks6[[#This Row],[Share of the total Cost with the same year of provision %]]&gt;20%),1-FutureTrunkParks6[[#This Row],[Spare Capacity (%)]],1)</f>
        <v>1</v>
      </c>
      <c r="AH36" s="274">
        <f>IF(FutureTrunkParks6[[#This Row],[Terminal Value Analysis]]&lt;0,0,FutureTrunkParks6[[#This Row],[Terminal Value Analysis]])</f>
        <v>1</v>
      </c>
      <c r="AI36" s="198">
        <f t="shared" si="3"/>
        <v>20141076</v>
      </c>
      <c r="AJ36" s="200">
        <f t="shared" si="4"/>
        <v>23394575</v>
      </c>
      <c r="AK36" s="202">
        <f t="shared" si="5"/>
        <v>14778128</v>
      </c>
      <c r="AL36" s="276">
        <f>ROUND(FutureTrunkParks6[[#This Row],[Net Present Value of Establishment Cost]]*FutureTrunkParks6[[#This Row],[Terminal Value Adjustment (%)]],0)</f>
        <v>14778128</v>
      </c>
      <c r="AM36" s="271" t="str" cm="1">
        <f t="array" ref="AM36">_xlfn.IFS(FutureTrunkParks6[[#This Row],[Hierarchy/Name]]&lt;&gt;"Local","y",AM$12=FutureTrunkParks6[[#This Row],[Service Catchment]], "y", FutureTrunkParks6[[#This Row],[Hierarchy/Name]]="Local", "")</f>
        <v>y</v>
      </c>
      <c r="AN36" s="271" t="str" cm="1">
        <f t="array" ref="AN36">_xlfn.IFS(FutureTrunkParks6[[#This Row],[Hierarchy/Name]]&lt;&gt;"Local","y",AN$12=FutureTrunkParks6[[#This Row],[Service Catchment]], "y", FutureTrunkParks6[[#This Row],[Hierarchy/Name]]="Local", "")</f>
        <v>y</v>
      </c>
      <c r="AO36" s="271" t="str" cm="1">
        <f t="array" ref="AO36">_xlfn.IFS(FutureTrunkParks6[[#This Row],[Hierarchy/Name]]&lt;&gt;"Local","y",AO$12=FutureTrunkParks6[[#This Row],[Service Catchment]], "y", FutureTrunkParks6[[#This Row],[Hierarchy/Name]]="Local", "")</f>
        <v>y</v>
      </c>
      <c r="AP36" s="271" t="str" cm="1">
        <f t="array" ref="AP36">_xlfn.IFS(FutureTrunkParks6[[#This Row],[Hierarchy/Name]]&lt;&gt;"Local","y",AP$12=FutureTrunkParks6[[#This Row],[Service Catchment]], "y", FutureTrunkParks6[[#This Row],[Hierarchy/Name]]="Local", "")</f>
        <v>y</v>
      </c>
      <c r="AQ36" s="64"/>
      <c r="AR36" s="93">
        <f>IF(FutureTrunkParks6[[#This Row],[Hierarchy/Name]]&lt;&gt;"Local",0.25,IF(AM36="y",1,""))</f>
        <v>0.25</v>
      </c>
      <c r="AS36" s="93">
        <f>IF(FutureTrunkParks6[[#This Row],[Hierarchy/Name]]&lt;&gt;"Local",0.25,IF(AN36="y",1,""))</f>
        <v>0.25</v>
      </c>
      <c r="AT36" s="93">
        <f>IF(FutureTrunkParks6[[#This Row],[Hierarchy/Name]]&lt;&gt;"Local",0.25,IF(AO36="y",1,""))</f>
        <v>0.25</v>
      </c>
      <c r="AU36" s="93">
        <f>IF(FutureTrunkParks6[[#This Row],[Hierarchy/Name]]&lt;&gt;"Local",0.25,IF(AP36="y",1,""))</f>
        <v>0.25</v>
      </c>
      <c r="AV36" s="95">
        <f t="shared" si="6"/>
        <v>1</v>
      </c>
      <c r="AW36" s="64"/>
      <c r="AX36" s="268">
        <f t="shared" si="7"/>
        <v>3694532</v>
      </c>
      <c r="AY36" s="264">
        <f t="shared" si="8"/>
        <v>3694532</v>
      </c>
      <c r="AZ36" s="264">
        <f t="shared" si="9"/>
        <v>3694532</v>
      </c>
      <c r="BA36" s="269">
        <f t="shared" si="10"/>
        <v>3694532</v>
      </c>
      <c r="BB36" s="253">
        <f t="shared" si="11"/>
        <v>14778128</v>
      </c>
    </row>
    <row r="37" spans="1:54">
      <c r="A37" s="50"/>
      <c r="B37" s="210" t="s">
        <v>4901</v>
      </c>
      <c r="C37" s="211" t="s">
        <v>4902</v>
      </c>
      <c r="D37" s="211" t="s">
        <v>111</v>
      </c>
      <c r="E37" s="211" t="s">
        <v>114</v>
      </c>
      <c r="F37" s="211" t="s">
        <v>4903</v>
      </c>
      <c r="G37" s="186" t="str" cm="1">
        <f t="array" ref="G37">_xlfn.IFS(MID(C37,5,1)="U",MID(C37,5,2),LEN(C37)&gt;10,MID(C37,5,3)&amp;"-"&amp;LEFT(D37,1),LEN(C37)&lt;=10,MID(C37,5,2)&amp;"-"&amp;LEFT(D37,1))</f>
        <v>U2</v>
      </c>
      <c r="H37" s="187">
        <f>IFERROR(INDEX(LGIP1b_Park_UnitRates[],MATCH(G37,LGIP1b_Park_UnitRates[LGIP Code],0),3),"")</f>
        <v>0</v>
      </c>
      <c r="I37" s="295">
        <f>IFERROR(MIN(J37/H37,INDEX(LGIP1b_Park_UnitRates[],MATCH(FutureTrunkParks6[[#This Row],[LGIP Code (*)]], LGIP1b_Park_UnitRates[LGIP Code], 0),4)),1)</f>
        <v>1</v>
      </c>
      <c r="J37" s="215">
        <v>16000</v>
      </c>
      <c r="K37" s="85">
        <f t="shared" si="12"/>
        <v>0</v>
      </c>
      <c r="L37" s="216">
        <v>0</v>
      </c>
      <c r="M37" s="221" t="str">
        <f>_xlfn.XLOOKUP(FutureTrunkParks6[[#This Row],[LGIP Code (*)]],LGIP1b_Parks_UnitRates_Summary[LGIP Code],LGIP1b_Parks_UnitRates_Summary[Stages],,0)</f>
        <v>U</v>
      </c>
      <c r="N37" s="221" t="str">
        <f>_xlfn.XLOOKUP(FutureTrunkParks6[[#This Row],[LGIP Code (*)]],LGIP1b_Parks_UnitRates_Summary[LGIP Code],LGIP1b_Parks_UnitRates_Summary[Costing Code],,0)</f>
        <v>U2-U</v>
      </c>
      <c r="O37" s="221">
        <f>_xlfn.XLOOKUP(FutureTrunkParks6[[#This Row],[Costing Code]],LGIP1b_Parks_UnitRates_Summary[Costing Code],LGIP1b_Parks_UnitRates_Summary[Scaled component],,0)</f>
        <v>0</v>
      </c>
      <c r="P37" s="221">
        <f>FutureTrunkParks6[[#This Row],[Unit Rate (Scale)]]*FutureTrunkParks6[[#This Row],[Scaling factor (*)]]</f>
        <v>0</v>
      </c>
      <c r="Q37" s="221">
        <f>_xlfn.XLOOKUP(FutureTrunkParks6[[#This Row],[Costing Code]],LGIP1b_Parks_UnitRates_Summary[Costing Code],LGIP1b_Parks_UnitRates_Summary[Not scaled component],,0)</f>
        <v>0</v>
      </c>
      <c r="R37" s="223">
        <f>_xlfn.XLOOKUP(FutureTrunkParks6[[#This Row],[Costing Code]],LGIP1b_Parks_UnitRates_Summary[Costing Code],LGIP1b_Parks_UnitRates_Summary[Preliminary Scale],,0)</f>
        <v>0</v>
      </c>
      <c r="S37" s="221">
        <f>((FutureTrunkParks6[[#This Row],[Costs with Scaling Factor Applied]]+FutureTrunkParks6[[#This Row],[Unit Rate (No Scale)]])*FutureTrunkParks6[[#This Row],[Preliminary Scale %]])</f>
        <v>0</v>
      </c>
      <c r="T37" s="221">
        <f>_xlfn.XLOOKUP(FutureTrunkParks6[[#This Row],[Costing Code]],LGIP1b_Parks_UnitRates_Summary[Costing Code],LGIP1b_Parks_UnitRates_Summary[Preliminary No Scale],,0)</f>
        <v>0</v>
      </c>
      <c r="U3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37" s="211">
        <v>2021</v>
      </c>
      <c r="W37" s="211">
        <v>1</v>
      </c>
      <c r="X37" s="221">
        <f>ROUND(FutureTrunkParks6[[#This Row],[Direct Construction Cost]]*23%,0)</f>
        <v>345000</v>
      </c>
      <c r="Y37" s="294">
        <f t="shared" si="0"/>
        <v>7.4999999999999997E-2</v>
      </c>
      <c r="Z37" s="194">
        <f>ROUND((FutureTrunkParks6[[#This Row],[Direct Construction Cost]]+FutureTrunkParks6[[#This Row],[Project Owners Cost (23% Direct Construction Cost)($)]])*FutureTrunkParks6[[#This Row],[Multiplier]]*FutureTrunkParks6[[#This Row],[Construction Contingency Rate %]],0)</f>
        <v>138375</v>
      </c>
      <c r="AA37" s="195">
        <f>ROUND(FutureTrunkParks6[[#This Row],[Direct Construction Cost]]+FutureTrunkParks6[[#This Row],[Project Owners Cost (23% Direct Construction Cost)($)]]+FutureTrunkParks6[[#This Row],[Construction Contingency Cost ($)]],0)</f>
        <v>1983375</v>
      </c>
      <c r="AB37" s="219">
        <v>2024</v>
      </c>
      <c r="AC37" s="196">
        <f t="shared" si="1"/>
        <v>2.0111853187589457E-2</v>
      </c>
      <c r="AD37" s="196">
        <f t="shared" si="2"/>
        <v>1.8204777291069174E-2</v>
      </c>
      <c r="AE37" s="274">
        <f>VLOOKUP(FutureTrunkParks6[[#This Row],[Service Catchment]],'Catchment Demand - Parks'!$C$8:$M$11,11)</f>
        <v>0.15359038713546411</v>
      </c>
      <c r="AF3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37" s="274">
        <f>IF(AND(FutureTrunkParks6[[#This Row],[Spare Capacity (%)]]&gt;30%,FutureTrunkParks6[[#This Row],[Share of the total Cost with the same year of provision %]]&gt;20%),1-FutureTrunkParks6[[#This Row],[Spare Capacity (%)]],1)</f>
        <v>1</v>
      </c>
      <c r="AH37" s="274">
        <f>IF(FutureTrunkParks6[[#This Row],[Terminal Value Analysis]]&lt;0,0,FutureTrunkParks6[[#This Row],[Terminal Value Analysis]])</f>
        <v>1</v>
      </c>
      <c r="AI37" s="198">
        <f t="shared" si="3"/>
        <v>1983375</v>
      </c>
      <c r="AJ37" s="200">
        <f t="shared" si="4"/>
        <v>2093680</v>
      </c>
      <c r="AK37" s="202">
        <f t="shared" si="5"/>
        <v>1762379</v>
      </c>
      <c r="AL37" s="276">
        <f>ROUND(FutureTrunkParks6[[#This Row],[Net Present Value of Establishment Cost]]*FutureTrunkParks6[[#This Row],[Terminal Value Adjustment (%)]],0)</f>
        <v>1762379</v>
      </c>
      <c r="AM37" s="271" t="str" cm="1">
        <f t="array" ref="AM37">_xlfn.IFS(FutureTrunkParks6[[#This Row],[Hierarchy/Name]]&lt;&gt;"Local","y",AM$12=FutureTrunkParks6[[#This Row],[Service Catchment]], "y", FutureTrunkParks6[[#This Row],[Hierarchy/Name]]="Local", "")</f>
        <v/>
      </c>
      <c r="AN37" s="271" t="str" cm="1">
        <f t="array" ref="AN37">_xlfn.IFS(FutureTrunkParks6[[#This Row],[Hierarchy/Name]]&lt;&gt;"Local","y",AN$12=FutureTrunkParks6[[#This Row],[Service Catchment]], "y", FutureTrunkParks6[[#This Row],[Hierarchy/Name]]="Local", "")</f>
        <v/>
      </c>
      <c r="AO37" s="271" t="str" cm="1">
        <f t="array" ref="AO37">_xlfn.IFS(FutureTrunkParks6[[#This Row],[Hierarchy/Name]]&lt;&gt;"Local","y",AO$12=FutureTrunkParks6[[#This Row],[Service Catchment]], "y", FutureTrunkParks6[[#This Row],[Hierarchy/Name]]="Local", "")</f>
        <v/>
      </c>
      <c r="AP37" s="271" t="str" cm="1">
        <f t="array" ref="AP37">_xlfn.IFS(FutureTrunkParks6[[#This Row],[Hierarchy/Name]]&lt;&gt;"Local","y",AP$12=FutureTrunkParks6[[#This Row],[Service Catchment]], "y", FutureTrunkParks6[[#This Row],[Hierarchy/Name]]="Local", "")</f>
        <v>y</v>
      </c>
      <c r="AQ37" s="64"/>
      <c r="AR37" s="93" t="str">
        <f>IF(FutureTrunkParks6[[#This Row],[Hierarchy/Name]]&lt;&gt;"Local",0.25,IF(AM37="y",1,""))</f>
        <v/>
      </c>
      <c r="AS37" s="93" t="str">
        <f>IF(FutureTrunkParks6[[#This Row],[Hierarchy/Name]]&lt;&gt;"Local",0.25,IF(AN37="y",1,""))</f>
        <v/>
      </c>
      <c r="AT37" s="93" t="str">
        <f>IF(FutureTrunkParks6[[#This Row],[Hierarchy/Name]]&lt;&gt;"Local",0.25,IF(AO37="y",1,""))</f>
        <v/>
      </c>
      <c r="AU37" s="93">
        <f>IF(FutureTrunkParks6[[#This Row],[Hierarchy/Name]]&lt;&gt;"Local",0.25,IF(AP37="y",1,""))</f>
        <v>1</v>
      </c>
      <c r="AV37" s="95">
        <f t="shared" si="6"/>
        <v>1</v>
      </c>
      <c r="AW37" s="64"/>
      <c r="AX37" s="268" t="str">
        <f t="shared" si="7"/>
        <v/>
      </c>
      <c r="AY37" s="264" t="str">
        <f t="shared" si="8"/>
        <v/>
      </c>
      <c r="AZ37" s="264" t="str">
        <f t="shared" si="9"/>
        <v/>
      </c>
      <c r="BA37" s="269">
        <f t="shared" si="10"/>
        <v>1762379</v>
      </c>
      <c r="BB37" s="253">
        <f t="shared" si="11"/>
        <v>1762379</v>
      </c>
    </row>
    <row r="38" spans="1:54">
      <c r="A38" s="50"/>
      <c r="B38" s="210" t="s">
        <v>4897</v>
      </c>
      <c r="C38" s="211" t="s">
        <v>4904</v>
      </c>
      <c r="D38" s="211" t="s">
        <v>111</v>
      </c>
      <c r="E38" s="211" t="s">
        <v>114</v>
      </c>
      <c r="F38" s="211" t="s">
        <v>4903</v>
      </c>
      <c r="G38" s="186" t="str" cm="1">
        <f t="array" ref="G38">_xlfn.IFS(MID(C38,5,1)="U",MID(C38,5,2),LEN(C38)&gt;10,MID(C38,5,3)&amp;"-"&amp;LEFT(D38,1),LEN(C38)&lt;=10,MID(C38,5,2)&amp;"-"&amp;LEFT(D38,1))</f>
        <v>U2</v>
      </c>
      <c r="H38" s="187">
        <f>IFERROR(INDEX(LGIP1b_Park_UnitRates[],MATCH(G38,LGIP1b_Park_UnitRates[LGIP Code],0),3),"")</f>
        <v>0</v>
      </c>
      <c r="I38" s="295">
        <f>IFERROR(MIN(J38/H38,INDEX(LGIP1b_Park_UnitRates[],MATCH(FutureTrunkParks6[[#This Row],[LGIP Code (*)]], LGIP1b_Park_UnitRates[LGIP Code], 0),4)),1)</f>
        <v>1</v>
      </c>
      <c r="J38" s="215">
        <v>15300</v>
      </c>
      <c r="K38" s="85">
        <f t="shared" si="12"/>
        <v>0</v>
      </c>
      <c r="L38" s="216">
        <v>0</v>
      </c>
      <c r="M38" s="221" t="str">
        <f>_xlfn.XLOOKUP(FutureTrunkParks6[[#This Row],[LGIP Code (*)]],LGIP1b_Parks_UnitRates_Summary[LGIP Code],LGIP1b_Parks_UnitRates_Summary[Stages],,0)</f>
        <v>U</v>
      </c>
      <c r="N38" s="221" t="str">
        <f>_xlfn.XLOOKUP(FutureTrunkParks6[[#This Row],[LGIP Code (*)]],LGIP1b_Parks_UnitRates_Summary[LGIP Code],LGIP1b_Parks_UnitRates_Summary[Costing Code],,0)</f>
        <v>U2-U</v>
      </c>
      <c r="O38" s="221">
        <f>_xlfn.XLOOKUP(FutureTrunkParks6[[#This Row],[Costing Code]],LGIP1b_Parks_UnitRates_Summary[Costing Code],LGIP1b_Parks_UnitRates_Summary[Scaled component],,0)</f>
        <v>0</v>
      </c>
      <c r="P38" s="221">
        <f>FutureTrunkParks6[[#This Row],[Unit Rate (Scale)]]*FutureTrunkParks6[[#This Row],[Scaling factor (*)]]</f>
        <v>0</v>
      </c>
      <c r="Q38" s="221">
        <f>_xlfn.XLOOKUP(FutureTrunkParks6[[#This Row],[Costing Code]],LGIP1b_Parks_UnitRates_Summary[Costing Code],LGIP1b_Parks_UnitRates_Summary[Not scaled component],,0)</f>
        <v>0</v>
      </c>
      <c r="R38" s="223">
        <f>_xlfn.XLOOKUP(FutureTrunkParks6[[#This Row],[Costing Code]],LGIP1b_Parks_UnitRates_Summary[Costing Code],LGIP1b_Parks_UnitRates_Summary[Preliminary Scale],,0)</f>
        <v>0</v>
      </c>
      <c r="S38" s="221">
        <f>((FutureTrunkParks6[[#This Row],[Costs with Scaling Factor Applied]]+FutureTrunkParks6[[#This Row],[Unit Rate (No Scale)]])*FutureTrunkParks6[[#This Row],[Preliminary Scale %]])</f>
        <v>0</v>
      </c>
      <c r="T38" s="221">
        <f>_xlfn.XLOOKUP(FutureTrunkParks6[[#This Row],[Costing Code]],LGIP1b_Parks_UnitRates_Summary[Costing Code],LGIP1b_Parks_UnitRates_Summary[Preliminary No Scale],,0)</f>
        <v>0</v>
      </c>
      <c r="U3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38" s="211">
        <v>2021</v>
      </c>
      <c r="W38" s="211">
        <v>1</v>
      </c>
      <c r="X38" s="221">
        <f>ROUND(FutureTrunkParks6[[#This Row],[Direct Construction Cost]]*23%,0)</f>
        <v>345000</v>
      </c>
      <c r="Y38" s="294">
        <f t="shared" si="0"/>
        <v>0.2</v>
      </c>
      <c r="Z38" s="194">
        <f>ROUND((FutureTrunkParks6[[#This Row],[Direct Construction Cost]]+FutureTrunkParks6[[#This Row],[Project Owners Cost (23% Direct Construction Cost)($)]])*FutureTrunkParks6[[#This Row],[Multiplier]]*FutureTrunkParks6[[#This Row],[Construction Contingency Rate %]],0)</f>
        <v>369000</v>
      </c>
      <c r="AA38" s="195">
        <f>ROUND(FutureTrunkParks6[[#This Row],[Direct Construction Cost]]+FutureTrunkParks6[[#This Row],[Project Owners Cost (23% Direct Construction Cost)($)]]+FutureTrunkParks6[[#This Row],[Construction Contingency Cost ($)]],0)</f>
        <v>2214000</v>
      </c>
      <c r="AB38" s="219">
        <v>2034</v>
      </c>
      <c r="AC38" s="196">
        <f t="shared" si="1"/>
        <v>2.0111853187589457E-2</v>
      </c>
      <c r="AD38" s="196">
        <f t="shared" si="2"/>
        <v>1.8204777291069174E-2</v>
      </c>
      <c r="AE38" s="274">
        <f>VLOOKUP(FutureTrunkParks6[[#This Row],[Service Catchment]],'Catchment Demand - Parks'!$C$8:$M$11,11)</f>
        <v>0.15359038713546411</v>
      </c>
      <c r="AF3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2.9726412279827849E-2</v>
      </c>
      <c r="AG38" s="274">
        <f>IF(AND(FutureTrunkParks6[[#This Row],[Spare Capacity (%)]]&gt;30%,FutureTrunkParks6[[#This Row],[Share of the total Cost with the same year of provision %]]&gt;20%),1-FutureTrunkParks6[[#This Row],[Spare Capacity (%)]],1)</f>
        <v>1</v>
      </c>
      <c r="AH38" s="274">
        <f>IF(FutureTrunkParks6[[#This Row],[Terminal Value Analysis]]&lt;0,0,FutureTrunkParks6[[#This Row],[Terminal Value Analysis]])</f>
        <v>1</v>
      </c>
      <c r="AI38" s="198">
        <f t="shared" si="3"/>
        <v>2214000</v>
      </c>
      <c r="AJ38" s="200">
        <f t="shared" si="4"/>
        <v>2799202</v>
      </c>
      <c r="AK38" s="202">
        <f t="shared" si="5"/>
        <v>1326947</v>
      </c>
      <c r="AL38" s="276">
        <f>ROUND(FutureTrunkParks6[[#This Row],[Net Present Value of Establishment Cost]]*FutureTrunkParks6[[#This Row],[Terminal Value Adjustment (%)]],0)</f>
        <v>1326947</v>
      </c>
      <c r="AM38" s="271" t="str" cm="1">
        <f t="array" ref="AM38">_xlfn.IFS(FutureTrunkParks6[[#This Row],[Hierarchy/Name]]&lt;&gt;"Local","y",AM$12=FutureTrunkParks6[[#This Row],[Service Catchment]], "y", FutureTrunkParks6[[#This Row],[Hierarchy/Name]]="Local", "")</f>
        <v/>
      </c>
      <c r="AN38" s="271" t="str" cm="1">
        <f t="array" ref="AN38">_xlfn.IFS(FutureTrunkParks6[[#This Row],[Hierarchy/Name]]&lt;&gt;"Local","y",AN$12=FutureTrunkParks6[[#This Row],[Service Catchment]], "y", FutureTrunkParks6[[#This Row],[Hierarchy/Name]]="Local", "")</f>
        <v/>
      </c>
      <c r="AO38" s="271" t="str" cm="1">
        <f t="array" ref="AO38">_xlfn.IFS(FutureTrunkParks6[[#This Row],[Hierarchy/Name]]&lt;&gt;"Local","y",AO$12=FutureTrunkParks6[[#This Row],[Service Catchment]], "y", FutureTrunkParks6[[#This Row],[Hierarchy/Name]]="Local", "")</f>
        <v/>
      </c>
      <c r="AP38" s="271" t="str" cm="1">
        <f t="array" ref="AP38">_xlfn.IFS(FutureTrunkParks6[[#This Row],[Hierarchy/Name]]&lt;&gt;"Local","y",AP$12=FutureTrunkParks6[[#This Row],[Service Catchment]], "y", FutureTrunkParks6[[#This Row],[Hierarchy/Name]]="Local", "")</f>
        <v>y</v>
      </c>
      <c r="AQ38" s="64"/>
      <c r="AR38" s="93" t="str">
        <f>IF(FutureTrunkParks6[[#This Row],[Hierarchy/Name]]&lt;&gt;"Local",0.25,IF(AM38="y",1,""))</f>
        <v/>
      </c>
      <c r="AS38" s="93" t="str">
        <f>IF(FutureTrunkParks6[[#This Row],[Hierarchy/Name]]&lt;&gt;"Local",0.25,IF(AN38="y",1,""))</f>
        <v/>
      </c>
      <c r="AT38" s="93" t="str">
        <f>IF(FutureTrunkParks6[[#This Row],[Hierarchy/Name]]&lt;&gt;"Local",0.25,IF(AO38="y",1,""))</f>
        <v/>
      </c>
      <c r="AU38" s="93">
        <f>IF(FutureTrunkParks6[[#This Row],[Hierarchy/Name]]&lt;&gt;"Local",0.25,IF(AP38="y",1,""))</f>
        <v>1</v>
      </c>
      <c r="AV38" s="95">
        <f t="shared" si="6"/>
        <v>1</v>
      </c>
      <c r="AW38" s="64"/>
      <c r="AX38" s="268" t="str">
        <f t="shared" si="7"/>
        <v/>
      </c>
      <c r="AY38" s="264" t="str">
        <f t="shared" si="8"/>
        <v/>
      </c>
      <c r="AZ38" s="264" t="str">
        <f t="shared" si="9"/>
        <v/>
      </c>
      <c r="BA38" s="269">
        <f t="shared" si="10"/>
        <v>1326947</v>
      </c>
      <c r="BB38" s="253">
        <f t="shared" si="11"/>
        <v>1326947</v>
      </c>
    </row>
    <row r="39" spans="1:54">
      <c r="A39" s="50"/>
      <c r="B39" s="210" t="s">
        <v>4897</v>
      </c>
      <c r="C39" s="211" t="s">
        <v>4905</v>
      </c>
      <c r="D39" s="211" t="s">
        <v>111</v>
      </c>
      <c r="E39" s="211" t="s">
        <v>114</v>
      </c>
      <c r="F39" s="211" t="s">
        <v>4857</v>
      </c>
      <c r="G39" s="186" t="str" cm="1">
        <f t="array" ref="G39">_xlfn.IFS(MID(C39,5,1)="U",MID(C39,5,2),LEN(C39)&gt;10,MID(C39,5,3)&amp;"-"&amp;LEFT(D39,1),LEN(C39)&lt;=10,MID(C39,5,2)&amp;"-"&amp;LEFT(D39,1))</f>
        <v>U3</v>
      </c>
      <c r="H39" s="187">
        <f>IFERROR(INDEX(LGIP1b_Park_UnitRates[],MATCH(G39,LGIP1b_Park_UnitRates[LGIP Code],0),3),"")</f>
        <v>0</v>
      </c>
      <c r="I39" s="295">
        <f>IFERROR(MIN(J39/H39,INDEX(LGIP1b_Park_UnitRates[],MATCH(FutureTrunkParks6[[#This Row],[LGIP Code (*)]], LGIP1b_Park_UnitRates[LGIP Code], 0),4)),1)</f>
        <v>1</v>
      </c>
      <c r="J39" s="215">
        <v>4000</v>
      </c>
      <c r="K39" s="85">
        <f t="shared" si="12"/>
        <v>0</v>
      </c>
      <c r="L39" s="216">
        <v>0</v>
      </c>
      <c r="M39" s="221" t="str">
        <f>_xlfn.XLOOKUP(FutureTrunkParks6[[#This Row],[LGIP Code (*)]],LGIP1b_Parks_UnitRates_Summary[LGIP Code],LGIP1b_Parks_UnitRates_Summary[Stages],,0)</f>
        <v>U</v>
      </c>
      <c r="N39" s="221" t="str">
        <f>_xlfn.XLOOKUP(FutureTrunkParks6[[#This Row],[LGIP Code (*)]],LGIP1b_Parks_UnitRates_Summary[LGIP Code],LGIP1b_Parks_UnitRates_Summary[Costing Code],,0)</f>
        <v>U3-U</v>
      </c>
      <c r="O39" s="221">
        <f>_xlfn.XLOOKUP(FutureTrunkParks6[[#This Row],[Costing Code]],LGIP1b_Parks_UnitRates_Summary[Costing Code],LGIP1b_Parks_UnitRates_Summary[Scaled component],,0)</f>
        <v>0</v>
      </c>
      <c r="P39" s="221">
        <f>FutureTrunkParks6[[#This Row],[Unit Rate (Scale)]]*FutureTrunkParks6[[#This Row],[Scaling factor (*)]]</f>
        <v>0</v>
      </c>
      <c r="Q39" s="221">
        <f>_xlfn.XLOOKUP(FutureTrunkParks6[[#This Row],[Costing Code]],LGIP1b_Parks_UnitRates_Summary[Costing Code],LGIP1b_Parks_UnitRates_Summary[Not scaled component],,0)</f>
        <v>0</v>
      </c>
      <c r="R39" s="223">
        <f>_xlfn.XLOOKUP(FutureTrunkParks6[[#This Row],[Costing Code]],LGIP1b_Parks_UnitRates_Summary[Costing Code],LGIP1b_Parks_UnitRates_Summary[Preliminary Scale],,0)</f>
        <v>0</v>
      </c>
      <c r="S39" s="221">
        <f>((FutureTrunkParks6[[#This Row],[Costs with Scaling Factor Applied]]+FutureTrunkParks6[[#This Row],[Unit Rate (No Scale)]])*FutureTrunkParks6[[#This Row],[Preliminary Scale %]])</f>
        <v>0</v>
      </c>
      <c r="T39" s="221">
        <f>_xlfn.XLOOKUP(FutureTrunkParks6[[#This Row],[Costing Code]],LGIP1b_Parks_UnitRates_Summary[Costing Code],LGIP1b_Parks_UnitRates_Summary[Preliminary No Scale],,0)</f>
        <v>0</v>
      </c>
      <c r="U3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39" s="211">
        <v>2021</v>
      </c>
      <c r="W39" s="211">
        <v>1</v>
      </c>
      <c r="X39" s="221">
        <f>ROUND(FutureTrunkParks6[[#This Row],[Direct Construction Cost]]*23%,0)</f>
        <v>230000</v>
      </c>
      <c r="Y39" s="294">
        <f t="shared" si="0"/>
        <v>7.4999999999999997E-2</v>
      </c>
      <c r="Z39" s="194">
        <f>ROUND((FutureTrunkParks6[[#This Row],[Direct Construction Cost]]+FutureTrunkParks6[[#This Row],[Project Owners Cost (23% Direct Construction Cost)($)]])*FutureTrunkParks6[[#This Row],[Multiplier]]*FutureTrunkParks6[[#This Row],[Construction Contingency Rate %]],0)</f>
        <v>92250</v>
      </c>
      <c r="AA39" s="195">
        <f>ROUND(FutureTrunkParks6[[#This Row],[Direct Construction Cost]]+FutureTrunkParks6[[#This Row],[Project Owners Cost (23% Direct Construction Cost)($)]]+FutureTrunkParks6[[#This Row],[Construction Contingency Cost ($)]],0)</f>
        <v>1322250</v>
      </c>
      <c r="AB39" s="219">
        <v>2024</v>
      </c>
      <c r="AC39" s="196">
        <f t="shared" si="1"/>
        <v>2.0111853187589457E-2</v>
      </c>
      <c r="AD39" s="196">
        <f t="shared" si="2"/>
        <v>1.8204777291069174E-2</v>
      </c>
      <c r="AE39" s="274">
        <f>VLOOKUP(FutureTrunkParks6[[#This Row],[Service Catchment]],'Catchment Demand - Parks'!$C$8:$M$11,11)</f>
        <v>0.15359038713546411</v>
      </c>
      <c r="AF3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39" s="274">
        <f>IF(AND(FutureTrunkParks6[[#This Row],[Spare Capacity (%)]]&gt;30%,FutureTrunkParks6[[#This Row],[Share of the total Cost with the same year of provision %]]&gt;20%),1-FutureTrunkParks6[[#This Row],[Spare Capacity (%)]],1)</f>
        <v>1</v>
      </c>
      <c r="AH39" s="274">
        <f>IF(FutureTrunkParks6[[#This Row],[Terminal Value Analysis]]&lt;0,0,FutureTrunkParks6[[#This Row],[Terminal Value Analysis]])</f>
        <v>1</v>
      </c>
      <c r="AI39" s="198">
        <f t="shared" si="3"/>
        <v>1322250</v>
      </c>
      <c r="AJ39" s="200">
        <f t="shared" si="4"/>
        <v>1395786</v>
      </c>
      <c r="AK39" s="202">
        <f t="shared" si="5"/>
        <v>1174919</v>
      </c>
      <c r="AL39" s="276">
        <f>ROUND(FutureTrunkParks6[[#This Row],[Net Present Value of Establishment Cost]]*FutureTrunkParks6[[#This Row],[Terminal Value Adjustment (%)]],0)</f>
        <v>1174919</v>
      </c>
      <c r="AM39" s="271" t="str" cm="1">
        <f t="array" ref="AM39">_xlfn.IFS(FutureTrunkParks6[[#This Row],[Hierarchy/Name]]&lt;&gt;"Local","y",AM$12=FutureTrunkParks6[[#This Row],[Service Catchment]], "y", FutureTrunkParks6[[#This Row],[Hierarchy/Name]]="Local", "")</f>
        <v/>
      </c>
      <c r="AN39" s="271" t="str" cm="1">
        <f t="array" ref="AN39">_xlfn.IFS(FutureTrunkParks6[[#This Row],[Hierarchy/Name]]&lt;&gt;"Local","y",AN$12=FutureTrunkParks6[[#This Row],[Service Catchment]], "y", FutureTrunkParks6[[#This Row],[Hierarchy/Name]]="Local", "")</f>
        <v/>
      </c>
      <c r="AO39" s="271" t="str" cm="1">
        <f t="array" ref="AO39">_xlfn.IFS(FutureTrunkParks6[[#This Row],[Hierarchy/Name]]&lt;&gt;"Local","y",AO$12=FutureTrunkParks6[[#This Row],[Service Catchment]], "y", FutureTrunkParks6[[#This Row],[Hierarchy/Name]]="Local", "")</f>
        <v/>
      </c>
      <c r="AP39" s="271" t="str" cm="1">
        <f t="array" ref="AP39">_xlfn.IFS(FutureTrunkParks6[[#This Row],[Hierarchy/Name]]&lt;&gt;"Local","y",AP$12=FutureTrunkParks6[[#This Row],[Service Catchment]], "y", FutureTrunkParks6[[#This Row],[Hierarchy/Name]]="Local", "")</f>
        <v>y</v>
      </c>
      <c r="AQ39" s="64"/>
      <c r="AR39" s="93" t="str">
        <f>IF(FutureTrunkParks6[[#This Row],[Hierarchy/Name]]&lt;&gt;"Local",0.25,IF(AM39="y",1,""))</f>
        <v/>
      </c>
      <c r="AS39" s="93" t="str">
        <f>IF(FutureTrunkParks6[[#This Row],[Hierarchy/Name]]&lt;&gt;"Local",0.25,IF(AN39="y",1,""))</f>
        <v/>
      </c>
      <c r="AT39" s="93" t="str">
        <f>IF(FutureTrunkParks6[[#This Row],[Hierarchy/Name]]&lt;&gt;"Local",0.25,IF(AO39="y",1,""))</f>
        <v/>
      </c>
      <c r="AU39" s="93">
        <f>IF(FutureTrunkParks6[[#This Row],[Hierarchy/Name]]&lt;&gt;"Local",0.25,IF(AP39="y",1,""))</f>
        <v>1</v>
      </c>
      <c r="AV39" s="95">
        <f t="shared" si="6"/>
        <v>1</v>
      </c>
      <c r="AW39" s="64"/>
      <c r="AX39" s="268" t="str">
        <f t="shared" si="7"/>
        <v/>
      </c>
      <c r="AY39" s="264" t="str">
        <f t="shared" si="8"/>
        <v/>
      </c>
      <c r="AZ39" s="264" t="str">
        <f t="shared" si="9"/>
        <v/>
      </c>
      <c r="BA39" s="269">
        <f t="shared" si="10"/>
        <v>1174919</v>
      </c>
      <c r="BB39" s="253">
        <f t="shared" si="11"/>
        <v>1174919</v>
      </c>
    </row>
    <row r="40" spans="1:54">
      <c r="A40" s="50"/>
      <c r="B40" s="210" t="s">
        <v>4897</v>
      </c>
      <c r="C40" s="211" t="s">
        <v>4906</v>
      </c>
      <c r="D40" s="211" t="s">
        <v>111</v>
      </c>
      <c r="E40" s="211" t="s">
        <v>114</v>
      </c>
      <c r="F40" s="211" t="s">
        <v>4857</v>
      </c>
      <c r="G40" s="186" t="str" cm="1">
        <f t="array" ref="G40">_xlfn.IFS(MID(C40,5,1)="U",MID(C40,5,2),LEN(C40)&gt;10,MID(C40,5,3)&amp;"-"&amp;LEFT(D40,1),LEN(C40)&lt;=10,MID(C40,5,2)&amp;"-"&amp;LEFT(D40,1))</f>
        <v>U3</v>
      </c>
      <c r="H40" s="187">
        <f>IFERROR(INDEX(LGIP1b_Park_UnitRates[],MATCH(G40,LGIP1b_Park_UnitRates[LGIP Code],0),3),"")</f>
        <v>0</v>
      </c>
      <c r="I40" s="295">
        <f>IFERROR(MIN(J40/H40,INDEX(LGIP1b_Park_UnitRates[],MATCH(FutureTrunkParks6[[#This Row],[LGIP Code (*)]], LGIP1b_Park_UnitRates[LGIP Code], 0),4)),1)</f>
        <v>1</v>
      </c>
      <c r="J40" s="215">
        <v>1600</v>
      </c>
      <c r="K40" s="85">
        <f t="shared" si="12"/>
        <v>0</v>
      </c>
      <c r="L40" s="216">
        <v>0</v>
      </c>
      <c r="M40" s="221" t="str">
        <f>_xlfn.XLOOKUP(FutureTrunkParks6[[#This Row],[LGIP Code (*)]],LGIP1b_Parks_UnitRates_Summary[LGIP Code],LGIP1b_Parks_UnitRates_Summary[Stages],,0)</f>
        <v>U</v>
      </c>
      <c r="N40" s="221" t="str">
        <f>_xlfn.XLOOKUP(FutureTrunkParks6[[#This Row],[LGIP Code (*)]],LGIP1b_Parks_UnitRates_Summary[LGIP Code],LGIP1b_Parks_UnitRates_Summary[Costing Code],,0)</f>
        <v>U3-U</v>
      </c>
      <c r="O40" s="221">
        <f>_xlfn.XLOOKUP(FutureTrunkParks6[[#This Row],[Costing Code]],LGIP1b_Parks_UnitRates_Summary[Costing Code],LGIP1b_Parks_UnitRates_Summary[Scaled component],,0)</f>
        <v>0</v>
      </c>
      <c r="P40" s="221">
        <f>FutureTrunkParks6[[#This Row],[Unit Rate (Scale)]]*FutureTrunkParks6[[#This Row],[Scaling factor (*)]]</f>
        <v>0</v>
      </c>
      <c r="Q40" s="221">
        <f>_xlfn.XLOOKUP(FutureTrunkParks6[[#This Row],[Costing Code]],LGIP1b_Parks_UnitRates_Summary[Costing Code],LGIP1b_Parks_UnitRates_Summary[Not scaled component],,0)</f>
        <v>0</v>
      </c>
      <c r="R40" s="223">
        <f>_xlfn.XLOOKUP(FutureTrunkParks6[[#This Row],[Costing Code]],LGIP1b_Parks_UnitRates_Summary[Costing Code],LGIP1b_Parks_UnitRates_Summary[Preliminary Scale],,0)</f>
        <v>0</v>
      </c>
      <c r="S40" s="221">
        <f>((FutureTrunkParks6[[#This Row],[Costs with Scaling Factor Applied]]+FutureTrunkParks6[[#This Row],[Unit Rate (No Scale)]])*FutureTrunkParks6[[#This Row],[Preliminary Scale %]])</f>
        <v>0</v>
      </c>
      <c r="T40" s="221">
        <f>_xlfn.XLOOKUP(FutureTrunkParks6[[#This Row],[Costing Code]],LGIP1b_Parks_UnitRates_Summary[Costing Code],LGIP1b_Parks_UnitRates_Summary[Preliminary No Scale],,0)</f>
        <v>0</v>
      </c>
      <c r="U4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40" s="211">
        <v>2021</v>
      </c>
      <c r="W40" s="211">
        <v>1</v>
      </c>
      <c r="X40" s="221">
        <f>ROUND(FutureTrunkParks6[[#This Row],[Direct Construction Cost]]*23%,0)</f>
        <v>230000</v>
      </c>
      <c r="Y40" s="294">
        <f t="shared" si="0"/>
        <v>0.15</v>
      </c>
      <c r="Z40" s="194">
        <f>ROUND((FutureTrunkParks6[[#This Row],[Direct Construction Cost]]+FutureTrunkParks6[[#This Row],[Project Owners Cost (23% Direct Construction Cost)($)]])*FutureTrunkParks6[[#This Row],[Multiplier]]*FutureTrunkParks6[[#This Row],[Construction Contingency Rate %]],0)</f>
        <v>184500</v>
      </c>
      <c r="AA40" s="195">
        <f>ROUND(FutureTrunkParks6[[#This Row],[Direct Construction Cost]]+FutureTrunkParks6[[#This Row],[Project Owners Cost (23% Direct Construction Cost)($)]]+FutureTrunkParks6[[#This Row],[Construction Contingency Cost ($)]],0)</f>
        <v>1414500</v>
      </c>
      <c r="AB40" s="219">
        <v>2029</v>
      </c>
      <c r="AC40" s="196">
        <f t="shared" si="1"/>
        <v>2.0111853187589457E-2</v>
      </c>
      <c r="AD40" s="196">
        <f t="shared" si="2"/>
        <v>1.8204777291069174E-2</v>
      </c>
      <c r="AE40" s="274">
        <f>VLOOKUP(FutureTrunkParks6[[#This Row],[Service Catchment]],'Catchment Demand - Parks'!$C$8:$M$11,11)</f>
        <v>0.15359038713546411</v>
      </c>
      <c r="AF4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1.4435266209525751E-2</v>
      </c>
      <c r="AG40" s="274">
        <f>IF(AND(FutureTrunkParks6[[#This Row],[Spare Capacity (%)]]&gt;30%,FutureTrunkParks6[[#This Row],[Share of the total Cost with the same year of provision %]]&gt;20%),1-FutureTrunkParks6[[#This Row],[Spare Capacity (%)]],1)</f>
        <v>1</v>
      </c>
      <c r="AH40" s="274">
        <f>IF(FutureTrunkParks6[[#This Row],[Terminal Value Analysis]]&lt;0,0,FutureTrunkParks6[[#This Row],[Terminal Value Analysis]])</f>
        <v>1</v>
      </c>
      <c r="AI40" s="198">
        <f t="shared" si="3"/>
        <v>1414500</v>
      </c>
      <c r="AJ40" s="200">
        <f t="shared" si="4"/>
        <v>1634120</v>
      </c>
      <c r="AK40" s="202">
        <f t="shared" si="5"/>
        <v>1032258</v>
      </c>
      <c r="AL40" s="276">
        <f>ROUND(FutureTrunkParks6[[#This Row],[Net Present Value of Establishment Cost]]*FutureTrunkParks6[[#This Row],[Terminal Value Adjustment (%)]],0)</f>
        <v>1032258</v>
      </c>
      <c r="AM40" s="271" t="str" cm="1">
        <f t="array" ref="AM40">_xlfn.IFS(FutureTrunkParks6[[#This Row],[Hierarchy/Name]]&lt;&gt;"Local","y",AM$12=FutureTrunkParks6[[#This Row],[Service Catchment]], "y", FutureTrunkParks6[[#This Row],[Hierarchy/Name]]="Local", "")</f>
        <v/>
      </c>
      <c r="AN40" s="271" t="str" cm="1">
        <f t="array" ref="AN40">_xlfn.IFS(FutureTrunkParks6[[#This Row],[Hierarchy/Name]]&lt;&gt;"Local","y",AN$12=FutureTrunkParks6[[#This Row],[Service Catchment]], "y", FutureTrunkParks6[[#This Row],[Hierarchy/Name]]="Local", "")</f>
        <v/>
      </c>
      <c r="AO40" s="271" t="str" cm="1">
        <f t="array" ref="AO40">_xlfn.IFS(FutureTrunkParks6[[#This Row],[Hierarchy/Name]]&lt;&gt;"Local","y",AO$12=FutureTrunkParks6[[#This Row],[Service Catchment]], "y", FutureTrunkParks6[[#This Row],[Hierarchy/Name]]="Local", "")</f>
        <v/>
      </c>
      <c r="AP40" s="271" t="str" cm="1">
        <f t="array" ref="AP40">_xlfn.IFS(FutureTrunkParks6[[#This Row],[Hierarchy/Name]]&lt;&gt;"Local","y",AP$12=FutureTrunkParks6[[#This Row],[Service Catchment]], "y", FutureTrunkParks6[[#This Row],[Hierarchy/Name]]="Local", "")</f>
        <v>y</v>
      </c>
      <c r="AQ40" s="64"/>
      <c r="AR40" s="93" t="str">
        <f>IF(FutureTrunkParks6[[#This Row],[Hierarchy/Name]]&lt;&gt;"Local",0.25,IF(AM40="y",1,""))</f>
        <v/>
      </c>
      <c r="AS40" s="93" t="str">
        <f>IF(FutureTrunkParks6[[#This Row],[Hierarchy/Name]]&lt;&gt;"Local",0.25,IF(AN40="y",1,""))</f>
        <v/>
      </c>
      <c r="AT40" s="93" t="str">
        <f>IF(FutureTrunkParks6[[#This Row],[Hierarchy/Name]]&lt;&gt;"Local",0.25,IF(AO40="y",1,""))</f>
        <v/>
      </c>
      <c r="AU40" s="93">
        <f>IF(FutureTrunkParks6[[#This Row],[Hierarchy/Name]]&lt;&gt;"Local",0.25,IF(AP40="y",1,""))</f>
        <v>1</v>
      </c>
      <c r="AV40" s="95">
        <f t="shared" si="6"/>
        <v>1</v>
      </c>
      <c r="AW40" s="64"/>
      <c r="AX40" s="268" t="str">
        <f t="shared" si="7"/>
        <v/>
      </c>
      <c r="AY40" s="264" t="str">
        <f t="shared" si="8"/>
        <v/>
      </c>
      <c r="AZ40" s="264" t="str">
        <f t="shared" si="9"/>
        <v/>
      </c>
      <c r="BA40" s="269">
        <f t="shared" si="10"/>
        <v>1032258</v>
      </c>
      <c r="BB40" s="253">
        <f t="shared" si="11"/>
        <v>1032258</v>
      </c>
    </row>
    <row r="41" spans="1:54">
      <c r="A41" s="50"/>
      <c r="B41" s="210" t="s">
        <v>4907</v>
      </c>
      <c r="C41" s="211" t="s">
        <v>4908</v>
      </c>
      <c r="D41" s="211" t="s">
        <v>111</v>
      </c>
      <c r="E41" s="211" t="s">
        <v>143</v>
      </c>
      <c r="F41" s="211" t="s">
        <v>4853</v>
      </c>
      <c r="G41" s="186" t="str" cm="1">
        <f t="array" ref="G41">_xlfn.IFS(MID(C41,5,1)="U",MID(C41,5,2),LEN(C41)&gt;10,MID(C41,5,3)&amp;"-"&amp;LEFT(D41,1),LEN(C41)&lt;=10,MID(C41,5,2)&amp;"-"&amp;LEFT(D41,1))</f>
        <v>A1-L</v>
      </c>
      <c r="H41" s="187">
        <f>IFERROR(INDEX(LGIP1b_Park_UnitRates[],MATCH(G41,LGIP1b_Park_UnitRates[LGIP Code],0),3),"")</f>
        <v>8000</v>
      </c>
      <c r="I41" s="295">
        <f>IFERROR(MIN(J41/H41,INDEX(LGIP1b_Park_UnitRates[],MATCH(FutureTrunkParks6[[#This Row],[LGIP Code (*)]], LGIP1b_Park_UnitRates[LGIP Code], 0),4)),1)</f>
        <v>0.25</v>
      </c>
      <c r="J41" s="215">
        <v>2000</v>
      </c>
      <c r="K41" s="85">
        <f t="shared" si="12"/>
        <v>218</v>
      </c>
      <c r="L41" s="216">
        <v>436000</v>
      </c>
      <c r="M41" s="221" t="str">
        <f>_xlfn.XLOOKUP(FutureTrunkParks6[[#This Row],[LGIP Code (*)]],LGIP1b_Parks_UnitRates_Summary[LGIP Code],LGIP1b_Parks_UnitRates_Summary[Stages],,0)</f>
        <v>A&amp;B</v>
      </c>
      <c r="N41" s="221" t="str">
        <f>_xlfn.XLOOKUP(FutureTrunkParks6[[#This Row],[LGIP Code (*)]],LGIP1b_Parks_UnitRates_Summary[LGIP Code],LGIP1b_Parks_UnitRates_Summary[Costing Code],,0)</f>
        <v>A1-L-A&amp;B</v>
      </c>
      <c r="O41" s="221">
        <f>_xlfn.XLOOKUP(FutureTrunkParks6[[#This Row],[Costing Code]],LGIP1b_Parks_UnitRates_Summary[Costing Code],LGIP1b_Parks_UnitRates_Summary[Scaled component],,0)</f>
        <v>295709.98100599996</v>
      </c>
      <c r="P41" s="221">
        <f>FutureTrunkParks6[[#This Row],[Unit Rate (Scale)]]*FutureTrunkParks6[[#This Row],[Scaling factor (*)]]</f>
        <v>73927.49525149999</v>
      </c>
      <c r="Q41" s="221">
        <f>_xlfn.XLOOKUP(FutureTrunkParks6[[#This Row],[Costing Code]],LGIP1b_Parks_UnitRates_Summary[Costing Code],LGIP1b_Parks_UnitRates_Summary[Not scaled component],,0)</f>
        <v>417974.52457963559</v>
      </c>
      <c r="R41" s="223">
        <f>_xlfn.XLOOKUP(FutureTrunkParks6[[#This Row],[Costing Code]],LGIP1b_Parks_UnitRates_Summary[Costing Code],LGIP1b_Parks_UnitRates_Summary[Preliminary Scale],,0)</f>
        <v>0.23125000000000001</v>
      </c>
      <c r="S41" s="221">
        <f>((FutureTrunkParks6[[#This Row],[Costs with Scaling Factor Applied]]+FutureTrunkParks6[[#This Row],[Unit Rate (No Scale)]])*FutureTrunkParks6[[#This Row],[Preliminary Scale %]])</f>
        <v>113752.34208595011</v>
      </c>
      <c r="T41" s="221">
        <f>_xlfn.XLOOKUP(FutureTrunkParks6[[#This Row],[Costing Code]],LGIP1b_Parks_UnitRates_Summary[Costing Code],LGIP1b_Parks_UnitRates_Summary[Preliminary No Scale],,0)</f>
        <v>3750</v>
      </c>
      <c r="U4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609404</v>
      </c>
      <c r="V41" s="211">
        <v>2021</v>
      </c>
      <c r="W41" s="211">
        <v>1</v>
      </c>
      <c r="X41" s="221">
        <f>ROUND(FutureTrunkParks6[[#This Row],[Direct Construction Cost]]*23%,0)</f>
        <v>140163</v>
      </c>
      <c r="Y41" s="294">
        <f t="shared" si="0"/>
        <v>7.4999999999999997E-2</v>
      </c>
      <c r="Z41" s="194">
        <f>ROUND((FutureTrunkParks6[[#This Row],[Direct Construction Cost]]+FutureTrunkParks6[[#This Row],[Project Owners Cost (23% Direct Construction Cost)($)]])*FutureTrunkParks6[[#This Row],[Multiplier]]*FutureTrunkParks6[[#This Row],[Construction Contingency Rate %]],0)</f>
        <v>56218</v>
      </c>
      <c r="AA41" s="195">
        <f>ROUND(FutureTrunkParks6[[#This Row],[Direct Construction Cost]]+FutureTrunkParks6[[#This Row],[Project Owners Cost (23% Direct Construction Cost)($)]]+FutureTrunkParks6[[#This Row],[Construction Contingency Cost ($)]],0)</f>
        <v>805785</v>
      </c>
      <c r="AB41" s="219">
        <v>2024</v>
      </c>
      <c r="AC41" s="196">
        <f t="shared" si="1"/>
        <v>2.0111853187589457E-2</v>
      </c>
      <c r="AD41" s="196">
        <f t="shared" si="2"/>
        <v>1.8204777291069174E-2</v>
      </c>
      <c r="AE41" s="274">
        <f>VLOOKUP(FutureTrunkParks6[[#This Row],[Service Catchment]],'Catchment Demand - Parks'!$C$8:$M$11,11)</f>
        <v>0.31134461829061294</v>
      </c>
      <c r="AF4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41" s="274">
        <f>IF(AND(FutureTrunkParks6[[#This Row],[Spare Capacity (%)]]&gt;30%,FutureTrunkParks6[[#This Row],[Share of the total Cost with the same year of provision %]]&gt;20%),1-FutureTrunkParks6[[#This Row],[Spare Capacity (%)]],1)</f>
        <v>1</v>
      </c>
      <c r="AH41" s="274">
        <f>IF(FutureTrunkParks6[[#This Row],[Terminal Value Analysis]]&lt;0,0,FutureTrunkParks6[[#This Row],[Terminal Value Analysis]])</f>
        <v>1</v>
      </c>
      <c r="AI41" s="198">
        <f t="shared" si="3"/>
        <v>1241785</v>
      </c>
      <c r="AJ41" s="200">
        <f t="shared" si="4"/>
        <v>1313437</v>
      </c>
      <c r="AK41" s="202">
        <f t="shared" si="5"/>
        <v>1105601</v>
      </c>
      <c r="AL41" s="276">
        <f>ROUND(FutureTrunkParks6[[#This Row],[Net Present Value of Establishment Cost]]*FutureTrunkParks6[[#This Row],[Terminal Value Adjustment (%)]],0)</f>
        <v>1105601</v>
      </c>
      <c r="AM41" s="271" t="str" cm="1">
        <f t="array" ref="AM41">_xlfn.IFS(FutureTrunkParks6[[#This Row],[Hierarchy/Name]]&lt;&gt;"Local","y",AM$12=FutureTrunkParks6[[#This Row],[Service Catchment]], "y", FutureTrunkParks6[[#This Row],[Hierarchy/Name]]="Local", "")</f>
        <v/>
      </c>
      <c r="AN41" s="271" t="str" cm="1">
        <f t="array" ref="AN41">_xlfn.IFS(FutureTrunkParks6[[#This Row],[Hierarchy/Name]]&lt;&gt;"Local","y",AN$12=FutureTrunkParks6[[#This Row],[Service Catchment]], "y", FutureTrunkParks6[[#This Row],[Hierarchy/Name]]="Local", "")</f>
        <v>y</v>
      </c>
      <c r="AO41" s="271" t="str" cm="1">
        <f t="array" ref="AO41">_xlfn.IFS(FutureTrunkParks6[[#This Row],[Hierarchy/Name]]&lt;&gt;"Local","y",AO$12=FutureTrunkParks6[[#This Row],[Service Catchment]], "y", FutureTrunkParks6[[#This Row],[Hierarchy/Name]]="Local", "")</f>
        <v/>
      </c>
      <c r="AP41" s="271" t="str" cm="1">
        <f t="array" ref="AP41">_xlfn.IFS(FutureTrunkParks6[[#This Row],[Hierarchy/Name]]&lt;&gt;"Local","y",AP$12=FutureTrunkParks6[[#This Row],[Service Catchment]], "y", FutureTrunkParks6[[#This Row],[Hierarchy/Name]]="Local", "")</f>
        <v/>
      </c>
      <c r="AQ41" s="64"/>
      <c r="AR41" s="93" t="str">
        <f>IF(FutureTrunkParks6[[#This Row],[Hierarchy/Name]]&lt;&gt;"Local",0.25,IF(AM41="y",1,""))</f>
        <v/>
      </c>
      <c r="AS41" s="93">
        <f>IF(FutureTrunkParks6[[#This Row],[Hierarchy/Name]]&lt;&gt;"Local",0.25,IF(AN41="y",1,""))</f>
        <v>1</v>
      </c>
      <c r="AT41" s="93" t="str">
        <f>IF(FutureTrunkParks6[[#This Row],[Hierarchy/Name]]&lt;&gt;"Local",0.25,IF(AO41="y",1,""))</f>
        <v/>
      </c>
      <c r="AU41" s="93" t="str">
        <f>IF(FutureTrunkParks6[[#This Row],[Hierarchy/Name]]&lt;&gt;"Local",0.25,IF(AP41="y",1,""))</f>
        <v/>
      </c>
      <c r="AV41" s="95">
        <f t="shared" si="6"/>
        <v>1</v>
      </c>
      <c r="AW41" s="64"/>
      <c r="AX41" s="268" t="str">
        <f t="shared" si="7"/>
        <v/>
      </c>
      <c r="AY41" s="264">
        <f t="shared" si="8"/>
        <v>1105601</v>
      </c>
      <c r="AZ41" s="264" t="str">
        <f t="shared" si="9"/>
        <v/>
      </c>
      <c r="BA41" s="269" t="str">
        <f t="shared" si="10"/>
        <v/>
      </c>
      <c r="BB41" s="253">
        <f t="shared" si="11"/>
        <v>1105601</v>
      </c>
    </row>
    <row r="42" spans="1:54">
      <c r="A42" s="50"/>
      <c r="B42" s="210" t="s">
        <v>4909</v>
      </c>
      <c r="C42" s="211" t="s">
        <v>4910</v>
      </c>
      <c r="D42" s="211" t="s">
        <v>101</v>
      </c>
      <c r="E42" s="211" t="s">
        <v>143</v>
      </c>
      <c r="F42" s="211" t="s">
        <v>4911</v>
      </c>
      <c r="G42" s="186" t="str" cm="1">
        <f t="array" ref="G42">_xlfn.IFS(MID(C42,5,1)="U",MID(C42,5,2),LEN(C42)&gt;10,MID(C42,5,3)&amp;"-"&amp;LEFT(D42,1),LEN(C42)&lt;=10,MID(C42,5,2)&amp;"-"&amp;LEFT(D42,1))</f>
        <v>U3</v>
      </c>
      <c r="H42" s="187">
        <f>IFERROR(INDEX(LGIP1b_Park_UnitRates[],MATCH(G42,LGIP1b_Park_UnitRates[LGIP Code],0),3),"")</f>
        <v>0</v>
      </c>
      <c r="I42" s="295">
        <f>IFERROR(MIN(J42/H42,INDEX(LGIP1b_Park_UnitRates[],MATCH(FutureTrunkParks6[[#This Row],[LGIP Code (*)]], LGIP1b_Park_UnitRates[LGIP Code], 0),4)),1)</f>
        <v>1</v>
      </c>
      <c r="J42" s="215">
        <v>6000</v>
      </c>
      <c r="K42" s="85">
        <f t="shared" si="12"/>
        <v>0</v>
      </c>
      <c r="L42" s="216">
        <v>0</v>
      </c>
      <c r="M42" s="221" t="str">
        <f>_xlfn.XLOOKUP(FutureTrunkParks6[[#This Row],[LGIP Code (*)]],LGIP1b_Parks_UnitRates_Summary[LGIP Code],LGIP1b_Parks_UnitRates_Summary[Stages],,0)</f>
        <v>U</v>
      </c>
      <c r="N42" s="221" t="str">
        <f>_xlfn.XLOOKUP(FutureTrunkParks6[[#This Row],[LGIP Code (*)]],LGIP1b_Parks_UnitRates_Summary[LGIP Code],LGIP1b_Parks_UnitRates_Summary[Costing Code],,0)</f>
        <v>U3-U</v>
      </c>
      <c r="O42" s="221">
        <f>_xlfn.XLOOKUP(FutureTrunkParks6[[#This Row],[Costing Code]],LGIP1b_Parks_UnitRates_Summary[Costing Code],LGIP1b_Parks_UnitRates_Summary[Scaled component],,0)</f>
        <v>0</v>
      </c>
      <c r="P42" s="221">
        <f>FutureTrunkParks6[[#This Row],[Unit Rate (Scale)]]*FutureTrunkParks6[[#This Row],[Scaling factor (*)]]</f>
        <v>0</v>
      </c>
      <c r="Q42" s="221">
        <f>_xlfn.XLOOKUP(FutureTrunkParks6[[#This Row],[Costing Code]],LGIP1b_Parks_UnitRates_Summary[Costing Code],LGIP1b_Parks_UnitRates_Summary[Not scaled component],,0)</f>
        <v>0</v>
      </c>
      <c r="R42" s="223">
        <f>_xlfn.XLOOKUP(FutureTrunkParks6[[#This Row],[Costing Code]],LGIP1b_Parks_UnitRates_Summary[Costing Code],LGIP1b_Parks_UnitRates_Summary[Preliminary Scale],,0)</f>
        <v>0</v>
      </c>
      <c r="S42" s="221">
        <f>((FutureTrunkParks6[[#This Row],[Costs with Scaling Factor Applied]]+FutureTrunkParks6[[#This Row],[Unit Rate (No Scale)]])*FutureTrunkParks6[[#This Row],[Preliminary Scale %]])</f>
        <v>0</v>
      </c>
      <c r="T42" s="221">
        <f>_xlfn.XLOOKUP(FutureTrunkParks6[[#This Row],[Costing Code]],LGIP1b_Parks_UnitRates_Summary[Costing Code],LGIP1b_Parks_UnitRates_Summary[Preliminary No Scale],,0)</f>
        <v>0</v>
      </c>
      <c r="U4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42" s="211">
        <v>2021</v>
      </c>
      <c r="W42" s="211">
        <v>1</v>
      </c>
      <c r="X42" s="221">
        <f>ROUND(FutureTrunkParks6[[#This Row],[Direct Construction Cost]]*23%,0)</f>
        <v>230000</v>
      </c>
      <c r="Y42" s="294">
        <f t="shared" si="0"/>
        <v>0.15</v>
      </c>
      <c r="Z42" s="194">
        <f>ROUND((FutureTrunkParks6[[#This Row],[Direct Construction Cost]]+FutureTrunkParks6[[#This Row],[Project Owners Cost (23% Direct Construction Cost)($)]])*FutureTrunkParks6[[#This Row],[Multiplier]]*FutureTrunkParks6[[#This Row],[Construction Contingency Rate %]],0)</f>
        <v>184500</v>
      </c>
      <c r="AA42" s="195">
        <f>ROUND(FutureTrunkParks6[[#This Row],[Direct Construction Cost]]+FutureTrunkParks6[[#This Row],[Project Owners Cost (23% Direct Construction Cost)($)]]+FutureTrunkParks6[[#This Row],[Construction Contingency Cost ($)]],0)</f>
        <v>1414500</v>
      </c>
      <c r="AB42" s="219">
        <v>2029</v>
      </c>
      <c r="AC42" s="196">
        <f t="shared" si="1"/>
        <v>2.0111853187589457E-2</v>
      </c>
      <c r="AD42" s="196">
        <f t="shared" si="2"/>
        <v>1.8204777291069174E-2</v>
      </c>
      <c r="AE42" s="274">
        <f>VLOOKUP(FutureTrunkParks6[[#This Row],[Service Catchment]],'Catchment Demand - Parks'!$C$8:$M$11,11)</f>
        <v>0.31134461829061294</v>
      </c>
      <c r="AF4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3.2291999117877099E-2</v>
      </c>
      <c r="AG42" s="274">
        <f>IF(AND(FutureTrunkParks6[[#This Row],[Spare Capacity (%)]]&gt;30%,FutureTrunkParks6[[#This Row],[Share of the total Cost with the same year of provision %]]&gt;20%),1-FutureTrunkParks6[[#This Row],[Spare Capacity (%)]],1)</f>
        <v>1</v>
      </c>
      <c r="AH42" s="274">
        <f>IF(FutureTrunkParks6[[#This Row],[Terminal Value Analysis]]&lt;0,0,FutureTrunkParks6[[#This Row],[Terminal Value Analysis]])</f>
        <v>1</v>
      </c>
      <c r="AI42" s="198">
        <f t="shared" si="3"/>
        <v>1414500</v>
      </c>
      <c r="AJ42" s="200">
        <f t="shared" si="4"/>
        <v>1634120</v>
      </c>
      <c r="AK42" s="202">
        <f t="shared" si="5"/>
        <v>1032258</v>
      </c>
      <c r="AL42" s="276">
        <f>ROUND(FutureTrunkParks6[[#This Row],[Net Present Value of Establishment Cost]]*FutureTrunkParks6[[#This Row],[Terminal Value Adjustment (%)]],0)</f>
        <v>1032258</v>
      </c>
      <c r="AM42" s="271" t="str" cm="1">
        <f t="array" ref="AM42">_xlfn.IFS(FutureTrunkParks6[[#This Row],[Hierarchy/Name]]&lt;&gt;"Local","y",AM$12=FutureTrunkParks6[[#This Row],[Service Catchment]], "y", FutureTrunkParks6[[#This Row],[Hierarchy/Name]]="Local", "")</f>
        <v>y</v>
      </c>
      <c r="AN42" s="271" t="str" cm="1">
        <f t="array" ref="AN42">_xlfn.IFS(FutureTrunkParks6[[#This Row],[Hierarchy/Name]]&lt;&gt;"Local","y",AN$12=FutureTrunkParks6[[#This Row],[Service Catchment]], "y", FutureTrunkParks6[[#This Row],[Hierarchy/Name]]="Local", "")</f>
        <v>y</v>
      </c>
      <c r="AO42" s="271" t="str" cm="1">
        <f t="array" ref="AO42">_xlfn.IFS(FutureTrunkParks6[[#This Row],[Hierarchy/Name]]&lt;&gt;"Local","y",AO$12=FutureTrunkParks6[[#This Row],[Service Catchment]], "y", FutureTrunkParks6[[#This Row],[Hierarchy/Name]]="Local", "")</f>
        <v>y</v>
      </c>
      <c r="AP42" s="271" t="str" cm="1">
        <f t="array" ref="AP42">_xlfn.IFS(FutureTrunkParks6[[#This Row],[Hierarchy/Name]]&lt;&gt;"Local","y",AP$12=FutureTrunkParks6[[#This Row],[Service Catchment]], "y", FutureTrunkParks6[[#This Row],[Hierarchy/Name]]="Local", "")</f>
        <v>y</v>
      </c>
      <c r="AQ42" s="64"/>
      <c r="AR42" s="93">
        <f>IF(FutureTrunkParks6[[#This Row],[Hierarchy/Name]]&lt;&gt;"Local",0.25,IF(AM42="y",1,""))</f>
        <v>0.25</v>
      </c>
      <c r="AS42" s="93">
        <f>IF(FutureTrunkParks6[[#This Row],[Hierarchy/Name]]&lt;&gt;"Local",0.25,IF(AN42="y",1,""))</f>
        <v>0.25</v>
      </c>
      <c r="AT42" s="93">
        <f>IF(FutureTrunkParks6[[#This Row],[Hierarchy/Name]]&lt;&gt;"Local",0.25,IF(AO42="y",1,""))</f>
        <v>0.25</v>
      </c>
      <c r="AU42" s="93">
        <f>IF(FutureTrunkParks6[[#This Row],[Hierarchy/Name]]&lt;&gt;"Local",0.25,IF(AP42="y",1,""))</f>
        <v>0.25</v>
      </c>
      <c r="AV42" s="95">
        <f t="shared" si="6"/>
        <v>1</v>
      </c>
      <c r="AW42" s="64"/>
      <c r="AX42" s="268">
        <f t="shared" si="7"/>
        <v>258064.5</v>
      </c>
      <c r="AY42" s="264">
        <f t="shared" si="8"/>
        <v>258064.5</v>
      </c>
      <c r="AZ42" s="264">
        <f t="shared" si="9"/>
        <v>258064.5</v>
      </c>
      <c r="BA42" s="269">
        <f t="shared" si="10"/>
        <v>258064.5</v>
      </c>
      <c r="BB42" s="253">
        <f t="shared" si="11"/>
        <v>1032258</v>
      </c>
    </row>
    <row r="43" spans="1:54">
      <c r="A43" s="50"/>
      <c r="B43" s="210" t="s">
        <v>4912</v>
      </c>
      <c r="C43" s="211" t="s">
        <v>4913</v>
      </c>
      <c r="D43" s="211" t="s">
        <v>111</v>
      </c>
      <c r="E43" s="211" t="s">
        <v>107</v>
      </c>
      <c r="F43" s="211" t="s">
        <v>4853</v>
      </c>
      <c r="G43" s="186" t="str" cm="1">
        <f t="array" ref="G43">_xlfn.IFS(MID(C43,5,1)="U",MID(C43,5,2),LEN(C43)&gt;10,MID(C43,5,3)&amp;"-"&amp;LEFT(D43,1),LEN(C43)&lt;=10,MID(C43,5,2)&amp;"-"&amp;LEFT(D43,1))</f>
        <v>A1-L</v>
      </c>
      <c r="H43" s="187">
        <f>IFERROR(INDEX(LGIP1b_Park_UnitRates[],MATCH(G43,LGIP1b_Park_UnitRates[LGIP Code],0),3),"")</f>
        <v>8000</v>
      </c>
      <c r="I43" s="295">
        <f>IFERROR(MIN(J43/H43,INDEX(LGIP1b_Park_UnitRates[],MATCH(FutureTrunkParks6[[#This Row],[LGIP Code (*)]], LGIP1b_Park_UnitRates[LGIP Code], 0),4)),1)</f>
        <v>1</v>
      </c>
      <c r="J43" s="215">
        <v>8000</v>
      </c>
      <c r="K43" s="85">
        <f t="shared" si="12"/>
        <v>1500</v>
      </c>
      <c r="L43" s="216">
        <v>12000000</v>
      </c>
      <c r="M43" s="221" t="str">
        <f>_xlfn.XLOOKUP(FutureTrunkParks6[[#This Row],[LGIP Code (*)]],LGIP1b_Parks_UnitRates_Summary[LGIP Code],LGIP1b_Parks_UnitRates_Summary[Stages],,0)</f>
        <v>A&amp;B</v>
      </c>
      <c r="N43" s="221" t="str">
        <f>_xlfn.XLOOKUP(FutureTrunkParks6[[#This Row],[LGIP Code (*)]],LGIP1b_Parks_UnitRates_Summary[LGIP Code],LGIP1b_Parks_UnitRates_Summary[Costing Code],,0)</f>
        <v>A1-L-A&amp;B</v>
      </c>
      <c r="O43" s="221">
        <f>_xlfn.XLOOKUP(FutureTrunkParks6[[#This Row],[Costing Code]],LGIP1b_Parks_UnitRates_Summary[Costing Code],LGIP1b_Parks_UnitRates_Summary[Scaled component],,0)</f>
        <v>295709.98100599996</v>
      </c>
      <c r="P43" s="221">
        <f>FutureTrunkParks6[[#This Row],[Unit Rate (Scale)]]*FutureTrunkParks6[[#This Row],[Scaling factor (*)]]</f>
        <v>295709.98100599996</v>
      </c>
      <c r="Q43" s="221">
        <f>_xlfn.XLOOKUP(FutureTrunkParks6[[#This Row],[Costing Code]],LGIP1b_Parks_UnitRates_Summary[Costing Code],LGIP1b_Parks_UnitRates_Summary[Not scaled component],,0)</f>
        <v>417974.52457963559</v>
      </c>
      <c r="R43" s="223">
        <f>_xlfn.XLOOKUP(FutureTrunkParks6[[#This Row],[Costing Code]],LGIP1b_Parks_UnitRates_Summary[Costing Code],LGIP1b_Parks_UnitRates_Summary[Preliminary Scale],,0)</f>
        <v>0.23125000000000001</v>
      </c>
      <c r="S43" s="221">
        <f>((FutureTrunkParks6[[#This Row],[Costs with Scaling Factor Applied]]+FutureTrunkParks6[[#This Row],[Unit Rate (No Scale)]])*FutureTrunkParks6[[#This Row],[Preliminary Scale %]])</f>
        <v>165039.54191667822</v>
      </c>
      <c r="T43" s="221">
        <f>_xlfn.XLOOKUP(FutureTrunkParks6[[#This Row],[Costing Code]],LGIP1b_Parks_UnitRates_Summary[Costing Code],LGIP1b_Parks_UnitRates_Summary[Preliminary No Scale],,0)</f>
        <v>3750</v>
      </c>
      <c r="U4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43" s="211">
        <v>2021</v>
      </c>
      <c r="W43" s="211">
        <v>1</v>
      </c>
      <c r="X43" s="221">
        <f>ROUND(FutureTrunkParks6[[#This Row],[Direct Construction Cost]]*23%,0)</f>
        <v>202969</v>
      </c>
      <c r="Y43" s="294">
        <f t="shared" si="0"/>
        <v>0.15</v>
      </c>
      <c r="Z43" s="194">
        <f>ROUND((FutureTrunkParks6[[#This Row],[Direct Construction Cost]]+FutureTrunkParks6[[#This Row],[Project Owners Cost (23% Direct Construction Cost)($)]])*FutureTrunkParks6[[#This Row],[Multiplier]]*FutureTrunkParks6[[#This Row],[Construction Contingency Rate %]],0)</f>
        <v>162816</v>
      </c>
      <c r="AA43" s="195">
        <f>ROUND(FutureTrunkParks6[[#This Row],[Direct Construction Cost]]+FutureTrunkParks6[[#This Row],[Project Owners Cost (23% Direct Construction Cost)($)]]+FutureTrunkParks6[[#This Row],[Construction Contingency Cost ($)]],0)</f>
        <v>1248259</v>
      </c>
      <c r="AB43" s="219">
        <v>2029</v>
      </c>
      <c r="AC43" s="196">
        <f t="shared" si="1"/>
        <v>2.0111853187589457E-2</v>
      </c>
      <c r="AD43" s="196">
        <f t="shared" si="2"/>
        <v>1.8204777291069174E-2</v>
      </c>
      <c r="AE43" s="274">
        <f>VLOOKUP(FutureTrunkParks6[[#This Row],[Service Catchment]],'Catchment Demand - Parks'!$C$8:$M$11,11)</f>
        <v>0.23553359173481525</v>
      </c>
      <c r="AF4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1.2914845353795668E-2</v>
      </c>
      <c r="AG43" s="274">
        <f>IF(AND(FutureTrunkParks6[[#This Row],[Spare Capacity (%)]]&gt;30%,FutureTrunkParks6[[#This Row],[Share of the total Cost with the same year of provision %]]&gt;20%),1-FutureTrunkParks6[[#This Row],[Spare Capacity (%)]],1)</f>
        <v>1</v>
      </c>
      <c r="AH43" s="274">
        <f>IF(FutureTrunkParks6[[#This Row],[Terminal Value Analysis]]&lt;0,0,FutureTrunkParks6[[#This Row],[Terminal Value Analysis]])</f>
        <v>1</v>
      </c>
      <c r="AI43" s="198">
        <f t="shared" si="3"/>
        <v>13248259</v>
      </c>
      <c r="AJ43" s="200">
        <f t="shared" si="4"/>
        <v>15514320</v>
      </c>
      <c r="AK43" s="202">
        <f t="shared" si="5"/>
        <v>9800247</v>
      </c>
      <c r="AL43" s="276">
        <f>ROUND(FutureTrunkParks6[[#This Row],[Net Present Value of Establishment Cost]]*FutureTrunkParks6[[#This Row],[Terminal Value Adjustment (%)]],0)</f>
        <v>9800247</v>
      </c>
      <c r="AM43" s="271" t="str" cm="1">
        <f t="array" ref="AM43">_xlfn.IFS(FutureTrunkParks6[[#This Row],[Hierarchy/Name]]&lt;&gt;"Local","y",AM$12=FutureTrunkParks6[[#This Row],[Service Catchment]], "y", FutureTrunkParks6[[#This Row],[Hierarchy/Name]]="Local", "")</f>
        <v>y</v>
      </c>
      <c r="AN43" s="271" t="str" cm="1">
        <f t="array" ref="AN43">_xlfn.IFS(FutureTrunkParks6[[#This Row],[Hierarchy/Name]]&lt;&gt;"Local","y",AN$12=FutureTrunkParks6[[#This Row],[Service Catchment]], "y", FutureTrunkParks6[[#This Row],[Hierarchy/Name]]="Local", "")</f>
        <v/>
      </c>
      <c r="AO43" s="271" t="str" cm="1">
        <f t="array" ref="AO43">_xlfn.IFS(FutureTrunkParks6[[#This Row],[Hierarchy/Name]]&lt;&gt;"Local","y",AO$12=FutureTrunkParks6[[#This Row],[Service Catchment]], "y", FutureTrunkParks6[[#This Row],[Hierarchy/Name]]="Local", "")</f>
        <v/>
      </c>
      <c r="AP43" s="271" t="str" cm="1">
        <f t="array" ref="AP43">_xlfn.IFS(FutureTrunkParks6[[#This Row],[Hierarchy/Name]]&lt;&gt;"Local","y",AP$12=FutureTrunkParks6[[#This Row],[Service Catchment]], "y", FutureTrunkParks6[[#This Row],[Hierarchy/Name]]="Local", "")</f>
        <v/>
      </c>
      <c r="AQ43" s="64"/>
      <c r="AR43" s="93">
        <f>IF(FutureTrunkParks6[[#This Row],[Hierarchy/Name]]&lt;&gt;"Local",0.25,IF(AM43="y",1,""))</f>
        <v>1</v>
      </c>
      <c r="AS43" s="93" t="str">
        <f>IF(FutureTrunkParks6[[#This Row],[Hierarchy/Name]]&lt;&gt;"Local",0.25,IF(AN43="y",1,""))</f>
        <v/>
      </c>
      <c r="AT43" s="93" t="str">
        <f>IF(FutureTrunkParks6[[#This Row],[Hierarchy/Name]]&lt;&gt;"Local",0.25,IF(AO43="y",1,""))</f>
        <v/>
      </c>
      <c r="AU43" s="93" t="str">
        <f>IF(FutureTrunkParks6[[#This Row],[Hierarchy/Name]]&lt;&gt;"Local",0.25,IF(AP43="y",1,""))</f>
        <v/>
      </c>
      <c r="AV43" s="95">
        <f t="shared" si="6"/>
        <v>1</v>
      </c>
      <c r="AW43" s="64"/>
      <c r="AX43" s="268">
        <f t="shared" si="7"/>
        <v>9800247</v>
      </c>
      <c r="AY43" s="264" t="str">
        <f t="shared" si="8"/>
        <v/>
      </c>
      <c r="AZ43" s="264" t="str">
        <f t="shared" si="9"/>
        <v/>
      </c>
      <c r="BA43" s="269" t="str">
        <f t="shared" si="10"/>
        <v/>
      </c>
      <c r="BB43" s="253">
        <f t="shared" si="11"/>
        <v>9800247</v>
      </c>
    </row>
    <row r="44" spans="1:54" s="163" customFormat="1">
      <c r="A44" s="156"/>
      <c r="B44" s="386" t="s">
        <v>4914</v>
      </c>
      <c r="C44" s="387" t="s">
        <v>4915</v>
      </c>
      <c r="D44" s="387" t="s">
        <v>106</v>
      </c>
      <c r="E44" s="387" t="s">
        <v>107</v>
      </c>
      <c r="F44" s="387" t="s">
        <v>4875</v>
      </c>
      <c r="G44" s="388" t="str" cm="1">
        <f t="array" ref="G44">_xlfn.IFS(MID(C44,5,1)="U",MID(C44,5,2),LEN(C44)&gt;10,MID(C44,5,3)&amp;"-"&amp;LEFT(D44,1),LEN(C44)&lt;=10,MID(C44,5,2)&amp;"-"&amp;LEFT(D44,1))</f>
        <v>A8-D</v>
      </c>
      <c r="H44" s="389">
        <f>IFERROR(INDEX(LGIP1b_Park_UnitRates[],MATCH(G44,LGIP1b_Park_UnitRates[LGIP Code],0),3),"")</f>
        <v>30000</v>
      </c>
      <c r="I44" s="295">
        <f>IFERROR(MIN(J44/H44,INDEX(LGIP1b_Park_UnitRates[],MATCH(FutureTrunkParks6[[#This Row],[LGIP Code (*)]], LGIP1b_Park_UnitRates[LGIP Code], 0),4)),1)</f>
        <v>6.6666666666666666E-2</v>
      </c>
      <c r="J44" s="390">
        <v>2000</v>
      </c>
      <c r="K44" s="391">
        <f t="shared" si="12"/>
        <v>2000</v>
      </c>
      <c r="L44" s="392">
        <v>4000000</v>
      </c>
      <c r="M44" s="393" t="str">
        <f>_xlfn.XLOOKUP(FutureTrunkParks6[[#This Row],[LGIP Code (*)]],LGIP1b_Parks_UnitRates_Summary[LGIP Code],LGIP1b_Parks_UnitRates_Summary[Stages],,0)</f>
        <v>A</v>
      </c>
      <c r="N44" s="393" t="str">
        <f>_xlfn.XLOOKUP(FutureTrunkParks6[[#This Row],[LGIP Code (*)]],LGIP1b_Parks_UnitRates_Summary[LGIP Code],LGIP1b_Parks_UnitRates_Summary[Costing Code],,0)</f>
        <v>A8-D-A</v>
      </c>
      <c r="O44" s="393">
        <f>_xlfn.XLOOKUP(FutureTrunkParks6[[#This Row],[Costing Code]],LGIP1b_Parks_UnitRates_Summary[Costing Code],LGIP1b_Parks_UnitRates_Summary[Scaled component],,0)</f>
        <v>175604.20030999999</v>
      </c>
      <c r="P44" s="393">
        <f>FutureTrunkParks6[[#This Row],[Unit Rate (Scale)]]*FutureTrunkParks6[[#This Row],[Scaling factor (*)]]</f>
        <v>11706.946687333333</v>
      </c>
      <c r="Q44" s="393">
        <f>_xlfn.XLOOKUP(FutureTrunkParks6[[#This Row],[Costing Code]],LGIP1b_Parks_UnitRates_Summary[Costing Code],LGIP1b_Parks_UnitRates_Summary[Not scaled component],,0)</f>
        <v>46471.004139999997</v>
      </c>
      <c r="R44" s="394">
        <f>_xlfn.XLOOKUP(FutureTrunkParks6[[#This Row],[Costing Code]],LGIP1b_Parks_UnitRates_Summary[Costing Code],LGIP1b_Parks_UnitRates_Summary[Preliminary Scale],,0)</f>
        <v>0.23125000000000001</v>
      </c>
      <c r="S44" s="393">
        <f>((FutureTrunkParks6[[#This Row],[Costs with Scaling Factor Applied]]+FutureTrunkParks6[[#This Row],[Unit Rate (No Scale)]])*FutureTrunkParks6[[#This Row],[Preliminary Scale %]])</f>
        <v>13453.651128820835</v>
      </c>
      <c r="T44" s="393">
        <f>_xlfn.XLOOKUP(FutureTrunkParks6[[#This Row],[Costing Code]],LGIP1b_Parks_UnitRates_Summary[Costing Code],LGIP1b_Parks_UnitRates_Summary[Preliminary No Scale],,0)</f>
        <v>7500</v>
      </c>
      <c r="U44" s="395">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79132</v>
      </c>
      <c r="V44" s="387">
        <v>2021</v>
      </c>
      <c r="W44" s="387">
        <v>1</v>
      </c>
      <c r="X44" s="393">
        <f>ROUND(FutureTrunkParks6[[#This Row],[Direct Construction Cost]]*23%,0)</f>
        <v>18200</v>
      </c>
      <c r="Y44" s="396">
        <f t="shared" si="0"/>
        <v>7.4999999999999997E-2</v>
      </c>
      <c r="Z44" s="397">
        <f>ROUND((FutureTrunkParks6[[#This Row],[Direct Construction Cost]]+FutureTrunkParks6[[#This Row],[Project Owners Cost (23% Direct Construction Cost)($)]])*FutureTrunkParks6[[#This Row],[Multiplier]]*FutureTrunkParks6[[#This Row],[Construction Contingency Rate %]],0)</f>
        <v>7300</v>
      </c>
      <c r="AA44" s="398">
        <f>ROUND(FutureTrunkParks6[[#This Row],[Direct Construction Cost]]+FutureTrunkParks6[[#This Row],[Project Owners Cost (23% Direct Construction Cost)($)]]+FutureTrunkParks6[[#This Row],[Construction Contingency Cost ($)]],0)</f>
        <v>104632</v>
      </c>
      <c r="AB44" s="399">
        <v>2024</v>
      </c>
      <c r="AC44" s="400">
        <f t="shared" si="1"/>
        <v>2.0111853187589457E-2</v>
      </c>
      <c r="AD44" s="400">
        <f t="shared" si="2"/>
        <v>1.8204777291069174E-2</v>
      </c>
      <c r="AE44" s="401">
        <f>VLOOKUP(FutureTrunkParks6[[#This Row],[Service Catchment]],'Catchment Demand - Parks'!$C$8:$M$11,11)</f>
        <v>0.23553359173481525</v>
      </c>
      <c r="AF44" s="401">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44" s="401">
        <f>IF(AND(FutureTrunkParks6[[#This Row],[Spare Capacity (%)]]&gt;30%,FutureTrunkParks6[[#This Row],[Share of the total Cost with the same year of provision %]]&gt;20%),1-FutureTrunkParks6[[#This Row],[Spare Capacity (%)]],1)</f>
        <v>1</v>
      </c>
      <c r="AH44" s="401">
        <f>IF(FutureTrunkParks6[[#This Row],[Terminal Value Analysis]]&lt;0,0,FutureTrunkParks6[[#This Row],[Terminal Value Analysis]])</f>
        <v>1</v>
      </c>
      <c r="AI44" s="402">
        <f t="shared" si="3"/>
        <v>4104632</v>
      </c>
      <c r="AJ44" s="403">
        <f t="shared" si="4"/>
        <v>4356680</v>
      </c>
      <c r="AK44" s="404">
        <f t="shared" si="5"/>
        <v>3667286</v>
      </c>
      <c r="AL44" s="405">
        <f>ROUND(FutureTrunkParks6[[#This Row],[Net Present Value of Establishment Cost]]*FutureTrunkParks6[[#This Row],[Terminal Value Adjustment (%)]],0)</f>
        <v>3667286</v>
      </c>
      <c r="AM44" s="271" t="str" cm="1">
        <f t="array" ref="AM44">_xlfn.IFS(FutureTrunkParks6[[#This Row],[Hierarchy/Name]]&lt;&gt;"Local","y",AM$12=FutureTrunkParks6[[#This Row],[Service Catchment]], "y", FutureTrunkParks6[[#This Row],[Hierarchy/Name]]="Local", "")</f>
        <v>y</v>
      </c>
      <c r="AN44" s="271" t="str" cm="1">
        <f t="array" ref="AN44">_xlfn.IFS(FutureTrunkParks6[[#This Row],[Hierarchy/Name]]&lt;&gt;"Local","y",AN$12=FutureTrunkParks6[[#This Row],[Service Catchment]], "y", FutureTrunkParks6[[#This Row],[Hierarchy/Name]]="Local", "")</f>
        <v>y</v>
      </c>
      <c r="AO44" s="271" t="str" cm="1">
        <f t="array" ref="AO44">_xlfn.IFS(FutureTrunkParks6[[#This Row],[Hierarchy/Name]]&lt;&gt;"Local","y",AO$12=FutureTrunkParks6[[#This Row],[Service Catchment]], "y", FutureTrunkParks6[[#This Row],[Hierarchy/Name]]="Local", "")</f>
        <v>y</v>
      </c>
      <c r="AP44" s="271" t="str" cm="1">
        <f t="array" ref="AP44">_xlfn.IFS(FutureTrunkParks6[[#This Row],[Hierarchy/Name]]&lt;&gt;"Local","y",AP$12=FutureTrunkParks6[[#This Row],[Service Catchment]], "y", FutureTrunkParks6[[#This Row],[Hierarchy/Name]]="Local", "")</f>
        <v>y</v>
      </c>
      <c r="AQ44" s="406"/>
      <c r="AR44" s="93">
        <f>IF(FutureTrunkParks6[[#This Row],[Hierarchy/Name]]&lt;&gt;"Local",0.25,IF(AM44="y",1,""))</f>
        <v>0.25</v>
      </c>
      <c r="AS44" s="93">
        <f>IF(FutureTrunkParks6[[#This Row],[Hierarchy/Name]]&lt;&gt;"Local",0.25,IF(AN44="y",1,""))</f>
        <v>0.25</v>
      </c>
      <c r="AT44" s="93">
        <f>IF(FutureTrunkParks6[[#This Row],[Hierarchy/Name]]&lt;&gt;"Local",0.25,IF(AO44="y",1,""))</f>
        <v>0.25</v>
      </c>
      <c r="AU44" s="93">
        <f>IF(FutureTrunkParks6[[#This Row],[Hierarchy/Name]]&lt;&gt;"Local",0.25,IF(AP44="y",1,""))</f>
        <v>0.25</v>
      </c>
      <c r="AV44" s="407">
        <f t="shared" si="6"/>
        <v>1</v>
      </c>
      <c r="AW44" s="406"/>
      <c r="AX44" s="408">
        <f t="shared" si="7"/>
        <v>916821.5</v>
      </c>
      <c r="AY44" s="409">
        <f t="shared" si="8"/>
        <v>916821.5</v>
      </c>
      <c r="AZ44" s="409">
        <f t="shared" si="9"/>
        <v>916821.5</v>
      </c>
      <c r="BA44" s="410">
        <f t="shared" si="10"/>
        <v>916821.5</v>
      </c>
      <c r="BB44" s="411">
        <f t="shared" si="11"/>
        <v>3667286</v>
      </c>
    </row>
    <row r="45" spans="1:54">
      <c r="A45" s="50"/>
      <c r="B45" s="210" t="s">
        <v>4912</v>
      </c>
      <c r="C45" s="211" t="s">
        <v>4916</v>
      </c>
      <c r="D45" s="211" t="s">
        <v>101</v>
      </c>
      <c r="E45" s="211" t="s">
        <v>107</v>
      </c>
      <c r="F45" s="211" t="s">
        <v>4917</v>
      </c>
      <c r="G45" s="186" t="str" cm="1">
        <f t="array" ref="G45">_xlfn.IFS(MID(C45,5,1)="U",MID(C45,5,2),LEN(C45)&gt;10,MID(C45,5,3)&amp;"-"&amp;LEFT(D45,1),LEN(C45)&lt;=10,MID(C45,5,2)&amp;"-"&amp;LEFT(D45,1))</f>
        <v>A8-M</v>
      </c>
      <c r="H45" s="187">
        <f>IFERROR(INDEX(LGIP1b_Park_UnitRates[],MATCH(G45,LGIP1b_Park_UnitRates[LGIP Code],0),3),"")</f>
        <v>30000</v>
      </c>
      <c r="I45" s="295">
        <f>IFERROR(MIN(J45/H45,INDEX(LGIP1b_Park_UnitRates[],MATCH(FutureTrunkParks6[[#This Row],[LGIP Code (*)]], LGIP1b_Park_UnitRates[LGIP Code], 0),4)),1)</f>
        <v>0.8666666666666667</v>
      </c>
      <c r="J45" s="215">
        <v>26000</v>
      </c>
      <c r="K45" s="85">
        <f t="shared" si="12"/>
        <v>1000</v>
      </c>
      <c r="L45" s="216">
        <v>26000000</v>
      </c>
      <c r="M45" s="221" t="str">
        <f>_xlfn.XLOOKUP(FutureTrunkParks6[[#This Row],[LGIP Code (*)]],LGIP1b_Parks_UnitRates_Summary[LGIP Code],LGIP1b_Parks_UnitRates_Summary[Stages],,0)</f>
        <v>A&amp;B</v>
      </c>
      <c r="N45" s="221" t="str">
        <f>_xlfn.XLOOKUP(FutureTrunkParks6[[#This Row],[LGIP Code (*)]],LGIP1b_Parks_UnitRates_Summary[LGIP Code],LGIP1b_Parks_UnitRates_Summary[Costing Code],,0)</f>
        <v>A8-M-A&amp;B</v>
      </c>
      <c r="O45" s="221">
        <f>_xlfn.XLOOKUP(FutureTrunkParks6[[#This Row],[Costing Code]],LGIP1b_Parks_UnitRates_Summary[Costing Code],LGIP1b_Parks_UnitRates_Summary[Scaled component],,0)</f>
        <v>753032.14269090316</v>
      </c>
      <c r="P45" s="221">
        <f>FutureTrunkParks6[[#This Row],[Unit Rate (Scale)]]*FutureTrunkParks6[[#This Row],[Scaling factor (*)]]</f>
        <v>652627.85699878272</v>
      </c>
      <c r="Q45" s="221">
        <f>_xlfn.XLOOKUP(FutureTrunkParks6[[#This Row],[Costing Code]],LGIP1b_Parks_UnitRates_Summary[Costing Code],LGIP1b_Parks_UnitRates_Summary[Not scaled component],,0)</f>
        <v>701304.17627599998</v>
      </c>
      <c r="R45" s="223">
        <f>_xlfn.XLOOKUP(FutureTrunkParks6[[#This Row],[Costing Code]],LGIP1b_Parks_UnitRates_Summary[Costing Code],LGIP1b_Parks_UnitRates_Summary[Preliminary Scale],,0)</f>
        <v>0.23125000000000001</v>
      </c>
      <c r="S45" s="221">
        <f>((FutureTrunkParks6[[#This Row],[Costs with Scaling Factor Applied]]+FutureTrunkParks6[[#This Row],[Unit Rate (No Scale)]])*FutureTrunkParks6[[#This Row],[Preliminary Scale %]])</f>
        <v>313096.78269479354</v>
      </c>
      <c r="T45" s="221">
        <f>_xlfn.XLOOKUP(FutureTrunkParks6[[#This Row],[Costing Code]],LGIP1b_Parks_UnitRates_Summary[Costing Code],LGIP1b_Parks_UnitRates_Summary[Preliminary No Scale],,0)</f>
        <v>7500</v>
      </c>
      <c r="U4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1674529</v>
      </c>
      <c r="V45" s="211">
        <v>2021</v>
      </c>
      <c r="W45" s="211">
        <v>1</v>
      </c>
      <c r="X45" s="221">
        <f>ROUND(FutureTrunkParks6[[#This Row],[Direct Construction Cost]]*23%,0)</f>
        <v>385142</v>
      </c>
      <c r="Y45" s="294">
        <f t="shared" si="0"/>
        <v>7.4999999999999997E-2</v>
      </c>
      <c r="Z45" s="194">
        <f>ROUND((FutureTrunkParks6[[#This Row],[Direct Construction Cost]]+FutureTrunkParks6[[#This Row],[Project Owners Cost (23% Direct Construction Cost)($)]])*FutureTrunkParks6[[#This Row],[Multiplier]]*FutureTrunkParks6[[#This Row],[Construction Contingency Rate %]],0)</f>
        <v>154475</v>
      </c>
      <c r="AA45" s="195">
        <f>ROUND(FutureTrunkParks6[[#This Row],[Direct Construction Cost]]+FutureTrunkParks6[[#This Row],[Project Owners Cost (23% Direct Construction Cost)($)]]+FutureTrunkParks6[[#This Row],[Construction Contingency Cost ($)]],0)</f>
        <v>2214146</v>
      </c>
      <c r="AB45" s="219">
        <v>2024</v>
      </c>
      <c r="AC45" s="196">
        <f t="shared" si="1"/>
        <v>2.0111853187589457E-2</v>
      </c>
      <c r="AD45" s="196">
        <f t="shared" si="2"/>
        <v>1.8204777291069174E-2</v>
      </c>
      <c r="AE45" s="274">
        <f>VLOOKUP(FutureTrunkParks6[[#This Row],[Service Catchment]],'Catchment Demand - Parks'!$C$8:$M$11,11)</f>
        <v>0.23553359173481525</v>
      </c>
      <c r="AF4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45" s="274">
        <f>IF(AND(FutureTrunkParks6[[#This Row],[Spare Capacity (%)]]&gt;30%,FutureTrunkParks6[[#This Row],[Share of the total Cost with the same year of provision %]]&gt;20%),1-FutureTrunkParks6[[#This Row],[Spare Capacity (%)]],1)</f>
        <v>1</v>
      </c>
      <c r="AH45" s="274">
        <f>IF(FutureTrunkParks6[[#This Row],[Terminal Value Analysis]]&lt;0,0,FutureTrunkParks6[[#This Row],[Terminal Value Analysis]])</f>
        <v>1</v>
      </c>
      <c r="AI45" s="198">
        <f t="shared" si="3"/>
        <v>28214146</v>
      </c>
      <c r="AJ45" s="200">
        <f t="shared" si="4"/>
        <v>29937771</v>
      </c>
      <c r="AK45" s="202">
        <f t="shared" si="5"/>
        <v>25200465</v>
      </c>
      <c r="AL45" s="276">
        <f>ROUND(FutureTrunkParks6[[#This Row],[Net Present Value of Establishment Cost]]*FutureTrunkParks6[[#This Row],[Terminal Value Adjustment (%)]],0)</f>
        <v>25200465</v>
      </c>
      <c r="AM45" s="271" t="str" cm="1">
        <f t="array" ref="AM45">_xlfn.IFS(FutureTrunkParks6[[#This Row],[Hierarchy/Name]]&lt;&gt;"Local","y",AM$12=FutureTrunkParks6[[#This Row],[Service Catchment]], "y", FutureTrunkParks6[[#This Row],[Hierarchy/Name]]="Local", "")</f>
        <v>y</v>
      </c>
      <c r="AN45" s="271" t="str" cm="1">
        <f t="array" ref="AN45">_xlfn.IFS(FutureTrunkParks6[[#This Row],[Hierarchy/Name]]&lt;&gt;"Local","y",AN$12=FutureTrunkParks6[[#This Row],[Service Catchment]], "y", FutureTrunkParks6[[#This Row],[Hierarchy/Name]]="Local", "")</f>
        <v>y</v>
      </c>
      <c r="AO45" s="271" t="str" cm="1">
        <f t="array" ref="AO45">_xlfn.IFS(FutureTrunkParks6[[#This Row],[Hierarchy/Name]]&lt;&gt;"Local","y",AO$12=FutureTrunkParks6[[#This Row],[Service Catchment]], "y", FutureTrunkParks6[[#This Row],[Hierarchy/Name]]="Local", "")</f>
        <v>y</v>
      </c>
      <c r="AP45" s="271" t="str" cm="1">
        <f t="array" ref="AP45">_xlfn.IFS(FutureTrunkParks6[[#This Row],[Hierarchy/Name]]&lt;&gt;"Local","y",AP$12=FutureTrunkParks6[[#This Row],[Service Catchment]], "y", FutureTrunkParks6[[#This Row],[Hierarchy/Name]]="Local", "")</f>
        <v>y</v>
      </c>
      <c r="AQ45" s="64"/>
      <c r="AR45" s="93">
        <f>IF(FutureTrunkParks6[[#This Row],[Hierarchy/Name]]&lt;&gt;"Local",0.25,IF(AM45="y",1,""))</f>
        <v>0.25</v>
      </c>
      <c r="AS45" s="93">
        <f>IF(FutureTrunkParks6[[#This Row],[Hierarchy/Name]]&lt;&gt;"Local",0.25,IF(AN45="y",1,""))</f>
        <v>0.25</v>
      </c>
      <c r="AT45" s="93">
        <f>IF(FutureTrunkParks6[[#This Row],[Hierarchy/Name]]&lt;&gt;"Local",0.25,IF(AO45="y",1,""))</f>
        <v>0.25</v>
      </c>
      <c r="AU45" s="93">
        <f>IF(FutureTrunkParks6[[#This Row],[Hierarchy/Name]]&lt;&gt;"Local",0.25,IF(AP45="y",1,""))</f>
        <v>0.25</v>
      </c>
      <c r="AV45" s="95">
        <f t="shared" si="6"/>
        <v>1</v>
      </c>
      <c r="AW45" s="64"/>
      <c r="AX45" s="268">
        <f t="shared" si="7"/>
        <v>6300116.25</v>
      </c>
      <c r="AY45" s="264">
        <f t="shared" si="8"/>
        <v>6300116.25</v>
      </c>
      <c r="AZ45" s="264">
        <f t="shared" si="9"/>
        <v>6300116.25</v>
      </c>
      <c r="BA45" s="269">
        <f t="shared" si="10"/>
        <v>6300116.25</v>
      </c>
      <c r="BB45" s="253">
        <f t="shared" si="11"/>
        <v>25200465</v>
      </c>
    </row>
    <row r="46" spans="1:54">
      <c r="A46" s="50"/>
      <c r="B46" s="210" t="s">
        <v>4918</v>
      </c>
      <c r="C46" s="211" t="s">
        <v>4919</v>
      </c>
      <c r="D46" s="211" t="s">
        <v>106</v>
      </c>
      <c r="E46" s="211" t="s">
        <v>107</v>
      </c>
      <c r="F46" s="211" t="s">
        <v>4884</v>
      </c>
      <c r="G46" s="186" t="str" cm="1">
        <f t="array" ref="G46">_xlfn.IFS(MID(C46,5,1)="U",MID(C46,5,2),LEN(C46)&gt;10,MID(C46,5,3)&amp;"-"&amp;LEFT(D46,1),LEN(C46)&lt;=10,MID(C46,5,2)&amp;"-"&amp;LEFT(D46,1))</f>
        <v>E11-D</v>
      </c>
      <c r="H46" s="187">
        <f>IFERROR(INDEX(LGIP1b_Park_UnitRates[],MATCH(G46,LGIP1b_Park_UnitRates[LGIP Code],0),3),"")</f>
        <v>20000</v>
      </c>
      <c r="I46" s="295">
        <f>IFERROR(MIN(J46/H46,INDEX(LGIP1b_Park_UnitRates[],MATCH(FutureTrunkParks6[[#This Row],[LGIP Code (*)]], LGIP1b_Park_UnitRates[LGIP Code], 0),4)),1)</f>
        <v>0.5</v>
      </c>
      <c r="J46" s="215">
        <v>10000</v>
      </c>
      <c r="K46" s="85">
        <f t="shared" si="12"/>
        <v>0</v>
      </c>
      <c r="L46" s="216">
        <v>0</v>
      </c>
      <c r="M46" s="221" t="str">
        <f>_xlfn.XLOOKUP(FutureTrunkParks6[[#This Row],[LGIP Code (*)]],LGIP1b_Parks_UnitRates_Summary[LGIP Code],LGIP1b_Parks_UnitRates_Summary[Stages],,0)</f>
        <v>B&amp;C</v>
      </c>
      <c r="N46" s="221" t="str">
        <f>_xlfn.XLOOKUP(FutureTrunkParks6[[#This Row],[LGIP Code (*)]],LGIP1b_Parks_UnitRates_Summary[LGIP Code],LGIP1b_Parks_UnitRates_Summary[Costing Code],,0)</f>
        <v>E11-D-B&amp;C</v>
      </c>
      <c r="O46" s="221">
        <f>_xlfn.XLOOKUP(FutureTrunkParks6[[#This Row],[Costing Code]],LGIP1b_Parks_UnitRates_Summary[Costing Code],LGIP1b_Parks_UnitRates_Summary[Scaled component],,0)</f>
        <v>625485.02040532418</v>
      </c>
      <c r="P46" s="221">
        <f>FutureTrunkParks6[[#This Row],[Unit Rate (Scale)]]*FutureTrunkParks6[[#This Row],[Scaling factor (*)]]</f>
        <v>312742.51020266209</v>
      </c>
      <c r="Q46" s="221">
        <f>_xlfn.XLOOKUP(FutureTrunkParks6[[#This Row],[Costing Code]],LGIP1b_Parks_UnitRates_Summary[Costing Code],LGIP1b_Parks_UnitRates_Summary[Not scaled component],,0)</f>
        <v>2140429.7431805041</v>
      </c>
      <c r="R46" s="223">
        <f>_xlfn.XLOOKUP(FutureTrunkParks6[[#This Row],[Costing Code]],LGIP1b_Parks_UnitRates_Summary[Costing Code],LGIP1b_Parks_UnitRates_Summary[Preliminary Scale],,0)</f>
        <v>0.23125000000000001</v>
      </c>
      <c r="S46" s="221">
        <f>((FutureTrunkParks6[[#This Row],[Costs with Scaling Factor Applied]]+FutureTrunkParks6[[#This Row],[Unit Rate (No Scale)]])*FutureTrunkParks6[[#This Row],[Preliminary Scale %]])</f>
        <v>567296.08359485725</v>
      </c>
      <c r="T46" s="221">
        <f>_xlfn.XLOOKUP(FutureTrunkParks6[[#This Row],[Costing Code]],LGIP1b_Parks_UnitRates_Summary[Costing Code],LGIP1b_Parks_UnitRates_Summary[Preliminary No Scale],,0)</f>
        <v>7500</v>
      </c>
      <c r="U4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3027968</v>
      </c>
      <c r="V46" s="211">
        <v>2021</v>
      </c>
      <c r="W46" s="211">
        <v>1</v>
      </c>
      <c r="X46" s="221">
        <f>ROUND(FutureTrunkParks6[[#This Row],[Direct Construction Cost]]*23%,0)</f>
        <v>696433</v>
      </c>
      <c r="Y46" s="294">
        <f t="shared" si="0"/>
        <v>0.2</v>
      </c>
      <c r="Z46" s="194">
        <f>ROUND((FutureTrunkParks6[[#This Row],[Direct Construction Cost]]+FutureTrunkParks6[[#This Row],[Project Owners Cost (23% Direct Construction Cost)($)]])*FutureTrunkParks6[[#This Row],[Multiplier]]*FutureTrunkParks6[[#This Row],[Construction Contingency Rate %]],0)</f>
        <v>744880</v>
      </c>
      <c r="AA46" s="195">
        <f>ROUND(FutureTrunkParks6[[#This Row],[Direct Construction Cost]]+FutureTrunkParks6[[#This Row],[Project Owners Cost (23% Direct Construction Cost)($)]]+FutureTrunkParks6[[#This Row],[Construction Contingency Cost ($)]],0)</f>
        <v>4469281</v>
      </c>
      <c r="AB46" s="219">
        <v>2034</v>
      </c>
      <c r="AC46" s="196">
        <f t="shared" si="1"/>
        <v>2.0111853187589457E-2</v>
      </c>
      <c r="AD46" s="196">
        <f t="shared" si="2"/>
        <v>1.8204777291069174E-2</v>
      </c>
      <c r="AE46" s="274">
        <f>VLOOKUP(FutureTrunkParks6[[#This Row],[Service Catchment]],'Catchment Demand - Parks'!$C$8:$M$11,11)</f>
        <v>0.23553359173481525</v>
      </c>
      <c r="AF4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4.0718489933717489E-2</v>
      </c>
      <c r="AG46" s="274">
        <f>IF(AND(FutureTrunkParks6[[#This Row],[Spare Capacity (%)]]&gt;30%,FutureTrunkParks6[[#This Row],[Share of the total Cost with the same year of provision %]]&gt;20%),1-FutureTrunkParks6[[#This Row],[Spare Capacity (%)]],1)</f>
        <v>1</v>
      </c>
      <c r="AH46" s="274">
        <f>IF(FutureTrunkParks6[[#This Row],[Terminal Value Analysis]]&lt;0,0,FutureTrunkParks6[[#This Row],[Terminal Value Analysis]])</f>
        <v>1</v>
      </c>
      <c r="AI46" s="198">
        <f t="shared" si="3"/>
        <v>4469281</v>
      </c>
      <c r="AJ46" s="200">
        <f t="shared" si="4"/>
        <v>5650597</v>
      </c>
      <c r="AK46" s="202">
        <f t="shared" si="5"/>
        <v>2678636</v>
      </c>
      <c r="AL46" s="276">
        <f>ROUND(FutureTrunkParks6[[#This Row],[Net Present Value of Establishment Cost]]*FutureTrunkParks6[[#This Row],[Terminal Value Adjustment (%)]],0)</f>
        <v>2678636</v>
      </c>
      <c r="AM46" s="271" t="str" cm="1">
        <f t="array" ref="AM46">_xlfn.IFS(FutureTrunkParks6[[#This Row],[Hierarchy/Name]]&lt;&gt;"Local","y",AM$12=FutureTrunkParks6[[#This Row],[Service Catchment]], "y", FutureTrunkParks6[[#This Row],[Hierarchy/Name]]="Local", "")</f>
        <v>y</v>
      </c>
      <c r="AN46" s="271" t="str" cm="1">
        <f t="array" ref="AN46">_xlfn.IFS(FutureTrunkParks6[[#This Row],[Hierarchy/Name]]&lt;&gt;"Local","y",AN$12=FutureTrunkParks6[[#This Row],[Service Catchment]], "y", FutureTrunkParks6[[#This Row],[Hierarchy/Name]]="Local", "")</f>
        <v>y</v>
      </c>
      <c r="AO46" s="271" t="str" cm="1">
        <f t="array" ref="AO46">_xlfn.IFS(FutureTrunkParks6[[#This Row],[Hierarchy/Name]]&lt;&gt;"Local","y",AO$12=FutureTrunkParks6[[#This Row],[Service Catchment]], "y", FutureTrunkParks6[[#This Row],[Hierarchy/Name]]="Local", "")</f>
        <v>y</v>
      </c>
      <c r="AP46" s="271" t="str" cm="1">
        <f t="array" ref="AP46">_xlfn.IFS(FutureTrunkParks6[[#This Row],[Hierarchy/Name]]&lt;&gt;"Local","y",AP$12=FutureTrunkParks6[[#This Row],[Service Catchment]], "y", FutureTrunkParks6[[#This Row],[Hierarchy/Name]]="Local", "")</f>
        <v>y</v>
      </c>
      <c r="AQ46" s="64"/>
      <c r="AR46" s="93">
        <f>IF(FutureTrunkParks6[[#This Row],[Hierarchy/Name]]&lt;&gt;"Local",0.25,IF(AM46="y",1,""))</f>
        <v>0.25</v>
      </c>
      <c r="AS46" s="93">
        <f>IF(FutureTrunkParks6[[#This Row],[Hierarchy/Name]]&lt;&gt;"Local",0.25,IF(AN46="y",1,""))</f>
        <v>0.25</v>
      </c>
      <c r="AT46" s="93">
        <f>IF(FutureTrunkParks6[[#This Row],[Hierarchy/Name]]&lt;&gt;"Local",0.25,IF(AO46="y",1,""))</f>
        <v>0.25</v>
      </c>
      <c r="AU46" s="93">
        <f>IF(FutureTrunkParks6[[#This Row],[Hierarchy/Name]]&lt;&gt;"Local",0.25,IF(AP46="y",1,""))</f>
        <v>0.25</v>
      </c>
      <c r="AV46" s="95">
        <f t="shared" si="6"/>
        <v>1</v>
      </c>
      <c r="AW46" s="64"/>
      <c r="AX46" s="268">
        <f t="shared" si="7"/>
        <v>669659</v>
      </c>
      <c r="AY46" s="264">
        <f t="shared" si="8"/>
        <v>669659</v>
      </c>
      <c r="AZ46" s="264">
        <f t="shared" si="9"/>
        <v>669659</v>
      </c>
      <c r="BA46" s="269">
        <f t="shared" si="10"/>
        <v>669659</v>
      </c>
      <c r="BB46" s="253">
        <f t="shared" si="11"/>
        <v>2678636</v>
      </c>
    </row>
    <row r="47" spans="1:54">
      <c r="A47" s="50"/>
      <c r="B47" s="210" t="s">
        <v>4918</v>
      </c>
      <c r="C47" s="211" t="s">
        <v>4920</v>
      </c>
      <c r="D47" s="211" t="s">
        <v>106</v>
      </c>
      <c r="E47" s="211" t="s">
        <v>107</v>
      </c>
      <c r="F47" s="211" t="s">
        <v>4889</v>
      </c>
      <c r="G47" s="186" t="str" cm="1">
        <f t="array" ref="G47">_xlfn.IFS(MID(C47,5,1)="U",MID(C47,5,2),LEN(C47)&gt;10,MID(C47,5,3)&amp;"-"&amp;LEFT(D47,1),LEN(C47)&lt;=10,MID(C47,5,2)&amp;"-"&amp;LEFT(D47,1))</f>
        <v>E12-D</v>
      </c>
      <c r="H47" s="187">
        <f>IFERROR(INDEX(LGIP1b_Park_UnitRates[],MATCH(G47,LGIP1b_Park_UnitRates[LGIP Code],0),3),"")</f>
        <v>30000</v>
      </c>
      <c r="I47" s="295">
        <f>IFERROR(MIN(J47/H47,INDEX(LGIP1b_Park_UnitRates[],MATCH(FutureTrunkParks6[[#This Row],[LGIP Code (*)]], LGIP1b_Park_UnitRates[LGIP Code], 0),4)),1)</f>
        <v>2</v>
      </c>
      <c r="J47" s="215">
        <v>225420</v>
      </c>
      <c r="K47" s="85">
        <f t="shared" si="12"/>
        <v>0</v>
      </c>
      <c r="L47" s="216">
        <v>0</v>
      </c>
      <c r="M47" s="221" t="str">
        <f>_xlfn.XLOOKUP(FutureTrunkParks6[[#This Row],[LGIP Code (*)]],LGIP1b_Parks_UnitRates_Summary[LGIP Code],LGIP1b_Parks_UnitRates_Summary[Stages],,0)</f>
        <v>B&amp;C</v>
      </c>
      <c r="N47" s="221" t="str">
        <f>_xlfn.XLOOKUP(FutureTrunkParks6[[#This Row],[LGIP Code (*)]],LGIP1b_Parks_UnitRates_Summary[LGIP Code],LGIP1b_Parks_UnitRates_Summary[Costing Code],,0)</f>
        <v>E12-D-B&amp;C</v>
      </c>
      <c r="O47" s="221">
        <f>_xlfn.XLOOKUP(FutureTrunkParks6[[#This Row],[Costing Code]],LGIP1b_Parks_UnitRates_Summary[Costing Code],LGIP1b_Parks_UnitRates_Summary[Scaled component],,0)</f>
        <v>426148.28061473684</v>
      </c>
      <c r="P47" s="221">
        <f>FutureTrunkParks6[[#This Row],[Unit Rate (Scale)]]*FutureTrunkParks6[[#This Row],[Scaling factor (*)]]</f>
        <v>852296.56122947368</v>
      </c>
      <c r="Q47" s="221">
        <f>_xlfn.XLOOKUP(FutureTrunkParks6[[#This Row],[Costing Code]],LGIP1b_Parks_UnitRates_Summary[Costing Code],LGIP1b_Parks_UnitRates_Summary[Not scaled component],,0)</f>
        <v>729086.20583200001</v>
      </c>
      <c r="R47" s="223">
        <f>_xlfn.XLOOKUP(FutureTrunkParks6[[#This Row],[Costing Code]],LGIP1b_Parks_UnitRates_Summary[Costing Code],LGIP1b_Parks_UnitRates_Summary[Preliminary Scale],,0)</f>
        <v>0.23125000000000001</v>
      </c>
      <c r="S47" s="221">
        <f>((FutureTrunkParks6[[#This Row],[Costs with Scaling Factor Applied]]+FutureTrunkParks6[[#This Row],[Unit Rate (No Scale)]])*FutureTrunkParks6[[#This Row],[Preliminary Scale %]])</f>
        <v>365694.76488296583</v>
      </c>
      <c r="T47" s="221">
        <f>_xlfn.XLOOKUP(FutureTrunkParks6[[#This Row],[Costing Code]],LGIP1b_Parks_UnitRates_Summary[Costing Code],LGIP1b_Parks_UnitRates_Summary[Preliminary No Scale],,0)</f>
        <v>7500</v>
      </c>
      <c r="U4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1954578</v>
      </c>
      <c r="V47" s="211">
        <v>2021</v>
      </c>
      <c r="W47" s="211">
        <v>1</v>
      </c>
      <c r="X47" s="221">
        <f>ROUND(FutureTrunkParks6[[#This Row],[Direct Construction Cost]]*23%,0)</f>
        <v>449553</v>
      </c>
      <c r="Y47" s="294">
        <f t="shared" si="0"/>
        <v>0.2</v>
      </c>
      <c r="Z47" s="194">
        <f>ROUND((FutureTrunkParks6[[#This Row],[Direct Construction Cost]]+FutureTrunkParks6[[#This Row],[Project Owners Cost (23% Direct Construction Cost)($)]])*FutureTrunkParks6[[#This Row],[Multiplier]]*FutureTrunkParks6[[#This Row],[Construction Contingency Rate %]],0)</f>
        <v>480826</v>
      </c>
      <c r="AA47" s="195">
        <f>ROUND(FutureTrunkParks6[[#This Row],[Direct Construction Cost]]+FutureTrunkParks6[[#This Row],[Project Owners Cost (23% Direct Construction Cost)($)]]+FutureTrunkParks6[[#This Row],[Construction Contingency Cost ($)]],0)</f>
        <v>2884957</v>
      </c>
      <c r="AB47" s="219">
        <v>2034</v>
      </c>
      <c r="AC47" s="196">
        <f t="shared" si="1"/>
        <v>2.0111853187589457E-2</v>
      </c>
      <c r="AD47" s="196">
        <f t="shared" si="2"/>
        <v>1.8204777291069174E-2</v>
      </c>
      <c r="AE47" s="274">
        <f>VLOOKUP(FutureTrunkParks6[[#This Row],[Service Catchment]],'Catchment Demand - Parks'!$C$8:$M$11,11)</f>
        <v>0.23553359173481525</v>
      </c>
      <c r="AF4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2.6284114282299056E-2</v>
      </c>
      <c r="AG47" s="274">
        <f>IF(AND(FutureTrunkParks6[[#This Row],[Spare Capacity (%)]]&gt;30%,FutureTrunkParks6[[#This Row],[Share of the total Cost with the same year of provision %]]&gt;20%),1-FutureTrunkParks6[[#This Row],[Spare Capacity (%)]],1)</f>
        <v>1</v>
      </c>
      <c r="AH47" s="274">
        <f>IF(FutureTrunkParks6[[#This Row],[Terminal Value Analysis]]&lt;0,0,FutureTrunkParks6[[#This Row],[Terminal Value Analysis]])</f>
        <v>1</v>
      </c>
      <c r="AI47" s="198">
        <f t="shared" si="3"/>
        <v>2884957</v>
      </c>
      <c r="AJ47" s="200">
        <f t="shared" si="4"/>
        <v>3647506</v>
      </c>
      <c r="AK47" s="202">
        <f t="shared" si="5"/>
        <v>1729081</v>
      </c>
      <c r="AL47" s="276">
        <f>ROUND(FutureTrunkParks6[[#This Row],[Net Present Value of Establishment Cost]]*FutureTrunkParks6[[#This Row],[Terminal Value Adjustment (%)]],0)</f>
        <v>1729081</v>
      </c>
      <c r="AM47" s="271" t="str" cm="1">
        <f t="array" ref="AM47">_xlfn.IFS(FutureTrunkParks6[[#This Row],[Hierarchy/Name]]&lt;&gt;"Local","y",AM$12=FutureTrunkParks6[[#This Row],[Service Catchment]], "y", FutureTrunkParks6[[#This Row],[Hierarchy/Name]]="Local", "")</f>
        <v>y</v>
      </c>
      <c r="AN47" s="271" t="str" cm="1">
        <f t="array" ref="AN47">_xlfn.IFS(FutureTrunkParks6[[#This Row],[Hierarchy/Name]]&lt;&gt;"Local","y",AN$12=FutureTrunkParks6[[#This Row],[Service Catchment]], "y", FutureTrunkParks6[[#This Row],[Hierarchy/Name]]="Local", "")</f>
        <v>y</v>
      </c>
      <c r="AO47" s="271" t="str" cm="1">
        <f t="array" ref="AO47">_xlfn.IFS(FutureTrunkParks6[[#This Row],[Hierarchy/Name]]&lt;&gt;"Local","y",AO$12=FutureTrunkParks6[[#This Row],[Service Catchment]], "y", FutureTrunkParks6[[#This Row],[Hierarchy/Name]]="Local", "")</f>
        <v>y</v>
      </c>
      <c r="AP47" s="271" t="str" cm="1">
        <f t="array" ref="AP47">_xlfn.IFS(FutureTrunkParks6[[#This Row],[Hierarchy/Name]]&lt;&gt;"Local","y",AP$12=FutureTrunkParks6[[#This Row],[Service Catchment]], "y", FutureTrunkParks6[[#This Row],[Hierarchy/Name]]="Local", "")</f>
        <v>y</v>
      </c>
      <c r="AQ47" s="64"/>
      <c r="AR47" s="93">
        <f>IF(FutureTrunkParks6[[#This Row],[Hierarchy/Name]]&lt;&gt;"Local",0.25,IF(AM47="y",1,""))</f>
        <v>0.25</v>
      </c>
      <c r="AS47" s="93">
        <f>IF(FutureTrunkParks6[[#This Row],[Hierarchy/Name]]&lt;&gt;"Local",0.25,IF(AN47="y",1,""))</f>
        <v>0.25</v>
      </c>
      <c r="AT47" s="93">
        <f>IF(FutureTrunkParks6[[#This Row],[Hierarchy/Name]]&lt;&gt;"Local",0.25,IF(AO47="y",1,""))</f>
        <v>0.25</v>
      </c>
      <c r="AU47" s="93">
        <f>IF(FutureTrunkParks6[[#This Row],[Hierarchy/Name]]&lt;&gt;"Local",0.25,IF(AP47="y",1,""))</f>
        <v>0.25</v>
      </c>
      <c r="AV47" s="95">
        <f t="shared" si="6"/>
        <v>1</v>
      </c>
      <c r="AW47" s="64"/>
      <c r="AX47" s="268">
        <f t="shared" si="7"/>
        <v>432270.25</v>
      </c>
      <c r="AY47" s="264">
        <f t="shared" si="8"/>
        <v>432270.25</v>
      </c>
      <c r="AZ47" s="264">
        <f t="shared" si="9"/>
        <v>432270.25</v>
      </c>
      <c r="BA47" s="269">
        <f t="shared" si="10"/>
        <v>432270.25</v>
      </c>
      <c r="BB47" s="253">
        <f t="shared" si="11"/>
        <v>1729081</v>
      </c>
    </row>
    <row r="48" spans="1:54">
      <c r="A48" s="50"/>
      <c r="B48" s="210" t="s">
        <v>4921</v>
      </c>
      <c r="C48" s="211" t="s">
        <v>4922</v>
      </c>
      <c r="D48" s="211" t="s">
        <v>106</v>
      </c>
      <c r="E48" s="211" t="s">
        <v>107</v>
      </c>
      <c r="F48" s="211" t="s">
        <v>4868</v>
      </c>
      <c r="G48" s="186" t="str" cm="1">
        <f t="array" ref="G48">_xlfn.IFS(MID(C48,5,1)="U",MID(C48,5,2),LEN(C48)&gt;10,MID(C48,5,3)&amp;"-"&amp;LEFT(D48,1),LEN(C48)&lt;=10,MID(C48,5,2)&amp;"-"&amp;LEFT(D48,1))</f>
        <v>U3</v>
      </c>
      <c r="H48" s="187">
        <f>IFERROR(INDEX(LGIP1b_Park_UnitRates[],MATCH(G48,LGIP1b_Park_UnitRates[LGIP Code],0),3),"")</f>
        <v>0</v>
      </c>
      <c r="I48" s="295">
        <f>IFERROR(MIN(J48/H48,INDEX(LGIP1b_Park_UnitRates[],MATCH(FutureTrunkParks6[[#This Row],[LGIP Code (*)]], LGIP1b_Park_UnitRates[LGIP Code], 0),4)),1)</f>
        <v>1</v>
      </c>
      <c r="J48" s="215">
        <v>9200</v>
      </c>
      <c r="K48" s="85">
        <f t="shared" si="12"/>
        <v>0</v>
      </c>
      <c r="L48" s="216">
        <v>0</v>
      </c>
      <c r="M48" s="221" t="str">
        <f>_xlfn.XLOOKUP(FutureTrunkParks6[[#This Row],[LGIP Code (*)]],LGIP1b_Parks_UnitRates_Summary[LGIP Code],LGIP1b_Parks_UnitRates_Summary[Stages],,0)</f>
        <v>U</v>
      </c>
      <c r="N48" s="221" t="str">
        <f>_xlfn.XLOOKUP(FutureTrunkParks6[[#This Row],[LGIP Code (*)]],LGIP1b_Parks_UnitRates_Summary[LGIP Code],LGIP1b_Parks_UnitRates_Summary[Costing Code],,0)</f>
        <v>U3-U</v>
      </c>
      <c r="O48" s="221">
        <f>_xlfn.XLOOKUP(FutureTrunkParks6[[#This Row],[Costing Code]],LGIP1b_Parks_UnitRates_Summary[Costing Code],LGIP1b_Parks_UnitRates_Summary[Scaled component],,0)</f>
        <v>0</v>
      </c>
      <c r="P48" s="221">
        <f>FutureTrunkParks6[[#This Row],[Unit Rate (Scale)]]*FutureTrunkParks6[[#This Row],[Scaling factor (*)]]</f>
        <v>0</v>
      </c>
      <c r="Q48" s="221">
        <f>_xlfn.XLOOKUP(FutureTrunkParks6[[#This Row],[Costing Code]],LGIP1b_Parks_UnitRates_Summary[Costing Code],LGIP1b_Parks_UnitRates_Summary[Not scaled component],,0)</f>
        <v>0</v>
      </c>
      <c r="R48" s="223">
        <f>_xlfn.XLOOKUP(FutureTrunkParks6[[#This Row],[Costing Code]],LGIP1b_Parks_UnitRates_Summary[Costing Code],LGIP1b_Parks_UnitRates_Summary[Preliminary Scale],,0)</f>
        <v>0</v>
      </c>
      <c r="S48" s="221">
        <f>((FutureTrunkParks6[[#This Row],[Costs with Scaling Factor Applied]]+FutureTrunkParks6[[#This Row],[Unit Rate (No Scale)]])*FutureTrunkParks6[[#This Row],[Preliminary Scale %]])</f>
        <v>0</v>
      </c>
      <c r="T48" s="221">
        <f>_xlfn.XLOOKUP(FutureTrunkParks6[[#This Row],[Costing Code]],LGIP1b_Parks_UnitRates_Summary[Costing Code],LGIP1b_Parks_UnitRates_Summary[Preliminary No Scale],,0)</f>
        <v>0</v>
      </c>
      <c r="U4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48" s="211">
        <v>2021</v>
      </c>
      <c r="W48" s="211">
        <v>1</v>
      </c>
      <c r="X48" s="221">
        <f>ROUND(FutureTrunkParks6[[#This Row],[Direct Construction Cost]]*23%,0)</f>
        <v>230000</v>
      </c>
      <c r="Y48" s="294">
        <f t="shared" si="0"/>
        <v>0.15</v>
      </c>
      <c r="Z48" s="194">
        <f>ROUND((FutureTrunkParks6[[#This Row],[Direct Construction Cost]]+FutureTrunkParks6[[#This Row],[Project Owners Cost (23% Direct Construction Cost)($)]])*FutureTrunkParks6[[#This Row],[Multiplier]]*FutureTrunkParks6[[#This Row],[Construction Contingency Rate %]],0)</f>
        <v>184500</v>
      </c>
      <c r="AA48" s="195">
        <f>ROUND(FutureTrunkParks6[[#This Row],[Direct Construction Cost]]+FutureTrunkParks6[[#This Row],[Project Owners Cost (23% Direct Construction Cost)($)]]+FutureTrunkParks6[[#This Row],[Construction Contingency Cost ($)]],0)</f>
        <v>1414500</v>
      </c>
      <c r="AB48" s="219">
        <v>2029</v>
      </c>
      <c r="AC48" s="196">
        <f t="shared" si="1"/>
        <v>2.0111853187589457E-2</v>
      </c>
      <c r="AD48" s="196">
        <f t="shared" si="2"/>
        <v>1.8204777291069174E-2</v>
      </c>
      <c r="AE48" s="274">
        <f>VLOOKUP(FutureTrunkParks6[[#This Row],[Service Catchment]],'Catchment Demand - Parks'!$C$8:$M$11,11)</f>
        <v>0.23553359173481525</v>
      </c>
      <c r="AF4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1.4634822382970179E-2</v>
      </c>
      <c r="AG48" s="274">
        <f>IF(AND(FutureTrunkParks6[[#This Row],[Spare Capacity (%)]]&gt;30%,FutureTrunkParks6[[#This Row],[Share of the total Cost with the same year of provision %]]&gt;20%),1-FutureTrunkParks6[[#This Row],[Spare Capacity (%)]],1)</f>
        <v>1</v>
      </c>
      <c r="AH48" s="274">
        <f>IF(FutureTrunkParks6[[#This Row],[Terminal Value Analysis]]&lt;0,0,FutureTrunkParks6[[#This Row],[Terminal Value Analysis]])</f>
        <v>1</v>
      </c>
      <c r="AI48" s="198">
        <f t="shared" si="3"/>
        <v>1414500</v>
      </c>
      <c r="AJ48" s="200">
        <f t="shared" si="4"/>
        <v>1634120</v>
      </c>
      <c r="AK48" s="202">
        <f t="shared" si="5"/>
        <v>1032258</v>
      </c>
      <c r="AL48" s="276">
        <f>ROUND(FutureTrunkParks6[[#This Row],[Net Present Value of Establishment Cost]]*FutureTrunkParks6[[#This Row],[Terminal Value Adjustment (%)]],0)</f>
        <v>1032258</v>
      </c>
      <c r="AM48" s="271" t="str" cm="1">
        <f t="array" ref="AM48">_xlfn.IFS(FutureTrunkParks6[[#This Row],[Hierarchy/Name]]&lt;&gt;"Local","y",AM$12=FutureTrunkParks6[[#This Row],[Service Catchment]], "y", FutureTrunkParks6[[#This Row],[Hierarchy/Name]]="Local", "")</f>
        <v>y</v>
      </c>
      <c r="AN48" s="271" t="str" cm="1">
        <f t="array" ref="AN48">_xlfn.IFS(FutureTrunkParks6[[#This Row],[Hierarchy/Name]]&lt;&gt;"Local","y",AN$12=FutureTrunkParks6[[#This Row],[Service Catchment]], "y", FutureTrunkParks6[[#This Row],[Hierarchy/Name]]="Local", "")</f>
        <v>y</v>
      </c>
      <c r="AO48" s="271" t="str" cm="1">
        <f t="array" ref="AO48">_xlfn.IFS(FutureTrunkParks6[[#This Row],[Hierarchy/Name]]&lt;&gt;"Local","y",AO$12=FutureTrunkParks6[[#This Row],[Service Catchment]], "y", FutureTrunkParks6[[#This Row],[Hierarchy/Name]]="Local", "")</f>
        <v>y</v>
      </c>
      <c r="AP48" s="271" t="str" cm="1">
        <f t="array" ref="AP48">_xlfn.IFS(FutureTrunkParks6[[#This Row],[Hierarchy/Name]]&lt;&gt;"Local","y",AP$12=FutureTrunkParks6[[#This Row],[Service Catchment]], "y", FutureTrunkParks6[[#This Row],[Hierarchy/Name]]="Local", "")</f>
        <v>y</v>
      </c>
      <c r="AQ48" s="64"/>
      <c r="AR48" s="93">
        <f>IF(FutureTrunkParks6[[#This Row],[Hierarchy/Name]]&lt;&gt;"Local",0.25,IF(AM48="y",1,""))</f>
        <v>0.25</v>
      </c>
      <c r="AS48" s="93">
        <f>IF(FutureTrunkParks6[[#This Row],[Hierarchy/Name]]&lt;&gt;"Local",0.25,IF(AN48="y",1,""))</f>
        <v>0.25</v>
      </c>
      <c r="AT48" s="93">
        <f>IF(FutureTrunkParks6[[#This Row],[Hierarchy/Name]]&lt;&gt;"Local",0.25,IF(AO48="y",1,""))</f>
        <v>0.25</v>
      </c>
      <c r="AU48" s="93">
        <f>IF(FutureTrunkParks6[[#This Row],[Hierarchy/Name]]&lt;&gt;"Local",0.25,IF(AP48="y",1,""))</f>
        <v>0.25</v>
      </c>
      <c r="AV48" s="95">
        <f t="shared" si="6"/>
        <v>1</v>
      </c>
      <c r="AW48" s="64"/>
      <c r="AX48" s="268">
        <f t="shared" si="7"/>
        <v>258064.5</v>
      </c>
      <c r="AY48" s="264">
        <f t="shared" si="8"/>
        <v>258064.5</v>
      </c>
      <c r="AZ48" s="264">
        <f t="shared" si="9"/>
        <v>258064.5</v>
      </c>
      <c r="BA48" s="269">
        <f t="shared" si="10"/>
        <v>258064.5</v>
      </c>
      <c r="BB48" s="253">
        <f t="shared" si="11"/>
        <v>1032258</v>
      </c>
    </row>
    <row r="49" spans="1:54">
      <c r="A49" s="50"/>
      <c r="B49" s="210" t="s">
        <v>4923</v>
      </c>
      <c r="C49" s="211" t="s">
        <v>4924</v>
      </c>
      <c r="D49" s="211" t="s">
        <v>106</v>
      </c>
      <c r="E49" s="211" t="s">
        <v>107</v>
      </c>
      <c r="F49" s="211" t="s">
        <v>4925</v>
      </c>
      <c r="G49" s="186" t="str" cm="1">
        <f t="array" ref="G49">_xlfn.IFS(MID(C49,5,1)="U",MID(C49,5,2),LEN(C49)&gt;10,MID(C49,5,3)&amp;"-"&amp;LEFT(D49,1),LEN(C49)&lt;=10,MID(C49,5,2)&amp;"-"&amp;LEFT(D49,1))</f>
        <v>U3</v>
      </c>
      <c r="H49" s="187">
        <f>IFERROR(INDEX(LGIP1b_Park_UnitRates[],MATCH(G49,LGIP1b_Park_UnitRates[LGIP Code],0),3),"")</f>
        <v>0</v>
      </c>
      <c r="I49" s="295">
        <f>IFERROR(MIN(J49/H49,INDEX(LGIP1b_Park_UnitRates[],MATCH(FutureTrunkParks6[[#This Row],[LGIP Code (*)]], LGIP1b_Park_UnitRates[LGIP Code], 0),4)),1)</f>
        <v>1</v>
      </c>
      <c r="J49" s="215">
        <v>218100</v>
      </c>
      <c r="K49" s="85">
        <f t="shared" si="12"/>
        <v>0</v>
      </c>
      <c r="L49" s="216">
        <v>0</v>
      </c>
      <c r="M49" s="221" t="str">
        <f>_xlfn.XLOOKUP(FutureTrunkParks6[[#This Row],[LGIP Code (*)]],LGIP1b_Parks_UnitRates_Summary[LGIP Code],LGIP1b_Parks_UnitRates_Summary[Stages],,0)</f>
        <v>U</v>
      </c>
      <c r="N49" s="221" t="str">
        <f>_xlfn.XLOOKUP(FutureTrunkParks6[[#This Row],[LGIP Code (*)]],LGIP1b_Parks_UnitRates_Summary[LGIP Code],LGIP1b_Parks_UnitRates_Summary[Costing Code],,0)</f>
        <v>U3-U</v>
      </c>
      <c r="O49" s="221">
        <f>_xlfn.XLOOKUP(FutureTrunkParks6[[#This Row],[Costing Code]],LGIP1b_Parks_UnitRates_Summary[Costing Code],LGIP1b_Parks_UnitRates_Summary[Scaled component],,0)</f>
        <v>0</v>
      </c>
      <c r="P49" s="221">
        <f>FutureTrunkParks6[[#This Row],[Unit Rate (Scale)]]*FutureTrunkParks6[[#This Row],[Scaling factor (*)]]</f>
        <v>0</v>
      </c>
      <c r="Q49" s="221">
        <f>_xlfn.XLOOKUP(FutureTrunkParks6[[#This Row],[Costing Code]],LGIP1b_Parks_UnitRates_Summary[Costing Code],LGIP1b_Parks_UnitRates_Summary[Not scaled component],,0)</f>
        <v>0</v>
      </c>
      <c r="R49" s="223">
        <f>_xlfn.XLOOKUP(FutureTrunkParks6[[#This Row],[Costing Code]],LGIP1b_Parks_UnitRates_Summary[Costing Code],LGIP1b_Parks_UnitRates_Summary[Preliminary Scale],,0)</f>
        <v>0</v>
      </c>
      <c r="S49" s="221">
        <f>((FutureTrunkParks6[[#This Row],[Costs with Scaling Factor Applied]]+FutureTrunkParks6[[#This Row],[Unit Rate (No Scale)]])*FutureTrunkParks6[[#This Row],[Preliminary Scale %]])</f>
        <v>0</v>
      </c>
      <c r="T49" s="221">
        <f>_xlfn.XLOOKUP(FutureTrunkParks6[[#This Row],[Costing Code]],LGIP1b_Parks_UnitRates_Summary[Costing Code],LGIP1b_Parks_UnitRates_Summary[Preliminary No Scale],,0)</f>
        <v>0</v>
      </c>
      <c r="U4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49" s="211">
        <v>2021</v>
      </c>
      <c r="W49" s="211">
        <v>1</v>
      </c>
      <c r="X49" s="221">
        <f>ROUND(FutureTrunkParks6[[#This Row],[Direct Construction Cost]]*23%,0)</f>
        <v>230000</v>
      </c>
      <c r="Y49" s="294">
        <f t="shared" si="0"/>
        <v>0.15</v>
      </c>
      <c r="Z49" s="194">
        <f>ROUND((FutureTrunkParks6[[#This Row],[Direct Construction Cost]]+FutureTrunkParks6[[#This Row],[Project Owners Cost (23% Direct Construction Cost)($)]])*FutureTrunkParks6[[#This Row],[Multiplier]]*FutureTrunkParks6[[#This Row],[Construction Contingency Rate %]],0)</f>
        <v>184500</v>
      </c>
      <c r="AA49" s="195">
        <f>ROUND(FutureTrunkParks6[[#This Row],[Direct Construction Cost]]+FutureTrunkParks6[[#This Row],[Project Owners Cost (23% Direct Construction Cost)($)]]+FutureTrunkParks6[[#This Row],[Construction Contingency Cost ($)]],0)</f>
        <v>1414500</v>
      </c>
      <c r="AB49" s="219">
        <v>2029</v>
      </c>
      <c r="AC49" s="196">
        <f t="shared" si="1"/>
        <v>2.0111853187589457E-2</v>
      </c>
      <c r="AD49" s="196">
        <f t="shared" si="2"/>
        <v>1.8204777291069174E-2</v>
      </c>
      <c r="AE49" s="274">
        <f>VLOOKUP(FutureTrunkParks6[[#This Row],[Service Catchment]],'Catchment Demand - Parks'!$C$8:$M$11,11)</f>
        <v>0.23553359173481525</v>
      </c>
      <c r="AF4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1.4634822382970179E-2</v>
      </c>
      <c r="AG49" s="274">
        <f>IF(AND(FutureTrunkParks6[[#This Row],[Spare Capacity (%)]]&gt;30%,FutureTrunkParks6[[#This Row],[Share of the total Cost with the same year of provision %]]&gt;20%),1-FutureTrunkParks6[[#This Row],[Spare Capacity (%)]],1)</f>
        <v>1</v>
      </c>
      <c r="AH49" s="274">
        <f>IF(FutureTrunkParks6[[#This Row],[Terminal Value Analysis]]&lt;0,0,FutureTrunkParks6[[#This Row],[Terminal Value Analysis]])</f>
        <v>1</v>
      </c>
      <c r="AI49" s="198">
        <f t="shared" si="3"/>
        <v>1414500</v>
      </c>
      <c r="AJ49" s="200">
        <f t="shared" si="4"/>
        <v>1634120</v>
      </c>
      <c r="AK49" s="202">
        <f t="shared" si="5"/>
        <v>1032258</v>
      </c>
      <c r="AL49" s="276">
        <f>ROUND(FutureTrunkParks6[[#This Row],[Net Present Value of Establishment Cost]]*FutureTrunkParks6[[#This Row],[Terminal Value Adjustment (%)]],0)</f>
        <v>1032258</v>
      </c>
      <c r="AM49" s="271" t="str" cm="1">
        <f t="array" ref="AM49">_xlfn.IFS(FutureTrunkParks6[[#This Row],[Hierarchy/Name]]&lt;&gt;"Local","y",AM$12=FutureTrunkParks6[[#This Row],[Service Catchment]], "y", FutureTrunkParks6[[#This Row],[Hierarchy/Name]]="Local", "")</f>
        <v>y</v>
      </c>
      <c r="AN49" s="271" t="str" cm="1">
        <f t="array" ref="AN49">_xlfn.IFS(FutureTrunkParks6[[#This Row],[Hierarchy/Name]]&lt;&gt;"Local","y",AN$12=FutureTrunkParks6[[#This Row],[Service Catchment]], "y", FutureTrunkParks6[[#This Row],[Hierarchy/Name]]="Local", "")</f>
        <v>y</v>
      </c>
      <c r="AO49" s="271" t="str" cm="1">
        <f t="array" ref="AO49">_xlfn.IFS(FutureTrunkParks6[[#This Row],[Hierarchy/Name]]&lt;&gt;"Local","y",AO$12=FutureTrunkParks6[[#This Row],[Service Catchment]], "y", FutureTrunkParks6[[#This Row],[Hierarchy/Name]]="Local", "")</f>
        <v>y</v>
      </c>
      <c r="AP49" s="271" t="str" cm="1">
        <f t="array" ref="AP49">_xlfn.IFS(FutureTrunkParks6[[#This Row],[Hierarchy/Name]]&lt;&gt;"Local","y",AP$12=FutureTrunkParks6[[#This Row],[Service Catchment]], "y", FutureTrunkParks6[[#This Row],[Hierarchy/Name]]="Local", "")</f>
        <v>y</v>
      </c>
      <c r="AQ49" s="64"/>
      <c r="AR49" s="93">
        <f>IF(FutureTrunkParks6[[#This Row],[Hierarchy/Name]]&lt;&gt;"Local",0.25,IF(AM49="y",1,""))</f>
        <v>0.25</v>
      </c>
      <c r="AS49" s="93">
        <f>IF(FutureTrunkParks6[[#This Row],[Hierarchy/Name]]&lt;&gt;"Local",0.25,IF(AN49="y",1,""))</f>
        <v>0.25</v>
      </c>
      <c r="AT49" s="93">
        <f>IF(FutureTrunkParks6[[#This Row],[Hierarchy/Name]]&lt;&gt;"Local",0.25,IF(AO49="y",1,""))</f>
        <v>0.25</v>
      </c>
      <c r="AU49" s="93">
        <f>IF(FutureTrunkParks6[[#This Row],[Hierarchy/Name]]&lt;&gt;"Local",0.25,IF(AP49="y",1,""))</f>
        <v>0.25</v>
      </c>
      <c r="AV49" s="95">
        <f t="shared" si="6"/>
        <v>1</v>
      </c>
      <c r="AW49" s="64"/>
      <c r="AX49" s="268">
        <f t="shared" si="7"/>
        <v>258064.5</v>
      </c>
      <c r="AY49" s="264">
        <f t="shared" si="8"/>
        <v>258064.5</v>
      </c>
      <c r="AZ49" s="264">
        <f t="shared" si="9"/>
        <v>258064.5</v>
      </c>
      <c r="BA49" s="269">
        <f t="shared" si="10"/>
        <v>258064.5</v>
      </c>
      <c r="BB49" s="253">
        <f t="shared" si="11"/>
        <v>1032258</v>
      </c>
    </row>
    <row r="50" spans="1:54">
      <c r="A50" s="50"/>
      <c r="B50" s="210" t="s">
        <v>4926</v>
      </c>
      <c r="C50" s="211" t="s">
        <v>4927</v>
      </c>
      <c r="D50" s="211" t="s">
        <v>106</v>
      </c>
      <c r="E50" s="211" t="s">
        <v>114</v>
      </c>
      <c r="F50" s="211" t="s">
        <v>4928</v>
      </c>
      <c r="G50" s="186" t="str" cm="1">
        <f t="array" ref="G50">_xlfn.IFS(MID(C50,5,1)="U",MID(C50,5,2),LEN(C50)&gt;10,MID(C50,5,3)&amp;"-"&amp;LEFT(D50,1),LEN(C50)&lt;=10,MID(C50,5,2)&amp;"-"&amp;LEFT(D50,1))</f>
        <v>U3</v>
      </c>
      <c r="H50" s="187">
        <f>IFERROR(INDEX(LGIP1b_Park_UnitRates[],MATCH(G50,LGIP1b_Park_UnitRates[LGIP Code],0),3),"")</f>
        <v>0</v>
      </c>
      <c r="I50" s="295">
        <f>IFERROR(MIN(J50/H50,INDEX(LGIP1b_Park_UnitRates[],MATCH(FutureTrunkParks6[[#This Row],[LGIP Code (*)]], LGIP1b_Park_UnitRates[LGIP Code], 0),4)),1)</f>
        <v>1</v>
      </c>
      <c r="J50" s="215">
        <v>45400</v>
      </c>
      <c r="K50" s="85">
        <f t="shared" si="12"/>
        <v>0</v>
      </c>
      <c r="L50" s="216">
        <v>0</v>
      </c>
      <c r="M50" s="221" t="str">
        <f>_xlfn.XLOOKUP(FutureTrunkParks6[[#This Row],[LGIP Code (*)]],LGIP1b_Parks_UnitRates_Summary[LGIP Code],LGIP1b_Parks_UnitRates_Summary[Stages],,0)</f>
        <v>U</v>
      </c>
      <c r="N50" s="221" t="str">
        <f>_xlfn.XLOOKUP(FutureTrunkParks6[[#This Row],[LGIP Code (*)]],LGIP1b_Parks_UnitRates_Summary[LGIP Code],LGIP1b_Parks_UnitRates_Summary[Costing Code],,0)</f>
        <v>U3-U</v>
      </c>
      <c r="O50" s="221">
        <f>_xlfn.XLOOKUP(FutureTrunkParks6[[#This Row],[Costing Code]],LGIP1b_Parks_UnitRates_Summary[Costing Code],LGIP1b_Parks_UnitRates_Summary[Scaled component],,0)</f>
        <v>0</v>
      </c>
      <c r="P50" s="221">
        <f>FutureTrunkParks6[[#This Row],[Unit Rate (Scale)]]*FutureTrunkParks6[[#This Row],[Scaling factor (*)]]</f>
        <v>0</v>
      </c>
      <c r="Q50" s="221">
        <f>_xlfn.XLOOKUP(FutureTrunkParks6[[#This Row],[Costing Code]],LGIP1b_Parks_UnitRates_Summary[Costing Code],LGIP1b_Parks_UnitRates_Summary[Not scaled component],,0)</f>
        <v>0</v>
      </c>
      <c r="R50" s="223">
        <f>_xlfn.XLOOKUP(FutureTrunkParks6[[#This Row],[Costing Code]],LGIP1b_Parks_UnitRates_Summary[Costing Code],LGIP1b_Parks_UnitRates_Summary[Preliminary Scale],,0)</f>
        <v>0</v>
      </c>
      <c r="S50" s="221">
        <f>((FutureTrunkParks6[[#This Row],[Costs with Scaling Factor Applied]]+FutureTrunkParks6[[#This Row],[Unit Rate (No Scale)]])*FutureTrunkParks6[[#This Row],[Preliminary Scale %]])</f>
        <v>0</v>
      </c>
      <c r="T50" s="221">
        <f>_xlfn.XLOOKUP(FutureTrunkParks6[[#This Row],[Costing Code]],LGIP1b_Parks_UnitRates_Summary[Costing Code],LGIP1b_Parks_UnitRates_Summary[Preliminary No Scale],,0)</f>
        <v>0</v>
      </c>
      <c r="U5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50" s="211">
        <v>2021</v>
      </c>
      <c r="W50" s="211">
        <v>1</v>
      </c>
      <c r="X50" s="221">
        <f>ROUND(FutureTrunkParks6[[#This Row],[Direct Construction Cost]]*23%,0)</f>
        <v>230000</v>
      </c>
      <c r="Y50" s="294">
        <f t="shared" si="0"/>
        <v>7.4999999999999997E-2</v>
      </c>
      <c r="Z50" s="194">
        <f>ROUND((FutureTrunkParks6[[#This Row],[Direct Construction Cost]]+FutureTrunkParks6[[#This Row],[Project Owners Cost (23% Direct Construction Cost)($)]])*FutureTrunkParks6[[#This Row],[Multiplier]]*FutureTrunkParks6[[#This Row],[Construction Contingency Rate %]],0)</f>
        <v>92250</v>
      </c>
      <c r="AA50" s="195">
        <f>ROUND(FutureTrunkParks6[[#This Row],[Direct Construction Cost]]+FutureTrunkParks6[[#This Row],[Project Owners Cost (23% Direct Construction Cost)($)]]+FutureTrunkParks6[[#This Row],[Construction Contingency Cost ($)]],0)</f>
        <v>1322250</v>
      </c>
      <c r="AB50" s="219">
        <v>2024</v>
      </c>
      <c r="AC50" s="196">
        <f t="shared" si="1"/>
        <v>2.0111853187589457E-2</v>
      </c>
      <c r="AD50" s="196">
        <f t="shared" si="2"/>
        <v>1.8204777291069174E-2</v>
      </c>
      <c r="AE50" s="274">
        <f>VLOOKUP(FutureTrunkParks6[[#This Row],[Service Catchment]],'Catchment Demand - Parks'!$C$8:$M$11,11)</f>
        <v>0.15359038713546411</v>
      </c>
      <c r="AF5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50" s="274">
        <f>IF(AND(FutureTrunkParks6[[#This Row],[Spare Capacity (%)]]&gt;30%,FutureTrunkParks6[[#This Row],[Share of the total Cost with the same year of provision %]]&gt;20%),1-FutureTrunkParks6[[#This Row],[Spare Capacity (%)]],1)</f>
        <v>1</v>
      </c>
      <c r="AH50" s="274">
        <f>IF(FutureTrunkParks6[[#This Row],[Terminal Value Analysis]]&lt;0,0,FutureTrunkParks6[[#This Row],[Terminal Value Analysis]])</f>
        <v>1</v>
      </c>
      <c r="AI50" s="198">
        <f t="shared" si="3"/>
        <v>1322250</v>
      </c>
      <c r="AJ50" s="200">
        <f t="shared" si="4"/>
        <v>1395786</v>
      </c>
      <c r="AK50" s="202">
        <f t="shared" si="5"/>
        <v>1174919</v>
      </c>
      <c r="AL50" s="276">
        <f>ROUND(FutureTrunkParks6[[#This Row],[Net Present Value of Establishment Cost]]*FutureTrunkParks6[[#This Row],[Terminal Value Adjustment (%)]],0)</f>
        <v>1174919</v>
      </c>
      <c r="AM50" s="271" t="str" cm="1">
        <f t="array" ref="AM50">_xlfn.IFS(FutureTrunkParks6[[#This Row],[Hierarchy/Name]]&lt;&gt;"Local","y",AM$12=FutureTrunkParks6[[#This Row],[Service Catchment]], "y", FutureTrunkParks6[[#This Row],[Hierarchy/Name]]="Local", "")</f>
        <v>y</v>
      </c>
      <c r="AN50" s="271" t="str" cm="1">
        <f t="array" ref="AN50">_xlfn.IFS(FutureTrunkParks6[[#This Row],[Hierarchy/Name]]&lt;&gt;"Local","y",AN$12=FutureTrunkParks6[[#This Row],[Service Catchment]], "y", FutureTrunkParks6[[#This Row],[Hierarchy/Name]]="Local", "")</f>
        <v>y</v>
      </c>
      <c r="AO50" s="271" t="str" cm="1">
        <f t="array" ref="AO50">_xlfn.IFS(FutureTrunkParks6[[#This Row],[Hierarchy/Name]]&lt;&gt;"Local","y",AO$12=FutureTrunkParks6[[#This Row],[Service Catchment]], "y", FutureTrunkParks6[[#This Row],[Hierarchy/Name]]="Local", "")</f>
        <v>y</v>
      </c>
      <c r="AP50" s="271" t="str" cm="1">
        <f t="array" ref="AP50">_xlfn.IFS(FutureTrunkParks6[[#This Row],[Hierarchy/Name]]&lt;&gt;"Local","y",AP$12=FutureTrunkParks6[[#This Row],[Service Catchment]], "y", FutureTrunkParks6[[#This Row],[Hierarchy/Name]]="Local", "")</f>
        <v>y</v>
      </c>
      <c r="AQ50" s="64"/>
      <c r="AR50" s="93">
        <f>IF(FutureTrunkParks6[[#This Row],[Hierarchy/Name]]&lt;&gt;"Local",0.25,IF(AM50="y",1,""))</f>
        <v>0.25</v>
      </c>
      <c r="AS50" s="93">
        <f>IF(FutureTrunkParks6[[#This Row],[Hierarchy/Name]]&lt;&gt;"Local",0.25,IF(AN50="y",1,""))</f>
        <v>0.25</v>
      </c>
      <c r="AT50" s="93">
        <f>IF(FutureTrunkParks6[[#This Row],[Hierarchy/Name]]&lt;&gt;"Local",0.25,IF(AO50="y",1,""))</f>
        <v>0.25</v>
      </c>
      <c r="AU50" s="93">
        <f>IF(FutureTrunkParks6[[#This Row],[Hierarchy/Name]]&lt;&gt;"Local",0.25,IF(AP50="y",1,""))</f>
        <v>0.25</v>
      </c>
      <c r="AV50" s="95">
        <f t="shared" si="6"/>
        <v>1</v>
      </c>
      <c r="AW50" s="64"/>
      <c r="AX50" s="268">
        <f t="shared" si="7"/>
        <v>293729.75</v>
      </c>
      <c r="AY50" s="264">
        <f t="shared" si="8"/>
        <v>293729.75</v>
      </c>
      <c r="AZ50" s="264">
        <f t="shared" si="9"/>
        <v>293729.75</v>
      </c>
      <c r="BA50" s="269">
        <f t="shared" si="10"/>
        <v>293729.75</v>
      </c>
      <c r="BB50" s="253">
        <f t="shared" si="11"/>
        <v>1174919</v>
      </c>
    </row>
    <row r="51" spans="1:54">
      <c r="A51" s="50"/>
      <c r="B51" s="210" t="s">
        <v>4929</v>
      </c>
      <c r="C51" s="211" t="s">
        <v>4930</v>
      </c>
      <c r="D51" s="211" t="s">
        <v>111</v>
      </c>
      <c r="E51" s="211" t="s">
        <v>143</v>
      </c>
      <c r="F51" s="211" t="s">
        <v>4853</v>
      </c>
      <c r="G51" s="186" t="str" cm="1">
        <f t="array" ref="G51">_xlfn.IFS(MID(C51,5,1)="U",MID(C51,5,2),LEN(C51)&gt;10,MID(C51,5,3)&amp;"-"&amp;LEFT(D51,1),LEN(C51)&lt;=10,MID(C51,5,2)&amp;"-"&amp;LEFT(D51,1))</f>
        <v>A1-L</v>
      </c>
      <c r="H51" s="187">
        <f>IFERROR(INDEX(LGIP1b_Park_UnitRates[],MATCH(G51,LGIP1b_Park_UnitRates[LGIP Code],0),3),"")</f>
        <v>8000</v>
      </c>
      <c r="I51" s="295">
        <f>IFERROR(MIN(J51/H51,INDEX(LGIP1b_Park_UnitRates[],MATCH(FutureTrunkParks6[[#This Row],[LGIP Code (*)]], LGIP1b_Park_UnitRates[LGIP Code], 0),4)),1)</f>
        <v>1</v>
      </c>
      <c r="J51" s="215">
        <v>8000</v>
      </c>
      <c r="K51" s="85">
        <f t="shared" si="12"/>
        <v>300</v>
      </c>
      <c r="L51" s="216">
        <v>2400000</v>
      </c>
      <c r="M51" s="221" t="str">
        <f>_xlfn.XLOOKUP(FutureTrunkParks6[[#This Row],[LGIP Code (*)]],LGIP1b_Parks_UnitRates_Summary[LGIP Code],LGIP1b_Parks_UnitRates_Summary[Stages],,0)</f>
        <v>A&amp;B</v>
      </c>
      <c r="N51" s="221" t="str">
        <f>_xlfn.XLOOKUP(FutureTrunkParks6[[#This Row],[LGIP Code (*)]],LGIP1b_Parks_UnitRates_Summary[LGIP Code],LGIP1b_Parks_UnitRates_Summary[Costing Code],,0)</f>
        <v>A1-L-A&amp;B</v>
      </c>
      <c r="O51" s="221">
        <f>_xlfn.XLOOKUP(FutureTrunkParks6[[#This Row],[Costing Code]],LGIP1b_Parks_UnitRates_Summary[Costing Code],LGIP1b_Parks_UnitRates_Summary[Scaled component],,0)</f>
        <v>295709.98100599996</v>
      </c>
      <c r="P51" s="221">
        <f>FutureTrunkParks6[[#This Row],[Unit Rate (Scale)]]*FutureTrunkParks6[[#This Row],[Scaling factor (*)]]</f>
        <v>295709.98100599996</v>
      </c>
      <c r="Q51" s="221">
        <f>_xlfn.XLOOKUP(FutureTrunkParks6[[#This Row],[Costing Code]],LGIP1b_Parks_UnitRates_Summary[Costing Code],LGIP1b_Parks_UnitRates_Summary[Not scaled component],,0)</f>
        <v>417974.52457963559</v>
      </c>
      <c r="R51" s="223">
        <f>_xlfn.XLOOKUP(FutureTrunkParks6[[#This Row],[Costing Code]],LGIP1b_Parks_UnitRates_Summary[Costing Code],LGIP1b_Parks_UnitRates_Summary[Preliminary Scale],,0)</f>
        <v>0.23125000000000001</v>
      </c>
      <c r="S51" s="221">
        <f>((FutureTrunkParks6[[#This Row],[Costs with Scaling Factor Applied]]+FutureTrunkParks6[[#This Row],[Unit Rate (No Scale)]])*FutureTrunkParks6[[#This Row],[Preliminary Scale %]])</f>
        <v>165039.54191667822</v>
      </c>
      <c r="T51" s="221">
        <f>_xlfn.XLOOKUP(FutureTrunkParks6[[#This Row],[Costing Code]],LGIP1b_Parks_UnitRates_Summary[Costing Code],LGIP1b_Parks_UnitRates_Summary[Preliminary No Scale],,0)</f>
        <v>3750</v>
      </c>
      <c r="U5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51" s="211">
        <v>2021</v>
      </c>
      <c r="W51" s="211">
        <v>1</v>
      </c>
      <c r="X51" s="221">
        <f>ROUND(FutureTrunkParks6[[#This Row],[Direct Construction Cost]]*23%,0)</f>
        <v>202969</v>
      </c>
      <c r="Y51" s="294">
        <f t="shared" si="0"/>
        <v>0.15</v>
      </c>
      <c r="Z51" s="194">
        <f>ROUND((FutureTrunkParks6[[#This Row],[Direct Construction Cost]]+FutureTrunkParks6[[#This Row],[Project Owners Cost (23% Direct Construction Cost)($)]])*FutureTrunkParks6[[#This Row],[Multiplier]]*FutureTrunkParks6[[#This Row],[Construction Contingency Rate %]],0)</f>
        <v>162816</v>
      </c>
      <c r="AA51" s="195">
        <f>ROUND(FutureTrunkParks6[[#This Row],[Direct Construction Cost]]+FutureTrunkParks6[[#This Row],[Project Owners Cost (23% Direct Construction Cost)($)]]+FutureTrunkParks6[[#This Row],[Construction Contingency Cost ($)]],0)</f>
        <v>1248259</v>
      </c>
      <c r="AB51" s="219">
        <v>2029</v>
      </c>
      <c r="AC51" s="196">
        <f t="shared" si="1"/>
        <v>2.0111853187589457E-2</v>
      </c>
      <c r="AD51" s="196">
        <f t="shared" si="2"/>
        <v>1.8204777291069174E-2</v>
      </c>
      <c r="AE51" s="274">
        <f>VLOOKUP(FutureTrunkParks6[[#This Row],[Service Catchment]],'Catchment Demand - Parks'!$C$8:$M$11,11)</f>
        <v>0.31134461829061294</v>
      </c>
      <c r="AF5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2.8496838831305864E-2</v>
      </c>
      <c r="AG51" s="274">
        <f>IF(AND(FutureTrunkParks6[[#This Row],[Spare Capacity (%)]]&gt;30%,FutureTrunkParks6[[#This Row],[Share of the total Cost with the same year of provision %]]&gt;20%),1-FutureTrunkParks6[[#This Row],[Spare Capacity (%)]],1)</f>
        <v>1</v>
      </c>
      <c r="AH51" s="274">
        <f>IF(FutureTrunkParks6[[#This Row],[Terminal Value Analysis]]&lt;0,0,FutureTrunkParks6[[#This Row],[Terminal Value Analysis]])</f>
        <v>1</v>
      </c>
      <c r="AI51" s="198">
        <f t="shared" si="3"/>
        <v>3648259</v>
      </c>
      <c r="AJ51" s="200">
        <f t="shared" si="4"/>
        <v>4256518</v>
      </c>
      <c r="AK51" s="202">
        <f t="shared" si="5"/>
        <v>2688801</v>
      </c>
      <c r="AL51" s="276">
        <f>ROUND(FutureTrunkParks6[[#This Row],[Net Present Value of Establishment Cost]]*FutureTrunkParks6[[#This Row],[Terminal Value Adjustment (%)]],0)</f>
        <v>2688801</v>
      </c>
      <c r="AM51" s="271" t="str" cm="1">
        <f t="array" ref="AM51">_xlfn.IFS(FutureTrunkParks6[[#This Row],[Hierarchy/Name]]&lt;&gt;"Local","y",AM$12=FutureTrunkParks6[[#This Row],[Service Catchment]], "y", FutureTrunkParks6[[#This Row],[Hierarchy/Name]]="Local", "")</f>
        <v/>
      </c>
      <c r="AN51" s="271" t="str" cm="1">
        <f t="array" ref="AN51">_xlfn.IFS(FutureTrunkParks6[[#This Row],[Hierarchy/Name]]&lt;&gt;"Local","y",AN$12=FutureTrunkParks6[[#This Row],[Service Catchment]], "y", FutureTrunkParks6[[#This Row],[Hierarchy/Name]]="Local", "")</f>
        <v>y</v>
      </c>
      <c r="AO51" s="271" t="str" cm="1">
        <f t="array" ref="AO51">_xlfn.IFS(FutureTrunkParks6[[#This Row],[Hierarchy/Name]]&lt;&gt;"Local","y",AO$12=FutureTrunkParks6[[#This Row],[Service Catchment]], "y", FutureTrunkParks6[[#This Row],[Hierarchy/Name]]="Local", "")</f>
        <v/>
      </c>
      <c r="AP51" s="271" t="str" cm="1">
        <f t="array" ref="AP51">_xlfn.IFS(FutureTrunkParks6[[#This Row],[Hierarchy/Name]]&lt;&gt;"Local","y",AP$12=FutureTrunkParks6[[#This Row],[Service Catchment]], "y", FutureTrunkParks6[[#This Row],[Hierarchy/Name]]="Local", "")</f>
        <v/>
      </c>
      <c r="AQ51" s="64"/>
      <c r="AR51" s="93" t="str">
        <f>IF(FutureTrunkParks6[[#This Row],[Hierarchy/Name]]&lt;&gt;"Local",0.25,IF(AM51="y",1,""))</f>
        <v/>
      </c>
      <c r="AS51" s="93">
        <f>IF(FutureTrunkParks6[[#This Row],[Hierarchy/Name]]&lt;&gt;"Local",0.25,IF(AN51="y",1,""))</f>
        <v>1</v>
      </c>
      <c r="AT51" s="93" t="str">
        <f>IF(FutureTrunkParks6[[#This Row],[Hierarchy/Name]]&lt;&gt;"Local",0.25,IF(AO51="y",1,""))</f>
        <v/>
      </c>
      <c r="AU51" s="93" t="str">
        <f>IF(FutureTrunkParks6[[#This Row],[Hierarchy/Name]]&lt;&gt;"Local",0.25,IF(AP51="y",1,""))</f>
        <v/>
      </c>
      <c r="AV51" s="95">
        <f t="shared" si="6"/>
        <v>1</v>
      </c>
      <c r="AW51" s="64"/>
      <c r="AX51" s="268" t="str">
        <f t="shared" si="7"/>
        <v/>
      </c>
      <c r="AY51" s="264">
        <f t="shared" si="8"/>
        <v>2688801</v>
      </c>
      <c r="AZ51" s="264" t="str">
        <f t="shared" si="9"/>
        <v/>
      </c>
      <c r="BA51" s="269" t="str">
        <f t="shared" si="10"/>
        <v/>
      </c>
      <c r="BB51" s="253">
        <f t="shared" si="11"/>
        <v>2688801</v>
      </c>
    </row>
    <row r="52" spans="1:54">
      <c r="A52" s="50"/>
      <c r="B52" s="210" t="s">
        <v>4931</v>
      </c>
      <c r="C52" s="211" t="s">
        <v>4932</v>
      </c>
      <c r="D52" s="211" t="s">
        <v>106</v>
      </c>
      <c r="E52" s="211" t="s">
        <v>107</v>
      </c>
      <c r="F52" s="211" t="s">
        <v>4928</v>
      </c>
      <c r="G52" s="186" t="str" cm="1">
        <f t="array" ref="G52">_xlfn.IFS(MID(C52,5,1)="U",MID(C52,5,2),LEN(C52)&gt;10,MID(C52,5,3)&amp;"-"&amp;LEFT(D52,1),LEN(C52)&lt;=10,MID(C52,5,2)&amp;"-"&amp;LEFT(D52,1))</f>
        <v>U3</v>
      </c>
      <c r="H52" s="187">
        <f>IFERROR(INDEX(LGIP1b_Park_UnitRates[],MATCH(G52,LGIP1b_Park_UnitRates[LGIP Code],0),3),"")</f>
        <v>0</v>
      </c>
      <c r="I52" s="295">
        <f>IFERROR(MIN(J52/H52,INDEX(LGIP1b_Park_UnitRates[],MATCH(FutureTrunkParks6[[#This Row],[LGIP Code (*)]], LGIP1b_Park_UnitRates[LGIP Code], 0),4)),1)</f>
        <v>1</v>
      </c>
      <c r="J52" s="215">
        <v>35800</v>
      </c>
      <c r="K52" s="85">
        <f t="shared" si="12"/>
        <v>0</v>
      </c>
      <c r="L52" s="216">
        <v>0</v>
      </c>
      <c r="M52" s="221" t="str">
        <f>_xlfn.XLOOKUP(FutureTrunkParks6[[#This Row],[LGIP Code (*)]],LGIP1b_Parks_UnitRates_Summary[LGIP Code],LGIP1b_Parks_UnitRates_Summary[Stages],,0)</f>
        <v>U</v>
      </c>
      <c r="N52" s="221" t="str">
        <f>_xlfn.XLOOKUP(FutureTrunkParks6[[#This Row],[LGIP Code (*)]],LGIP1b_Parks_UnitRates_Summary[LGIP Code],LGIP1b_Parks_UnitRates_Summary[Costing Code],,0)</f>
        <v>U3-U</v>
      </c>
      <c r="O52" s="221">
        <f>_xlfn.XLOOKUP(FutureTrunkParks6[[#This Row],[Costing Code]],LGIP1b_Parks_UnitRates_Summary[Costing Code],LGIP1b_Parks_UnitRates_Summary[Scaled component],,0)</f>
        <v>0</v>
      </c>
      <c r="P52" s="221">
        <f>FutureTrunkParks6[[#This Row],[Unit Rate (Scale)]]*FutureTrunkParks6[[#This Row],[Scaling factor (*)]]</f>
        <v>0</v>
      </c>
      <c r="Q52" s="221">
        <f>_xlfn.XLOOKUP(FutureTrunkParks6[[#This Row],[Costing Code]],LGIP1b_Parks_UnitRates_Summary[Costing Code],LGIP1b_Parks_UnitRates_Summary[Not scaled component],,0)</f>
        <v>0</v>
      </c>
      <c r="R52" s="223">
        <f>_xlfn.XLOOKUP(FutureTrunkParks6[[#This Row],[Costing Code]],LGIP1b_Parks_UnitRates_Summary[Costing Code],LGIP1b_Parks_UnitRates_Summary[Preliminary Scale],,0)</f>
        <v>0</v>
      </c>
      <c r="S52" s="221">
        <f>((FutureTrunkParks6[[#This Row],[Costs with Scaling Factor Applied]]+FutureTrunkParks6[[#This Row],[Unit Rate (No Scale)]])*FutureTrunkParks6[[#This Row],[Preliminary Scale %]])</f>
        <v>0</v>
      </c>
      <c r="T52" s="221">
        <f>_xlfn.XLOOKUP(FutureTrunkParks6[[#This Row],[Costing Code]],LGIP1b_Parks_UnitRates_Summary[Costing Code],LGIP1b_Parks_UnitRates_Summary[Preliminary No Scale],,0)</f>
        <v>0</v>
      </c>
      <c r="U5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52" s="211">
        <v>2021</v>
      </c>
      <c r="W52" s="211">
        <v>1</v>
      </c>
      <c r="X52" s="221">
        <f>ROUND(FutureTrunkParks6[[#This Row],[Direct Construction Cost]]*23%,0)</f>
        <v>230000</v>
      </c>
      <c r="Y52" s="294">
        <f t="shared" si="0"/>
        <v>7.4999999999999997E-2</v>
      </c>
      <c r="Z52" s="194">
        <f>ROUND((FutureTrunkParks6[[#This Row],[Direct Construction Cost]]+FutureTrunkParks6[[#This Row],[Project Owners Cost (23% Direct Construction Cost)($)]])*FutureTrunkParks6[[#This Row],[Multiplier]]*FutureTrunkParks6[[#This Row],[Construction Contingency Rate %]],0)</f>
        <v>92250</v>
      </c>
      <c r="AA52" s="195">
        <f>ROUND(FutureTrunkParks6[[#This Row],[Direct Construction Cost]]+FutureTrunkParks6[[#This Row],[Project Owners Cost (23% Direct Construction Cost)($)]]+FutureTrunkParks6[[#This Row],[Construction Contingency Cost ($)]],0)</f>
        <v>1322250</v>
      </c>
      <c r="AB52" s="219">
        <v>2024</v>
      </c>
      <c r="AC52" s="196">
        <f t="shared" si="1"/>
        <v>2.0111853187589457E-2</v>
      </c>
      <c r="AD52" s="196">
        <f t="shared" si="2"/>
        <v>1.8204777291069174E-2</v>
      </c>
      <c r="AE52" s="274">
        <f>VLOOKUP(FutureTrunkParks6[[#This Row],[Service Catchment]],'Catchment Demand - Parks'!$C$8:$M$11,11)</f>
        <v>0.23553359173481525</v>
      </c>
      <c r="AF5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52" s="274">
        <f>IF(AND(FutureTrunkParks6[[#This Row],[Spare Capacity (%)]]&gt;30%,FutureTrunkParks6[[#This Row],[Share of the total Cost with the same year of provision %]]&gt;20%),1-FutureTrunkParks6[[#This Row],[Spare Capacity (%)]],1)</f>
        <v>1</v>
      </c>
      <c r="AH52" s="274">
        <f>IF(FutureTrunkParks6[[#This Row],[Terminal Value Analysis]]&lt;0,0,FutureTrunkParks6[[#This Row],[Terminal Value Analysis]])</f>
        <v>1</v>
      </c>
      <c r="AI52" s="198">
        <f t="shared" si="3"/>
        <v>1322250</v>
      </c>
      <c r="AJ52" s="200">
        <f t="shared" si="4"/>
        <v>1395786</v>
      </c>
      <c r="AK52" s="202">
        <f t="shared" si="5"/>
        <v>1174919</v>
      </c>
      <c r="AL52" s="276">
        <f>ROUND(FutureTrunkParks6[[#This Row],[Net Present Value of Establishment Cost]]*FutureTrunkParks6[[#This Row],[Terminal Value Adjustment (%)]],0)</f>
        <v>1174919</v>
      </c>
      <c r="AM52" s="271" t="str" cm="1">
        <f t="array" ref="AM52">_xlfn.IFS(FutureTrunkParks6[[#This Row],[Hierarchy/Name]]&lt;&gt;"Local","y",AM$12=FutureTrunkParks6[[#This Row],[Service Catchment]], "y", FutureTrunkParks6[[#This Row],[Hierarchy/Name]]="Local", "")</f>
        <v>y</v>
      </c>
      <c r="AN52" s="271" t="str" cm="1">
        <f t="array" ref="AN52">_xlfn.IFS(FutureTrunkParks6[[#This Row],[Hierarchy/Name]]&lt;&gt;"Local","y",AN$12=FutureTrunkParks6[[#This Row],[Service Catchment]], "y", FutureTrunkParks6[[#This Row],[Hierarchy/Name]]="Local", "")</f>
        <v>y</v>
      </c>
      <c r="AO52" s="271" t="str" cm="1">
        <f t="array" ref="AO52">_xlfn.IFS(FutureTrunkParks6[[#This Row],[Hierarchy/Name]]&lt;&gt;"Local","y",AO$12=FutureTrunkParks6[[#This Row],[Service Catchment]], "y", FutureTrunkParks6[[#This Row],[Hierarchy/Name]]="Local", "")</f>
        <v>y</v>
      </c>
      <c r="AP52" s="271" t="str" cm="1">
        <f t="array" ref="AP52">_xlfn.IFS(FutureTrunkParks6[[#This Row],[Hierarchy/Name]]&lt;&gt;"Local","y",AP$12=FutureTrunkParks6[[#This Row],[Service Catchment]], "y", FutureTrunkParks6[[#This Row],[Hierarchy/Name]]="Local", "")</f>
        <v>y</v>
      </c>
      <c r="AQ52" s="64"/>
      <c r="AR52" s="93">
        <f>IF(FutureTrunkParks6[[#This Row],[Hierarchy/Name]]&lt;&gt;"Local",0.25,IF(AM52="y",1,""))</f>
        <v>0.25</v>
      </c>
      <c r="AS52" s="93">
        <f>IF(FutureTrunkParks6[[#This Row],[Hierarchy/Name]]&lt;&gt;"Local",0.25,IF(AN52="y",1,""))</f>
        <v>0.25</v>
      </c>
      <c r="AT52" s="93">
        <f>IF(FutureTrunkParks6[[#This Row],[Hierarchy/Name]]&lt;&gt;"Local",0.25,IF(AO52="y",1,""))</f>
        <v>0.25</v>
      </c>
      <c r="AU52" s="93">
        <f>IF(FutureTrunkParks6[[#This Row],[Hierarchy/Name]]&lt;&gt;"Local",0.25,IF(AP52="y",1,""))</f>
        <v>0.25</v>
      </c>
      <c r="AV52" s="95">
        <f t="shared" si="6"/>
        <v>1</v>
      </c>
      <c r="AW52" s="64"/>
      <c r="AX52" s="268">
        <f t="shared" si="7"/>
        <v>293729.75</v>
      </c>
      <c r="AY52" s="264">
        <f t="shared" si="8"/>
        <v>293729.75</v>
      </c>
      <c r="AZ52" s="264">
        <f t="shared" si="9"/>
        <v>293729.75</v>
      </c>
      <c r="BA52" s="269">
        <f t="shared" si="10"/>
        <v>293729.75</v>
      </c>
      <c r="BB52" s="253">
        <f t="shared" si="11"/>
        <v>1174919</v>
      </c>
    </row>
    <row r="53" spans="1:54">
      <c r="A53" s="50"/>
      <c r="B53" s="210" t="s">
        <v>4933</v>
      </c>
      <c r="C53" s="211" t="s">
        <v>4934</v>
      </c>
      <c r="D53" s="211" t="s">
        <v>111</v>
      </c>
      <c r="E53" s="211" t="s">
        <v>107</v>
      </c>
      <c r="F53" s="211" t="s">
        <v>4853</v>
      </c>
      <c r="G53" s="186" t="str" cm="1">
        <f t="array" ref="G53">_xlfn.IFS(MID(C53,5,1)="U",MID(C53,5,2),LEN(C53)&gt;10,MID(C53,5,3)&amp;"-"&amp;LEFT(D53,1),LEN(C53)&lt;=10,MID(C53,5,2)&amp;"-"&amp;LEFT(D53,1))</f>
        <v>A1-L</v>
      </c>
      <c r="H53" s="187">
        <f>IFERROR(INDEX(LGIP1b_Park_UnitRates[],MATCH(G53,LGIP1b_Park_UnitRates[LGIP Code],0),3),"")</f>
        <v>8000</v>
      </c>
      <c r="I53" s="295">
        <f>IFERROR(MIN(J53/H53,INDEX(LGIP1b_Park_UnitRates[],MATCH(FutureTrunkParks6[[#This Row],[LGIP Code (*)]], LGIP1b_Park_UnitRates[LGIP Code], 0),4)),1)</f>
        <v>0.625</v>
      </c>
      <c r="J53" s="215">
        <v>5000</v>
      </c>
      <c r="K53" s="85">
        <f t="shared" si="12"/>
        <v>10</v>
      </c>
      <c r="L53" s="216">
        <v>50000</v>
      </c>
      <c r="M53" s="221" t="str">
        <f>_xlfn.XLOOKUP(FutureTrunkParks6[[#This Row],[LGIP Code (*)]],LGIP1b_Parks_UnitRates_Summary[LGIP Code],LGIP1b_Parks_UnitRates_Summary[Stages],,0)</f>
        <v>A&amp;B</v>
      </c>
      <c r="N53" s="221" t="str">
        <f>_xlfn.XLOOKUP(FutureTrunkParks6[[#This Row],[LGIP Code (*)]],LGIP1b_Parks_UnitRates_Summary[LGIP Code],LGIP1b_Parks_UnitRates_Summary[Costing Code],,0)</f>
        <v>A1-L-A&amp;B</v>
      </c>
      <c r="O53" s="221">
        <f>_xlfn.XLOOKUP(FutureTrunkParks6[[#This Row],[Costing Code]],LGIP1b_Parks_UnitRates_Summary[Costing Code],LGIP1b_Parks_UnitRates_Summary[Scaled component],,0)</f>
        <v>295709.98100599996</v>
      </c>
      <c r="P53" s="221">
        <f>FutureTrunkParks6[[#This Row],[Unit Rate (Scale)]]*FutureTrunkParks6[[#This Row],[Scaling factor (*)]]</f>
        <v>184818.73812874997</v>
      </c>
      <c r="Q53" s="221">
        <f>_xlfn.XLOOKUP(FutureTrunkParks6[[#This Row],[Costing Code]],LGIP1b_Parks_UnitRates_Summary[Costing Code],LGIP1b_Parks_UnitRates_Summary[Not scaled component],,0)</f>
        <v>417974.52457963559</v>
      </c>
      <c r="R53" s="223">
        <f>_xlfn.XLOOKUP(FutureTrunkParks6[[#This Row],[Costing Code]],LGIP1b_Parks_UnitRates_Summary[Costing Code],LGIP1b_Parks_UnitRates_Summary[Preliminary Scale],,0)</f>
        <v>0.23125000000000001</v>
      </c>
      <c r="S53" s="221">
        <f>((FutureTrunkParks6[[#This Row],[Costs with Scaling Factor Applied]]+FutureTrunkParks6[[#This Row],[Unit Rate (No Scale)]])*FutureTrunkParks6[[#This Row],[Preliminary Scale %]])</f>
        <v>139395.94200131416</v>
      </c>
      <c r="T53" s="221">
        <f>_xlfn.XLOOKUP(FutureTrunkParks6[[#This Row],[Costing Code]],LGIP1b_Parks_UnitRates_Summary[Costing Code],LGIP1b_Parks_UnitRates_Summary[Preliminary No Scale],,0)</f>
        <v>3750</v>
      </c>
      <c r="U5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53" s="211">
        <v>2021</v>
      </c>
      <c r="W53" s="211">
        <v>1</v>
      </c>
      <c r="X53" s="221">
        <f>ROUND(FutureTrunkParks6[[#This Row],[Direct Construction Cost]]*23%,0)</f>
        <v>171566</v>
      </c>
      <c r="Y53" s="294">
        <f t="shared" si="0"/>
        <v>7.4999999999999997E-2</v>
      </c>
      <c r="Z53" s="194">
        <f>ROUND((FutureTrunkParks6[[#This Row],[Direct Construction Cost]]+FutureTrunkParks6[[#This Row],[Project Owners Cost (23% Direct Construction Cost)($)]])*FutureTrunkParks6[[#This Row],[Multiplier]]*FutureTrunkParks6[[#This Row],[Construction Contingency Rate %]],0)</f>
        <v>68813</v>
      </c>
      <c r="AA53" s="195">
        <f>ROUND(FutureTrunkParks6[[#This Row],[Direct Construction Cost]]+FutureTrunkParks6[[#This Row],[Project Owners Cost (23% Direct Construction Cost)($)]]+FutureTrunkParks6[[#This Row],[Construction Contingency Cost ($)]],0)</f>
        <v>986318</v>
      </c>
      <c r="AB53" s="219">
        <v>2024</v>
      </c>
      <c r="AC53" s="196">
        <f t="shared" si="1"/>
        <v>2.0111853187589457E-2</v>
      </c>
      <c r="AD53" s="196">
        <f t="shared" si="2"/>
        <v>1.8204777291069174E-2</v>
      </c>
      <c r="AE53" s="274">
        <f>VLOOKUP(FutureTrunkParks6[[#This Row],[Service Catchment]],'Catchment Demand - Parks'!$C$8:$M$11,11)</f>
        <v>0.23553359173481525</v>
      </c>
      <c r="AF5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53" s="274">
        <f>IF(AND(FutureTrunkParks6[[#This Row],[Spare Capacity (%)]]&gt;30%,FutureTrunkParks6[[#This Row],[Share of the total Cost with the same year of provision %]]&gt;20%),1-FutureTrunkParks6[[#This Row],[Spare Capacity (%)]],1)</f>
        <v>1</v>
      </c>
      <c r="AH53" s="274">
        <f>IF(FutureTrunkParks6[[#This Row],[Terminal Value Analysis]]&lt;0,0,FutureTrunkParks6[[#This Row],[Terminal Value Analysis]])</f>
        <v>1</v>
      </c>
      <c r="AI53" s="198">
        <f t="shared" si="3"/>
        <v>1036318</v>
      </c>
      <c r="AJ53" s="200">
        <f t="shared" si="4"/>
        <v>1094250</v>
      </c>
      <c r="AK53" s="202">
        <f t="shared" si="5"/>
        <v>921098</v>
      </c>
      <c r="AL53" s="276">
        <f>ROUND(FutureTrunkParks6[[#This Row],[Net Present Value of Establishment Cost]]*FutureTrunkParks6[[#This Row],[Terminal Value Adjustment (%)]],0)</f>
        <v>921098</v>
      </c>
      <c r="AM53" s="271" t="str" cm="1">
        <f t="array" ref="AM53">_xlfn.IFS(FutureTrunkParks6[[#This Row],[Hierarchy/Name]]&lt;&gt;"Local","y",AM$12=FutureTrunkParks6[[#This Row],[Service Catchment]], "y", FutureTrunkParks6[[#This Row],[Hierarchy/Name]]="Local", "")</f>
        <v>y</v>
      </c>
      <c r="AN53" s="271" t="str" cm="1">
        <f t="array" ref="AN53">_xlfn.IFS(FutureTrunkParks6[[#This Row],[Hierarchy/Name]]&lt;&gt;"Local","y",AN$12=FutureTrunkParks6[[#This Row],[Service Catchment]], "y", FutureTrunkParks6[[#This Row],[Hierarchy/Name]]="Local", "")</f>
        <v/>
      </c>
      <c r="AO53" s="271" t="str" cm="1">
        <f t="array" ref="AO53">_xlfn.IFS(FutureTrunkParks6[[#This Row],[Hierarchy/Name]]&lt;&gt;"Local","y",AO$12=FutureTrunkParks6[[#This Row],[Service Catchment]], "y", FutureTrunkParks6[[#This Row],[Hierarchy/Name]]="Local", "")</f>
        <v/>
      </c>
      <c r="AP53" s="271" t="str" cm="1">
        <f t="array" ref="AP53">_xlfn.IFS(FutureTrunkParks6[[#This Row],[Hierarchy/Name]]&lt;&gt;"Local","y",AP$12=FutureTrunkParks6[[#This Row],[Service Catchment]], "y", FutureTrunkParks6[[#This Row],[Hierarchy/Name]]="Local", "")</f>
        <v/>
      </c>
      <c r="AQ53" s="64"/>
      <c r="AR53" s="93">
        <f>IF(FutureTrunkParks6[[#This Row],[Hierarchy/Name]]&lt;&gt;"Local",0.25,IF(AM53="y",1,""))</f>
        <v>1</v>
      </c>
      <c r="AS53" s="93" t="str">
        <f>IF(FutureTrunkParks6[[#This Row],[Hierarchy/Name]]&lt;&gt;"Local",0.25,IF(AN53="y",1,""))</f>
        <v/>
      </c>
      <c r="AT53" s="93" t="str">
        <f>IF(FutureTrunkParks6[[#This Row],[Hierarchy/Name]]&lt;&gt;"Local",0.25,IF(AO53="y",1,""))</f>
        <v/>
      </c>
      <c r="AU53" s="93" t="str">
        <f>IF(FutureTrunkParks6[[#This Row],[Hierarchy/Name]]&lt;&gt;"Local",0.25,IF(AP53="y",1,""))</f>
        <v/>
      </c>
      <c r="AV53" s="95">
        <f t="shared" si="6"/>
        <v>1</v>
      </c>
      <c r="AW53" s="64"/>
      <c r="AX53" s="268">
        <f t="shared" si="7"/>
        <v>921098</v>
      </c>
      <c r="AY53" s="264" t="str">
        <f t="shared" si="8"/>
        <v/>
      </c>
      <c r="AZ53" s="264" t="str">
        <f t="shared" si="9"/>
        <v/>
      </c>
      <c r="BA53" s="269" t="str">
        <f t="shared" si="10"/>
        <v/>
      </c>
      <c r="BB53" s="253">
        <f t="shared" si="11"/>
        <v>921098</v>
      </c>
    </row>
    <row r="54" spans="1:54">
      <c r="A54" s="50"/>
      <c r="B54" s="210" t="s">
        <v>4935</v>
      </c>
      <c r="C54" s="211" t="s">
        <v>4936</v>
      </c>
      <c r="D54" s="211" t="s">
        <v>111</v>
      </c>
      <c r="E54" s="211" t="s">
        <v>107</v>
      </c>
      <c r="F54" s="211" t="s">
        <v>4853</v>
      </c>
      <c r="G54" s="186" t="str" cm="1">
        <f t="array" ref="G54">_xlfn.IFS(MID(C54,5,1)="U",MID(C54,5,2),LEN(C54)&gt;10,MID(C54,5,3)&amp;"-"&amp;LEFT(D54,1),LEN(C54)&lt;=10,MID(C54,5,2)&amp;"-"&amp;LEFT(D54,1))</f>
        <v>A1-L</v>
      </c>
      <c r="H54" s="187">
        <f>IFERROR(INDEX(LGIP1b_Park_UnitRates[],MATCH(G54,LGIP1b_Park_UnitRates[LGIP Code],0),3),"")</f>
        <v>8000</v>
      </c>
      <c r="I54" s="295">
        <f>IFERROR(MIN(J54/H54,INDEX(LGIP1b_Park_UnitRates[],MATCH(FutureTrunkParks6[[#This Row],[LGIP Code (*)]], LGIP1b_Park_UnitRates[LGIP Code], 0),4)),1)</f>
        <v>0.60699999999999998</v>
      </c>
      <c r="J54" s="215">
        <v>4856</v>
      </c>
      <c r="K54" s="85">
        <f t="shared" si="12"/>
        <v>1647.4464579901153</v>
      </c>
      <c r="L54" s="216">
        <v>8000000</v>
      </c>
      <c r="M54" s="221" t="str">
        <f>_xlfn.XLOOKUP(FutureTrunkParks6[[#This Row],[LGIP Code (*)]],LGIP1b_Parks_UnitRates_Summary[LGIP Code],LGIP1b_Parks_UnitRates_Summary[Stages],,0)</f>
        <v>A&amp;B</v>
      </c>
      <c r="N54" s="221" t="str">
        <f>_xlfn.XLOOKUP(FutureTrunkParks6[[#This Row],[LGIP Code (*)]],LGIP1b_Parks_UnitRates_Summary[LGIP Code],LGIP1b_Parks_UnitRates_Summary[Costing Code],,0)</f>
        <v>A1-L-A&amp;B</v>
      </c>
      <c r="O54" s="221">
        <f>_xlfn.XLOOKUP(FutureTrunkParks6[[#This Row],[Costing Code]],LGIP1b_Parks_UnitRates_Summary[Costing Code],LGIP1b_Parks_UnitRates_Summary[Scaled component],,0)</f>
        <v>295709.98100599996</v>
      </c>
      <c r="P54" s="221">
        <f>FutureTrunkParks6[[#This Row],[Unit Rate (Scale)]]*FutureTrunkParks6[[#This Row],[Scaling factor (*)]]</f>
        <v>179495.95847064196</v>
      </c>
      <c r="Q54" s="221">
        <f>_xlfn.XLOOKUP(FutureTrunkParks6[[#This Row],[Costing Code]],LGIP1b_Parks_UnitRates_Summary[Costing Code],LGIP1b_Parks_UnitRates_Summary[Not scaled component],,0)</f>
        <v>417974.52457963559</v>
      </c>
      <c r="R54" s="223">
        <f>_xlfn.XLOOKUP(FutureTrunkParks6[[#This Row],[Costing Code]],LGIP1b_Parks_UnitRates_Summary[Costing Code],LGIP1b_Parks_UnitRates_Summary[Preliminary Scale],,0)</f>
        <v>0.23125000000000001</v>
      </c>
      <c r="S54" s="221">
        <f>((FutureTrunkParks6[[#This Row],[Costs with Scaling Factor Applied]]+FutureTrunkParks6[[#This Row],[Unit Rate (No Scale)]])*FutureTrunkParks6[[#This Row],[Preliminary Scale %]])</f>
        <v>138165.04920537671</v>
      </c>
      <c r="T54" s="221">
        <f>_xlfn.XLOOKUP(FutureTrunkParks6[[#This Row],[Costing Code]],LGIP1b_Parks_UnitRates_Summary[Costing Code],LGIP1b_Parks_UnitRates_Summary[Preliminary No Scale],,0)</f>
        <v>3750</v>
      </c>
      <c r="U5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739386</v>
      </c>
      <c r="V54" s="211">
        <v>2021</v>
      </c>
      <c r="W54" s="211">
        <v>1</v>
      </c>
      <c r="X54" s="221">
        <f>ROUND(FutureTrunkParks6[[#This Row],[Direct Construction Cost]]*23%,0)</f>
        <v>170059</v>
      </c>
      <c r="Y54" s="294">
        <f t="shared" si="0"/>
        <v>0.2</v>
      </c>
      <c r="Z54" s="194">
        <f>ROUND((FutureTrunkParks6[[#This Row],[Direct Construction Cost]]+FutureTrunkParks6[[#This Row],[Project Owners Cost (23% Direct Construction Cost)($)]])*FutureTrunkParks6[[#This Row],[Multiplier]]*FutureTrunkParks6[[#This Row],[Construction Contingency Rate %]],0)</f>
        <v>181889</v>
      </c>
      <c r="AA54" s="195">
        <f>ROUND(FutureTrunkParks6[[#This Row],[Direct Construction Cost]]+FutureTrunkParks6[[#This Row],[Project Owners Cost (23% Direct Construction Cost)($)]]+FutureTrunkParks6[[#This Row],[Construction Contingency Cost ($)]],0)</f>
        <v>1091334</v>
      </c>
      <c r="AB54" s="219">
        <v>2034</v>
      </c>
      <c r="AC54" s="196">
        <f t="shared" si="1"/>
        <v>2.0111853187589457E-2</v>
      </c>
      <c r="AD54" s="196">
        <f t="shared" si="2"/>
        <v>1.8204777291069174E-2</v>
      </c>
      <c r="AE54" s="274">
        <f>VLOOKUP(FutureTrunkParks6[[#This Row],[Service Catchment]],'Catchment Demand - Parks'!$C$8:$M$11,11)</f>
        <v>0.23553359173481525</v>
      </c>
      <c r="AF5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9.9428683256487221E-3</v>
      </c>
      <c r="AG54" s="274">
        <f>IF(AND(FutureTrunkParks6[[#This Row],[Spare Capacity (%)]]&gt;30%,FutureTrunkParks6[[#This Row],[Share of the total Cost with the same year of provision %]]&gt;20%),1-FutureTrunkParks6[[#This Row],[Spare Capacity (%)]],1)</f>
        <v>1</v>
      </c>
      <c r="AH54" s="274">
        <f>IF(FutureTrunkParks6[[#This Row],[Terminal Value Analysis]]&lt;0,0,FutureTrunkParks6[[#This Row],[Terminal Value Analysis]])</f>
        <v>1</v>
      </c>
      <c r="AI54" s="198">
        <f t="shared" si="3"/>
        <v>9091334</v>
      </c>
      <c r="AJ54" s="200">
        <f t="shared" si="4"/>
        <v>11743410</v>
      </c>
      <c r="AK54" s="202">
        <f t="shared" si="5"/>
        <v>5566903</v>
      </c>
      <c r="AL54" s="276">
        <f>ROUND(FutureTrunkParks6[[#This Row],[Net Present Value of Establishment Cost]]*FutureTrunkParks6[[#This Row],[Terminal Value Adjustment (%)]],0)</f>
        <v>5566903</v>
      </c>
      <c r="AM54" s="271" t="str" cm="1">
        <f t="array" ref="AM54">_xlfn.IFS(FutureTrunkParks6[[#This Row],[Hierarchy/Name]]&lt;&gt;"Local","y",AM$12=FutureTrunkParks6[[#This Row],[Service Catchment]], "y", FutureTrunkParks6[[#This Row],[Hierarchy/Name]]="Local", "")</f>
        <v>y</v>
      </c>
      <c r="AN54" s="271" t="str" cm="1">
        <f t="array" ref="AN54">_xlfn.IFS(FutureTrunkParks6[[#This Row],[Hierarchy/Name]]&lt;&gt;"Local","y",AN$12=FutureTrunkParks6[[#This Row],[Service Catchment]], "y", FutureTrunkParks6[[#This Row],[Hierarchy/Name]]="Local", "")</f>
        <v/>
      </c>
      <c r="AO54" s="271" t="str" cm="1">
        <f t="array" ref="AO54">_xlfn.IFS(FutureTrunkParks6[[#This Row],[Hierarchy/Name]]&lt;&gt;"Local","y",AO$12=FutureTrunkParks6[[#This Row],[Service Catchment]], "y", FutureTrunkParks6[[#This Row],[Hierarchy/Name]]="Local", "")</f>
        <v/>
      </c>
      <c r="AP54" s="271" t="str" cm="1">
        <f t="array" ref="AP54">_xlfn.IFS(FutureTrunkParks6[[#This Row],[Hierarchy/Name]]&lt;&gt;"Local","y",AP$12=FutureTrunkParks6[[#This Row],[Service Catchment]], "y", FutureTrunkParks6[[#This Row],[Hierarchy/Name]]="Local", "")</f>
        <v/>
      </c>
      <c r="AQ54" s="64"/>
      <c r="AR54" s="93">
        <f>IF(FutureTrunkParks6[[#This Row],[Hierarchy/Name]]&lt;&gt;"Local",0.25,IF(AM54="y",1,""))</f>
        <v>1</v>
      </c>
      <c r="AS54" s="93" t="str">
        <f>IF(FutureTrunkParks6[[#This Row],[Hierarchy/Name]]&lt;&gt;"Local",0.25,IF(AN54="y",1,""))</f>
        <v/>
      </c>
      <c r="AT54" s="93" t="str">
        <f>IF(FutureTrunkParks6[[#This Row],[Hierarchy/Name]]&lt;&gt;"Local",0.25,IF(AO54="y",1,""))</f>
        <v/>
      </c>
      <c r="AU54" s="93" t="str">
        <f>IF(FutureTrunkParks6[[#This Row],[Hierarchy/Name]]&lt;&gt;"Local",0.25,IF(AP54="y",1,""))</f>
        <v/>
      </c>
      <c r="AV54" s="95">
        <f t="shared" si="6"/>
        <v>1</v>
      </c>
      <c r="AW54" s="64"/>
      <c r="AX54" s="268">
        <f t="shared" si="7"/>
        <v>5566903</v>
      </c>
      <c r="AY54" s="264" t="str">
        <f t="shared" si="8"/>
        <v/>
      </c>
      <c r="AZ54" s="264" t="str">
        <f t="shared" si="9"/>
        <v/>
      </c>
      <c r="BA54" s="269" t="str">
        <f t="shared" si="10"/>
        <v/>
      </c>
      <c r="BB54" s="253">
        <f t="shared" si="11"/>
        <v>5566903</v>
      </c>
    </row>
    <row r="55" spans="1:54">
      <c r="A55" s="50"/>
      <c r="B55" s="210" t="s">
        <v>4901</v>
      </c>
      <c r="C55" s="211" t="s">
        <v>4937</v>
      </c>
      <c r="D55" s="211" t="s">
        <v>111</v>
      </c>
      <c r="E55" s="211" t="s">
        <v>114</v>
      </c>
      <c r="F55" s="211" t="s">
        <v>4881</v>
      </c>
      <c r="G55" s="186" t="str" cm="1">
        <f t="array" ref="G55">_xlfn.IFS(MID(C55,5,1)="U",MID(C55,5,2),LEN(C55)&gt;10,MID(C55,5,3)&amp;"-"&amp;LEFT(D55,1),LEN(C55)&lt;=10,MID(C55,5,2)&amp;"-"&amp;LEFT(D55,1))</f>
        <v>U3</v>
      </c>
      <c r="H55" s="187">
        <f>IFERROR(INDEX(LGIP1b_Park_UnitRates[],MATCH(G55,LGIP1b_Park_UnitRates[LGIP Code],0),3),"")</f>
        <v>0</v>
      </c>
      <c r="I55" s="295">
        <f>IFERROR(MIN(J55/H55,INDEX(LGIP1b_Park_UnitRates[],MATCH(FutureTrunkParks6[[#This Row],[LGIP Code (*)]], LGIP1b_Park_UnitRates[LGIP Code], 0),4)),1)</f>
        <v>1</v>
      </c>
      <c r="J55" s="215">
        <v>3000</v>
      </c>
      <c r="K55" s="85">
        <f t="shared" si="12"/>
        <v>0</v>
      </c>
      <c r="L55" s="216">
        <v>0</v>
      </c>
      <c r="M55" s="221" t="str">
        <f>_xlfn.XLOOKUP(FutureTrunkParks6[[#This Row],[LGIP Code (*)]],LGIP1b_Parks_UnitRates_Summary[LGIP Code],LGIP1b_Parks_UnitRates_Summary[Stages],,0)</f>
        <v>U</v>
      </c>
      <c r="N55" s="221" t="str">
        <f>_xlfn.XLOOKUP(FutureTrunkParks6[[#This Row],[LGIP Code (*)]],LGIP1b_Parks_UnitRates_Summary[LGIP Code],LGIP1b_Parks_UnitRates_Summary[Costing Code],,0)</f>
        <v>U3-U</v>
      </c>
      <c r="O55" s="221">
        <f>_xlfn.XLOOKUP(FutureTrunkParks6[[#This Row],[Costing Code]],LGIP1b_Parks_UnitRates_Summary[Costing Code],LGIP1b_Parks_UnitRates_Summary[Scaled component],,0)</f>
        <v>0</v>
      </c>
      <c r="P55" s="221">
        <f>FutureTrunkParks6[[#This Row],[Unit Rate (Scale)]]*FutureTrunkParks6[[#This Row],[Scaling factor (*)]]</f>
        <v>0</v>
      </c>
      <c r="Q55" s="221">
        <f>_xlfn.XLOOKUP(FutureTrunkParks6[[#This Row],[Costing Code]],LGIP1b_Parks_UnitRates_Summary[Costing Code],LGIP1b_Parks_UnitRates_Summary[Not scaled component],,0)</f>
        <v>0</v>
      </c>
      <c r="R55" s="223">
        <f>_xlfn.XLOOKUP(FutureTrunkParks6[[#This Row],[Costing Code]],LGIP1b_Parks_UnitRates_Summary[Costing Code],LGIP1b_Parks_UnitRates_Summary[Preliminary Scale],,0)</f>
        <v>0</v>
      </c>
      <c r="S55" s="221">
        <f>((FutureTrunkParks6[[#This Row],[Costs with Scaling Factor Applied]]+FutureTrunkParks6[[#This Row],[Unit Rate (No Scale)]])*FutureTrunkParks6[[#This Row],[Preliminary Scale %]])</f>
        <v>0</v>
      </c>
      <c r="T55" s="221">
        <f>_xlfn.XLOOKUP(FutureTrunkParks6[[#This Row],[Costing Code]],LGIP1b_Parks_UnitRates_Summary[Costing Code],LGIP1b_Parks_UnitRates_Summary[Preliminary No Scale],,0)</f>
        <v>0</v>
      </c>
      <c r="U5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55" s="211">
        <v>2021</v>
      </c>
      <c r="W55" s="211">
        <v>1</v>
      </c>
      <c r="X55" s="221">
        <f>ROUND(FutureTrunkParks6[[#This Row],[Direct Construction Cost]]*23%,0)</f>
        <v>230000</v>
      </c>
      <c r="Y55" s="294">
        <f t="shared" si="0"/>
        <v>0.2</v>
      </c>
      <c r="Z55" s="194">
        <f>ROUND((FutureTrunkParks6[[#This Row],[Direct Construction Cost]]+FutureTrunkParks6[[#This Row],[Project Owners Cost (23% Direct Construction Cost)($)]])*FutureTrunkParks6[[#This Row],[Multiplier]]*FutureTrunkParks6[[#This Row],[Construction Contingency Rate %]],0)</f>
        <v>246000</v>
      </c>
      <c r="AA55" s="195">
        <f>ROUND(FutureTrunkParks6[[#This Row],[Direct Construction Cost]]+FutureTrunkParks6[[#This Row],[Project Owners Cost (23% Direct Construction Cost)($)]]+FutureTrunkParks6[[#This Row],[Construction Contingency Cost ($)]],0)</f>
        <v>1476000</v>
      </c>
      <c r="AB55" s="219">
        <v>2034</v>
      </c>
      <c r="AC55" s="196">
        <f t="shared" si="1"/>
        <v>2.0111853187589457E-2</v>
      </c>
      <c r="AD55" s="196">
        <f t="shared" si="2"/>
        <v>1.8204777291069174E-2</v>
      </c>
      <c r="AE55" s="274">
        <f>VLOOKUP(FutureTrunkParks6[[#This Row],[Service Catchment]],'Catchment Demand - Parks'!$C$8:$M$11,11)</f>
        <v>0.15359038713546411</v>
      </c>
      <c r="AF5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55" s="274">
        <f>IF(AND(FutureTrunkParks6[[#This Row],[Spare Capacity (%)]]&gt;30%,FutureTrunkParks6[[#This Row],[Share of the total Cost with the same year of provision %]]&gt;20%),1-FutureTrunkParks6[[#This Row],[Spare Capacity (%)]],1)</f>
        <v>1</v>
      </c>
      <c r="AH55" s="274">
        <f>IF(FutureTrunkParks6[[#This Row],[Terminal Value Analysis]]&lt;0,0,FutureTrunkParks6[[#This Row],[Terminal Value Analysis]])</f>
        <v>1</v>
      </c>
      <c r="AI55" s="198">
        <f t="shared" si="3"/>
        <v>1476000</v>
      </c>
      <c r="AJ55" s="200">
        <f t="shared" si="4"/>
        <v>1866135</v>
      </c>
      <c r="AK55" s="202">
        <f t="shared" si="5"/>
        <v>884632</v>
      </c>
      <c r="AL55" s="276">
        <f>ROUND(FutureTrunkParks6[[#This Row],[Net Present Value of Establishment Cost]]*FutureTrunkParks6[[#This Row],[Terminal Value Adjustment (%)]],0)</f>
        <v>884632</v>
      </c>
      <c r="AM55" s="271" t="str" cm="1">
        <f t="array" ref="AM55">_xlfn.IFS(FutureTrunkParks6[[#This Row],[Hierarchy/Name]]&lt;&gt;"Local","y",AM$12=FutureTrunkParks6[[#This Row],[Service Catchment]], "y", FutureTrunkParks6[[#This Row],[Hierarchy/Name]]="Local", "")</f>
        <v/>
      </c>
      <c r="AN55" s="271" t="str" cm="1">
        <f t="array" ref="AN55">_xlfn.IFS(FutureTrunkParks6[[#This Row],[Hierarchy/Name]]&lt;&gt;"Local","y",AN$12=FutureTrunkParks6[[#This Row],[Service Catchment]], "y", FutureTrunkParks6[[#This Row],[Hierarchy/Name]]="Local", "")</f>
        <v/>
      </c>
      <c r="AO55" s="271" t="str" cm="1">
        <f t="array" ref="AO55">_xlfn.IFS(FutureTrunkParks6[[#This Row],[Hierarchy/Name]]&lt;&gt;"Local","y",AO$12=FutureTrunkParks6[[#This Row],[Service Catchment]], "y", FutureTrunkParks6[[#This Row],[Hierarchy/Name]]="Local", "")</f>
        <v/>
      </c>
      <c r="AP55" s="271" t="str" cm="1">
        <f t="array" ref="AP55">_xlfn.IFS(FutureTrunkParks6[[#This Row],[Hierarchy/Name]]&lt;&gt;"Local","y",AP$12=FutureTrunkParks6[[#This Row],[Service Catchment]], "y", FutureTrunkParks6[[#This Row],[Hierarchy/Name]]="Local", "")</f>
        <v>y</v>
      </c>
      <c r="AQ55" s="64"/>
      <c r="AR55" s="93" t="str">
        <f>IF(FutureTrunkParks6[[#This Row],[Hierarchy/Name]]&lt;&gt;"Local",0.25,IF(AM55="y",1,""))</f>
        <v/>
      </c>
      <c r="AS55" s="93" t="str">
        <f>IF(FutureTrunkParks6[[#This Row],[Hierarchy/Name]]&lt;&gt;"Local",0.25,IF(AN55="y",1,""))</f>
        <v/>
      </c>
      <c r="AT55" s="93" t="str">
        <f>IF(FutureTrunkParks6[[#This Row],[Hierarchy/Name]]&lt;&gt;"Local",0.25,IF(AO55="y",1,""))</f>
        <v/>
      </c>
      <c r="AU55" s="93">
        <f>IF(FutureTrunkParks6[[#This Row],[Hierarchy/Name]]&lt;&gt;"Local",0.25,IF(AP55="y",1,""))</f>
        <v>1</v>
      </c>
      <c r="AV55" s="95">
        <f t="shared" si="6"/>
        <v>1</v>
      </c>
      <c r="AW55" s="64"/>
      <c r="AX55" s="268" t="str">
        <f t="shared" si="7"/>
        <v/>
      </c>
      <c r="AY55" s="264" t="str">
        <f t="shared" si="8"/>
        <v/>
      </c>
      <c r="AZ55" s="264" t="str">
        <f t="shared" si="9"/>
        <v/>
      </c>
      <c r="BA55" s="269">
        <f t="shared" si="10"/>
        <v>884632</v>
      </c>
      <c r="BB55" s="253">
        <f t="shared" si="11"/>
        <v>884632</v>
      </c>
    </row>
    <row r="56" spans="1:54">
      <c r="A56" s="50"/>
      <c r="B56" s="210" t="s">
        <v>4901</v>
      </c>
      <c r="C56" s="211" t="s">
        <v>4938</v>
      </c>
      <c r="D56" s="211" t="s">
        <v>111</v>
      </c>
      <c r="E56" s="211" t="s">
        <v>143</v>
      </c>
      <c r="F56" s="211" t="s">
        <v>4939</v>
      </c>
      <c r="G56" s="186" t="str" cm="1">
        <f t="array" ref="G56">_xlfn.IFS(MID(C56,5,1)="U",MID(C56,5,2),LEN(C56)&gt;10,MID(C56,5,3)&amp;"-"&amp;LEFT(D56,1),LEN(C56)&lt;=10,MID(C56,5,2)&amp;"-"&amp;LEFT(D56,1))</f>
        <v>U3</v>
      </c>
      <c r="H56" s="187">
        <f>IFERROR(INDEX(LGIP1b_Park_UnitRates[],MATCH(G56,LGIP1b_Park_UnitRates[LGIP Code],0),3),"")</f>
        <v>0</v>
      </c>
      <c r="I56" s="295">
        <f>IFERROR(MIN(J56/H56,INDEX(LGIP1b_Park_UnitRates[],MATCH(FutureTrunkParks6[[#This Row],[LGIP Code (*)]], LGIP1b_Park_UnitRates[LGIP Code], 0),4)),1)</f>
        <v>1</v>
      </c>
      <c r="J56" s="215">
        <v>14000</v>
      </c>
      <c r="K56" s="85">
        <f t="shared" si="12"/>
        <v>0</v>
      </c>
      <c r="L56" s="216">
        <v>0</v>
      </c>
      <c r="M56" s="221" t="str">
        <f>_xlfn.XLOOKUP(FutureTrunkParks6[[#This Row],[LGIP Code (*)]],LGIP1b_Parks_UnitRates_Summary[LGIP Code],LGIP1b_Parks_UnitRates_Summary[Stages],,0)</f>
        <v>U</v>
      </c>
      <c r="N56" s="221" t="str">
        <f>_xlfn.XLOOKUP(FutureTrunkParks6[[#This Row],[LGIP Code (*)]],LGIP1b_Parks_UnitRates_Summary[LGIP Code],LGIP1b_Parks_UnitRates_Summary[Costing Code],,0)</f>
        <v>U3-U</v>
      </c>
      <c r="O56" s="221">
        <f>_xlfn.XLOOKUP(FutureTrunkParks6[[#This Row],[Costing Code]],LGIP1b_Parks_UnitRates_Summary[Costing Code],LGIP1b_Parks_UnitRates_Summary[Scaled component],,0)</f>
        <v>0</v>
      </c>
      <c r="P56" s="221">
        <f>FutureTrunkParks6[[#This Row],[Unit Rate (Scale)]]*FutureTrunkParks6[[#This Row],[Scaling factor (*)]]</f>
        <v>0</v>
      </c>
      <c r="Q56" s="221">
        <f>_xlfn.XLOOKUP(FutureTrunkParks6[[#This Row],[Costing Code]],LGIP1b_Parks_UnitRates_Summary[Costing Code],LGIP1b_Parks_UnitRates_Summary[Not scaled component],,0)</f>
        <v>0</v>
      </c>
      <c r="R56" s="223">
        <f>_xlfn.XLOOKUP(FutureTrunkParks6[[#This Row],[Costing Code]],LGIP1b_Parks_UnitRates_Summary[Costing Code],LGIP1b_Parks_UnitRates_Summary[Preliminary Scale],,0)</f>
        <v>0</v>
      </c>
      <c r="S56" s="221">
        <f>((FutureTrunkParks6[[#This Row],[Costs with Scaling Factor Applied]]+FutureTrunkParks6[[#This Row],[Unit Rate (No Scale)]])*FutureTrunkParks6[[#This Row],[Preliminary Scale %]])</f>
        <v>0</v>
      </c>
      <c r="T56" s="221">
        <f>_xlfn.XLOOKUP(FutureTrunkParks6[[#This Row],[Costing Code]],LGIP1b_Parks_UnitRates_Summary[Costing Code],LGIP1b_Parks_UnitRates_Summary[Preliminary No Scale],,0)</f>
        <v>0</v>
      </c>
      <c r="U5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56" s="211">
        <v>2021</v>
      </c>
      <c r="W56" s="211">
        <v>1</v>
      </c>
      <c r="X56" s="221">
        <f>ROUND(FutureTrunkParks6[[#This Row],[Direct Construction Cost]]*23%,0)</f>
        <v>230000</v>
      </c>
      <c r="Y56" s="294">
        <f t="shared" si="0"/>
        <v>7.4999999999999997E-2</v>
      </c>
      <c r="Z56" s="194">
        <f>ROUND((FutureTrunkParks6[[#This Row],[Direct Construction Cost]]+FutureTrunkParks6[[#This Row],[Project Owners Cost (23% Direct Construction Cost)($)]])*FutureTrunkParks6[[#This Row],[Multiplier]]*FutureTrunkParks6[[#This Row],[Construction Contingency Rate %]],0)</f>
        <v>92250</v>
      </c>
      <c r="AA56" s="195">
        <f>ROUND(FutureTrunkParks6[[#This Row],[Direct Construction Cost]]+FutureTrunkParks6[[#This Row],[Project Owners Cost (23% Direct Construction Cost)($)]]+FutureTrunkParks6[[#This Row],[Construction Contingency Cost ($)]],0)</f>
        <v>1322250</v>
      </c>
      <c r="AB56" s="219">
        <v>2024</v>
      </c>
      <c r="AC56" s="196">
        <f t="shared" si="1"/>
        <v>2.0111853187589457E-2</v>
      </c>
      <c r="AD56" s="196">
        <f t="shared" si="2"/>
        <v>1.8204777291069174E-2</v>
      </c>
      <c r="AE56" s="274">
        <f>VLOOKUP(FutureTrunkParks6[[#This Row],[Service Catchment]],'Catchment Demand - Parks'!$C$8:$M$11,11)</f>
        <v>0.31134461829061294</v>
      </c>
      <c r="AF5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56" s="274">
        <f>IF(AND(FutureTrunkParks6[[#This Row],[Spare Capacity (%)]]&gt;30%,FutureTrunkParks6[[#This Row],[Share of the total Cost with the same year of provision %]]&gt;20%),1-FutureTrunkParks6[[#This Row],[Spare Capacity (%)]],1)</f>
        <v>1</v>
      </c>
      <c r="AH56" s="274">
        <f>IF(FutureTrunkParks6[[#This Row],[Terminal Value Analysis]]&lt;0,0,FutureTrunkParks6[[#This Row],[Terminal Value Analysis]])</f>
        <v>1</v>
      </c>
      <c r="AI56" s="198">
        <f t="shared" si="3"/>
        <v>1322250</v>
      </c>
      <c r="AJ56" s="200">
        <f t="shared" si="4"/>
        <v>1395786</v>
      </c>
      <c r="AK56" s="202">
        <f t="shared" si="5"/>
        <v>1174919</v>
      </c>
      <c r="AL56" s="276">
        <f>ROUND(FutureTrunkParks6[[#This Row],[Net Present Value of Establishment Cost]]*FutureTrunkParks6[[#This Row],[Terminal Value Adjustment (%)]],0)</f>
        <v>1174919</v>
      </c>
      <c r="AM56" s="271" t="str" cm="1">
        <f t="array" ref="AM56">_xlfn.IFS(FutureTrunkParks6[[#This Row],[Hierarchy/Name]]&lt;&gt;"Local","y",AM$12=FutureTrunkParks6[[#This Row],[Service Catchment]], "y", FutureTrunkParks6[[#This Row],[Hierarchy/Name]]="Local", "")</f>
        <v/>
      </c>
      <c r="AN56" s="271" t="str" cm="1">
        <f t="array" ref="AN56">_xlfn.IFS(FutureTrunkParks6[[#This Row],[Hierarchy/Name]]&lt;&gt;"Local","y",AN$12=FutureTrunkParks6[[#This Row],[Service Catchment]], "y", FutureTrunkParks6[[#This Row],[Hierarchy/Name]]="Local", "")</f>
        <v>y</v>
      </c>
      <c r="AO56" s="271" t="str" cm="1">
        <f t="array" ref="AO56">_xlfn.IFS(FutureTrunkParks6[[#This Row],[Hierarchy/Name]]&lt;&gt;"Local","y",AO$12=FutureTrunkParks6[[#This Row],[Service Catchment]], "y", FutureTrunkParks6[[#This Row],[Hierarchy/Name]]="Local", "")</f>
        <v/>
      </c>
      <c r="AP56" s="271" t="str" cm="1">
        <f t="array" ref="AP56">_xlfn.IFS(FutureTrunkParks6[[#This Row],[Hierarchy/Name]]&lt;&gt;"Local","y",AP$12=FutureTrunkParks6[[#This Row],[Service Catchment]], "y", FutureTrunkParks6[[#This Row],[Hierarchy/Name]]="Local", "")</f>
        <v/>
      </c>
      <c r="AQ56" s="64"/>
      <c r="AR56" s="93" t="str">
        <f>IF(FutureTrunkParks6[[#This Row],[Hierarchy/Name]]&lt;&gt;"Local",0.25,IF(AM56="y",1,""))</f>
        <v/>
      </c>
      <c r="AS56" s="93">
        <f>IF(FutureTrunkParks6[[#This Row],[Hierarchy/Name]]&lt;&gt;"Local",0.25,IF(AN56="y",1,""))</f>
        <v>1</v>
      </c>
      <c r="AT56" s="93" t="str">
        <f>IF(FutureTrunkParks6[[#This Row],[Hierarchy/Name]]&lt;&gt;"Local",0.25,IF(AO56="y",1,""))</f>
        <v/>
      </c>
      <c r="AU56" s="93" t="str">
        <f>IF(FutureTrunkParks6[[#This Row],[Hierarchy/Name]]&lt;&gt;"Local",0.25,IF(AP56="y",1,""))</f>
        <v/>
      </c>
      <c r="AV56" s="95">
        <f t="shared" si="6"/>
        <v>1</v>
      </c>
      <c r="AW56" s="64"/>
      <c r="AX56" s="268" t="str">
        <f t="shared" si="7"/>
        <v/>
      </c>
      <c r="AY56" s="264">
        <f t="shared" si="8"/>
        <v>1174919</v>
      </c>
      <c r="AZ56" s="264" t="str">
        <f t="shared" si="9"/>
        <v/>
      </c>
      <c r="BA56" s="269" t="str">
        <f t="shared" si="10"/>
        <v/>
      </c>
      <c r="BB56" s="253">
        <f t="shared" si="11"/>
        <v>1174919</v>
      </c>
    </row>
    <row r="57" spans="1:54">
      <c r="A57" s="50"/>
      <c r="B57" s="210" t="s">
        <v>4940</v>
      </c>
      <c r="C57" s="211" t="s">
        <v>4941</v>
      </c>
      <c r="D57" s="211" t="s">
        <v>111</v>
      </c>
      <c r="E57" s="211" t="s">
        <v>114</v>
      </c>
      <c r="F57" s="211" t="s">
        <v>4942</v>
      </c>
      <c r="G57" s="186" t="str" cm="1">
        <f t="array" ref="G57">_xlfn.IFS(MID(C57,5,1)="U",MID(C57,5,2),LEN(C57)&gt;10,MID(C57,5,3)&amp;"-"&amp;LEFT(D57,1),LEN(C57)&lt;=10,MID(C57,5,2)&amp;"-"&amp;LEFT(D57,1))</f>
        <v>E1-L</v>
      </c>
      <c r="H57" s="187">
        <f>IFERROR(INDEX(LGIP1b_Park_UnitRates[],MATCH(G57,LGIP1b_Park_UnitRates[LGIP Code],0),3),"")</f>
        <v>8000</v>
      </c>
      <c r="I57" s="295">
        <f>IFERROR(MIN(J57/H57,INDEX(LGIP1b_Park_UnitRates[],MATCH(FutureTrunkParks6[[#This Row],[LGIP Code (*)]], LGIP1b_Park_UnitRates[LGIP Code], 0),4)),1)</f>
        <v>0.96250000000000002</v>
      </c>
      <c r="J57" s="215">
        <v>7700</v>
      </c>
      <c r="K57" s="85">
        <f t="shared" si="12"/>
        <v>0</v>
      </c>
      <c r="L57" s="216">
        <v>0</v>
      </c>
      <c r="M57" s="221" t="str">
        <f>_xlfn.XLOOKUP(FutureTrunkParks6[[#This Row],[LGIP Code (*)]],LGIP1b_Parks_UnitRates_Summary[LGIP Code],LGIP1b_Parks_UnitRates_Summary[Stages],,0)</f>
        <v>B&amp;C</v>
      </c>
      <c r="N57" s="221" t="str">
        <f>_xlfn.XLOOKUP(FutureTrunkParks6[[#This Row],[LGIP Code (*)]],LGIP1b_Parks_UnitRates_Summary[LGIP Code],LGIP1b_Parks_UnitRates_Summary[Costing Code],,0)</f>
        <v>E1-L-B&amp;C</v>
      </c>
      <c r="O57" s="221">
        <f>_xlfn.XLOOKUP(FutureTrunkParks6[[#This Row],[Costing Code]],LGIP1b_Parks_UnitRates_Summary[Costing Code],LGIP1b_Parks_UnitRates_Summary[Scaled component],,0)</f>
        <v>50689.811039999993</v>
      </c>
      <c r="P57" s="221">
        <f>FutureTrunkParks6[[#This Row],[Unit Rate (Scale)]]*FutureTrunkParks6[[#This Row],[Scaling factor (*)]]</f>
        <v>48788.943125999991</v>
      </c>
      <c r="Q57" s="221">
        <f>_xlfn.XLOOKUP(FutureTrunkParks6[[#This Row],[Costing Code]],LGIP1b_Parks_UnitRates_Summary[Costing Code],LGIP1b_Parks_UnitRates_Summary[Not scaled component],,0)</f>
        <v>434089.71377963555</v>
      </c>
      <c r="R57" s="223">
        <f>_xlfn.XLOOKUP(FutureTrunkParks6[[#This Row],[Costing Code]],LGIP1b_Parks_UnitRates_Summary[Costing Code],LGIP1b_Parks_UnitRates_Summary[Preliminary Scale],,0)</f>
        <v>0.23125000000000001</v>
      </c>
      <c r="S57" s="221">
        <f>((FutureTrunkParks6[[#This Row],[Costs with Scaling Factor Applied]]+FutureTrunkParks6[[#This Row],[Unit Rate (No Scale)]])*FutureTrunkParks6[[#This Row],[Preliminary Scale %]])</f>
        <v>111665.68940942823</v>
      </c>
      <c r="T57" s="221">
        <f>_xlfn.XLOOKUP(FutureTrunkParks6[[#This Row],[Costing Code]],LGIP1b_Parks_UnitRates_Summary[Costing Code],LGIP1b_Parks_UnitRates_Summary[Preliminary No Scale],,0)</f>
        <v>3750</v>
      </c>
      <c r="U5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598294</v>
      </c>
      <c r="V57" s="211">
        <v>2021</v>
      </c>
      <c r="W57" s="211">
        <v>1</v>
      </c>
      <c r="X57" s="221">
        <f>ROUND(FutureTrunkParks6[[#This Row],[Direct Construction Cost]]*23%,0)</f>
        <v>137608</v>
      </c>
      <c r="Y57" s="294">
        <f t="shared" si="0"/>
        <v>0.2</v>
      </c>
      <c r="Z57" s="194">
        <f>ROUND((FutureTrunkParks6[[#This Row],[Direct Construction Cost]]+FutureTrunkParks6[[#This Row],[Project Owners Cost (23% Direct Construction Cost)($)]])*FutureTrunkParks6[[#This Row],[Multiplier]]*FutureTrunkParks6[[#This Row],[Construction Contingency Rate %]],0)</f>
        <v>147180</v>
      </c>
      <c r="AA57" s="195">
        <f>ROUND(FutureTrunkParks6[[#This Row],[Direct Construction Cost]]+FutureTrunkParks6[[#This Row],[Project Owners Cost (23% Direct Construction Cost)($)]]+FutureTrunkParks6[[#This Row],[Construction Contingency Cost ($)]],0)</f>
        <v>883082</v>
      </c>
      <c r="AB57" s="219">
        <v>2034</v>
      </c>
      <c r="AC57" s="196">
        <f t="shared" si="1"/>
        <v>2.0111853187589457E-2</v>
      </c>
      <c r="AD57" s="196">
        <f t="shared" si="2"/>
        <v>1.8204777291069174E-2</v>
      </c>
      <c r="AE57" s="274">
        <f>VLOOKUP(FutureTrunkParks6[[#This Row],[Service Catchment]],'Catchment Demand - Parks'!$C$8:$M$11,11)</f>
        <v>0.15359038713546411</v>
      </c>
      <c r="AF5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1.1856756824252456E-2</v>
      </c>
      <c r="AG57" s="274">
        <f>IF(AND(FutureTrunkParks6[[#This Row],[Spare Capacity (%)]]&gt;30%,FutureTrunkParks6[[#This Row],[Share of the total Cost with the same year of provision %]]&gt;20%),1-FutureTrunkParks6[[#This Row],[Spare Capacity (%)]],1)</f>
        <v>1</v>
      </c>
      <c r="AH57" s="274">
        <f>IF(FutureTrunkParks6[[#This Row],[Terminal Value Analysis]]&lt;0,0,FutureTrunkParks6[[#This Row],[Terminal Value Analysis]])</f>
        <v>1</v>
      </c>
      <c r="AI57" s="198">
        <f t="shared" si="3"/>
        <v>883082</v>
      </c>
      <c r="AJ57" s="200">
        <f t="shared" si="4"/>
        <v>1116497</v>
      </c>
      <c r="AK57" s="202">
        <f t="shared" si="5"/>
        <v>529270</v>
      </c>
      <c r="AL57" s="276">
        <f>ROUND(FutureTrunkParks6[[#This Row],[Net Present Value of Establishment Cost]]*FutureTrunkParks6[[#This Row],[Terminal Value Adjustment (%)]],0)</f>
        <v>529270</v>
      </c>
      <c r="AM57" s="271" t="str" cm="1">
        <f t="array" ref="AM57">_xlfn.IFS(FutureTrunkParks6[[#This Row],[Hierarchy/Name]]&lt;&gt;"Local","y",AM$12=FutureTrunkParks6[[#This Row],[Service Catchment]], "y", FutureTrunkParks6[[#This Row],[Hierarchy/Name]]="Local", "")</f>
        <v/>
      </c>
      <c r="AN57" s="271" t="str" cm="1">
        <f t="array" ref="AN57">_xlfn.IFS(FutureTrunkParks6[[#This Row],[Hierarchy/Name]]&lt;&gt;"Local","y",AN$12=FutureTrunkParks6[[#This Row],[Service Catchment]], "y", FutureTrunkParks6[[#This Row],[Hierarchy/Name]]="Local", "")</f>
        <v/>
      </c>
      <c r="AO57" s="271" t="str" cm="1">
        <f t="array" ref="AO57">_xlfn.IFS(FutureTrunkParks6[[#This Row],[Hierarchy/Name]]&lt;&gt;"Local","y",AO$12=FutureTrunkParks6[[#This Row],[Service Catchment]], "y", FutureTrunkParks6[[#This Row],[Hierarchy/Name]]="Local", "")</f>
        <v/>
      </c>
      <c r="AP57" s="271" t="str" cm="1">
        <f t="array" ref="AP57">_xlfn.IFS(FutureTrunkParks6[[#This Row],[Hierarchy/Name]]&lt;&gt;"Local","y",AP$12=FutureTrunkParks6[[#This Row],[Service Catchment]], "y", FutureTrunkParks6[[#This Row],[Hierarchy/Name]]="Local", "")</f>
        <v>y</v>
      </c>
      <c r="AQ57" s="64"/>
      <c r="AR57" s="93" t="str">
        <f>IF(FutureTrunkParks6[[#This Row],[Hierarchy/Name]]&lt;&gt;"Local",0.25,IF(AM57="y",1,""))</f>
        <v/>
      </c>
      <c r="AS57" s="93" t="str">
        <f>IF(FutureTrunkParks6[[#This Row],[Hierarchy/Name]]&lt;&gt;"Local",0.25,IF(AN57="y",1,""))</f>
        <v/>
      </c>
      <c r="AT57" s="93" t="str">
        <f>IF(FutureTrunkParks6[[#This Row],[Hierarchy/Name]]&lt;&gt;"Local",0.25,IF(AO57="y",1,""))</f>
        <v/>
      </c>
      <c r="AU57" s="93">
        <f>IF(FutureTrunkParks6[[#This Row],[Hierarchy/Name]]&lt;&gt;"Local",0.25,IF(AP57="y",1,""))</f>
        <v>1</v>
      </c>
      <c r="AV57" s="95">
        <f t="shared" si="6"/>
        <v>1</v>
      </c>
      <c r="AW57" s="64"/>
      <c r="AX57" s="268" t="str">
        <f t="shared" si="7"/>
        <v/>
      </c>
      <c r="AY57" s="264" t="str">
        <f t="shared" si="8"/>
        <v/>
      </c>
      <c r="AZ57" s="264" t="str">
        <f t="shared" si="9"/>
        <v/>
      </c>
      <c r="BA57" s="269">
        <f t="shared" si="10"/>
        <v>529270</v>
      </c>
      <c r="BB57" s="253">
        <f t="shared" si="11"/>
        <v>529270</v>
      </c>
    </row>
    <row r="58" spans="1:54">
      <c r="A58" s="50"/>
      <c r="B58" s="210" t="s">
        <v>4940</v>
      </c>
      <c r="C58" s="211" t="s">
        <v>4943</v>
      </c>
      <c r="D58" s="211" t="s">
        <v>111</v>
      </c>
      <c r="E58" s="211" t="s">
        <v>114</v>
      </c>
      <c r="F58" s="211" t="s">
        <v>4903</v>
      </c>
      <c r="G58" s="186" t="str" cm="1">
        <f t="array" ref="G58">_xlfn.IFS(MID(C58,5,1)="U",MID(C58,5,2),LEN(C58)&gt;10,MID(C58,5,3)&amp;"-"&amp;LEFT(D58,1),LEN(C58)&lt;=10,MID(C58,5,2)&amp;"-"&amp;LEFT(D58,1))</f>
        <v>U2</v>
      </c>
      <c r="H58" s="187">
        <f>IFERROR(INDEX(LGIP1b_Park_UnitRates[],MATCH(G58,LGIP1b_Park_UnitRates[LGIP Code],0),3),"")</f>
        <v>0</v>
      </c>
      <c r="I58" s="295">
        <f>IFERROR(MIN(J58/H58,INDEX(LGIP1b_Park_UnitRates[],MATCH(FutureTrunkParks6[[#This Row],[LGIP Code (*)]], LGIP1b_Park_UnitRates[LGIP Code], 0),4)),1)</f>
        <v>1</v>
      </c>
      <c r="J58" s="215">
        <v>3500</v>
      </c>
      <c r="K58" s="85">
        <f t="shared" si="12"/>
        <v>0</v>
      </c>
      <c r="L58" s="216">
        <v>0</v>
      </c>
      <c r="M58" s="221" t="str">
        <f>_xlfn.XLOOKUP(FutureTrunkParks6[[#This Row],[LGIP Code (*)]],LGIP1b_Parks_UnitRates_Summary[LGIP Code],LGIP1b_Parks_UnitRates_Summary[Stages],,0)</f>
        <v>U</v>
      </c>
      <c r="N58" s="221" t="str">
        <f>_xlfn.XLOOKUP(FutureTrunkParks6[[#This Row],[LGIP Code (*)]],LGIP1b_Parks_UnitRates_Summary[LGIP Code],LGIP1b_Parks_UnitRates_Summary[Costing Code],,0)</f>
        <v>U2-U</v>
      </c>
      <c r="O58" s="221">
        <f>_xlfn.XLOOKUP(FutureTrunkParks6[[#This Row],[Costing Code]],LGIP1b_Parks_UnitRates_Summary[Costing Code],LGIP1b_Parks_UnitRates_Summary[Scaled component],,0)</f>
        <v>0</v>
      </c>
      <c r="P58" s="221">
        <f>FutureTrunkParks6[[#This Row],[Unit Rate (Scale)]]*FutureTrunkParks6[[#This Row],[Scaling factor (*)]]</f>
        <v>0</v>
      </c>
      <c r="Q58" s="221">
        <f>_xlfn.XLOOKUP(FutureTrunkParks6[[#This Row],[Costing Code]],LGIP1b_Parks_UnitRates_Summary[Costing Code],LGIP1b_Parks_UnitRates_Summary[Not scaled component],,0)</f>
        <v>0</v>
      </c>
      <c r="R58" s="223">
        <f>_xlfn.XLOOKUP(FutureTrunkParks6[[#This Row],[Costing Code]],LGIP1b_Parks_UnitRates_Summary[Costing Code],LGIP1b_Parks_UnitRates_Summary[Preliminary Scale],,0)</f>
        <v>0</v>
      </c>
      <c r="S58" s="221">
        <f>((FutureTrunkParks6[[#This Row],[Costs with Scaling Factor Applied]]+FutureTrunkParks6[[#This Row],[Unit Rate (No Scale)]])*FutureTrunkParks6[[#This Row],[Preliminary Scale %]])</f>
        <v>0</v>
      </c>
      <c r="T58" s="221">
        <f>_xlfn.XLOOKUP(FutureTrunkParks6[[#This Row],[Costing Code]],LGIP1b_Parks_UnitRates_Summary[Costing Code],LGIP1b_Parks_UnitRates_Summary[Preliminary No Scale],,0)</f>
        <v>0</v>
      </c>
      <c r="U5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58" s="211">
        <v>2021</v>
      </c>
      <c r="W58" s="211">
        <v>1</v>
      </c>
      <c r="X58" s="221">
        <f>ROUND(FutureTrunkParks6[[#This Row],[Direct Construction Cost]]*23%,0)</f>
        <v>345000</v>
      </c>
      <c r="Y58" s="294">
        <f t="shared" si="0"/>
        <v>0.2</v>
      </c>
      <c r="Z58" s="194">
        <f>ROUND((FutureTrunkParks6[[#This Row],[Direct Construction Cost]]+FutureTrunkParks6[[#This Row],[Project Owners Cost (23% Direct Construction Cost)($)]])*FutureTrunkParks6[[#This Row],[Multiplier]]*FutureTrunkParks6[[#This Row],[Construction Contingency Rate %]],0)</f>
        <v>369000</v>
      </c>
      <c r="AA58" s="195">
        <f>ROUND(FutureTrunkParks6[[#This Row],[Direct Construction Cost]]+FutureTrunkParks6[[#This Row],[Project Owners Cost (23% Direct Construction Cost)($)]]+FutureTrunkParks6[[#This Row],[Construction Contingency Cost ($)]],0)</f>
        <v>2214000</v>
      </c>
      <c r="AB58" s="219">
        <v>2034</v>
      </c>
      <c r="AC58" s="196">
        <f t="shared" si="1"/>
        <v>2.0111853187589457E-2</v>
      </c>
      <c r="AD58" s="196">
        <f t="shared" si="2"/>
        <v>1.8204777291069174E-2</v>
      </c>
      <c r="AE58" s="274">
        <f>VLOOKUP(FutureTrunkParks6[[#This Row],[Service Catchment]],'Catchment Demand - Parks'!$C$8:$M$11,11)</f>
        <v>0.15359038713546411</v>
      </c>
      <c r="AF5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2.9726412279827849E-2</v>
      </c>
      <c r="AG58" s="274">
        <f>IF(AND(FutureTrunkParks6[[#This Row],[Spare Capacity (%)]]&gt;30%,FutureTrunkParks6[[#This Row],[Share of the total Cost with the same year of provision %]]&gt;20%),1-FutureTrunkParks6[[#This Row],[Spare Capacity (%)]],1)</f>
        <v>1</v>
      </c>
      <c r="AH58" s="274">
        <f>IF(FutureTrunkParks6[[#This Row],[Terminal Value Analysis]]&lt;0,0,FutureTrunkParks6[[#This Row],[Terminal Value Analysis]])</f>
        <v>1</v>
      </c>
      <c r="AI58" s="198">
        <f t="shared" si="3"/>
        <v>2214000</v>
      </c>
      <c r="AJ58" s="200">
        <f t="shared" si="4"/>
        <v>2799202</v>
      </c>
      <c r="AK58" s="202">
        <f t="shared" si="5"/>
        <v>1326947</v>
      </c>
      <c r="AL58" s="276">
        <f>ROUND(FutureTrunkParks6[[#This Row],[Net Present Value of Establishment Cost]]*FutureTrunkParks6[[#This Row],[Terminal Value Adjustment (%)]],0)</f>
        <v>1326947</v>
      </c>
      <c r="AM58" s="271" t="str" cm="1">
        <f t="array" ref="AM58">_xlfn.IFS(FutureTrunkParks6[[#This Row],[Hierarchy/Name]]&lt;&gt;"Local","y",AM$12=FutureTrunkParks6[[#This Row],[Service Catchment]], "y", FutureTrunkParks6[[#This Row],[Hierarchy/Name]]="Local", "")</f>
        <v/>
      </c>
      <c r="AN58" s="271" t="str" cm="1">
        <f t="array" ref="AN58">_xlfn.IFS(FutureTrunkParks6[[#This Row],[Hierarchy/Name]]&lt;&gt;"Local","y",AN$12=FutureTrunkParks6[[#This Row],[Service Catchment]], "y", FutureTrunkParks6[[#This Row],[Hierarchy/Name]]="Local", "")</f>
        <v/>
      </c>
      <c r="AO58" s="271" t="str" cm="1">
        <f t="array" ref="AO58">_xlfn.IFS(FutureTrunkParks6[[#This Row],[Hierarchy/Name]]&lt;&gt;"Local","y",AO$12=FutureTrunkParks6[[#This Row],[Service Catchment]], "y", FutureTrunkParks6[[#This Row],[Hierarchy/Name]]="Local", "")</f>
        <v/>
      </c>
      <c r="AP58" s="271" t="str" cm="1">
        <f t="array" ref="AP58">_xlfn.IFS(FutureTrunkParks6[[#This Row],[Hierarchy/Name]]&lt;&gt;"Local","y",AP$12=FutureTrunkParks6[[#This Row],[Service Catchment]], "y", FutureTrunkParks6[[#This Row],[Hierarchy/Name]]="Local", "")</f>
        <v>y</v>
      </c>
      <c r="AQ58" s="64"/>
      <c r="AR58" s="93" t="str">
        <f>IF(FutureTrunkParks6[[#This Row],[Hierarchy/Name]]&lt;&gt;"Local",0.25,IF(AM58="y",1,""))</f>
        <v/>
      </c>
      <c r="AS58" s="93" t="str">
        <f>IF(FutureTrunkParks6[[#This Row],[Hierarchy/Name]]&lt;&gt;"Local",0.25,IF(AN58="y",1,""))</f>
        <v/>
      </c>
      <c r="AT58" s="93" t="str">
        <f>IF(FutureTrunkParks6[[#This Row],[Hierarchy/Name]]&lt;&gt;"Local",0.25,IF(AO58="y",1,""))</f>
        <v/>
      </c>
      <c r="AU58" s="93">
        <f>IF(FutureTrunkParks6[[#This Row],[Hierarchy/Name]]&lt;&gt;"Local",0.25,IF(AP58="y",1,""))</f>
        <v>1</v>
      </c>
      <c r="AV58" s="95">
        <f t="shared" si="6"/>
        <v>1</v>
      </c>
      <c r="AW58" s="64"/>
      <c r="AX58" s="268" t="str">
        <f t="shared" si="7"/>
        <v/>
      </c>
      <c r="AY58" s="264" t="str">
        <f t="shared" si="8"/>
        <v/>
      </c>
      <c r="AZ58" s="264" t="str">
        <f t="shared" si="9"/>
        <v/>
      </c>
      <c r="BA58" s="269">
        <f t="shared" si="10"/>
        <v>1326947</v>
      </c>
      <c r="BB58" s="253">
        <f t="shared" si="11"/>
        <v>1326947</v>
      </c>
    </row>
    <row r="59" spans="1:54">
      <c r="A59" s="50"/>
      <c r="B59" s="210" t="s">
        <v>4940</v>
      </c>
      <c r="C59" s="211" t="s">
        <v>4944</v>
      </c>
      <c r="D59" s="211" t="s">
        <v>111</v>
      </c>
      <c r="E59" s="211" t="s">
        <v>114</v>
      </c>
      <c r="F59" s="211" t="s">
        <v>4945</v>
      </c>
      <c r="G59" s="186" t="str" cm="1">
        <f t="array" ref="G59">_xlfn.IFS(MID(C59,5,1)="U",MID(C59,5,2),LEN(C59)&gt;10,MID(C59,5,3)&amp;"-"&amp;LEFT(D59,1),LEN(C59)&lt;=10,MID(C59,5,2)&amp;"-"&amp;LEFT(D59,1))</f>
        <v>U3</v>
      </c>
      <c r="H59" s="187">
        <f>IFERROR(INDEX(LGIP1b_Park_UnitRates[],MATCH(G59,LGIP1b_Park_UnitRates[LGIP Code],0),3),"")</f>
        <v>0</v>
      </c>
      <c r="I59" s="295">
        <f>IFERROR(MIN(J59/H59,INDEX(LGIP1b_Park_UnitRates[],MATCH(FutureTrunkParks6[[#This Row],[LGIP Code (*)]], LGIP1b_Park_UnitRates[LGIP Code], 0),4)),1)</f>
        <v>1</v>
      </c>
      <c r="J59" s="215">
        <v>10000</v>
      </c>
      <c r="K59" s="85">
        <f t="shared" si="12"/>
        <v>0</v>
      </c>
      <c r="L59" s="216">
        <v>0</v>
      </c>
      <c r="M59" s="221" t="str">
        <f>_xlfn.XLOOKUP(FutureTrunkParks6[[#This Row],[LGIP Code (*)]],LGIP1b_Parks_UnitRates_Summary[LGIP Code],LGIP1b_Parks_UnitRates_Summary[Stages],,0)</f>
        <v>U</v>
      </c>
      <c r="N59" s="221" t="str">
        <f>_xlfn.XLOOKUP(FutureTrunkParks6[[#This Row],[LGIP Code (*)]],LGIP1b_Parks_UnitRates_Summary[LGIP Code],LGIP1b_Parks_UnitRates_Summary[Costing Code],,0)</f>
        <v>U3-U</v>
      </c>
      <c r="O59" s="221">
        <f>_xlfn.XLOOKUP(FutureTrunkParks6[[#This Row],[Costing Code]],LGIP1b_Parks_UnitRates_Summary[Costing Code],LGIP1b_Parks_UnitRates_Summary[Scaled component],,0)</f>
        <v>0</v>
      </c>
      <c r="P59" s="221">
        <f>FutureTrunkParks6[[#This Row],[Unit Rate (Scale)]]*FutureTrunkParks6[[#This Row],[Scaling factor (*)]]</f>
        <v>0</v>
      </c>
      <c r="Q59" s="221">
        <f>_xlfn.XLOOKUP(FutureTrunkParks6[[#This Row],[Costing Code]],LGIP1b_Parks_UnitRates_Summary[Costing Code],LGIP1b_Parks_UnitRates_Summary[Not scaled component],,0)</f>
        <v>0</v>
      </c>
      <c r="R59" s="223">
        <f>_xlfn.XLOOKUP(FutureTrunkParks6[[#This Row],[Costing Code]],LGIP1b_Parks_UnitRates_Summary[Costing Code],LGIP1b_Parks_UnitRates_Summary[Preliminary Scale],,0)</f>
        <v>0</v>
      </c>
      <c r="S59" s="221">
        <f>((FutureTrunkParks6[[#This Row],[Costs with Scaling Factor Applied]]+FutureTrunkParks6[[#This Row],[Unit Rate (No Scale)]])*FutureTrunkParks6[[#This Row],[Preliminary Scale %]])</f>
        <v>0</v>
      </c>
      <c r="T59" s="221">
        <f>_xlfn.XLOOKUP(FutureTrunkParks6[[#This Row],[Costing Code]],LGIP1b_Parks_UnitRates_Summary[Costing Code],LGIP1b_Parks_UnitRates_Summary[Preliminary No Scale],,0)</f>
        <v>0</v>
      </c>
      <c r="U5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59" s="211">
        <v>2021</v>
      </c>
      <c r="W59" s="211">
        <v>1</v>
      </c>
      <c r="X59" s="221">
        <f>ROUND(FutureTrunkParks6[[#This Row],[Direct Construction Cost]]*23%,0)</f>
        <v>230000</v>
      </c>
      <c r="Y59" s="294">
        <f t="shared" si="0"/>
        <v>0.2</v>
      </c>
      <c r="Z59" s="194">
        <f>ROUND((FutureTrunkParks6[[#This Row],[Direct Construction Cost]]+FutureTrunkParks6[[#This Row],[Project Owners Cost (23% Direct Construction Cost)($)]])*FutureTrunkParks6[[#This Row],[Multiplier]]*FutureTrunkParks6[[#This Row],[Construction Contingency Rate %]],0)</f>
        <v>246000</v>
      </c>
      <c r="AA59" s="195">
        <f>ROUND(FutureTrunkParks6[[#This Row],[Direct Construction Cost]]+FutureTrunkParks6[[#This Row],[Project Owners Cost (23% Direct Construction Cost)($)]]+FutureTrunkParks6[[#This Row],[Construction Contingency Cost ($)]],0)</f>
        <v>1476000</v>
      </c>
      <c r="AB59" s="219">
        <v>2034</v>
      </c>
      <c r="AC59" s="196">
        <f t="shared" si="1"/>
        <v>2.0111853187589457E-2</v>
      </c>
      <c r="AD59" s="196">
        <f t="shared" si="2"/>
        <v>1.8204777291069174E-2</v>
      </c>
      <c r="AE59" s="274">
        <f>VLOOKUP(FutureTrunkParks6[[#This Row],[Service Catchment]],'Catchment Demand - Parks'!$C$8:$M$11,11)</f>
        <v>0.15359038713546411</v>
      </c>
      <c r="AF5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59" s="274">
        <f>IF(AND(FutureTrunkParks6[[#This Row],[Spare Capacity (%)]]&gt;30%,FutureTrunkParks6[[#This Row],[Share of the total Cost with the same year of provision %]]&gt;20%),1-FutureTrunkParks6[[#This Row],[Spare Capacity (%)]],1)</f>
        <v>1</v>
      </c>
      <c r="AH59" s="274">
        <f>IF(FutureTrunkParks6[[#This Row],[Terminal Value Analysis]]&lt;0,0,FutureTrunkParks6[[#This Row],[Terminal Value Analysis]])</f>
        <v>1</v>
      </c>
      <c r="AI59" s="198">
        <f t="shared" si="3"/>
        <v>1476000</v>
      </c>
      <c r="AJ59" s="200">
        <f t="shared" si="4"/>
        <v>1866135</v>
      </c>
      <c r="AK59" s="202">
        <f t="shared" si="5"/>
        <v>884632</v>
      </c>
      <c r="AL59" s="276">
        <f>ROUND(FutureTrunkParks6[[#This Row],[Net Present Value of Establishment Cost]]*FutureTrunkParks6[[#This Row],[Terminal Value Adjustment (%)]],0)</f>
        <v>884632</v>
      </c>
      <c r="AM59" s="271" t="str" cm="1">
        <f t="array" ref="AM59">_xlfn.IFS(FutureTrunkParks6[[#This Row],[Hierarchy/Name]]&lt;&gt;"Local","y",AM$12=FutureTrunkParks6[[#This Row],[Service Catchment]], "y", FutureTrunkParks6[[#This Row],[Hierarchy/Name]]="Local", "")</f>
        <v/>
      </c>
      <c r="AN59" s="271" t="str" cm="1">
        <f t="array" ref="AN59">_xlfn.IFS(FutureTrunkParks6[[#This Row],[Hierarchy/Name]]&lt;&gt;"Local","y",AN$12=FutureTrunkParks6[[#This Row],[Service Catchment]], "y", FutureTrunkParks6[[#This Row],[Hierarchy/Name]]="Local", "")</f>
        <v/>
      </c>
      <c r="AO59" s="271" t="str" cm="1">
        <f t="array" ref="AO59">_xlfn.IFS(FutureTrunkParks6[[#This Row],[Hierarchy/Name]]&lt;&gt;"Local","y",AO$12=FutureTrunkParks6[[#This Row],[Service Catchment]], "y", FutureTrunkParks6[[#This Row],[Hierarchy/Name]]="Local", "")</f>
        <v/>
      </c>
      <c r="AP59" s="271" t="str" cm="1">
        <f t="array" ref="AP59">_xlfn.IFS(FutureTrunkParks6[[#This Row],[Hierarchy/Name]]&lt;&gt;"Local","y",AP$12=FutureTrunkParks6[[#This Row],[Service Catchment]], "y", FutureTrunkParks6[[#This Row],[Hierarchy/Name]]="Local", "")</f>
        <v>y</v>
      </c>
      <c r="AQ59" s="64"/>
      <c r="AR59" s="93" t="str">
        <f>IF(FutureTrunkParks6[[#This Row],[Hierarchy/Name]]&lt;&gt;"Local",0.25,IF(AM59="y",1,""))</f>
        <v/>
      </c>
      <c r="AS59" s="93" t="str">
        <f>IF(FutureTrunkParks6[[#This Row],[Hierarchy/Name]]&lt;&gt;"Local",0.25,IF(AN59="y",1,""))</f>
        <v/>
      </c>
      <c r="AT59" s="93" t="str">
        <f>IF(FutureTrunkParks6[[#This Row],[Hierarchy/Name]]&lt;&gt;"Local",0.25,IF(AO59="y",1,""))</f>
        <v/>
      </c>
      <c r="AU59" s="93">
        <f>IF(FutureTrunkParks6[[#This Row],[Hierarchy/Name]]&lt;&gt;"Local",0.25,IF(AP59="y",1,""))</f>
        <v>1</v>
      </c>
      <c r="AV59" s="95">
        <f t="shared" si="6"/>
        <v>1</v>
      </c>
      <c r="AW59" s="64"/>
      <c r="AX59" s="268" t="str">
        <f t="shared" si="7"/>
        <v/>
      </c>
      <c r="AY59" s="264" t="str">
        <f t="shared" si="8"/>
        <v/>
      </c>
      <c r="AZ59" s="264" t="str">
        <f t="shared" si="9"/>
        <v/>
      </c>
      <c r="BA59" s="269">
        <f t="shared" si="10"/>
        <v>884632</v>
      </c>
      <c r="BB59" s="253">
        <f t="shared" si="11"/>
        <v>884632</v>
      </c>
    </row>
    <row r="60" spans="1:54">
      <c r="A60" s="50"/>
      <c r="B60" s="210" t="s">
        <v>4946</v>
      </c>
      <c r="C60" s="211" t="s">
        <v>4947</v>
      </c>
      <c r="D60" s="211" t="s">
        <v>106</v>
      </c>
      <c r="E60" s="211" t="s">
        <v>143</v>
      </c>
      <c r="F60" s="211" t="s">
        <v>4948</v>
      </c>
      <c r="G60" s="186" t="str" cm="1">
        <f t="array" ref="G60">_xlfn.IFS(MID(C60,5,1)="U",MID(C60,5,2),LEN(C60)&gt;10,MID(C60,5,3)&amp;"-"&amp;LEFT(D60,1),LEN(C60)&lt;=10,MID(C60,5,2)&amp;"-"&amp;LEFT(D60,1))</f>
        <v>U3</v>
      </c>
      <c r="H60" s="187">
        <f>IFERROR(INDEX(LGIP1b_Park_UnitRates[],MATCH(G60,LGIP1b_Park_UnitRates[LGIP Code],0),3),"")</f>
        <v>0</v>
      </c>
      <c r="I60" s="295">
        <f>IFERROR(MIN(J60/H60,INDEX(LGIP1b_Park_UnitRates[],MATCH(FutureTrunkParks6[[#This Row],[LGIP Code (*)]], LGIP1b_Park_UnitRates[LGIP Code], 0),4)),1)</f>
        <v>1</v>
      </c>
      <c r="J60" s="215">
        <v>30000</v>
      </c>
      <c r="K60" s="85">
        <f t="shared" si="12"/>
        <v>0</v>
      </c>
      <c r="L60" s="216">
        <v>0</v>
      </c>
      <c r="M60" s="221" t="str">
        <f>_xlfn.XLOOKUP(FutureTrunkParks6[[#This Row],[LGIP Code (*)]],LGIP1b_Parks_UnitRates_Summary[LGIP Code],LGIP1b_Parks_UnitRates_Summary[Stages],,0)</f>
        <v>U</v>
      </c>
      <c r="N60" s="221" t="str">
        <f>_xlfn.XLOOKUP(FutureTrunkParks6[[#This Row],[LGIP Code (*)]],LGIP1b_Parks_UnitRates_Summary[LGIP Code],LGIP1b_Parks_UnitRates_Summary[Costing Code],,0)</f>
        <v>U3-U</v>
      </c>
      <c r="O60" s="221">
        <f>_xlfn.XLOOKUP(FutureTrunkParks6[[#This Row],[Costing Code]],LGIP1b_Parks_UnitRates_Summary[Costing Code],LGIP1b_Parks_UnitRates_Summary[Scaled component],,0)</f>
        <v>0</v>
      </c>
      <c r="P60" s="221">
        <f>FutureTrunkParks6[[#This Row],[Unit Rate (Scale)]]*FutureTrunkParks6[[#This Row],[Scaling factor (*)]]</f>
        <v>0</v>
      </c>
      <c r="Q60" s="221">
        <f>_xlfn.XLOOKUP(FutureTrunkParks6[[#This Row],[Costing Code]],LGIP1b_Parks_UnitRates_Summary[Costing Code],LGIP1b_Parks_UnitRates_Summary[Not scaled component],,0)</f>
        <v>0</v>
      </c>
      <c r="R60" s="223">
        <f>_xlfn.XLOOKUP(FutureTrunkParks6[[#This Row],[Costing Code]],LGIP1b_Parks_UnitRates_Summary[Costing Code],LGIP1b_Parks_UnitRates_Summary[Preliminary Scale],,0)</f>
        <v>0</v>
      </c>
      <c r="S60" s="221">
        <f>((FutureTrunkParks6[[#This Row],[Costs with Scaling Factor Applied]]+FutureTrunkParks6[[#This Row],[Unit Rate (No Scale)]])*FutureTrunkParks6[[#This Row],[Preliminary Scale %]])</f>
        <v>0</v>
      </c>
      <c r="T60" s="221">
        <f>_xlfn.XLOOKUP(FutureTrunkParks6[[#This Row],[Costing Code]],LGIP1b_Parks_UnitRates_Summary[Costing Code],LGIP1b_Parks_UnitRates_Summary[Preliminary No Scale],,0)</f>
        <v>0</v>
      </c>
      <c r="U6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60" s="211">
        <v>2021</v>
      </c>
      <c r="W60" s="211">
        <v>1</v>
      </c>
      <c r="X60" s="221">
        <f>ROUND(FutureTrunkParks6[[#This Row],[Direct Construction Cost]]*23%,0)</f>
        <v>230000</v>
      </c>
      <c r="Y60" s="294">
        <f t="shared" si="0"/>
        <v>0.15</v>
      </c>
      <c r="Z60" s="194">
        <f>ROUND((FutureTrunkParks6[[#This Row],[Direct Construction Cost]]+FutureTrunkParks6[[#This Row],[Project Owners Cost (23% Direct Construction Cost)($)]])*FutureTrunkParks6[[#This Row],[Multiplier]]*FutureTrunkParks6[[#This Row],[Construction Contingency Rate %]],0)</f>
        <v>184500</v>
      </c>
      <c r="AA60" s="195">
        <f>ROUND(FutureTrunkParks6[[#This Row],[Direct Construction Cost]]+FutureTrunkParks6[[#This Row],[Project Owners Cost (23% Direct Construction Cost)($)]]+FutureTrunkParks6[[#This Row],[Construction Contingency Cost ($)]],0)</f>
        <v>1414500</v>
      </c>
      <c r="AB60" s="219">
        <v>2029</v>
      </c>
      <c r="AC60" s="196">
        <f t="shared" si="1"/>
        <v>2.0111853187589457E-2</v>
      </c>
      <c r="AD60" s="196">
        <f t="shared" si="2"/>
        <v>1.8204777291069174E-2</v>
      </c>
      <c r="AE60" s="274">
        <f>VLOOKUP(FutureTrunkParks6[[#This Row],[Service Catchment]],'Catchment Demand - Parks'!$C$8:$M$11,11)</f>
        <v>0.31134461829061294</v>
      </c>
      <c r="AF6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3.2291999117877099E-2</v>
      </c>
      <c r="AG60" s="274">
        <f>IF(AND(FutureTrunkParks6[[#This Row],[Spare Capacity (%)]]&gt;30%,FutureTrunkParks6[[#This Row],[Share of the total Cost with the same year of provision %]]&gt;20%),1-FutureTrunkParks6[[#This Row],[Spare Capacity (%)]],1)</f>
        <v>1</v>
      </c>
      <c r="AH60" s="274">
        <f>IF(FutureTrunkParks6[[#This Row],[Terminal Value Analysis]]&lt;0,0,FutureTrunkParks6[[#This Row],[Terminal Value Analysis]])</f>
        <v>1</v>
      </c>
      <c r="AI60" s="198">
        <f t="shared" si="3"/>
        <v>1414500</v>
      </c>
      <c r="AJ60" s="200">
        <f t="shared" si="4"/>
        <v>1634120</v>
      </c>
      <c r="AK60" s="202">
        <f t="shared" si="5"/>
        <v>1032258</v>
      </c>
      <c r="AL60" s="276">
        <f>ROUND(FutureTrunkParks6[[#This Row],[Net Present Value of Establishment Cost]]*FutureTrunkParks6[[#This Row],[Terminal Value Adjustment (%)]],0)</f>
        <v>1032258</v>
      </c>
      <c r="AM60" s="271" t="str" cm="1">
        <f t="array" ref="AM60">_xlfn.IFS(FutureTrunkParks6[[#This Row],[Hierarchy/Name]]&lt;&gt;"Local","y",AM$12=FutureTrunkParks6[[#This Row],[Service Catchment]], "y", FutureTrunkParks6[[#This Row],[Hierarchy/Name]]="Local", "")</f>
        <v>y</v>
      </c>
      <c r="AN60" s="271" t="str" cm="1">
        <f t="array" ref="AN60">_xlfn.IFS(FutureTrunkParks6[[#This Row],[Hierarchy/Name]]&lt;&gt;"Local","y",AN$12=FutureTrunkParks6[[#This Row],[Service Catchment]], "y", FutureTrunkParks6[[#This Row],[Hierarchy/Name]]="Local", "")</f>
        <v>y</v>
      </c>
      <c r="AO60" s="271" t="str" cm="1">
        <f t="array" ref="AO60">_xlfn.IFS(FutureTrunkParks6[[#This Row],[Hierarchy/Name]]&lt;&gt;"Local","y",AO$12=FutureTrunkParks6[[#This Row],[Service Catchment]], "y", FutureTrunkParks6[[#This Row],[Hierarchy/Name]]="Local", "")</f>
        <v>y</v>
      </c>
      <c r="AP60" s="271" t="str" cm="1">
        <f t="array" ref="AP60">_xlfn.IFS(FutureTrunkParks6[[#This Row],[Hierarchy/Name]]&lt;&gt;"Local","y",AP$12=FutureTrunkParks6[[#This Row],[Service Catchment]], "y", FutureTrunkParks6[[#This Row],[Hierarchy/Name]]="Local", "")</f>
        <v>y</v>
      </c>
      <c r="AQ60" s="64"/>
      <c r="AR60" s="93">
        <f>IF(FutureTrunkParks6[[#This Row],[Hierarchy/Name]]&lt;&gt;"Local",0.25,IF(AM60="y",1,""))</f>
        <v>0.25</v>
      </c>
      <c r="AS60" s="93">
        <f>IF(FutureTrunkParks6[[#This Row],[Hierarchy/Name]]&lt;&gt;"Local",0.25,IF(AN60="y",1,""))</f>
        <v>0.25</v>
      </c>
      <c r="AT60" s="93">
        <f>IF(FutureTrunkParks6[[#This Row],[Hierarchy/Name]]&lt;&gt;"Local",0.25,IF(AO60="y",1,""))</f>
        <v>0.25</v>
      </c>
      <c r="AU60" s="93">
        <f>IF(FutureTrunkParks6[[#This Row],[Hierarchy/Name]]&lt;&gt;"Local",0.25,IF(AP60="y",1,""))</f>
        <v>0.25</v>
      </c>
      <c r="AV60" s="95">
        <f t="shared" si="6"/>
        <v>1</v>
      </c>
      <c r="AW60" s="64"/>
      <c r="AX60" s="268">
        <f t="shared" si="7"/>
        <v>258064.5</v>
      </c>
      <c r="AY60" s="264">
        <f t="shared" si="8"/>
        <v>258064.5</v>
      </c>
      <c r="AZ60" s="264">
        <f t="shared" si="9"/>
        <v>258064.5</v>
      </c>
      <c r="BA60" s="269">
        <f t="shared" si="10"/>
        <v>258064.5</v>
      </c>
      <c r="BB60" s="253">
        <f t="shared" si="11"/>
        <v>1032258</v>
      </c>
    </row>
    <row r="61" spans="1:54">
      <c r="A61" s="50"/>
      <c r="B61" s="210" t="s">
        <v>4949</v>
      </c>
      <c r="C61" s="211" t="s">
        <v>4950</v>
      </c>
      <c r="D61" s="211" t="s">
        <v>106</v>
      </c>
      <c r="E61" s="211" t="s">
        <v>114</v>
      </c>
      <c r="F61" s="211" t="s">
        <v>4951</v>
      </c>
      <c r="G61" s="186" t="str" cm="1">
        <f t="array" ref="G61">_xlfn.IFS(MID(C61,5,1)="U",MID(C61,5,2),LEN(C61)&gt;10,MID(C61,5,3)&amp;"-"&amp;LEFT(D61,1),LEN(C61)&lt;=10,MID(C61,5,2)&amp;"-"&amp;LEFT(D61,1))</f>
        <v>U2</v>
      </c>
      <c r="H61" s="187">
        <f>IFERROR(INDEX(LGIP1b_Park_UnitRates[],MATCH(G61,LGIP1b_Park_UnitRates[LGIP Code],0),3),"")</f>
        <v>0</v>
      </c>
      <c r="I61" s="295">
        <f>IFERROR(MIN(J61/H61,INDEX(LGIP1b_Park_UnitRates[],MATCH(FutureTrunkParks6[[#This Row],[LGIP Code (*)]], LGIP1b_Park_UnitRates[LGIP Code], 0),4)),1)</f>
        <v>1</v>
      </c>
      <c r="J61" s="215">
        <v>77000</v>
      </c>
      <c r="K61" s="85">
        <f t="shared" si="12"/>
        <v>0</v>
      </c>
      <c r="L61" s="216">
        <v>0</v>
      </c>
      <c r="M61" s="221" t="str">
        <f>_xlfn.XLOOKUP(FutureTrunkParks6[[#This Row],[LGIP Code (*)]],LGIP1b_Parks_UnitRates_Summary[LGIP Code],LGIP1b_Parks_UnitRates_Summary[Stages],,0)</f>
        <v>U</v>
      </c>
      <c r="N61" s="221" t="str">
        <f>_xlfn.XLOOKUP(FutureTrunkParks6[[#This Row],[LGIP Code (*)]],LGIP1b_Parks_UnitRates_Summary[LGIP Code],LGIP1b_Parks_UnitRates_Summary[Costing Code],,0)</f>
        <v>U2-U</v>
      </c>
      <c r="O61" s="221">
        <f>_xlfn.XLOOKUP(FutureTrunkParks6[[#This Row],[Costing Code]],LGIP1b_Parks_UnitRates_Summary[Costing Code],LGIP1b_Parks_UnitRates_Summary[Scaled component],,0)</f>
        <v>0</v>
      </c>
      <c r="P61" s="221">
        <f>FutureTrunkParks6[[#This Row],[Unit Rate (Scale)]]*FutureTrunkParks6[[#This Row],[Scaling factor (*)]]</f>
        <v>0</v>
      </c>
      <c r="Q61" s="221">
        <f>_xlfn.XLOOKUP(FutureTrunkParks6[[#This Row],[Costing Code]],LGIP1b_Parks_UnitRates_Summary[Costing Code],LGIP1b_Parks_UnitRates_Summary[Not scaled component],,0)</f>
        <v>0</v>
      </c>
      <c r="R61" s="223">
        <f>_xlfn.XLOOKUP(FutureTrunkParks6[[#This Row],[Costing Code]],LGIP1b_Parks_UnitRates_Summary[Costing Code],LGIP1b_Parks_UnitRates_Summary[Preliminary Scale],,0)</f>
        <v>0</v>
      </c>
      <c r="S61" s="221">
        <f>((FutureTrunkParks6[[#This Row],[Costs with Scaling Factor Applied]]+FutureTrunkParks6[[#This Row],[Unit Rate (No Scale)]])*FutureTrunkParks6[[#This Row],[Preliminary Scale %]])</f>
        <v>0</v>
      </c>
      <c r="T61" s="221">
        <f>_xlfn.XLOOKUP(FutureTrunkParks6[[#This Row],[Costing Code]],LGIP1b_Parks_UnitRates_Summary[Costing Code],LGIP1b_Parks_UnitRates_Summary[Preliminary No Scale],,0)</f>
        <v>0</v>
      </c>
      <c r="U6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61" s="211">
        <v>2021</v>
      </c>
      <c r="W61" s="211">
        <v>1</v>
      </c>
      <c r="X61" s="221">
        <f>ROUND(FutureTrunkParks6[[#This Row],[Direct Construction Cost]]*23%,0)</f>
        <v>345000</v>
      </c>
      <c r="Y61" s="294">
        <f t="shared" si="0"/>
        <v>7.4999999999999997E-2</v>
      </c>
      <c r="Z61" s="194">
        <f>ROUND((FutureTrunkParks6[[#This Row],[Direct Construction Cost]]+FutureTrunkParks6[[#This Row],[Project Owners Cost (23% Direct Construction Cost)($)]])*FutureTrunkParks6[[#This Row],[Multiplier]]*FutureTrunkParks6[[#This Row],[Construction Contingency Rate %]],0)</f>
        <v>138375</v>
      </c>
      <c r="AA61" s="195">
        <f>ROUND(FutureTrunkParks6[[#This Row],[Direct Construction Cost]]+FutureTrunkParks6[[#This Row],[Project Owners Cost (23% Direct Construction Cost)($)]]+FutureTrunkParks6[[#This Row],[Construction Contingency Cost ($)]],0)</f>
        <v>1983375</v>
      </c>
      <c r="AB61" s="219">
        <v>2024</v>
      </c>
      <c r="AC61" s="196">
        <f t="shared" si="1"/>
        <v>2.0111853187589457E-2</v>
      </c>
      <c r="AD61" s="196">
        <f t="shared" si="2"/>
        <v>1.8204777291069174E-2</v>
      </c>
      <c r="AE61" s="274">
        <f>VLOOKUP(FutureTrunkParks6[[#This Row],[Service Catchment]],'Catchment Demand - Parks'!$C$8:$M$11,11)</f>
        <v>0.15359038713546411</v>
      </c>
      <c r="AF6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61" s="274">
        <f>IF(AND(FutureTrunkParks6[[#This Row],[Spare Capacity (%)]]&gt;30%,FutureTrunkParks6[[#This Row],[Share of the total Cost with the same year of provision %]]&gt;20%),1-FutureTrunkParks6[[#This Row],[Spare Capacity (%)]],1)</f>
        <v>1</v>
      </c>
      <c r="AH61" s="274">
        <f>IF(FutureTrunkParks6[[#This Row],[Terminal Value Analysis]]&lt;0,0,FutureTrunkParks6[[#This Row],[Terminal Value Analysis]])</f>
        <v>1</v>
      </c>
      <c r="AI61" s="198">
        <f t="shared" si="3"/>
        <v>1983375</v>
      </c>
      <c r="AJ61" s="200">
        <f t="shared" si="4"/>
        <v>2093680</v>
      </c>
      <c r="AK61" s="202">
        <f t="shared" si="5"/>
        <v>1762379</v>
      </c>
      <c r="AL61" s="276">
        <f>ROUND(FutureTrunkParks6[[#This Row],[Net Present Value of Establishment Cost]]*FutureTrunkParks6[[#This Row],[Terminal Value Adjustment (%)]],0)</f>
        <v>1762379</v>
      </c>
      <c r="AM61" s="271" t="str" cm="1">
        <f t="array" ref="AM61">_xlfn.IFS(FutureTrunkParks6[[#This Row],[Hierarchy/Name]]&lt;&gt;"Local","y",AM$12=FutureTrunkParks6[[#This Row],[Service Catchment]], "y", FutureTrunkParks6[[#This Row],[Hierarchy/Name]]="Local", "")</f>
        <v>y</v>
      </c>
      <c r="AN61" s="271" t="str" cm="1">
        <f t="array" ref="AN61">_xlfn.IFS(FutureTrunkParks6[[#This Row],[Hierarchy/Name]]&lt;&gt;"Local","y",AN$12=FutureTrunkParks6[[#This Row],[Service Catchment]], "y", FutureTrunkParks6[[#This Row],[Hierarchy/Name]]="Local", "")</f>
        <v>y</v>
      </c>
      <c r="AO61" s="271" t="str" cm="1">
        <f t="array" ref="AO61">_xlfn.IFS(FutureTrunkParks6[[#This Row],[Hierarchy/Name]]&lt;&gt;"Local","y",AO$12=FutureTrunkParks6[[#This Row],[Service Catchment]], "y", FutureTrunkParks6[[#This Row],[Hierarchy/Name]]="Local", "")</f>
        <v>y</v>
      </c>
      <c r="AP61" s="271" t="str" cm="1">
        <f t="array" ref="AP61">_xlfn.IFS(FutureTrunkParks6[[#This Row],[Hierarchy/Name]]&lt;&gt;"Local","y",AP$12=FutureTrunkParks6[[#This Row],[Service Catchment]], "y", FutureTrunkParks6[[#This Row],[Hierarchy/Name]]="Local", "")</f>
        <v>y</v>
      </c>
      <c r="AQ61" s="64"/>
      <c r="AR61" s="93">
        <f>IF(FutureTrunkParks6[[#This Row],[Hierarchy/Name]]&lt;&gt;"Local",0.25,IF(AM61="y",1,""))</f>
        <v>0.25</v>
      </c>
      <c r="AS61" s="93">
        <f>IF(FutureTrunkParks6[[#This Row],[Hierarchy/Name]]&lt;&gt;"Local",0.25,IF(AN61="y",1,""))</f>
        <v>0.25</v>
      </c>
      <c r="AT61" s="93">
        <f>IF(FutureTrunkParks6[[#This Row],[Hierarchy/Name]]&lt;&gt;"Local",0.25,IF(AO61="y",1,""))</f>
        <v>0.25</v>
      </c>
      <c r="AU61" s="93">
        <f>IF(FutureTrunkParks6[[#This Row],[Hierarchy/Name]]&lt;&gt;"Local",0.25,IF(AP61="y",1,""))</f>
        <v>0.25</v>
      </c>
      <c r="AV61" s="95">
        <f t="shared" si="6"/>
        <v>1</v>
      </c>
      <c r="AW61" s="64"/>
      <c r="AX61" s="268">
        <f t="shared" si="7"/>
        <v>440594.75</v>
      </c>
      <c r="AY61" s="264">
        <f t="shared" si="8"/>
        <v>440594.75</v>
      </c>
      <c r="AZ61" s="264">
        <f t="shared" si="9"/>
        <v>440594.75</v>
      </c>
      <c r="BA61" s="269">
        <f t="shared" si="10"/>
        <v>440594.75</v>
      </c>
      <c r="BB61" s="253">
        <f t="shared" si="11"/>
        <v>1762379</v>
      </c>
    </row>
    <row r="62" spans="1:54">
      <c r="A62" s="50"/>
      <c r="B62" s="210" t="s">
        <v>4952</v>
      </c>
      <c r="C62" s="211" t="s">
        <v>4953</v>
      </c>
      <c r="D62" s="211" t="s">
        <v>111</v>
      </c>
      <c r="E62" s="211" t="s">
        <v>114</v>
      </c>
      <c r="F62" s="211" t="s">
        <v>4857</v>
      </c>
      <c r="G62" s="186" t="str" cm="1">
        <f t="array" ref="G62">_xlfn.IFS(MID(C62,5,1)="U",MID(C62,5,2),LEN(C62)&gt;10,MID(C62,5,3)&amp;"-"&amp;LEFT(D62,1),LEN(C62)&lt;=10,MID(C62,5,2)&amp;"-"&amp;LEFT(D62,1))</f>
        <v>U3</v>
      </c>
      <c r="H62" s="187">
        <f>IFERROR(INDEX(LGIP1b_Park_UnitRates[],MATCH(G62,LGIP1b_Park_UnitRates[LGIP Code],0),3),"")</f>
        <v>0</v>
      </c>
      <c r="I62" s="295">
        <f>IFERROR(MIN(J62/H62,INDEX(LGIP1b_Park_UnitRates[],MATCH(FutureTrunkParks6[[#This Row],[LGIP Code (*)]], LGIP1b_Park_UnitRates[LGIP Code], 0),4)),1)</f>
        <v>1</v>
      </c>
      <c r="J62" s="215">
        <v>25000</v>
      </c>
      <c r="K62" s="85">
        <f t="shared" si="12"/>
        <v>0</v>
      </c>
      <c r="L62" s="216">
        <v>0</v>
      </c>
      <c r="M62" s="221" t="str">
        <f>_xlfn.XLOOKUP(FutureTrunkParks6[[#This Row],[LGIP Code (*)]],LGIP1b_Parks_UnitRates_Summary[LGIP Code],LGIP1b_Parks_UnitRates_Summary[Stages],,0)</f>
        <v>U</v>
      </c>
      <c r="N62" s="221" t="str">
        <f>_xlfn.XLOOKUP(FutureTrunkParks6[[#This Row],[LGIP Code (*)]],LGIP1b_Parks_UnitRates_Summary[LGIP Code],LGIP1b_Parks_UnitRates_Summary[Costing Code],,0)</f>
        <v>U3-U</v>
      </c>
      <c r="O62" s="221">
        <f>_xlfn.XLOOKUP(FutureTrunkParks6[[#This Row],[Costing Code]],LGIP1b_Parks_UnitRates_Summary[Costing Code],LGIP1b_Parks_UnitRates_Summary[Scaled component],,0)</f>
        <v>0</v>
      </c>
      <c r="P62" s="221">
        <f>FutureTrunkParks6[[#This Row],[Unit Rate (Scale)]]*FutureTrunkParks6[[#This Row],[Scaling factor (*)]]</f>
        <v>0</v>
      </c>
      <c r="Q62" s="221">
        <f>_xlfn.XLOOKUP(FutureTrunkParks6[[#This Row],[Costing Code]],LGIP1b_Parks_UnitRates_Summary[Costing Code],LGIP1b_Parks_UnitRates_Summary[Not scaled component],,0)</f>
        <v>0</v>
      </c>
      <c r="R62" s="223">
        <f>_xlfn.XLOOKUP(FutureTrunkParks6[[#This Row],[Costing Code]],LGIP1b_Parks_UnitRates_Summary[Costing Code],LGIP1b_Parks_UnitRates_Summary[Preliminary Scale],,0)</f>
        <v>0</v>
      </c>
      <c r="S62" s="221">
        <f>((FutureTrunkParks6[[#This Row],[Costs with Scaling Factor Applied]]+FutureTrunkParks6[[#This Row],[Unit Rate (No Scale)]])*FutureTrunkParks6[[#This Row],[Preliminary Scale %]])</f>
        <v>0</v>
      </c>
      <c r="T62" s="221">
        <f>_xlfn.XLOOKUP(FutureTrunkParks6[[#This Row],[Costing Code]],LGIP1b_Parks_UnitRates_Summary[Costing Code],LGIP1b_Parks_UnitRates_Summary[Preliminary No Scale],,0)</f>
        <v>0</v>
      </c>
      <c r="U6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62" s="211">
        <v>2021</v>
      </c>
      <c r="W62" s="211">
        <v>1</v>
      </c>
      <c r="X62" s="221">
        <f>ROUND(FutureTrunkParks6[[#This Row],[Direct Construction Cost]]*23%,0)</f>
        <v>230000</v>
      </c>
      <c r="Y62" s="294">
        <f t="shared" si="0"/>
        <v>0.15</v>
      </c>
      <c r="Z62" s="194">
        <f>ROUND((FutureTrunkParks6[[#This Row],[Direct Construction Cost]]+FutureTrunkParks6[[#This Row],[Project Owners Cost (23% Direct Construction Cost)($)]])*FutureTrunkParks6[[#This Row],[Multiplier]]*FutureTrunkParks6[[#This Row],[Construction Contingency Rate %]],0)</f>
        <v>184500</v>
      </c>
      <c r="AA62" s="195">
        <f>ROUND(FutureTrunkParks6[[#This Row],[Direct Construction Cost]]+FutureTrunkParks6[[#This Row],[Project Owners Cost (23% Direct Construction Cost)($)]]+FutureTrunkParks6[[#This Row],[Construction Contingency Cost ($)]],0)</f>
        <v>1414500</v>
      </c>
      <c r="AB62" s="219">
        <v>2029</v>
      </c>
      <c r="AC62" s="196">
        <f t="shared" si="1"/>
        <v>2.0111853187589457E-2</v>
      </c>
      <c r="AD62" s="196">
        <f t="shared" si="2"/>
        <v>1.8204777291069174E-2</v>
      </c>
      <c r="AE62" s="274">
        <f>VLOOKUP(FutureTrunkParks6[[#This Row],[Service Catchment]],'Catchment Demand - Parks'!$C$8:$M$11,11)</f>
        <v>0.15359038713546411</v>
      </c>
      <c r="AF6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1.4435266209525751E-2</v>
      </c>
      <c r="AG62" s="274">
        <f>IF(AND(FutureTrunkParks6[[#This Row],[Spare Capacity (%)]]&gt;30%,FutureTrunkParks6[[#This Row],[Share of the total Cost with the same year of provision %]]&gt;20%),1-FutureTrunkParks6[[#This Row],[Spare Capacity (%)]],1)</f>
        <v>1</v>
      </c>
      <c r="AH62" s="274">
        <f>IF(FutureTrunkParks6[[#This Row],[Terminal Value Analysis]]&lt;0,0,FutureTrunkParks6[[#This Row],[Terminal Value Analysis]])</f>
        <v>1</v>
      </c>
      <c r="AI62" s="198">
        <f t="shared" si="3"/>
        <v>1414500</v>
      </c>
      <c r="AJ62" s="200">
        <f t="shared" si="4"/>
        <v>1634120</v>
      </c>
      <c r="AK62" s="202">
        <f t="shared" si="5"/>
        <v>1032258</v>
      </c>
      <c r="AL62" s="276">
        <f>ROUND(FutureTrunkParks6[[#This Row],[Net Present Value of Establishment Cost]]*FutureTrunkParks6[[#This Row],[Terminal Value Adjustment (%)]],0)</f>
        <v>1032258</v>
      </c>
      <c r="AM62" s="271" t="str" cm="1">
        <f t="array" ref="AM62">_xlfn.IFS(FutureTrunkParks6[[#This Row],[Hierarchy/Name]]&lt;&gt;"Local","y",AM$12=FutureTrunkParks6[[#This Row],[Service Catchment]], "y", FutureTrunkParks6[[#This Row],[Hierarchy/Name]]="Local", "")</f>
        <v/>
      </c>
      <c r="AN62" s="271" t="str" cm="1">
        <f t="array" ref="AN62">_xlfn.IFS(FutureTrunkParks6[[#This Row],[Hierarchy/Name]]&lt;&gt;"Local","y",AN$12=FutureTrunkParks6[[#This Row],[Service Catchment]], "y", FutureTrunkParks6[[#This Row],[Hierarchy/Name]]="Local", "")</f>
        <v/>
      </c>
      <c r="AO62" s="271" t="str" cm="1">
        <f t="array" ref="AO62">_xlfn.IFS(FutureTrunkParks6[[#This Row],[Hierarchy/Name]]&lt;&gt;"Local","y",AO$12=FutureTrunkParks6[[#This Row],[Service Catchment]], "y", FutureTrunkParks6[[#This Row],[Hierarchy/Name]]="Local", "")</f>
        <v/>
      </c>
      <c r="AP62" s="271" t="str" cm="1">
        <f t="array" ref="AP62">_xlfn.IFS(FutureTrunkParks6[[#This Row],[Hierarchy/Name]]&lt;&gt;"Local","y",AP$12=FutureTrunkParks6[[#This Row],[Service Catchment]], "y", FutureTrunkParks6[[#This Row],[Hierarchy/Name]]="Local", "")</f>
        <v>y</v>
      </c>
      <c r="AQ62" s="64"/>
      <c r="AR62" s="93" t="str">
        <f>IF(FutureTrunkParks6[[#This Row],[Hierarchy/Name]]&lt;&gt;"Local",0.25,IF(AM62="y",1,""))</f>
        <v/>
      </c>
      <c r="AS62" s="93" t="str">
        <f>IF(FutureTrunkParks6[[#This Row],[Hierarchy/Name]]&lt;&gt;"Local",0.25,IF(AN62="y",1,""))</f>
        <v/>
      </c>
      <c r="AT62" s="93" t="str">
        <f>IF(FutureTrunkParks6[[#This Row],[Hierarchy/Name]]&lt;&gt;"Local",0.25,IF(AO62="y",1,""))</f>
        <v/>
      </c>
      <c r="AU62" s="93">
        <f>IF(FutureTrunkParks6[[#This Row],[Hierarchy/Name]]&lt;&gt;"Local",0.25,IF(AP62="y",1,""))</f>
        <v>1</v>
      </c>
      <c r="AV62" s="95">
        <f t="shared" si="6"/>
        <v>1</v>
      </c>
      <c r="AW62" s="64"/>
      <c r="AX62" s="268" t="str">
        <f t="shared" si="7"/>
        <v/>
      </c>
      <c r="AY62" s="264" t="str">
        <f t="shared" si="8"/>
        <v/>
      </c>
      <c r="AZ62" s="264" t="str">
        <f t="shared" si="9"/>
        <v/>
      </c>
      <c r="BA62" s="269">
        <f t="shared" si="10"/>
        <v>1032258</v>
      </c>
      <c r="BB62" s="253">
        <f t="shared" si="11"/>
        <v>1032258</v>
      </c>
    </row>
    <row r="63" spans="1:54">
      <c r="A63" s="50"/>
      <c r="B63" s="210" t="s">
        <v>4940</v>
      </c>
      <c r="C63" s="211" t="s">
        <v>4954</v>
      </c>
      <c r="D63" s="211" t="s">
        <v>106</v>
      </c>
      <c r="E63" s="211" t="s">
        <v>114</v>
      </c>
      <c r="F63" s="211" t="s">
        <v>4868</v>
      </c>
      <c r="G63" s="186" t="str" cm="1">
        <f t="array" ref="G63">_xlfn.IFS(MID(C63,5,1)="U",MID(C63,5,2),LEN(C63)&gt;10,MID(C63,5,3)&amp;"-"&amp;LEFT(D63,1),LEN(C63)&lt;=10,MID(C63,5,2)&amp;"-"&amp;LEFT(D63,1))</f>
        <v>U3</v>
      </c>
      <c r="H63" s="187">
        <f>IFERROR(INDEX(LGIP1b_Park_UnitRates[],MATCH(G63,LGIP1b_Park_UnitRates[LGIP Code],0),3),"")</f>
        <v>0</v>
      </c>
      <c r="I63" s="295">
        <f>IFERROR(MIN(J63/H63,INDEX(LGIP1b_Park_UnitRates[],MATCH(FutureTrunkParks6[[#This Row],[LGIP Code (*)]], LGIP1b_Park_UnitRates[LGIP Code], 0),4)),1)</f>
        <v>1</v>
      </c>
      <c r="J63" s="215">
        <v>18600</v>
      </c>
      <c r="K63" s="85">
        <f t="shared" si="12"/>
        <v>0</v>
      </c>
      <c r="L63" s="216">
        <v>0</v>
      </c>
      <c r="M63" s="221" t="str">
        <f>_xlfn.XLOOKUP(FutureTrunkParks6[[#This Row],[LGIP Code (*)]],LGIP1b_Parks_UnitRates_Summary[LGIP Code],LGIP1b_Parks_UnitRates_Summary[Stages],,0)</f>
        <v>U</v>
      </c>
      <c r="N63" s="221" t="str">
        <f>_xlfn.XLOOKUP(FutureTrunkParks6[[#This Row],[LGIP Code (*)]],LGIP1b_Parks_UnitRates_Summary[LGIP Code],LGIP1b_Parks_UnitRates_Summary[Costing Code],,0)</f>
        <v>U3-U</v>
      </c>
      <c r="O63" s="221">
        <f>_xlfn.XLOOKUP(FutureTrunkParks6[[#This Row],[Costing Code]],LGIP1b_Parks_UnitRates_Summary[Costing Code],LGIP1b_Parks_UnitRates_Summary[Scaled component],,0)</f>
        <v>0</v>
      </c>
      <c r="P63" s="221">
        <f>FutureTrunkParks6[[#This Row],[Unit Rate (Scale)]]*FutureTrunkParks6[[#This Row],[Scaling factor (*)]]</f>
        <v>0</v>
      </c>
      <c r="Q63" s="221">
        <f>_xlfn.XLOOKUP(FutureTrunkParks6[[#This Row],[Costing Code]],LGIP1b_Parks_UnitRates_Summary[Costing Code],LGIP1b_Parks_UnitRates_Summary[Not scaled component],,0)</f>
        <v>0</v>
      </c>
      <c r="R63" s="223">
        <f>_xlfn.XLOOKUP(FutureTrunkParks6[[#This Row],[Costing Code]],LGIP1b_Parks_UnitRates_Summary[Costing Code],LGIP1b_Parks_UnitRates_Summary[Preliminary Scale],,0)</f>
        <v>0</v>
      </c>
      <c r="S63" s="221">
        <f>((FutureTrunkParks6[[#This Row],[Costs with Scaling Factor Applied]]+FutureTrunkParks6[[#This Row],[Unit Rate (No Scale)]])*FutureTrunkParks6[[#This Row],[Preliminary Scale %]])</f>
        <v>0</v>
      </c>
      <c r="T63" s="221">
        <f>_xlfn.XLOOKUP(FutureTrunkParks6[[#This Row],[Costing Code]],LGIP1b_Parks_UnitRates_Summary[Costing Code],LGIP1b_Parks_UnitRates_Summary[Preliminary No Scale],,0)</f>
        <v>0</v>
      </c>
      <c r="U6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63" s="211">
        <v>2021</v>
      </c>
      <c r="W63" s="211">
        <v>1</v>
      </c>
      <c r="X63" s="221">
        <f>ROUND(FutureTrunkParks6[[#This Row],[Direct Construction Cost]]*23%,0)</f>
        <v>230000</v>
      </c>
      <c r="Y63" s="294">
        <f t="shared" si="0"/>
        <v>0.2</v>
      </c>
      <c r="Z63" s="194">
        <f>ROUND((FutureTrunkParks6[[#This Row],[Direct Construction Cost]]+FutureTrunkParks6[[#This Row],[Project Owners Cost (23% Direct Construction Cost)($)]])*FutureTrunkParks6[[#This Row],[Multiplier]]*FutureTrunkParks6[[#This Row],[Construction Contingency Rate %]],0)</f>
        <v>246000</v>
      </c>
      <c r="AA63" s="195">
        <f>ROUND(FutureTrunkParks6[[#This Row],[Direct Construction Cost]]+FutureTrunkParks6[[#This Row],[Project Owners Cost (23% Direct Construction Cost)($)]]+FutureTrunkParks6[[#This Row],[Construction Contingency Cost ($)]],0)</f>
        <v>1476000</v>
      </c>
      <c r="AB63" s="219">
        <v>2034</v>
      </c>
      <c r="AC63" s="196">
        <f t="shared" si="1"/>
        <v>2.0111853187589457E-2</v>
      </c>
      <c r="AD63" s="196">
        <f t="shared" si="2"/>
        <v>1.8204777291069174E-2</v>
      </c>
      <c r="AE63" s="274">
        <f>VLOOKUP(FutureTrunkParks6[[#This Row],[Service Catchment]],'Catchment Demand - Parks'!$C$8:$M$11,11)</f>
        <v>0.15359038713546411</v>
      </c>
      <c r="AF6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63" s="274">
        <f>IF(AND(FutureTrunkParks6[[#This Row],[Spare Capacity (%)]]&gt;30%,FutureTrunkParks6[[#This Row],[Share of the total Cost with the same year of provision %]]&gt;20%),1-FutureTrunkParks6[[#This Row],[Spare Capacity (%)]],1)</f>
        <v>1</v>
      </c>
      <c r="AH63" s="274">
        <f>IF(FutureTrunkParks6[[#This Row],[Terminal Value Analysis]]&lt;0,0,FutureTrunkParks6[[#This Row],[Terminal Value Analysis]])</f>
        <v>1</v>
      </c>
      <c r="AI63" s="198">
        <f t="shared" si="3"/>
        <v>1476000</v>
      </c>
      <c r="AJ63" s="200">
        <f t="shared" si="4"/>
        <v>1866135</v>
      </c>
      <c r="AK63" s="202">
        <f t="shared" si="5"/>
        <v>884632</v>
      </c>
      <c r="AL63" s="276">
        <f>ROUND(FutureTrunkParks6[[#This Row],[Net Present Value of Establishment Cost]]*FutureTrunkParks6[[#This Row],[Terminal Value Adjustment (%)]],0)</f>
        <v>884632</v>
      </c>
      <c r="AM63" s="271" t="str" cm="1">
        <f t="array" ref="AM63">_xlfn.IFS(FutureTrunkParks6[[#This Row],[Hierarchy/Name]]&lt;&gt;"Local","y",AM$12=FutureTrunkParks6[[#This Row],[Service Catchment]], "y", FutureTrunkParks6[[#This Row],[Hierarchy/Name]]="Local", "")</f>
        <v>y</v>
      </c>
      <c r="AN63" s="271" t="str" cm="1">
        <f t="array" ref="AN63">_xlfn.IFS(FutureTrunkParks6[[#This Row],[Hierarchy/Name]]&lt;&gt;"Local","y",AN$12=FutureTrunkParks6[[#This Row],[Service Catchment]], "y", FutureTrunkParks6[[#This Row],[Hierarchy/Name]]="Local", "")</f>
        <v>y</v>
      </c>
      <c r="AO63" s="271" t="str" cm="1">
        <f t="array" ref="AO63">_xlfn.IFS(FutureTrunkParks6[[#This Row],[Hierarchy/Name]]&lt;&gt;"Local","y",AO$12=FutureTrunkParks6[[#This Row],[Service Catchment]], "y", FutureTrunkParks6[[#This Row],[Hierarchy/Name]]="Local", "")</f>
        <v>y</v>
      </c>
      <c r="AP63" s="271" t="str" cm="1">
        <f t="array" ref="AP63">_xlfn.IFS(FutureTrunkParks6[[#This Row],[Hierarchy/Name]]&lt;&gt;"Local","y",AP$12=FutureTrunkParks6[[#This Row],[Service Catchment]], "y", FutureTrunkParks6[[#This Row],[Hierarchy/Name]]="Local", "")</f>
        <v>y</v>
      </c>
      <c r="AQ63" s="64"/>
      <c r="AR63" s="93">
        <f>IF(FutureTrunkParks6[[#This Row],[Hierarchy/Name]]&lt;&gt;"Local",0.25,IF(AM63="y",1,""))</f>
        <v>0.25</v>
      </c>
      <c r="AS63" s="93">
        <f>IF(FutureTrunkParks6[[#This Row],[Hierarchy/Name]]&lt;&gt;"Local",0.25,IF(AN63="y",1,""))</f>
        <v>0.25</v>
      </c>
      <c r="AT63" s="93">
        <f>IF(FutureTrunkParks6[[#This Row],[Hierarchy/Name]]&lt;&gt;"Local",0.25,IF(AO63="y",1,""))</f>
        <v>0.25</v>
      </c>
      <c r="AU63" s="93">
        <f>IF(FutureTrunkParks6[[#This Row],[Hierarchy/Name]]&lt;&gt;"Local",0.25,IF(AP63="y",1,""))</f>
        <v>0.25</v>
      </c>
      <c r="AV63" s="95">
        <f t="shared" si="6"/>
        <v>1</v>
      </c>
      <c r="AW63" s="64"/>
      <c r="AX63" s="268">
        <f t="shared" si="7"/>
        <v>221158</v>
      </c>
      <c r="AY63" s="264">
        <f t="shared" si="8"/>
        <v>221158</v>
      </c>
      <c r="AZ63" s="264">
        <f t="shared" si="9"/>
        <v>221158</v>
      </c>
      <c r="BA63" s="269">
        <f t="shared" si="10"/>
        <v>221158</v>
      </c>
      <c r="BB63" s="253">
        <f t="shared" si="11"/>
        <v>884632</v>
      </c>
    </row>
    <row r="64" spans="1:54">
      <c r="A64" s="50"/>
      <c r="B64" s="210" t="s">
        <v>4955</v>
      </c>
      <c r="C64" s="211" t="s">
        <v>4956</v>
      </c>
      <c r="D64" s="211" t="s">
        <v>111</v>
      </c>
      <c r="E64" s="211" t="s">
        <v>143</v>
      </c>
      <c r="F64" s="211" t="s">
        <v>4853</v>
      </c>
      <c r="G64" s="186" t="str" cm="1">
        <f t="array" ref="G64">_xlfn.IFS(MID(C64,5,1)="U",MID(C64,5,2),LEN(C64)&gt;10,MID(C64,5,3)&amp;"-"&amp;LEFT(D64,1),LEN(C64)&lt;=10,MID(C64,5,2)&amp;"-"&amp;LEFT(D64,1))</f>
        <v>A1-L</v>
      </c>
      <c r="H64" s="187">
        <f>IFERROR(INDEX(LGIP1b_Park_UnitRates[],MATCH(G64,LGIP1b_Park_UnitRates[LGIP Code],0),3),"")</f>
        <v>8000</v>
      </c>
      <c r="I64" s="295">
        <f>IFERROR(MIN(J64/H64,INDEX(LGIP1b_Park_UnitRates[],MATCH(FutureTrunkParks6[[#This Row],[LGIP Code (*)]], LGIP1b_Park_UnitRates[LGIP Code], 0),4)),1)</f>
        <v>0.1125</v>
      </c>
      <c r="J64" s="215">
        <v>900</v>
      </c>
      <c r="K64" s="85">
        <f t="shared" si="12"/>
        <v>2400</v>
      </c>
      <c r="L64" s="216">
        <v>2160000</v>
      </c>
      <c r="M64" s="221" t="str">
        <f>_xlfn.XLOOKUP(FutureTrunkParks6[[#This Row],[LGIP Code (*)]],LGIP1b_Parks_UnitRates_Summary[LGIP Code],LGIP1b_Parks_UnitRates_Summary[Stages],,0)</f>
        <v>A&amp;B</v>
      </c>
      <c r="N64" s="221" t="str">
        <f>_xlfn.XLOOKUP(FutureTrunkParks6[[#This Row],[LGIP Code (*)]],LGIP1b_Parks_UnitRates_Summary[LGIP Code],LGIP1b_Parks_UnitRates_Summary[Costing Code],,0)</f>
        <v>A1-L-A&amp;B</v>
      </c>
      <c r="O64" s="221">
        <f>_xlfn.XLOOKUP(FutureTrunkParks6[[#This Row],[Costing Code]],LGIP1b_Parks_UnitRates_Summary[Costing Code],LGIP1b_Parks_UnitRates_Summary[Scaled component],,0)</f>
        <v>295709.98100599996</v>
      </c>
      <c r="P64" s="221">
        <f>FutureTrunkParks6[[#This Row],[Unit Rate (Scale)]]*FutureTrunkParks6[[#This Row],[Scaling factor (*)]]</f>
        <v>33267.372863174998</v>
      </c>
      <c r="Q64" s="221">
        <f>_xlfn.XLOOKUP(FutureTrunkParks6[[#This Row],[Costing Code]],LGIP1b_Parks_UnitRates_Summary[Costing Code],LGIP1b_Parks_UnitRates_Summary[Not scaled component],,0)</f>
        <v>417974.52457963559</v>
      </c>
      <c r="R64" s="223">
        <f>_xlfn.XLOOKUP(FutureTrunkParks6[[#This Row],[Costing Code]],LGIP1b_Parks_UnitRates_Summary[Costing Code],LGIP1b_Parks_UnitRates_Summary[Preliminary Scale],,0)</f>
        <v>0.23125000000000001</v>
      </c>
      <c r="S64" s="221">
        <f>((FutureTrunkParks6[[#This Row],[Costs with Scaling Factor Applied]]+FutureTrunkParks6[[#This Row],[Unit Rate (No Scale)]])*FutureTrunkParks6[[#This Row],[Preliminary Scale %]])</f>
        <v>104349.68878364995</v>
      </c>
      <c r="T64" s="221">
        <f>_xlfn.XLOOKUP(FutureTrunkParks6[[#This Row],[Costing Code]],LGIP1b_Parks_UnitRates_Summary[Costing Code],LGIP1b_Parks_UnitRates_Summary[Preliminary No Scale],,0)</f>
        <v>3750</v>
      </c>
      <c r="U6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559342</v>
      </c>
      <c r="V64" s="211">
        <v>2021</v>
      </c>
      <c r="W64" s="211">
        <v>1</v>
      </c>
      <c r="X64" s="221">
        <f>ROUND(FutureTrunkParks6[[#This Row],[Direct Construction Cost]]*23%,0)</f>
        <v>128649</v>
      </c>
      <c r="Y64" s="294">
        <f t="shared" si="0"/>
        <v>7.4999999999999997E-2</v>
      </c>
      <c r="Z64" s="194">
        <f>ROUND((FutureTrunkParks6[[#This Row],[Direct Construction Cost]]+FutureTrunkParks6[[#This Row],[Project Owners Cost (23% Direct Construction Cost)($)]])*FutureTrunkParks6[[#This Row],[Multiplier]]*FutureTrunkParks6[[#This Row],[Construction Contingency Rate %]],0)</f>
        <v>51599</v>
      </c>
      <c r="AA64" s="195">
        <f>ROUND(FutureTrunkParks6[[#This Row],[Direct Construction Cost]]+FutureTrunkParks6[[#This Row],[Project Owners Cost (23% Direct Construction Cost)($)]]+FutureTrunkParks6[[#This Row],[Construction Contingency Cost ($)]],0)</f>
        <v>739590</v>
      </c>
      <c r="AB64" s="219">
        <v>2024</v>
      </c>
      <c r="AC64" s="196">
        <f t="shared" si="1"/>
        <v>2.0111853187589457E-2</v>
      </c>
      <c r="AD64" s="196">
        <f t="shared" si="2"/>
        <v>1.8204777291069174E-2</v>
      </c>
      <c r="AE64" s="274">
        <f>VLOOKUP(FutureTrunkParks6[[#This Row],[Service Catchment]],'Catchment Demand - Parks'!$C$8:$M$11,11)</f>
        <v>0.31134461829061294</v>
      </c>
      <c r="AF6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64" s="274">
        <f>IF(AND(FutureTrunkParks6[[#This Row],[Spare Capacity (%)]]&gt;30%,FutureTrunkParks6[[#This Row],[Share of the total Cost with the same year of provision %]]&gt;20%),1-FutureTrunkParks6[[#This Row],[Spare Capacity (%)]],1)</f>
        <v>1</v>
      </c>
      <c r="AH64" s="274">
        <f>IF(FutureTrunkParks6[[#This Row],[Terminal Value Analysis]]&lt;0,0,FutureTrunkParks6[[#This Row],[Terminal Value Analysis]])</f>
        <v>1</v>
      </c>
      <c r="AI64" s="198">
        <f t="shared" si="3"/>
        <v>2899590</v>
      </c>
      <c r="AJ64" s="200">
        <f t="shared" si="4"/>
        <v>3073685</v>
      </c>
      <c r="AK64" s="202">
        <f t="shared" si="5"/>
        <v>2587310</v>
      </c>
      <c r="AL64" s="276">
        <f>ROUND(FutureTrunkParks6[[#This Row],[Net Present Value of Establishment Cost]]*FutureTrunkParks6[[#This Row],[Terminal Value Adjustment (%)]],0)</f>
        <v>2587310</v>
      </c>
      <c r="AM64" s="271" t="str" cm="1">
        <f t="array" ref="AM64">_xlfn.IFS(FutureTrunkParks6[[#This Row],[Hierarchy/Name]]&lt;&gt;"Local","y",AM$12=FutureTrunkParks6[[#This Row],[Service Catchment]], "y", FutureTrunkParks6[[#This Row],[Hierarchy/Name]]="Local", "")</f>
        <v/>
      </c>
      <c r="AN64" s="271" t="str" cm="1">
        <f t="array" ref="AN64">_xlfn.IFS(FutureTrunkParks6[[#This Row],[Hierarchy/Name]]&lt;&gt;"Local","y",AN$12=FutureTrunkParks6[[#This Row],[Service Catchment]], "y", FutureTrunkParks6[[#This Row],[Hierarchy/Name]]="Local", "")</f>
        <v>y</v>
      </c>
      <c r="AO64" s="271" t="str" cm="1">
        <f t="array" ref="AO64">_xlfn.IFS(FutureTrunkParks6[[#This Row],[Hierarchy/Name]]&lt;&gt;"Local","y",AO$12=FutureTrunkParks6[[#This Row],[Service Catchment]], "y", FutureTrunkParks6[[#This Row],[Hierarchy/Name]]="Local", "")</f>
        <v/>
      </c>
      <c r="AP64" s="271" t="str" cm="1">
        <f t="array" ref="AP64">_xlfn.IFS(FutureTrunkParks6[[#This Row],[Hierarchy/Name]]&lt;&gt;"Local","y",AP$12=FutureTrunkParks6[[#This Row],[Service Catchment]], "y", FutureTrunkParks6[[#This Row],[Hierarchy/Name]]="Local", "")</f>
        <v/>
      </c>
      <c r="AQ64" s="64"/>
      <c r="AR64" s="93" t="str">
        <f>IF(FutureTrunkParks6[[#This Row],[Hierarchy/Name]]&lt;&gt;"Local",0.25,IF(AM64="y",1,""))</f>
        <v/>
      </c>
      <c r="AS64" s="93">
        <f>IF(FutureTrunkParks6[[#This Row],[Hierarchy/Name]]&lt;&gt;"Local",0.25,IF(AN64="y",1,""))</f>
        <v>1</v>
      </c>
      <c r="AT64" s="93" t="str">
        <f>IF(FutureTrunkParks6[[#This Row],[Hierarchy/Name]]&lt;&gt;"Local",0.25,IF(AO64="y",1,""))</f>
        <v/>
      </c>
      <c r="AU64" s="93" t="str">
        <f>IF(FutureTrunkParks6[[#This Row],[Hierarchy/Name]]&lt;&gt;"Local",0.25,IF(AP64="y",1,""))</f>
        <v/>
      </c>
      <c r="AV64" s="95">
        <f t="shared" si="6"/>
        <v>1</v>
      </c>
      <c r="AW64" s="64"/>
      <c r="AX64" s="268" t="str">
        <f t="shared" si="7"/>
        <v/>
      </c>
      <c r="AY64" s="264">
        <f t="shared" si="8"/>
        <v>2587310</v>
      </c>
      <c r="AZ64" s="264" t="str">
        <f t="shared" si="9"/>
        <v/>
      </c>
      <c r="BA64" s="269" t="str">
        <f t="shared" si="10"/>
        <v/>
      </c>
      <c r="BB64" s="253">
        <f t="shared" si="11"/>
        <v>2587310</v>
      </c>
    </row>
    <row r="65" spans="1:54">
      <c r="A65" s="50"/>
      <c r="B65" s="210" t="s">
        <v>4935</v>
      </c>
      <c r="C65" s="211" t="s">
        <v>4957</v>
      </c>
      <c r="D65" s="211" t="s">
        <v>111</v>
      </c>
      <c r="E65" s="211" t="s">
        <v>107</v>
      </c>
      <c r="F65" s="211" t="s">
        <v>4853</v>
      </c>
      <c r="G65" s="186" t="str" cm="1">
        <f t="array" ref="G65">_xlfn.IFS(MID(C65,5,1)="U",MID(C65,5,2),LEN(C65)&gt;10,MID(C65,5,3)&amp;"-"&amp;LEFT(D65,1),LEN(C65)&lt;=10,MID(C65,5,2)&amp;"-"&amp;LEFT(D65,1))</f>
        <v>A1-L</v>
      </c>
      <c r="H65" s="187">
        <f>IFERROR(INDEX(LGIP1b_Park_UnitRates[],MATCH(G65,LGIP1b_Park_UnitRates[LGIP Code],0),3),"")</f>
        <v>8000</v>
      </c>
      <c r="I65" s="295">
        <f>IFERROR(MIN(J65/H65,INDEX(LGIP1b_Park_UnitRates[],MATCH(FutureTrunkParks6[[#This Row],[LGIP Code (*)]], LGIP1b_Park_UnitRates[LGIP Code], 0),4)),1)</f>
        <v>0.3125</v>
      </c>
      <c r="J65" s="215">
        <v>2500</v>
      </c>
      <c r="K65" s="85">
        <f t="shared" si="12"/>
        <v>825</v>
      </c>
      <c r="L65" s="216">
        <v>2062500</v>
      </c>
      <c r="M65" s="221" t="str">
        <f>_xlfn.XLOOKUP(FutureTrunkParks6[[#This Row],[LGIP Code (*)]],LGIP1b_Parks_UnitRates_Summary[LGIP Code],LGIP1b_Parks_UnitRates_Summary[Stages],,0)</f>
        <v>A&amp;B</v>
      </c>
      <c r="N65" s="221" t="str">
        <f>_xlfn.XLOOKUP(FutureTrunkParks6[[#This Row],[LGIP Code (*)]],LGIP1b_Parks_UnitRates_Summary[LGIP Code],LGIP1b_Parks_UnitRates_Summary[Costing Code],,0)</f>
        <v>A1-L-A&amp;B</v>
      </c>
      <c r="O65" s="221">
        <f>_xlfn.XLOOKUP(FutureTrunkParks6[[#This Row],[Costing Code]],LGIP1b_Parks_UnitRates_Summary[Costing Code],LGIP1b_Parks_UnitRates_Summary[Scaled component],,0)</f>
        <v>295709.98100599996</v>
      </c>
      <c r="P65" s="221">
        <f>FutureTrunkParks6[[#This Row],[Unit Rate (Scale)]]*FutureTrunkParks6[[#This Row],[Scaling factor (*)]]</f>
        <v>92409.369064374987</v>
      </c>
      <c r="Q65" s="221">
        <f>_xlfn.XLOOKUP(FutureTrunkParks6[[#This Row],[Costing Code]],LGIP1b_Parks_UnitRates_Summary[Costing Code],LGIP1b_Parks_UnitRates_Summary[Not scaled component],,0)</f>
        <v>417974.52457963559</v>
      </c>
      <c r="R65" s="223">
        <f>_xlfn.XLOOKUP(FutureTrunkParks6[[#This Row],[Costing Code]],LGIP1b_Parks_UnitRates_Summary[Costing Code],LGIP1b_Parks_UnitRates_Summary[Preliminary Scale],,0)</f>
        <v>0.23125000000000001</v>
      </c>
      <c r="S65" s="221">
        <f>((FutureTrunkParks6[[#This Row],[Costs with Scaling Factor Applied]]+FutureTrunkParks6[[#This Row],[Unit Rate (No Scale)]])*FutureTrunkParks6[[#This Row],[Preliminary Scale %]])</f>
        <v>118026.27540517745</v>
      </c>
      <c r="T65" s="221">
        <f>_xlfn.XLOOKUP(FutureTrunkParks6[[#This Row],[Costing Code]],LGIP1b_Parks_UnitRates_Summary[Costing Code],LGIP1b_Parks_UnitRates_Summary[Preliminary No Scale],,0)</f>
        <v>3750</v>
      </c>
      <c r="U6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632160</v>
      </c>
      <c r="V65" s="211">
        <v>2021</v>
      </c>
      <c r="W65" s="211">
        <v>1</v>
      </c>
      <c r="X65" s="221">
        <f>ROUND(FutureTrunkParks6[[#This Row],[Direct Construction Cost]]*23%,0)</f>
        <v>145397</v>
      </c>
      <c r="Y65" s="294">
        <f t="shared" si="0"/>
        <v>0.15</v>
      </c>
      <c r="Z65" s="194">
        <f>ROUND((FutureTrunkParks6[[#This Row],[Direct Construction Cost]]+FutureTrunkParks6[[#This Row],[Project Owners Cost (23% Direct Construction Cost)($)]])*FutureTrunkParks6[[#This Row],[Multiplier]]*FutureTrunkParks6[[#This Row],[Construction Contingency Rate %]],0)</f>
        <v>116634</v>
      </c>
      <c r="AA65" s="195">
        <f>ROUND(FutureTrunkParks6[[#This Row],[Direct Construction Cost]]+FutureTrunkParks6[[#This Row],[Project Owners Cost (23% Direct Construction Cost)($)]]+FutureTrunkParks6[[#This Row],[Construction Contingency Cost ($)]],0)</f>
        <v>894191</v>
      </c>
      <c r="AB65" s="219">
        <v>2029</v>
      </c>
      <c r="AC65" s="196">
        <f t="shared" si="1"/>
        <v>2.0111853187589457E-2</v>
      </c>
      <c r="AD65" s="196">
        <f t="shared" si="2"/>
        <v>1.8204777291069174E-2</v>
      </c>
      <c r="AE65" s="274">
        <f>VLOOKUP(FutureTrunkParks6[[#This Row],[Service Catchment]],'Catchment Demand - Parks'!$C$8:$M$11,11)</f>
        <v>0.23553359173481525</v>
      </c>
      <c r="AF6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9.2515563530933091E-3</v>
      </c>
      <c r="AG65" s="274">
        <f>IF(AND(FutureTrunkParks6[[#This Row],[Spare Capacity (%)]]&gt;30%,FutureTrunkParks6[[#This Row],[Share of the total Cost with the same year of provision %]]&gt;20%),1-FutureTrunkParks6[[#This Row],[Spare Capacity (%)]],1)</f>
        <v>1</v>
      </c>
      <c r="AH65" s="274">
        <f>IF(FutureTrunkParks6[[#This Row],[Terminal Value Analysis]]&lt;0,0,FutureTrunkParks6[[#This Row],[Terminal Value Analysis]])</f>
        <v>1</v>
      </c>
      <c r="AI65" s="198">
        <f t="shared" si="3"/>
        <v>2956691</v>
      </c>
      <c r="AJ65" s="200">
        <f t="shared" si="4"/>
        <v>3451694</v>
      </c>
      <c r="AK65" s="202">
        <f t="shared" si="5"/>
        <v>2180402</v>
      </c>
      <c r="AL65" s="276">
        <f>ROUND(FutureTrunkParks6[[#This Row],[Net Present Value of Establishment Cost]]*FutureTrunkParks6[[#This Row],[Terminal Value Adjustment (%)]],0)</f>
        <v>2180402</v>
      </c>
      <c r="AM65" s="271" t="str" cm="1">
        <f t="array" ref="AM65">_xlfn.IFS(FutureTrunkParks6[[#This Row],[Hierarchy/Name]]&lt;&gt;"Local","y",AM$12=FutureTrunkParks6[[#This Row],[Service Catchment]], "y", FutureTrunkParks6[[#This Row],[Hierarchy/Name]]="Local", "")</f>
        <v>y</v>
      </c>
      <c r="AN65" s="271" t="str" cm="1">
        <f t="array" ref="AN65">_xlfn.IFS(FutureTrunkParks6[[#This Row],[Hierarchy/Name]]&lt;&gt;"Local","y",AN$12=FutureTrunkParks6[[#This Row],[Service Catchment]], "y", FutureTrunkParks6[[#This Row],[Hierarchy/Name]]="Local", "")</f>
        <v/>
      </c>
      <c r="AO65" s="271" t="str" cm="1">
        <f t="array" ref="AO65">_xlfn.IFS(FutureTrunkParks6[[#This Row],[Hierarchy/Name]]&lt;&gt;"Local","y",AO$12=FutureTrunkParks6[[#This Row],[Service Catchment]], "y", FutureTrunkParks6[[#This Row],[Hierarchy/Name]]="Local", "")</f>
        <v/>
      </c>
      <c r="AP65" s="271" t="str" cm="1">
        <f t="array" ref="AP65">_xlfn.IFS(FutureTrunkParks6[[#This Row],[Hierarchy/Name]]&lt;&gt;"Local","y",AP$12=FutureTrunkParks6[[#This Row],[Service Catchment]], "y", FutureTrunkParks6[[#This Row],[Hierarchy/Name]]="Local", "")</f>
        <v/>
      </c>
      <c r="AQ65" s="64"/>
      <c r="AR65" s="93">
        <f>IF(FutureTrunkParks6[[#This Row],[Hierarchy/Name]]&lt;&gt;"Local",0.25,IF(AM65="y",1,""))</f>
        <v>1</v>
      </c>
      <c r="AS65" s="93" t="str">
        <f>IF(FutureTrunkParks6[[#This Row],[Hierarchy/Name]]&lt;&gt;"Local",0.25,IF(AN65="y",1,""))</f>
        <v/>
      </c>
      <c r="AT65" s="93" t="str">
        <f>IF(FutureTrunkParks6[[#This Row],[Hierarchy/Name]]&lt;&gt;"Local",0.25,IF(AO65="y",1,""))</f>
        <v/>
      </c>
      <c r="AU65" s="93" t="str">
        <f>IF(FutureTrunkParks6[[#This Row],[Hierarchy/Name]]&lt;&gt;"Local",0.25,IF(AP65="y",1,""))</f>
        <v/>
      </c>
      <c r="AV65" s="95">
        <f t="shared" si="6"/>
        <v>1</v>
      </c>
      <c r="AW65" s="64"/>
      <c r="AX65" s="268">
        <f t="shared" si="7"/>
        <v>2180402</v>
      </c>
      <c r="AY65" s="264" t="str">
        <f t="shared" si="8"/>
        <v/>
      </c>
      <c r="AZ65" s="264" t="str">
        <f t="shared" si="9"/>
        <v/>
      </c>
      <c r="BA65" s="269" t="str">
        <f t="shared" si="10"/>
        <v/>
      </c>
      <c r="BB65" s="253">
        <f t="shared" si="11"/>
        <v>2180402</v>
      </c>
    </row>
    <row r="66" spans="1:54">
      <c r="A66" s="50"/>
      <c r="B66" s="210" t="s">
        <v>4935</v>
      </c>
      <c r="C66" s="211" t="s">
        <v>4958</v>
      </c>
      <c r="D66" s="211" t="s">
        <v>111</v>
      </c>
      <c r="E66" s="211" t="s">
        <v>107</v>
      </c>
      <c r="F66" s="211" t="s">
        <v>4853</v>
      </c>
      <c r="G66" s="186" t="str" cm="1">
        <f t="array" ref="G66">_xlfn.IFS(MID(C66,5,1)="U",MID(C66,5,2),LEN(C66)&gt;10,MID(C66,5,3)&amp;"-"&amp;LEFT(D66,1),LEN(C66)&lt;=10,MID(C66,5,2)&amp;"-"&amp;LEFT(D66,1))</f>
        <v>A1-L</v>
      </c>
      <c r="H66" s="187">
        <f>IFERROR(INDEX(LGIP1b_Park_UnitRates[],MATCH(G66,LGIP1b_Park_UnitRates[LGIP Code],0),3),"")</f>
        <v>8000</v>
      </c>
      <c r="I66" s="295">
        <f>IFERROR(MIN(J66/H66,INDEX(LGIP1b_Park_UnitRates[],MATCH(FutureTrunkParks6[[#This Row],[LGIP Code (*)]], LGIP1b_Park_UnitRates[LGIP Code], 0),4)),1)</f>
        <v>0.2</v>
      </c>
      <c r="J66" s="215">
        <v>1600</v>
      </c>
      <c r="K66" s="85">
        <f t="shared" si="12"/>
        <v>1375</v>
      </c>
      <c r="L66" s="216">
        <v>2200000</v>
      </c>
      <c r="M66" s="221" t="str">
        <f>_xlfn.XLOOKUP(FutureTrunkParks6[[#This Row],[LGIP Code (*)]],LGIP1b_Parks_UnitRates_Summary[LGIP Code],LGIP1b_Parks_UnitRates_Summary[Stages],,0)</f>
        <v>A&amp;B</v>
      </c>
      <c r="N66" s="221" t="str">
        <f>_xlfn.XLOOKUP(FutureTrunkParks6[[#This Row],[LGIP Code (*)]],LGIP1b_Parks_UnitRates_Summary[LGIP Code],LGIP1b_Parks_UnitRates_Summary[Costing Code],,0)</f>
        <v>A1-L-A&amp;B</v>
      </c>
      <c r="O66" s="221">
        <f>_xlfn.XLOOKUP(FutureTrunkParks6[[#This Row],[Costing Code]],LGIP1b_Parks_UnitRates_Summary[Costing Code],LGIP1b_Parks_UnitRates_Summary[Scaled component],,0)</f>
        <v>295709.98100599996</v>
      </c>
      <c r="P66" s="221">
        <f>FutureTrunkParks6[[#This Row],[Unit Rate (Scale)]]*FutureTrunkParks6[[#This Row],[Scaling factor (*)]]</f>
        <v>59141.996201199996</v>
      </c>
      <c r="Q66" s="221">
        <f>_xlfn.XLOOKUP(FutureTrunkParks6[[#This Row],[Costing Code]],LGIP1b_Parks_UnitRates_Summary[Costing Code],LGIP1b_Parks_UnitRates_Summary[Not scaled component],,0)</f>
        <v>417974.52457963559</v>
      </c>
      <c r="R66" s="223">
        <f>_xlfn.XLOOKUP(FutureTrunkParks6[[#This Row],[Costing Code]],LGIP1b_Parks_UnitRates_Summary[Costing Code],LGIP1b_Parks_UnitRates_Summary[Preliminary Scale],,0)</f>
        <v>0.23125000000000001</v>
      </c>
      <c r="S66" s="221">
        <f>((FutureTrunkParks6[[#This Row],[Costs with Scaling Factor Applied]]+FutureTrunkParks6[[#This Row],[Unit Rate (No Scale)]])*FutureTrunkParks6[[#This Row],[Preliminary Scale %]])</f>
        <v>110333.19543056823</v>
      </c>
      <c r="T66" s="221">
        <f>_xlfn.XLOOKUP(FutureTrunkParks6[[#This Row],[Costing Code]],LGIP1b_Parks_UnitRates_Summary[Costing Code],LGIP1b_Parks_UnitRates_Summary[Preliminary No Scale],,0)</f>
        <v>3750</v>
      </c>
      <c r="U6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591200</v>
      </c>
      <c r="V66" s="211">
        <v>2021</v>
      </c>
      <c r="W66" s="211">
        <v>1</v>
      </c>
      <c r="X66" s="221">
        <f>ROUND(FutureTrunkParks6[[#This Row],[Direct Construction Cost]]*23%,0)</f>
        <v>135976</v>
      </c>
      <c r="Y66" s="294">
        <f t="shared" si="0"/>
        <v>7.4999999999999997E-2</v>
      </c>
      <c r="Z66" s="194">
        <f>ROUND((FutureTrunkParks6[[#This Row],[Direct Construction Cost]]+FutureTrunkParks6[[#This Row],[Project Owners Cost (23% Direct Construction Cost)($)]])*FutureTrunkParks6[[#This Row],[Multiplier]]*FutureTrunkParks6[[#This Row],[Construction Contingency Rate %]],0)</f>
        <v>54538</v>
      </c>
      <c r="AA66" s="195">
        <f>ROUND(FutureTrunkParks6[[#This Row],[Direct Construction Cost]]+FutureTrunkParks6[[#This Row],[Project Owners Cost (23% Direct Construction Cost)($)]]+FutureTrunkParks6[[#This Row],[Construction Contingency Cost ($)]],0)</f>
        <v>781714</v>
      </c>
      <c r="AB66" s="219">
        <v>2024</v>
      </c>
      <c r="AC66" s="196">
        <f t="shared" si="1"/>
        <v>2.0111853187589457E-2</v>
      </c>
      <c r="AD66" s="196">
        <f t="shared" si="2"/>
        <v>1.8204777291069174E-2</v>
      </c>
      <c r="AE66" s="274">
        <f>VLOOKUP(FutureTrunkParks6[[#This Row],[Service Catchment]],'Catchment Demand - Parks'!$C$8:$M$11,11)</f>
        <v>0.23553359173481525</v>
      </c>
      <c r="AF6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66" s="274">
        <f>IF(AND(FutureTrunkParks6[[#This Row],[Spare Capacity (%)]]&gt;30%,FutureTrunkParks6[[#This Row],[Share of the total Cost with the same year of provision %]]&gt;20%),1-FutureTrunkParks6[[#This Row],[Spare Capacity (%)]],1)</f>
        <v>1</v>
      </c>
      <c r="AH66" s="274">
        <f>IF(FutureTrunkParks6[[#This Row],[Terminal Value Analysis]]&lt;0,0,FutureTrunkParks6[[#This Row],[Terminal Value Analysis]])</f>
        <v>1</v>
      </c>
      <c r="AI66" s="198">
        <f t="shared" si="3"/>
        <v>2981714</v>
      </c>
      <c r="AJ66" s="200">
        <f t="shared" si="4"/>
        <v>3160614</v>
      </c>
      <c r="AK66" s="202">
        <f t="shared" si="5"/>
        <v>2660483</v>
      </c>
      <c r="AL66" s="276">
        <f>ROUND(FutureTrunkParks6[[#This Row],[Net Present Value of Establishment Cost]]*FutureTrunkParks6[[#This Row],[Terminal Value Adjustment (%)]],0)</f>
        <v>2660483</v>
      </c>
      <c r="AM66" s="271" t="str" cm="1">
        <f t="array" ref="AM66">_xlfn.IFS(FutureTrunkParks6[[#This Row],[Hierarchy/Name]]&lt;&gt;"Local","y",AM$12=FutureTrunkParks6[[#This Row],[Service Catchment]], "y", FutureTrunkParks6[[#This Row],[Hierarchy/Name]]="Local", "")</f>
        <v>y</v>
      </c>
      <c r="AN66" s="271" t="str" cm="1">
        <f t="array" ref="AN66">_xlfn.IFS(FutureTrunkParks6[[#This Row],[Hierarchy/Name]]&lt;&gt;"Local","y",AN$12=FutureTrunkParks6[[#This Row],[Service Catchment]], "y", FutureTrunkParks6[[#This Row],[Hierarchy/Name]]="Local", "")</f>
        <v/>
      </c>
      <c r="AO66" s="271" t="str" cm="1">
        <f t="array" ref="AO66">_xlfn.IFS(FutureTrunkParks6[[#This Row],[Hierarchy/Name]]&lt;&gt;"Local","y",AO$12=FutureTrunkParks6[[#This Row],[Service Catchment]], "y", FutureTrunkParks6[[#This Row],[Hierarchy/Name]]="Local", "")</f>
        <v/>
      </c>
      <c r="AP66" s="271" t="str" cm="1">
        <f t="array" ref="AP66">_xlfn.IFS(FutureTrunkParks6[[#This Row],[Hierarchy/Name]]&lt;&gt;"Local","y",AP$12=FutureTrunkParks6[[#This Row],[Service Catchment]], "y", FutureTrunkParks6[[#This Row],[Hierarchy/Name]]="Local", "")</f>
        <v/>
      </c>
      <c r="AQ66" s="64"/>
      <c r="AR66" s="93">
        <f>IF(FutureTrunkParks6[[#This Row],[Hierarchy/Name]]&lt;&gt;"Local",0.25,IF(AM66="y",1,""))</f>
        <v>1</v>
      </c>
      <c r="AS66" s="93" t="str">
        <f>IF(FutureTrunkParks6[[#This Row],[Hierarchy/Name]]&lt;&gt;"Local",0.25,IF(AN66="y",1,""))</f>
        <v/>
      </c>
      <c r="AT66" s="93" t="str">
        <f>IF(FutureTrunkParks6[[#This Row],[Hierarchy/Name]]&lt;&gt;"Local",0.25,IF(AO66="y",1,""))</f>
        <v/>
      </c>
      <c r="AU66" s="93" t="str">
        <f>IF(FutureTrunkParks6[[#This Row],[Hierarchy/Name]]&lt;&gt;"Local",0.25,IF(AP66="y",1,""))</f>
        <v/>
      </c>
      <c r="AV66" s="95">
        <f t="shared" si="6"/>
        <v>1</v>
      </c>
      <c r="AW66" s="64"/>
      <c r="AX66" s="268">
        <f t="shared" si="7"/>
        <v>2660483</v>
      </c>
      <c r="AY66" s="264" t="str">
        <f t="shared" si="8"/>
        <v/>
      </c>
      <c r="AZ66" s="264" t="str">
        <f t="shared" si="9"/>
        <v/>
      </c>
      <c r="BA66" s="269" t="str">
        <f t="shared" si="10"/>
        <v/>
      </c>
      <c r="BB66" s="253">
        <f t="shared" si="11"/>
        <v>2660483</v>
      </c>
    </row>
    <row r="67" spans="1:54">
      <c r="A67" s="50"/>
      <c r="B67" s="210" t="s">
        <v>4959</v>
      </c>
      <c r="C67" s="211" t="s">
        <v>4960</v>
      </c>
      <c r="D67" s="211" t="s">
        <v>106</v>
      </c>
      <c r="E67" s="211" t="s">
        <v>107</v>
      </c>
      <c r="F67" s="211" t="s">
        <v>4928</v>
      </c>
      <c r="G67" s="186" t="str" cm="1">
        <f t="array" ref="G67">_xlfn.IFS(MID(C67,5,1)="U",MID(C67,5,2),LEN(C67)&gt;10,MID(C67,5,3)&amp;"-"&amp;LEFT(D67,1),LEN(C67)&lt;=10,MID(C67,5,2)&amp;"-"&amp;LEFT(D67,1))</f>
        <v>U3</v>
      </c>
      <c r="H67" s="187">
        <f>IFERROR(INDEX(LGIP1b_Park_UnitRates[],MATCH(G67,LGIP1b_Park_UnitRates[LGIP Code],0),3),"")</f>
        <v>0</v>
      </c>
      <c r="I67" s="295">
        <f>IFERROR(MIN(J67/H67,INDEX(LGIP1b_Park_UnitRates[],MATCH(FutureTrunkParks6[[#This Row],[LGIP Code (*)]], LGIP1b_Park_UnitRates[LGIP Code], 0),4)),1)</f>
        <v>1</v>
      </c>
      <c r="J67" s="215">
        <v>17000</v>
      </c>
      <c r="K67" s="85">
        <f t="shared" si="12"/>
        <v>0</v>
      </c>
      <c r="L67" s="216">
        <v>0</v>
      </c>
      <c r="M67" s="221" t="str">
        <f>_xlfn.XLOOKUP(FutureTrunkParks6[[#This Row],[LGIP Code (*)]],LGIP1b_Parks_UnitRates_Summary[LGIP Code],LGIP1b_Parks_UnitRates_Summary[Stages],,0)</f>
        <v>U</v>
      </c>
      <c r="N67" s="221" t="str">
        <f>_xlfn.XLOOKUP(FutureTrunkParks6[[#This Row],[LGIP Code (*)]],LGIP1b_Parks_UnitRates_Summary[LGIP Code],LGIP1b_Parks_UnitRates_Summary[Costing Code],,0)</f>
        <v>U3-U</v>
      </c>
      <c r="O67" s="221">
        <f>_xlfn.XLOOKUP(FutureTrunkParks6[[#This Row],[Costing Code]],LGIP1b_Parks_UnitRates_Summary[Costing Code],LGIP1b_Parks_UnitRates_Summary[Scaled component],,0)</f>
        <v>0</v>
      </c>
      <c r="P67" s="221">
        <f>FutureTrunkParks6[[#This Row],[Unit Rate (Scale)]]*FutureTrunkParks6[[#This Row],[Scaling factor (*)]]</f>
        <v>0</v>
      </c>
      <c r="Q67" s="221">
        <f>_xlfn.XLOOKUP(FutureTrunkParks6[[#This Row],[Costing Code]],LGIP1b_Parks_UnitRates_Summary[Costing Code],LGIP1b_Parks_UnitRates_Summary[Not scaled component],,0)</f>
        <v>0</v>
      </c>
      <c r="R67" s="223">
        <f>_xlfn.XLOOKUP(FutureTrunkParks6[[#This Row],[Costing Code]],LGIP1b_Parks_UnitRates_Summary[Costing Code],LGIP1b_Parks_UnitRates_Summary[Preliminary Scale],,0)</f>
        <v>0</v>
      </c>
      <c r="S67" s="221">
        <f>((FutureTrunkParks6[[#This Row],[Costs with Scaling Factor Applied]]+FutureTrunkParks6[[#This Row],[Unit Rate (No Scale)]])*FutureTrunkParks6[[#This Row],[Preliminary Scale %]])</f>
        <v>0</v>
      </c>
      <c r="T67" s="221">
        <f>_xlfn.XLOOKUP(FutureTrunkParks6[[#This Row],[Costing Code]],LGIP1b_Parks_UnitRates_Summary[Costing Code],LGIP1b_Parks_UnitRates_Summary[Preliminary No Scale],,0)</f>
        <v>0</v>
      </c>
      <c r="U6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67" s="211">
        <v>2021</v>
      </c>
      <c r="W67" s="211">
        <v>1</v>
      </c>
      <c r="X67" s="221">
        <f>ROUND(FutureTrunkParks6[[#This Row],[Direct Construction Cost]]*23%,0)</f>
        <v>230000</v>
      </c>
      <c r="Y67" s="294">
        <f t="shared" si="0"/>
        <v>7.4999999999999997E-2</v>
      </c>
      <c r="Z67" s="194">
        <f>ROUND((FutureTrunkParks6[[#This Row],[Direct Construction Cost]]+FutureTrunkParks6[[#This Row],[Project Owners Cost (23% Direct Construction Cost)($)]])*FutureTrunkParks6[[#This Row],[Multiplier]]*FutureTrunkParks6[[#This Row],[Construction Contingency Rate %]],0)</f>
        <v>92250</v>
      </c>
      <c r="AA67" s="195">
        <f>ROUND(FutureTrunkParks6[[#This Row],[Direct Construction Cost]]+FutureTrunkParks6[[#This Row],[Project Owners Cost (23% Direct Construction Cost)($)]]+FutureTrunkParks6[[#This Row],[Construction Contingency Cost ($)]],0)</f>
        <v>1322250</v>
      </c>
      <c r="AB67" s="219">
        <v>2024</v>
      </c>
      <c r="AC67" s="196">
        <f t="shared" si="1"/>
        <v>2.0111853187589457E-2</v>
      </c>
      <c r="AD67" s="196">
        <f t="shared" si="2"/>
        <v>1.8204777291069174E-2</v>
      </c>
      <c r="AE67" s="274">
        <f>VLOOKUP(FutureTrunkParks6[[#This Row],[Service Catchment]],'Catchment Demand - Parks'!$C$8:$M$11,11)</f>
        <v>0.23553359173481525</v>
      </c>
      <c r="AF6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67" s="274">
        <f>IF(AND(FutureTrunkParks6[[#This Row],[Spare Capacity (%)]]&gt;30%,FutureTrunkParks6[[#This Row],[Share of the total Cost with the same year of provision %]]&gt;20%),1-FutureTrunkParks6[[#This Row],[Spare Capacity (%)]],1)</f>
        <v>1</v>
      </c>
      <c r="AH67" s="274">
        <f>IF(FutureTrunkParks6[[#This Row],[Terminal Value Analysis]]&lt;0,0,FutureTrunkParks6[[#This Row],[Terminal Value Analysis]])</f>
        <v>1</v>
      </c>
      <c r="AI67" s="198">
        <f t="shared" si="3"/>
        <v>1322250</v>
      </c>
      <c r="AJ67" s="200">
        <f t="shared" si="4"/>
        <v>1395786</v>
      </c>
      <c r="AK67" s="202">
        <f t="shared" si="5"/>
        <v>1174919</v>
      </c>
      <c r="AL67" s="276">
        <f>ROUND(FutureTrunkParks6[[#This Row],[Net Present Value of Establishment Cost]]*FutureTrunkParks6[[#This Row],[Terminal Value Adjustment (%)]],0)</f>
        <v>1174919</v>
      </c>
      <c r="AM67" s="271" t="str" cm="1">
        <f t="array" ref="AM67">_xlfn.IFS(FutureTrunkParks6[[#This Row],[Hierarchy/Name]]&lt;&gt;"Local","y",AM$12=FutureTrunkParks6[[#This Row],[Service Catchment]], "y", FutureTrunkParks6[[#This Row],[Hierarchy/Name]]="Local", "")</f>
        <v>y</v>
      </c>
      <c r="AN67" s="271" t="str" cm="1">
        <f t="array" ref="AN67">_xlfn.IFS(FutureTrunkParks6[[#This Row],[Hierarchy/Name]]&lt;&gt;"Local","y",AN$12=FutureTrunkParks6[[#This Row],[Service Catchment]], "y", FutureTrunkParks6[[#This Row],[Hierarchy/Name]]="Local", "")</f>
        <v>y</v>
      </c>
      <c r="AO67" s="271" t="str" cm="1">
        <f t="array" ref="AO67">_xlfn.IFS(FutureTrunkParks6[[#This Row],[Hierarchy/Name]]&lt;&gt;"Local","y",AO$12=FutureTrunkParks6[[#This Row],[Service Catchment]], "y", FutureTrunkParks6[[#This Row],[Hierarchy/Name]]="Local", "")</f>
        <v>y</v>
      </c>
      <c r="AP67" s="271" t="str" cm="1">
        <f t="array" ref="AP67">_xlfn.IFS(FutureTrunkParks6[[#This Row],[Hierarchy/Name]]&lt;&gt;"Local","y",AP$12=FutureTrunkParks6[[#This Row],[Service Catchment]], "y", FutureTrunkParks6[[#This Row],[Hierarchy/Name]]="Local", "")</f>
        <v>y</v>
      </c>
      <c r="AQ67" s="64"/>
      <c r="AR67" s="93">
        <f>IF(FutureTrunkParks6[[#This Row],[Hierarchy/Name]]&lt;&gt;"Local",0.25,IF(AM67="y",1,""))</f>
        <v>0.25</v>
      </c>
      <c r="AS67" s="93">
        <f>IF(FutureTrunkParks6[[#This Row],[Hierarchy/Name]]&lt;&gt;"Local",0.25,IF(AN67="y",1,""))</f>
        <v>0.25</v>
      </c>
      <c r="AT67" s="93">
        <f>IF(FutureTrunkParks6[[#This Row],[Hierarchy/Name]]&lt;&gt;"Local",0.25,IF(AO67="y",1,""))</f>
        <v>0.25</v>
      </c>
      <c r="AU67" s="93">
        <f>IF(FutureTrunkParks6[[#This Row],[Hierarchy/Name]]&lt;&gt;"Local",0.25,IF(AP67="y",1,""))</f>
        <v>0.25</v>
      </c>
      <c r="AV67" s="95">
        <f t="shared" si="6"/>
        <v>1</v>
      </c>
      <c r="AW67" s="64"/>
      <c r="AX67" s="268">
        <f t="shared" si="7"/>
        <v>293729.75</v>
      </c>
      <c r="AY67" s="264">
        <f t="shared" si="8"/>
        <v>293729.75</v>
      </c>
      <c r="AZ67" s="264">
        <f t="shared" si="9"/>
        <v>293729.75</v>
      </c>
      <c r="BA67" s="269">
        <f t="shared" si="10"/>
        <v>293729.75</v>
      </c>
      <c r="BB67" s="253">
        <f t="shared" si="11"/>
        <v>1174919</v>
      </c>
    </row>
    <row r="68" spans="1:54">
      <c r="A68" s="50"/>
      <c r="B68" s="210" t="s">
        <v>4959</v>
      </c>
      <c r="C68" s="211" t="s">
        <v>4961</v>
      </c>
      <c r="D68" s="211" t="s">
        <v>111</v>
      </c>
      <c r="E68" s="211" t="s">
        <v>107</v>
      </c>
      <c r="F68" s="211" t="s">
        <v>4939</v>
      </c>
      <c r="G68" s="186" t="str" cm="1">
        <f t="array" ref="G68">_xlfn.IFS(MID(C68,5,1)="U",MID(C68,5,2),LEN(C68)&gt;10,MID(C68,5,3)&amp;"-"&amp;LEFT(D68,1),LEN(C68)&lt;=10,MID(C68,5,2)&amp;"-"&amp;LEFT(D68,1))</f>
        <v>U3</v>
      </c>
      <c r="H68" s="187">
        <f>IFERROR(INDEX(LGIP1b_Park_UnitRates[],MATCH(G68,LGIP1b_Park_UnitRates[LGIP Code],0),3),"")</f>
        <v>0</v>
      </c>
      <c r="I68" s="295">
        <f>IFERROR(MIN(J68/H68,INDEX(LGIP1b_Park_UnitRates[],MATCH(FutureTrunkParks6[[#This Row],[LGIP Code (*)]], LGIP1b_Park_UnitRates[LGIP Code], 0),4)),1)</f>
        <v>1</v>
      </c>
      <c r="J68" s="215">
        <v>5800</v>
      </c>
      <c r="K68" s="85">
        <f t="shared" si="12"/>
        <v>0</v>
      </c>
      <c r="L68" s="216">
        <v>0</v>
      </c>
      <c r="M68" s="221" t="str">
        <f>_xlfn.XLOOKUP(FutureTrunkParks6[[#This Row],[LGIP Code (*)]],LGIP1b_Parks_UnitRates_Summary[LGIP Code],LGIP1b_Parks_UnitRates_Summary[Stages],,0)</f>
        <v>U</v>
      </c>
      <c r="N68" s="221" t="str">
        <f>_xlfn.XLOOKUP(FutureTrunkParks6[[#This Row],[LGIP Code (*)]],LGIP1b_Parks_UnitRates_Summary[LGIP Code],LGIP1b_Parks_UnitRates_Summary[Costing Code],,0)</f>
        <v>U3-U</v>
      </c>
      <c r="O68" s="221">
        <f>_xlfn.XLOOKUP(FutureTrunkParks6[[#This Row],[Costing Code]],LGIP1b_Parks_UnitRates_Summary[Costing Code],LGIP1b_Parks_UnitRates_Summary[Scaled component],,0)</f>
        <v>0</v>
      </c>
      <c r="P68" s="221">
        <f>FutureTrunkParks6[[#This Row],[Unit Rate (Scale)]]*FutureTrunkParks6[[#This Row],[Scaling factor (*)]]</f>
        <v>0</v>
      </c>
      <c r="Q68" s="221">
        <f>_xlfn.XLOOKUP(FutureTrunkParks6[[#This Row],[Costing Code]],LGIP1b_Parks_UnitRates_Summary[Costing Code],LGIP1b_Parks_UnitRates_Summary[Not scaled component],,0)</f>
        <v>0</v>
      </c>
      <c r="R68" s="223">
        <f>_xlfn.XLOOKUP(FutureTrunkParks6[[#This Row],[Costing Code]],LGIP1b_Parks_UnitRates_Summary[Costing Code],LGIP1b_Parks_UnitRates_Summary[Preliminary Scale],,0)</f>
        <v>0</v>
      </c>
      <c r="S68" s="221">
        <f>((FutureTrunkParks6[[#This Row],[Costs with Scaling Factor Applied]]+FutureTrunkParks6[[#This Row],[Unit Rate (No Scale)]])*FutureTrunkParks6[[#This Row],[Preliminary Scale %]])</f>
        <v>0</v>
      </c>
      <c r="T68" s="221">
        <f>_xlfn.XLOOKUP(FutureTrunkParks6[[#This Row],[Costing Code]],LGIP1b_Parks_UnitRates_Summary[Costing Code],LGIP1b_Parks_UnitRates_Summary[Preliminary No Scale],,0)</f>
        <v>0</v>
      </c>
      <c r="U6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68" s="211">
        <v>2021</v>
      </c>
      <c r="W68" s="211">
        <v>1</v>
      </c>
      <c r="X68" s="221">
        <f>ROUND(FutureTrunkParks6[[#This Row],[Direct Construction Cost]]*23%,0)</f>
        <v>230000</v>
      </c>
      <c r="Y68" s="294">
        <f t="shared" si="0"/>
        <v>0.2</v>
      </c>
      <c r="Z68" s="194">
        <f>ROUND((FutureTrunkParks6[[#This Row],[Direct Construction Cost]]+FutureTrunkParks6[[#This Row],[Project Owners Cost (23% Direct Construction Cost)($)]])*FutureTrunkParks6[[#This Row],[Multiplier]]*FutureTrunkParks6[[#This Row],[Construction Contingency Rate %]],0)</f>
        <v>246000</v>
      </c>
      <c r="AA68" s="195">
        <f>ROUND(FutureTrunkParks6[[#This Row],[Direct Construction Cost]]+FutureTrunkParks6[[#This Row],[Project Owners Cost (23% Direct Construction Cost)($)]]+FutureTrunkParks6[[#This Row],[Construction Contingency Cost ($)]],0)</f>
        <v>1476000</v>
      </c>
      <c r="AB68" s="219">
        <v>2034</v>
      </c>
      <c r="AC68" s="196">
        <f t="shared" si="1"/>
        <v>2.0111853187589457E-2</v>
      </c>
      <c r="AD68" s="196">
        <f t="shared" si="2"/>
        <v>1.8204777291069174E-2</v>
      </c>
      <c r="AE68" s="274">
        <f>VLOOKUP(FutureTrunkParks6[[#This Row],[Service Catchment]],'Catchment Demand - Parks'!$C$8:$M$11,11)</f>
        <v>0.23553359173481525</v>
      </c>
      <c r="AF6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1.344746305774173E-2</v>
      </c>
      <c r="AG68" s="274">
        <f>IF(AND(FutureTrunkParks6[[#This Row],[Spare Capacity (%)]]&gt;30%,FutureTrunkParks6[[#This Row],[Share of the total Cost with the same year of provision %]]&gt;20%),1-FutureTrunkParks6[[#This Row],[Spare Capacity (%)]],1)</f>
        <v>1</v>
      </c>
      <c r="AH68" s="274">
        <f>IF(FutureTrunkParks6[[#This Row],[Terminal Value Analysis]]&lt;0,0,FutureTrunkParks6[[#This Row],[Terminal Value Analysis]])</f>
        <v>1</v>
      </c>
      <c r="AI68" s="198">
        <f t="shared" si="3"/>
        <v>1476000</v>
      </c>
      <c r="AJ68" s="200">
        <f t="shared" si="4"/>
        <v>1866135</v>
      </c>
      <c r="AK68" s="202">
        <f t="shared" si="5"/>
        <v>884632</v>
      </c>
      <c r="AL68" s="276">
        <f>ROUND(FutureTrunkParks6[[#This Row],[Net Present Value of Establishment Cost]]*FutureTrunkParks6[[#This Row],[Terminal Value Adjustment (%)]],0)</f>
        <v>884632</v>
      </c>
      <c r="AM68" s="271" t="str" cm="1">
        <f t="array" ref="AM68">_xlfn.IFS(FutureTrunkParks6[[#This Row],[Hierarchy/Name]]&lt;&gt;"Local","y",AM$12=FutureTrunkParks6[[#This Row],[Service Catchment]], "y", FutureTrunkParks6[[#This Row],[Hierarchy/Name]]="Local", "")</f>
        <v>y</v>
      </c>
      <c r="AN68" s="271" t="str" cm="1">
        <f t="array" ref="AN68">_xlfn.IFS(FutureTrunkParks6[[#This Row],[Hierarchy/Name]]&lt;&gt;"Local","y",AN$12=FutureTrunkParks6[[#This Row],[Service Catchment]], "y", FutureTrunkParks6[[#This Row],[Hierarchy/Name]]="Local", "")</f>
        <v/>
      </c>
      <c r="AO68" s="271" t="str" cm="1">
        <f t="array" ref="AO68">_xlfn.IFS(FutureTrunkParks6[[#This Row],[Hierarchy/Name]]&lt;&gt;"Local","y",AO$12=FutureTrunkParks6[[#This Row],[Service Catchment]], "y", FutureTrunkParks6[[#This Row],[Hierarchy/Name]]="Local", "")</f>
        <v/>
      </c>
      <c r="AP68" s="271" t="str" cm="1">
        <f t="array" ref="AP68">_xlfn.IFS(FutureTrunkParks6[[#This Row],[Hierarchy/Name]]&lt;&gt;"Local","y",AP$12=FutureTrunkParks6[[#This Row],[Service Catchment]], "y", FutureTrunkParks6[[#This Row],[Hierarchy/Name]]="Local", "")</f>
        <v/>
      </c>
      <c r="AQ68" s="64"/>
      <c r="AR68" s="93">
        <f>IF(FutureTrunkParks6[[#This Row],[Hierarchy/Name]]&lt;&gt;"Local",0.25,IF(AM68="y",1,""))</f>
        <v>1</v>
      </c>
      <c r="AS68" s="93" t="str">
        <f>IF(FutureTrunkParks6[[#This Row],[Hierarchy/Name]]&lt;&gt;"Local",0.25,IF(AN68="y",1,""))</f>
        <v/>
      </c>
      <c r="AT68" s="93" t="str">
        <f>IF(FutureTrunkParks6[[#This Row],[Hierarchy/Name]]&lt;&gt;"Local",0.25,IF(AO68="y",1,""))</f>
        <v/>
      </c>
      <c r="AU68" s="93" t="str">
        <f>IF(FutureTrunkParks6[[#This Row],[Hierarchy/Name]]&lt;&gt;"Local",0.25,IF(AP68="y",1,""))</f>
        <v/>
      </c>
      <c r="AV68" s="95">
        <f t="shared" si="6"/>
        <v>1</v>
      </c>
      <c r="AW68" s="64"/>
      <c r="AX68" s="268">
        <f t="shared" si="7"/>
        <v>884632</v>
      </c>
      <c r="AY68" s="264" t="str">
        <f t="shared" si="8"/>
        <v/>
      </c>
      <c r="AZ68" s="264" t="str">
        <f t="shared" si="9"/>
        <v/>
      </c>
      <c r="BA68" s="269" t="str">
        <f t="shared" si="10"/>
        <v/>
      </c>
      <c r="BB68" s="253">
        <f t="shared" si="11"/>
        <v>884632</v>
      </c>
    </row>
    <row r="69" spans="1:54">
      <c r="A69" s="50"/>
      <c r="B69" s="210" t="s">
        <v>4931</v>
      </c>
      <c r="C69" s="211" t="s">
        <v>4962</v>
      </c>
      <c r="D69" s="211" t="s">
        <v>106</v>
      </c>
      <c r="E69" s="211" t="s">
        <v>107</v>
      </c>
      <c r="F69" s="211" t="s">
        <v>4963</v>
      </c>
      <c r="G69" s="186" t="str" cm="1">
        <f t="array" ref="G69">_xlfn.IFS(MID(C69,5,1)="U",MID(C69,5,2),LEN(C69)&gt;10,MID(C69,5,3)&amp;"-"&amp;LEFT(D69,1),LEN(C69)&lt;=10,MID(C69,5,2)&amp;"-"&amp;LEFT(D69,1))</f>
        <v>U3</v>
      </c>
      <c r="H69" s="187">
        <f>IFERROR(INDEX(LGIP1b_Park_UnitRates[],MATCH(G69,LGIP1b_Park_UnitRates[LGIP Code],0),3),"")</f>
        <v>0</v>
      </c>
      <c r="I69" s="295">
        <f>IFERROR(MIN(J69/H69,INDEX(LGIP1b_Park_UnitRates[],MATCH(FutureTrunkParks6[[#This Row],[LGIP Code (*)]], LGIP1b_Park_UnitRates[LGIP Code], 0),4)),1)</f>
        <v>1</v>
      </c>
      <c r="J69" s="215">
        <v>14400</v>
      </c>
      <c r="K69" s="85">
        <f t="shared" si="12"/>
        <v>0</v>
      </c>
      <c r="L69" s="216">
        <v>0</v>
      </c>
      <c r="M69" s="221" t="str">
        <f>_xlfn.XLOOKUP(FutureTrunkParks6[[#This Row],[LGIP Code (*)]],LGIP1b_Parks_UnitRates_Summary[LGIP Code],LGIP1b_Parks_UnitRates_Summary[Stages],,0)</f>
        <v>U</v>
      </c>
      <c r="N69" s="221" t="str">
        <f>_xlfn.XLOOKUP(FutureTrunkParks6[[#This Row],[LGIP Code (*)]],LGIP1b_Parks_UnitRates_Summary[LGIP Code],LGIP1b_Parks_UnitRates_Summary[Costing Code],,0)</f>
        <v>U3-U</v>
      </c>
      <c r="O69" s="221">
        <f>_xlfn.XLOOKUP(FutureTrunkParks6[[#This Row],[Costing Code]],LGIP1b_Parks_UnitRates_Summary[Costing Code],LGIP1b_Parks_UnitRates_Summary[Scaled component],,0)</f>
        <v>0</v>
      </c>
      <c r="P69" s="221">
        <f>FutureTrunkParks6[[#This Row],[Unit Rate (Scale)]]*FutureTrunkParks6[[#This Row],[Scaling factor (*)]]</f>
        <v>0</v>
      </c>
      <c r="Q69" s="221">
        <f>_xlfn.XLOOKUP(FutureTrunkParks6[[#This Row],[Costing Code]],LGIP1b_Parks_UnitRates_Summary[Costing Code],LGIP1b_Parks_UnitRates_Summary[Not scaled component],,0)</f>
        <v>0</v>
      </c>
      <c r="R69" s="223">
        <f>_xlfn.XLOOKUP(FutureTrunkParks6[[#This Row],[Costing Code]],LGIP1b_Parks_UnitRates_Summary[Costing Code],LGIP1b_Parks_UnitRates_Summary[Preliminary Scale],,0)</f>
        <v>0</v>
      </c>
      <c r="S69" s="221">
        <f>((FutureTrunkParks6[[#This Row],[Costs with Scaling Factor Applied]]+FutureTrunkParks6[[#This Row],[Unit Rate (No Scale)]])*FutureTrunkParks6[[#This Row],[Preliminary Scale %]])</f>
        <v>0</v>
      </c>
      <c r="T69" s="221">
        <f>_xlfn.XLOOKUP(FutureTrunkParks6[[#This Row],[Costing Code]],LGIP1b_Parks_UnitRates_Summary[Costing Code],LGIP1b_Parks_UnitRates_Summary[Preliminary No Scale],,0)</f>
        <v>0</v>
      </c>
      <c r="U6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69" s="211">
        <v>2021</v>
      </c>
      <c r="W69" s="211">
        <v>1</v>
      </c>
      <c r="X69" s="221">
        <f>ROUND(FutureTrunkParks6[[#This Row],[Direct Construction Cost]]*23%,0)</f>
        <v>230000</v>
      </c>
      <c r="Y69" s="294">
        <f t="shared" si="0"/>
        <v>0.2</v>
      </c>
      <c r="Z69" s="194">
        <f>ROUND((FutureTrunkParks6[[#This Row],[Direct Construction Cost]]+FutureTrunkParks6[[#This Row],[Project Owners Cost (23% Direct Construction Cost)($)]])*FutureTrunkParks6[[#This Row],[Multiplier]]*FutureTrunkParks6[[#This Row],[Construction Contingency Rate %]],0)</f>
        <v>246000</v>
      </c>
      <c r="AA69" s="195">
        <f>ROUND(FutureTrunkParks6[[#This Row],[Direct Construction Cost]]+FutureTrunkParks6[[#This Row],[Project Owners Cost (23% Direct Construction Cost)($)]]+FutureTrunkParks6[[#This Row],[Construction Contingency Cost ($)]],0)</f>
        <v>1476000</v>
      </c>
      <c r="AB69" s="219">
        <v>2034</v>
      </c>
      <c r="AC69" s="196">
        <f t="shared" si="1"/>
        <v>2.0111853187589457E-2</v>
      </c>
      <c r="AD69" s="196">
        <f t="shared" si="2"/>
        <v>1.8204777291069174E-2</v>
      </c>
      <c r="AE69" s="274">
        <f>VLOOKUP(FutureTrunkParks6[[#This Row],[Service Catchment]],'Catchment Demand - Parks'!$C$8:$M$11,11)</f>
        <v>0.23553359173481525</v>
      </c>
      <c r="AF6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1.344746305774173E-2</v>
      </c>
      <c r="AG69" s="274">
        <f>IF(AND(FutureTrunkParks6[[#This Row],[Spare Capacity (%)]]&gt;30%,FutureTrunkParks6[[#This Row],[Share of the total Cost with the same year of provision %]]&gt;20%),1-FutureTrunkParks6[[#This Row],[Spare Capacity (%)]],1)</f>
        <v>1</v>
      </c>
      <c r="AH69" s="274">
        <f>IF(FutureTrunkParks6[[#This Row],[Terminal Value Analysis]]&lt;0,0,FutureTrunkParks6[[#This Row],[Terminal Value Analysis]])</f>
        <v>1</v>
      </c>
      <c r="AI69" s="198">
        <f t="shared" si="3"/>
        <v>1476000</v>
      </c>
      <c r="AJ69" s="200">
        <f t="shared" si="4"/>
        <v>1866135</v>
      </c>
      <c r="AK69" s="202">
        <f t="shared" si="5"/>
        <v>884632</v>
      </c>
      <c r="AL69" s="276">
        <f>ROUND(FutureTrunkParks6[[#This Row],[Net Present Value of Establishment Cost]]*FutureTrunkParks6[[#This Row],[Terminal Value Adjustment (%)]],0)</f>
        <v>884632</v>
      </c>
      <c r="AM69" s="271" t="str" cm="1">
        <f t="array" ref="AM69">_xlfn.IFS(FutureTrunkParks6[[#This Row],[Hierarchy/Name]]&lt;&gt;"Local","y",AM$12=FutureTrunkParks6[[#This Row],[Service Catchment]], "y", FutureTrunkParks6[[#This Row],[Hierarchy/Name]]="Local", "")</f>
        <v>y</v>
      </c>
      <c r="AN69" s="271" t="str" cm="1">
        <f t="array" ref="AN69">_xlfn.IFS(FutureTrunkParks6[[#This Row],[Hierarchy/Name]]&lt;&gt;"Local","y",AN$12=FutureTrunkParks6[[#This Row],[Service Catchment]], "y", FutureTrunkParks6[[#This Row],[Hierarchy/Name]]="Local", "")</f>
        <v>y</v>
      </c>
      <c r="AO69" s="271" t="str" cm="1">
        <f t="array" ref="AO69">_xlfn.IFS(FutureTrunkParks6[[#This Row],[Hierarchy/Name]]&lt;&gt;"Local","y",AO$12=FutureTrunkParks6[[#This Row],[Service Catchment]], "y", FutureTrunkParks6[[#This Row],[Hierarchy/Name]]="Local", "")</f>
        <v>y</v>
      </c>
      <c r="AP69" s="271" t="str" cm="1">
        <f t="array" ref="AP69">_xlfn.IFS(FutureTrunkParks6[[#This Row],[Hierarchy/Name]]&lt;&gt;"Local","y",AP$12=FutureTrunkParks6[[#This Row],[Service Catchment]], "y", FutureTrunkParks6[[#This Row],[Hierarchy/Name]]="Local", "")</f>
        <v>y</v>
      </c>
      <c r="AQ69" s="64"/>
      <c r="AR69" s="93">
        <f>IF(FutureTrunkParks6[[#This Row],[Hierarchy/Name]]&lt;&gt;"Local",0.25,IF(AM69="y",1,""))</f>
        <v>0.25</v>
      </c>
      <c r="AS69" s="93">
        <f>IF(FutureTrunkParks6[[#This Row],[Hierarchy/Name]]&lt;&gt;"Local",0.25,IF(AN69="y",1,""))</f>
        <v>0.25</v>
      </c>
      <c r="AT69" s="93">
        <f>IF(FutureTrunkParks6[[#This Row],[Hierarchy/Name]]&lt;&gt;"Local",0.25,IF(AO69="y",1,""))</f>
        <v>0.25</v>
      </c>
      <c r="AU69" s="93">
        <f>IF(FutureTrunkParks6[[#This Row],[Hierarchy/Name]]&lt;&gt;"Local",0.25,IF(AP69="y",1,""))</f>
        <v>0.25</v>
      </c>
      <c r="AV69" s="95">
        <f t="shared" si="6"/>
        <v>1</v>
      </c>
      <c r="AW69" s="64"/>
      <c r="AX69" s="268">
        <f t="shared" si="7"/>
        <v>221158</v>
      </c>
      <c r="AY69" s="264">
        <f t="shared" si="8"/>
        <v>221158</v>
      </c>
      <c r="AZ69" s="264">
        <f t="shared" si="9"/>
        <v>221158</v>
      </c>
      <c r="BA69" s="269">
        <f t="shared" si="10"/>
        <v>221158</v>
      </c>
      <c r="BB69" s="253">
        <f t="shared" si="11"/>
        <v>884632</v>
      </c>
    </row>
    <row r="70" spans="1:54">
      <c r="A70" s="50"/>
      <c r="B70" s="210" t="s">
        <v>4855</v>
      </c>
      <c r="C70" s="211" t="s">
        <v>4964</v>
      </c>
      <c r="D70" s="211" t="s">
        <v>111</v>
      </c>
      <c r="E70" s="211" t="s">
        <v>102</v>
      </c>
      <c r="F70" s="211" t="s">
        <v>4853</v>
      </c>
      <c r="G70" s="186" t="str" cm="1">
        <f t="array" ref="G70">_xlfn.IFS(MID(C70,5,1)="U",MID(C70,5,2),LEN(C70)&gt;10,MID(C70,5,3)&amp;"-"&amp;LEFT(D70,1),LEN(C70)&lt;=10,MID(C70,5,2)&amp;"-"&amp;LEFT(D70,1))</f>
        <v>A1-L</v>
      </c>
      <c r="H70" s="187">
        <f>IFERROR(INDEX(LGIP1b_Park_UnitRates[],MATCH(G70,LGIP1b_Park_UnitRates[LGIP Code],0),3),"")</f>
        <v>8000</v>
      </c>
      <c r="I70" s="295">
        <f>IFERROR(MIN(J70/H70,INDEX(LGIP1b_Park_UnitRates[],MATCH(FutureTrunkParks6[[#This Row],[LGIP Code (*)]], LGIP1b_Park_UnitRates[LGIP Code], 0),4)),1)</f>
        <v>1</v>
      </c>
      <c r="J70" s="215">
        <v>8000</v>
      </c>
      <c r="K70" s="85">
        <f t="shared" si="12"/>
        <v>255</v>
      </c>
      <c r="L70" s="216">
        <v>2040000</v>
      </c>
      <c r="M70" s="221" t="str">
        <f>_xlfn.XLOOKUP(FutureTrunkParks6[[#This Row],[LGIP Code (*)]],LGIP1b_Parks_UnitRates_Summary[LGIP Code],LGIP1b_Parks_UnitRates_Summary[Stages],,0)</f>
        <v>A&amp;B</v>
      </c>
      <c r="N70" s="221" t="str">
        <f>_xlfn.XLOOKUP(FutureTrunkParks6[[#This Row],[LGIP Code (*)]],LGIP1b_Parks_UnitRates_Summary[LGIP Code],LGIP1b_Parks_UnitRates_Summary[Costing Code],,0)</f>
        <v>A1-L-A&amp;B</v>
      </c>
      <c r="O70" s="221">
        <f>_xlfn.XLOOKUP(FutureTrunkParks6[[#This Row],[Costing Code]],LGIP1b_Parks_UnitRates_Summary[Costing Code],LGIP1b_Parks_UnitRates_Summary[Scaled component],,0)</f>
        <v>295709.98100599996</v>
      </c>
      <c r="P70" s="221">
        <f>FutureTrunkParks6[[#This Row],[Unit Rate (Scale)]]*FutureTrunkParks6[[#This Row],[Scaling factor (*)]]</f>
        <v>295709.98100599996</v>
      </c>
      <c r="Q70" s="221">
        <f>_xlfn.XLOOKUP(FutureTrunkParks6[[#This Row],[Costing Code]],LGIP1b_Parks_UnitRates_Summary[Costing Code],LGIP1b_Parks_UnitRates_Summary[Not scaled component],,0)</f>
        <v>417974.52457963559</v>
      </c>
      <c r="R70" s="223">
        <f>_xlfn.XLOOKUP(FutureTrunkParks6[[#This Row],[Costing Code]],LGIP1b_Parks_UnitRates_Summary[Costing Code],LGIP1b_Parks_UnitRates_Summary[Preliminary Scale],,0)</f>
        <v>0.23125000000000001</v>
      </c>
      <c r="S70" s="221">
        <f>((FutureTrunkParks6[[#This Row],[Costs with Scaling Factor Applied]]+FutureTrunkParks6[[#This Row],[Unit Rate (No Scale)]])*FutureTrunkParks6[[#This Row],[Preliminary Scale %]])</f>
        <v>165039.54191667822</v>
      </c>
      <c r="T70" s="221">
        <f>_xlfn.XLOOKUP(FutureTrunkParks6[[#This Row],[Costing Code]],LGIP1b_Parks_UnitRates_Summary[Costing Code],LGIP1b_Parks_UnitRates_Summary[Preliminary No Scale],,0)</f>
        <v>3750</v>
      </c>
      <c r="U7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70" s="211">
        <v>2021</v>
      </c>
      <c r="W70" s="211">
        <v>1</v>
      </c>
      <c r="X70" s="221">
        <f>ROUND(FutureTrunkParks6[[#This Row],[Direct Construction Cost]]*23%,0)</f>
        <v>202969</v>
      </c>
      <c r="Y70" s="294">
        <f t="shared" si="0"/>
        <v>0.15</v>
      </c>
      <c r="Z70" s="194">
        <f>ROUND((FutureTrunkParks6[[#This Row],[Direct Construction Cost]]+FutureTrunkParks6[[#This Row],[Project Owners Cost (23% Direct Construction Cost)($)]])*FutureTrunkParks6[[#This Row],[Multiplier]]*FutureTrunkParks6[[#This Row],[Construction Contingency Rate %]],0)</f>
        <v>162816</v>
      </c>
      <c r="AA70" s="195">
        <f>ROUND(FutureTrunkParks6[[#This Row],[Direct Construction Cost]]+FutureTrunkParks6[[#This Row],[Project Owners Cost (23% Direct Construction Cost)($)]]+FutureTrunkParks6[[#This Row],[Construction Contingency Cost ($)]],0)</f>
        <v>1248259</v>
      </c>
      <c r="AB70" s="219">
        <v>2029</v>
      </c>
      <c r="AC70" s="196">
        <f t="shared" si="1"/>
        <v>2.0111853187589457E-2</v>
      </c>
      <c r="AD70" s="196">
        <f t="shared" si="2"/>
        <v>1.8204777291069174E-2</v>
      </c>
      <c r="AE70" s="274">
        <f>VLOOKUP(FutureTrunkParks6[[#This Row],[Service Catchment]],'Catchment Demand - Parks'!$C$8:$M$11,11)</f>
        <v>0.20307557840172039</v>
      </c>
      <c r="AF7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1.3589714555125488E-2</v>
      </c>
      <c r="AG70" s="274">
        <f>IF(AND(FutureTrunkParks6[[#This Row],[Spare Capacity (%)]]&gt;30%,FutureTrunkParks6[[#This Row],[Share of the total Cost with the same year of provision %]]&gt;20%),1-FutureTrunkParks6[[#This Row],[Spare Capacity (%)]],1)</f>
        <v>1</v>
      </c>
      <c r="AH70" s="274">
        <f>IF(FutureTrunkParks6[[#This Row],[Terminal Value Analysis]]&lt;0,0,FutureTrunkParks6[[#This Row],[Terminal Value Analysis]])</f>
        <v>1</v>
      </c>
      <c r="AI70" s="198">
        <f t="shared" si="3"/>
        <v>3288259</v>
      </c>
      <c r="AJ70" s="200">
        <f t="shared" si="4"/>
        <v>3834351</v>
      </c>
      <c r="AK70" s="202">
        <f t="shared" si="5"/>
        <v>2422123</v>
      </c>
      <c r="AL70" s="276">
        <f>ROUND(FutureTrunkParks6[[#This Row],[Net Present Value of Establishment Cost]]*FutureTrunkParks6[[#This Row],[Terminal Value Adjustment (%)]],0)</f>
        <v>2422123</v>
      </c>
      <c r="AM70" s="271" t="str" cm="1">
        <f t="array" ref="AM70">_xlfn.IFS(FutureTrunkParks6[[#This Row],[Hierarchy/Name]]&lt;&gt;"Local","y",AM$12=FutureTrunkParks6[[#This Row],[Service Catchment]], "y", FutureTrunkParks6[[#This Row],[Hierarchy/Name]]="Local", "")</f>
        <v/>
      </c>
      <c r="AN70" s="271" t="str" cm="1">
        <f t="array" ref="AN70">_xlfn.IFS(FutureTrunkParks6[[#This Row],[Hierarchy/Name]]&lt;&gt;"Local","y",AN$12=FutureTrunkParks6[[#This Row],[Service Catchment]], "y", FutureTrunkParks6[[#This Row],[Hierarchy/Name]]="Local", "")</f>
        <v/>
      </c>
      <c r="AO70" s="271" t="str" cm="1">
        <f t="array" ref="AO70">_xlfn.IFS(FutureTrunkParks6[[#This Row],[Hierarchy/Name]]&lt;&gt;"Local","y",AO$12=FutureTrunkParks6[[#This Row],[Service Catchment]], "y", FutureTrunkParks6[[#This Row],[Hierarchy/Name]]="Local", "")</f>
        <v>y</v>
      </c>
      <c r="AP70" s="271" t="str" cm="1">
        <f t="array" ref="AP70">_xlfn.IFS(FutureTrunkParks6[[#This Row],[Hierarchy/Name]]&lt;&gt;"Local","y",AP$12=FutureTrunkParks6[[#This Row],[Service Catchment]], "y", FutureTrunkParks6[[#This Row],[Hierarchy/Name]]="Local", "")</f>
        <v/>
      </c>
      <c r="AQ70" s="64"/>
      <c r="AR70" s="93" t="str">
        <f>IF(FutureTrunkParks6[[#This Row],[Hierarchy/Name]]&lt;&gt;"Local",0.25,IF(AM70="y",1,""))</f>
        <v/>
      </c>
      <c r="AS70" s="93" t="str">
        <f>IF(FutureTrunkParks6[[#This Row],[Hierarchy/Name]]&lt;&gt;"Local",0.25,IF(AN70="y",1,""))</f>
        <v/>
      </c>
      <c r="AT70" s="93">
        <f>IF(FutureTrunkParks6[[#This Row],[Hierarchy/Name]]&lt;&gt;"Local",0.25,IF(AO70="y",1,""))</f>
        <v>1</v>
      </c>
      <c r="AU70" s="93" t="str">
        <f>IF(FutureTrunkParks6[[#This Row],[Hierarchy/Name]]&lt;&gt;"Local",0.25,IF(AP70="y",1,""))</f>
        <v/>
      </c>
      <c r="AV70" s="95">
        <f t="shared" si="6"/>
        <v>1</v>
      </c>
      <c r="AW70" s="64"/>
      <c r="AX70" s="268" t="str">
        <f t="shared" si="7"/>
        <v/>
      </c>
      <c r="AY70" s="264" t="str">
        <f t="shared" si="8"/>
        <v/>
      </c>
      <c r="AZ70" s="264">
        <f t="shared" si="9"/>
        <v>2422123</v>
      </c>
      <c r="BA70" s="269" t="str">
        <f t="shared" si="10"/>
        <v/>
      </c>
      <c r="BB70" s="253">
        <f t="shared" si="11"/>
        <v>2422123</v>
      </c>
    </row>
    <row r="71" spans="1:54">
      <c r="A71" s="50"/>
      <c r="B71" s="210" t="s">
        <v>4855</v>
      </c>
      <c r="C71" s="211" t="s">
        <v>4965</v>
      </c>
      <c r="D71" s="211" t="s">
        <v>106</v>
      </c>
      <c r="E71" s="211" t="s">
        <v>102</v>
      </c>
      <c r="F71" s="211" t="s">
        <v>4966</v>
      </c>
      <c r="G71" s="186" t="str" cm="1">
        <f t="array" ref="G71">_xlfn.IFS(MID(C71,5,1)="U",MID(C71,5,2),LEN(C71)&gt;10,MID(C71,5,3)&amp;"-"&amp;LEFT(D71,1),LEN(C71)&lt;=10,MID(C71,5,2)&amp;"-"&amp;LEFT(D71,1))</f>
        <v>E2-D</v>
      </c>
      <c r="H71" s="187">
        <f>IFERROR(INDEX(LGIP1b_Park_UnitRates[],MATCH(G71,LGIP1b_Park_UnitRates[LGIP Code],0),3),"")</f>
        <v>30000</v>
      </c>
      <c r="I71" s="295">
        <f>IFERROR(MIN(J71/H71,INDEX(LGIP1b_Park_UnitRates[],MATCH(FutureTrunkParks6[[#This Row],[LGIP Code (*)]], LGIP1b_Park_UnitRates[LGIP Code], 0),4)),1)</f>
        <v>1</v>
      </c>
      <c r="J71" s="215">
        <v>30000</v>
      </c>
      <c r="K71" s="85">
        <f t="shared" si="12"/>
        <v>0</v>
      </c>
      <c r="L71" s="216">
        <v>0</v>
      </c>
      <c r="M71" s="221" t="str">
        <f>_xlfn.XLOOKUP(FutureTrunkParks6[[#This Row],[LGIP Code (*)]],LGIP1b_Parks_UnitRates_Summary[LGIP Code],LGIP1b_Parks_UnitRates_Summary[Stages],,0)</f>
        <v>B&amp;C</v>
      </c>
      <c r="N71" s="221" t="str">
        <f>_xlfn.XLOOKUP(FutureTrunkParks6[[#This Row],[LGIP Code (*)]],LGIP1b_Parks_UnitRates_Summary[LGIP Code],LGIP1b_Parks_UnitRates_Summary[Costing Code],,0)</f>
        <v>E2-D-B&amp;C</v>
      </c>
      <c r="O71" s="221">
        <f>_xlfn.XLOOKUP(FutureTrunkParks6[[#This Row],[Costing Code]],LGIP1b_Parks_UnitRates_Summary[Costing Code],LGIP1b_Parks_UnitRates_Summary[Scaled component],,0)</f>
        <v>908750.50522903237</v>
      </c>
      <c r="P71" s="221">
        <f>FutureTrunkParks6[[#This Row],[Unit Rate (Scale)]]*FutureTrunkParks6[[#This Row],[Scaling factor (*)]]</f>
        <v>908750.50522903237</v>
      </c>
      <c r="Q71" s="221">
        <f>_xlfn.XLOOKUP(FutureTrunkParks6[[#This Row],[Costing Code]],LGIP1b_Parks_UnitRates_Summary[Costing Code],LGIP1b_Parks_UnitRates_Summary[Not scaled component],,0)</f>
        <v>6900188.3885097774</v>
      </c>
      <c r="R71" s="223">
        <f>_xlfn.XLOOKUP(FutureTrunkParks6[[#This Row],[Costing Code]],LGIP1b_Parks_UnitRates_Summary[Costing Code],LGIP1b_Parks_UnitRates_Summary[Preliminary Scale],,0)</f>
        <v>0.23125000000000001</v>
      </c>
      <c r="S71" s="221">
        <f>((FutureTrunkParks6[[#This Row],[Costs with Scaling Factor Applied]]+FutureTrunkParks6[[#This Row],[Unit Rate (No Scale)]])*FutureTrunkParks6[[#This Row],[Preliminary Scale %]])</f>
        <v>1805817.1191770998</v>
      </c>
      <c r="T71" s="221">
        <f>_xlfn.XLOOKUP(FutureTrunkParks6[[#This Row],[Costing Code]],LGIP1b_Parks_UnitRates_Summary[Costing Code],LGIP1b_Parks_UnitRates_Summary[Preliminary No Scale],,0)</f>
        <v>7500</v>
      </c>
      <c r="U7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9622256</v>
      </c>
      <c r="V71" s="211">
        <v>2021</v>
      </c>
      <c r="W71" s="211">
        <v>1</v>
      </c>
      <c r="X71" s="221">
        <f>ROUND(FutureTrunkParks6[[#This Row],[Direct Construction Cost]]*23%,0)</f>
        <v>2213119</v>
      </c>
      <c r="Y71" s="294">
        <f t="shared" si="0"/>
        <v>7.4999999999999997E-2</v>
      </c>
      <c r="Z71" s="194">
        <f>ROUND((FutureTrunkParks6[[#This Row],[Direct Construction Cost]]+FutureTrunkParks6[[#This Row],[Project Owners Cost (23% Direct Construction Cost)($)]])*FutureTrunkParks6[[#This Row],[Multiplier]]*FutureTrunkParks6[[#This Row],[Construction Contingency Rate %]],0)</f>
        <v>887653</v>
      </c>
      <c r="AA71" s="195">
        <f>ROUND(FutureTrunkParks6[[#This Row],[Direct Construction Cost]]+FutureTrunkParks6[[#This Row],[Project Owners Cost (23% Direct Construction Cost)($)]]+FutureTrunkParks6[[#This Row],[Construction Contingency Cost ($)]],0)</f>
        <v>12723028</v>
      </c>
      <c r="AB71" s="219">
        <v>2024</v>
      </c>
      <c r="AC71" s="196">
        <f t="shared" si="1"/>
        <v>2.0111853187589457E-2</v>
      </c>
      <c r="AD71" s="196">
        <f t="shared" si="2"/>
        <v>1.8204777291069174E-2</v>
      </c>
      <c r="AE71" s="274">
        <f>VLOOKUP(FutureTrunkParks6[[#This Row],[Service Catchment]],'Catchment Demand - Parks'!$C$8:$M$11,11)</f>
        <v>0.20307557840172039</v>
      </c>
      <c r="AF7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71" s="274">
        <f>IF(AND(FutureTrunkParks6[[#This Row],[Spare Capacity (%)]]&gt;30%,FutureTrunkParks6[[#This Row],[Share of the total Cost with the same year of provision %]]&gt;20%),1-FutureTrunkParks6[[#This Row],[Spare Capacity (%)]],1)</f>
        <v>1</v>
      </c>
      <c r="AH71" s="274">
        <f>IF(FutureTrunkParks6[[#This Row],[Terminal Value Analysis]]&lt;0,0,FutureTrunkParks6[[#This Row],[Terminal Value Analysis]])</f>
        <v>1</v>
      </c>
      <c r="AI71" s="198">
        <f t="shared" si="3"/>
        <v>12723028</v>
      </c>
      <c r="AJ71" s="200">
        <f t="shared" si="4"/>
        <v>13430614</v>
      </c>
      <c r="AK71" s="202">
        <f t="shared" si="5"/>
        <v>11305375</v>
      </c>
      <c r="AL71" s="276">
        <f>ROUND(FutureTrunkParks6[[#This Row],[Net Present Value of Establishment Cost]]*FutureTrunkParks6[[#This Row],[Terminal Value Adjustment (%)]],0)</f>
        <v>11305375</v>
      </c>
      <c r="AM71" s="271" t="str" cm="1">
        <f t="array" ref="AM71">_xlfn.IFS(FutureTrunkParks6[[#This Row],[Hierarchy/Name]]&lt;&gt;"Local","y",AM$12=FutureTrunkParks6[[#This Row],[Service Catchment]], "y", FutureTrunkParks6[[#This Row],[Hierarchy/Name]]="Local", "")</f>
        <v>y</v>
      </c>
      <c r="AN71" s="271" t="str" cm="1">
        <f t="array" ref="AN71">_xlfn.IFS(FutureTrunkParks6[[#This Row],[Hierarchy/Name]]&lt;&gt;"Local","y",AN$12=FutureTrunkParks6[[#This Row],[Service Catchment]], "y", FutureTrunkParks6[[#This Row],[Hierarchy/Name]]="Local", "")</f>
        <v>y</v>
      </c>
      <c r="AO71" s="271" t="str" cm="1">
        <f t="array" ref="AO71">_xlfn.IFS(FutureTrunkParks6[[#This Row],[Hierarchy/Name]]&lt;&gt;"Local","y",AO$12=FutureTrunkParks6[[#This Row],[Service Catchment]], "y", FutureTrunkParks6[[#This Row],[Hierarchy/Name]]="Local", "")</f>
        <v>y</v>
      </c>
      <c r="AP71" s="271" t="str" cm="1">
        <f t="array" ref="AP71">_xlfn.IFS(FutureTrunkParks6[[#This Row],[Hierarchy/Name]]&lt;&gt;"Local","y",AP$12=FutureTrunkParks6[[#This Row],[Service Catchment]], "y", FutureTrunkParks6[[#This Row],[Hierarchy/Name]]="Local", "")</f>
        <v>y</v>
      </c>
      <c r="AQ71" s="64"/>
      <c r="AR71" s="93">
        <f>IF(FutureTrunkParks6[[#This Row],[Hierarchy/Name]]&lt;&gt;"Local",0.25,IF(AM71="y",1,""))</f>
        <v>0.25</v>
      </c>
      <c r="AS71" s="93">
        <f>IF(FutureTrunkParks6[[#This Row],[Hierarchy/Name]]&lt;&gt;"Local",0.25,IF(AN71="y",1,""))</f>
        <v>0.25</v>
      </c>
      <c r="AT71" s="93">
        <f>IF(FutureTrunkParks6[[#This Row],[Hierarchy/Name]]&lt;&gt;"Local",0.25,IF(AO71="y",1,""))</f>
        <v>0.25</v>
      </c>
      <c r="AU71" s="93">
        <f>IF(FutureTrunkParks6[[#This Row],[Hierarchy/Name]]&lt;&gt;"Local",0.25,IF(AP71="y",1,""))</f>
        <v>0.25</v>
      </c>
      <c r="AV71" s="95">
        <f t="shared" si="6"/>
        <v>1</v>
      </c>
      <c r="AW71" s="64"/>
      <c r="AX71" s="268">
        <f t="shared" si="7"/>
        <v>2826343.75</v>
      </c>
      <c r="AY71" s="264">
        <f t="shared" si="8"/>
        <v>2826343.75</v>
      </c>
      <c r="AZ71" s="264">
        <f t="shared" si="9"/>
        <v>2826343.75</v>
      </c>
      <c r="BA71" s="269">
        <f t="shared" si="10"/>
        <v>2826343.75</v>
      </c>
      <c r="BB71" s="253">
        <f t="shared" si="11"/>
        <v>11305375</v>
      </c>
    </row>
    <row r="72" spans="1:54">
      <c r="A72" s="50"/>
      <c r="B72" s="210" t="s">
        <v>4967</v>
      </c>
      <c r="C72" s="211" t="s">
        <v>4968</v>
      </c>
      <c r="D72" s="211" t="s">
        <v>106</v>
      </c>
      <c r="E72" s="211" t="s">
        <v>102</v>
      </c>
      <c r="F72" s="211" t="s">
        <v>4969</v>
      </c>
      <c r="G72" s="186" t="str" cm="1">
        <f t="array" ref="G72">_xlfn.IFS(MID(C72,5,1)="U",MID(C72,5,2),LEN(C72)&gt;10,MID(C72,5,3)&amp;"-"&amp;LEFT(D72,1),LEN(C72)&lt;=10,MID(C72,5,2)&amp;"-"&amp;LEFT(D72,1))</f>
        <v>U1</v>
      </c>
      <c r="H72" s="187">
        <f>IFERROR(INDEX(LGIP1b_Park_UnitRates[],MATCH(G72,LGIP1b_Park_UnitRates[LGIP Code],0),3),"")</f>
        <v>0</v>
      </c>
      <c r="I72" s="295">
        <f>IFERROR(MIN(J72/H72,INDEX(LGIP1b_Park_UnitRates[],MATCH(FutureTrunkParks6[[#This Row],[LGIP Code (*)]], LGIP1b_Park_UnitRates[LGIP Code], 0),4)),1)</f>
        <v>1</v>
      </c>
      <c r="J72" s="215">
        <v>51500</v>
      </c>
      <c r="K72" s="85">
        <f t="shared" si="12"/>
        <v>0</v>
      </c>
      <c r="L72" s="216">
        <v>0</v>
      </c>
      <c r="M72" s="221" t="str">
        <f>_xlfn.XLOOKUP(FutureTrunkParks6[[#This Row],[LGIP Code (*)]],LGIP1b_Parks_UnitRates_Summary[LGIP Code],LGIP1b_Parks_UnitRates_Summary[Stages],,0)</f>
        <v>U</v>
      </c>
      <c r="N72" s="221" t="str">
        <f>_xlfn.XLOOKUP(FutureTrunkParks6[[#This Row],[LGIP Code (*)]],LGIP1b_Parks_UnitRates_Summary[LGIP Code],LGIP1b_Parks_UnitRates_Summary[Costing Code],,0)</f>
        <v>U1-U</v>
      </c>
      <c r="O72" s="221">
        <f>_xlfn.XLOOKUP(FutureTrunkParks6[[#This Row],[Costing Code]],LGIP1b_Parks_UnitRates_Summary[Costing Code],LGIP1b_Parks_UnitRates_Summary[Scaled component],,0)</f>
        <v>0</v>
      </c>
      <c r="P72" s="221">
        <f>FutureTrunkParks6[[#This Row],[Unit Rate (Scale)]]*FutureTrunkParks6[[#This Row],[Scaling factor (*)]]</f>
        <v>0</v>
      </c>
      <c r="Q72" s="221">
        <f>_xlfn.XLOOKUP(FutureTrunkParks6[[#This Row],[Costing Code]],LGIP1b_Parks_UnitRates_Summary[Costing Code],LGIP1b_Parks_UnitRates_Summary[Not scaled component],,0)</f>
        <v>0</v>
      </c>
      <c r="R72" s="223">
        <f>_xlfn.XLOOKUP(FutureTrunkParks6[[#This Row],[Costing Code]],LGIP1b_Parks_UnitRates_Summary[Costing Code],LGIP1b_Parks_UnitRates_Summary[Preliminary Scale],,0)</f>
        <v>0</v>
      </c>
      <c r="S72" s="221">
        <f>((FutureTrunkParks6[[#This Row],[Costs with Scaling Factor Applied]]+FutureTrunkParks6[[#This Row],[Unit Rate (No Scale)]])*FutureTrunkParks6[[#This Row],[Preliminary Scale %]])</f>
        <v>0</v>
      </c>
      <c r="T72" s="221">
        <f>_xlfn.XLOOKUP(FutureTrunkParks6[[#This Row],[Costing Code]],LGIP1b_Parks_UnitRates_Summary[Costing Code],LGIP1b_Parks_UnitRates_Summary[Preliminary No Scale],,0)</f>
        <v>0</v>
      </c>
      <c r="U7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72" s="211">
        <v>2021</v>
      </c>
      <c r="W72" s="211">
        <v>1</v>
      </c>
      <c r="X72" s="221">
        <f>ROUND(FutureTrunkParks6[[#This Row],[Direct Construction Cost]]*23%,0)</f>
        <v>460000</v>
      </c>
      <c r="Y72" s="294">
        <f t="shared" si="0"/>
        <v>0.15</v>
      </c>
      <c r="Z72" s="194">
        <f>ROUND((FutureTrunkParks6[[#This Row],[Direct Construction Cost]]+FutureTrunkParks6[[#This Row],[Project Owners Cost (23% Direct Construction Cost)($)]])*FutureTrunkParks6[[#This Row],[Multiplier]]*FutureTrunkParks6[[#This Row],[Construction Contingency Rate %]],0)</f>
        <v>369000</v>
      </c>
      <c r="AA72" s="195">
        <f>ROUND(FutureTrunkParks6[[#This Row],[Direct Construction Cost]]+FutureTrunkParks6[[#This Row],[Project Owners Cost (23% Direct Construction Cost)($)]]+FutureTrunkParks6[[#This Row],[Construction Contingency Cost ($)]],0)</f>
        <v>2829000</v>
      </c>
      <c r="AB72" s="219">
        <v>2029</v>
      </c>
      <c r="AC72" s="196">
        <f t="shared" si="1"/>
        <v>2.0111853187589457E-2</v>
      </c>
      <c r="AD72" s="196">
        <f t="shared" si="2"/>
        <v>1.8204777291069174E-2</v>
      </c>
      <c r="AE72" s="274">
        <f>VLOOKUP(FutureTrunkParks6[[#This Row],[Service Catchment]],'Catchment Demand - Parks'!$C$8:$M$11,11)</f>
        <v>0.20307557840172039</v>
      </c>
      <c r="AF7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3.0799139021989833E-2</v>
      </c>
      <c r="AG72" s="274">
        <f>IF(AND(FutureTrunkParks6[[#This Row],[Spare Capacity (%)]]&gt;30%,FutureTrunkParks6[[#This Row],[Share of the total Cost with the same year of provision %]]&gt;20%),1-FutureTrunkParks6[[#This Row],[Spare Capacity (%)]],1)</f>
        <v>1</v>
      </c>
      <c r="AH72" s="274">
        <f>IF(FutureTrunkParks6[[#This Row],[Terminal Value Analysis]]&lt;0,0,FutureTrunkParks6[[#This Row],[Terminal Value Analysis]])</f>
        <v>1</v>
      </c>
      <c r="AI72" s="198">
        <f t="shared" si="3"/>
        <v>2829000</v>
      </c>
      <c r="AJ72" s="200">
        <f t="shared" si="4"/>
        <v>3268240</v>
      </c>
      <c r="AK72" s="202">
        <f t="shared" si="5"/>
        <v>2064516</v>
      </c>
      <c r="AL72" s="276">
        <f>ROUND(FutureTrunkParks6[[#This Row],[Net Present Value of Establishment Cost]]*FutureTrunkParks6[[#This Row],[Terminal Value Adjustment (%)]],0)</f>
        <v>2064516</v>
      </c>
      <c r="AM72" s="271" t="str" cm="1">
        <f t="array" ref="AM72">_xlfn.IFS(FutureTrunkParks6[[#This Row],[Hierarchy/Name]]&lt;&gt;"Local","y",AM$12=FutureTrunkParks6[[#This Row],[Service Catchment]], "y", FutureTrunkParks6[[#This Row],[Hierarchy/Name]]="Local", "")</f>
        <v>y</v>
      </c>
      <c r="AN72" s="271" t="str" cm="1">
        <f t="array" ref="AN72">_xlfn.IFS(FutureTrunkParks6[[#This Row],[Hierarchy/Name]]&lt;&gt;"Local","y",AN$12=FutureTrunkParks6[[#This Row],[Service Catchment]], "y", FutureTrunkParks6[[#This Row],[Hierarchy/Name]]="Local", "")</f>
        <v>y</v>
      </c>
      <c r="AO72" s="271" t="str" cm="1">
        <f t="array" ref="AO72">_xlfn.IFS(FutureTrunkParks6[[#This Row],[Hierarchy/Name]]&lt;&gt;"Local","y",AO$12=FutureTrunkParks6[[#This Row],[Service Catchment]], "y", FutureTrunkParks6[[#This Row],[Hierarchy/Name]]="Local", "")</f>
        <v>y</v>
      </c>
      <c r="AP72" s="271" t="str" cm="1">
        <f t="array" ref="AP72">_xlfn.IFS(FutureTrunkParks6[[#This Row],[Hierarchy/Name]]&lt;&gt;"Local","y",AP$12=FutureTrunkParks6[[#This Row],[Service Catchment]], "y", FutureTrunkParks6[[#This Row],[Hierarchy/Name]]="Local", "")</f>
        <v>y</v>
      </c>
      <c r="AQ72" s="64"/>
      <c r="AR72" s="93">
        <f>IF(FutureTrunkParks6[[#This Row],[Hierarchy/Name]]&lt;&gt;"Local",0.25,IF(AM72="y",1,""))</f>
        <v>0.25</v>
      </c>
      <c r="AS72" s="93">
        <f>IF(FutureTrunkParks6[[#This Row],[Hierarchy/Name]]&lt;&gt;"Local",0.25,IF(AN72="y",1,""))</f>
        <v>0.25</v>
      </c>
      <c r="AT72" s="93">
        <f>IF(FutureTrunkParks6[[#This Row],[Hierarchy/Name]]&lt;&gt;"Local",0.25,IF(AO72="y",1,""))</f>
        <v>0.25</v>
      </c>
      <c r="AU72" s="93">
        <f>IF(FutureTrunkParks6[[#This Row],[Hierarchy/Name]]&lt;&gt;"Local",0.25,IF(AP72="y",1,""))</f>
        <v>0.25</v>
      </c>
      <c r="AV72" s="95">
        <f t="shared" si="6"/>
        <v>1</v>
      </c>
      <c r="AW72" s="64"/>
      <c r="AX72" s="268">
        <f t="shared" si="7"/>
        <v>516129</v>
      </c>
      <c r="AY72" s="264">
        <f t="shared" si="8"/>
        <v>516129</v>
      </c>
      <c r="AZ72" s="264">
        <f t="shared" si="9"/>
        <v>516129</v>
      </c>
      <c r="BA72" s="269">
        <f t="shared" si="10"/>
        <v>516129</v>
      </c>
      <c r="BB72" s="253">
        <f t="shared" si="11"/>
        <v>2064516</v>
      </c>
    </row>
    <row r="73" spans="1:54">
      <c r="A73" s="50"/>
      <c r="B73" s="210" t="s">
        <v>4967</v>
      </c>
      <c r="C73" s="211" t="s">
        <v>4970</v>
      </c>
      <c r="D73" s="211" t="s">
        <v>111</v>
      </c>
      <c r="E73" s="211" t="s">
        <v>102</v>
      </c>
      <c r="F73" s="211" t="s">
        <v>4857</v>
      </c>
      <c r="G73" s="186" t="str" cm="1">
        <f t="array" ref="G73">_xlfn.IFS(MID(C73,5,1)="U",MID(C73,5,2),LEN(C73)&gt;10,MID(C73,5,3)&amp;"-"&amp;LEFT(D73,1),LEN(C73)&lt;=10,MID(C73,5,2)&amp;"-"&amp;LEFT(D73,1))</f>
        <v>U3</v>
      </c>
      <c r="H73" s="187">
        <f>IFERROR(INDEX(LGIP1b_Park_UnitRates[],MATCH(G73,LGIP1b_Park_UnitRates[LGIP Code],0),3),"")</f>
        <v>0</v>
      </c>
      <c r="I73" s="295">
        <f>IFERROR(MIN(J73/H73,INDEX(LGIP1b_Park_UnitRates[],MATCH(FutureTrunkParks6[[#This Row],[LGIP Code (*)]], LGIP1b_Park_UnitRates[LGIP Code], 0),4)),1)</f>
        <v>1</v>
      </c>
      <c r="J73" s="215">
        <v>10000</v>
      </c>
      <c r="K73" s="85">
        <f t="shared" si="12"/>
        <v>0</v>
      </c>
      <c r="L73" s="216">
        <v>0</v>
      </c>
      <c r="M73" s="221" t="str">
        <f>_xlfn.XLOOKUP(FutureTrunkParks6[[#This Row],[LGIP Code (*)]],LGIP1b_Parks_UnitRates_Summary[LGIP Code],LGIP1b_Parks_UnitRates_Summary[Stages],,0)</f>
        <v>U</v>
      </c>
      <c r="N73" s="221" t="str">
        <f>_xlfn.XLOOKUP(FutureTrunkParks6[[#This Row],[LGIP Code (*)]],LGIP1b_Parks_UnitRates_Summary[LGIP Code],LGIP1b_Parks_UnitRates_Summary[Costing Code],,0)</f>
        <v>U3-U</v>
      </c>
      <c r="O73" s="221">
        <f>_xlfn.XLOOKUP(FutureTrunkParks6[[#This Row],[Costing Code]],LGIP1b_Parks_UnitRates_Summary[Costing Code],LGIP1b_Parks_UnitRates_Summary[Scaled component],,0)</f>
        <v>0</v>
      </c>
      <c r="P73" s="221">
        <f>FutureTrunkParks6[[#This Row],[Unit Rate (Scale)]]*FutureTrunkParks6[[#This Row],[Scaling factor (*)]]</f>
        <v>0</v>
      </c>
      <c r="Q73" s="221">
        <f>_xlfn.XLOOKUP(FutureTrunkParks6[[#This Row],[Costing Code]],LGIP1b_Parks_UnitRates_Summary[Costing Code],LGIP1b_Parks_UnitRates_Summary[Not scaled component],,0)</f>
        <v>0</v>
      </c>
      <c r="R73" s="223">
        <f>_xlfn.XLOOKUP(FutureTrunkParks6[[#This Row],[Costing Code]],LGIP1b_Parks_UnitRates_Summary[Costing Code],LGIP1b_Parks_UnitRates_Summary[Preliminary Scale],,0)</f>
        <v>0</v>
      </c>
      <c r="S73" s="221">
        <f>((FutureTrunkParks6[[#This Row],[Costs with Scaling Factor Applied]]+FutureTrunkParks6[[#This Row],[Unit Rate (No Scale)]])*FutureTrunkParks6[[#This Row],[Preliminary Scale %]])</f>
        <v>0</v>
      </c>
      <c r="T73" s="221">
        <f>_xlfn.XLOOKUP(FutureTrunkParks6[[#This Row],[Costing Code]],LGIP1b_Parks_UnitRates_Summary[Costing Code],LGIP1b_Parks_UnitRates_Summary[Preliminary No Scale],,0)</f>
        <v>0</v>
      </c>
      <c r="U7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73" s="211">
        <v>2021</v>
      </c>
      <c r="W73" s="211">
        <v>1</v>
      </c>
      <c r="X73" s="221">
        <f>ROUND(FutureTrunkParks6[[#This Row],[Direct Construction Cost]]*23%,0)</f>
        <v>230000</v>
      </c>
      <c r="Y73" s="294">
        <f t="shared" si="0"/>
        <v>0.2</v>
      </c>
      <c r="Z73" s="194">
        <f>ROUND((FutureTrunkParks6[[#This Row],[Direct Construction Cost]]+FutureTrunkParks6[[#This Row],[Project Owners Cost (23% Direct Construction Cost)($)]])*FutureTrunkParks6[[#This Row],[Multiplier]]*FutureTrunkParks6[[#This Row],[Construction Contingency Rate %]],0)</f>
        <v>246000</v>
      </c>
      <c r="AA73" s="195">
        <f>ROUND(FutureTrunkParks6[[#This Row],[Direct Construction Cost]]+FutureTrunkParks6[[#This Row],[Project Owners Cost (23% Direct Construction Cost)($)]]+FutureTrunkParks6[[#This Row],[Construction Contingency Cost ($)]],0)</f>
        <v>1476000</v>
      </c>
      <c r="AB73" s="219">
        <v>2034</v>
      </c>
      <c r="AC73" s="196">
        <f t="shared" si="1"/>
        <v>2.0111853187589457E-2</v>
      </c>
      <c r="AD73" s="196">
        <f t="shared" si="2"/>
        <v>1.8204777291069174E-2</v>
      </c>
      <c r="AE73" s="274">
        <f>VLOOKUP(FutureTrunkParks6[[#This Row],[Service Catchment]],'Catchment Demand - Parks'!$C$8:$M$11,11)</f>
        <v>0.20307557840172039</v>
      </c>
      <c r="AF7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1.2940776571092251E-2</v>
      </c>
      <c r="AG73" s="274">
        <f>IF(AND(FutureTrunkParks6[[#This Row],[Spare Capacity (%)]]&gt;30%,FutureTrunkParks6[[#This Row],[Share of the total Cost with the same year of provision %]]&gt;20%),1-FutureTrunkParks6[[#This Row],[Spare Capacity (%)]],1)</f>
        <v>1</v>
      </c>
      <c r="AH73" s="274">
        <f>IF(FutureTrunkParks6[[#This Row],[Terminal Value Analysis]]&lt;0,0,FutureTrunkParks6[[#This Row],[Terminal Value Analysis]])</f>
        <v>1</v>
      </c>
      <c r="AI73" s="198">
        <f t="shared" si="3"/>
        <v>1476000</v>
      </c>
      <c r="AJ73" s="200">
        <f t="shared" si="4"/>
        <v>1866135</v>
      </c>
      <c r="AK73" s="202">
        <f t="shared" si="5"/>
        <v>884632</v>
      </c>
      <c r="AL73" s="276">
        <f>ROUND(FutureTrunkParks6[[#This Row],[Net Present Value of Establishment Cost]]*FutureTrunkParks6[[#This Row],[Terminal Value Adjustment (%)]],0)</f>
        <v>884632</v>
      </c>
      <c r="AM73" s="271" t="str" cm="1">
        <f t="array" ref="AM73">_xlfn.IFS(FutureTrunkParks6[[#This Row],[Hierarchy/Name]]&lt;&gt;"Local","y",AM$12=FutureTrunkParks6[[#This Row],[Service Catchment]], "y", FutureTrunkParks6[[#This Row],[Hierarchy/Name]]="Local", "")</f>
        <v/>
      </c>
      <c r="AN73" s="271" t="str" cm="1">
        <f t="array" ref="AN73">_xlfn.IFS(FutureTrunkParks6[[#This Row],[Hierarchy/Name]]&lt;&gt;"Local","y",AN$12=FutureTrunkParks6[[#This Row],[Service Catchment]], "y", FutureTrunkParks6[[#This Row],[Hierarchy/Name]]="Local", "")</f>
        <v/>
      </c>
      <c r="AO73" s="271" t="str" cm="1">
        <f t="array" ref="AO73">_xlfn.IFS(FutureTrunkParks6[[#This Row],[Hierarchy/Name]]&lt;&gt;"Local","y",AO$12=FutureTrunkParks6[[#This Row],[Service Catchment]], "y", FutureTrunkParks6[[#This Row],[Hierarchy/Name]]="Local", "")</f>
        <v>y</v>
      </c>
      <c r="AP73" s="271" t="str" cm="1">
        <f t="array" ref="AP73">_xlfn.IFS(FutureTrunkParks6[[#This Row],[Hierarchy/Name]]&lt;&gt;"Local","y",AP$12=FutureTrunkParks6[[#This Row],[Service Catchment]], "y", FutureTrunkParks6[[#This Row],[Hierarchy/Name]]="Local", "")</f>
        <v/>
      </c>
      <c r="AQ73" s="64"/>
      <c r="AR73" s="93" t="str">
        <f>IF(FutureTrunkParks6[[#This Row],[Hierarchy/Name]]&lt;&gt;"Local",0.25,IF(AM73="y",1,""))</f>
        <v/>
      </c>
      <c r="AS73" s="93" t="str">
        <f>IF(FutureTrunkParks6[[#This Row],[Hierarchy/Name]]&lt;&gt;"Local",0.25,IF(AN73="y",1,""))</f>
        <v/>
      </c>
      <c r="AT73" s="93">
        <f>IF(FutureTrunkParks6[[#This Row],[Hierarchy/Name]]&lt;&gt;"Local",0.25,IF(AO73="y",1,""))</f>
        <v>1</v>
      </c>
      <c r="AU73" s="93" t="str">
        <f>IF(FutureTrunkParks6[[#This Row],[Hierarchy/Name]]&lt;&gt;"Local",0.25,IF(AP73="y",1,""))</f>
        <v/>
      </c>
      <c r="AV73" s="95">
        <f t="shared" si="6"/>
        <v>1</v>
      </c>
      <c r="AW73" s="64"/>
      <c r="AX73" s="268" t="str">
        <f t="shared" si="7"/>
        <v/>
      </c>
      <c r="AY73" s="264" t="str">
        <f t="shared" si="8"/>
        <v/>
      </c>
      <c r="AZ73" s="264">
        <f t="shared" si="9"/>
        <v>884632</v>
      </c>
      <c r="BA73" s="269" t="str">
        <f t="shared" si="10"/>
        <v/>
      </c>
      <c r="BB73" s="253">
        <f t="shared" si="11"/>
        <v>884632</v>
      </c>
    </row>
    <row r="74" spans="1:54">
      <c r="A74" s="50"/>
      <c r="B74" s="210" t="s">
        <v>4907</v>
      </c>
      <c r="C74" s="211" t="s">
        <v>4971</v>
      </c>
      <c r="D74" s="211" t="s">
        <v>106</v>
      </c>
      <c r="E74" s="211" t="s">
        <v>143</v>
      </c>
      <c r="F74" s="211" t="s">
        <v>4951</v>
      </c>
      <c r="G74" s="186" t="str" cm="1">
        <f t="array" ref="G74">_xlfn.IFS(MID(C74,5,1)="U",MID(C74,5,2),LEN(C74)&gt;10,MID(C74,5,3)&amp;"-"&amp;LEFT(D74,1),LEN(C74)&lt;=10,MID(C74,5,2)&amp;"-"&amp;LEFT(D74,1))</f>
        <v>U2</v>
      </c>
      <c r="H74" s="187">
        <f>IFERROR(INDEX(LGIP1b_Park_UnitRates[],MATCH(G74,LGIP1b_Park_UnitRates[LGIP Code],0),3),"")</f>
        <v>0</v>
      </c>
      <c r="I74" s="295">
        <f>IFERROR(MIN(J74/H74,INDEX(LGIP1b_Park_UnitRates[],MATCH(FutureTrunkParks6[[#This Row],[LGIP Code (*)]], LGIP1b_Park_UnitRates[LGIP Code], 0),4)),1)</f>
        <v>1</v>
      </c>
      <c r="J74" s="215">
        <v>145500</v>
      </c>
      <c r="K74" s="85">
        <f t="shared" si="12"/>
        <v>0</v>
      </c>
      <c r="L74" s="216">
        <v>0</v>
      </c>
      <c r="M74" s="221" t="str">
        <f>_xlfn.XLOOKUP(FutureTrunkParks6[[#This Row],[LGIP Code (*)]],LGIP1b_Parks_UnitRates_Summary[LGIP Code],LGIP1b_Parks_UnitRates_Summary[Stages],,0)</f>
        <v>U</v>
      </c>
      <c r="N74" s="221" t="str">
        <f>_xlfn.XLOOKUP(FutureTrunkParks6[[#This Row],[LGIP Code (*)]],LGIP1b_Parks_UnitRates_Summary[LGIP Code],LGIP1b_Parks_UnitRates_Summary[Costing Code],,0)</f>
        <v>U2-U</v>
      </c>
      <c r="O74" s="221">
        <f>_xlfn.XLOOKUP(FutureTrunkParks6[[#This Row],[Costing Code]],LGIP1b_Parks_UnitRates_Summary[Costing Code],LGIP1b_Parks_UnitRates_Summary[Scaled component],,0)</f>
        <v>0</v>
      </c>
      <c r="P74" s="221">
        <f>FutureTrunkParks6[[#This Row],[Unit Rate (Scale)]]*FutureTrunkParks6[[#This Row],[Scaling factor (*)]]</f>
        <v>0</v>
      </c>
      <c r="Q74" s="221">
        <f>_xlfn.XLOOKUP(FutureTrunkParks6[[#This Row],[Costing Code]],LGIP1b_Parks_UnitRates_Summary[Costing Code],LGIP1b_Parks_UnitRates_Summary[Not scaled component],,0)</f>
        <v>0</v>
      </c>
      <c r="R74" s="223">
        <f>_xlfn.XLOOKUP(FutureTrunkParks6[[#This Row],[Costing Code]],LGIP1b_Parks_UnitRates_Summary[Costing Code],LGIP1b_Parks_UnitRates_Summary[Preliminary Scale],,0)</f>
        <v>0</v>
      </c>
      <c r="S74" s="221">
        <f>((FutureTrunkParks6[[#This Row],[Costs with Scaling Factor Applied]]+FutureTrunkParks6[[#This Row],[Unit Rate (No Scale)]])*FutureTrunkParks6[[#This Row],[Preliminary Scale %]])</f>
        <v>0</v>
      </c>
      <c r="T74" s="221">
        <f>_xlfn.XLOOKUP(FutureTrunkParks6[[#This Row],[Costing Code]],LGIP1b_Parks_UnitRates_Summary[Costing Code],LGIP1b_Parks_UnitRates_Summary[Preliminary No Scale],,0)</f>
        <v>0</v>
      </c>
      <c r="U7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74" s="211">
        <v>2021</v>
      </c>
      <c r="W74" s="211">
        <v>1</v>
      </c>
      <c r="X74" s="221">
        <f>ROUND(FutureTrunkParks6[[#This Row],[Direct Construction Cost]]*23%,0)</f>
        <v>345000</v>
      </c>
      <c r="Y74" s="294">
        <f t="shared" si="0"/>
        <v>0.2</v>
      </c>
      <c r="Z74" s="194">
        <f>ROUND((FutureTrunkParks6[[#This Row],[Direct Construction Cost]]+FutureTrunkParks6[[#This Row],[Project Owners Cost (23% Direct Construction Cost)($)]])*FutureTrunkParks6[[#This Row],[Multiplier]]*FutureTrunkParks6[[#This Row],[Construction Contingency Rate %]],0)</f>
        <v>369000</v>
      </c>
      <c r="AA74" s="195">
        <f>ROUND(FutureTrunkParks6[[#This Row],[Direct Construction Cost]]+FutureTrunkParks6[[#This Row],[Project Owners Cost (23% Direct Construction Cost)($)]]+FutureTrunkParks6[[#This Row],[Construction Contingency Cost ($)]],0)</f>
        <v>2214000</v>
      </c>
      <c r="AB74" s="219">
        <v>2034</v>
      </c>
      <c r="AC74" s="196">
        <f t="shared" si="1"/>
        <v>2.0111853187589457E-2</v>
      </c>
      <c r="AD74" s="196">
        <f t="shared" si="2"/>
        <v>1.8204777291069174E-2</v>
      </c>
      <c r="AE74" s="274">
        <f>VLOOKUP(FutureTrunkParks6[[#This Row],[Service Catchment]],'Catchment Demand - Parks'!$C$8:$M$11,11)</f>
        <v>0.31134461829061294</v>
      </c>
      <c r="AF7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7.2717049224909833E-2</v>
      </c>
      <c r="AG74" s="274">
        <f>IF(AND(FutureTrunkParks6[[#This Row],[Spare Capacity (%)]]&gt;30%,FutureTrunkParks6[[#This Row],[Share of the total Cost with the same year of provision %]]&gt;20%),1-FutureTrunkParks6[[#This Row],[Spare Capacity (%)]],1)</f>
        <v>1</v>
      </c>
      <c r="AH74" s="274">
        <f>IF(FutureTrunkParks6[[#This Row],[Terminal Value Analysis]]&lt;0,0,FutureTrunkParks6[[#This Row],[Terminal Value Analysis]])</f>
        <v>1</v>
      </c>
      <c r="AI74" s="198">
        <f t="shared" si="3"/>
        <v>2214000</v>
      </c>
      <c r="AJ74" s="200">
        <f t="shared" si="4"/>
        <v>2799202</v>
      </c>
      <c r="AK74" s="202">
        <f t="shared" si="5"/>
        <v>1326947</v>
      </c>
      <c r="AL74" s="276">
        <f>ROUND(FutureTrunkParks6[[#This Row],[Net Present Value of Establishment Cost]]*FutureTrunkParks6[[#This Row],[Terminal Value Adjustment (%)]],0)</f>
        <v>1326947</v>
      </c>
      <c r="AM74" s="271" t="str" cm="1">
        <f t="array" ref="AM74">_xlfn.IFS(FutureTrunkParks6[[#This Row],[Hierarchy/Name]]&lt;&gt;"Local","y",AM$12=FutureTrunkParks6[[#This Row],[Service Catchment]], "y", FutureTrunkParks6[[#This Row],[Hierarchy/Name]]="Local", "")</f>
        <v>y</v>
      </c>
      <c r="AN74" s="271" t="str" cm="1">
        <f t="array" ref="AN74">_xlfn.IFS(FutureTrunkParks6[[#This Row],[Hierarchy/Name]]&lt;&gt;"Local","y",AN$12=FutureTrunkParks6[[#This Row],[Service Catchment]], "y", FutureTrunkParks6[[#This Row],[Hierarchy/Name]]="Local", "")</f>
        <v>y</v>
      </c>
      <c r="AO74" s="271" t="str" cm="1">
        <f t="array" ref="AO74">_xlfn.IFS(FutureTrunkParks6[[#This Row],[Hierarchy/Name]]&lt;&gt;"Local","y",AO$12=FutureTrunkParks6[[#This Row],[Service Catchment]], "y", FutureTrunkParks6[[#This Row],[Hierarchy/Name]]="Local", "")</f>
        <v>y</v>
      </c>
      <c r="AP74" s="271" t="str" cm="1">
        <f t="array" ref="AP74">_xlfn.IFS(FutureTrunkParks6[[#This Row],[Hierarchy/Name]]&lt;&gt;"Local","y",AP$12=FutureTrunkParks6[[#This Row],[Service Catchment]], "y", FutureTrunkParks6[[#This Row],[Hierarchy/Name]]="Local", "")</f>
        <v>y</v>
      </c>
      <c r="AQ74" s="64"/>
      <c r="AR74" s="93">
        <f>IF(FutureTrunkParks6[[#This Row],[Hierarchy/Name]]&lt;&gt;"Local",0.25,IF(AM74="y",1,""))</f>
        <v>0.25</v>
      </c>
      <c r="AS74" s="93">
        <f>IF(FutureTrunkParks6[[#This Row],[Hierarchy/Name]]&lt;&gt;"Local",0.25,IF(AN74="y",1,""))</f>
        <v>0.25</v>
      </c>
      <c r="AT74" s="93">
        <f>IF(FutureTrunkParks6[[#This Row],[Hierarchy/Name]]&lt;&gt;"Local",0.25,IF(AO74="y",1,""))</f>
        <v>0.25</v>
      </c>
      <c r="AU74" s="93">
        <f>IF(FutureTrunkParks6[[#This Row],[Hierarchy/Name]]&lt;&gt;"Local",0.25,IF(AP74="y",1,""))</f>
        <v>0.25</v>
      </c>
      <c r="AV74" s="95">
        <f t="shared" si="6"/>
        <v>1</v>
      </c>
      <c r="AW74" s="64"/>
      <c r="AX74" s="268">
        <f t="shared" si="7"/>
        <v>331736.75</v>
      </c>
      <c r="AY74" s="264">
        <f t="shared" si="8"/>
        <v>331736.75</v>
      </c>
      <c r="AZ74" s="264">
        <f t="shared" si="9"/>
        <v>331736.75</v>
      </c>
      <c r="BA74" s="269">
        <f t="shared" si="10"/>
        <v>331736.75</v>
      </c>
      <c r="BB74" s="253">
        <f t="shared" si="11"/>
        <v>1326947</v>
      </c>
    </row>
    <row r="75" spans="1:54">
      <c r="A75" s="50"/>
      <c r="B75" s="210" t="s">
        <v>4972</v>
      </c>
      <c r="C75" s="211" t="s">
        <v>4973</v>
      </c>
      <c r="D75" s="211" t="s">
        <v>111</v>
      </c>
      <c r="E75" s="211" t="s">
        <v>102</v>
      </c>
      <c r="F75" s="211" t="s">
        <v>4853</v>
      </c>
      <c r="G75" s="186" t="str" cm="1">
        <f t="array" ref="G75">_xlfn.IFS(MID(C75,5,1)="U",MID(C75,5,2),LEN(C75)&gt;10,MID(C75,5,3)&amp;"-"&amp;LEFT(D75,1),LEN(C75)&lt;=10,MID(C75,5,2)&amp;"-"&amp;LEFT(D75,1))</f>
        <v>A1-L</v>
      </c>
      <c r="H75" s="187">
        <f>IFERROR(INDEX(LGIP1b_Park_UnitRates[],MATCH(G75,LGIP1b_Park_UnitRates[LGIP Code],0),3),"")</f>
        <v>8000</v>
      </c>
      <c r="I75" s="295">
        <f>IFERROR(MIN(J75/H75,INDEX(LGIP1b_Park_UnitRates[],MATCH(FutureTrunkParks6[[#This Row],[LGIP Code (*)]], LGIP1b_Park_UnitRates[LGIP Code], 0),4)),1)</f>
        <v>1</v>
      </c>
      <c r="J75" s="215">
        <v>8000</v>
      </c>
      <c r="K75" s="85">
        <f t="shared" si="12"/>
        <v>178</v>
      </c>
      <c r="L75" s="216">
        <v>1424000</v>
      </c>
      <c r="M75" s="221" t="str">
        <f>_xlfn.XLOOKUP(FutureTrunkParks6[[#This Row],[LGIP Code (*)]],LGIP1b_Parks_UnitRates_Summary[LGIP Code],LGIP1b_Parks_UnitRates_Summary[Stages],,0)</f>
        <v>A&amp;B</v>
      </c>
      <c r="N75" s="221" t="str">
        <f>_xlfn.XLOOKUP(FutureTrunkParks6[[#This Row],[LGIP Code (*)]],LGIP1b_Parks_UnitRates_Summary[LGIP Code],LGIP1b_Parks_UnitRates_Summary[Costing Code],,0)</f>
        <v>A1-L-A&amp;B</v>
      </c>
      <c r="O75" s="221">
        <f>_xlfn.XLOOKUP(FutureTrunkParks6[[#This Row],[Costing Code]],LGIP1b_Parks_UnitRates_Summary[Costing Code],LGIP1b_Parks_UnitRates_Summary[Scaled component],,0)</f>
        <v>295709.98100599996</v>
      </c>
      <c r="P75" s="221">
        <f>FutureTrunkParks6[[#This Row],[Unit Rate (Scale)]]*FutureTrunkParks6[[#This Row],[Scaling factor (*)]]</f>
        <v>295709.98100599996</v>
      </c>
      <c r="Q75" s="221">
        <f>_xlfn.XLOOKUP(FutureTrunkParks6[[#This Row],[Costing Code]],LGIP1b_Parks_UnitRates_Summary[Costing Code],LGIP1b_Parks_UnitRates_Summary[Not scaled component],,0)</f>
        <v>417974.52457963559</v>
      </c>
      <c r="R75" s="223">
        <f>_xlfn.XLOOKUP(FutureTrunkParks6[[#This Row],[Costing Code]],LGIP1b_Parks_UnitRates_Summary[Costing Code],LGIP1b_Parks_UnitRates_Summary[Preliminary Scale],,0)</f>
        <v>0.23125000000000001</v>
      </c>
      <c r="S75" s="221">
        <f>((FutureTrunkParks6[[#This Row],[Costs with Scaling Factor Applied]]+FutureTrunkParks6[[#This Row],[Unit Rate (No Scale)]])*FutureTrunkParks6[[#This Row],[Preliminary Scale %]])</f>
        <v>165039.54191667822</v>
      </c>
      <c r="T75" s="221">
        <f>_xlfn.XLOOKUP(FutureTrunkParks6[[#This Row],[Costing Code]],LGIP1b_Parks_UnitRates_Summary[Costing Code],LGIP1b_Parks_UnitRates_Summary[Preliminary No Scale],,0)</f>
        <v>3750</v>
      </c>
      <c r="U7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75" s="211">
        <v>2021</v>
      </c>
      <c r="W75" s="211">
        <v>1</v>
      </c>
      <c r="X75" s="221">
        <f>ROUND(FutureTrunkParks6[[#This Row],[Direct Construction Cost]]*23%,0)</f>
        <v>202969</v>
      </c>
      <c r="Y75" s="294">
        <f t="shared" si="0"/>
        <v>7.4999999999999997E-2</v>
      </c>
      <c r="Z75" s="194">
        <f>ROUND((FutureTrunkParks6[[#This Row],[Direct Construction Cost]]+FutureTrunkParks6[[#This Row],[Project Owners Cost (23% Direct Construction Cost)($)]])*FutureTrunkParks6[[#This Row],[Multiplier]]*FutureTrunkParks6[[#This Row],[Construction Contingency Rate %]],0)</f>
        <v>81408</v>
      </c>
      <c r="AA75" s="195">
        <f>ROUND(FutureTrunkParks6[[#This Row],[Direct Construction Cost]]+FutureTrunkParks6[[#This Row],[Project Owners Cost (23% Direct Construction Cost)($)]]+FutureTrunkParks6[[#This Row],[Construction Contingency Cost ($)]],0)</f>
        <v>1166851</v>
      </c>
      <c r="AB75" s="219">
        <v>2024</v>
      </c>
      <c r="AC75" s="196">
        <f t="shared" si="1"/>
        <v>2.0111853187589457E-2</v>
      </c>
      <c r="AD75" s="196">
        <f t="shared" si="2"/>
        <v>1.8204777291069174E-2</v>
      </c>
      <c r="AE75" s="274">
        <f>VLOOKUP(FutureTrunkParks6[[#This Row],[Service Catchment]],'Catchment Demand - Parks'!$C$8:$M$11,11)</f>
        <v>0.20307557840172039</v>
      </c>
      <c r="AF7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75" s="274">
        <f>IF(AND(FutureTrunkParks6[[#This Row],[Spare Capacity (%)]]&gt;30%,FutureTrunkParks6[[#This Row],[Share of the total Cost with the same year of provision %]]&gt;20%),1-FutureTrunkParks6[[#This Row],[Spare Capacity (%)]],1)</f>
        <v>1</v>
      </c>
      <c r="AH75" s="274">
        <f>IF(FutureTrunkParks6[[#This Row],[Terminal Value Analysis]]&lt;0,0,FutureTrunkParks6[[#This Row],[Terminal Value Analysis]])</f>
        <v>1</v>
      </c>
      <c r="AI75" s="198">
        <f t="shared" si="3"/>
        <v>2590851</v>
      </c>
      <c r="AJ75" s="200">
        <f t="shared" si="4"/>
        <v>2743402</v>
      </c>
      <c r="AK75" s="202">
        <f t="shared" si="5"/>
        <v>2309290</v>
      </c>
      <c r="AL75" s="276">
        <f>ROUND(FutureTrunkParks6[[#This Row],[Net Present Value of Establishment Cost]]*FutureTrunkParks6[[#This Row],[Terminal Value Adjustment (%)]],0)</f>
        <v>2309290</v>
      </c>
      <c r="AM75" s="271" t="str" cm="1">
        <f t="array" ref="AM75">_xlfn.IFS(FutureTrunkParks6[[#This Row],[Hierarchy/Name]]&lt;&gt;"Local","y",AM$12=FutureTrunkParks6[[#This Row],[Service Catchment]], "y", FutureTrunkParks6[[#This Row],[Hierarchy/Name]]="Local", "")</f>
        <v/>
      </c>
      <c r="AN75" s="271" t="str" cm="1">
        <f t="array" ref="AN75">_xlfn.IFS(FutureTrunkParks6[[#This Row],[Hierarchy/Name]]&lt;&gt;"Local","y",AN$12=FutureTrunkParks6[[#This Row],[Service Catchment]], "y", FutureTrunkParks6[[#This Row],[Hierarchy/Name]]="Local", "")</f>
        <v/>
      </c>
      <c r="AO75" s="271" t="str" cm="1">
        <f t="array" ref="AO75">_xlfn.IFS(FutureTrunkParks6[[#This Row],[Hierarchy/Name]]&lt;&gt;"Local","y",AO$12=FutureTrunkParks6[[#This Row],[Service Catchment]], "y", FutureTrunkParks6[[#This Row],[Hierarchy/Name]]="Local", "")</f>
        <v>y</v>
      </c>
      <c r="AP75" s="271" t="str" cm="1">
        <f t="array" ref="AP75">_xlfn.IFS(FutureTrunkParks6[[#This Row],[Hierarchy/Name]]&lt;&gt;"Local","y",AP$12=FutureTrunkParks6[[#This Row],[Service Catchment]], "y", FutureTrunkParks6[[#This Row],[Hierarchy/Name]]="Local", "")</f>
        <v/>
      </c>
      <c r="AQ75" s="64"/>
      <c r="AR75" s="93" t="str">
        <f>IF(FutureTrunkParks6[[#This Row],[Hierarchy/Name]]&lt;&gt;"Local",0.25,IF(AM75="y",1,""))</f>
        <v/>
      </c>
      <c r="AS75" s="93" t="str">
        <f>IF(FutureTrunkParks6[[#This Row],[Hierarchy/Name]]&lt;&gt;"Local",0.25,IF(AN75="y",1,""))</f>
        <v/>
      </c>
      <c r="AT75" s="93">
        <f>IF(FutureTrunkParks6[[#This Row],[Hierarchy/Name]]&lt;&gt;"Local",0.25,IF(AO75="y",1,""))</f>
        <v>1</v>
      </c>
      <c r="AU75" s="93" t="str">
        <f>IF(FutureTrunkParks6[[#This Row],[Hierarchy/Name]]&lt;&gt;"Local",0.25,IF(AP75="y",1,""))</f>
        <v/>
      </c>
      <c r="AV75" s="95">
        <f t="shared" si="6"/>
        <v>1</v>
      </c>
      <c r="AW75" s="64"/>
      <c r="AX75" s="268" t="str">
        <f t="shared" si="7"/>
        <v/>
      </c>
      <c r="AY75" s="264" t="str">
        <f t="shared" si="8"/>
        <v/>
      </c>
      <c r="AZ75" s="264">
        <f t="shared" si="9"/>
        <v>2309290</v>
      </c>
      <c r="BA75" s="269" t="str">
        <f t="shared" si="10"/>
        <v/>
      </c>
      <c r="BB75" s="253">
        <f t="shared" si="11"/>
        <v>2309290</v>
      </c>
    </row>
    <row r="76" spans="1:54">
      <c r="A76" s="50"/>
      <c r="B76" s="210" t="s">
        <v>4972</v>
      </c>
      <c r="C76" s="211" t="s">
        <v>4974</v>
      </c>
      <c r="D76" s="211" t="s">
        <v>111</v>
      </c>
      <c r="E76" s="211" t="s">
        <v>102</v>
      </c>
      <c r="F76" s="211" t="s">
        <v>4942</v>
      </c>
      <c r="G76" s="186" t="str" cm="1">
        <f t="array" ref="G76">_xlfn.IFS(MID(C76,5,1)="U",MID(C76,5,2),LEN(C76)&gt;10,MID(C76,5,3)&amp;"-"&amp;LEFT(D76,1),LEN(C76)&lt;=10,MID(C76,5,2)&amp;"-"&amp;LEFT(D76,1))</f>
        <v>E1-L</v>
      </c>
      <c r="H76" s="187">
        <f>IFERROR(INDEX(LGIP1b_Park_UnitRates[],MATCH(G76,LGIP1b_Park_UnitRates[LGIP Code],0),3),"")</f>
        <v>8000</v>
      </c>
      <c r="I76" s="295">
        <f>IFERROR(MIN(J76/H76,INDEX(LGIP1b_Park_UnitRates[],MATCH(FutureTrunkParks6[[#This Row],[LGIP Code (*)]], LGIP1b_Park_UnitRates[LGIP Code], 0),4)),1)</f>
        <v>0.625</v>
      </c>
      <c r="J76" s="215">
        <v>5000</v>
      </c>
      <c r="K76" s="85">
        <f t="shared" si="12"/>
        <v>0</v>
      </c>
      <c r="L76" s="216">
        <v>0</v>
      </c>
      <c r="M76" s="221" t="str">
        <f>_xlfn.XLOOKUP(FutureTrunkParks6[[#This Row],[LGIP Code (*)]],LGIP1b_Parks_UnitRates_Summary[LGIP Code],LGIP1b_Parks_UnitRates_Summary[Stages],,0)</f>
        <v>B&amp;C</v>
      </c>
      <c r="N76" s="221" t="str">
        <f>_xlfn.XLOOKUP(FutureTrunkParks6[[#This Row],[LGIP Code (*)]],LGIP1b_Parks_UnitRates_Summary[LGIP Code],LGIP1b_Parks_UnitRates_Summary[Costing Code],,0)</f>
        <v>E1-L-B&amp;C</v>
      </c>
      <c r="O76" s="221">
        <f>_xlfn.XLOOKUP(FutureTrunkParks6[[#This Row],[Costing Code]],LGIP1b_Parks_UnitRates_Summary[Costing Code],LGIP1b_Parks_UnitRates_Summary[Scaled component],,0)</f>
        <v>50689.811039999993</v>
      </c>
      <c r="P76" s="221">
        <f>FutureTrunkParks6[[#This Row],[Unit Rate (Scale)]]*FutureTrunkParks6[[#This Row],[Scaling factor (*)]]</f>
        <v>31681.131899999997</v>
      </c>
      <c r="Q76" s="221">
        <f>_xlfn.XLOOKUP(FutureTrunkParks6[[#This Row],[Costing Code]],LGIP1b_Parks_UnitRates_Summary[Costing Code],LGIP1b_Parks_UnitRates_Summary[Not scaled component],,0)</f>
        <v>434089.71377963555</v>
      </c>
      <c r="R76" s="223">
        <f>_xlfn.XLOOKUP(FutureTrunkParks6[[#This Row],[Costing Code]],LGIP1b_Parks_UnitRates_Summary[Costing Code],LGIP1b_Parks_UnitRates_Summary[Preliminary Scale],,0)</f>
        <v>0.23125000000000001</v>
      </c>
      <c r="S76" s="221">
        <f>((FutureTrunkParks6[[#This Row],[Costs with Scaling Factor Applied]]+FutureTrunkParks6[[#This Row],[Unit Rate (No Scale)]])*FutureTrunkParks6[[#This Row],[Preliminary Scale %]])</f>
        <v>107709.50806341572</v>
      </c>
      <c r="T76" s="221">
        <f>_xlfn.XLOOKUP(FutureTrunkParks6[[#This Row],[Costing Code]],LGIP1b_Parks_UnitRates_Summary[Costing Code],LGIP1b_Parks_UnitRates_Summary[Preliminary No Scale],,0)</f>
        <v>3750</v>
      </c>
      <c r="U7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577230</v>
      </c>
      <c r="V76" s="211">
        <v>2021</v>
      </c>
      <c r="W76" s="211">
        <v>1</v>
      </c>
      <c r="X76" s="221">
        <f>ROUND(FutureTrunkParks6[[#This Row],[Direct Construction Cost]]*23%,0)</f>
        <v>132763</v>
      </c>
      <c r="Y76" s="294">
        <f t="shared" si="0"/>
        <v>7.4999999999999997E-2</v>
      </c>
      <c r="Z76" s="194">
        <f>ROUND((FutureTrunkParks6[[#This Row],[Direct Construction Cost]]+FutureTrunkParks6[[#This Row],[Project Owners Cost (23% Direct Construction Cost)($)]])*FutureTrunkParks6[[#This Row],[Multiplier]]*FutureTrunkParks6[[#This Row],[Construction Contingency Rate %]],0)</f>
        <v>53249</v>
      </c>
      <c r="AA76" s="195">
        <f>ROUND(FutureTrunkParks6[[#This Row],[Direct Construction Cost]]+FutureTrunkParks6[[#This Row],[Project Owners Cost (23% Direct Construction Cost)($)]]+FutureTrunkParks6[[#This Row],[Construction Contingency Cost ($)]],0)</f>
        <v>763242</v>
      </c>
      <c r="AB76" s="219">
        <v>2024</v>
      </c>
      <c r="AC76" s="196">
        <f t="shared" si="1"/>
        <v>2.0111853187589457E-2</v>
      </c>
      <c r="AD76" s="196">
        <f t="shared" si="2"/>
        <v>1.8204777291069174E-2</v>
      </c>
      <c r="AE76" s="274">
        <f>VLOOKUP(FutureTrunkParks6[[#This Row],[Service Catchment]],'Catchment Demand - Parks'!$C$8:$M$11,11)</f>
        <v>0.20307557840172039</v>
      </c>
      <c r="AF7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76" s="274">
        <f>IF(AND(FutureTrunkParks6[[#This Row],[Spare Capacity (%)]]&gt;30%,FutureTrunkParks6[[#This Row],[Share of the total Cost with the same year of provision %]]&gt;20%),1-FutureTrunkParks6[[#This Row],[Spare Capacity (%)]],1)</f>
        <v>1</v>
      </c>
      <c r="AH76" s="274">
        <f>IF(FutureTrunkParks6[[#This Row],[Terminal Value Analysis]]&lt;0,0,FutureTrunkParks6[[#This Row],[Terminal Value Analysis]])</f>
        <v>1</v>
      </c>
      <c r="AI76" s="198">
        <f t="shared" si="3"/>
        <v>763242</v>
      </c>
      <c r="AJ76" s="200">
        <f t="shared" si="4"/>
        <v>805689</v>
      </c>
      <c r="AK76" s="202">
        <f t="shared" si="5"/>
        <v>678198</v>
      </c>
      <c r="AL76" s="276">
        <f>ROUND(FutureTrunkParks6[[#This Row],[Net Present Value of Establishment Cost]]*FutureTrunkParks6[[#This Row],[Terminal Value Adjustment (%)]],0)</f>
        <v>678198</v>
      </c>
      <c r="AM76" s="271" t="str" cm="1">
        <f t="array" ref="AM76">_xlfn.IFS(FutureTrunkParks6[[#This Row],[Hierarchy/Name]]&lt;&gt;"Local","y",AM$12=FutureTrunkParks6[[#This Row],[Service Catchment]], "y", FutureTrunkParks6[[#This Row],[Hierarchy/Name]]="Local", "")</f>
        <v/>
      </c>
      <c r="AN76" s="271" t="str" cm="1">
        <f t="array" ref="AN76">_xlfn.IFS(FutureTrunkParks6[[#This Row],[Hierarchy/Name]]&lt;&gt;"Local","y",AN$12=FutureTrunkParks6[[#This Row],[Service Catchment]], "y", FutureTrunkParks6[[#This Row],[Hierarchy/Name]]="Local", "")</f>
        <v/>
      </c>
      <c r="AO76" s="271" t="str" cm="1">
        <f t="array" ref="AO76">_xlfn.IFS(FutureTrunkParks6[[#This Row],[Hierarchy/Name]]&lt;&gt;"Local","y",AO$12=FutureTrunkParks6[[#This Row],[Service Catchment]], "y", FutureTrunkParks6[[#This Row],[Hierarchy/Name]]="Local", "")</f>
        <v>y</v>
      </c>
      <c r="AP76" s="271" t="str" cm="1">
        <f t="array" ref="AP76">_xlfn.IFS(FutureTrunkParks6[[#This Row],[Hierarchy/Name]]&lt;&gt;"Local","y",AP$12=FutureTrunkParks6[[#This Row],[Service Catchment]], "y", FutureTrunkParks6[[#This Row],[Hierarchy/Name]]="Local", "")</f>
        <v/>
      </c>
      <c r="AQ76" s="64"/>
      <c r="AR76" s="93" t="str">
        <f>IF(FutureTrunkParks6[[#This Row],[Hierarchy/Name]]&lt;&gt;"Local",0.25,IF(AM76="y",1,""))</f>
        <v/>
      </c>
      <c r="AS76" s="93" t="str">
        <f>IF(FutureTrunkParks6[[#This Row],[Hierarchy/Name]]&lt;&gt;"Local",0.25,IF(AN76="y",1,""))</f>
        <v/>
      </c>
      <c r="AT76" s="93">
        <f>IF(FutureTrunkParks6[[#This Row],[Hierarchy/Name]]&lt;&gt;"Local",0.25,IF(AO76="y",1,""))</f>
        <v>1</v>
      </c>
      <c r="AU76" s="93" t="str">
        <f>IF(FutureTrunkParks6[[#This Row],[Hierarchy/Name]]&lt;&gt;"Local",0.25,IF(AP76="y",1,""))</f>
        <v/>
      </c>
      <c r="AV76" s="95">
        <f t="shared" si="6"/>
        <v>1</v>
      </c>
      <c r="AW76" s="64"/>
      <c r="AX76" s="268" t="str">
        <f t="shared" si="7"/>
        <v/>
      </c>
      <c r="AY76" s="264" t="str">
        <f t="shared" si="8"/>
        <v/>
      </c>
      <c r="AZ76" s="264">
        <f t="shared" si="9"/>
        <v>678198</v>
      </c>
      <c r="BA76" s="269" t="str">
        <f t="shared" si="10"/>
        <v/>
      </c>
      <c r="BB76" s="253">
        <f t="shared" si="11"/>
        <v>678198</v>
      </c>
    </row>
    <row r="77" spans="1:54">
      <c r="A77" s="50"/>
      <c r="B77" s="210" t="s">
        <v>4975</v>
      </c>
      <c r="C77" s="211" t="s">
        <v>4976</v>
      </c>
      <c r="D77" s="211" t="s">
        <v>106</v>
      </c>
      <c r="E77" s="211" t="s">
        <v>102</v>
      </c>
      <c r="F77" s="211" t="s">
        <v>4977</v>
      </c>
      <c r="G77" s="186" t="str" cm="1">
        <f t="array" ref="G77">_xlfn.IFS(MID(C77,5,1)="U",MID(C77,5,2),LEN(C77)&gt;10,MID(C77,5,3)&amp;"-"&amp;LEFT(D77,1),LEN(C77)&lt;=10,MID(C77,5,2)&amp;"-"&amp;LEFT(D77,1))</f>
        <v>U2</v>
      </c>
      <c r="H77" s="187">
        <f>IFERROR(INDEX(LGIP1b_Park_UnitRates[],MATCH(G77,LGIP1b_Park_UnitRates[LGIP Code],0),3),"")</f>
        <v>0</v>
      </c>
      <c r="I77" s="295">
        <f>IFERROR(MIN(J77/H77,INDEX(LGIP1b_Park_UnitRates[],MATCH(FutureTrunkParks6[[#This Row],[LGIP Code (*)]], LGIP1b_Park_UnitRates[LGIP Code], 0),4)),1)</f>
        <v>1</v>
      </c>
      <c r="J77" s="215">
        <v>82700</v>
      </c>
      <c r="K77" s="85">
        <f t="shared" si="12"/>
        <v>0</v>
      </c>
      <c r="L77" s="216">
        <v>0</v>
      </c>
      <c r="M77" s="221" t="str">
        <f>_xlfn.XLOOKUP(FutureTrunkParks6[[#This Row],[LGIP Code (*)]],LGIP1b_Parks_UnitRates_Summary[LGIP Code],LGIP1b_Parks_UnitRates_Summary[Stages],,0)</f>
        <v>U</v>
      </c>
      <c r="N77" s="221" t="str">
        <f>_xlfn.XLOOKUP(FutureTrunkParks6[[#This Row],[LGIP Code (*)]],LGIP1b_Parks_UnitRates_Summary[LGIP Code],LGIP1b_Parks_UnitRates_Summary[Costing Code],,0)</f>
        <v>U2-U</v>
      </c>
      <c r="O77" s="221">
        <f>_xlfn.XLOOKUP(FutureTrunkParks6[[#This Row],[Costing Code]],LGIP1b_Parks_UnitRates_Summary[Costing Code],LGIP1b_Parks_UnitRates_Summary[Scaled component],,0)</f>
        <v>0</v>
      </c>
      <c r="P77" s="221">
        <f>FutureTrunkParks6[[#This Row],[Unit Rate (Scale)]]*FutureTrunkParks6[[#This Row],[Scaling factor (*)]]</f>
        <v>0</v>
      </c>
      <c r="Q77" s="221">
        <f>_xlfn.XLOOKUP(FutureTrunkParks6[[#This Row],[Costing Code]],LGIP1b_Parks_UnitRates_Summary[Costing Code],LGIP1b_Parks_UnitRates_Summary[Not scaled component],,0)</f>
        <v>0</v>
      </c>
      <c r="R77" s="223">
        <f>_xlfn.XLOOKUP(FutureTrunkParks6[[#This Row],[Costing Code]],LGIP1b_Parks_UnitRates_Summary[Costing Code],LGIP1b_Parks_UnitRates_Summary[Preliminary Scale],,0)</f>
        <v>0</v>
      </c>
      <c r="S77" s="221">
        <f>((FutureTrunkParks6[[#This Row],[Costs with Scaling Factor Applied]]+FutureTrunkParks6[[#This Row],[Unit Rate (No Scale)]])*FutureTrunkParks6[[#This Row],[Preliminary Scale %]])</f>
        <v>0</v>
      </c>
      <c r="T77" s="221">
        <f>_xlfn.XLOOKUP(FutureTrunkParks6[[#This Row],[Costing Code]],LGIP1b_Parks_UnitRates_Summary[Costing Code],LGIP1b_Parks_UnitRates_Summary[Preliminary No Scale],,0)</f>
        <v>0</v>
      </c>
      <c r="U7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77" s="211">
        <v>2021</v>
      </c>
      <c r="W77" s="211">
        <v>1</v>
      </c>
      <c r="X77" s="221">
        <f>ROUND(FutureTrunkParks6[[#This Row],[Direct Construction Cost]]*23%,0)</f>
        <v>345000</v>
      </c>
      <c r="Y77" s="294">
        <f t="shared" si="0"/>
        <v>0.15</v>
      </c>
      <c r="Z77" s="194">
        <f>ROUND((FutureTrunkParks6[[#This Row],[Direct Construction Cost]]+FutureTrunkParks6[[#This Row],[Project Owners Cost (23% Direct Construction Cost)($)]])*FutureTrunkParks6[[#This Row],[Multiplier]]*FutureTrunkParks6[[#This Row],[Construction Contingency Rate %]],0)</f>
        <v>276750</v>
      </c>
      <c r="AA77" s="195">
        <f>ROUND(FutureTrunkParks6[[#This Row],[Direct Construction Cost]]+FutureTrunkParks6[[#This Row],[Project Owners Cost (23% Direct Construction Cost)($)]]+FutureTrunkParks6[[#This Row],[Construction Contingency Cost ($)]],0)</f>
        <v>2121750</v>
      </c>
      <c r="AB77" s="219">
        <v>2029</v>
      </c>
      <c r="AC77" s="196">
        <f t="shared" si="1"/>
        <v>2.0111853187589457E-2</v>
      </c>
      <c r="AD77" s="196">
        <f t="shared" si="2"/>
        <v>1.8204777291069174E-2</v>
      </c>
      <c r="AE77" s="274">
        <f>VLOOKUP(FutureTrunkParks6[[#This Row],[Service Catchment]],'Catchment Demand - Parks'!$C$8:$M$11,11)</f>
        <v>0.20307557840172039</v>
      </c>
      <c r="AF7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2.3099354266492376E-2</v>
      </c>
      <c r="AG77" s="274">
        <f>IF(AND(FutureTrunkParks6[[#This Row],[Spare Capacity (%)]]&gt;30%,FutureTrunkParks6[[#This Row],[Share of the total Cost with the same year of provision %]]&gt;20%),1-FutureTrunkParks6[[#This Row],[Spare Capacity (%)]],1)</f>
        <v>1</v>
      </c>
      <c r="AH77" s="274">
        <f>IF(FutureTrunkParks6[[#This Row],[Terminal Value Analysis]]&lt;0,0,FutureTrunkParks6[[#This Row],[Terminal Value Analysis]])</f>
        <v>1</v>
      </c>
      <c r="AI77" s="198">
        <f t="shared" si="3"/>
        <v>2121750</v>
      </c>
      <c r="AJ77" s="200">
        <f t="shared" si="4"/>
        <v>2451180</v>
      </c>
      <c r="AK77" s="202">
        <f t="shared" si="5"/>
        <v>1548387</v>
      </c>
      <c r="AL77" s="276">
        <f>ROUND(FutureTrunkParks6[[#This Row],[Net Present Value of Establishment Cost]]*FutureTrunkParks6[[#This Row],[Terminal Value Adjustment (%)]],0)</f>
        <v>1548387</v>
      </c>
      <c r="AM77" s="271" t="str" cm="1">
        <f t="array" ref="AM77">_xlfn.IFS(FutureTrunkParks6[[#This Row],[Hierarchy/Name]]&lt;&gt;"Local","y",AM$12=FutureTrunkParks6[[#This Row],[Service Catchment]], "y", FutureTrunkParks6[[#This Row],[Hierarchy/Name]]="Local", "")</f>
        <v>y</v>
      </c>
      <c r="AN77" s="271" t="str" cm="1">
        <f t="array" ref="AN77">_xlfn.IFS(FutureTrunkParks6[[#This Row],[Hierarchy/Name]]&lt;&gt;"Local","y",AN$12=FutureTrunkParks6[[#This Row],[Service Catchment]], "y", FutureTrunkParks6[[#This Row],[Hierarchy/Name]]="Local", "")</f>
        <v>y</v>
      </c>
      <c r="AO77" s="271" t="str" cm="1">
        <f t="array" ref="AO77">_xlfn.IFS(FutureTrunkParks6[[#This Row],[Hierarchy/Name]]&lt;&gt;"Local","y",AO$12=FutureTrunkParks6[[#This Row],[Service Catchment]], "y", FutureTrunkParks6[[#This Row],[Hierarchy/Name]]="Local", "")</f>
        <v>y</v>
      </c>
      <c r="AP77" s="271" t="str" cm="1">
        <f t="array" ref="AP77">_xlfn.IFS(FutureTrunkParks6[[#This Row],[Hierarchy/Name]]&lt;&gt;"Local","y",AP$12=FutureTrunkParks6[[#This Row],[Service Catchment]], "y", FutureTrunkParks6[[#This Row],[Hierarchy/Name]]="Local", "")</f>
        <v>y</v>
      </c>
      <c r="AQ77" s="64"/>
      <c r="AR77" s="93">
        <f>IF(FutureTrunkParks6[[#This Row],[Hierarchy/Name]]&lt;&gt;"Local",0.25,IF(AM77="y",1,""))</f>
        <v>0.25</v>
      </c>
      <c r="AS77" s="93">
        <f>IF(FutureTrunkParks6[[#This Row],[Hierarchy/Name]]&lt;&gt;"Local",0.25,IF(AN77="y",1,""))</f>
        <v>0.25</v>
      </c>
      <c r="AT77" s="93">
        <f>IF(FutureTrunkParks6[[#This Row],[Hierarchy/Name]]&lt;&gt;"Local",0.25,IF(AO77="y",1,""))</f>
        <v>0.25</v>
      </c>
      <c r="AU77" s="93">
        <f>IF(FutureTrunkParks6[[#This Row],[Hierarchy/Name]]&lt;&gt;"Local",0.25,IF(AP77="y",1,""))</f>
        <v>0.25</v>
      </c>
      <c r="AV77" s="95">
        <f t="shared" si="6"/>
        <v>1</v>
      </c>
      <c r="AW77" s="64"/>
      <c r="AX77" s="268">
        <f t="shared" si="7"/>
        <v>387096.75</v>
      </c>
      <c r="AY77" s="264">
        <f t="shared" si="8"/>
        <v>387096.75</v>
      </c>
      <c r="AZ77" s="264">
        <f t="shared" si="9"/>
        <v>387096.75</v>
      </c>
      <c r="BA77" s="269">
        <f t="shared" si="10"/>
        <v>387096.75</v>
      </c>
      <c r="BB77" s="253">
        <f t="shared" si="11"/>
        <v>1548387</v>
      </c>
    </row>
    <row r="78" spans="1:54">
      <c r="A78" s="50"/>
      <c r="B78" s="210" t="s">
        <v>4978</v>
      </c>
      <c r="C78" s="211" t="s">
        <v>4979</v>
      </c>
      <c r="D78" s="211" t="s">
        <v>111</v>
      </c>
      <c r="E78" s="211" t="s">
        <v>102</v>
      </c>
      <c r="F78" s="211" t="s">
        <v>4853</v>
      </c>
      <c r="G78" s="186" t="str" cm="1">
        <f t="array" ref="G78">_xlfn.IFS(MID(C78,5,1)="U",MID(C78,5,2),LEN(C78)&gt;10,MID(C78,5,3)&amp;"-"&amp;LEFT(D78,1),LEN(C78)&lt;=10,MID(C78,5,2)&amp;"-"&amp;LEFT(D78,1))</f>
        <v>A1-L</v>
      </c>
      <c r="H78" s="187">
        <f>IFERROR(INDEX(LGIP1b_Park_UnitRates[],MATCH(G78,LGIP1b_Park_UnitRates[LGIP Code],0),3),"")</f>
        <v>8000</v>
      </c>
      <c r="I78" s="295">
        <f>IFERROR(MIN(J78/H78,INDEX(LGIP1b_Park_UnitRates[],MATCH(FutureTrunkParks6[[#This Row],[LGIP Code (*)]], LGIP1b_Park_UnitRates[LGIP Code], 0),4)),1)</f>
        <v>0.92725000000000002</v>
      </c>
      <c r="J78" s="215">
        <v>7418</v>
      </c>
      <c r="K78" s="85">
        <f t="shared" si="12"/>
        <v>269.61445133459154</v>
      </c>
      <c r="L78" s="216">
        <v>2000000</v>
      </c>
      <c r="M78" s="221" t="str">
        <f>_xlfn.XLOOKUP(FutureTrunkParks6[[#This Row],[LGIP Code (*)]],LGIP1b_Parks_UnitRates_Summary[LGIP Code],LGIP1b_Parks_UnitRates_Summary[Stages],,0)</f>
        <v>A&amp;B</v>
      </c>
      <c r="N78" s="221" t="str">
        <f>_xlfn.XLOOKUP(FutureTrunkParks6[[#This Row],[LGIP Code (*)]],LGIP1b_Parks_UnitRates_Summary[LGIP Code],LGIP1b_Parks_UnitRates_Summary[Costing Code],,0)</f>
        <v>A1-L-A&amp;B</v>
      </c>
      <c r="O78" s="221">
        <f>_xlfn.XLOOKUP(FutureTrunkParks6[[#This Row],[Costing Code]],LGIP1b_Parks_UnitRates_Summary[Costing Code],LGIP1b_Parks_UnitRates_Summary[Scaled component],,0)</f>
        <v>295709.98100599996</v>
      </c>
      <c r="P78" s="221">
        <f>FutureTrunkParks6[[#This Row],[Unit Rate (Scale)]]*FutureTrunkParks6[[#This Row],[Scaling factor (*)]]</f>
        <v>274197.07988781348</v>
      </c>
      <c r="Q78" s="221">
        <f>_xlfn.XLOOKUP(FutureTrunkParks6[[#This Row],[Costing Code]],LGIP1b_Parks_UnitRates_Summary[Costing Code],LGIP1b_Parks_UnitRates_Summary[Not scaled component],,0)</f>
        <v>417974.52457963559</v>
      </c>
      <c r="R78" s="223">
        <f>_xlfn.XLOOKUP(FutureTrunkParks6[[#This Row],[Costing Code]],LGIP1b_Parks_UnitRates_Summary[Costing Code],LGIP1b_Parks_UnitRates_Summary[Preliminary Scale],,0)</f>
        <v>0.23125000000000001</v>
      </c>
      <c r="S78" s="221">
        <f>((FutureTrunkParks6[[#This Row],[Costs with Scaling Factor Applied]]+FutureTrunkParks6[[#This Row],[Unit Rate (No Scale)]])*FutureTrunkParks6[[#This Row],[Preliminary Scale %]])</f>
        <v>160064.68353309759</v>
      </c>
      <c r="T78" s="221">
        <f>_xlfn.XLOOKUP(FutureTrunkParks6[[#This Row],[Costing Code]],LGIP1b_Parks_UnitRates_Summary[Costing Code],LGIP1b_Parks_UnitRates_Summary[Preliminary No Scale],,0)</f>
        <v>3750</v>
      </c>
      <c r="U7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855986</v>
      </c>
      <c r="V78" s="211">
        <v>2021</v>
      </c>
      <c r="W78" s="211">
        <v>1</v>
      </c>
      <c r="X78" s="221">
        <f>ROUND(FutureTrunkParks6[[#This Row],[Direct Construction Cost]]*23%,0)</f>
        <v>196877</v>
      </c>
      <c r="Y78" s="294">
        <f t="shared" ref="Y78:Y138" si="13">IF(AB78="","",IF(AB78&lt;=YEAR+5,0.075,IF(AND(AB78&gt;YEAR+5,AB78&lt;=YEAR+10),0.15,IF(AND(AB78&gt;YEAR+10,AB78&lt;=YEAR+20),0.2,IF(AB78&gt;YEAR+20,0.25,"")))))</f>
        <v>0.2</v>
      </c>
      <c r="Z78" s="194">
        <f>ROUND((FutureTrunkParks6[[#This Row],[Direct Construction Cost]]+FutureTrunkParks6[[#This Row],[Project Owners Cost (23% Direct Construction Cost)($)]])*FutureTrunkParks6[[#This Row],[Multiplier]]*FutureTrunkParks6[[#This Row],[Construction Contingency Rate %]],0)</f>
        <v>210573</v>
      </c>
      <c r="AA78" s="195">
        <f>ROUND(FutureTrunkParks6[[#This Row],[Direct Construction Cost]]+FutureTrunkParks6[[#This Row],[Project Owners Cost (23% Direct Construction Cost)($)]]+FutureTrunkParks6[[#This Row],[Construction Contingency Cost ($)]],0)</f>
        <v>1263436</v>
      </c>
      <c r="AB78" s="219">
        <v>2034</v>
      </c>
      <c r="AC78" s="196">
        <f t="shared" ref="AC78:AC138" si="14">Landind</f>
        <v>2.0111853187589457E-2</v>
      </c>
      <c r="AD78" s="196">
        <f t="shared" ref="AD78:AD138" si="15">PPI</f>
        <v>1.8204777291069174E-2</v>
      </c>
      <c r="AE78" s="274">
        <f>VLOOKUP(FutureTrunkParks6[[#This Row],[Service Catchment]],'Catchment Demand - Parks'!$C$8:$M$11,11)</f>
        <v>0.20307557840172039</v>
      </c>
      <c r="AF7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1.1077129395578936E-2</v>
      </c>
      <c r="AG78" s="274">
        <f>IF(AND(FutureTrunkParks6[[#This Row],[Spare Capacity (%)]]&gt;30%,FutureTrunkParks6[[#This Row],[Share of the total Cost with the same year of provision %]]&gt;20%),1-FutureTrunkParks6[[#This Row],[Spare Capacity (%)]],1)</f>
        <v>1</v>
      </c>
      <c r="AH78" s="274">
        <f>IF(FutureTrunkParks6[[#This Row],[Terminal Value Analysis]]&lt;0,0,FutureTrunkParks6[[#This Row],[Terminal Value Analysis]])</f>
        <v>1</v>
      </c>
      <c r="AI78" s="198">
        <f t="shared" ref="AI78:AI138" si="16">ROUND(AA78+L78,0)</f>
        <v>3263436</v>
      </c>
      <c r="AJ78" s="200">
        <f t="shared" ref="AJ78:AJ138" si="17">ROUND(AA78*(1+AD78)^(AB78-YEAR)+L78*(1+AC78)^(AB78-YEAR),0)</f>
        <v>4188290</v>
      </c>
      <c r="AK78" s="202">
        <f t="shared" ref="AK78:AK138" si="18">ROUND(AJ78*(1/(1+WACC))^(AB78-YEAR),0)</f>
        <v>1985437</v>
      </c>
      <c r="AL78" s="276">
        <f>ROUND(FutureTrunkParks6[[#This Row],[Net Present Value of Establishment Cost]]*FutureTrunkParks6[[#This Row],[Terminal Value Adjustment (%)]],0)</f>
        <v>1985437</v>
      </c>
      <c r="AM78" s="271" t="str" cm="1">
        <f t="array" ref="AM78">_xlfn.IFS(FutureTrunkParks6[[#This Row],[Hierarchy/Name]]&lt;&gt;"Local","y",AM$12=FutureTrunkParks6[[#This Row],[Service Catchment]], "y", FutureTrunkParks6[[#This Row],[Hierarchy/Name]]="Local", "")</f>
        <v/>
      </c>
      <c r="AN78" s="271" t="str" cm="1">
        <f t="array" ref="AN78">_xlfn.IFS(FutureTrunkParks6[[#This Row],[Hierarchy/Name]]&lt;&gt;"Local","y",AN$12=FutureTrunkParks6[[#This Row],[Service Catchment]], "y", FutureTrunkParks6[[#This Row],[Hierarchy/Name]]="Local", "")</f>
        <v/>
      </c>
      <c r="AO78" s="271" t="str" cm="1">
        <f t="array" ref="AO78">_xlfn.IFS(FutureTrunkParks6[[#This Row],[Hierarchy/Name]]&lt;&gt;"Local","y",AO$12=FutureTrunkParks6[[#This Row],[Service Catchment]], "y", FutureTrunkParks6[[#This Row],[Hierarchy/Name]]="Local", "")</f>
        <v>y</v>
      </c>
      <c r="AP78" s="271" t="str" cm="1">
        <f t="array" ref="AP78">_xlfn.IFS(FutureTrunkParks6[[#This Row],[Hierarchy/Name]]&lt;&gt;"Local","y",AP$12=FutureTrunkParks6[[#This Row],[Service Catchment]], "y", FutureTrunkParks6[[#This Row],[Hierarchy/Name]]="Local", "")</f>
        <v/>
      </c>
      <c r="AQ78" s="64"/>
      <c r="AR78" s="93" t="str">
        <f>IF(FutureTrunkParks6[[#This Row],[Hierarchy/Name]]&lt;&gt;"Local",0.25,IF(AM78="y",1,""))</f>
        <v/>
      </c>
      <c r="AS78" s="93" t="str">
        <f>IF(FutureTrunkParks6[[#This Row],[Hierarchy/Name]]&lt;&gt;"Local",0.25,IF(AN78="y",1,""))</f>
        <v/>
      </c>
      <c r="AT78" s="93">
        <f>IF(FutureTrunkParks6[[#This Row],[Hierarchy/Name]]&lt;&gt;"Local",0.25,IF(AO78="y",1,""))</f>
        <v>1</v>
      </c>
      <c r="AU78" s="93" t="str">
        <f>IF(FutureTrunkParks6[[#This Row],[Hierarchy/Name]]&lt;&gt;"Local",0.25,IF(AP78="y",1,""))</f>
        <v/>
      </c>
      <c r="AV78" s="95">
        <f t="shared" ref="AV78:AV138" si="19">SUM(AR78:AU78)</f>
        <v>1</v>
      </c>
      <c r="AW78" s="64"/>
      <c r="AX78" s="268" t="str">
        <f t="shared" ref="AX78:AX138" si="20">IF(AR78="","",(AR78/$AV78)*$AK78)</f>
        <v/>
      </c>
      <c r="AY78" s="264" t="str">
        <f t="shared" ref="AY78:AY138" si="21">IF(AS78="","",(AS78/$AV78)*$AK78)</f>
        <v/>
      </c>
      <c r="AZ78" s="264">
        <f t="shared" ref="AZ78:AZ138" si="22">IF(AT78="","",(AT78/$AV78)*$AK78)</f>
        <v>1985437</v>
      </c>
      <c r="BA78" s="269" t="str">
        <f t="shared" ref="BA78:BA138" si="23">IF(AU78="","",(AU78/$AV78)*$AK78)</f>
        <v/>
      </c>
      <c r="BB78" s="253">
        <f t="shared" ref="BB78:BB138" si="24">SUM(AX78:BA78)</f>
        <v>1985437</v>
      </c>
    </row>
    <row r="79" spans="1:54">
      <c r="A79" s="50"/>
      <c r="B79" s="210" t="s">
        <v>4972</v>
      </c>
      <c r="C79" s="211" t="s">
        <v>4980</v>
      </c>
      <c r="D79" s="211" t="s">
        <v>111</v>
      </c>
      <c r="E79" s="211" t="s">
        <v>102</v>
      </c>
      <c r="F79" s="211" t="s">
        <v>4942</v>
      </c>
      <c r="G79" s="186" t="str" cm="1">
        <f t="array" ref="G79">_xlfn.IFS(MID(C79,5,1)="U",MID(C79,5,2),LEN(C79)&gt;10,MID(C79,5,3)&amp;"-"&amp;LEFT(D79,1),LEN(C79)&lt;=10,MID(C79,5,2)&amp;"-"&amp;LEFT(D79,1))</f>
        <v>E1-L</v>
      </c>
      <c r="H79" s="187">
        <f>IFERROR(INDEX(LGIP1b_Park_UnitRates[],MATCH(G79,LGIP1b_Park_UnitRates[LGIP Code],0),3),"")</f>
        <v>8000</v>
      </c>
      <c r="I79" s="295">
        <f>IFERROR(MIN(J79/H79,INDEX(LGIP1b_Park_UnitRates[],MATCH(FutureTrunkParks6[[#This Row],[LGIP Code (*)]], LGIP1b_Park_UnitRates[LGIP Code], 0),4)),1)</f>
        <v>1.1499999999999999</v>
      </c>
      <c r="J79" s="215">
        <v>9200</v>
      </c>
      <c r="K79" s="85">
        <f t="shared" ref="K79:K139" si="25">L79/J79</f>
        <v>0</v>
      </c>
      <c r="L79" s="216">
        <v>0</v>
      </c>
      <c r="M79" s="221" t="str">
        <f>_xlfn.XLOOKUP(FutureTrunkParks6[[#This Row],[LGIP Code (*)]],LGIP1b_Parks_UnitRates_Summary[LGIP Code],LGIP1b_Parks_UnitRates_Summary[Stages],,0)</f>
        <v>B&amp;C</v>
      </c>
      <c r="N79" s="221" t="str">
        <f>_xlfn.XLOOKUP(FutureTrunkParks6[[#This Row],[LGIP Code (*)]],LGIP1b_Parks_UnitRates_Summary[LGIP Code],LGIP1b_Parks_UnitRates_Summary[Costing Code],,0)</f>
        <v>E1-L-B&amp;C</v>
      </c>
      <c r="O79" s="221">
        <f>_xlfn.XLOOKUP(FutureTrunkParks6[[#This Row],[Costing Code]],LGIP1b_Parks_UnitRates_Summary[Costing Code],LGIP1b_Parks_UnitRates_Summary[Scaled component],,0)</f>
        <v>50689.811039999993</v>
      </c>
      <c r="P79" s="221">
        <f>FutureTrunkParks6[[#This Row],[Unit Rate (Scale)]]*FutureTrunkParks6[[#This Row],[Scaling factor (*)]]</f>
        <v>58293.282695999987</v>
      </c>
      <c r="Q79" s="221">
        <f>_xlfn.XLOOKUP(FutureTrunkParks6[[#This Row],[Costing Code]],LGIP1b_Parks_UnitRates_Summary[Costing Code],LGIP1b_Parks_UnitRates_Summary[Not scaled component],,0)</f>
        <v>434089.71377963555</v>
      </c>
      <c r="R79" s="223">
        <f>_xlfn.XLOOKUP(FutureTrunkParks6[[#This Row],[Costing Code]],LGIP1b_Parks_UnitRates_Summary[Costing Code],LGIP1b_Parks_UnitRates_Summary[Preliminary Scale],,0)</f>
        <v>0.23125000000000001</v>
      </c>
      <c r="S79" s="221">
        <f>((FutureTrunkParks6[[#This Row],[Costs with Scaling Factor Applied]]+FutureTrunkParks6[[#This Row],[Unit Rate (No Scale)]])*FutureTrunkParks6[[#This Row],[Preliminary Scale %]])</f>
        <v>113863.56793499073</v>
      </c>
      <c r="T79" s="221">
        <f>_xlfn.XLOOKUP(FutureTrunkParks6[[#This Row],[Costing Code]],LGIP1b_Parks_UnitRates_Summary[Costing Code],LGIP1b_Parks_UnitRates_Summary[Preliminary No Scale],,0)</f>
        <v>3750</v>
      </c>
      <c r="U7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609997</v>
      </c>
      <c r="V79" s="211">
        <v>2021</v>
      </c>
      <c r="W79" s="211">
        <v>1</v>
      </c>
      <c r="X79" s="221">
        <f>ROUND(FutureTrunkParks6[[#This Row],[Direct Construction Cost]]*23%,0)</f>
        <v>140299</v>
      </c>
      <c r="Y79" s="294">
        <f t="shared" si="13"/>
        <v>0.15</v>
      </c>
      <c r="Z79" s="194">
        <f>ROUND((FutureTrunkParks6[[#This Row],[Direct Construction Cost]]+FutureTrunkParks6[[#This Row],[Project Owners Cost (23% Direct Construction Cost)($)]])*FutureTrunkParks6[[#This Row],[Multiplier]]*FutureTrunkParks6[[#This Row],[Construction Contingency Rate %]],0)</f>
        <v>112544</v>
      </c>
      <c r="AA79" s="195">
        <f>ROUND(FutureTrunkParks6[[#This Row],[Direct Construction Cost]]+FutureTrunkParks6[[#This Row],[Project Owners Cost (23% Direct Construction Cost)($)]]+FutureTrunkParks6[[#This Row],[Construction Contingency Cost ($)]],0)</f>
        <v>862840</v>
      </c>
      <c r="AB79" s="219">
        <v>2029</v>
      </c>
      <c r="AC79" s="196">
        <f t="shared" si="14"/>
        <v>2.0111853187589457E-2</v>
      </c>
      <c r="AD79" s="196">
        <f t="shared" si="15"/>
        <v>1.8204777291069174E-2</v>
      </c>
      <c r="AE79" s="274">
        <f>VLOOKUP(FutureTrunkParks6[[#This Row],[Service Catchment]],'Catchment Demand - Parks'!$C$8:$M$11,11)</f>
        <v>0.20307557840172039</v>
      </c>
      <c r="AF7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9.3936829670320642E-3</v>
      </c>
      <c r="AG79" s="274">
        <f>IF(AND(FutureTrunkParks6[[#This Row],[Spare Capacity (%)]]&gt;30%,FutureTrunkParks6[[#This Row],[Share of the total Cost with the same year of provision %]]&gt;20%),1-FutureTrunkParks6[[#This Row],[Spare Capacity (%)]],1)</f>
        <v>1</v>
      </c>
      <c r="AH79" s="274">
        <f>IF(FutureTrunkParks6[[#This Row],[Terminal Value Analysis]]&lt;0,0,FutureTrunkParks6[[#This Row],[Terminal Value Analysis]])</f>
        <v>1</v>
      </c>
      <c r="AI79" s="198">
        <f t="shared" si="16"/>
        <v>862840</v>
      </c>
      <c r="AJ79" s="200">
        <f t="shared" si="17"/>
        <v>996808</v>
      </c>
      <c r="AK79" s="202">
        <f t="shared" si="18"/>
        <v>629674</v>
      </c>
      <c r="AL79" s="276">
        <f>ROUND(FutureTrunkParks6[[#This Row],[Net Present Value of Establishment Cost]]*FutureTrunkParks6[[#This Row],[Terminal Value Adjustment (%)]],0)</f>
        <v>629674</v>
      </c>
      <c r="AM79" s="271" t="str" cm="1">
        <f t="array" ref="AM79">_xlfn.IFS(FutureTrunkParks6[[#This Row],[Hierarchy/Name]]&lt;&gt;"Local","y",AM$12=FutureTrunkParks6[[#This Row],[Service Catchment]], "y", FutureTrunkParks6[[#This Row],[Hierarchy/Name]]="Local", "")</f>
        <v/>
      </c>
      <c r="AN79" s="271" t="str" cm="1">
        <f t="array" ref="AN79">_xlfn.IFS(FutureTrunkParks6[[#This Row],[Hierarchy/Name]]&lt;&gt;"Local","y",AN$12=FutureTrunkParks6[[#This Row],[Service Catchment]], "y", FutureTrunkParks6[[#This Row],[Hierarchy/Name]]="Local", "")</f>
        <v/>
      </c>
      <c r="AO79" s="271" t="str" cm="1">
        <f t="array" ref="AO79">_xlfn.IFS(FutureTrunkParks6[[#This Row],[Hierarchy/Name]]&lt;&gt;"Local","y",AO$12=FutureTrunkParks6[[#This Row],[Service Catchment]], "y", FutureTrunkParks6[[#This Row],[Hierarchy/Name]]="Local", "")</f>
        <v>y</v>
      </c>
      <c r="AP79" s="271" t="str" cm="1">
        <f t="array" ref="AP79">_xlfn.IFS(FutureTrunkParks6[[#This Row],[Hierarchy/Name]]&lt;&gt;"Local","y",AP$12=FutureTrunkParks6[[#This Row],[Service Catchment]], "y", FutureTrunkParks6[[#This Row],[Hierarchy/Name]]="Local", "")</f>
        <v/>
      </c>
      <c r="AQ79" s="64"/>
      <c r="AR79" s="93" t="str">
        <f>IF(FutureTrunkParks6[[#This Row],[Hierarchy/Name]]&lt;&gt;"Local",0.25,IF(AM79="y",1,""))</f>
        <v/>
      </c>
      <c r="AS79" s="93" t="str">
        <f>IF(FutureTrunkParks6[[#This Row],[Hierarchy/Name]]&lt;&gt;"Local",0.25,IF(AN79="y",1,""))</f>
        <v/>
      </c>
      <c r="AT79" s="93">
        <f>IF(FutureTrunkParks6[[#This Row],[Hierarchy/Name]]&lt;&gt;"Local",0.25,IF(AO79="y",1,""))</f>
        <v>1</v>
      </c>
      <c r="AU79" s="93" t="str">
        <f>IF(FutureTrunkParks6[[#This Row],[Hierarchy/Name]]&lt;&gt;"Local",0.25,IF(AP79="y",1,""))</f>
        <v/>
      </c>
      <c r="AV79" s="95">
        <f t="shared" si="19"/>
        <v>1</v>
      </c>
      <c r="AW79" s="64"/>
      <c r="AX79" s="268" t="str">
        <f t="shared" si="20"/>
        <v/>
      </c>
      <c r="AY79" s="264" t="str">
        <f t="shared" si="21"/>
        <v/>
      </c>
      <c r="AZ79" s="264">
        <f t="shared" si="22"/>
        <v>629674</v>
      </c>
      <c r="BA79" s="269" t="str">
        <f t="shared" si="23"/>
        <v/>
      </c>
      <c r="BB79" s="253">
        <f t="shared" si="24"/>
        <v>629674</v>
      </c>
    </row>
    <row r="80" spans="1:54">
      <c r="A80" s="50"/>
      <c r="B80" s="210" t="s">
        <v>4972</v>
      </c>
      <c r="C80" s="211" t="s">
        <v>4981</v>
      </c>
      <c r="D80" s="211" t="s">
        <v>106</v>
      </c>
      <c r="E80" s="211" t="s">
        <v>102</v>
      </c>
      <c r="F80" s="211" t="s">
        <v>4889</v>
      </c>
      <c r="G80" s="186" t="str" cm="1">
        <f t="array" ref="G80">_xlfn.IFS(MID(C80,5,1)="U",MID(C80,5,2),LEN(C80)&gt;10,MID(C80,5,3)&amp;"-"&amp;LEFT(D80,1),LEN(C80)&lt;=10,MID(C80,5,2)&amp;"-"&amp;LEFT(D80,1))</f>
        <v>E12-D</v>
      </c>
      <c r="H80" s="187">
        <f>IFERROR(INDEX(LGIP1b_Park_UnitRates[],MATCH(G80,LGIP1b_Park_UnitRates[LGIP Code],0),3),"")</f>
        <v>30000</v>
      </c>
      <c r="I80" s="295">
        <f>IFERROR(MIN(J80/H80,INDEX(LGIP1b_Park_UnitRates[],MATCH(FutureTrunkParks6[[#This Row],[LGIP Code (*)]], LGIP1b_Park_UnitRates[LGIP Code], 0),4)),1)</f>
        <v>2</v>
      </c>
      <c r="J80" s="215">
        <v>61400</v>
      </c>
      <c r="K80" s="85">
        <f t="shared" si="25"/>
        <v>0</v>
      </c>
      <c r="L80" s="216">
        <v>0</v>
      </c>
      <c r="M80" s="221" t="str">
        <f>_xlfn.XLOOKUP(FutureTrunkParks6[[#This Row],[LGIP Code (*)]],LGIP1b_Parks_UnitRates_Summary[LGIP Code],LGIP1b_Parks_UnitRates_Summary[Stages],,0)</f>
        <v>B&amp;C</v>
      </c>
      <c r="N80" s="221" t="str">
        <f>_xlfn.XLOOKUP(FutureTrunkParks6[[#This Row],[LGIP Code (*)]],LGIP1b_Parks_UnitRates_Summary[LGIP Code],LGIP1b_Parks_UnitRates_Summary[Costing Code],,0)</f>
        <v>E12-D-B&amp;C</v>
      </c>
      <c r="O80" s="221">
        <f>_xlfn.XLOOKUP(FutureTrunkParks6[[#This Row],[Costing Code]],LGIP1b_Parks_UnitRates_Summary[Costing Code],LGIP1b_Parks_UnitRates_Summary[Scaled component],,0)</f>
        <v>426148.28061473684</v>
      </c>
      <c r="P80" s="221">
        <f>FutureTrunkParks6[[#This Row],[Unit Rate (Scale)]]*FutureTrunkParks6[[#This Row],[Scaling factor (*)]]</f>
        <v>852296.56122947368</v>
      </c>
      <c r="Q80" s="221">
        <f>_xlfn.XLOOKUP(FutureTrunkParks6[[#This Row],[Costing Code]],LGIP1b_Parks_UnitRates_Summary[Costing Code],LGIP1b_Parks_UnitRates_Summary[Not scaled component],,0)</f>
        <v>729086.20583200001</v>
      </c>
      <c r="R80" s="223">
        <f>_xlfn.XLOOKUP(FutureTrunkParks6[[#This Row],[Costing Code]],LGIP1b_Parks_UnitRates_Summary[Costing Code],LGIP1b_Parks_UnitRates_Summary[Preliminary Scale],,0)</f>
        <v>0.23125000000000001</v>
      </c>
      <c r="S80" s="221">
        <f>((FutureTrunkParks6[[#This Row],[Costs with Scaling Factor Applied]]+FutureTrunkParks6[[#This Row],[Unit Rate (No Scale)]])*FutureTrunkParks6[[#This Row],[Preliminary Scale %]])</f>
        <v>365694.76488296583</v>
      </c>
      <c r="T80" s="221">
        <f>_xlfn.XLOOKUP(FutureTrunkParks6[[#This Row],[Costing Code]],LGIP1b_Parks_UnitRates_Summary[Costing Code],LGIP1b_Parks_UnitRates_Summary[Preliminary No Scale],,0)</f>
        <v>7500</v>
      </c>
      <c r="U8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1954578</v>
      </c>
      <c r="V80" s="211">
        <v>2021</v>
      </c>
      <c r="W80" s="211">
        <v>1</v>
      </c>
      <c r="X80" s="221">
        <f>ROUND(FutureTrunkParks6[[#This Row],[Direct Construction Cost]]*23%,0)</f>
        <v>449553</v>
      </c>
      <c r="Y80" s="294">
        <f t="shared" si="13"/>
        <v>0.2</v>
      </c>
      <c r="Z80" s="194">
        <f>ROUND((FutureTrunkParks6[[#This Row],[Direct Construction Cost]]+FutureTrunkParks6[[#This Row],[Project Owners Cost (23% Direct Construction Cost)($)]])*FutureTrunkParks6[[#This Row],[Multiplier]]*FutureTrunkParks6[[#This Row],[Construction Contingency Rate %]],0)</f>
        <v>480826</v>
      </c>
      <c r="AA80" s="195">
        <f>ROUND(FutureTrunkParks6[[#This Row],[Direct Construction Cost]]+FutureTrunkParks6[[#This Row],[Project Owners Cost (23% Direct Construction Cost)($)]]+FutureTrunkParks6[[#This Row],[Construction Contingency Cost ($)]],0)</f>
        <v>2884957</v>
      </c>
      <c r="AB80" s="219">
        <v>2034</v>
      </c>
      <c r="AC80" s="196">
        <f t="shared" si="14"/>
        <v>2.0111853187589457E-2</v>
      </c>
      <c r="AD80" s="196">
        <f t="shared" si="15"/>
        <v>1.8204777291069174E-2</v>
      </c>
      <c r="AE80" s="274">
        <f>VLOOKUP(FutureTrunkParks6[[#This Row],[Service Catchment]],'Catchment Demand - Parks'!$C$8:$M$11,11)</f>
        <v>0.20307557840172039</v>
      </c>
      <c r="AF8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2.5293756066536985E-2</v>
      </c>
      <c r="AG80" s="274">
        <f>IF(AND(FutureTrunkParks6[[#This Row],[Spare Capacity (%)]]&gt;30%,FutureTrunkParks6[[#This Row],[Share of the total Cost with the same year of provision %]]&gt;20%),1-FutureTrunkParks6[[#This Row],[Spare Capacity (%)]],1)</f>
        <v>1</v>
      </c>
      <c r="AH80" s="274">
        <f>IF(FutureTrunkParks6[[#This Row],[Terminal Value Analysis]]&lt;0,0,FutureTrunkParks6[[#This Row],[Terminal Value Analysis]])</f>
        <v>1</v>
      </c>
      <c r="AI80" s="198">
        <f t="shared" si="16"/>
        <v>2884957</v>
      </c>
      <c r="AJ80" s="200">
        <f t="shared" si="17"/>
        <v>3647506</v>
      </c>
      <c r="AK80" s="202">
        <f t="shared" si="18"/>
        <v>1729081</v>
      </c>
      <c r="AL80" s="276">
        <f>ROUND(FutureTrunkParks6[[#This Row],[Net Present Value of Establishment Cost]]*FutureTrunkParks6[[#This Row],[Terminal Value Adjustment (%)]],0)</f>
        <v>1729081</v>
      </c>
      <c r="AM80" s="271" t="str" cm="1">
        <f t="array" ref="AM80">_xlfn.IFS(FutureTrunkParks6[[#This Row],[Hierarchy/Name]]&lt;&gt;"Local","y",AM$12=FutureTrunkParks6[[#This Row],[Service Catchment]], "y", FutureTrunkParks6[[#This Row],[Hierarchy/Name]]="Local", "")</f>
        <v>y</v>
      </c>
      <c r="AN80" s="271" t="str" cm="1">
        <f t="array" ref="AN80">_xlfn.IFS(FutureTrunkParks6[[#This Row],[Hierarchy/Name]]&lt;&gt;"Local","y",AN$12=FutureTrunkParks6[[#This Row],[Service Catchment]], "y", FutureTrunkParks6[[#This Row],[Hierarchy/Name]]="Local", "")</f>
        <v>y</v>
      </c>
      <c r="AO80" s="271" t="str" cm="1">
        <f t="array" ref="AO80">_xlfn.IFS(FutureTrunkParks6[[#This Row],[Hierarchy/Name]]&lt;&gt;"Local","y",AO$12=FutureTrunkParks6[[#This Row],[Service Catchment]], "y", FutureTrunkParks6[[#This Row],[Hierarchy/Name]]="Local", "")</f>
        <v>y</v>
      </c>
      <c r="AP80" s="271" t="str" cm="1">
        <f t="array" ref="AP80">_xlfn.IFS(FutureTrunkParks6[[#This Row],[Hierarchy/Name]]&lt;&gt;"Local","y",AP$12=FutureTrunkParks6[[#This Row],[Service Catchment]], "y", FutureTrunkParks6[[#This Row],[Hierarchy/Name]]="Local", "")</f>
        <v>y</v>
      </c>
      <c r="AQ80" s="64"/>
      <c r="AR80" s="93">
        <f>IF(FutureTrunkParks6[[#This Row],[Hierarchy/Name]]&lt;&gt;"Local",0.25,IF(AM80="y",1,""))</f>
        <v>0.25</v>
      </c>
      <c r="AS80" s="93">
        <f>IF(FutureTrunkParks6[[#This Row],[Hierarchy/Name]]&lt;&gt;"Local",0.25,IF(AN80="y",1,""))</f>
        <v>0.25</v>
      </c>
      <c r="AT80" s="93">
        <f>IF(FutureTrunkParks6[[#This Row],[Hierarchy/Name]]&lt;&gt;"Local",0.25,IF(AO80="y",1,""))</f>
        <v>0.25</v>
      </c>
      <c r="AU80" s="93">
        <f>IF(FutureTrunkParks6[[#This Row],[Hierarchy/Name]]&lt;&gt;"Local",0.25,IF(AP80="y",1,""))</f>
        <v>0.25</v>
      </c>
      <c r="AV80" s="95">
        <f t="shared" si="19"/>
        <v>1</v>
      </c>
      <c r="AW80" s="64"/>
      <c r="AX80" s="268">
        <f t="shared" si="20"/>
        <v>432270.25</v>
      </c>
      <c r="AY80" s="264">
        <f t="shared" si="21"/>
        <v>432270.25</v>
      </c>
      <c r="AZ80" s="264">
        <f t="shared" si="22"/>
        <v>432270.25</v>
      </c>
      <c r="BA80" s="269">
        <f t="shared" si="23"/>
        <v>432270.25</v>
      </c>
      <c r="BB80" s="253">
        <f t="shared" si="24"/>
        <v>1729081</v>
      </c>
    </row>
    <row r="81" spans="1:54">
      <c r="A81" s="50"/>
      <c r="B81" s="210" t="s">
        <v>4978</v>
      </c>
      <c r="C81" s="211" t="s">
        <v>4982</v>
      </c>
      <c r="D81" s="211" t="s">
        <v>106</v>
      </c>
      <c r="E81" s="211" t="s">
        <v>102</v>
      </c>
      <c r="F81" s="211" t="s">
        <v>4966</v>
      </c>
      <c r="G81" s="186" t="str" cm="1">
        <f t="array" ref="G81">_xlfn.IFS(MID(C81,5,1)="U",MID(C81,5,2),LEN(C81)&gt;10,MID(C81,5,3)&amp;"-"&amp;LEFT(D81,1),LEN(C81)&lt;=10,MID(C81,5,2)&amp;"-"&amp;LEFT(D81,1))</f>
        <v>E2-D</v>
      </c>
      <c r="H81" s="187">
        <f>IFERROR(INDEX(LGIP1b_Park_UnitRates[],MATCH(G81,LGIP1b_Park_UnitRates[LGIP Code],0),3),"")</f>
        <v>30000</v>
      </c>
      <c r="I81" s="295">
        <f>IFERROR(MIN(J81/H81,INDEX(LGIP1b_Park_UnitRates[],MATCH(FutureTrunkParks6[[#This Row],[LGIP Code (*)]], LGIP1b_Park_UnitRates[LGIP Code], 0),4)),1)</f>
        <v>1.4</v>
      </c>
      <c r="J81" s="215">
        <v>64000</v>
      </c>
      <c r="K81" s="85">
        <f t="shared" si="25"/>
        <v>0</v>
      </c>
      <c r="L81" s="216">
        <v>0</v>
      </c>
      <c r="M81" s="221" t="str">
        <f>_xlfn.XLOOKUP(FutureTrunkParks6[[#This Row],[LGIP Code (*)]],LGIP1b_Parks_UnitRates_Summary[LGIP Code],LGIP1b_Parks_UnitRates_Summary[Stages],,0)</f>
        <v>B&amp;C</v>
      </c>
      <c r="N81" s="221" t="str">
        <f>_xlfn.XLOOKUP(FutureTrunkParks6[[#This Row],[LGIP Code (*)]],LGIP1b_Parks_UnitRates_Summary[LGIP Code],LGIP1b_Parks_UnitRates_Summary[Costing Code],,0)</f>
        <v>E2-D-B&amp;C</v>
      </c>
      <c r="O81" s="221">
        <f>_xlfn.XLOOKUP(FutureTrunkParks6[[#This Row],[Costing Code]],LGIP1b_Parks_UnitRates_Summary[Costing Code],LGIP1b_Parks_UnitRates_Summary[Scaled component],,0)</f>
        <v>908750.50522903237</v>
      </c>
      <c r="P81" s="221">
        <f>FutureTrunkParks6[[#This Row],[Unit Rate (Scale)]]*FutureTrunkParks6[[#This Row],[Scaling factor (*)]]</f>
        <v>1272250.7073206452</v>
      </c>
      <c r="Q81" s="221">
        <f>_xlfn.XLOOKUP(FutureTrunkParks6[[#This Row],[Costing Code]],LGIP1b_Parks_UnitRates_Summary[Costing Code],LGIP1b_Parks_UnitRates_Summary[Not scaled component],,0)</f>
        <v>6900188.3885097774</v>
      </c>
      <c r="R81" s="223">
        <f>_xlfn.XLOOKUP(FutureTrunkParks6[[#This Row],[Costing Code]],LGIP1b_Parks_UnitRates_Summary[Costing Code],LGIP1b_Parks_UnitRates_Summary[Preliminary Scale],,0)</f>
        <v>0.23125000000000001</v>
      </c>
      <c r="S81" s="221">
        <f>((FutureTrunkParks6[[#This Row],[Costs with Scaling Factor Applied]]+FutureTrunkParks6[[#This Row],[Unit Rate (No Scale)]])*FutureTrunkParks6[[#This Row],[Preliminary Scale %]])</f>
        <v>1889876.5409107853</v>
      </c>
      <c r="T81" s="221">
        <f>_xlfn.XLOOKUP(FutureTrunkParks6[[#This Row],[Costing Code]],LGIP1b_Parks_UnitRates_Summary[Costing Code],LGIP1b_Parks_UnitRates_Summary[Preliminary No Scale],,0)</f>
        <v>7500</v>
      </c>
      <c r="U8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10069816</v>
      </c>
      <c r="V81" s="211">
        <v>2021</v>
      </c>
      <c r="W81" s="211">
        <v>1</v>
      </c>
      <c r="X81" s="221">
        <f>ROUND(FutureTrunkParks6[[#This Row],[Direct Construction Cost]]*23%,0)</f>
        <v>2316058</v>
      </c>
      <c r="Y81" s="294">
        <f t="shared" si="13"/>
        <v>7.4999999999999997E-2</v>
      </c>
      <c r="Z81" s="194">
        <f>ROUND((FutureTrunkParks6[[#This Row],[Direct Construction Cost]]+FutureTrunkParks6[[#This Row],[Project Owners Cost (23% Direct Construction Cost)($)]])*FutureTrunkParks6[[#This Row],[Multiplier]]*FutureTrunkParks6[[#This Row],[Construction Contingency Rate %]],0)</f>
        <v>928941</v>
      </c>
      <c r="AA81" s="195">
        <f>ROUND(FutureTrunkParks6[[#This Row],[Direct Construction Cost]]+FutureTrunkParks6[[#This Row],[Project Owners Cost (23% Direct Construction Cost)($)]]+FutureTrunkParks6[[#This Row],[Construction Contingency Cost ($)]],0)</f>
        <v>13314815</v>
      </c>
      <c r="AB81" s="219">
        <v>2024</v>
      </c>
      <c r="AC81" s="196">
        <f t="shared" si="14"/>
        <v>2.0111853187589457E-2</v>
      </c>
      <c r="AD81" s="196">
        <f t="shared" si="15"/>
        <v>1.8204777291069174E-2</v>
      </c>
      <c r="AE81" s="274">
        <f>VLOOKUP(FutureTrunkParks6[[#This Row],[Service Catchment]],'Catchment Demand - Parks'!$C$8:$M$11,11)</f>
        <v>0.20307557840172039</v>
      </c>
      <c r="AF8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81" s="274">
        <f>IF(AND(FutureTrunkParks6[[#This Row],[Spare Capacity (%)]]&gt;30%,FutureTrunkParks6[[#This Row],[Share of the total Cost with the same year of provision %]]&gt;20%),1-FutureTrunkParks6[[#This Row],[Spare Capacity (%)]],1)</f>
        <v>1</v>
      </c>
      <c r="AH81" s="274">
        <f>IF(FutureTrunkParks6[[#This Row],[Terminal Value Analysis]]&lt;0,0,FutureTrunkParks6[[#This Row],[Terminal Value Analysis]])</f>
        <v>1</v>
      </c>
      <c r="AI81" s="198">
        <f t="shared" si="16"/>
        <v>13314815</v>
      </c>
      <c r="AJ81" s="200">
        <f t="shared" si="17"/>
        <v>14055313</v>
      </c>
      <c r="AK81" s="202">
        <f t="shared" si="18"/>
        <v>11831222</v>
      </c>
      <c r="AL81" s="276">
        <f>ROUND(FutureTrunkParks6[[#This Row],[Net Present Value of Establishment Cost]]*FutureTrunkParks6[[#This Row],[Terminal Value Adjustment (%)]],0)</f>
        <v>11831222</v>
      </c>
      <c r="AM81" s="271" t="str" cm="1">
        <f t="array" ref="AM81">_xlfn.IFS(FutureTrunkParks6[[#This Row],[Hierarchy/Name]]&lt;&gt;"Local","y",AM$12=FutureTrunkParks6[[#This Row],[Service Catchment]], "y", FutureTrunkParks6[[#This Row],[Hierarchy/Name]]="Local", "")</f>
        <v>y</v>
      </c>
      <c r="AN81" s="271" t="str" cm="1">
        <f t="array" ref="AN81">_xlfn.IFS(FutureTrunkParks6[[#This Row],[Hierarchy/Name]]&lt;&gt;"Local","y",AN$12=FutureTrunkParks6[[#This Row],[Service Catchment]], "y", FutureTrunkParks6[[#This Row],[Hierarchy/Name]]="Local", "")</f>
        <v>y</v>
      </c>
      <c r="AO81" s="271" t="str" cm="1">
        <f t="array" ref="AO81">_xlfn.IFS(FutureTrunkParks6[[#This Row],[Hierarchy/Name]]&lt;&gt;"Local","y",AO$12=FutureTrunkParks6[[#This Row],[Service Catchment]], "y", FutureTrunkParks6[[#This Row],[Hierarchy/Name]]="Local", "")</f>
        <v>y</v>
      </c>
      <c r="AP81" s="271" t="str" cm="1">
        <f t="array" ref="AP81">_xlfn.IFS(FutureTrunkParks6[[#This Row],[Hierarchy/Name]]&lt;&gt;"Local","y",AP$12=FutureTrunkParks6[[#This Row],[Service Catchment]], "y", FutureTrunkParks6[[#This Row],[Hierarchy/Name]]="Local", "")</f>
        <v>y</v>
      </c>
      <c r="AQ81" s="64"/>
      <c r="AR81" s="93">
        <f>IF(FutureTrunkParks6[[#This Row],[Hierarchy/Name]]&lt;&gt;"Local",0.25,IF(AM81="y",1,""))</f>
        <v>0.25</v>
      </c>
      <c r="AS81" s="93">
        <f>IF(FutureTrunkParks6[[#This Row],[Hierarchy/Name]]&lt;&gt;"Local",0.25,IF(AN81="y",1,""))</f>
        <v>0.25</v>
      </c>
      <c r="AT81" s="93">
        <f>IF(FutureTrunkParks6[[#This Row],[Hierarchy/Name]]&lt;&gt;"Local",0.25,IF(AO81="y",1,""))</f>
        <v>0.25</v>
      </c>
      <c r="AU81" s="93">
        <f>IF(FutureTrunkParks6[[#This Row],[Hierarchy/Name]]&lt;&gt;"Local",0.25,IF(AP81="y",1,""))</f>
        <v>0.25</v>
      </c>
      <c r="AV81" s="95">
        <f t="shared" si="19"/>
        <v>1</v>
      </c>
      <c r="AW81" s="64"/>
      <c r="AX81" s="268">
        <f t="shared" si="20"/>
        <v>2957805.5</v>
      </c>
      <c r="AY81" s="264">
        <f t="shared" si="21"/>
        <v>2957805.5</v>
      </c>
      <c r="AZ81" s="264">
        <f t="shared" si="22"/>
        <v>2957805.5</v>
      </c>
      <c r="BA81" s="269">
        <f t="shared" si="23"/>
        <v>2957805.5</v>
      </c>
      <c r="BB81" s="253">
        <f t="shared" si="24"/>
        <v>11831222</v>
      </c>
    </row>
    <row r="82" spans="1:54">
      <c r="A82" s="50"/>
      <c r="B82" s="210" t="s">
        <v>4959</v>
      </c>
      <c r="C82" s="211" t="s">
        <v>4983</v>
      </c>
      <c r="D82" s="211" t="s">
        <v>106</v>
      </c>
      <c r="E82" s="211" t="s">
        <v>107</v>
      </c>
      <c r="F82" s="211" t="s">
        <v>4878</v>
      </c>
      <c r="G82" s="186" t="str" cm="1">
        <f t="array" ref="G82">_xlfn.IFS(MID(C82,5,1)="U",MID(C82,5,2),LEN(C82)&gt;10,MID(C82,5,3)&amp;"-"&amp;LEFT(D82,1),LEN(C82)&lt;=10,MID(C82,5,2)&amp;"-"&amp;LEFT(D82,1))</f>
        <v>U3</v>
      </c>
      <c r="H82" s="187">
        <f>IFERROR(INDEX(LGIP1b_Park_UnitRates[],MATCH(G82,LGIP1b_Park_UnitRates[LGIP Code],0),3),"")</f>
        <v>0</v>
      </c>
      <c r="I82" s="295">
        <f>IFERROR(MIN(J82/H82,INDEX(LGIP1b_Park_UnitRates[],MATCH(FutureTrunkParks6[[#This Row],[LGIP Code (*)]], LGIP1b_Park_UnitRates[LGIP Code], 0),4)),1)</f>
        <v>1</v>
      </c>
      <c r="J82" s="215">
        <v>16400</v>
      </c>
      <c r="K82" s="85">
        <f t="shared" si="25"/>
        <v>0</v>
      </c>
      <c r="L82" s="216">
        <v>0</v>
      </c>
      <c r="M82" s="221" t="str">
        <f>_xlfn.XLOOKUP(FutureTrunkParks6[[#This Row],[LGIP Code (*)]],LGIP1b_Parks_UnitRates_Summary[LGIP Code],LGIP1b_Parks_UnitRates_Summary[Stages],,0)</f>
        <v>U</v>
      </c>
      <c r="N82" s="221" t="str">
        <f>_xlfn.XLOOKUP(FutureTrunkParks6[[#This Row],[LGIP Code (*)]],LGIP1b_Parks_UnitRates_Summary[LGIP Code],LGIP1b_Parks_UnitRates_Summary[Costing Code],,0)</f>
        <v>U3-U</v>
      </c>
      <c r="O82" s="221">
        <f>_xlfn.XLOOKUP(FutureTrunkParks6[[#This Row],[Costing Code]],LGIP1b_Parks_UnitRates_Summary[Costing Code],LGIP1b_Parks_UnitRates_Summary[Scaled component],,0)</f>
        <v>0</v>
      </c>
      <c r="P82" s="221">
        <f>FutureTrunkParks6[[#This Row],[Unit Rate (Scale)]]*FutureTrunkParks6[[#This Row],[Scaling factor (*)]]</f>
        <v>0</v>
      </c>
      <c r="Q82" s="221">
        <f>_xlfn.XLOOKUP(FutureTrunkParks6[[#This Row],[Costing Code]],LGIP1b_Parks_UnitRates_Summary[Costing Code],LGIP1b_Parks_UnitRates_Summary[Not scaled component],,0)</f>
        <v>0</v>
      </c>
      <c r="R82" s="223">
        <f>_xlfn.XLOOKUP(FutureTrunkParks6[[#This Row],[Costing Code]],LGIP1b_Parks_UnitRates_Summary[Costing Code],LGIP1b_Parks_UnitRates_Summary[Preliminary Scale],,0)</f>
        <v>0</v>
      </c>
      <c r="S82" s="221">
        <f>((FutureTrunkParks6[[#This Row],[Costs with Scaling Factor Applied]]+FutureTrunkParks6[[#This Row],[Unit Rate (No Scale)]])*FutureTrunkParks6[[#This Row],[Preliminary Scale %]])</f>
        <v>0</v>
      </c>
      <c r="T82" s="221">
        <f>_xlfn.XLOOKUP(FutureTrunkParks6[[#This Row],[Costing Code]],LGIP1b_Parks_UnitRates_Summary[Costing Code],LGIP1b_Parks_UnitRates_Summary[Preliminary No Scale],,0)</f>
        <v>0</v>
      </c>
      <c r="U8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82" s="211">
        <v>2021</v>
      </c>
      <c r="W82" s="211">
        <v>1</v>
      </c>
      <c r="X82" s="221">
        <f>ROUND(FutureTrunkParks6[[#This Row],[Direct Construction Cost]]*23%,0)</f>
        <v>230000</v>
      </c>
      <c r="Y82" s="294">
        <f t="shared" si="13"/>
        <v>0.15</v>
      </c>
      <c r="Z82" s="194">
        <f>ROUND((FutureTrunkParks6[[#This Row],[Direct Construction Cost]]+FutureTrunkParks6[[#This Row],[Project Owners Cost (23% Direct Construction Cost)($)]])*FutureTrunkParks6[[#This Row],[Multiplier]]*FutureTrunkParks6[[#This Row],[Construction Contingency Rate %]],0)</f>
        <v>184500</v>
      </c>
      <c r="AA82" s="195">
        <f>ROUND(FutureTrunkParks6[[#This Row],[Direct Construction Cost]]+FutureTrunkParks6[[#This Row],[Project Owners Cost (23% Direct Construction Cost)($)]]+FutureTrunkParks6[[#This Row],[Construction Contingency Cost ($)]],0)</f>
        <v>1414500</v>
      </c>
      <c r="AB82" s="219">
        <v>2029</v>
      </c>
      <c r="AC82" s="196">
        <f t="shared" si="14"/>
        <v>2.0111853187589457E-2</v>
      </c>
      <c r="AD82" s="196">
        <f t="shared" si="15"/>
        <v>1.8204777291069174E-2</v>
      </c>
      <c r="AE82" s="274">
        <f>VLOOKUP(FutureTrunkParks6[[#This Row],[Service Catchment]],'Catchment Demand - Parks'!$C$8:$M$11,11)</f>
        <v>0.23553359173481525</v>
      </c>
      <c r="AF8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1.4634822382970179E-2</v>
      </c>
      <c r="AG82" s="274">
        <f>IF(AND(FutureTrunkParks6[[#This Row],[Spare Capacity (%)]]&gt;30%,FutureTrunkParks6[[#This Row],[Share of the total Cost with the same year of provision %]]&gt;20%),1-FutureTrunkParks6[[#This Row],[Spare Capacity (%)]],1)</f>
        <v>1</v>
      </c>
      <c r="AH82" s="274">
        <f>IF(FutureTrunkParks6[[#This Row],[Terminal Value Analysis]]&lt;0,0,FutureTrunkParks6[[#This Row],[Terminal Value Analysis]])</f>
        <v>1</v>
      </c>
      <c r="AI82" s="198">
        <f t="shared" si="16"/>
        <v>1414500</v>
      </c>
      <c r="AJ82" s="200">
        <f t="shared" si="17"/>
        <v>1634120</v>
      </c>
      <c r="AK82" s="202">
        <f t="shared" si="18"/>
        <v>1032258</v>
      </c>
      <c r="AL82" s="276">
        <f>ROUND(FutureTrunkParks6[[#This Row],[Net Present Value of Establishment Cost]]*FutureTrunkParks6[[#This Row],[Terminal Value Adjustment (%)]],0)</f>
        <v>1032258</v>
      </c>
      <c r="AM82" s="271" t="str" cm="1">
        <f t="array" ref="AM82">_xlfn.IFS(FutureTrunkParks6[[#This Row],[Hierarchy/Name]]&lt;&gt;"Local","y",AM$12=FutureTrunkParks6[[#This Row],[Service Catchment]], "y", FutureTrunkParks6[[#This Row],[Hierarchy/Name]]="Local", "")</f>
        <v>y</v>
      </c>
      <c r="AN82" s="271" t="str" cm="1">
        <f t="array" ref="AN82">_xlfn.IFS(FutureTrunkParks6[[#This Row],[Hierarchy/Name]]&lt;&gt;"Local","y",AN$12=FutureTrunkParks6[[#This Row],[Service Catchment]], "y", FutureTrunkParks6[[#This Row],[Hierarchy/Name]]="Local", "")</f>
        <v>y</v>
      </c>
      <c r="AO82" s="271" t="str" cm="1">
        <f t="array" ref="AO82">_xlfn.IFS(FutureTrunkParks6[[#This Row],[Hierarchy/Name]]&lt;&gt;"Local","y",AO$12=FutureTrunkParks6[[#This Row],[Service Catchment]], "y", FutureTrunkParks6[[#This Row],[Hierarchy/Name]]="Local", "")</f>
        <v>y</v>
      </c>
      <c r="AP82" s="271" t="str" cm="1">
        <f t="array" ref="AP82">_xlfn.IFS(FutureTrunkParks6[[#This Row],[Hierarchy/Name]]&lt;&gt;"Local","y",AP$12=FutureTrunkParks6[[#This Row],[Service Catchment]], "y", FutureTrunkParks6[[#This Row],[Hierarchy/Name]]="Local", "")</f>
        <v>y</v>
      </c>
      <c r="AQ82" s="64"/>
      <c r="AR82" s="93">
        <f>IF(FutureTrunkParks6[[#This Row],[Hierarchy/Name]]&lt;&gt;"Local",0.25,IF(AM82="y",1,""))</f>
        <v>0.25</v>
      </c>
      <c r="AS82" s="93">
        <f>IF(FutureTrunkParks6[[#This Row],[Hierarchy/Name]]&lt;&gt;"Local",0.25,IF(AN82="y",1,""))</f>
        <v>0.25</v>
      </c>
      <c r="AT82" s="93">
        <f>IF(FutureTrunkParks6[[#This Row],[Hierarchy/Name]]&lt;&gt;"Local",0.25,IF(AO82="y",1,""))</f>
        <v>0.25</v>
      </c>
      <c r="AU82" s="93">
        <f>IF(FutureTrunkParks6[[#This Row],[Hierarchy/Name]]&lt;&gt;"Local",0.25,IF(AP82="y",1,""))</f>
        <v>0.25</v>
      </c>
      <c r="AV82" s="95">
        <f t="shared" si="19"/>
        <v>1</v>
      </c>
      <c r="AW82" s="64"/>
      <c r="AX82" s="268">
        <f t="shared" si="20"/>
        <v>258064.5</v>
      </c>
      <c r="AY82" s="264">
        <f t="shared" si="21"/>
        <v>258064.5</v>
      </c>
      <c r="AZ82" s="264">
        <f t="shared" si="22"/>
        <v>258064.5</v>
      </c>
      <c r="BA82" s="269">
        <f t="shared" si="23"/>
        <v>258064.5</v>
      </c>
      <c r="BB82" s="253">
        <f t="shared" si="24"/>
        <v>1032258</v>
      </c>
    </row>
    <row r="83" spans="1:54">
      <c r="A83" s="50"/>
      <c r="B83" s="210" t="s">
        <v>4984</v>
      </c>
      <c r="C83" s="211" t="s">
        <v>4985</v>
      </c>
      <c r="D83" s="211" t="s">
        <v>111</v>
      </c>
      <c r="E83" s="211" t="s">
        <v>102</v>
      </c>
      <c r="F83" s="211" t="s">
        <v>4853</v>
      </c>
      <c r="G83" s="186" t="str" cm="1">
        <f t="array" ref="G83">_xlfn.IFS(MID(C83,5,1)="U",MID(C83,5,2),LEN(C83)&gt;10,MID(C83,5,3)&amp;"-"&amp;LEFT(D83,1),LEN(C83)&lt;=10,MID(C83,5,2)&amp;"-"&amp;LEFT(D83,1))</f>
        <v>A1-L</v>
      </c>
      <c r="H83" s="187">
        <f>IFERROR(INDEX(LGIP1b_Park_UnitRates[],MATCH(G83,LGIP1b_Park_UnitRates[LGIP Code],0),3),"")</f>
        <v>8000</v>
      </c>
      <c r="I83" s="295">
        <f>IFERROR(MIN(J83/H83,INDEX(LGIP1b_Park_UnitRates[],MATCH(FutureTrunkParks6[[#This Row],[LGIP Code (*)]], LGIP1b_Park_UnitRates[LGIP Code], 0),4)),1)</f>
        <v>0.75</v>
      </c>
      <c r="J83" s="215">
        <v>6000</v>
      </c>
      <c r="K83" s="85">
        <f t="shared" si="25"/>
        <v>82.5</v>
      </c>
      <c r="L83" s="216">
        <v>495000</v>
      </c>
      <c r="M83" s="221" t="str">
        <f>_xlfn.XLOOKUP(FutureTrunkParks6[[#This Row],[LGIP Code (*)]],LGIP1b_Parks_UnitRates_Summary[LGIP Code],LGIP1b_Parks_UnitRates_Summary[Stages],,0)</f>
        <v>A&amp;B</v>
      </c>
      <c r="N83" s="221" t="str">
        <f>_xlfn.XLOOKUP(FutureTrunkParks6[[#This Row],[LGIP Code (*)]],LGIP1b_Parks_UnitRates_Summary[LGIP Code],LGIP1b_Parks_UnitRates_Summary[Costing Code],,0)</f>
        <v>A1-L-A&amp;B</v>
      </c>
      <c r="O83" s="221">
        <f>_xlfn.XLOOKUP(FutureTrunkParks6[[#This Row],[Costing Code]],LGIP1b_Parks_UnitRates_Summary[Costing Code],LGIP1b_Parks_UnitRates_Summary[Scaled component],,0)</f>
        <v>295709.98100599996</v>
      </c>
      <c r="P83" s="221">
        <f>FutureTrunkParks6[[#This Row],[Unit Rate (Scale)]]*FutureTrunkParks6[[#This Row],[Scaling factor (*)]]</f>
        <v>221782.48575449997</v>
      </c>
      <c r="Q83" s="221">
        <f>_xlfn.XLOOKUP(FutureTrunkParks6[[#This Row],[Costing Code]],LGIP1b_Parks_UnitRates_Summary[Costing Code],LGIP1b_Parks_UnitRates_Summary[Not scaled component],,0)</f>
        <v>417974.52457963559</v>
      </c>
      <c r="R83" s="223">
        <f>_xlfn.XLOOKUP(FutureTrunkParks6[[#This Row],[Costing Code]],LGIP1b_Parks_UnitRates_Summary[Costing Code],LGIP1b_Parks_UnitRates_Summary[Preliminary Scale],,0)</f>
        <v>0.23125000000000001</v>
      </c>
      <c r="S83" s="221">
        <f>((FutureTrunkParks6[[#This Row],[Costs with Scaling Factor Applied]]+FutureTrunkParks6[[#This Row],[Unit Rate (No Scale)]])*FutureTrunkParks6[[#This Row],[Preliminary Scale %]])</f>
        <v>147943.80863976883</v>
      </c>
      <c r="T83" s="221">
        <f>_xlfn.XLOOKUP(FutureTrunkParks6[[#This Row],[Costing Code]],LGIP1b_Parks_UnitRates_Summary[Costing Code],LGIP1b_Parks_UnitRates_Summary[Preliminary No Scale],,0)</f>
        <v>3750</v>
      </c>
      <c r="U8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791451</v>
      </c>
      <c r="V83" s="211">
        <v>2021</v>
      </c>
      <c r="W83" s="211">
        <v>1</v>
      </c>
      <c r="X83" s="221">
        <f>ROUND(FutureTrunkParks6[[#This Row],[Direct Construction Cost]]*23%,0)</f>
        <v>182034</v>
      </c>
      <c r="Y83" s="294">
        <f t="shared" si="13"/>
        <v>0.15</v>
      </c>
      <c r="Z83" s="194">
        <f>ROUND((FutureTrunkParks6[[#This Row],[Direct Construction Cost]]+FutureTrunkParks6[[#This Row],[Project Owners Cost (23% Direct Construction Cost)($)]])*FutureTrunkParks6[[#This Row],[Multiplier]]*FutureTrunkParks6[[#This Row],[Construction Contingency Rate %]],0)</f>
        <v>146023</v>
      </c>
      <c r="AA83" s="195">
        <f>ROUND(FutureTrunkParks6[[#This Row],[Direct Construction Cost]]+FutureTrunkParks6[[#This Row],[Project Owners Cost (23% Direct Construction Cost)($)]]+FutureTrunkParks6[[#This Row],[Construction Contingency Cost ($)]],0)</f>
        <v>1119508</v>
      </c>
      <c r="AB83" s="219">
        <v>2029</v>
      </c>
      <c r="AC83" s="196">
        <f t="shared" si="14"/>
        <v>2.0111853187589457E-2</v>
      </c>
      <c r="AD83" s="196">
        <f t="shared" si="15"/>
        <v>1.8204777291069174E-2</v>
      </c>
      <c r="AE83" s="274">
        <f>VLOOKUP(FutureTrunkParks6[[#This Row],[Service Catchment]],'Catchment Demand - Parks'!$C$8:$M$11,11)</f>
        <v>0.20307557840172039</v>
      </c>
      <c r="AF8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1.2188010791173487E-2</v>
      </c>
      <c r="AG83" s="274">
        <f>IF(AND(FutureTrunkParks6[[#This Row],[Spare Capacity (%)]]&gt;30%,FutureTrunkParks6[[#This Row],[Share of the total Cost with the same year of provision %]]&gt;20%),1-FutureTrunkParks6[[#This Row],[Spare Capacity (%)]],1)</f>
        <v>1</v>
      </c>
      <c r="AH83" s="274">
        <f>IF(FutureTrunkParks6[[#This Row],[Terminal Value Analysis]]&lt;0,0,FutureTrunkParks6[[#This Row],[Terminal Value Analysis]])</f>
        <v>1</v>
      </c>
      <c r="AI83" s="198">
        <f t="shared" si="16"/>
        <v>1614508</v>
      </c>
      <c r="AJ83" s="200">
        <f t="shared" si="17"/>
        <v>1873807</v>
      </c>
      <c r="AK83" s="202">
        <f t="shared" si="18"/>
        <v>1183666</v>
      </c>
      <c r="AL83" s="276">
        <f>ROUND(FutureTrunkParks6[[#This Row],[Net Present Value of Establishment Cost]]*FutureTrunkParks6[[#This Row],[Terminal Value Adjustment (%)]],0)</f>
        <v>1183666</v>
      </c>
      <c r="AM83" s="271" t="str" cm="1">
        <f t="array" ref="AM83">_xlfn.IFS(FutureTrunkParks6[[#This Row],[Hierarchy/Name]]&lt;&gt;"Local","y",AM$12=FutureTrunkParks6[[#This Row],[Service Catchment]], "y", FutureTrunkParks6[[#This Row],[Hierarchy/Name]]="Local", "")</f>
        <v/>
      </c>
      <c r="AN83" s="271" t="str" cm="1">
        <f t="array" ref="AN83">_xlfn.IFS(FutureTrunkParks6[[#This Row],[Hierarchy/Name]]&lt;&gt;"Local","y",AN$12=FutureTrunkParks6[[#This Row],[Service Catchment]], "y", FutureTrunkParks6[[#This Row],[Hierarchy/Name]]="Local", "")</f>
        <v/>
      </c>
      <c r="AO83" s="271" t="str" cm="1">
        <f t="array" ref="AO83">_xlfn.IFS(FutureTrunkParks6[[#This Row],[Hierarchy/Name]]&lt;&gt;"Local","y",AO$12=FutureTrunkParks6[[#This Row],[Service Catchment]], "y", FutureTrunkParks6[[#This Row],[Hierarchy/Name]]="Local", "")</f>
        <v>y</v>
      </c>
      <c r="AP83" s="271" t="str" cm="1">
        <f t="array" ref="AP83">_xlfn.IFS(FutureTrunkParks6[[#This Row],[Hierarchy/Name]]&lt;&gt;"Local","y",AP$12=FutureTrunkParks6[[#This Row],[Service Catchment]], "y", FutureTrunkParks6[[#This Row],[Hierarchy/Name]]="Local", "")</f>
        <v/>
      </c>
      <c r="AQ83" s="64"/>
      <c r="AR83" s="93" t="str">
        <f>IF(FutureTrunkParks6[[#This Row],[Hierarchy/Name]]&lt;&gt;"Local",0.25,IF(AM83="y",1,""))</f>
        <v/>
      </c>
      <c r="AS83" s="93" t="str">
        <f>IF(FutureTrunkParks6[[#This Row],[Hierarchy/Name]]&lt;&gt;"Local",0.25,IF(AN83="y",1,""))</f>
        <v/>
      </c>
      <c r="AT83" s="93">
        <f>IF(FutureTrunkParks6[[#This Row],[Hierarchy/Name]]&lt;&gt;"Local",0.25,IF(AO83="y",1,""))</f>
        <v>1</v>
      </c>
      <c r="AU83" s="93" t="str">
        <f>IF(FutureTrunkParks6[[#This Row],[Hierarchy/Name]]&lt;&gt;"Local",0.25,IF(AP83="y",1,""))</f>
        <v/>
      </c>
      <c r="AV83" s="95">
        <f t="shared" si="19"/>
        <v>1</v>
      </c>
      <c r="AW83" s="64"/>
      <c r="AX83" s="268" t="str">
        <f t="shared" si="20"/>
        <v/>
      </c>
      <c r="AY83" s="264" t="str">
        <f t="shared" si="21"/>
        <v/>
      </c>
      <c r="AZ83" s="264">
        <f t="shared" si="22"/>
        <v>1183666</v>
      </c>
      <c r="BA83" s="269" t="str">
        <f t="shared" si="23"/>
        <v/>
      </c>
      <c r="BB83" s="253">
        <f t="shared" si="24"/>
        <v>1183666</v>
      </c>
    </row>
    <row r="84" spans="1:54">
      <c r="A84" s="50"/>
      <c r="B84" s="210" t="s">
        <v>4984</v>
      </c>
      <c r="C84" s="211" t="s">
        <v>4986</v>
      </c>
      <c r="D84" s="211" t="s">
        <v>111</v>
      </c>
      <c r="E84" s="211" t="s">
        <v>102</v>
      </c>
      <c r="F84" s="211" t="s">
        <v>4853</v>
      </c>
      <c r="G84" s="186" t="str" cm="1">
        <f t="array" ref="G84">_xlfn.IFS(MID(C84,5,1)="U",MID(C84,5,2),LEN(C84)&gt;10,MID(C84,5,3)&amp;"-"&amp;LEFT(D84,1),LEN(C84)&lt;=10,MID(C84,5,2)&amp;"-"&amp;LEFT(D84,1))</f>
        <v>A1-L</v>
      </c>
      <c r="H84" s="187">
        <f>IFERROR(INDEX(LGIP1b_Park_UnitRates[],MATCH(G84,LGIP1b_Park_UnitRates[LGIP Code],0),3),"")</f>
        <v>8000</v>
      </c>
      <c r="I84" s="295">
        <f>IFERROR(MIN(J84/H84,INDEX(LGIP1b_Park_UnitRates[],MATCH(FutureTrunkParks6[[#This Row],[LGIP Code (*)]], LGIP1b_Park_UnitRates[LGIP Code], 0),4)),1)</f>
        <v>0.75</v>
      </c>
      <c r="J84" s="215">
        <v>6000</v>
      </c>
      <c r="K84" s="85">
        <f t="shared" si="25"/>
        <v>100</v>
      </c>
      <c r="L84" s="216">
        <v>600000</v>
      </c>
      <c r="M84" s="221" t="str">
        <f>_xlfn.XLOOKUP(FutureTrunkParks6[[#This Row],[LGIP Code (*)]],LGIP1b_Parks_UnitRates_Summary[LGIP Code],LGIP1b_Parks_UnitRates_Summary[Stages],,0)</f>
        <v>A&amp;B</v>
      </c>
      <c r="N84" s="221" t="str">
        <f>_xlfn.XLOOKUP(FutureTrunkParks6[[#This Row],[LGIP Code (*)]],LGIP1b_Parks_UnitRates_Summary[LGIP Code],LGIP1b_Parks_UnitRates_Summary[Costing Code],,0)</f>
        <v>A1-L-A&amp;B</v>
      </c>
      <c r="O84" s="221">
        <f>_xlfn.XLOOKUP(FutureTrunkParks6[[#This Row],[Costing Code]],LGIP1b_Parks_UnitRates_Summary[Costing Code],LGIP1b_Parks_UnitRates_Summary[Scaled component],,0)</f>
        <v>295709.98100599996</v>
      </c>
      <c r="P84" s="221">
        <f>FutureTrunkParks6[[#This Row],[Unit Rate (Scale)]]*FutureTrunkParks6[[#This Row],[Scaling factor (*)]]</f>
        <v>221782.48575449997</v>
      </c>
      <c r="Q84" s="221">
        <f>_xlfn.XLOOKUP(FutureTrunkParks6[[#This Row],[Costing Code]],LGIP1b_Parks_UnitRates_Summary[Costing Code],LGIP1b_Parks_UnitRates_Summary[Not scaled component],,0)</f>
        <v>417974.52457963559</v>
      </c>
      <c r="R84" s="223">
        <f>_xlfn.XLOOKUP(FutureTrunkParks6[[#This Row],[Costing Code]],LGIP1b_Parks_UnitRates_Summary[Costing Code],LGIP1b_Parks_UnitRates_Summary[Preliminary Scale],,0)</f>
        <v>0.23125000000000001</v>
      </c>
      <c r="S84" s="221">
        <f>((FutureTrunkParks6[[#This Row],[Costs with Scaling Factor Applied]]+FutureTrunkParks6[[#This Row],[Unit Rate (No Scale)]])*FutureTrunkParks6[[#This Row],[Preliminary Scale %]])</f>
        <v>147943.80863976883</v>
      </c>
      <c r="T84" s="221">
        <f>_xlfn.XLOOKUP(FutureTrunkParks6[[#This Row],[Costing Code]],LGIP1b_Parks_UnitRates_Summary[Costing Code],LGIP1b_Parks_UnitRates_Summary[Preliminary No Scale],,0)</f>
        <v>3750</v>
      </c>
      <c r="U8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791451</v>
      </c>
      <c r="V84" s="211">
        <v>2021</v>
      </c>
      <c r="W84" s="211">
        <v>1</v>
      </c>
      <c r="X84" s="221">
        <f>ROUND(FutureTrunkParks6[[#This Row],[Direct Construction Cost]]*23%,0)</f>
        <v>182034</v>
      </c>
      <c r="Y84" s="294">
        <f t="shared" si="13"/>
        <v>0.2</v>
      </c>
      <c r="Z84" s="194">
        <f>ROUND((FutureTrunkParks6[[#This Row],[Direct Construction Cost]]+FutureTrunkParks6[[#This Row],[Project Owners Cost (23% Direct Construction Cost)($)]])*FutureTrunkParks6[[#This Row],[Multiplier]]*FutureTrunkParks6[[#This Row],[Construction Contingency Rate %]],0)</f>
        <v>194697</v>
      </c>
      <c r="AA84" s="195">
        <f>ROUND(FutureTrunkParks6[[#This Row],[Direct Construction Cost]]+FutureTrunkParks6[[#This Row],[Project Owners Cost (23% Direct Construction Cost)($)]]+FutureTrunkParks6[[#This Row],[Construction Contingency Cost ($)]],0)</f>
        <v>1168182</v>
      </c>
      <c r="AB84" s="219">
        <v>2034</v>
      </c>
      <c r="AC84" s="196">
        <f t="shared" si="14"/>
        <v>2.0111853187589457E-2</v>
      </c>
      <c r="AD84" s="196">
        <f t="shared" si="15"/>
        <v>1.8204777291069174E-2</v>
      </c>
      <c r="AE84" s="274">
        <f>VLOOKUP(FutureTrunkParks6[[#This Row],[Service Catchment]],'Catchment Demand - Parks'!$C$8:$M$11,11)</f>
        <v>0.20307557840172039</v>
      </c>
      <c r="AF8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1.0241993398625806E-2</v>
      </c>
      <c r="AG84" s="274">
        <f>IF(AND(FutureTrunkParks6[[#This Row],[Spare Capacity (%)]]&gt;30%,FutureTrunkParks6[[#This Row],[Share of the total Cost with the same year of provision %]]&gt;20%),1-FutureTrunkParks6[[#This Row],[Spare Capacity (%)]],1)</f>
        <v>1</v>
      </c>
      <c r="AH84" s="274">
        <f>IF(FutureTrunkParks6[[#This Row],[Terminal Value Analysis]]&lt;0,0,FutureTrunkParks6[[#This Row],[Terminal Value Analysis]])</f>
        <v>1</v>
      </c>
      <c r="AI84" s="198">
        <f t="shared" si="16"/>
        <v>1768182</v>
      </c>
      <c r="AJ84" s="200">
        <f t="shared" si="17"/>
        <v>2254226</v>
      </c>
      <c r="AK84" s="202">
        <f t="shared" si="18"/>
        <v>1068604</v>
      </c>
      <c r="AL84" s="276">
        <f>ROUND(FutureTrunkParks6[[#This Row],[Net Present Value of Establishment Cost]]*FutureTrunkParks6[[#This Row],[Terminal Value Adjustment (%)]],0)</f>
        <v>1068604</v>
      </c>
      <c r="AM84" s="271" t="str" cm="1">
        <f t="array" ref="AM84">_xlfn.IFS(FutureTrunkParks6[[#This Row],[Hierarchy/Name]]&lt;&gt;"Local","y",AM$12=FutureTrunkParks6[[#This Row],[Service Catchment]], "y", FutureTrunkParks6[[#This Row],[Hierarchy/Name]]="Local", "")</f>
        <v/>
      </c>
      <c r="AN84" s="271" t="str" cm="1">
        <f t="array" ref="AN84">_xlfn.IFS(FutureTrunkParks6[[#This Row],[Hierarchy/Name]]&lt;&gt;"Local","y",AN$12=FutureTrunkParks6[[#This Row],[Service Catchment]], "y", FutureTrunkParks6[[#This Row],[Hierarchy/Name]]="Local", "")</f>
        <v/>
      </c>
      <c r="AO84" s="271" t="str" cm="1">
        <f t="array" ref="AO84">_xlfn.IFS(FutureTrunkParks6[[#This Row],[Hierarchy/Name]]&lt;&gt;"Local","y",AO$12=FutureTrunkParks6[[#This Row],[Service Catchment]], "y", FutureTrunkParks6[[#This Row],[Hierarchy/Name]]="Local", "")</f>
        <v>y</v>
      </c>
      <c r="AP84" s="271" t="str" cm="1">
        <f t="array" ref="AP84">_xlfn.IFS(FutureTrunkParks6[[#This Row],[Hierarchy/Name]]&lt;&gt;"Local","y",AP$12=FutureTrunkParks6[[#This Row],[Service Catchment]], "y", FutureTrunkParks6[[#This Row],[Hierarchy/Name]]="Local", "")</f>
        <v/>
      </c>
      <c r="AQ84" s="64"/>
      <c r="AR84" s="93" t="str">
        <f>IF(FutureTrunkParks6[[#This Row],[Hierarchy/Name]]&lt;&gt;"Local",0.25,IF(AM84="y",1,""))</f>
        <v/>
      </c>
      <c r="AS84" s="93" t="str">
        <f>IF(FutureTrunkParks6[[#This Row],[Hierarchy/Name]]&lt;&gt;"Local",0.25,IF(AN84="y",1,""))</f>
        <v/>
      </c>
      <c r="AT84" s="93">
        <f>IF(FutureTrunkParks6[[#This Row],[Hierarchy/Name]]&lt;&gt;"Local",0.25,IF(AO84="y",1,""))</f>
        <v>1</v>
      </c>
      <c r="AU84" s="93" t="str">
        <f>IF(FutureTrunkParks6[[#This Row],[Hierarchy/Name]]&lt;&gt;"Local",0.25,IF(AP84="y",1,""))</f>
        <v/>
      </c>
      <c r="AV84" s="95">
        <f t="shared" si="19"/>
        <v>1</v>
      </c>
      <c r="AW84" s="64"/>
      <c r="AX84" s="268" t="str">
        <f t="shared" si="20"/>
        <v/>
      </c>
      <c r="AY84" s="264" t="str">
        <f t="shared" si="21"/>
        <v/>
      </c>
      <c r="AZ84" s="264">
        <f t="shared" si="22"/>
        <v>1068604</v>
      </c>
      <c r="BA84" s="269" t="str">
        <f t="shared" si="23"/>
        <v/>
      </c>
      <c r="BB84" s="253">
        <f t="shared" si="24"/>
        <v>1068604</v>
      </c>
    </row>
    <row r="85" spans="1:54">
      <c r="A85" s="50"/>
      <c r="B85" s="210" t="s">
        <v>4984</v>
      </c>
      <c r="C85" s="211" t="s">
        <v>4987</v>
      </c>
      <c r="D85" s="211" t="s">
        <v>111</v>
      </c>
      <c r="E85" s="211" t="s">
        <v>102</v>
      </c>
      <c r="F85" s="211" t="s">
        <v>4988</v>
      </c>
      <c r="G85" s="186" t="str" cm="1">
        <f t="array" ref="G85">_xlfn.IFS(MID(C85,5,1)="U",MID(C85,5,2),LEN(C85)&gt;10,MID(C85,5,3)&amp;"-"&amp;LEFT(D85,1),LEN(C85)&lt;=10,MID(C85,5,2)&amp;"-"&amp;LEFT(D85,1))</f>
        <v>E12-L</v>
      </c>
      <c r="H85" s="187">
        <f>IFERROR(INDEX(LGIP1b_Park_UnitRates[],MATCH(G85,LGIP1b_Park_UnitRates[LGIP Code],0),3),"")</f>
        <v>8000</v>
      </c>
      <c r="I85" s="295">
        <f>IFERROR(MIN(J85/H85,INDEX(LGIP1b_Park_UnitRates[],MATCH(FutureTrunkParks6[[#This Row],[LGIP Code (*)]], LGIP1b_Park_UnitRates[LGIP Code], 0),4)),1)</f>
        <v>2.29</v>
      </c>
      <c r="J85" s="215">
        <v>25400</v>
      </c>
      <c r="K85" s="85">
        <f t="shared" si="25"/>
        <v>0</v>
      </c>
      <c r="L85" s="216">
        <v>0</v>
      </c>
      <c r="M85" s="221" t="str">
        <f>_xlfn.XLOOKUP(FutureTrunkParks6[[#This Row],[LGIP Code (*)]],LGIP1b_Parks_UnitRates_Summary[LGIP Code],LGIP1b_Parks_UnitRates_Summary[Stages],,0)</f>
        <v>B&amp;C</v>
      </c>
      <c r="N85" s="221" t="str">
        <f>_xlfn.XLOOKUP(FutureTrunkParks6[[#This Row],[LGIP Code (*)]],LGIP1b_Parks_UnitRates_Summary[LGIP Code],LGIP1b_Parks_UnitRates_Summary[Costing Code],,0)</f>
        <v>E12-L-B&amp;C</v>
      </c>
      <c r="O85" s="221">
        <f>_xlfn.XLOOKUP(FutureTrunkParks6[[#This Row],[Costing Code]],LGIP1b_Parks_UnitRates_Summary[Costing Code],LGIP1b_Parks_UnitRates_Summary[Scaled component],,0)</f>
        <v>219151.22234442105</v>
      </c>
      <c r="P85" s="221">
        <f>FutureTrunkParks6[[#This Row],[Unit Rate (Scale)]]*FutureTrunkParks6[[#This Row],[Scaling factor (*)]]</f>
        <v>501856.29916872422</v>
      </c>
      <c r="Q85" s="221">
        <f>_xlfn.XLOOKUP(FutureTrunkParks6[[#This Row],[Costing Code]],LGIP1b_Parks_UnitRates_Summary[Costing Code],LGIP1b_Parks_UnitRates_Summary[Not scaled component],,0)</f>
        <v>249734.36751999997</v>
      </c>
      <c r="R85" s="223">
        <f>_xlfn.XLOOKUP(FutureTrunkParks6[[#This Row],[Costing Code]],LGIP1b_Parks_UnitRates_Summary[Costing Code],LGIP1b_Parks_UnitRates_Summary[Preliminary Scale],,0)</f>
        <v>0.23125000000000001</v>
      </c>
      <c r="S85" s="221">
        <f>((FutureTrunkParks6[[#This Row],[Costs with Scaling Factor Applied]]+FutureTrunkParks6[[#This Row],[Unit Rate (No Scale)]])*FutureTrunkParks6[[#This Row],[Preliminary Scale %]])</f>
        <v>173805.34167176747</v>
      </c>
      <c r="T85" s="221">
        <f>_xlfn.XLOOKUP(FutureTrunkParks6[[#This Row],[Costing Code]],LGIP1b_Parks_UnitRates_Summary[Costing Code],LGIP1b_Parks_UnitRates_Summary[Preliminary No Scale],,0)</f>
        <v>3750</v>
      </c>
      <c r="U8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929146</v>
      </c>
      <c r="V85" s="211">
        <v>2021</v>
      </c>
      <c r="W85" s="211">
        <v>1</v>
      </c>
      <c r="X85" s="221">
        <f>ROUND(FutureTrunkParks6[[#This Row],[Direct Construction Cost]]*23%,0)</f>
        <v>213704</v>
      </c>
      <c r="Y85" s="294">
        <f t="shared" si="13"/>
        <v>0.15</v>
      </c>
      <c r="Z85" s="194">
        <f>ROUND((FutureTrunkParks6[[#This Row],[Direct Construction Cost]]+FutureTrunkParks6[[#This Row],[Project Owners Cost (23% Direct Construction Cost)($)]])*FutureTrunkParks6[[#This Row],[Multiplier]]*FutureTrunkParks6[[#This Row],[Construction Contingency Rate %]],0)</f>
        <v>171428</v>
      </c>
      <c r="AA85" s="195">
        <f>ROUND(FutureTrunkParks6[[#This Row],[Direct Construction Cost]]+FutureTrunkParks6[[#This Row],[Project Owners Cost (23% Direct Construction Cost)($)]]+FutureTrunkParks6[[#This Row],[Construction Contingency Cost ($)]],0)</f>
        <v>1314278</v>
      </c>
      <c r="AB85" s="219">
        <v>2029</v>
      </c>
      <c r="AC85" s="196">
        <f t="shared" si="14"/>
        <v>2.0111853187589457E-2</v>
      </c>
      <c r="AD85" s="196">
        <f t="shared" si="15"/>
        <v>1.8204777291069174E-2</v>
      </c>
      <c r="AE85" s="274">
        <f>VLOOKUP(FutureTrunkParks6[[#This Row],[Service Catchment]],'Catchment Demand - Parks'!$C$8:$M$11,11)</f>
        <v>0.20307557840172039</v>
      </c>
      <c r="AF8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1.4308459114719957E-2</v>
      </c>
      <c r="AG85" s="274">
        <f>IF(AND(FutureTrunkParks6[[#This Row],[Spare Capacity (%)]]&gt;30%,FutureTrunkParks6[[#This Row],[Share of the total Cost with the same year of provision %]]&gt;20%),1-FutureTrunkParks6[[#This Row],[Spare Capacity (%)]],1)</f>
        <v>1</v>
      </c>
      <c r="AH85" s="274">
        <f>IF(FutureTrunkParks6[[#This Row],[Terminal Value Analysis]]&lt;0,0,FutureTrunkParks6[[#This Row],[Terminal Value Analysis]])</f>
        <v>1</v>
      </c>
      <c r="AI85" s="198">
        <f t="shared" si="16"/>
        <v>1314278</v>
      </c>
      <c r="AJ85" s="200">
        <f t="shared" si="17"/>
        <v>1518337</v>
      </c>
      <c r="AK85" s="202">
        <f t="shared" si="18"/>
        <v>959119</v>
      </c>
      <c r="AL85" s="276">
        <f>ROUND(FutureTrunkParks6[[#This Row],[Net Present Value of Establishment Cost]]*FutureTrunkParks6[[#This Row],[Terminal Value Adjustment (%)]],0)</f>
        <v>959119</v>
      </c>
      <c r="AM85" s="271" t="str" cm="1">
        <f t="array" ref="AM85">_xlfn.IFS(FutureTrunkParks6[[#This Row],[Hierarchy/Name]]&lt;&gt;"Local","y",AM$12=FutureTrunkParks6[[#This Row],[Service Catchment]], "y", FutureTrunkParks6[[#This Row],[Hierarchy/Name]]="Local", "")</f>
        <v/>
      </c>
      <c r="AN85" s="271" t="str" cm="1">
        <f t="array" ref="AN85">_xlfn.IFS(FutureTrunkParks6[[#This Row],[Hierarchy/Name]]&lt;&gt;"Local","y",AN$12=FutureTrunkParks6[[#This Row],[Service Catchment]], "y", FutureTrunkParks6[[#This Row],[Hierarchy/Name]]="Local", "")</f>
        <v/>
      </c>
      <c r="AO85" s="271" t="str" cm="1">
        <f t="array" ref="AO85">_xlfn.IFS(FutureTrunkParks6[[#This Row],[Hierarchy/Name]]&lt;&gt;"Local","y",AO$12=FutureTrunkParks6[[#This Row],[Service Catchment]], "y", FutureTrunkParks6[[#This Row],[Hierarchy/Name]]="Local", "")</f>
        <v>y</v>
      </c>
      <c r="AP85" s="271" t="str" cm="1">
        <f t="array" ref="AP85">_xlfn.IFS(FutureTrunkParks6[[#This Row],[Hierarchy/Name]]&lt;&gt;"Local","y",AP$12=FutureTrunkParks6[[#This Row],[Service Catchment]], "y", FutureTrunkParks6[[#This Row],[Hierarchy/Name]]="Local", "")</f>
        <v/>
      </c>
      <c r="AQ85" s="64"/>
      <c r="AR85" s="93" t="str">
        <f>IF(FutureTrunkParks6[[#This Row],[Hierarchy/Name]]&lt;&gt;"Local",0.25,IF(AM85="y",1,""))</f>
        <v/>
      </c>
      <c r="AS85" s="93" t="str">
        <f>IF(FutureTrunkParks6[[#This Row],[Hierarchy/Name]]&lt;&gt;"Local",0.25,IF(AN85="y",1,""))</f>
        <v/>
      </c>
      <c r="AT85" s="93">
        <f>IF(FutureTrunkParks6[[#This Row],[Hierarchy/Name]]&lt;&gt;"Local",0.25,IF(AO85="y",1,""))</f>
        <v>1</v>
      </c>
      <c r="AU85" s="93" t="str">
        <f>IF(FutureTrunkParks6[[#This Row],[Hierarchy/Name]]&lt;&gt;"Local",0.25,IF(AP85="y",1,""))</f>
        <v/>
      </c>
      <c r="AV85" s="95">
        <f t="shared" si="19"/>
        <v>1</v>
      </c>
      <c r="AW85" s="64"/>
      <c r="AX85" s="268" t="str">
        <f t="shared" si="20"/>
        <v/>
      </c>
      <c r="AY85" s="264" t="str">
        <f t="shared" si="21"/>
        <v/>
      </c>
      <c r="AZ85" s="264">
        <f t="shared" si="22"/>
        <v>959119</v>
      </c>
      <c r="BA85" s="269" t="str">
        <f t="shared" si="23"/>
        <v/>
      </c>
      <c r="BB85" s="253">
        <f t="shared" si="24"/>
        <v>959119</v>
      </c>
    </row>
    <row r="86" spans="1:54">
      <c r="A86" s="50"/>
      <c r="B86" s="210" t="s">
        <v>4984</v>
      </c>
      <c r="C86" s="211" t="s">
        <v>4989</v>
      </c>
      <c r="D86" s="211" t="s">
        <v>106</v>
      </c>
      <c r="E86" s="211" t="s">
        <v>102</v>
      </c>
      <c r="F86" s="211" t="s">
        <v>4966</v>
      </c>
      <c r="G86" s="186" t="str" cm="1">
        <f t="array" ref="G86">_xlfn.IFS(MID(C86,5,1)="U",MID(C86,5,2),LEN(C86)&gt;10,MID(C86,5,3)&amp;"-"&amp;LEFT(D86,1),LEN(C86)&lt;=10,MID(C86,5,2)&amp;"-"&amp;LEFT(D86,1))</f>
        <v>E2-D</v>
      </c>
      <c r="H86" s="187">
        <f>IFERROR(INDEX(LGIP1b_Park_UnitRates[],MATCH(G86,LGIP1b_Park_UnitRates[LGIP Code],0),3),"")</f>
        <v>30000</v>
      </c>
      <c r="I86" s="295">
        <f>IFERROR(MIN(J86/H86,INDEX(LGIP1b_Park_UnitRates[],MATCH(FutureTrunkParks6[[#This Row],[LGIP Code (*)]], LGIP1b_Park_UnitRates[LGIP Code], 0),4)),1)</f>
        <v>1.3433333333333333</v>
      </c>
      <c r="J86" s="215">
        <v>40300</v>
      </c>
      <c r="K86" s="85">
        <f t="shared" si="25"/>
        <v>0</v>
      </c>
      <c r="L86" s="216">
        <v>0</v>
      </c>
      <c r="M86" s="221" t="str">
        <f>_xlfn.XLOOKUP(FutureTrunkParks6[[#This Row],[LGIP Code (*)]],LGIP1b_Parks_UnitRates_Summary[LGIP Code],LGIP1b_Parks_UnitRates_Summary[Stages],,0)</f>
        <v>B&amp;C</v>
      </c>
      <c r="N86" s="221" t="str">
        <f>_xlfn.XLOOKUP(FutureTrunkParks6[[#This Row],[LGIP Code (*)]],LGIP1b_Parks_UnitRates_Summary[LGIP Code],LGIP1b_Parks_UnitRates_Summary[Costing Code],,0)</f>
        <v>E2-D-B&amp;C</v>
      </c>
      <c r="O86" s="221">
        <f>_xlfn.XLOOKUP(FutureTrunkParks6[[#This Row],[Costing Code]],LGIP1b_Parks_UnitRates_Summary[Costing Code],LGIP1b_Parks_UnitRates_Summary[Scaled component],,0)</f>
        <v>908750.50522903237</v>
      </c>
      <c r="P86" s="221">
        <f>FutureTrunkParks6[[#This Row],[Unit Rate (Scale)]]*FutureTrunkParks6[[#This Row],[Scaling factor (*)]]</f>
        <v>1220754.8453576667</v>
      </c>
      <c r="Q86" s="221">
        <f>_xlfn.XLOOKUP(FutureTrunkParks6[[#This Row],[Costing Code]],LGIP1b_Parks_UnitRates_Summary[Costing Code],LGIP1b_Parks_UnitRates_Summary[Not scaled component],,0)</f>
        <v>6900188.3885097774</v>
      </c>
      <c r="R86" s="223">
        <f>_xlfn.XLOOKUP(FutureTrunkParks6[[#This Row],[Costing Code]],LGIP1b_Parks_UnitRates_Summary[Costing Code],LGIP1b_Parks_UnitRates_Summary[Preliminary Scale],,0)</f>
        <v>0.23125000000000001</v>
      </c>
      <c r="S86" s="221">
        <f>((FutureTrunkParks6[[#This Row],[Costs with Scaling Factor Applied]]+FutureTrunkParks6[[#This Row],[Unit Rate (No Scale)]])*FutureTrunkParks6[[#This Row],[Preliminary Scale %]])</f>
        <v>1877968.1228318466</v>
      </c>
      <c r="T86" s="221">
        <f>_xlfn.XLOOKUP(FutureTrunkParks6[[#This Row],[Costing Code]],LGIP1b_Parks_UnitRates_Summary[Costing Code],LGIP1b_Parks_UnitRates_Summary[Preliminary No Scale],,0)</f>
        <v>7500</v>
      </c>
      <c r="U8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10006411</v>
      </c>
      <c r="V86" s="211">
        <v>2021</v>
      </c>
      <c r="W86" s="211">
        <v>1</v>
      </c>
      <c r="X86" s="221">
        <f>ROUND(FutureTrunkParks6[[#This Row],[Direct Construction Cost]]*23%,0)</f>
        <v>2301475</v>
      </c>
      <c r="Y86" s="294">
        <f t="shared" si="13"/>
        <v>7.4999999999999997E-2</v>
      </c>
      <c r="Z86" s="194">
        <f>ROUND((FutureTrunkParks6[[#This Row],[Direct Construction Cost]]+FutureTrunkParks6[[#This Row],[Project Owners Cost (23% Direct Construction Cost)($)]])*FutureTrunkParks6[[#This Row],[Multiplier]]*FutureTrunkParks6[[#This Row],[Construction Contingency Rate %]],0)</f>
        <v>923091</v>
      </c>
      <c r="AA86" s="195">
        <f>ROUND(FutureTrunkParks6[[#This Row],[Direct Construction Cost]]+FutureTrunkParks6[[#This Row],[Project Owners Cost (23% Direct Construction Cost)($)]]+FutureTrunkParks6[[#This Row],[Construction Contingency Cost ($)]],0)</f>
        <v>13230977</v>
      </c>
      <c r="AB86" s="219">
        <v>2024</v>
      </c>
      <c r="AC86" s="196">
        <f t="shared" si="14"/>
        <v>2.0111853187589457E-2</v>
      </c>
      <c r="AD86" s="196">
        <f t="shared" si="15"/>
        <v>1.8204777291069174E-2</v>
      </c>
      <c r="AE86" s="274">
        <f>VLOOKUP(FutureTrunkParks6[[#This Row],[Service Catchment]],'Catchment Demand - Parks'!$C$8:$M$11,11)</f>
        <v>0.20307557840172039</v>
      </c>
      <c r="AF8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86" s="274">
        <f>IF(AND(FutureTrunkParks6[[#This Row],[Spare Capacity (%)]]&gt;30%,FutureTrunkParks6[[#This Row],[Share of the total Cost with the same year of provision %]]&gt;20%),1-FutureTrunkParks6[[#This Row],[Spare Capacity (%)]],1)</f>
        <v>1</v>
      </c>
      <c r="AH86" s="274">
        <f>IF(FutureTrunkParks6[[#This Row],[Terminal Value Analysis]]&lt;0,0,FutureTrunkParks6[[#This Row],[Terminal Value Analysis]])</f>
        <v>1</v>
      </c>
      <c r="AI86" s="198">
        <f t="shared" si="16"/>
        <v>13230977</v>
      </c>
      <c r="AJ86" s="200">
        <f t="shared" si="17"/>
        <v>13966813</v>
      </c>
      <c r="AK86" s="202">
        <f t="shared" si="18"/>
        <v>11756726</v>
      </c>
      <c r="AL86" s="276">
        <f>ROUND(FutureTrunkParks6[[#This Row],[Net Present Value of Establishment Cost]]*FutureTrunkParks6[[#This Row],[Terminal Value Adjustment (%)]],0)</f>
        <v>11756726</v>
      </c>
      <c r="AM86" s="271" t="str" cm="1">
        <f t="array" ref="AM86">_xlfn.IFS(FutureTrunkParks6[[#This Row],[Hierarchy/Name]]&lt;&gt;"Local","y",AM$12=FutureTrunkParks6[[#This Row],[Service Catchment]], "y", FutureTrunkParks6[[#This Row],[Hierarchy/Name]]="Local", "")</f>
        <v>y</v>
      </c>
      <c r="AN86" s="271" t="str" cm="1">
        <f t="array" ref="AN86">_xlfn.IFS(FutureTrunkParks6[[#This Row],[Hierarchy/Name]]&lt;&gt;"Local","y",AN$12=FutureTrunkParks6[[#This Row],[Service Catchment]], "y", FutureTrunkParks6[[#This Row],[Hierarchy/Name]]="Local", "")</f>
        <v>y</v>
      </c>
      <c r="AO86" s="271" t="str" cm="1">
        <f t="array" ref="AO86">_xlfn.IFS(FutureTrunkParks6[[#This Row],[Hierarchy/Name]]&lt;&gt;"Local","y",AO$12=FutureTrunkParks6[[#This Row],[Service Catchment]], "y", FutureTrunkParks6[[#This Row],[Hierarchy/Name]]="Local", "")</f>
        <v>y</v>
      </c>
      <c r="AP86" s="271" t="str" cm="1">
        <f t="array" ref="AP86">_xlfn.IFS(FutureTrunkParks6[[#This Row],[Hierarchy/Name]]&lt;&gt;"Local","y",AP$12=FutureTrunkParks6[[#This Row],[Service Catchment]], "y", FutureTrunkParks6[[#This Row],[Hierarchy/Name]]="Local", "")</f>
        <v>y</v>
      </c>
      <c r="AQ86" s="64"/>
      <c r="AR86" s="93">
        <f>IF(FutureTrunkParks6[[#This Row],[Hierarchy/Name]]&lt;&gt;"Local",0.25,IF(AM86="y",1,""))</f>
        <v>0.25</v>
      </c>
      <c r="AS86" s="93">
        <f>IF(FutureTrunkParks6[[#This Row],[Hierarchy/Name]]&lt;&gt;"Local",0.25,IF(AN86="y",1,""))</f>
        <v>0.25</v>
      </c>
      <c r="AT86" s="93">
        <f>IF(FutureTrunkParks6[[#This Row],[Hierarchy/Name]]&lt;&gt;"Local",0.25,IF(AO86="y",1,""))</f>
        <v>0.25</v>
      </c>
      <c r="AU86" s="93">
        <f>IF(FutureTrunkParks6[[#This Row],[Hierarchy/Name]]&lt;&gt;"Local",0.25,IF(AP86="y",1,""))</f>
        <v>0.25</v>
      </c>
      <c r="AV86" s="95">
        <f t="shared" si="19"/>
        <v>1</v>
      </c>
      <c r="AW86" s="64"/>
      <c r="AX86" s="268">
        <f t="shared" si="20"/>
        <v>2939181.5</v>
      </c>
      <c r="AY86" s="264">
        <f t="shared" si="21"/>
        <v>2939181.5</v>
      </c>
      <c r="AZ86" s="264">
        <f t="shared" si="22"/>
        <v>2939181.5</v>
      </c>
      <c r="BA86" s="269">
        <f t="shared" si="23"/>
        <v>2939181.5</v>
      </c>
      <c r="BB86" s="253">
        <f t="shared" si="24"/>
        <v>11756726</v>
      </c>
    </row>
    <row r="87" spans="1:54">
      <c r="A87" s="50"/>
      <c r="B87" s="210" t="s">
        <v>4984</v>
      </c>
      <c r="C87" s="211" t="s">
        <v>4990</v>
      </c>
      <c r="D87" s="211" t="s">
        <v>106</v>
      </c>
      <c r="E87" s="211" t="s">
        <v>102</v>
      </c>
      <c r="F87" s="211" t="s">
        <v>4991</v>
      </c>
      <c r="G87" s="186" t="str" cm="1">
        <f t="array" ref="G87">_xlfn.IFS(MID(C87,5,1)="U",MID(C87,5,2),LEN(C87)&gt;10,MID(C87,5,3)&amp;"-"&amp;LEFT(D87,1),LEN(C87)&lt;=10,MID(C87,5,2)&amp;"-"&amp;LEFT(D87,1))</f>
        <v>E5-D</v>
      </c>
      <c r="H87" s="187">
        <f>IFERROR(INDEX(LGIP1b_Park_UnitRates[],MATCH(G87,LGIP1b_Park_UnitRates[LGIP Code],0),3),"")</f>
        <v>40000</v>
      </c>
      <c r="I87" s="295">
        <f>IFERROR(MIN(J87/H87,INDEX(LGIP1b_Park_UnitRates[],MATCH(FutureTrunkParks6[[#This Row],[LGIP Code (*)]], LGIP1b_Park_UnitRates[LGIP Code], 0),4)),1)</f>
        <v>0.36</v>
      </c>
      <c r="J87" s="215">
        <v>14400</v>
      </c>
      <c r="K87" s="85">
        <f t="shared" si="25"/>
        <v>0</v>
      </c>
      <c r="L87" s="216">
        <v>0</v>
      </c>
      <c r="M87" s="221" t="str">
        <f>_xlfn.XLOOKUP(FutureTrunkParks6[[#This Row],[LGIP Code (*)]],LGIP1b_Parks_UnitRates_Summary[LGIP Code],LGIP1b_Parks_UnitRates_Summary[Stages],,0)</f>
        <v>B&amp;C</v>
      </c>
      <c r="N87" s="221" t="str">
        <f>_xlfn.XLOOKUP(FutureTrunkParks6[[#This Row],[LGIP Code (*)]],LGIP1b_Parks_UnitRates_Summary[LGIP Code],LGIP1b_Parks_UnitRates_Summary[Costing Code],,0)</f>
        <v>E5-D-B&amp;C</v>
      </c>
      <c r="O87" s="221">
        <f>_xlfn.XLOOKUP(FutureTrunkParks6[[#This Row],[Costing Code]],LGIP1b_Parks_UnitRates_Summary[Costing Code],LGIP1b_Parks_UnitRates_Summary[Scaled component],,0)</f>
        <v>740088.67916180636</v>
      </c>
      <c r="P87" s="221">
        <f>FutureTrunkParks6[[#This Row],[Unit Rate (Scale)]]*FutureTrunkParks6[[#This Row],[Scaling factor (*)]]</f>
        <v>266431.9244982503</v>
      </c>
      <c r="Q87" s="221">
        <f>_xlfn.XLOOKUP(FutureTrunkParks6[[#This Row],[Costing Code]],LGIP1b_Parks_UnitRates_Summary[Costing Code],LGIP1b_Parks_UnitRates_Summary[Not scaled component],,0)</f>
        <v>7781441.3300164435</v>
      </c>
      <c r="R87" s="223">
        <f>_xlfn.XLOOKUP(FutureTrunkParks6[[#This Row],[Costing Code]],LGIP1b_Parks_UnitRates_Summary[Costing Code],LGIP1b_Parks_UnitRates_Summary[Preliminary Scale],,0)</f>
        <v>0.23125000000000001</v>
      </c>
      <c r="S87" s="221">
        <f>((FutureTrunkParks6[[#This Row],[Costs with Scaling Factor Applied]]+FutureTrunkParks6[[#This Row],[Unit Rate (No Scale)]])*FutureTrunkParks6[[#This Row],[Preliminary Scale %]])</f>
        <v>1861070.6901065232</v>
      </c>
      <c r="T87" s="221">
        <f>_xlfn.XLOOKUP(FutureTrunkParks6[[#This Row],[Costing Code]],LGIP1b_Parks_UnitRates_Summary[Costing Code],LGIP1b_Parks_UnitRates_Summary[Preliminary No Scale],,0)</f>
        <v>11250</v>
      </c>
      <c r="U8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9920194</v>
      </c>
      <c r="V87" s="211">
        <v>2021</v>
      </c>
      <c r="W87" s="211">
        <v>1</v>
      </c>
      <c r="X87" s="221">
        <f>ROUND(FutureTrunkParks6[[#This Row],[Direct Construction Cost]]*23%,0)</f>
        <v>2281645</v>
      </c>
      <c r="Y87" s="294">
        <f t="shared" si="13"/>
        <v>7.4999999999999997E-2</v>
      </c>
      <c r="Z87" s="194">
        <f>ROUND((FutureTrunkParks6[[#This Row],[Direct Construction Cost]]+FutureTrunkParks6[[#This Row],[Project Owners Cost (23% Direct Construction Cost)($)]])*FutureTrunkParks6[[#This Row],[Multiplier]]*FutureTrunkParks6[[#This Row],[Construction Contingency Rate %]],0)</f>
        <v>915138</v>
      </c>
      <c r="AA87" s="195">
        <f>ROUND(FutureTrunkParks6[[#This Row],[Direct Construction Cost]]+FutureTrunkParks6[[#This Row],[Project Owners Cost (23% Direct Construction Cost)($)]]+FutureTrunkParks6[[#This Row],[Construction Contingency Cost ($)]],0)</f>
        <v>13116977</v>
      </c>
      <c r="AB87" s="219">
        <v>2024</v>
      </c>
      <c r="AC87" s="196">
        <f t="shared" si="14"/>
        <v>2.0111853187589457E-2</v>
      </c>
      <c r="AD87" s="196">
        <f t="shared" si="15"/>
        <v>1.8204777291069174E-2</v>
      </c>
      <c r="AE87" s="274">
        <f>VLOOKUP(FutureTrunkParks6[[#This Row],[Service Catchment]],'Catchment Demand - Parks'!$C$8:$M$11,11)</f>
        <v>0.20307557840172039</v>
      </c>
      <c r="AF8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87" s="274">
        <f>IF(AND(FutureTrunkParks6[[#This Row],[Spare Capacity (%)]]&gt;30%,FutureTrunkParks6[[#This Row],[Share of the total Cost with the same year of provision %]]&gt;20%),1-FutureTrunkParks6[[#This Row],[Spare Capacity (%)]],1)</f>
        <v>1</v>
      </c>
      <c r="AH87" s="274">
        <f>IF(FutureTrunkParks6[[#This Row],[Terminal Value Analysis]]&lt;0,0,FutureTrunkParks6[[#This Row],[Terminal Value Analysis]])</f>
        <v>1</v>
      </c>
      <c r="AI87" s="198">
        <f t="shared" si="16"/>
        <v>13116977</v>
      </c>
      <c r="AJ87" s="200">
        <f t="shared" si="17"/>
        <v>13846473</v>
      </c>
      <c r="AK87" s="202">
        <f t="shared" si="18"/>
        <v>11655429</v>
      </c>
      <c r="AL87" s="276">
        <f>ROUND(FutureTrunkParks6[[#This Row],[Net Present Value of Establishment Cost]]*FutureTrunkParks6[[#This Row],[Terminal Value Adjustment (%)]],0)</f>
        <v>11655429</v>
      </c>
      <c r="AM87" s="271" t="str" cm="1">
        <f t="array" ref="AM87">_xlfn.IFS(FutureTrunkParks6[[#This Row],[Hierarchy/Name]]&lt;&gt;"Local","y",AM$12=FutureTrunkParks6[[#This Row],[Service Catchment]], "y", FutureTrunkParks6[[#This Row],[Hierarchy/Name]]="Local", "")</f>
        <v>y</v>
      </c>
      <c r="AN87" s="271" t="str" cm="1">
        <f t="array" ref="AN87">_xlfn.IFS(FutureTrunkParks6[[#This Row],[Hierarchy/Name]]&lt;&gt;"Local","y",AN$12=FutureTrunkParks6[[#This Row],[Service Catchment]], "y", FutureTrunkParks6[[#This Row],[Hierarchy/Name]]="Local", "")</f>
        <v>y</v>
      </c>
      <c r="AO87" s="271" t="str" cm="1">
        <f t="array" ref="AO87">_xlfn.IFS(FutureTrunkParks6[[#This Row],[Hierarchy/Name]]&lt;&gt;"Local","y",AO$12=FutureTrunkParks6[[#This Row],[Service Catchment]], "y", FutureTrunkParks6[[#This Row],[Hierarchy/Name]]="Local", "")</f>
        <v>y</v>
      </c>
      <c r="AP87" s="271" t="str" cm="1">
        <f t="array" ref="AP87">_xlfn.IFS(FutureTrunkParks6[[#This Row],[Hierarchy/Name]]&lt;&gt;"Local","y",AP$12=FutureTrunkParks6[[#This Row],[Service Catchment]], "y", FutureTrunkParks6[[#This Row],[Hierarchy/Name]]="Local", "")</f>
        <v>y</v>
      </c>
      <c r="AQ87" s="64"/>
      <c r="AR87" s="93">
        <f>IF(FutureTrunkParks6[[#This Row],[Hierarchy/Name]]&lt;&gt;"Local",0.25,IF(AM87="y",1,""))</f>
        <v>0.25</v>
      </c>
      <c r="AS87" s="93">
        <f>IF(FutureTrunkParks6[[#This Row],[Hierarchy/Name]]&lt;&gt;"Local",0.25,IF(AN87="y",1,""))</f>
        <v>0.25</v>
      </c>
      <c r="AT87" s="93">
        <f>IF(FutureTrunkParks6[[#This Row],[Hierarchy/Name]]&lt;&gt;"Local",0.25,IF(AO87="y",1,""))</f>
        <v>0.25</v>
      </c>
      <c r="AU87" s="93">
        <f>IF(FutureTrunkParks6[[#This Row],[Hierarchy/Name]]&lt;&gt;"Local",0.25,IF(AP87="y",1,""))</f>
        <v>0.25</v>
      </c>
      <c r="AV87" s="95">
        <f t="shared" si="19"/>
        <v>1</v>
      </c>
      <c r="AW87" s="64"/>
      <c r="AX87" s="268">
        <f t="shared" si="20"/>
        <v>2913857.25</v>
      </c>
      <c r="AY87" s="264">
        <f t="shared" si="21"/>
        <v>2913857.25</v>
      </c>
      <c r="AZ87" s="264">
        <f t="shared" si="22"/>
        <v>2913857.25</v>
      </c>
      <c r="BA87" s="269">
        <f t="shared" si="23"/>
        <v>2913857.25</v>
      </c>
      <c r="BB87" s="253">
        <f t="shared" si="24"/>
        <v>11655429</v>
      </c>
    </row>
    <row r="88" spans="1:54">
      <c r="A88" s="50"/>
      <c r="B88" s="210" t="s">
        <v>4992</v>
      </c>
      <c r="C88" s="211" t="s">
        <v>4993</v>
      </c>
      <c r="D88" s="211" t="s">
        <v>111</v>
      </c>
      <c r="E88" s="211" t="s">
        <v>102</v>
      </c>
      <c r="F88" s="211" t="s">
        <v>4857</v>
      </c>
      <c r="G88" s="186" t="str" cm="1">
        <f t="array" ref="G88">_xlfn.IFS(MID(C88,5,1)="U",MID(C88,5,2),LEN(C88)&gt;10,MID(C88,5,3)&amp;"-"&amp;LEFT(D88,1),LEN(C88)&lt;=10,MID(C88,5,2)&amp;"-"&amp;LEFT(D88,1))</f>
        <v>U3</v>
      </c>
      <c r="H88" s="187">
        <f>IFERROR(INDEX(LGIP1b_Park_UnitRates[],MATCH(G88,LGIP1b_Park_UnitRates[LGIP Code],0),3),"")</f>
        <v>0</v>
      </c>
      <c r="I88" s="295">
        <f>IFERROR(MIN(J88/H88,INDEX(LGIP1b_Park_UnitRates[],MATCH(FutureTrunkParks6[[#This Row],[LGIP Code (*)]], LGIP1b_Park_UnitRates[LGIP Code], 0),4)),1)</f>
        <v>1</v>
      </c>
      <c r="J88" s="215">
        <v>900</v>
      </c>
      <c r="K88" s="85">
        <f t="shared" si="25"/>
        <v>0</v>
      </c>
      <c r="L88" s="216">
        <v>0</v>
      </c>
      <c r="M88" s="221" t="str">
        <f>_xlfn.XLOOKUP(FutureTrunkParks6[[#This Row],[LGIP Code (*)]],LGIP1b_Parks_UnitRates_Summary[LGIP Code],LGIP1b_Parks_UnitRates_Summary[Stages],,0)</f>
        <v>U</v>
      </c>
      <c r="N88" s="221" t="str">
        <f>_xlfn.XLOOKUP(FutureTrunkParks6[[#This Row],[LGIP Code (*)]],LGIP1b_Parks_UnitRates_Summary[LGIP Code],LGIP1b_Parks_UnitRates_Summary[Costing Code],,0)</f>
        <v>U3-U</v>
      </c>
      <c r="O88" s="221">
        <f>_xlfn.XLOOKUP(FutureTrunkParks6[[#This Row],[Costing Code]],LGIP1b_Parks_UnitRates_Summary[Costing Code],LGIP1b_Parks_UnitRates_Summary[Scaled component],,0)</f>
        <v>0</v>
      </c>
      <c r="P88" s="221">
        <f>FutureTrunkParks6[[#This Row],[Unit Rate (Scale)]]*FutureTrunkParks6[[#This Row],[Scaling factor (*)]]</f>
        <v>0</v>
      </c>
      <c r="Q88" s="221">
        <f>_xlfn.XLOOKUP(FutureTrunkParks6[[#This Row],[Costing Code]],LGIP1b_Parks_UnitRates_Summary[Costing Code],LGIP1b_Parks_UnitRates_Summary[Not scaled component],,0)</f>
        <v>0</v>
      </c>
      <c r="R88" s="223">
        <f>_xlfn.XLOOKUP(FutureTrunkParks6[[#This Row],[Costing Code]],LGIP1b_Parks_UnitRates_Summary[Costing Code],LGIP1b_Parks_UnitRates_Summary[Preliminary Scale],,0)</f>
        <v>0</v>
      </c>
      <c r="S88" s="221">
        <f>((FutureTrunkParks6[[#This Row],[Costs with Scaling Factor Applied]]+FutureTrunkParks6[[#This Row],[Unit Rate (No Scale)]])*FutureTrunkParks6[[#This Row],[Preliminary Scale %]])</f>
        <v>0</v>
      </c>
      <c r="T88" s="221">
        <f>_xlfn.XLOOKUP(FutureTrunkParks6[[#This Row],[Costing Code]],LGIP1b_Parks_UnitRates_Summary[Costing Code],LGIP1b_Parks_UnitRates_Summary[Preliminary No Scale],,0)</f>
        <v>0</v>
      </c>
      <c r="U8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88" s="211">
        <v>2021</v>
      </c>
      <c r="W88" s="211">
        <v>1</v>
      </c>
      <c r="X88" s="221">
        <f>ROUND(FutureTrunkParks6[[#This Row],[Direct Construction Cost]]*23%,0)</f>
        <v>230000</v>
      </c>
      <c r="Y88" s="294">
        <f t="shared" si="13"/>
        <v>0.2</v>
      </c>
      <c r="Z88" s="194">
        <f>ROUND((FutureTrunkParks6[[#This Row],[Direct Construction Cost]]+FutureTrunkParks6[[#This Row],[Project Owners Cost (23% Direct Construction Cost)($)]])*FutureTrunkParks6[[#This Row],[Multiplier]]*FutureTrunkParks6[[#This Row],[Construction Contingency Rate %]],0)</f>
        <v>246000</v>
      </c>
      <c r="AA88" s="195">
        <f>ROUND(FutureTrunkParks6[[#This Row],[Direct Construction Cost]]+FutureTrunkParks6[[#This Row],[Project Owners Cost (23% Direct Construction Cost)($)]]+FutureTrunkParks6[[#This Row],[Construction Contingency Cost ($)]],0)</f>
        <v>1476000</v>
      </c>
      <c r="AB88" s="219">
        <v>2034</v>
      </c>
      <c r="AC88" s="196">
        <f t="shared" si="14"/>
        <v>2.0111853187589457E-2</v>
      </c>
      <c r="AD88" s="196">
        <f t="shared" si="15"/>
        <v>1.8204777291069174E-2</v>
      </c>
      <c r="AE88" s="274">
        <f>VLOOKUP(FutureTrunkParks6[[#This Row],[Service Catchment]],'Catchment Demand - Parks'!$C$8:$M$11,11)</f>
        <v>0.20307557840172039</v>
      </c>
      <c r="AF8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1.2940776571092251E-2</v>
      </c>
      <c r="AG88" s="274">
        <f>IF(AND(FutureTrunkParks6[[#This Row],[Spare Capacity (%)]]&gt;30%,FutureTrunkParks6[[#This Row],[Share of the total Cost with the same year of provision %]]&gt;20%),1-FutureTrunkParks6[[#This Row],[Spare Capacity (%)]],1)</f>
        <v>1</v>
      </c>
      <c r="AH88" s="274">
        <f>IF(FutureTrunkParks6[[#This Row],[Terminal Value Analysis]]&lt;0,0,FutureTrunkParks6[[#This Row],[Terminal Value Analysis]])</f>
        <v>1</v>
      </c>
      <c r="AI88" s="198">
        <f t="shared" si="16"/>
        <v>1476000</v>
      </c>
      <c r="AJ88" s="200">
        <f t="shared" si="17"/>
        <v>1866135</v>
      </c>
      <c r="AK88" s="202">
        <f t="shared" si="18"/>
        <v>884632</v>
      </c>
      <c r="AL88" s="276">
        <f>ROUND(FutureTrunkParks6[[#This Row],[Net Present Value of Establishment Cost]]*FutureTrunkParks6[[#This Row],[Terminal Value Adjustment (%)]],0)</f>
        <v>884632</v>
      </c>
      <c r="AM88" s="271" t="str" cm="1">
        <f t="array" ref="AM88">_xlfn.IFS(FutureTrunkParks6[[#This Row],[Hierarchy/Name]]&lt;&gt;"Local","y",AM$12=FutureTrunkParks6[[#This Row],[Service Catchment]], "y", FutureTrunkParks6[[#This Row],[Hierarchy/Name]]="Local", "")</f>
        <v/>
      </c>
      <c r="AN88" s="271" t="str" cm="1">
        <f t="array" ref="AN88">_xlfn.IFS(FutureTrunkParks6[[#This Row],[Hierarchy/Name]]&lt;&gt;"Local","y",AN$12=FutureTrunkParks6[[#This Row],[Service Catchment]], "y", FutureTrunkParks6[[#This Row],[Hierarchy/Name]]="Local", "")</f>
        <v/>
      </c>
      <c r="AO88" s="271" t="str" cm="1">
        <f t="array" ref="AO88">_xlfn.IFS(FutureTrunkParks6[[#This Row],[Hierarchy/Name]]&lt;&gt;"Local","y",AO$12=FutureTrunkParks6[[#This Row],[Service Catchment]], "y", FutureTrunkParks6[[#This Row],[Hierarchy/Name]]="Local", "")</f>
        <v>y</v>
      </c>
      <c r="AP88" s="271" t="str" cm="1">
        <f t="array" ref="AP88">_xlfn.IFS(FutureTrunkParks6[[#This Row],[Hierarchy/Name]]&lt;&gt;"Local","y",AP$12=FutureTrunkParks6[[#This Row],[Service Catchment]], "y", FutureTrunkParks6[[#This Row],[Hierarchy/Name]]="Local", "")</f>
        <v/>
      </c>
      <c r="AQ88" s="64"/>
      <c r="AR88" s="93" t="str">
        <f>IF(FutureTrunkParks6[[#This Row],[Hierarchy/Name]]&lt;&gt;"Local",0.25,IF(AM88="y",1,""))</f>
        <v/>
      </c>
      <c r="AS88" s="93" t="str">
        <f>IF(FutureTrunkParks6[[#This Row],[Hierarchy/Name]]&lt;&gt;"Local",0.25,IF(AN88="y",1,""))</f>
        <v/>
      </c>
      <c r="AT88" s="93">
        <f>IF(FutureTrunkParks6[[#This Row],[Hierarchy/Name]]&lt;&gt;"Local",0.25,IF(AO88="y",1,""))</f>
        <v>1</v>
      </c>
      <c r="AU88" s="93" t="str">
        <f>IF(FutureTrunkParks6[[#This Row],[Hierarchy/Name]]&lt;&gt;"Local",0.25,IF(AP88="y",1,""))</f>
        <v/>
      </c>
      <c r="AV88" s="95">
        <f t="shared" si="19"/>
        <v>1</v>
      </c>
      <c r="AW88" s="64"/>
      <c r="AX88" s="268" t="str">
        <f t="shared" si="20"/>
        <v/>
      </c>
      <c r="AY88" s="264" t="str">
        <f t="shared" si="21"/>
        <v/>
      </c>
      <c r="AZ88" s="264">
        <f t="shared" si="22"/>
        <v>884632</v>
      </c>
      <c r="BA88" s="269" t="str">
        <f t="shared" si="23"/>
        <v/>
      </c>
      <c r="BB88" s="253">
        <f t="shared" si="24"/>
        <v>884632</v>
      </c>
    </row>
    <row r="89" spans="1:54">
      <c r="A89" s="50"/>
      <c r="B89" s="210" t="s">
        <v>4994</v>
      </c>
      <c r="C89" s="211" t="s">
        <v>4995</v>
      </c>
      <c r="D89" s="211" t="s">
        <v>111</v>
      </c>
      <c r="E89" s="211" t="s">
        <v>114</v>
      </c>
      <c r="F89" s="211" t="s">
        <v>4853</v>
      </c>
      <c r="G89" s="186" t="str" cm="1">
        <f t="array" ref="G89">_xlfn.IFS(MID(C89,5,1)="U",MID(C89,5,2),LEN(C89)&gt;10,MID(C89,5,3)&amp;"-"&amp;LEFT(D89,1),LEN(C89)&lt;=10,MID(C89,5,2)&amp;"-"&amp;LEFT(D89,1))</f>
        <v>A1-L</v>
      </c>
      <c r="H89" s="187">
        <f>IFERROR(INDEX(LGIP1b_Park_UnitRates[],MATCH(G89,LGIP1b_Park_UnitRates[LGIP Code],0),3),"")</f>
        <v>8000</v>
      </c>
      <c r="I89" s="295">
        <f>IFERROR(MIN(J89/H89,INDEX(LGIP1b_Park_UnitRates[],MATCH(FutureTrunkParks6[[#This Row],[LGIP Code (*)]], LGIP1b_Park_UnitRates[LGIP Code], 0),4)),1)</f>
        <v>1</v>
      </c>
      <c r="J89" s="215">
        <v>8000</v>
      </c>
      <c r="K89" s="85">
        <f t="shared" si="25"/>
        <v>300</v>
      </c>
      <c r="L89" s="216">
        <v>2400000</v>
      </c>
      <c r="M89" s="221" t="str">
        <f>_xlfn.XLOOKUP(FutureTrunkParks6[[#This Row],[LGIP Code (*)]],LGIP1b_Parks_UnitRates_Summary[LGIP Code],LGIP1b_Parks_UnitRates_Summary[Stages],,0)</f>
        <v>A&amp;B</v>
      </c>
      <c r="N89" s="221" t="str">
        <f>_xlfn.XLOOKUP(FutureTrunkParks6[[#This Row],[LGIP Code (*)]],LGIP1b_Parks_UnitRates_Summary[LGIP Code],LGIP1b_Parks_UnitRates_Summary[Costing Code],,0)</f>
        <v>A1-L-A&amp;B</v>
      </c>
      <c r="O89" s="221">
        <f>_xlfn.XLOOKUP(FutureTrunkParks6[[#This Row],[Costing Code]],LGIP1b_Parks_UnitRates_Summary[Costing Code],LGIP1b_Parks_UnitRates_Summary[Scaled component],,0)</f>
        <v>295709.98100599996</v>
      </c>
      <c r="P89" s="221">
        <f>FutureTrunkParks6[[#This Row],[Unit Rate (Scale)]]*FutureTrunkParks6[[#This Row],[Scaling factor (*)]]</f>
        <v>295709.98100599996</v>
      </c>
      <c r="Q89" s="221">
        <f>_xlfn.XLOOKUP(FutureTrunkParks6[[#This Row],[Costing Code]],LGIP1b_Parks_UnitRates_Summary[Costing Code],LGIP1b_Parks_UnitRates_Summary[Not scaled component],,0)</f>
        <v>417974.52457963559</v>
      </c>
      <c r="R89" s="223">
        <f>_xlfn.XLOOKUP(FutureTrunkParks6[[#This Row],[Costing Code]],LGIP1b_Parks_UnitRates_Summary[Costing Code],LGIP1b_Parks_UnitRates_Summary[Preliminary Scale],,0)</f>
        <v>0.23125000000000001</v>
      </c>
      <c r="S89" s="221">
        <f>((FutureTrunkParks6[[#This Row],[Costs with Scaling Factor Applied]]+FutureTrunkParks6[[#This Row],[Unit Rate (No Scale)]])*FutureTrunkParks6[[#This Row],[Preliminary Scale %]])</f>
        <v>165039.54191667822</v>
      </c>
      <c r="T89" s="221">
        <f>_xlfn.XLOOKUP(FutureTrunkParks6[[#This Row],[Costing Code]],LGIP1b_Parks_UnitRates_Summary[Costing Code],LGIP1b_Parks_UnitRates_Summary[Preliminary No Scale],,0)</f>
        <v>3750</v>
      </c>
      <c r="U8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89" s="211">
        <v>2021</v>
      </c>
      <c r="W89" s="211">
        <v>1</v>
      </c>
      <c r="X89" s="221">
        <f>ROUND(FutureTrunkParks6[[#This Row],[Direct Construction Cost]]*23%,0)</f>
        <v>202969</v>
      </c>
      <c r="Y89" s="294">
        <f t="shared" si="13"/>
        <v>0.15</v>
      </c>
      <c r="Z89" s="194">
        <f>ROUND((FutureTrunkParks6[[#This Row],[Direct Construction Cost]]+FutureTrunkParks6[[#This Row],[Project Owners Cost (23% Direct Construction Cost)($)]])*FutureTrunkParks6[[#This Row],[Multiplier]]*FutureTrunkParks6[[#This Row],[Construction Contingency Rate %]],0)</f>
        <v>162816</v>
      </c>
      <c r="AA89" s="195">
        <f>ROUND(FutureTrunkParks6[[#This Row],[Direct Construction Cost]]+FutureTrunkParks6[[#This Row],[Project Owners Cost (23% Direct Construction Cost)($)]]+FutureTrunkParks6[[#This Row],[Construction Contingency Cost ($)]],0)</f>
        <v>1248259</v>
      </c>
      <c r="AB89" s="219">
        <v>2029</v>
      </c>
      <c r="AC89" s="196">
        <f t="shared" si="14"/>
        <v>2.0111853187589457E-2</v>
      </c>
      <c r="AD89" s="196">
        <f t="shared" si="15"/>
        <v>1.8204777291069174E-2</v>
      </c>
      <c r="AE89" s="274">
        <f>VLOOKUP(FutureTrunkParks6[[#This Row],[Service Catchment]],'Catchment Demand - Parks'!$C$8:$M$11,11)</f>
        <v>0.15359038713546411</v>
      </c>
      <c r="AF8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1.2738742285921813E-2</v>
      </c>
      <c r="AG89" s="274">
        <f>IF(AND(FutureTrunkParks6[[#This Row],[Spare Capacity (%)]]&gt;30%,FutureTrunkParks6[[#This Row],[Share of the total Cost with the same year of provision %]]&gt;20%),1-FutureTrunkParks6[[#This Row],[Spare Capacity (%)]],1)</f>
        <v>1</v>
      </c>
      <c r="AH89" s="274">
        <f>IF(FutureTrunkParks6[[#This Row],[Terminal Value Analysis]]&lt;0,0,FutureTrunkParks6[[#This Row],[Terminal Value Analysis]])</f>
        <v>1</v>
      </c>
      <c r="AI89" s="198">
        <f t="shared" si="16"/>
        <v>3648259</v>
      </c>
      <c r="AJ89" s="200">
        <f t="shared" si="17"/>
        <v>4256518</v>
      </c>
      <c r="AK89" s="202">
        <f t="shared" si="18"/>
        <v>2688801</v>
      </c>
      <c r="AL89" s="276">
        <f>ROUND(FutureTrunkParks6[[#This Row],[Net Present Value of Establishment Cost]]*FutureTrunkParks6[[#This Row],[Terminal Value Adjustment (%)]],0)</f>
        <v>2688801</v>
      </c>
      <c r="AM89" s="271" t="str" cm="1">
        <f t="array" ref="AM89">_xlfn.IFS(FutureTrunkParks6[[#This Row],[Hierarchy/Name]]&lt;&gt;"Local","y",AM$12=FutureTrunkParks6[[#This Row],[Service Catchment]], "y", FutureTrunkParks6[[#This Row],[Hierarchy/Name]]="Local", "")</f>
        <v/>
      </c>
      <c r="AN89" s="271" t="str" cm="1">
        <f t="array" ref="AN89">_xlfn.IFS(FutureTrunkParks6[[#This Row],[Hierarchy/Name]]&lt;&gt;"Local","y",AN$12=FutureTrunkParks6[[#This Row],[Service Catchment]], "y", FutureTrunkParks6[[#This Row],[Hierarchy/Name]]="Local", "")</f>
        <v/>
      </c>
      <c r="AO89" s="271" t="str" cm="1">
        <f t="array" ref="AO89">_xlfn.IFS(FutureTrunkParks6[[#This Row],[Hierarchy/Name]]&lt;&gt;"Local","y",AO$12=FutureTrunkParks6[[#This Row],[Service Catchment]], "y", FutureTrunkParks6[[#This Row],[Hierarchy/Name]]="Local", "")</f>
        <v/>
      </c>
      <c r="AP89" s="271" t="str" cm="1">
        <f t="array" ref="AP89">_xlfn.IFS(FutureTrunkParks6[[#This Row],[Hierarchy/Name]]&lt;&gt;"Local","y",AP$12=FutureTrunkParks6[[#This Row],[Service Catchment]], "y", FutureTrunkParks6[[#This Row],[Hierarchy/Name]]="Local", "")</f>
        <v>y</v>
      </c>
      <c r="AQ89" s="64"/>
      <c r="AR89" s="93" t="str">
        <f>IF(FutureTrunkParks6[[#This Row],[Hierarchy/Name]]&lt;&gt;"Local",0.25,IF(AM89="y",1,""))</f>
        <v/>
      </c>
      <c r="AS89" s="93" t="str">
        <f>IF(FutureTrunkParks6[[#This Row],[Hierarchy/Name]]&lt;&gt;"Local",0.25,IF(AN89="y",1,""))</f>
        <v/>
      </c>
      <c r="AT89" s="93" t="str">
        <f>IF(FutureTrunkParks6[[#This Row],[Hierarchy/Name]]&lt;&gt;"Local",0.25,IF(AO89="y",1,""))</f>
        <v/>
      </c>
      <c r="AU89" s="93">
        <f>IF(FutureTrunkParks6[[#This Row],[Hierarchy/Name]]&lt;&gt;"Local",0.25,IF(AP89="y",1,""))</f>
        <v>1</v>
      </c>
      <c r="AV89" s="95">
        <f t="shared" si="19"/>
        <v>1</v>
      </c>
      <c r="AW89" s="64"/>
      <c r="AX89" s="268" t="str">
        <f t="shared" si="20"/>
        <v/>
      </c>
      <c r="AY89" s="264" t="str">
        <f t="shared" si="21"/>
        <v/>
      </c>
      <c r="AZ89" s="264" t="str">
        <f t="shared" si="22"/>
        <v/>
      </c>
      <c r="BA89" s="269">
        <f t="shared" si="23"/>
        <v>2688801</v>
      </c>
      <c r="BB89" s="253">
        <f t="shared" si="24"/>
        <v>2688801</v>
      </c>
    </row>
    <row r="90" spans="1:54">
      <c r="A90" s="50"/>
      <c r="B90" s="210" t="s">
        <v>4996</v>
      </c>
      <c r="C90" s="211" t="s">
        <v>4997</v>
      </c>
      <c r="D90" s="211" t="s">
        <v>106</v>
      </c>
      <c r="E90" s="211" t="s">
        <v>114</v>
      </c>
      <c r="F90" s="211" t="s">
        <v>4928</v>
      </c>
      <c r="G90" s="186" t="str" cm="1">
        <f t="array" ref="G90">_xlfn.IFS(MID(C90,5,1)="U",MID(C90,5,2),LEN(C90)&gt;10,MID(C90,5,3)&amp;"-"&amp;LEFT(D90,1),LEN(C90)&lt;=10,MID(C90,5,2)&amp;"-"&amp;LEFT(D90,1))</f>
        <v>U3</v>
      </c>
      <c r="H90" s="187">
        <f>IFERROR(INDEX(LGIP1b_Park_UnitRates[],MATCH(G90,LGIP1b_Park_UnitRates[LGIP Code],0),3),"")</f>
        <v>0</v>
      </c>
      <c r="I90" s="295">
        <f>IFERROR(MIN(J90/H90,INDEX(LGIP1b_Park_UnitRates[],MATCH(FutureTrunkParks6[[#This Row],[LGIP Code (*)]], LGIP1b_Park_UnitRates[LGIP Code], 0),4)),1)</f>
        <v>1</v>
      </c>
      <c r="J90" s="215">
        <v>125300</v>
      </c>
      <c r="K90" s="85">
        <f t="shared" si="25"/>
        <v>0</v>
      </c>
      <c r="L90" s="216">
        <v>0</v>
      </c>
      <c r="M90" s="221" t="str">
        <f>_xlfn.XLOOKUP(FutureTrunkParks6[[#This Row],[LGIP Code (*)]],LGIP1b_Parks_UnitRates_Summary[LGIP Code],LGIP1b_Parks_UnitRates_Summary[Stages],,0)</f>
        <v>U</v>
      </c>
      <c r="N90" s="221" t="str">
        <f>_xlfn.XLOOKUP(FutureTrunkParks6[[#This Row],[LGIP Code (*)]],LGIP1b_Parks_UnitRates_Summary[LGIP Code],LGIP1b_Parks_UnitRates_Summary[Costing Code],,0)</f>
        <v>U3-U</v>
      </c>
      <c r="O90" s="221">
        <f>_xlfn.XLOOKUP(FutureTrunkParks6[[#This Row],[Costing Code]],LGIP1b_Parks_UnitRates_Summary[Costing Code],LGIP1b_Parks_UnitRates_Summary[Scaled component],,0)</f>
        <v>0</v>
      </c>
      <c r="P90" s="221">
        <f>FutureTrunkParks6[[#This Row],[Unit Rate (Scale)]]*FutureTrunkParks6[[#This Row],[Scaling factor (*)]]</f>
        <v>0</v>
      </c>
      <c r="Q90" s="221">
        <f>_xlfn.XLOOKUP(FutureTrunkParks6[[#This Row],[Costing Code]],LGIP1b_Parks_UnitRates_Summary[Costing Code],LGIP1b_Parks_UnitRates_Summary[Not scaled component],,0)</f>
        <v>0</v>
      </c>
      <c r="R90" s="223">
        <f>_xlfn.XLOOKUP(FutureTrunkParks6[[#This Row],[Costing Code]],LGIP1b_Parks_UnitRates_Summary[Costing Code],LGIP1b_Parks_UnitRates_Summary[Preliminary Scale],,0)</f>
        <v>0</v>
      </c>
      <c r="S90" s="221">
        <f>((FutureTrunkParks6[[#This Row],[Costs with Scaling Factor Applied]]+FutureTrunkParks6[[#This Row],[Unit Rate (No Scale)]])*FutureTrunkParks6[[#This Row],[Preliminary Scale %]])</f>
        <v>0</v>
      </c>
      <c r="T90" s="221">
        <f>_xlfn.XLOOKUP(FutureTrunkParks6[[#This Row],[Costing Code]],LGIP1b_Parks_UnitRates_Summary[Costing Code],LGIP1b_Parks_UnitRates_Summary[Preliminary No Scale],,0)</f>
        <v>0</v>
      </c>
      <c r="U9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90" s="211">
        <v>2021</v>
      </c>
      <c r="W90" s="211">
        <v>1</v>
      </c>
      <c r="X90" s="221">
        <f>ROUND(FutureTrunkParks6[[#This Row],[Direct Construction Cost]]*23%,0)</f>
        <v>230000</v>
      </c>
      <c r="Y90" s="294">
        <f t="shared" si="13"/>
        <v>7.4999999999999997E-2</v>
      </c>
      <c r="Z90" s="194">
        <f>ROUND((FutureTrunkParks6[[#This Row],[Direct Construction Cost]]+FutureTrunkParks6[[#This Row],[Project Owners Cost (23% Direct Construction Cost)($)]])*FutureTrunkParks6[[#This Row],[Multiplier]]*FutureTrunkParks6[[#This Row],[Construction Contingency Rate %]],0)</f>
        <v>92250</v>
      </c>
      <c r="AA90" s="195">
        <f>ROUND(FutureTrunkParks6[[#This Row],[Direct Construction Cost]]+FutureTrunkParks6[[#This Row],[Project Owners Cost (23% Direct Construction Cost)($)]]+FutureTrunkParks6[[#This Row],[Construction Contingency Cost ($)]],0)</f>
        <v>1322250</v>
      </c>
      <c r="AB90" s="219">
        <v>2024</v>
      </c>
      <c r="AC90" s="196">
        <f t="shared" si="14"/>
        <v>2.0111853187589457E-2</v>
      </c>
      <c r="AD90" s="196">
        <f t="shared" si="15"/>
        <v>1.8204777291069174E-2</v>
      </c>
      <c r="AE90" s="274">
        <f>VLOOKUP(FutureTrunkParks6[[#This Row],[Service Catchment]],'Catchment Demand - Parks'!$C$8:$M$11,11)</f>
        <v>0.15359038713546411</v>
      </c>
      <c r="AF9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90" s="274">
        <f>IF(AND(FutureTrunkParks6[[#This Row],[Spare Capacity (%)]]&gt;30%,FutureTrunkParks6[[#This Row],[Share of the total Cost with the same year of provision %]]&gt;20%),1-FutureTrunkParks6[[#This Row],[Spare Capacity (%)]],1)</f>
        <v>1</v>
      </c>
      <c r="AH90" s="274">
        <f>IF(FutureTrunkParks6[[#This Row],[Terminal Value Analysis]]&lt;0,0,FutureTrunkParks6[[#This Row],[Terminal Value Analysis]])</f>
        <v>1</v>
      </c>
      <c r="AI90" s="198">
        <f t="shared" si="16"/>
        <v>1322250</v>
      </c>
      <c r="AJ90" s="200">
        <f t="shared" si="17"/>
        <v>1395786</v>
      </c>
      <c r="AK90" s="202">
        <f t="shared" si="18"/>
        <v>1174919</v>
      </c>
      <c r="AL90" s="276">
        <f>ROUND(FutureTrunkParks6[[#This Row],[Net Present Value of Establishment Cost]]*FutureTrunkParks6[[#This Row],[Terminal Value Adjustment (%)]],0)</f>
        <v>1174919</v>
      </c>
      <c r="AM90" s="271" t="str" cm="1">
        <f t="array" ref="AM90">_xlfn.IFS(FutureTrunkParks6[[#This Row],[Hierarchy/Name]]&lt;&gt;"Local","y",AM$12=FutureTrunkParks6[[#This Row],[Service Catchment]], "y", FutureTrunkParks6[[#This Row],[Hierarchy/Name]]="Local", "")</f>
        <v>y</v>
      </c>
      <c r="AN90" s="271" t="str" cm="1">
        <f t="array" ref="AN90">_xlfn.IFS(FutureTrunkParks6[[#This Row],[Hierarchy/Name]]&lt;&gt;"Local","y",AN$12=FutureTrunkParks6[[#This Row],[Service Catchment]], "y", FutureTrunkParks6[[#This Row],[Hierarchy/Name]]="Local", "")</f>
        <v>y</v>
      </c>
      <c r="AO90" s="271" t="str" cm="1">
        <f t="array" ref="AO90">_xlfn.IFS(FutureTrunkParks6[[#This Row],[Hierarchy/Name]]&lt;&gt;"Local","y",AO$12=FutureTrunkParks6[[#This Row],[Service Catchment]], "y", FutureTrunkParks6[[#This Row],[Hierarchy/Name]]="Local", "")</f>
        <v>y</v>
      </c>
      <c r="AP90" s="271" t="str" cm="1">
        <f t="array" ref="AP90">_xlfn.IFS(FutureTrunkParks6[[#This Row],[Hierarchy/Name]]&lt;&gt;"Local","y",AP$12=FutureTrunkParks6[[#This Row],[Service Catchment]], "y", FutureTrunkParks6[[#This Row],[Hierarchy/Name]]="Local", "")</f>
        <v>y</v>
      </c>
      <c r="AQ90" s="64"/>
      <c r="AR90" s="93">
        <f>IF(FutureTrunkParks6[[#This Row],[Hierarchy/Name]]&lt;&gt;"Local",0.25,IF(AM90="y",1,""))</f>
        <v>0.25</v>
      </c>
      <c r="AS90" s="93">
        <f>IF(FutureTrunkParks6[[#This Row],[Hierarchy/Name]]&lt;&gt;"Local",0.25,IF(AN90="y",1,""))</f>
        <v>0.25</v>
      </c>
      <c r="AT90" s="93">
        <f>IF(FutureTrunkParks6[[#This Row],[Hierarchy/Name]]&lt;&gt;"Local",0.25,IF(AO90="y",1,""))</f>
        <v>0.25</v>
      </c>
      <c r="AU90" s="93">
        <f>IF(FutureTrunkParks6[[#This Row],[Hierarchy/Name]]&lt;&gt;"Local",0.25,IF(AP90="y",1,""))</f>
        <v>0.25</v>
      </c>
      <c r="AV90" s="95">
        <f t="shared" si="19"/>
        <v>1</v>
      </c>
      <c r="AW90" s="64"/>
      <c r="AX90" s="268">
        <f t="shared" si="20"/>
        <v>293729.75</v>
      </c>
      <c r="AY90" s="264">
        <f t="shared" si="21"/>
        <v>293729.75</v>
      </c>
      <c r="AZ90" s="264">
        <f t="shared" si="22"/>
        <v>293729.75</v>
      </c>
      <c r="BA90" s="269">
        <f t="shared" si="23"/>
        <v>293729.75</v>
      </c>
      <c r="BB90" s="253">
        <f t="shared" si="24"/>
        <v>1174919</v>
      </c>
    </row>
    <row r="91" spans="1:54">
      <c r="A91" s="50"/>
      <c r="B91" s="210" t="s">
        <v>4984</v>
      </c>
      <c r="C91" s="211" t="s">
        <v>4998</v>
      </c>
      <c r="D91" s="211" t="s">
        <v>111</v>
      </c>
      <c r="E91" s="211" t="s">
        <v>102</v>
      </c>
      <c r="F91" s="211" t="s">
        <v>4881</v>
      </c>
      <c r="G91" s="186" t="str" cm="1">
        <f t="array" ref="G91">_xlfn.IFS(MID(C91,5,1)="U",MID(C91,5,2),LEN(C91)&gt;10,MID(C91,5,3)&amp;"-"&amp;LEFT(D91,1),LEN(C91)&lt;=10,MID(C91,5,2)&amp;"-"&amp;LEFT(D91,1))</f>
        <v>U3</v>
      </c>
      <c r="H91" s="187">
        <f>IFERROR(INDEX(LGIP1b_Park_UnitRates[],MATCH(G91,LGIP1b_Park_UnitRates[LGIP Code],0),3),"")</f>
        <v>0</v>
      </c>
      <c r="I91" s="295">
        <f>IFERROR(MIN(J91/H91,INDEX(LGIP1b_Park_UnitRates[],MATCH(FutureTrunkParks6[[#This Row],[LGIP Code (*)]], LGIP1b_Park_UnitRates[LGIP Code], 0),4)),1)</f>
        <v>1</v>
      </c>
      <c r="J91" s="215">
        <v>3000</v>
      </c>
      <c r="K91" s="85">
        <f t="shared" si="25"/>
        <v>0</v>
      </c>
      <c r="L91" s="216">
        <v>0</v>
      </c>
      <c r="M91" s="221" t="str">
        <f>_xlfn.XLOOKUP(FutureTrunkParks6[[#This Row],[LGIP Code (*)]],LGIP1b_Parks_UnitRates_Summary[LGIP Code],LGIP1b_Parks_UnitRates_Summary[Stages],,0)</f>
        <v>U</v>
      </c>
      <c r="N91" s="221" t="str">
        <f>_xlfn.XLOOKUP(FutureTrunkParks6[[#This Row],[LGIP Code (*)]],LGIP1b_Parks_UnitRates_Summary[LGIP Code],LGIP1b_Parks_UnitRates_Summary[Costing Code],,0)</f>
        <v>U3-U</v>
      </c>
      <c r="O91" s="221">
        <f>_xlfn.XLOOKUP(FutureTrunkParks6[[#This Row],[Costing Code]],LGIP1b_Parks_UnitRates_Summary[Costing Code],LGIP1b_Parks_UnitRates_Summary[Scaled component],,0)</f>
        <v>0</v>
      </c>
      <c r="P91" s="221">
        <f>FutureTrunkParks6[[#This Row],[Unit Rate (Scale)]]*FutureTrunkParks6[[#This Row],[Scaling factor (*)]]</f>
        <v>0</v>
      </c>
      <c r="Q91" s="221">
        <f>_xlfn.XLOOKUP(FutureTrunkParks6[[#This Row],[Costing Code]],LGIP1b_Parks_UnitRates_Summary[Costing Code],LGIP1b_Parks_UnitRates_Summary[Not scaled component],,0)</f>
        <v>0</v>
      </c>
      <c r="R91" s="223">
        <f>_xlfn.XLOOKUP(FutureTrunkParks6[[#This Row],[Costing Code]],LGIP1b_Parks_UnitRates_Summary[Costing Code],LGIP1b_Parks_UnitRates_Summary[Preliminary Scale],,0)</f>
        <v>0</v>
      </c>
      <c r="S91" s="221">
        <f>((FutureTrunkParks6[[#This Row],[Costs with Scaling Factor Applied]]+FutureTrunkParks6[[#This Row],[Unit Rate (No Scale)]])*FutureTrunkParks6[[#This Row],[Preliminary Scale %]])</f>
        <v>0</v>
      </c>
      <c r="T91" s="221">
        <f>_xlfn.XLOOKUP(FutureTrunkParks6[[#This Row],[Costing Code]],LGIP1b_Parks_UnitRates_Summary[Costing Code],LGIP1b_Parks_UnitRates_Summary[Preliminary No Scale],,0)</f>
        <v>0</v>
      </c>
      <c r="U9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91" s="211">
        <v>2021</v>
      </c>
      <c r="W91" s="211">
        <v>1</v>
      </c>
      <c r="X91" s="221">
        <f>ROUND(FutureTrunkParks6[[#This Row],[Direct Construction Cost]]*23%,0)</f>
        <v>230000</v>
      </c>
      <c r="Y91" s="294">
        <f t="shared" si="13"/>
        <v>0.15</v>
      </c>
      <c r="Z91" s="194">
        <f>ROUND((FutureTrunkParks6[[#This Row],[Direct Construction Cost]]+FutureTrunkParks6[[#This Row],[Project Owners Cost (23% Direct Construction Cost)($)]])*FutureTrunkParks6[[#This Row],[Multiplier]]*FutureTrunkParks6[[#This Row],[Construction Contingency Rate %]],0)</f>
        <v>184500</v>
      </c>
      <c r="AA91" s="195">
        <f>ROUND(FutureTrunkParks6[[#This Row],[Direct Construction Cost]]+FutureTrunkParks6[[#This Row],[Project Owners Cost (23% Direct Construction Cost)($)]]+FutureTrunkParks6[[#This Row],[Construction Contingency Cost ($)]],0)</f>
        <v>1414500</v>
      </c>
      <c r="AB91" s="219">
        <v>2029</v>
      </c>
      <c r="AC91" s="196">
        <f t="shared" si="14"/>
        <v>2.0111853187589457E-2</v>
      </c>
      <c r="AD91" s="196">
        <f t="shared" si="15"/>
        <v>1.8204777291069174E-2</v>
      </c>
      <c r="AE91" s="274">
        <f>VLOOKUP(FutureTrunkParks6[[#This Row],[Service Catchment]],'Catchment Demand - Parks'!$C$8:$M$11,11)</f>
        <v>0.20307557840172039</v>
      </c>
      <c r="AF9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1.5399569510994917E-2</v>
      </c>
      <c r="AG91" s="274">
        <f>IF(AND(FutureTrunkParks6[[#This Row],[Spare Capacity (%)]]&gt;30%,FutureTrunkParks6[[#This Row],[Share of the total Cost with the same year of provision %]]&gt;20%),1-FutureTrunkParks6[[#This Row],[Spare Capacity (%)]],1)</f>
        <v>1</v>
      </c>
      <c r="AH91" s="274">
        <f>IF(FutureTrunkParks6[[#This Row],[Terminal Value Analysis]]&lt;0,0,FutureTrunkParks6[[#This Row],[Terminal Value Analysis]])</f>
        <v>1</v>
      </c>
      <c r="AI91" s="198">
        <f t="shared" si="16"/>
        <v>1414500</v>
      </c>
      <c r="AJ91" s="200">
        <f t="shared" si="17"/>
        <v>1634120</v>
      </c>
      <c r="AK91" s="202">
        <f t="shared" si="18"/>
        <v>1032258</v>
      </c>
      <c r="AL91" s="276">
        <f>ROUND(FutureTrunkParks6[[#This Row],[Net Present Value of Establishment Cost]]*FutureTrunkParks6[[#This Row],[Terminal Value Adjustment (%)]],0)</f>
        <v>1032258</v>
      </c>
      <c r="AM91" s="271" t="str" cm="1">
        <f t="array" ref="AM91">_xlfn.IFS(FutureTrunkParks6[[#This Row],[Hierarchy/Name]]&lt;&gt;"Local","y",AM$12=FutureTrunkParks6[[#This Row],[Service Catchment]], "y", FutureTrunkParks6[[#This Row],[Hierarchy/Name]]="Local", "")</f>
        <v/>
      </c>
      <c r="AN91" s="271" t="str" cm="1">
        <f t="array" ref="AN91">_xlfn.IFS(FutureTrunkParks6[[#This Row],[Hierarchy/Name]]&lt;&gt;"Local","y",AN$12=FutureTrunkParks6[[#This Row],[Service Catchment]], "y", FutureTrunkParks6[[#This Row],[Hierarchy/Name]]="Local", "")</f>
        <v/>
      </c>
      <c r="AO91" s="271" t="str" cm="1">
        <f t="array" ref="AO91">_xlfn.IFS(FutureTrunkParks6[[#This Row],[Hierarchy/Name]]&lt;&gt;"Local","y",AO$12=FutureTrunkParks6[[#This Row],[Service Catchment]], "y", FutureTrunkParks6[[#This Row],[Hierarchy/Name]]="Local", "")</f>
        <v>y</v>
      </c>
      <c r="AP91" s="271" t="str" cm="1">
        <f t="array" ref="AP91">_xlfn.IFS(FutureTrunkParks6[[#This Row],[Hierarchy/Name]]&lt;&gt;"Local","y",AP$12=FutureTrunkParks6[[#This Row],[Service Catchment]], "y", FutureTrunkParks6[[#This Row],[Hierarchy/Name]]="Local", "")</f>
        <v/>
      </c>
      <c r="AQ91" s="64"/>
      <c r="AR91" s="93" t="str">
        <f>IF(FutureTrunkParks6[[#This Row],[Hierarchy/Name]]&lt;&gt;"Local",0.25,IF(AM91="y",1,""))</f>
        <v/>
      </c>
      <c r="AS91" s="93" t="str">
        <f>IF(FutureTrunkParks6[[#This Row],[Hierarchy/Name]]&lt;&gt;"Local",0.25,IF(AN91="y",1,""))</f>
        <v/>
      </c>
      <c r="AT91" s="93">
        <f>IF(FutureTrunkParks6[[#This Row],[Hierarchy/Name]]&lt;&gt;"Local",0.25,IF(AO91="y",1,""))</f>
        <v>1</v>
      </c>
      <c r="AU91" s="93" t="str">
        <f>IF(FutureTrunkParks6[[#This Row],[Hierarchy/Name]]&lt;&gt;"Local",0.25,IF(AP91="y",1,""))</f>
        <v/>
      </c>
      <c r="AV91" s="95">
        <f t="shared" si="19"/>
        <v>1</v>
      </c>
      <c r="AW91" s="64"/>
      <c r="AX91" s="268" t="str">
        <f t="shared" si="20"/>
        <v/>
      </c>
      <c r="AY91" s="264" t="str">
        <f t="shared" si="21"/>
        <v/>
      </c>
      <c r="AZ91" s="264">
        <f t="shared" si="22"/>
        <v>1032258</v>
      </c>
      <c r="BA91" s="269" t="str">
        <f t="shared" si="23"/>
        <v/>
      </c>
      <c r="BB91" s="253">
        <f t="shared" si="24"/>
        <v>1032258</v>
      </c>
    </row>
    <row r="92" spans="1:54">
      <c r="A92" s="50"/>
      <c r="B92" s="210" t="s">
        <v>4949</v>
      </c>
      <c r="C92" s="211" t="s">
        <v>4999</v>
      </c>
      <c r="D92" s="211" t="s">
        <v>111</v>
      </c>
      <c r="E92" s="211" t="s">
        <v>114</v>
      </c>
      <c r="F92" s="211" t="s">
        <v>4942</v>
      </c>
      <c r="G92" s="186" t="str" cm="1">
        <f t="array" ref="G92">_xlfn.IFS(MID(C92,5,1)="U",MID(C92,5,2),LEN(C92)&gt;10,MID(C92,5,3)&amp;"-"&amp;LEFT(D92,1),LEN(C92)&lt;=10,MID(C92,5,2)&amp;"-"&amp;LEFT(D92,1))</f>
        <v>E1-L</v>
      </c>
      <c r="H92" s="187">
        <f>IFERROR(INDEX(LGIP1b_Park_UnitRates[],MATCH(G92,LGIP1b_Park_UnitRates[LGIP Code],0),3),"")</f>
        <v>8000</v>
      </c>
      <c r="I92" s="295">
        <f>IFERROR(MIN(J92/H92,INDEX(LGIP1b_Park_UnitRates[],MATCH(FutureTrunkParks6[[#This Row],[LGIP Code (*)]], LGIP1b_Park_UnitRates[LGIP Code], 0),4)),1)</f>
        <v>0.625</v>
      </c>
      <c r="J92" s="215">
        <v>5000</v>
      </c>
      <c r="K92" s="85">
        <f t="shared" si="25"/>
        <v>0</v>
      </c>
      <c r="L92" s="216">
        <v>0</v>
      </c>
      <c r="M92" s="221" t="str">
        <f>_xlfn.XLOOKUP(FutureTrunkParks6[[#This Row],[LGIP Code (*)]],LGIP1b_Parks_UnitRates_Summary[LGIP Code],LGIP1b_Parks_UnitRates_Summary[Stages],,0)</f>
        <v>B&amp;C</v>
      </c>
      <c r="N92" s="221" t="str">
        <f>_xlfn.XLOOKUP(FutureTrunkParks6[[#This Row],[LGIP Code (*)]],LGIP1b_Parks_UnitRates_Summary[LGIP Code],LGIP1b_Parks_UnitRates_Summary[Costing Code],,0)</f>
        <v>E1-L-B&amp;C</v>
      </c>
      <c r="O92" s="221">
        <f>_xlfn.XLOOKUP(FutureTrunkParks6[[#This Row],[Costing Code]],LGIP1b_Parks_UnitRates_Summary[Costing Code],LGIP1b_Parks_UnitRates_Summary[Scaled component],,0)</f>
        <v>50689.811039999993</v>
      </c>
      <c r="P92" s="221">
        <f>FutureTrunkParks6[[#This Row],[Unit Rate (Scale)]]*FutureTrunkParks6[[#This Row],[Scaling factor (*)]]</f>
        <v>31681.131899999997</v>
      </c>
      <c r="Q92" s="221">
        <f>_xlfn.XLOOKUP(FutureTrunkParks6[[#This Row],[Costing Code]],LGIP1b_Parks_UnitRates_Summary[Costing Code],LGIP1b_Parks_UnitRates_Summary[Not scaled component],,0)</f>
        <v>434089.71377963555</v>
      </c>
      <c r="R92" s="223">
        <f>_xlfn.XLOOKUP(FutureTrunkParks6[[#This Row],[Costing Code]],LGIP1b_Parks_UnitRates_Summary[Costing Code],LGIP1b_Parks_UnitRates_Summary[Preliminary Scale],,0)</f>
        <v>0.23125000000000001</v>
      </c>
      <c r="S92" s="221">
        <f>((FutureTrunkParks6[[#This Row],[Costs with Scaling Factor Applied]]+FutureTrunkParks6[[#This Row],[Unit Rate (No Scale)]])*FutureTrunkParks6[[#This Row],[Preliminary Scale %]])</f>
        <v>107709.50806341572</v>
      </c>
      <c r="T92" s="221">
        <f>_xlfn.XLOOKUP(FutureTrunkParks6[[#This Row],[Costing Code]],LGIP1b_Parks_UnitRates_Summary[Costing Code],LGIP1b_Parks_UnitRates_Summary[Preliminary No Scale],,0)</f>
        <v>3750</v>
      </c>
      <c r="U9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577230</v>
      </c>
      <c r="V92" s="211">
        <v>2021</v>
      </c>
      <c r="W92" s="211">
        <v>1</v>
      </c>
      <c r="X92" s="221">
        <f>ROUND(FutureTrunkParks6[[#This Row],[Direct Construction Cost]]*23%,0)</f>
        <v>132763</v>
      </c>
      <c r="Y92" s="294">
        <f t="shared" si="13"/>
        <v>0.2</v>
      </c>
      <c r="Z92" s="194">
        <f>ROUND((FutureTrunkParks6[[#This Row],[Direct Construction Cost]]+FutureTrunkParks6[[#This Row],[Project Owners Cost (23% Direct Construction Cost)($)]])*FutureTrunkParks6[[#This Row],[Multiplier]]*FutureTrunkParks6[[#This Row],[Construction Contingency Rate %]],0)</f>
        <v>141999</v>
      </c>
      <c r="AA92" s="195">
        <f>ROUND(FutureTrunkParks6[[#This Row],[Direct Construction Cost]]+FutureTrunkParks6[[#This Row],[Project Owners Cost (23% Direct Construction Cost)($)]]+FutureTrunkParks6[[#This Row],[Construction Contingency Cost ($)]],0)</f>
        <v>851992</v>
      </c>
      <c r="AB92" s="219">
        <v>2034</v>
      </c>
      <c r="AC92" s="196">
        <f t="shared" si="14"/>
        <v>2.0111853187589457E-2</v>
      </c>
      <c r="AD92" s="196">
        <f t="shared" si="15"/>
        <v>1.8204777291069174E-2</v>
      </c>
      <c r="AE92" s="274">
        <f>VLOOKUP(FutureTrunkParks6[[#This Row],[Service Catchment]],'Catchment Demand - Parks'!$C$8:$M$11,11)</f>
        <v>0.15359038713546411</v>
      </c>
      <c r="AF9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1.1439324955336536E-2</v>
      </c>
      <c r="AG92" s="274">
        <f>IF(AND(FutureTrunkParks6[[#This Row],[Spare Capacity (%)]]&gt;30%,FutureTrunkParks6[[#This Row],[Share of the total Cost with the same year of provision %]]&gt;20%),1-FutureTrunkParks6[[#This Row],[Spare Capacity (%)]],1)</f>
        <v>1</v>
      </c>
      <c r="AH92" s="274">
        <f>IF(FutureTrunkParks6[[#This Row],[Terminal Value Analysis]]&lt;0,0,FutureTrunkParks6[[#This Row],[Terminal Value Analysis]])</f>
        <v>1</v>
      </c>
      <c r="AI92" s="198">
        <f t="shared" si="16"/>
        <v>851992</v>
      </c>
      <c r="AJ92" s="200">
        <f t="shared" si="17"/>
        <v>1077190</v>
      </c>
      <c r="AK92" s="202">
        <f t="shared" si="18"/>
        <v>510636</v>
      </c>
      <c r="AL92" s="276">
        <f>ROUND(FutureTrunkParks6[[#This Row],[Net Present Value of Establishment Cost]]*FutureTrunkParks6[[#This Row],[Terminal Value Adjustment (%)]],0)</f>
        <v>510636</v>
      </c>
      <c r="AM92" s="271" t="str" cm="1">
        <f t="array" ref="AM92">_xlfn.IFS(FutureTrunkParks6[[#This Row],[Hierarchy/Name]]&lt;&gt;"Local","y",AM$12=FutureTrunkParks6[[#This Row],[Service Catchment]], "y", FutureTrunkParks6[[#This Row],[Hierarchy/Name]]="Local", "")</f>
        <v/>
      </c>
      <c r="AN92" s="271" t="str" cm="1">
        <f t="array" ref="AN92">_xlfn.IFS(FutureTrunkParks6[[#This Row],[Hierarchy/Name]]&lt;&gt;"Local","y",AN$12=FutureTrunkParks6[[#This Row],[Service Catchment]], "y", FutureTrunkParks6[[#This Row],[Hierarchy/Name]]="Local", "")</f>
        <v/>
      </c>
      <c r="AO92" s="271" t="str" cm="1">
        <f t="array" ref="AO92">_xlfn.IFS(FutureTrunkParks6[[#This Row],[Hierarchy/Name]]&lt;&gt;"Local","y",AO$12=FutureTrunkParks6[[#This Row],[Service Catchment]], "y", FutureTrunkParks6[[#This Row],[Hierarchy/Name]]="Local", "")</f>
        <v/>
      </c>
      <c r="AP92" s="271" t="str" cm="1">
        <f t="array" ref="AP92">_xlfn.IFS(FutureTrunkParks6[[#This Row],[Hierarchy/Name]]&lt;&gt;"Local","y",AP$12=FutureTrunkParks6[[#This Row],[Service Catchment]], "y", FutureTrunkParks6[[#This Row],[Hierarchy/Name]]="Local", "")</f>
        <v>y</v>
      </c>
      <c r="AQ92" s="64"/>
      <c r="AR92" s="93" t="str">
        <f>IF(FutureTrunkParks6[[#This Row],[Hierarchy/Name]]&lt;&gt;"Local",0.25,IF(AM92="y",1,""))</f>
        <v/>
      </c>
      <c r="AS92" s="93" t="str">
        <f>IF(FutureTrunkParks6[[#This Row],[Hierarchy/Name]]&lt;&gt;"Local",0.25,IF(AN92="y",1,""))</f>
        <v/>
      </c>
      <c r="AT92" s="93" t="str">
        <f>IF(FutureTrunkParks6[[#This Row],[Hierarchy/Name]]&lt;&gt;"Local",0.25,IF(AO92="y",1,""))</f>
        <v/>
      </c>
      <c r="AU92" s="93">
        <f>IF(FutureTrunkParks6[[#This Row],[Hierarchy/Name]]&lt;&gt;"Local",0.25,IF(AP92="y",1,""))</f>
        <v>1</v>
      </c>
      <c r="AV92" s="95">
        <f t="shared" si="19"/>
        <v>1</v>
      </c>
      <c r="AW92" s="64"/>
      <c r="AX92" s="268" t="str">
        <f t="shared" si="20"/>
        <v/>
      </c>
      <c r="AY92" s="264" t="str">
        <f t="shared" si="21"/>
        <v/>
      </c>
      <c r="AZ92" s="264" t="str">
        <f t="shared" si="22"/>
        <v/>
      </c>
      <c r="BA92" s="269">
        <f t="shared" si="23"/>
        <v>510636</v>
      </c>
      <c r="BB92" s="253">
        <f t="shared" si="24"/>
        <v>510636</v>
      </c>
    </row>
    <row r="93" spans="1:54">
      <c r="A93" s="50"/>
      <c r="B93" s="210" t="s">
        <v>5000</v>
      </c>
      <c r="C93" s="211" t="s">
        <v>5001</v>
      </c>
      <c r="D93" s="211" t="s">
        <v>106</v>
      </c>
      <c r="E93" s="211" t="s">
        <v>114</v>
      </c>
      <c r="F93" s="211" t="s">
        <v>4928</v>
      </c>
      <c r="G93" s="186" t="str" cm="1">
        <f t="array" ref="G93">_xlfn.IFS(MID(C93,5,1)="U",MID(C93,5,2),LEN(C93)&gt;10,MID(C93,5,3)&amp;"-"&amp;LEFT(D93,1),LEN(C93)&lt;=10,MID(C93,5,2)&amp;"-"&amp;LEFT(D93,1))</f>
        <v>U3</v>
      </c>
      <c r="H93" s="187">
        <f>IFERROR(INDEX(LGIP1b_Park_UnitRates[],MATCH(G93,LGIP1b_Park_UnitRates[LGIP Code],0),3),"")</f>
        <v>0</v>
      </c>
      <c r="I93" s="295">
        <f>IFERROR(MIN(J93/H93,INDEX(LGIP1b_Park_UnitRates[],MATCH(FutureTrunkParks6[[#This Row],[LGIP Code (*)]], LGIP1b_Park_UnitRates[LGIP Code], 0),4)),1)</f>
        <v>1</v>
      </c>
      <c r="J93" s="215">
        <v>78700</v>
      </c>
      <c r="K93" s="85">
        <f t="shared" si="25"/>
        <v>0</v>
      </c>
      <c r="L93" s="216">
        <v>0</v>
      </c>
      <c r="M93" s="221" t="str">
        <f>_xlfn.XLOOKUP(FutureTrunkParks6[[#This Row],[LGIP Code (*)]],LGIP1b_Parks_UnitRates_Summary[LGIP Code],LGIP1b_Parks_UnitRates_Summary[Stages],,0)</f>
        <v>U</v>
      </c>
      <c r="N93" s="221" t="str">
        <f>_xlfn.XLOOKUP(FutureTrunkParks6[[#This Row],[LGIP Code (*)]],LGIP1b_Parks_UnitRates_Summary[LGIP Code],LGIP1b_Parks_UnitRates_Summary[Costing Code],,0)</f>
        <v>U3-U</v>
      </c>
      <c r="O93" s="221">
        <f>_xlfn.XLOOKUP(FutureTrunkParks6[[#This Row],[Costing Code]],LGIP1b_Parks_UnitRates_Summary[Costing Code],LGIP1b_Parks_UnitRates_Summary[Scaled component],,0)</f>
        <v>0</v>
      </c>
      <c r="P93" s="221">
        <f>FutureTrunkParks6[[#This Row],[Unit Rate (Scale)]]*FutureTrunkParks6[[#This Row],[Scaling factor (*)]]</f>
        <v>0</v>
      </c>
      <c r="Q93" s="221">
        <f>_xlfn.XLOOKUP(FutureTrunkParks6[[#This Row],[Costing Code]],LGIP1b_Parks_UnitRates_Summary[Costing Code],LGIP1b_Parks_UnitRates_Summary[Not scaled component],,0)</f>
        <v>0</v>
      </c>
      <c r="R93" s="223">
        <f>_xlfn.XLOOKUP(FutureTrunkParks6[[#This Row],[Costing Code]],LGIP1b_Parks_UnitRates_Summary[Costing Code],LGIP1b_Parks_UnitRates_Summary[Preliminary Scale],,0)</f>
        <v>0</v>
      </c>
      <c r="S93" s="221">
        <f>((FutureTrunkParks6[[#This Row],[Costs with Scaling Factor Applied]]+FutureTrunkParks6[[#This Row],[Unit Rate (No Scale)]])*FutureTrunkParks6[[#This Row],[Preliminary Scale %]])</f>
        <v>0</v>
      </c>
      <c r="T93" s="221">
        <f>_xlfn.XLOOKUP(FutureTrunkParks6[[#This Row],[Costing Code]],LGIP1b_Parks_UnitRates_Summary[Costing Code],LGIP1b_Parks_UnitRates_Summary[Preliminary No Scale],,0)</f>
        <v>0</v>
      </c>
      <c r="U9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93" s="211">
        <v>2021</v>
      </c>
      <c r="W93" s="211">
        <v>1</v>
      </c>
      <c r="X93" s="221">
        <f>ROUND(FutureTrunkParks6[[#This Row],[Direct Construction Cost]]*23%,0)</f>
        <v>230000</v>
      </c>
      <c r="Y93" s="294">
        <f t="shared" si="13"/>
        <v>0.2</v>
      </c>
      <c r="Z93" s="194">
        <f>ROUND((FutureTrunkParks6[[#This Row],[Direct Construction Cost]]+FutureTrunkParks6[[#This Row],[Project Owners Cost (23% Direct Construction Cost)($)]])*FutureTrunkParks6[[#This Row],[Multiplier]]*FutureTrunkParks6[[#This Row],[Construction Contingency Rate %]],0)</f>
        <v>246000</v>
      </c>
      <c r="AA93" s="195">
        <f>ROUND(FutureTrunkParks6[[#This Row],[Direct Construction Cost]]+FutureTrunkParks6[[#This Row],[Project Owners Cost (23% Direct Construction Cost)($)]]+FutureTrunkParks6[[#This Row],[Construction Contingency Cost ($)]],0)</f>
        <v>1476000</v>
      </c>
      <c r="AB93" s="219">
        <v>2034</v>
      </c>
      <c r="AC93" s="196">
        <f t="shared" si="14"/>
        <v>2.0111853187589457E-2</v>
      </c>
      <c r="AD93" s="196">
        <f t="shared" si="15"/>
        <v>1.8204777291069174E-2</v>
      </c>
      <c r="AE93" s="274">
        <f>VLOOKUP(FutureTrunkParks6[[#This Row],[Service Catchment]],'Catchment Demand - Parks'!$C$8:$M$11,11)</f>
        <v>0.15359038713546411</v>
      </c>
      <c r="AF9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93" s="274">
        <f>IF(AND(FutureTrunkParks6[[#This Row],[Spare Capacity (%)]]&gt;30%,FutureTrunkParks6[[#This Row],[Share of the total Cost with the same year of provision %]]&gt;20%),1-FutureTrunkParks6[[#This Row],[Spare Capacity (%)]],1)</f>
        <v>1</v>
      </c>
      <c r="AH93" s="274">
        <f>IF(FutureTrunkParks6[[#This Row],[Terminal Value Analysis]]&lt;0,0,FutureTrunkParks6[[#This Row],[Terminal Value Analysis]])</f>
        <v>1</v>
      </c>
      <c r="AI93" s="198">
        <f t="shared" si="16"/>
        <v>1476000</v>
      </c>
      <c r="AJ93" s="200">
        <f t="shared" si="17"/>
        <v>1866135</v>
      </c>
      <c r="AK93" s="202">
        <f t="shared" si="18"/>
        <v>884632</v>
      </c>
      <c r="AL93" s="276">
        <f>ROUND(FutureTrunkParks6[[#This Row],[Net Present Value of Establishment Cost]]*FutureTrunkParks6[[#This Row],[Terminal Value Adjustment (%)]],0)</f>
        <v>884632</v>
      </c>
      <c r="AM93" s="271" t="str" cm="1">
        <f t="array" ref="AM93">_xlfn.IFS(FutureTrunkParks6[[#This Row],[Hierarchy/Name]]&lt;&gt;"Local","y",AM$12=FutureTrunkParks6[[#This Row],[Service Catchment]], "y", FutureTrunkParks6[[#This Row],[Hierarchy/Name]]="Local", "")</f>
        <v>y</v>
      </c>
      <c r="AN93" s="271" t="str" cm="1">
        <f t="array" ref="AN93">_xlfn.IFS(FutureTrunkParks6[[#This Row],[Hierarchy/Name]]&lt;&gt;"Local","y",AN$12=FutureTrunkParks6[[#This Row],[Service Catchment]], "y", FutureTrunkParks6[[#This Row],[Hierarchy/Name]]="Local", "")</f>
        <v>y</v>
      </c>
      <c r="AO93" s="271" t="str" cm="1">
        <f t="array" ref="AO93">_xlfn.IFS(FutureTrunkParks6[[#This Row],[Hierarchy/Name]]&lt;&gt;"Local","y",AO$12=FutureTrunkParks6[[#This Row],[Service Catchment]], "y", FutureTrunkParks6[[#This Row],[Hierarchy/Name]]="Local", "")</f>
        <v>y</v>
      </c>
      <c r="AP93" s="271" t="str" cm="1">
        <f t="array" ref="AP93">_xlfn.IFS(FutureTrunkParks6[[#This Row],[Hierarchy/Name]]&lt;&gt;"Local","y",AP$12=FutureTrunkParks6[[#This Row],[Service Catchment]], "y", FutureTrunkParks6[[#This Row],[Hierarchy/Name]]="Local", "")</f>
        <v>y</v>
      </c>
      <c r="AQ93" s="64"/>
      <c r="AR93" s="93">
        <f>IF(FutureTrunkParks6[[#This Row],[Hierarchy/Name]]&lt;&gt;"Local",0.25,IF(AM93="y",1,""))</f>
        <v>0.25</v>
      </c>
      <c r="AS93" s="93">
        <f>IF(FutureTrunkParks6[[#This Row],[Hierarchy/Name]]&lt;&gt;"Local",0.25,IF(AN93="y",1,""))</f>
        <v>0.25</v>
      </c>
      <c r="AT93" s="93">
        <f>IF(FutureTrunkParks6[[#This Row],[Hierarchy/Name]]&lt;&gt;"Local",0.25,IF(AO93="y",1,""))</f>
        <v>0.25</v>
      </c>
      <c r="AU93" s="93">
        <f>IF(FutureTrunkParks6[[#This Row],[Hierarchy/Name]]&lt;&gt;"Local",0.25,IF(AP93="y",1,""))</f>
        <v>0.25</v>
      </c>
      <c r="AV93" s="95">
        <f t="shared" si="19"/>
        <v>1</v>
      </c>
      <c r="AW93" s="64"/>
      <c r="AX93" s="268">
        <f t="shared" si="20"/>
        <v>221158</v>
      </c>
      <c r="AY93" s="264">
        <f t="shared" si="21"/>
        <v>221158</v>
      </c>
      <c r="AZ93" s="264">
        <f t="shared" si="22"/>
        <v>221158</v>
      </c>
      <c r="BA93" s="269">
        <f t="shared" si="23"/>
        <v>221158</v>
      </c>
      <c r="BB93" s="253">
        <f t="shared" si="24"/>
        <v>884632</v>
      </c>
    </row>
    <row r="94" spans="1:54">
      <c r="A94" s="50"/>
      <c r="B94" s="210" t="s">
        <v>5002</v>
      </c>
      <c r="C94" s="211" t="s">
        <v>5003</v>
      </c>
      <c r="D94" s="211" t="s">
        <v>106</v>
      </c>
      <c r="E94" s="211" t="s">
        <v>143</v>
      </c>
      <c r="F94" s="211" t="s">
        <v>4991</v>
      </c>
      <c r="G94" s="186" t="str" cm="1">
        <f t="array" ref="G94">_xlfn.IFS(MID(C94,5,1)="U",MID(C94,5,2),LEN(C94)&gt;10,MID(C94,5,3)&amp;"-"&amp;LEFT(D94,1),LEN(C94)&lt;=10,MID(C94,5,2)&amp;"-"&amp;LEFT(D94,1))</f>
        <v>E5-D</v>
      </c>
      <c r="H94" s="187">
        <f>IFERROR(INDEX(LGIP1b_Park_UnitRates[],MATCH(G94,LGIP1b_Park_UnitRates[LGIP Code],0),3),"")</f>
        <v>40000</v>
      </c>
      <c r="I94" s="295">
        <f>IFERROR(MIN(J94/H94,INDEX(LGIP1b_Park_UnitRates[],MATCH(FutureTrunkParks6[[#This Row],[LGIP Code (*)]], LGIP1b_Park_UnitRates[LGIP Code], 0),4)),1)</f>
        <v>1.5</v>
      </c>
      <c r="J94" s="215">
        <v>60000</v>
      </c>
      <c r="K94" s="85">
        <f t="shared" si="25"/>
        <v>0</v>
      </c>
      <c r="L94" s="216">
        <v>0</v>
      </c>
      <c r="M94" s="221" t="str">
        <f>_xlfn.XLOOKUP(FutureTrunkParks6[[#This Row],[LGIP Code (*)]],LGIP1b_Parks_UnitRates_Summary[LGIP Code],LGIP1b_Parks_UnitRates_Summary[Stages],,0)</f>
        <v>B&amp;C</v>
      </c>
      <c r="N94" s="221" t="str">
        <f>_xlfn.XLOOKUP(FutureTrunkParks6[[#This Row],[LGIP Code (*)]],LGIP1b_Parks_UnitRates_Summary[LGIP Code],LGIP1b_Parks_UnitRates_Summary[Costing Code],,0)</f>
        <v>E5-D-B&amp;C</v>
      </c>
      <c r="O94" s="221">
        <f>_xlfn.XLOOKUP(FutureTrunkParks6[[#This Row],[Costing Code]],LGIP1b_Parks_UnitRates_Summary[Costing Code],LGIP1b_Parks_UnitRates_Summary[Scaled component],,0)</f>
        <v>740088.67916180636</v>
      </c>
      <c r="P94" s="221">
        <f>FutureTrunkParks6[[#This Row],[Unit Rate (Scale)]]*FutureTrunkParks6[[#This Row],[Scaling factor (*)]]</f>
        <v>1110133.0187427094</v>
      </c>
      <c r="Q94" s="221">
        <f>_xlfn.XLOOKUP(FutureTrunkParks6[[#This Row],[Costing Code]],LGIP1b_Parks_UnitRates_Summary[Costing Code],LGIP1b_Parks_UnitRates_Summary[Not scaled component],,0)</f>
        <v>7781441.3300164435</v>
      </c>
      <c r="R94" s="223">
        <f>_xlfn.XLOOKUP(FutureTrunkParks6[[#This Row],[Costing Code]],LGIP1b_Parks_UnitRates_Summary[Costing Code],LGIP1b_Parks_UnitRates_Summary[Preliminary Scale],,0)</f>
        <v>0.23125000000000001</v>
      </c>
      <c r="S94" s="221">
        <f>((FutureTrunkParks6[[#This Row],[Costs with Scaling Factor Applied]]+FutureTrunkParks6[[#This Row],[Unit Rate (No Scale)]])*FutureTrunkParks6[[#This Row],[Preliminary Scale %]])</f>
        <v>2056176.5681505541</v>
      </c>
      <c r="T94" s="221">
        <f>_xlfn.XLOOKUP(FutureTrunkParks6[[#This Row],[Costing Code]],LGIP1b_Parks_UnitRates_Summary[Costing Code],LGIP1b_Parks_UnitRates_Summary[Preliminary No Scale],,0)</f>
        <v>11250</v>
      </c>
      <c r="U9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10959001</v>
      </c>
      <c r="V94" s="211">
        <v>2021</v>
      </c>
      <c r="W94" s="211">
        <v>1</v>
      </c>
      <c r="X94" s="221">
        <f>ROUND(FutureTrunkParks6[[#This Row],[Direct Construction Cost]]*23%,0)</f>
        <v>2520570</v>
      </c>
      <c r="Y94" s="294">
        <f t="shared" si="13"/>
        <v>0.15</v>
      </c>
      <c r="Z94" s="194">
        <f>ROUND((FutureTrunkParks6[[#This Row],[Direct Construction Cost]]+FutureTrunkParks6[[#This Row],[Project Owners Cost (23% Direct Construction Cost)($)]])*FutureTrunkParks6[[#This Row],[Multiplier]]*FutureTrunkParks6[[#This Row],[Construction Contingency Rate %]],0)</f>
        <v>2021936</v>
      </c>
      <c r="AA94" s="195">
        <f>ROUND(FutureTrunkParks6[[#This Row],[Direct Construction Cost]]+FutureTrunkParks6[[#This Row],[Project Owners Cost (23% Direct Construction Cost)($)]]+FutureTrunkParks6[[#This Row],[Construction Contingency Cost ($)]],0)</f>
        <v>15501507</v>
      </c>
      <c r="AB94" s="219">
        <v>2029</v>
      </c>
      <c r="AC94" s="196">
        <f t="shared" si="14"/>
        <v>2.0111853187589457E-2</v>
      </c>
      <c r="AD94" s="196">
        <f t="shared" si="15"/>
        <v>1.8204777291069174E-2</v>
      </c>
      <c r="AE94" s="274">
        <f>VLOOKUP(FutureTrunkParks6[[#This Row],[Service Catchment]],'Catchment Demand - Parks'!$C$8:$M$11,11)</f>
        <v>0.31134461829061294</v>
      </c>
      <c r="AF9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0.35388805257671663</v>
      </c>
      <c r="AG94" s="274">
        <f>IF(AND(FutureTrunkParks6[[#This Row],[Spare Capacity (%)]]&gt;30%,FutureTrunkParks6[[#This Row],[Share of the total Cost with the same year of provision %]]&gt;20%),1-FutureTrunkParks6[[#This Row],[Spare Capacity (%)]],1)</f>
        <v>0.688655381709387</v>
      </c>
      <c r="AH94" s="274">
        <f>IF(FutureTrunkParks6[[#This Row],[Terminal Value Analysis]]&lt;0,0,FutureTrunkParks6[[#This Row],[Terminal Value Analysis]])</f>
        <v>0.688655381709387</v>
      </c>
      <c r="AI94" s="198">
        <f t="shared" si="16"/>
        <v>15501507</v>
      </c>
      <c r="AJ94" s="200">
        <f t="shared" si="17"/>
        <v>17908325</v>
      </c>
      <c r="AK94" s="202">
        <f t="shared" si="18"/>
        <v>11312516</v>
      </c>
      <c r="AL94" s="276">
        <f>ROUND(FutureTrunkParks6[[#This Row],[Net Present Value of Establishment Cost]]*FutureTrunkParks6[[#This Row],[Terminal Value Adjustment (%)]],0)</f>
        <v>7790425</v>
      </c>
      <c r="AM94" s="271" t="str" cm="1">
        <f t="array" ref="AM94">_xlfn.IFS(FutureTrunkParks6[[#This Row],[Hierarchy/Name]]&lt;&gt;"Local","y",AM$12=FutureTrunkParks6[[#This Row],[Service Catchment]], "y", FutureTrunkParks6[[#This Row],[Hierarchy/Name]]="Local", "")</f>
        <v>y</v>
      </c>
      <c r="AN94" s="271" t="str" cm="1">
        <f t="array" ref="AN94">_xlfn.IFS(FutureTrunkParks6[[#This Row],[Hierarchy/Name]]&lt;&gt;"Local","y",AN$12=FutureTrunkParks6[[#This Row],[Service Catchment]], "y", FutureTrunkParks6[[#This Row],[Hierarchy/Name]]="Local", "")</f>
        <v>y</v>
      </c>
      <c r="AO94" s="271" t="str" cm="1">
        <f t="array" ref="AO94">_xlfn.IFS(FutureTrunkParks6[[#This Row],[Hierarchy/Name]]&lt;&gt;"Local","y",AO$12=FutureTrunkParks6[[#This Row],[Service Catchment]], "y", FutureTrunkParks6[[#This Row],[Hierarchy/Name]]="Local", "")</f>
        <v>y</v>
      </c>
      <c r="AP94" s="271" t="str" cm="1">
        <f t="array" ref="AP94">_xlfn.IFS(FutureTrunkParks6[[#This Row],[Hierarchy/Name]]&lt;&gt;"Local","y",AP$12=FutureTrunkParks6[[#This Row],[Service Catchment]], "y", FutureTrunkParks6[[#This Row],[Hierarchy/Name]]="Local", "")</f>
        <v>y</v>
      </c>
      <c r="AQ94" s="64"/>
      <c r="AR94" s="93">
        <f>IF(FutureTrunkParks6[[#This Row],[Hierarchy/Name]]&lt;&gt;"Local",0.25,IF(AM94="y",1,""))</f>
        <v>0.25</v>
      </c>
      <c r="AS94" s="93">
        <f>IF(FutureTrunkParks6[[#This Row],[Hierarchy/Name]]&lt;&gt;"Local",0.25,IF(AN94="y",1,""))</f>
        <v>0.25</v>
      </c>
      <c r="AT94" s="93">
        <f>IF(FutureTrunkParks6[[#This Row],[Hierarchy/Name]]&lt;&gt;"Local",0.25,IF(AO94="y",1,""))</f>
        <v>0.25</v>
      </c>
      <c r="AU94" s="93">
        <f>IF(FutureTrunkParks6[[#This Row],[Hierarchy/Name]]&lt;&gt;"Local",0.25,IF(AP94="y",1,""))</f>
        <v>0.25</v>
      </c>
      <c r="AV94" s="95">
        <f t="shared" si="19"/>
        <v>1</v>
      </c>
      <c r="AW94" s="64"/>
      <c r="AX94" s="268">
        <f t="shared" si="20"/>
        <v>2828129</v>
      </c>
      <c r="AY94" s="264">
        <f t="shared" si="21"/>
        <v>2828129</v>
      </c>
      <c r="AZ94" s="264">
        <f t="shared" si="22"/>
        <v>2828129</v>
      </c>
      <c r="BA94" s="269">
        <f t="shared" si="23"/>
        <v>2828129</v>
      </c>
      <c r="BB94" s="253">
        <f t="shared" si="24"/>
        <v>11312516</v>
      </c>
    </row>
    <row r="95" spans="1:54">
      <c r="A95" s="50"/>
      <c r="B95" s="210" t="s">
        <v>5004</v>
      </c>
      <c r="C95" s="211" t="s">
        <v>5005</v>
      </c>
      <c r="D95" s="211" t="s">
        <v>106</v>
      </c>
      <c r="E95" s="211" t="s">
        <v>143</v>
      </c>
      <c r="F95" s="211" t="s">
        <v>5006</v>
      </c>
      <c r="G95" s="186" t="str" cm="1">
        <f t="array" ref="G95">_xlfn.IFS(MID(C95,5,1)="U",MID(C95,5,2),LEN(C95)&gt;10,MID(C95,5,3)&amp;"-"&amp;LEFT(D95,1),LEN(C95)&lt;=10,MID(C95,5,2)&amp;"-"&amp;LEFT(D95,1))</f>
        <v>A4-D</v>
      </c>
      <c r="H95" s="187">
        <f>IFERROR(INDEX(LGIP1b_Park_UnitRates[],MATCH(G95,LGIP1b_Park_UnitRates[LGIP Code],0),3),"")</f>
        <v>1000</v>
      </c>
      <c r="I95" s="295">
        <f>IFERROR(MIN(J95/H95,INDEX(LGIP1b_Park_UnitRates[],MATCH(FutureTrunkParks6[[#This Row],[LGIP Code (*)]], LGIP1b_Park_UnitRates[LGIP Code], 0),4)),1)</f>
        <v>3</v>
      </c>
      <c r="J95" s="215">
        <v>3000</v>
      </c>
      <c r="K95" s="85">
        <f t="shared" si="25"/>
        <v>3500</v>
      </c>
      <c r="L95" s="216">
        <v>10500000</v>
      </c>
      <c r="M95" s="221" t="str">
        <f>_xlfn.XLOOKUP(FutureTrunkParks6[[#This Row],[LGIP Code (*)]],LGIP1b_Parks_UnitRates_Summary[LGIP Code],LGIP1b_Parks_UnitRates_Summary[Stages],,0)</f>
        <v>A&amp;B</v>
      </c>
      <c r="N95" s="221" t="str">
        <f>_xlfn.XLOOKUP(FutureTrunkParks6[[#This Row],[LGIP Code (*)]],LGIP1b_Parks_UnitRates_Summary[LGIP Code],LGIP1b_Parks_UnitRates_Summary[Costing Code],,0)</f>
        <v>A4-D-A&amp;B</v>
      </c>
      <c r="O95" s="221">
        <f>_xlfn.XLOOKUP(FutureTrunkParks6[[#This Row],[Costing Code]],LGIP1b_Parks_UnitRates_Summary[Costing Code],LGIP1b_Parks_UnitRates_Summary[Scaled component],,0)</f>
        <v>294884.42740076402</v>
      </c>
      <c r="P95" s="221">
        <f>FutureTrunkParks6[[#This Row],[Unit Rate (Scale)]]*FutureTrunkParks6[[#This Row],[Scaling factor (*)]]</f>
        <v>884653.282202292</v>
      </c>
      <c r="Q95" s="221">
        <f>_xlfn.XLOOKUP(FutureTrunkParks6[[#This Row],[Costing Code]],LGIP1b_Parks_UnitRates_Summary[Costing Code],LGIP1b_Parks_UnitRates_Summary[Not scaled component],,0)</f>
        <v>805703.82838177739</v>
      </c>
      <c r="R95" s="223">
        <f>_xlfn.XLOOKUP(FutureTrunkParks6[[#This Row],[Costing Code]],LGIP1b_Parks_UnitRates_Summary[Costing Code],LGIP1b_Parks_UnitRates_Summary[Preliminary Scale],,0)</f>
        <v>0.23125000000000001</v>
      </c>
      <c r="S95" s="221">
        <f>((FutureTrunkParks6[[#This Row],[Costs with Scaling Factor Applied]]+FutureTrunkParks6[[#This Row],[Unit Rate (No Scale)]])*FutureTrunkParks6[[#This Row],[Preliminary Scale %]])</f>
        <v>390895.08182256611</v>
      </c>
      <c r="T95" s="221">
        <f>_xlfn.XLOOKUP(FutureTrunkParks6[[#This Row],[Costing Code]],LGIP1b_Parks_UnitRates_Summary[Costing Code],LGIP1b_Parks_UnitRates_Summary[Preliminary No Scale],,0)</f>
        <v>2812.5</v>
      </c>
      <c r="U9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2084065</v>
      </c>
      <c r="V95" s="211">
        <v>2021</v>
      </c>
      <c r="W95" s="211">
        <v>1</v>
      </c>
      <c r="X95" s="221">
        <f>ROUND(FutureTrunkParks6[[#This Row],[Direct Construction Cost]]*23%,0)</f>
        <v>479335</v>
      </c>
      <c r="Y95" s="294">
        <f t="shared" si="13"/>
        <v>0.2</v>
      </c>
      <c r="Z95" s="194">
        <f>ROUND((FutureTrunkParks6[[#This Row],[Direct Construction Cost]]+FutureTrunkParks6[[#This Row],[Project Owners Cost (23% Direct Construction Cost)($)]])*FutureTrunkParks6[[#This Row],[Multiplier]]*FutureTrunkParks6[[#This Row],[Construction Contingency Rate %]],0)</f>
        <v>512680</v>
      </c>
      <c r="AA95" s="195">
        <f>ROUND(FutureTrunkParks6[[#This Row],[Direct Construction Cost]]+FutureTrunkParks6[[#This Row],[Project Owners Cost (23% Direct Construction Cost)($)]]+FutureTrunkParks6[[#This Row],[Construction Contingency Cost ($)]],0)</f>
        <v>3076080</v>
      </c>
      <c r="AB95" s="219">
        <v>2034</v>
      </c>
      <c r="AC95" s="196">
        <f t="shared" si="14"/>
        <v>2.0111853187589457E-2</v>
      </c>
      <c r="AD95" s="196">
        <f t="shared" si="15"/>
        <v>1.8204777291069174E-2</v>
      </c>
      <c r="AE95" s="274">
        <f>VLOOKUP(FutureTrunkParks6[[#This Row],[Service Catchment]],'Catchment Demand - Parks'!$C$8:$M$11,11)</f>
        <v>0.31134461829061294</v>
      </c>
      <c r="AF9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0.10103137343259287</v>
      </c>
      <c r="AG95" s="274">
        <f>IF(AND(FutureTrunkParks6[[#This Row],[Spare Capacity (%)]]&gt;30%,FutureTrunkParks6[[#This Row],[Share of the total Cost with the same year of provision %]]&gt;20%),1-FutureTrunkParks6[[#This Row],[Spare Capacity (%)]],1)</f>
        <v>1</v>
      </c>
      <c r="AH95" s="274">
        <f>IF(FutureTrunkParks6[[#This Row],[Terminal Value Analysis]]&lt;0,0,FutureTrunkParks6[[#This Row],[Terminal Value Analysis]])</f>
        <v>1</v>
      </c>
      <c r="AI95" s="198">
        <f t="shared" si="16"/>
        <v>13576080</v>
      </c>
      <c r="AJ95" s="200">
        <f t="shared" si="17"/>
        <v>17491392</v>
      </c>
      <c r="AK95" s="202">
        <f t="shared" si="18"/>
        <v>8291704</v>
      </c>
      <c r="AL95" s="276">
        <f>ROUND(FutureTrunkParks6[[#This Row],[Net Present Value of Establishment Cost]]*FutureTrunkParks6[[#This Row],[Terminal Value Adjustment (%)]],0)</f>
        <v>8291704</v>
      </c>
      <c r="AM95" s="271" t="str" cm="1">
        <f t="array" ref="AM95">_xlfn.IFS(FutureTrunkParks6[[#This Row],[Hierarchy/Name]]&lt;&gt;"Local","y",AM$12=FutureTrunkParks6[[#This Row],[Service Catchment]], "y", FutureTrunkParks6[[#This Row],[Hierarchy/Name]]="Local", "")</f>
        <v>y</v>
      </c>
      <c r="AN95" s="271" t="str" cm="1">
        <f t="array" ref="AN95">_xlfn.IFS(FutureTrunkParks6[[#This Row],[Hierarchy/Name]]&lt;&gt;"Local","y",AN$12=FutureTrunkParks6[[#This Row],[Service Catchment]], "y", FutureTrunkParks6[[#This Row],[Hierarchy/Name]]="Local", "")</f>
        <v>y</v>
      </c>
      <c r="AO95" s="271" t="str" cm="1">
        <f t="array" ref="AO95">_xlfn.IFS(FutureTrunkParks6[[#This Row],[Hierarchy/Name]]&lt;&gt;"Local","y",AO$12=FutureTrunkParks6[[#This Row],[Service Catchment]], "y", FutureTrunkParks6[[#This Row],[Hierarchy/Name]]="Local", "")</f>
        <v>y</v>
      </c>
      <c r="AP95" s="271" t="str" cm="1">
        <f t="array" ref="AP95">_xlfn.IFS(FutureTrunkParks6[[#This Row],[Hierarchy/Name]]&lt;&gt;"Local","y",AP$12=FutureTrunkParks6[[#This Row],[Service Catchment]], "y", FutureTrunkParks6[[#This Row],[Hierarchy/Name]]="Local", "")</f>
        <v>y</v>
      </c>
      <c r="AQ95" s="64"/>
      <c r="AR95" s="93">
        <f>IF(FutureTrunkParks6[[#This Row],[Hierarchy/Name]]&lt;&gt;"Local",0.25,IF(AM95="y",1,""))</f>
        <v>0.25</v>
      </c>
      <c r="AS95" s="93">
        <f>IF(FutureTrunkParks6[[#This Row],[Hierarchy/Name]]&lt;&gt;"Local",0.25,IF(AN95="y",1,""))</f>
        <v>0.25</v>
      </c>
      <c r="AT95" s="93">
        <f>IF(FutureTrunkParks6[[#This Row],[Hierarchy/Name]]&lt;&gt;"Local",0.25,IF(AO95="y",1,""))</f>
        <v>0.25</v>
      </c>
      <c r="AU95" s="93">
        <f>IF(FutureTrunkParks6[[#This Row],[Hierarchy/Name]]&lt;&gt;"Local",0.25,IF(AP95="y",1,""))</f>
        <v>0.25</v>
      </c>
      <c r="AV95" s="95">
        <f t="shared" si="19"/>
        <v>1</v>
      </c>
      <c r="AW95" s="64"/>
      <c r="AX95" s="268">
        <f t="shared" si="20"/>
        <v>2072926</v>
      </c>
      <c r="AY95" s="264">
        <f t="shared" si="21"/>
        <v>2072926</v>
      </c>
      <c r="AZ95" s="264">
        <f t="shared" si="22"/>
        <v>2072926</v>
      </c>
      <c r="BA95" s="269">
        <f t="shared" si="23"/>
        <v>2072926</v>
      </c>
      <c r="BB95" s="253">
        <f t="shared" si="24"/>
        <v>8291704</v>
      </c>
    </row>
    <row r="96" spans="1:54">
      <c r="A96" s="50"/>
      <c r="B96" s="210" t="s">
        <v>5004</v>
      </c>
      <c r="C96" s="211" t="s">
        <v>5007</v>
      </c>
      <c r="D96" s="211" t="s">
        <v>111</v>
      </c>
      <c r="E96" s="211" t="s">
        <v>143</v>
      </c>
      <c r="F96" s="211" t="s">
        <v>4857</v>
      </c>
      <c r="G96" s="186" t="str" cm="1">
        <f t="array" ref="G96">_xlfn.IFS(MID(C96,5,1)="U",MID(C96,5,2),LEN(C96)&gt;10,MID(C96,5,3)&amp;"-"&amp;LEFT(D96,1),LEN(C96)&lt;=10,MID(C96,5,2)&amp;"-"&amp;LEFT(D96,1))</f>
        <v>U3</v>
      </c>
      <c r="H96" s="187">
        <f>IFERROR(INDEX(LGIP1b_Park_UnitRates[],MATCH(G96,LGIP1b_Park_UnitRates[LGIP Code],0),3),"")</f>
        <v>0</v>
      </c>
      <c r="I96" s="295">
        <f>IFERROR(MIN(J96/H96,INDEX(LGIP1b_Park_UnitRates[],MATCH(FutureTrunkParks6[[#This Row],[LGIP Code (*)]], LGIP1b_Park_UnitRates[LGIP Code], 0),4)),1)</f>
        <v>1</v>
      </c>
      <c r="J96" s="215">
        <v>3000</v>
      </c>
      <c r="K96" s="85">
        <f t="shared" si="25"/>
        <v>0</v>
      </c>
      <c r="L96" s="216">
        <v>0</v>
      </c>
      <c r="M96" s="221" t="str">
        <f>_xlfn.XLOOKUP(FutureTrunkParks6[[#This Row],[LGIP Code (*)]],LGIP1b_Parks_UnitRates_Summary[LGIP Code],LGIP1b_Parks_UnitRates_Summary[Stages],,0)</f>
        <v>U</v>
      </c>
      <c r="N96" s="221" t="str">
        <f>_xlfn.XLOOKUP(FutureTrunkParks6[[#This Row],[LGIP Code (*)]],LGIP1b_Parks_UnitRates_Summary[LGIP Code],LGIP1b_Parks_UnitRates_Summary[Costing Code],,0)</f>
        <v>U3-U</v>
      </c>
      <c r="O96" s="221">
        <f>_xlfn.XLOOKUP(FutureTrunkParks6[[#This Row],[Costing Code]],LGIP1b_Parks_UnitRates_Summary[Costing Code],LGIP1b_Parks_UnitRates_Summary[Scaled component],,0)</f>
        <v>0</v>
      </c>
      <c r="P96" s="221">
        <f>FutureTrunkParks6[[#This Row],[Unit Rate (Scale)]]*FutureTrunkParks6[[#This Row],[Scaling factor (*)]]</f>
        <v>0</v>
      </c>
      <c r="Q96" s="221">
        <f>_xlfn.XLOOKUP(FutureTrunkParks6[[#This Row],[Costing Code]],LGIP1b_Parks_UnitRates_Summary[Costing Code],LGIP1b_Parks_UnitRates_Summary[Not scaled component],,0)</f>
        <v>0</v>
      </c>
      <c r="R96" s="223">
        <f>_xlfn.XLOOKUP(FutureTrunkParks6[[#This Row],[Costing Code]],LGIP1b_Parks_UnitRates_Summary[Costing Code],LGIP1b_Parks_UnitRates_Summary[Preliminary Scale],,0)</f>
        <v>0</v>
      </c>
      <c r="S96" s="221">
        <f>((FutureTrunkParks6[[#This Row],[Costs with Scaling Factor Applied]]+FutureTrunkParks6[[#This Row],[Unit Rate (No Scale)]])*FutureTrunkParks6[[#This Row],[Preliminary Scale %]])</f>
        <v>0</v>
      </c>
      <c r="T96" s="221">
        <f>_xlfn.XLOOKUP(FutureTrunkParks6[[#This Row],[Costing Code]],LGIP1b_Parks_UnitRates_Summary[Costing Code],LGIP1b_Parks_UnitRates_Summary[Preliminary No Scale],,0)</f>
        <v>0</v>
      </c>
      <c r="U9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96" s="211">
        <v>2021</v>
      </c>
      <c r="W96" s="211">
        <v>1</v>
      </c>
      <c r="X96" s="221">
        <f>ROUND(FutureTrunkParks6[[#This Row],[Direct Construction Cost]]*23%,0)</f>
        <v>230000</v>
      </c>
      <c r="Y96" s="294">
        <f t="shared" si="13"/>
        <v>0.2</v>
      </c>
      <c r="Z96" s="194">
        <f>ROUND((FutureTrunkParks6[[#This Row],[Direct Construction Cost]]+FutureTrunkParks6[[#This Row],[Project Owners Cost (23% Direct Construction Cost)($)]])*FutureTrunkParks6[[#This Row],[Multiplier]]*FutureTrunkParks6[[#This Row],[Construction Contingency Rate %]],0)</f>
        <v>246000</v>
      </c>
      <c r="AA96" s="195">
        <f>ROUND(FutureTrunkParks6[[#This Row],[Direct Construction Cost]]+FutureTrunkParks6[[#This Row],[Project Owners Cost (23% Direct Construction Cost)($)]]+FutureTrunkParks6[[#This Row],[Construction Contingency Cost ($)]],0)</f>
        <v>1476000</v>
      </c>
      <c r="AB96" s="219">
        <v>2034</v>
      </c>
      <c r="AC96" s="196">
        <f t="shared" si="14"/>
        <v>2.0111853187589457E-2</v>
      </c>
      <c r="AD96" s="196">
        <f t="shared" si="15"/>
        <v>1.8204777291069174E-2</v>
      </c>
      <c r="AE96" s="274">
        <f>VLOOKUP(FutureTrunkParks6[[#This Row],[Service Catchment]],'Catchment Demand - Parks'!$C$8:$M$11,11)</f>
        <v>0.31134461829061294</v>
      </c>
      <c r="AF9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4.8478032816606551E-2</v>
      </c>
      <c r="AG96" s="274">
        <f>IF(AND(FutureTrunkParks6[[#This Row],[Spare Capacity (%)]]&gt;30%,FutureTrunkParks6[[#This Row],[Share of the total Cost with the same year of provision %]]&gt;20%),1-FutureTrunkParks6[[#This Row],[Spare Capacity (%)]],1)</f>
        <v>1</v>
      </c>
      <c r="AH96" s="274">
        <f>IF(FutureTrunkParks6[[#This Row],[Terminal Value Analysis]]&lt;0,0,FutureTrunkParks6[[#This Row],[Terminal Value Analysis]])</f>
        <v>1</v>
      </c>
      <c r="AI96" s="198">
        <f t="shared" si="16"/>
        <v>1476000</v>
      </c>
      <c r="AJ96" s="200">
        <f t="shared" si="17"/>
        <v>1866135</v>
      </c>
      <c r="AK96" s="202">
        <f t="shared" si="18"/>
        <v>884632</v>
      </c>
      <c r="AL96" s="276">
        <f>ROUND(FutureTrunkParks6[[#This Row],[Net Present Value of Establishment Cost]]*FutureTrunkParks6[[#This Row],[Terminal Value Adjustment (%)]],0)</f>
        <v>884632</v>
      </c>
      <c r="AM96" s="271" t="str" cm="1">
        <f t="array" ref="AM96">_xlfn.IFS(FutureTrunkParks6[[#This Row],[Hierarchy/Name]]&lt;&gt;"Local","y",AM$12=FutureTrunkParks6[[#This Row],[Service Catchment]], "y", FutureTrunkParks6[[#This Row],[Hierarchy/Name]]="Local", "")</f>
        <v/>
      </c>
      <c r="AN96" s="271" t="str" cm="1">
        <f t="array" ref="AN96">_xlfn.IFS(FutureTrunkParks6[[#This Row],[Hierarchy/Name]]&lt;&gt;"Local","y",AN$12=FutureTrunkParks6[[#This Row],[Service Catchment]], "y", FutureTrunkParks6[[#This Row],[Hierarchy/Name]]="Local", "")</f>
        <v>y</v>
      </c>
      <c r="AO96" s="271" t="str" cm="1">
        <f t="array" ref="AO96">_xlfn.IFS(FutureTrunkParks6[[#This Row],[Hierarchy/Name]]&lt;&gt;"Local","y",AO$12=FutureTrunkParks6[[#This Row],[Service Catchment]], "y", FutureTrunkParks6[[#This Row],[Hierarchy/Name]]="Local", "")</f>
        <v/>
      </c>
      <c r="AP96" s="271" t="str" cm="1">
        <f t="array" ref="AP96">_xlfn.IFS(FutureTrunkParks6[[#This Row],[Hierarchy/Name]]&lt;&gt;"Local","y",AP$12=FutureTrunkParks6[[#This Row],[Service Catchment]], "y", FutureTrunkParks6[[#This Row],[Hierarchy/Name]]="Local", "")</f>
        <v/>
      </c>
      <c r="AQ96" s="64"/>
      <c r="AR96" s="93" t="str">
        <f>IF(FutureTrunkParks6[[#This Row],[Hierarchy/Name]]&lt;&gt;"Local",0.25,IF(AM96="y",1,""))</f>
        <v/>
      </c>
      <c r="AS96" s="93">
        <f>IF(FutureTrunkParks6[[#This Row],[Hierarchy/Name]]&lt;&gt;"Local",0.25,IF(AN96="y",1,""))</f>
        <v>1</v>
      </c>
      <c r="AT96" s="93" t="str">
        <f>IF(FutureTrunkParks6[[#This Row],[Hierarchy/Name]]&lt;&gt;"Local",0.25,IF(AO96="y",1,""))</f>
        <v/>
      </c>
      <c r="AU96" s="93" t="str">
        <f>IF(FutureTrunkParks6[[#This Row],[Hierarchy/Name]]&lt;&gt;"Local",0.25,IF(AP96="y",1,""))</f>
        <v/>
      </c>
      <c r="AV96" s="95">
        <f t="shared" si="19"/>
        <v>1</v>
      </c>
      <c r="AW96" s="64"/>
      <c r="AX96" s="268" t="str">
        <f t="shared" si="20"/>
        <v/>
      </c>
      <c r="AY96" s="264">
        <f t="shared" si="21"/>
        <v>884632</v>
      </c>
      <c r="AZ96" s="264" t="str">
        <f t="shared" si="22"/>
        <v/>
      </c>
      <c r="BA96" s="269" t="str">
        <f t="shared" si="23"/>
        <v/>
      </c>
      <c r="BB96" s="253">
        <f t="shared" si="24"/>
        <v>884632</v>
      </c>
    </row>
    <row r="97" spans="1:54">
      <c r="A97" s="50"/>
      <c r="B97" s="210" t="s">
        <v>5008</v>
      </c>
      <c r="C97" s="211" t="s">
        <v>5009</v>
      </c>
      <c r="D97" s="211" t="s">
        <v>106</v>
      </c>
      <c r="E97" s="211" t="s">
        <v>114</v>
      </c>
      <c r="F97" s="211" t="s">
        <v>5010</v>
      </c>
      <c r="G97" s="186" t="str" cm="1">
        <f t="array" ref="G97">_xlfn.IFS(MID(C97,5,1)="U",MID(C97,5,2),LEN(C97)&gt;10,MID(C97,5,3)&amp;"-"&amp;LEFT(D97,1),LEN(C97)&lt;=10,MID(C97,5,2)&amp;"-"&amp;LEFT(D97,1))</f>
        <v>U2</v>
      </c>
      <c r="H97" s="187">
        <f>IFERROR(INDEX(LGIP1b_Park_UnitRates[],MATCH(G97,LGIP1b_Park_UnitRates[LGIP Code],0),3),"")</f>
        <v>0</v>
      </c>
      <c r="I97" s="295">
        <f>IFERROR(MIN(J97/H97,INDEX(LGIP1b_Park_UnitRates[],MATCH(FutureTrunkParks6[[#This Row],[LGIP Code (*)]], LGIP1b_Park_UnitRates[LGIP Code], 0),4)),1)</f>
        <v>1</v>
      </c>
      <c r="J97" s="215">
        <v>70400</v>
      </c>
      <c r="K97" s="85">
        <f t="shared" si="25"/>
        <v>0</v>
      </c>
      <c r="L97" s="216">
        <v>0</v>
      </c>
      <c r="M97" s="221" t="str">
        <f>_xlfn.XLOOKUP(FutureTrunkParks6[[#This Row],[LGIP Code (*)]],LGIP1b_Parks_UnitRates_Summary[LGIP Code],LGIP1b_Parks_UnitRates_Summary[Stages],,0)</f>
        <v>U</v>
      </c>
      <c r="N97" s="221" t="str">
        <f>_xlfn.XLOOKUP(FutureTrunkParks6[[#This Row],[LGIP Code (*)]],LGIP1b_Parks_UnitRates_Summary[LGIP Code],LGIP1b_Parks_UnitRates_Summary[Costing Code],,0)</f>
        <v>U2-U</v>
      </c>
      <c r="O97" s="221">
        <f>_xlfn.XLOOKUP(FutureTrunkParks6[[#This Row],[Costing Code]],LGIP1b_Parks_UnitRates_Summary[Costing Code],LGIP1b_Parks_UnitRates_Summary[Scaled component],,0)</f>
        <v>0</v>
      </c>
      <c r="P97" s="221">
        <f>FutureTrunkParks6[[#This Row],[Unit Rate (Scale)]]*FutureTrunkParks6[[#This Row],[Scaling factor (*)]]</f>
        <v>0</v>
      </c>
      <c r="Q97" s="221">
        <f>_xlfn.XLOOKUP(FutureTrunkParks6[[#This Row],[Costing Code]],LGIP1b_Parks_UnitRates_Summary[Costing Code],LGIP1b_Parks_UnitRates_Summary[Not scaled component],,0)</f>
        <v>0</v>
      </c>
      <c r="R97" s="223">
        <f>_xlfn.XLOOKUP(FutureTrunkParks6[[#This Row],[Costing Code]],LGIP1b_Parks_UnitRates_Summary[Costing Code],LGIP1b_Parks_UnitRates_Summary[Preliminary Scale],,0)</f>
        <v>0</v>
      </c>
      <c r="S97" s="221">
        <f>((FutureTrunkParks6[[#This Row],[Costs with Scaling Factor Applied]]+FutureTrunkParks6[[#This Row],[Unit Rate (No Scale)]])*FutureTrunkParks6[[#This Row],[Preliminary Scale %]])</f>
        <v>0</v>
      </c>
      <c r="T97" s="221">
        <f>_xlfn.XLOOKUP(FutureTrunkParks6[[#This Row],[Costing Code]],LGIP1b_Parks_UnitRates_Summary[Costing Code],LGIP1b_Parks_UnitRates_Summary[Preliminary No Scale],,0)</f>
        <v>0</v>
      </c>
      <c r="U9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97" s="211">
        <v>2021</v>
      </c>
      <c r="W97" s="211">
        <v>1</v>
      </c>
      <c r="X97" s="221">
        <f>ROUND(FutureTrunkParks6[[#This Row],[Direct Construction Cost]]*23%,0)</f>
        <v>345000</v>
      </c>
      <c r="Y97" s="294">
        <f t="shared" si="13"/>
        <v>7.4999999999999997E-2</v>
      </c>
      <c r="Z97" s="194">
        <f>ROUND((FutureTrunkParks6[[#This Row],[Direct Construction Cost]]+FutureTrunkParks6[[#This Row],[Project Owners Cost (23% Direct Construction Cost)($)]])*FutureTrunkParks6[[#This Row],[Multiplier]]*FutureTrunkParks6[[#This Row],[Construction Contingency Rate %]],0)</f>
        <v>138375</v>
      </c>
      <c r="AA97" s="195">
        <f>ROUND(FutureTrunkParks6[[#This Row],[Direct Construction Cost]]+FutureTrunkParks6[[#This Row],[Project Owners Cost (23% Direct Construction Cost)($)]]+FutureTrunkParks6[[#This Row],[Construction Contingency Cost ($)]],0)</f>
        <v>1983375</v>
      </c>
      <c r="AB97" s="219">
        <v>2024</v>
      </c>
      <c r="AC97" s="196">
        <f t="shared" si="14"/>
        <v>2.0111853187589457E-2</v>
      </c>
      <c r="AD97" s="196">
        <f t="shared" si="15"/>
        <v>1.8204777291069174E-2</v>
      </c>
      <c r="AE97" s="274">
        <f>VLOOKUP(FutureTrunkParks6[[#This Row],[Service Catchment]],'Catchment Demand - Parks'!$C$8:$M$11,11)</f>
        <v>0.15359038713546411</v>
      </c>
      <c r="AF9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97" s="274">
        <f>IF(AND(FutureTrunkParks6[[#This Row],[Spare Capacity (%)]]&gt;30%,FutureTrunkParks6[[#This Row],[Share of the total Cost with the same year of provision %]]&gt;20%),1-FutureTrunkParks6[[#This Row],[Spare Capacity (%)]],1)</f>
        <v>1</v>
      </c>
      <c r="AH97" s="274">
        <f>IF(FutureTrunkParks6[[#This Row],[Terminal Value Analysis]]&lt;0,0,FutureTrunkParks6[[#This Row],[Terminal Value Analysis]])</f>
        <v>1</v>
      </c>
      <c r="AI97" s="198">
        <f t="shared" si="16"/>
        <v>1983375</v>
      </c>
      <c r="AJ97" s="200">
        <f t="shared" si="17"/>
        <v>2093680</v>
      </c>
      <c r="AK97" s="202">
        <f t="shared" si="18"/>
        <v>1762379</v>
      </c>
      <c r="AL97" s="276">
        <f>ROUND(FutureTrunkParks6[[#This Row],[Net Present Value of Establishment Cost]]*FutureTrunkParks6[[#This Row],[Terminal Value Adjustment (%)]],0)</f>
        <v>1762379</v>
      </c>
      <c r="AM97" s="271" t="str" cm="1">
        <f t="array" ref="AM97">_xlfn.IFS(FutureTrunkParks6[[#This Row],[Hierarchy/Name]]&lt;&gt;"Local","y",AM$12=FutureTrunkParks6[[#This Row],[Service Catchment]], "y", FutureTrunkParks6[[#This Row],[Hierarchy/Name]]="Local", "")</f>
        <v>y</v>
      </c>
      <c r="AN97" s="271" t="str" cm="1">
        <f t="array" ref="AN97">_xlfn.IFS(FutureTrunkParks6[[#This Row],[Hierarchy/Name]]&lt;&gt;"Local","y",AN$12=FutureTrunkParks6[[#This Row],[Service Catchment]], "y", FutureTrunkParks6[[#This Row],[Hierarchy/Name]]="Local", "")</f>
        <v>y</v>
      </c>
      <c r="AO97" s="271" t="str" cm="1">
        <f t="array" ref="AO97">_xlfn.IFS(FutureTrunkParks6[[#This Row],[Hierarchy/Name]]&lt;&gt;"Local","y",AO$12=FutureTrunkParks6[[#This Row],[Service Catchment]], "y", FutureTrunkParks6[[#This Row],[Hierarchy/Name]]="Local", "")</f>
        <v>y</v>
      </c>
      <c r="AP97" s="271" t="str" cm="1">
        <f t="array" ref="AP97">_xlfn.IFS(FutureTrunkParks6[[#This Row],[Hierarchy/Name]]&lt;&gt;"Local","y",AP$12=FutureTrunkParks6[[#This Row],[Service Catchment]], "y", FutureTrunkParks6[[#This Row],[Hierarchy/Name]]="Local", "")</f>
        <v>y</v>
      </c>
      <c r="AQ97" s="64"/>
      <c r="AR97" s="93">
        <f>IF(FutureTrunkParks6[[#This Row],[Hierarchy/Name]]&lt;&gt;"Local",0.25,IF(AM97="y",1,""))</f>
        <v>0.25</v>
      </c>
      <c r="AS97" s="93">
        <f>IF(FutureTrunkParks6[[#This Row],[Hierarchy/Name]]&lt;&gt;"Local",0.25,IF(AN97="y",1,""))</f>
        <v>0.25</v>
      </c>
      <c r="AT97" s="93">
        <f>IF(FutureTrunkParks6[[#This Row],[Hierarchy/Name]]&lt;&gt;"Local",0.25,IF(AO97="y",1,""))</f>
        <v>0.25</v>
      </c>
      <c r="AU97" s="93">
        <f>IF(FutureTrunkParks6[[#This Row],[Hierarchy/Name]]&lt;&gt;"Local",0.25,IF(AP97="y",1,""))</f>
        <v>0.25</v>
      </c>
      <c r="AV97" s="95">
        <f t="shared" si="19"/>
        <v>1</v>
      </c>
      <c r="AW97" s="64"/>
      <c r="AX97" s="268">
        <f t="shared" si="20"/>
        <v>440594.75</v>
      </c>
      <c r="AY97" s="264">
        <f t="shared" si="21"/>
        <v>440594.75</v>
      </c>
      <c r="AZ97" s="264">
        <f t="shared" si="22"/>
        <v>440594.75</v>
      </c>
      <c r="BA97" s="269">
        <f t="shared" si="23"/>
        <v>440594.75</v>
      </c>
      <c r="BB97" s="253">
        <f t="shared" si="24"/>
        <v>1762379</v>
      </c>
    </row>
    <row r="98" spans="1:54" s="163" customFormat="1">
      <c r="A98" s="156"/>
      <c r="B98" s="386" t="s">
        <v>5011</v>
      </c>
      <c r="C98" s="387" t="s">
        <v>5012</v>
      </c>
      <c r="D98" s="387" t="s">
        <v>106</v>
      </c>
      <c r="E98" s="387" t="s">
        <v>107</v>
      </c>
      <c r="F98" s="387" t="s">
        <v>5006</v>
      </c>
      <c r="G98" s="388" t="str" cm="1">
        <f t="array" ref="G98">_xlfn.IFS(MID(C98,5,1)="U",MID(C98,5,2),LEN(C98)&gt;10,MID(C98,5,3)&amp;"-"&amp;LEFT(D98,1),LEN(C98)&lt;=10,MID(C98,5,2)&amp;"-"&amp;LEFT(D98,1))</f>
        <v>A4-D</v>
      </c>
      <c r="H98" s="389">
        <f>IFERROR(INDEX(LGIP1b_Park_UnitRates[],MATCH(G98,LGIP1b_Park_UnitRates[LGIP Code],0),3),"")</f>
        <v>1000</v>
      </c>
      <c r="I98" s="295">
        <f>IFERROR(MIN(J98/H98,INDEX(LGIP1b_Park_UnitRates[],MATCH(FutureTrunkParks6[[#This Row],[LGIP Code (*)]], LGIP1b_Park_UnitRates[LGIP Code], 0),4)),1)</f>
        <v>1.3</v>
      </c>
      <c r="J98" s="390">
        <v>1300</v>
      </c>
      <c r="K98" s="391">
        <f t="shared" si="25"/>
        <v>550</v>
      </c>
      <c r="L98" s="392">
        <v>715000</v>
      </c>
      <c r="M98" s="393" t="str">
        <f>_xlfn.XLOOKUP(FutureTrunkParks6[[#This Row],[LGIP Code (*)]],LGIP1b_Parks_UnitRates_Summary[LGIP Code],LGIP1b_Parks_UnitRates_Summary[Stages],,0)</f>
        <v>A&amp;B</v>
      </c>
      <c r="N98" s="393" t="str">
        <f>_xlfn.XLOOKUP(FutureTrunkParks6[[#This Row],[LGIP Code (*)]],LGIP1b_Parks_UnitRates_Summary[LGIP Code],LGIP1b_Parks_UnitRates_Summary[Costing Code],,0)</f>
        <v>A4-D-A&amp;B</v>
      </c>
      <c r="O98" s="393">
        <f>_xlfn.XLOOKUP(FutureTrunkParks6[[#This Row],[Costing Code]],LGIP1b_Parks_UnitRates_Summary[Costing Code],LGIP1b_Parks_UnitRates_Summary[Scaled component],,0)</f>
        <v>294884.42740076402</v>
      </c>
      <c r="P98" s="393">
        <f>FutureTrunkParks6[[#This Row],[Unit Rate (Scale)]]*FutureTrunkParks6[[#This Row],[Scaling factor (*)]]</f>
        <v>383349.75562099327</v>
      </c>
      <c r="Q98" s="393">
        <f>_xlfn.XLOOKUP(FutureTrunkParks6[[#This Row],[Costing Code]],LGIP1b_Parks_UnitRates_Summary[Costing Code],LGIP1b_Parks_UnitRates_Summary[Not scaled component],,0)</f>
        <v>805703.82838177739</v>
      </c>
      <c r="R98" s="394">
        <f>_xlfn.XLOOKUP(FutureTrunkParks6[[#This Row],[Costing Code]],LGIP1b_Parks_UnitRates_Summary[Costing Code],LGIP1b_Parks_UnitRates_Summary[Preliminary Scale],,0)</f>
        <v>0.23125000000000001</v>
      </c>
      <c r="S98" s="393">
        <f>((FutureTrunkParks6[[#This Row],[Costs with Scaling Factor Applied]]+FutureTrunkParks6[[#This Row],[Unit Rate (No Scale)]])*FutureTrunkParks6[[#This Row],[Preliminary Scale %]])</f>
        <v>274968.64130064077</v>
      </c>
      <c r="T98" s="393">
        <f>_xlfn.XLOOKUP(FutureTrunkParks6[[#This Row],[Costing Code]],LGIP1b_Parks_UnitRates_Summary[Costing Code],LGIP1b_Parks_UnitRates_Summary[Preliminary No Scale],,0)</f>
        <v>2812.5</v>
      </c>
      <c r="U98" s="395">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1466835</v>
      </c>
      <c r="V98" s="387">
        <v>2021</v>
      </c>
      <c r="W98" s="387">
        <v>1</v>
      </c>
      <c r="X98" s="393">
        <f>ROUND(FutureTrunkParks6[[#This Row],[Direct Construction Cost]]*23%,0)</f>
        <v>337372</v>
      </c>
      <c r="Y98" s="396">
        <f t="shared" si="13"/>
        <v>7.4999999999999997E-2</v>
      </c>
      <c r="Z98" s="397">
        <f>ROUND((FutureTrunkParks6[[#This Row],[Direct Construction Cost]]+FutureTrunkParks6[[#This Row],[Project Owners Cost (23% Direct Construction Cost)($)]])*FutureTrunkParks6[[#This Row],[Multiplier]]*FutureTrunkParks6[[#This Row],[Construction Contingency Rate %]],0)</f>
        <v>135316</v>
      </c>
      <c r="AA98" s="398">
        <f>ROUND(FutureTrunkParks6[[#This Row],[Direct Construction Cost]]+FutureTrunkParks6[[#This Row],[Project Owners Cost (23% Direct Construction Cost)($)]]+FutureTrunkParks6[[#This Row],[Construction Contingency Cost ($)]],0)</f>
        <v>1939523</v>
      </c>
      <c r="AB98" s="399">
        <v>2024</v>
      </c>
      <c r="AC98" s="400">
        <f t="shared" si="14"/>
        <v>2.0111853187589457E-2</v>
      </c>
      <c r="AD98" s="400">
        <f t="shared" si="15"/>
        <v>1.8204777291069174E-2</v>
      </c>
      <c r="AE98" s="401">
        <f>VLOOKUP(FutureTrunkParks6[[#This Row],[Service Catchment]],'Catchment Demand - Parks'!$C$8:$M$11,11)</f>
        <v>0.23553359173481525</v>
      </c>
      <c r="AF98" s="401">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98" s="401">
        <f>IF(AND(FutureTrunkParks6[[#This Row],[Spare Capacity (%)]]&gt;30%,FutureTrunkParks6[[#This Row],[Share of the total Cost with the same year of provision %]]&gt;20%),1-FutureTrunkParks6[[#This Row],[Spare Capacity (%)]],1)</f>
        <v>1</v>
      </c>
      <c r="AH98" s="401">
        <f>IF(FutureTrunkParks6[[#This Row],[Terminal Value Analysis]]&lt;0,0,FutureTrunkParks6[[#This Row],[Terminal Value Analysis]])</f>
        <v>1</v>
      </c>
      <c r="AI98" s="402">
        <f t="shared" si="16"/>
        <v>2654523</v>
      </c>
      <c r="AJ98" s="403">
        <f t="shared" si="17"/>
        <v>2806402</v>
      </c>
      <c r="AK98" s="404">
        <f t="shared" si="18"/>
        <v>2362321</v>
      </c>
      <c r="AL98" s="405">
        <f>ROUND(FutureTrunkParks6[[#This Row],[Net Present Value of Establishment Cost]]*FutureTrunkParks6[[#This Row],[Terminal Value Adjustment (%)]],0)</f>
        <v>2362321</v>
      </c>
      <c r="AM98" s="271" t="str" cm="1">
        <f t="array" ref="AM98">_xlfn.IFS(FutureTrunkParks6[[#This Row],[Hierarchy/Name]]&lt;&gt;"Local","y",AM$12=FutureTrunkParks6[[#This Row],[Service Catchment]], "y", FutureTrunkParks6[[#This Row],[Hierarchy/Name]]="Local", "")</f>
        <v>y</v>
      </c>
      <c r="AN98" s="271" t="str" cm="1">
        <f t="array" ref="AN98">_xlfn.IFS(FutureTrunkParks6[[#This Row],[Hierarchy/Name]]&lt;&gt;"Local","y",AN$12=FutureTrunkParks6[[#This Row],[Service Catchment]], "y", FutureTrunkParks6[[#This Row],[Hierarchy/Name]]="Local", "")</f>
        <v>y</v>
      </c>
      <c r="AO98" s="271" t="str" cm="1">
        <f t="array" ref="AO98">_xlfn.IFS(FutureTrunkParks6[[#This Row],[Hierarchy/Name]]&lt;&gt;"Local","y",AO$12=FutureTrunkParks6[[#This Row],[Service Catchment]], "y", FutureTrunkParks6[[#This Row],[Hierarchy/Name]]="Local", "")</f>
        <v>y</v>
      </c>
      <c r="AP98" s="271" t="str" cm="1">
        <f t="array" ref="AP98">_xlfn.IFS(FutureTrunkParks6[[#This Row],[Hierarchy/Name]]&lt;&gt;"Local","y",AP$12=FutureTrunkParks6[[#This Row],[Service Catchment]], "y", FutureTrunkParks6[[#This Row],[Hierarchy/Name]]="Local", "")</f>
        <v>y</v>
      </c>
      <c r="AQ98" s="406"/>
      <c r="AR98" s="93">
        <f>IF(FutureTrunkParks6[[#This Row],[Hierarchy/Name]]&lt;&gt;"Local",0.25,IF(AM98="y",1,""))</f>
        <v>0.25</v>
      </c>
      <c r="AS98" s="93">
        <f>IF(FutureTrunkParks6[[#This Row],[Hierarchy/Name]]&lt;&gt;"Local",0.25,IF(AN98="y",1,""))</f>
        <v>0.25</v>
      </c>
      <c r="AT98" s="93">
        <f>IF(FutureTrunkParks6[[#This Row],[Hierarchy/Name]]&lt;&gt;"Local",0.25,IF(AO98="y",1,""))</f>
        <v>0.25</v>
      </c>
      <c r="AU98" s="93">
        <f>IF(FutureTrunkParks6[[#This Row],[Hierarchy/Name]]&lt;&gt;"Local",0.25,IF(AP98="y",1,""))</f>
        <v>0.25</v>
      </c>
      <c r="AV98" s="407">
        <f t="shared" si="19"/>
        <v>1</v>
      </c>
      <c r="AW98" s="406"/>
      <c r="AX98" s="408">
        <f t="shared" si="20"/>
        <v>590580.25</v>
      </c>
      <c r="AY98" s="409">
        <f t="shared" si="21"/>
        <v>590580.25</v>
      </c>
      <c r="AZ98" s="409">
        <f t="shared" si="22"/>
        <v>590580.25</v>
      </c>
      <c r="BA98" s="410">
        <f t="shared" si="23"/>
        <v>590580.25</v>
      </c>
      <c r="BB98" s="411">
        <f t="shared" si="24"/>
        <v>2362321</v>
      </c>
    </row>
    <row r="99" spans="1:54">
      <c r="A99" s="50"/>
      <c r="B99" s="210" t="s">
        <v>4959</v>
      </c>
      <c r="C99" s="211" t="s">
        <v>5013</v>
      </c>
      <c r="D99" s="211" t="s">
        <v>106</v>
      </c>
      <c r="E99" s="211" t="s">
        <v>107</v>
      </c>
      <c r="F99" s="211" t="s">
        <v>4862</v>
      </c>
      <c r="G99" s="186" t="str" cm="1">
        <f t="array" ref="G99">_xlfn.IFS(MID(C99,5,1)="U",MID(C99,5,2),LEN(C99)&gt;10,MID(C99,5,3)&amp;"-"&amp;LEFT(D99,1),LEN(C99)&lt;=10,MID(C99,5,2)&amp;"-"&amp;LEFT(D99,1))</f>
        <v>U1</v>
      </c>
      <c r="H99" s="187">
        <f>IFERROR(INDEX(LGIP1b_Park_UnitRates[],MATCH(G99,LGIP1b_Park_UnitRates[LGIP Code],0),3),"")</f>
        <v>0</v>
      </c>
      <c r="I99" s="295">
        <f>IFERROR(MIN(J99/H99,INDEX(LGIP1b_Park_UnitRates[],MATCH(FutureTrunkParks6[[#This Row],[LGIP Code (*)]], LGIP1b_Park_UnitRates[LGIP Code], 0),4)),1)</f>
        <v>1</v>
      </c>
      <c r="J99" s="215">
        <v>10000</v>
      </c>
      <c r="K99" s="85">
        <f t="shared" si="25"/>
        <v>0</v>
      </c>
      <c r="L99" s="216">
        <v>0</v>
      </c>
      <c r="M99" s="221" t="str">
        <f>_xlfn.XLOOKUP(FutureTrunkParks6[[#This Row],[LGIP Code (*)]],LGIP1b_Parks_UnitRates_Summary[LGIP Code],LGIP1b_Parks_UnitRates_Summary[Stages],,0)</f>
        <v>U</v>
      </c>
      <c r="N99" s="221" t="str">
        <f>_xlfn.XLOOKUP(FutureTrunkParks6[[#This Row],[LGIP Code (*)]],LGIP1b_Parks_UnitRates_Summary[LGIP Code],LGIP1b_Parks_UnitRates_Summary[Costing Code],,0)</f>
        <v>U1-U</v>
      </c>
      <c r="O99" s="221">
        <f>_xlfn.XLOOKUP(FutureTrunkParks6[[#This Row],[Costing Code]],LGIP1b_Parks_UnitRates_Summary[Costing Code],LGIP1b_Parks_UnitRates_Summary[Scaled component],,0)</f>
        <v>0</v>
      </c>
      <c r="P99" s="221">
        <f>FutureTrunkParks6[[#This Row],[Unit Rate (Scale)]]*FutureTrunkParks6[[#This Row],[Scaling factor (*)]]</f>
        <v>0</v>
      </c>
      <c r="Q99" s="221">
        <f>_xlfn.XLOOKUP(FutureTrunkParks6[[#This Row],[Costing Code]],LGIP1b_Parks_UnitRates_Summary[Costing Code],LGIP1b_Parks_UnitRates_Summary[Not scaled component],,0)</f>
        <v>0</v>
      </c>
      <c r="R99" s="223">
        <f>_xlfn.XLOOKUP(FutureTrunkParks6[[#This Row],[Costing Code]],LGIP1b_Parks_UnitRates_Summary[Costing Code],LGIP1b_Parks_UnitRates_Summary[Preliminary Scale],,0)</f>
        <v>0</v>
      </c>
      <c r="S99" s="221">
        <f>((FutureTrunkParks6[[#This Row],[Costs with Scaling Factor Applied]]+FutureTrunkParks6[[#This Row],[Unit Rate (No Scale)]])*FutureTrunkParks6[[#This Row],[Preliminary Scale %]])</f>
        <v>0</v>
      </c>
      <c r="T99" s="221">
        <f>_xlfn.XLOOKUP(FutureTrunkParks6[[#This Row],[Costing Code]],LGIP1b_Parks_UnitRates_Summary[Costing Code],LGIP1b_Parks_UnitRates_Summary[Preliminary No Scale],,0)</f>
        <v>0</v>
      </c>
      <c r="U9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99" s="211">
        <v>2021</v>
      </c>
      <c r="W99" s="211">
        <v>1</v>
      </c>
      <c r="X99" s="221">
        <f>ROUND(FutureTrunkParks6[[#This Row],[Direct Construction Cost]]*23%,0)</f>
        <v>460000</v>
      </c>
      <c r="Y99" s="294">
        <f t="shared" si="13"/>
        <v>0.2</v>
      </c>
      <c r="Z99" s="194">
        <f>ROUND((FutureTrunkParks6[[#This Row],[Direct Construction Cost]]+FutureTrunkParks6[[#This Row],[Project Owners Cost (23% Direct Construction Cost)($)]])*FutureTrunkParks6[[#This Row],[Multiplier]]*FutureTrunkParks6[[#This Row],[Construction Contingency Rate %]],0)</f>
        <v>492000</v>
      </c>
      <c r="AA99" s="195">
        <f>ROUND(FutureTrunkParks6[[#This Row],[Direct Construction Cost]]+FutureTrunkParks6[[#This Row],[Project Owners Cost (23% Direct Construction Cost)($)]]+FutureTrunkParks6[[#This Row],[Construction Contingency Cost ($)]],0)</f>
        <v>2952000</v>
      </c>
      <c r="AB99" s="219">
        <v>2034</v>
      </c>
      <c r="AC99" s="196">
        <f t="shared" si="14"/>
        <v>2.0111853187589457E-2</v>
      </c>
      <c r="AD99" s="196">
        <f t="shared" si="15"/>
        <v>1.8204777291069174E-2</v>
      </c>
      <c r="AE99" s="274">
        <f>VLOOKUP(FutureTrunkParks6[[#This Row],[Service Catchment]],'Catchment Demand - Parks'!$C$8:$M$11,11)</f>
        <v>0.23553359173481525</v>
      </c>
      <c r="AF9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2.6894926115483459E-2</v>
      </c>
      <c r="AG99" s="274">
        <f>IF(AND(FutureTrunkParks6[[#This Row],[Spare Capacity (%)]]&gt;30%,FutureTrunkParks6[[#This Row],[Share of the total Cost with the same year of provision %]]&gt;20%),1-FutureTrunkParks6[[#This Row],[Spare Capacity (%)]],1)</f>
        <v>1</v>
      </c>
      <c r="AH99" s="274">
        <f>IF(FutureTrunkParks6[[#This Row],[Terminal Value Analysis]]&lt;0,0,FutureTrunkParks6[[#This Row],[Terminal Value Analysis]])</f>
        <v>1</v>
      </c>
      <c r="AI99" s="198">
        <f t="shared" si="16"/>
        <v>2952000</v>
      </c>
      <c r="AJ99" s="200">
        <f t="shared" si="17"/>
        <v>3732270</v>
      </c>
      <c r="AK99" s="202">
        <f t="shared" si="18"/>
        <v>1769263</v>
      </c>
      <c r="AL99" s="276">
        <f>ROUND(FutureTrunkParks6[[#This Row],[Net Present Value of Establishment Cost]]*FutureTrunkParks6[[#This Row],[Terminal Value Adjustment (%)]],0)</f>
        <v>1769263</v>
      </c>
      <c r="AM99" s="271" t="str" cm="1">
        <f t="array" ref="AM99">_xlfn.IFS(FutureTrunkParks6[[#This Row],[Hierarchy/Name]]&lt;&gt;"Local","y",AM$12=FutureTrunkParks6[[#This Row],[Service Catchment]], "y", FutureTrunkParks6[[#This Row],[Hierarchy/Name]]="Local", "")</f>
        <v>y</v>
      </c>
      <c r="AN99" s="271" t="str" cm="1">
        <f t="array" ref="AN99">_xlfn.IFS(FutureTrunkParks6[[#This Row],[Hierarchy/Name]]&lt;&gt;"Local","y",AN$12=FutureTrunkParks6[[#This Row],[Service Catchment]], "y", FutureTrunkParks6[[#This Row],[Hierarchy/Name]]="Local", "")</f>
        <v>y</v>
      </c>
      <c r="AO99" s="271" t="str" cm="1">
        <f t="array" ref="AO99">_xlfn.IFS(FutureTrunkParks6[[#This Row],[Hierarchy/Name]]&lt;&gt;"Local","y",AO$12=FutureTrunkParks6[[#This Row],[Service Catchment]], "y", FutureTrunkParks6[[#This Row],[Hierarchy/Name]]="Local", "")</f>
        <v>y</v>
      </c>
      <c r="AP99" s="271" t="str" cm="1">
        <f t="array" ref="AP99">_xlfn.IFS(FutureTrunkParks6[[#This Row],[Hierarchy/Name]]&lt;&gt;"Local","y",AP$12=FutureTrunkParks6[[#This Row],[Service Catchment]], "y", FutureTrunkParks6[[#This Row],[Hierarchy/Name]]="Local", "")</f>
        <v>y</v>
      </c>
      <c r="AQ99" s="64"/>
      <c r="AR99" s="93">
        <f>IF(FutureTrunkParks6[[#This Row],[Hierarchy/Name]]&lt;&gt;"Local",0.25,IF(AM99="y",1,""))</f>
        <v>0.25</v>
      </c>
      <c r="AS99" s="93">
        <f>IF(FutureTrunkParks6[[#This Row],[Hierarchy/Name]]&lt;&gt;"Local",0.25,IF(AN99="y",1,""))</f>
        <v>0.25</v>
      </c>
      <c r="AT99" s="93">
        <f>IF(FutureTrunkParks6[[#This Row],[Hierarchy/Name]]&lt;&gt;"Local",0.25,IF(AO99="y",1,""))</f>
        <v>0.25</v>
      </c>
      <c r="AU99" s="93">
        <f>IF(FutureTrunkParks6[[#This Row],[Hierarchy/Name]]&lt;&gt;"Local",0.25,IF(AP99="y",1,""))</f>
        <v>0.25</v>
      </c>
      <c r="AV99" s="95">
        <f t="shared" si="19"/>
        <v>1</v>
      </c>
      <c r="AW99" s="64"/>
      <c r="AX99" s="268">
        <f t="shared" si="20"/>
        <v>442315.75</v>
      </c>
      <c r="AY99" s="264">
        <f t="shared" si="21"/>
        <v>442315.75</v>
      </c>
      <c r="AZ99" s="264">
        <f t="shared" si="22"/>
        <v>442315.75</v>
      </c>
      <c r="BA99" s="269">
        <f t="shared" si="23"/>
        <v>442315.75</v>
      </c>
      <c r="BB99" s="253">
        <f t="shared" si="24"/>
        <v>1769263</v>
      </c>
    </row>
    <row r="100" spans="1:54">
      <c r="A100" s="50"/>
      <c r="B100" s="210" t="s">
        <v>5014</v>
      </c>
      <c r="C100" s="211" t="s">
        <v>5015</v>
      </c>
      <c r="D100" s="211" t="s">
        <v>111</v>
      </c>
      <c r="E100" s="211" t="s">
        <v>107</v>
      </c>
      <c r="F100" s="211" t="s">
        <v>5016</v>
      </c>
      <c r="G100" s="186" t="str" cm="1">
        <f t="array" ref="G100">_xlfn.IFS(MID(C100,5,1)="U",MID(C100,5,2),LEN(C100)&gt;10,MID(C100,5,3)&amp;"-"&amp;LEFT(D100,1),LEN(C100)&lt;=10,MID(C100,5,2)&amp;"-"&amp;LEFT(D100,1))</f>
        <v>A7-L</v>
      </c>
      <c r="H100" s="187">
        <f>IFERROR(INDEX(LGIP1b_Park_UnitRates[],MATCH(G100,LGIP1b_Park_UnitRates[LGIP Code],0),3),"")</f>
        <v>8000</v>
      </c>
      <c r="I100" s="295">
        <f>IFERROR(MIN(J100/H100,INDEX(LGIP1b_Park_UnitRates[],MATCH(FutureTrunkParks6[[#This Row],[LGIP Code (*)]], LGIP1b_Park_UnitRates[LGIP Code], 0),4)),1)</f>
        <v>0.1875</v>
      </c>
      <c r="J100" s="215">
        <v>1500</v>
      </c>
      <c r="K100" s="85">
        <f t="shared" si="25"/>
        <v>126</v>
      </c>
      <c r="L100" s="216">
        <v>189000</v>
      </c>
      <c r="M100" s="221" t="str">
        <f>_xlfn.XLOOKUP(FutureTrunkParks6[[#This Row],[LGIP Code (*)]],LGIP1b_Parks_UnitRates_Summary[LGIP Code],LGIP1b_Parks_UnitRates_Summary[Stages],,0)</f>
        <v>A</v>
      </c>
      <c r="N100" s="221" t="str">
        <f>_xlfn.XLOOKUP(FutureTrunkParks6[[#This Row],[LGIP Code (*)]],LGIP1b_Parks_UnitRates_Summary[LGIP Code],LGIP1b_Parks_UnitRates_Summary[Costing Code],,0)</f>
        <v>A7-L-A</v>
      </c>
      <c r="O100" s="221">
        <f>_xlfn.XLOOKUP(FutureTrunkParks6[[#This Row],[Costing Code]],LGIP1b_Parks_UnitRates_Summary[Costing Code],LGIP1b_Parks_UnitRates_Summary[Scaled component],,0)</f>
        <v>71293.68015</v>
      </c>
      <c r="P100" s="221">
        <f>FutureTrunkParks6[[#This Row],[Unit Rate (Scale)]]*FutureTrunkParks6[[#This Row],[Scaling factor (*)]]</f>
        <v>13367.565028125</v>
      </c>
      <c r="Q100" s="221">
        <f>_xlfn.XLOOKUP(FutureTrunkParks6[[#This Row],[Costing Code]],LGIP1b_Parks_UnitRates_Summary[Costing Code],LGIP1b_Parks_UnitRates_Summary[Not scaled component],,0)</f>
        <v>30732.865240000006</v>
      </c>
      <c r="R100" s="223">
        <f>_xlfn.XLOOKUP(FutureTrunkParks6[[#This Row],[Costing Code]],LGIP1b_Parks_UnitRates_Summary[Costing Code],LGIP1b_Parks_UnitRates_Summary[Preliminary Scale],,0)</f>
        <v>0.23125000000000001</v>
      </c>
      <c r="S100" s="221">
        <f>((FutureTrunkParks6[[#This Row],[Costs with Scaling Factor Applied]]+FutureTrunkParks6[[#This Row],[Unit Rate (No Scale)]])*FutureTrunkParks6[[#This Row],[Preliminary Scale %]])</f>
        <v>10198.224499503907</v>
      </c>
      <c r="T100" s="221">
        <f>_xlfn.XLOOKUP(FutureTrunkParks6[[#This Row],[Costing Code]],LGIP1b_Parks_UnitRates_Summary[Costing Code],LGIP1b_Parks_UnitRates_Summary[Preliminary No Scale],,0)</f>
        <v>3750</v>
      </c>
      <c r="U10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58049</v>
      </c>
      <c r="V100" s="211">
        <v>2021</v>
      </c>
      <c r="W100" s="211">
        <v>1</v>
      </c>
      <c r="X100" s="221">
        <f>ROUND(FutureTrunkParks6[[#This Row],[Direct Construction Cost]]*23%,0)</f>
        <v>13351</v>
      </c>
      <c r="Y100" s="294">
        <f t="shared" si="13"/>
        <v>0.15</v>
      </c>
      <c r="Z100" s="194">
        <f>ROUND((FutureTrunkParks6[[#This Row],[Direct Construction Cost]]+FutureTrunkParks6[[#This Row],[Project Owners Cost (23% Direct Construction Cost)($)]])*FutureTrunkParks6[[#This Row],[Multiplier]]*FutureTrunkParks6[[#This Row],[Construction Contingency Rate %]],0)</f>
        <v>10710</v>
      </c>
      <c r="AA100" s="195">
        <f>ROUND(FutureTrunkParks6[[#This Row],[Direct Construction Cost]]+FutureTrunkParks6[[#This Row],[Project Owners Cost (23% Direct Construction Cost)($)]]+FutureTrunkParks6[[#This Row],[Construction Contingency Cost ($)]],0)</f>
        <v>82110</v>
      </c>
      <c r="AB100" s="219">
        <v>2029</v>
      </c>
      <c r="AC100" s="196">
        <f t="shared" si="14"/>
        <v>2.0111853187589457E-2</v>
      </c>
      <c r="AD100" s="196">
        <f t="shared" si="15"/>
        <v>1.8204777291069174E-2</v>
      </c>
      <c r="AE100" s="274">
        <f>VLOOKUP(FutureTrunkParks6[[#This Row],[Service Catchment]],'Catchment Demand - Parks'!$C$8:$M$11,11)</f>
        <v>0.23553359173481525</v>
      </c>
      <c r="AF10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8.4953359198704931E-4</v>
      </c>
      <c r="AG100" s="274">
        <f>IF(AND(FutureTrunkParks6[[#This Row],[Spare Capacity (%)]]&gt;30%,FutureTrunkParks6[[#This Row],[Share of the total Cost with the same year of provision %]]&gt;20%),1-FutureTrunkParks6[[#This Row],[Spare Capacity (%)]],1)</f>
        <v>1</v>
      </c>
      <c r="AH100" s="274">
        <f>IF(FutureTrunkParks6[[#This Row],[Terminal Value Analysis]]&lt;0,0,FutureTrunkParks6[[#This Row],[Terminal Value Analysis]])</f>
        <v>1</v>
      </c>
      <c r="AI100" s="198">
        <f t="shared" si="16"/>
        <v>271110</v>
      </c>
      <c r="AJ100" s="200">
        <f t="shared" si="17"/>
        <v>316497</v>
      </c>
      <c r="AK100" s="202">
        <f t="shared" si="18"/>
        <v>199928</v>
      </c>
      <c r="AL100" s="276">
        <f>ROUND(FutureTrunkParks6[[#This Row],[Net Present Value of Establishment Cost]]*FutureTrunkParks6[[#This Row],[Terminal Value Adjustment (%)]],0)</f>
        <v>199928</v>
      </c>
      <c r="AM100" s="271" t="str" cm="1">
        <f t="array" ref="AM100">_xlfn.IFS(FutureTrunkParks6[[#This Row],[Hierarchy/Name]]&lt;&gt;"Local","y",AM$12=FutureTrunkParks6[[#This Row],[Service Catchment]], "y", FutureTrunkParks6[[#This Row],[Hierarchy/Name]]="Local", "")</f>
        <v>y</v>
      </c>
      <c r="AN100" s="271" t="str" cm="1">
        <f t="array" ref="AN100">_xlfn.IFS(FutureTrunkParks6[[#This Row],[Hierarchy/Name]]&lt;&gt;"Local","y",AN$12=FutureTrunkParks6[[#This Row],[Service Catchment]], "y", FutureTrunkParks6[[#This Row],[Hierarchy/Name]]="Local", "")</f>
        <v/>
      </c>
      <c r="AO100" s="271" t="str" cm="1">
        <f t="array" ref="AO100">_xlfn.IFS(FutureTrunkParks6[[#This Row],[Hierarchy/Name]]&lt;&gt;"Local","y",AO$12=FutureTrunkParks6[[#This Row],[Service Catchment]], "y", FutureTrunkParks6[[#This Row],[Hierarchy/Name]]="Local", "")</f>
        <v/>
      </c>
      <c r="AP100" s="271" t="str" cm="1">
        <f t="array" ref="AP100">_xlfn.IFS(FutureTrunkParks6[[#This Row],[Hierarchy/Name]]&lt;&gt;"Local","y",AP$12=FutureTrunkParks6[[#This Row],[Service Catchment]], "y", FutureTrunkParks6[[#This Row],[Hierarchy/Name]]="Local", "")</f>
        <v/>
      </c>
      <c r="AQ100" s="64"/>
      <c r="AR100" s="93">
        <f>IF(FutureTrunkParks6[[#This Row],[Hierarchy/Name]]&lt;&gt;"Local",0.25,IF(AM100="y",1,""))</f>
        <v>1</v>
      </c>
      <c r="AS100" s="93" t="str">
        <f>IF(FutureTrunkParks6[[#This Row],[Hierarchy/Name]]&lt;&gt;"Local",0.25,IF(AN100="y",1,""))</f>
        <v/>
      </c>
      <c r="AT100" s="93" t="str">
        <f>IF(FutureTrunkParks6[[#This Row],[Hierarchy/Name]]&lt;&gt;"Local",0.25,IF(AO100="y",1,""))</f>
        <v/>
      </c>
      <c r="AU100" s="93" t="str">
        <f>IF(FutureTrunkParks6[[#This Row],[Hierarchy/Name]]&lt;&gt;"Local",0.25,IF(AP100="y",1,""))</f>
        <v/>
      </c>
      <c r="AV100" s="95">
        <f t="shared" si="19"/>
        <v>1</v>
      </c>
      <c r="AW100" s="64"/>
      <c r="AX100" s="268">
        <f t="shared" si="20"/>
        <v>199928</v>
      </c>
      <c r="AY100" s="264" t="str">
        <f t="shared" si="21"/>
        <v/>
      </c>
      <c r="AZ100" s="264" t="str">
        <f t="shared" si="22"/>
        <v/>
      </c>
      <c r="BA100" s="269" t="str">
        <f t="shared" si="23"/>
        <v/>
      </c>
      <c r="BB100" s="253">
        <f t="shared" si="24"/>
        <v>199928</v>
      </c>
    </row>
    <row r="101" spans="1:54">
      <c r="A101" s="50"/>
      <c r="B101" s="210" t="s">
        <v>5017</v>
      </c>
      <c r="C101" s="211" t="s">
        <v>5018</v>
      </c>
      <c r="D101" s="211" t="s">
        <v>111</v>
      </c>
      <c r="E101" s="211" t="s">
        <v>102</v>
      </c>
      <c r="F101" s="211" t="s">
        <v>4853</v>
      </c>
      <c r="G101" s="186" t="str" cm="1">
        <f t="array" ref="G101">_xlfn.IFS(MID(C101,5,1)="U",MID(C101,5,2),LEN(C101)&gt;10,MID(C101,5,3)&amp;"-"&amp;LEFT(D101,1),LEN(C101)&lt;=10,MID(C101,5,2)&amp;"-"&amp;LEFT(D101,1))</f>
        <v>A1-L</v>
      </c>
      <c r="H101" s="187">
        <f>IFERROR(INDEX(LGIP1b_Park_UnitRates[],MATCH(G101,LGIP1b_Park_UnitRates[LGIP Code],0),3),"")</f>
        <v>8000</v>
      </c>
      <c r="I101" s="295">
        <f>IFERROR(MIN(J101/H101,INDEX(LGIP1b_Park_UnitRates[],MATCH(FutureTrunkParks6[[#This Row],[LGIP Code (*)]], LGIP1b_Park_UnitRates[LGIP Code], 0),4)),1)</f>
        <v>0.35</v>
      </c>
      <c r="J101" s="215">
        <v>2800</v>
      </c>
      <c r="K101" s="85">
        <f t="shared" si="25"/>
        <v>300</v>
      </c>
      <c r="L101" s="216">
        <v>840000</v>
      </c>
      <c r="M101" s="221" t="str">
        <f>_xlfn.XLOOKUP(FutureTrunkParks6[[#This Row],[LGIP Code (*)]],LGIP1b_Parks_UnitRates_Summary[LGIP Code],LGIP1b_Parks_UnitRates_Summary[Stages],,0)</f>
        <v>A&amp;B</v>
      </c>
      <c r="N101" s="221" t="str">
        <f>_xlfn.XLOOKUP(FutureTrunkParks6[[#This Row],[LGIP Code (*)]],LGIP1b_Parks_UnitRates_Summary[LGIP Code],LGIP1b_Parks_UnitRates_Summary[Costing Code],,0)</f>
        <v>A1-L-A&amp;B</v>
      </c>
      <c r="O101" s="221">
        <f>_xlfn.XLOOKUP(FutureTrunkParks6[[#This Row],[Costing Code]],LGIP1b_Parks_UnitRates_Summary[Costing Code],LGIP1b_Parks_UnitRates_Summary[Scaled component],,0)</f>
        <v>295709.98100599996</v>
      </c>
      <c r="P101" s="221">
        <f>FutureTrunkParks6[[#This Row],[Unit Rate (Scale)]]*FutureTrunkParks6[[#This Row],[Scaling factor (*)]]</f>
        <v>103498.49335209998</v>
      </c>
      <c r="Q101" s="221">
        <f>_xlfn.XLOOKUP(FutureTrunkParks6[[#This Row],[Costing Code]],LGIP1b_Parks_UnitRates_Summary[Costing Code],LGIP1b_Parks_UnitRates_Summary[Not scaled component],,0)</f>
        <v>417974.52457963559</v>
      </c>
      <c r="R101" s="223">
        <f>_xlfn.XLOOKUP(FutureTrunkParks6[[#This Row],[Costing Code]],LGIP1b_Parks_UnitRates_Summary[Costing Code],LGIP1b_Parks_UnitRates_Summary[Preliminary Scale],,0)</f>
        <v>0.23125000000000001</v>
      </c>
      <c r="S101" s="221">
        <f>((FutureTrunkParks6[[#This Row],[Costs with Scaling Factor Applied]]+FutureTrunkParks6[[#This Row],[Unit Rate (No Scale)]])*FutureTrunkParks6[[#This Row],[Preliminary Scale %]])</f>
        <v>120590.63539671386</v>
      </c>
      <c r="T101" s="221">
        <f>_xlfn.XLOOKUP(FutureTrunkParks6[[#This Row],[Costing Code]],LGIP1b_Parks_UnitRates_Summary[Costing Code],LGIP1b_Parks_UnitRates_Summary[Preliminary No Scale],,0)</f>
        <v>3750</v>
      </c>
      <c r="U10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645814</v>
      </c>
      <c r="V101" s="211">
        <v>2021</v>
      </c>
      <c r="W101" s="211">
        <v>1</v>
      </c>
      <c r="X101" s="221">
        <f>ROUND(FutureTrunkParks6[[#This Row],[Direct Construction Cost]]*23%,0)</f>
        <v>148537</v>
      </c>
      <c r="Y101" s="294">
        <f t="shared" si="13"/>
        <v>7.4999999999999997E-2</v>
      </c>
      <c r="Z101" s="194">
        <f>ROUND((FutureTrunkParks6[[#This Row],[Direct Construction Cost]]+FutureTrunkParks6[[#This Row],[Project Owners Cost (23% Direct Construction Cost)($)]])*FutureTrunkParks6[[#This Row],[Multiplier]]*FutureTrunkParks6[[#This Row],[Construction Contingency Rate %]],0)</f>
        <v>59576</v>
      </c>
      <c r="AA101" s="195">
        <f>ROUND(FutureTrunkParks6[[#This Row],[Direct Construction Cost]]+FutureTrunkParks6[[#This Row],[Project Owners Cost (23% Direct Construction Cost)($)]]+FutureTrunkParks6[[#This Row],[Construction Contingency Cost ($)]],0)</f>
        <v>853927</v>
      </c>
      <c r="AB101" s="219">
        <v>2024</v>
      </c>
      <c r="AC101" s="196">
        <f t="shared" si="14"/>
        <v>2.0111853187589457E-2</v>
      </c>
      <c r="AD101" s="196">
        <f t="shared" si="15"/>
        <v>1.8204777291069174E-2</v>
      </c>
      <c r="AE101" s="274">
        <f>VLOOKUP(FutureTrunkParks6[[#This Row],[Service Catchment]],'Catchment Demand - Parks'!$C$8:$M$11,11)</f>
        <v>0.20307557840172039</v>
      </c>
      <c r="AF10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01" s="274">
        <f>IF(AND(FutureTrunkParks6[[#This Row],[Spare Capacity (%)]]&gt;30%,FutureTrunkParks6[[#This Row],[Share of the total Cost with the same year of provision %]]&gt;20%),1-FutureTrunkParks6[[#This Row],[Spare Capacity (%)]],1)</f>
        <v>1</v>
      </c>
      <c r="AH101" s="274">
        <f>IF(FutureTrunkParks6[[#This Row],[Terminal Value Analysis]]&lt;0,0,FutureTrunkParks6[[#This Row],[Terminal Value Analysis]])</f>
        <v>1</v>
      </c>
      <c r="AI101" s="198">
        <f t="shared" si="16"/>
        <v>1693927</v>
      </c>
      <c r="AJ101" s="200">
        <f t="shared" si="17"/>
        <v>1793126</v>
      </c>
      <c r="AK101" s="202">
        <f t="shared" si="18"/>
        <v>1509385</v>
      </c>
      <c r="AL101" s="276">
        <f>ROUND(FutureTrunkParks6[[#This Row],[Net Present Value of Establishment Cost]]*FutureTrunkParks6[[#This Row],[Terminal Value Adjustment (%)]],0)</f>
        <v>1509385</v>
      </c>
      <c r="AM101" s="271" t="str" cm="1">
        <f t="array" ref="AM101">_xlfn.IFS(FutureTrunkParks6[[#This Row],[Hierarchy/Name]]&lt;&gt;"Local","y",AM$12=FutureTrunkParks6[[#This Row],[Service Catchment]], "y", FutureTrunkParks6[[#This Row],[Hierarchy/Name]]="Local", "")</f>
        <v/>
      </c>
      <c r="AN101" s="271" t="str" cm="1">
        <f t="array" ref="AN101">_xlfn.IFS(FutureTrunkParks6[[#This Row],[Hierarchy/Name]]&lt;&gt;"Local","y",AN$12=FutureTrunkParks6[[#This Row],[Service Catchment]], "y", FutureTrunkParks6[[#This Row],[Hierarchy/Name]]="Local", "")</f>
        <v/>
      </c>
      <c r="AO101" s="271" t="str" cm="1">
        <f t="array" ref="AO101">_xlfn.IFS(FutureTrunkParks6[[#This Row],[Hierarchy/Name]]&lt;&gt;"Local","y",AO$12=FutureTrunkParks6[[#This Row],[Service Catchment]], "y", FutureTrunkParks6[[#This Row],[Hierarchy/Name]]="Local", "")</f>
        <v>y</v>
      </c>
      <c r="AP101" s="271" t="str" cm="1">
        <f t="array" ref="AP101">_xlfn.IFS(FutureTrunkParks6[[#This Row],[Hierarchy/Name]]&lt;&gt;"Local","y",AP$12=FutureTrunkParks6[[#This Row],[Service Catchment]], "y", FutureTrunkParks6[[#This Row],[Hierarchy/Name]]="Local", "")</f>
        <v/>
      </c>
      <c r="AQ101" s="64"/>
      <c r="AR101" s="93" t="str">
        <f>IF(FutureTrunkParks6[[#This Row],[Hierarchy/Name]]&lt;&gt;"Local",0.25,IF(AM101="y",1,""))</f>
        <v/>
      </c>
      <c r="AS101" s="93" t="str">
        <f>IF(FutureTrunkParks6[[#This Row],[Hierarchy/Name]]&lt;&gt;"Local",0.25,IF(AN101="y",1,""))</f>
        <v/>
      </c>
      <c r="AT101" s="93">
        <f>IF(FutureTrunkParks6[[#This Row],[Hierarchy/Name]]&lt;&gt;"Local",0.25,IF(AO101="y",1,""))</f>
        <v>1</v>
      </c>
      <c r="AU101" s="93" t="str">
        <f>IF(FutureTrunkParks6[[#This Row],[Hierarchy/Name]]&lt;&gt;"Local",0.25,IF(AP101="y",1,""))</f>
        <v/>
      </c>
      <c r="AV101" s="95">
        <f t="shared" si="19"/>
        <v>1</v>
      </c>
      <c r="AW101" s="64"/>
      <c r="AX101" s="268" t="str">
        <f t="shared" si="20"/>
        <v/>
      </c>
      <c r="AY101" s="264" t="str">
        <f t="shared" si="21"/>
        <v/>
      </c>
      <c r="AZ101" s="264">
        <f t="shared" si="22"/>
        <v>1509385</v>
      </c>
      <c r="BA101" s="269" t="str">
        <f t="shared" si="23"/>
        <v/>
      </c>
      <c r="BB101" s="253">
        <f t="shared" si="24"/>
        <v>1509385</v>
      </c>
    </row>
    <row r="102" spans="1:54">
      <c r="A102" s="50"/>
      <c r="B102" s="210" t="s">
        <v>5019</v>
      </c>
      <c r="C102" s="211" t="s">
        <v>5020</v>
      </c>
      <c r="D102" s="211" t="s">
        <v>106</v>
      </c>
      <c r="E102" s="211" t="s">
        <v>107</v>
      </c>
      <c r="F102" s="211" t="s">
        <v>4977</v>
      </c>
      <c r="G102" s="186" t="str" cm="1">
        <f t="array" ref="G102">_xlfn.IFS(MID(C102,5,1)="U",MID(C102,5,2),LEN(C102)&gt;10,MID(C102,5,3)&amp;"-"&amp;LEFT(D102,1),LEN(C102)&lt;=10,MID(C102,5,2)&amp;"-"&amp;LEFT(D102,1))</f>
        <v>U2</v>
      </c>
      <c r="H102" s="187">
        <f>IFERROR(INDEX(LGIP1b_Park_UnitRates[],MATCH(G102,LGIP1b_Park_UnitRates[LGIP Code],0),3),"")</f>
        <v>0</v>
      </c>
      <c r="I102" s="295">
        <f>IFERROR(MIN(J102/H102,INDEX(LGIP1b_Park_UnitRates[],MATCH(FutureTrunkParks6[[#This Row],[LGIP Code (*)]], LGIP1b_Park_UnitRates[LGIP Code], 0),4)),1)</f>
        <v>1</v>
      </c>
      <c r="J102" s="215">
        <v>58000</v>
      </c>
      <c r="K102" s="85">
        <f t="shared" si="25"/>
        <v>0</v>
      </c>
      <c r="L102" s="216">
        <v>0</v>
      </c>
      <c r="M102" s="221" t="str">
        <f>_xlfn.XLOOKUP(FutureTrunkParks6[[#This Row],[LGIP Code (*)]],LGIP1b_Parks_UnitRates_Summary[LGIP Code],LGIP1b_Parks_UnitRates_Summary[Stages],,0)</f>
        <v>U</v>
      </c>
      <c r="N102" s="221" t="str">
        <f>_xlfn.XLOOKUP(FutureTrunkParks6[[#This Row],[LGIP Code (*)]],LGIP1b_Parks_UnitRates_Summary[LGIP Code],LGIP1b_Parks_UnitRates_Summary[Costing Code],,0)</f>
        <v>U2-U</v>
      </c>
      <c r="O102" s="221">
        <f>_xlfn.XLOOKUP(FutureTrunkParks6[[#This Row],[Costing Code]],LGIP1b_Parks_UnitRates_Summary[Costing Code],LGIP1b_Parks_UnitRates_Summary[Scaled component],,0)</f>
        <v>0</v>
      </c>
      <c r="P102" s="221">
        <f>FutureTrunkParks6[[#This Row],[Unit Rate (Scale)]]*FutureTrunkParks6[[#This Row],[Scaling factor (*)]]</f>
        <v>0</v>
      </c>
      <c r="Q102" s="221">
        <f>_xlfn.XLOOKUP(FutureTrunkParks6[[#This Row],[Costing Code]],LGIP1b_Parks_UnitRates_Summary[Costing Code],LGIP1b_Parks_UnitRates_Summary[Not scaled component],,0)</f>
        <v>0</v>
      </c>
      <c r="R102" s="223">
        <f>_xlfn.XLOOKUP(FutureTrunkParks6[[#This Row],[Costing Code]],LGIP1b_Parks_UnitRates_Summary[Costing Code],LGIP1b_Parks_UnitRates_Summary[Preliminary Scale],,0)</f>
        <v>0</v>
      </c>
      <c r="S102" s="221">
        <f>((FutureTrunkParks6[[#This Row],[Costs with Scaling Factor Applied]]+FutureTrunkParks6[[#This Row],[Unit Rate (No Scale)]])*FutureTrunkParks6[[#This Row],[Preliminary Scale %]])</f>
        <v>0</v>
      </c>
      <c r="T102" s="221">
        <f>_xlfn.XLOOKUP(FutureTrunkParks6[[#This Row],[Costing Code]],LGIP1b_Parks_UnitRates_Summary[Costing Code],LGIP1b_Parks_UnitRates_Summary[Preliminary No Scale],,0)</f>
        <v>0</v>
      </c>
      <c r="U10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102" s="211">
        <v>2021</v>
      </c>
      <c r="W102" s="211">
        <v>1</v>
      </c>
      <c r="X102" s="221">
        <f>ROUND(FutureTrunkParks6[[#This Row],[Direct Construction Cost]]*23%,0)</f>
        <v>345000</v>
      </c>
      <c r="Y102" s="294">
        <f t="shared" si="13"/>
        <v>0.15</v>
      </c>
      <c r="Z102" s="194">
        <f>ROUND((FutureTrunkParks6[[#This Row],[Direct Construction Cost]]+FutureTrunkParks6[[#This Row],[Project Owners Cost (23% Direct Construction Cost)($)]])*FutureTrunkParks6[[#This Row],[Multiplier]]*FutureTrunkParks6[[#This Row],[Construction Contingency Rate %]],0)</f>
        <v>276750</v>
      </c>
      <c r="AA102" s="195">
        <f>ROUND(FutureTrunkParks6[[#This Row],[Direct Construction Cost]]+FutureTrunkParks6[[#This Row],[Project Owners Cost (23% Direct Construction Cost)($)]]+FutureTrunkParks6[[#This Row],[Construction Contingency Cost ($)]],0)</f>
        <v>2121750</v>
      </c>
      <c r="AB102" s="219">
        <v>2029</v>
      </c>
      <c r="AC102" s="196">
        <f t="shared" si="14"/>
        <v>2.0111853187589457E-2</v>
      </c>
      <c r="AD102" s="196">
        <f t="shared" si="15"/>
        <v>1.8204777291069174E-2</v>
      </c>
      <c r="AE102" s="274">
        <f>VLOOKUP(FutureTrunkParks6[[#This Row],[Service Catchment]],'Catchment Demand - Parks'!$C$8:$M$11,11)</f>
        <v>0.23553359173481525</v>
      </c>
      <c r="AF10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2.1952233574455266E-2</v>
      </c>
      <c r="AG102" s="274">
        <f>IF(AND(FutureTrunkParks6[[#This Row],[Spare Capacity (%)]]&gt;30%,FutureTrunkParks6[[#This Row],[Share of the total Cost with the same year of provision %]]&gt;20%),1-FutureTrunkParks6[[#This Row],[Spare Capacity (%)]],1)</f>
        <v>1</v>
      </c>
      <c r="AH102" s="274">
        <f>IF(FutureTrunkParks6[[#This Row],[Terminal Value Analysis]]&lt;0,0,FutureTrunkParks6[[#This Row],[Terminal Value Analysis]])</f>
        <v>1</v>
      </c>
      <c r="AI102" s="198">
        <f t="shared" si="16"/>
        <v>2121750</v>
      </c>
      <c r="AJ102" s="200">
        <f t="shared" si="17"/>
        <v>2451180</v>
      </c>
      <c r="AK102" s="202">
        <f t="shared" si="18"/>
        <v>1548387</v>
      </c>
      <c r="AL102" s="276">
        <f>ROUND(FutureTrunkParks6[[#This Row],[Net Present Value of Establishment Cost]]*FutureTrunkParks6[[#This Row],[Terminal Value Adjustment (%)]],0)</f>
        <v>1548387</v>
      </c>
      <c r="AM102" s="271" t="str" cm="1">
        <f t="array" ref="AM102">_xlfn.IFS(FutureTrunkParks6[[#This Row],[Hierarchy/Name]]&lt;&gt;"Local","y",AM$12=FutureTrunkParks6[[#This Row],[Service Catchment]], "y", FutureTrunkParks6[[#This Row],[Hierarchy/Name]]="Local", "")</f>
        <v>y</v>
      </c>
      <c r="AN102" s="271" t="str" cm="1">
        <f t="array" ref="AN102">_xlfn.IFS(FutureTrunkParks6[[#This Row],[Hierarchy/Name]]&lt;&gt;"Local","y",AN$12=FutureTrunkParks6[[#This Row],[Service Catchment]], "y", FutureTrunkParks6[[#This Row],[Hierarchy/Name]]="Local", "")</f>
        <v>y</v>
      </c>
      <c r="AO102" s="271" t="str" cm="1">
        <f t="array" ref="AO102">_xlfn.IFS(FutureTrunkParks6[[#This Row],[Hierarchy/Name]]&lt;&gt;"Local","y",AO$12=FutureTrunkParks6[[#This Row],[Service Catchment]], "y", FutureTrunkParks6[[#This Row],[Hierarchy/Name]]="Local", "")</f>
        <v>y</v>
      </c>
      <c r="AP102" s="271" t="str" cm="1">
        <f t="array" ref="AP102">_xlfn.IFS(FutureTrunkParks6[[#This Row],[Hierarchy/Name]]&lt;&gt;"Local","y",AP$12=FutureTrunkParks6[[#This Row],[Service Catchment]], "y", FutureTrunkParks6[[#This Row],[Hierarchy/Name]]="Local", "")</f>
        <v>y</v>
      </c>
      <c r="AQ102" s="64"/>
      <c r="AR102" s="93">
        <f>IF(FutureTrunkParks6[[#This Row],[Hierarchy/Name]]&lt;&gt;"Local",0.25,IF(AM102="y",1,""))</f>
        <v>0.25</v>
      </c>
      <c r="AS102" s="93">
        <f>IF(FutureTrunkParks6[[#This Row],[Hierarchy/Name]]&lt;&gt;"Local",0.25,IF(AN102="y",1,""))</f>
        <v>0.25</v>
      </c>
      <c r="AT102" s="93">
        <f>IF(FutureTrunkParks6[[#This Row],[Hierarchy/Name]]&lt;&gt;"Local",0.25,IF(AO102="y",1,""))</f>
        <v>0.25</v>
      </c>
      <c r="AU102" s="93">
        <f>IF(FutureTrunkParks6[[#This Row],[Hierarchy/Name]]&lt;&gt;"Local",0.25,IF(AP102="y",1,""))</f>
        <v>0.25</v>
      </c>
      <c r="AV102" s="95">
        <f t="shared" si="19"/>
        <v>1</v>
      </c>
      <c r="AW102" s="64"/>
      <c r="AX102" s="268">
        <f t="shared" si="20"/>
        <v>387096.75</v>
      </c>
      <c r="AY102" s="264">
        <f t="shared" si="21"/>
        <v>387096.75</v>
      </c>
      <c r="AZ102" s="264">
        <f t="shared" si="22"/>
        <v>387096.75</v>
      </c>
      <c r="BA102" s="269">
        <f t="shared" si="23"/>
        <v>387096.75</v>
      </c>
      <c r="BB102" s="253">
        <f t="shared" si="24"/>
        <v>1548387</v>
      </c>
    </row>
    <row r="103" spans="1:54">
      <c r="A103" s="50"/>
      <c r="B103" s="210" t="s">
        <v>4869</v>
      </c>
      <c r="C103" s="211" t="s">
        <v>5021</v>
      </c>
      <c r="D103" s="211" t="s">
        <v>111</v>
      </c>
      <c r="E103" s="211" t="s">
        <v>143</v>
      </c>
      <c r="F103" s="211" t="s">
        <v>4853</v>
      </c>
      <c r="G103" s="186" t="str" cm="1">
        <f t="array" ref="G103">_xlfn.IFS(MID(C103,5,1)="U",MID(C103,5,2),LEN(C103)&gt;10,MID(C103,5,3)&amp;"-"&amp;LEFT(D103,1),LEN(C103)&lt;=10,MID(C103,5,2)&amp;"-"&amp;LEFT(D103,1))</f>
        <v>A1-L</v>
      </c>
      <c r="H103" s="187">
        <f>IFERROR(INDEX(LGIP1b_Park_UnitRates[],MATCH(G103,LGIP1b_Park_UnitRates[LGIP Code],0),3),"")</f>
        <v>8000</v>
      </c>
      <c r="I103" s="295">
        <f>IFERROR(MIN(J103/H103,INDEX(LGIP1b_Park_UnitRates[],MATCH(FutureTrunkParks6[[#This Row],[LGIP Code (*)]], LGIP1b_Park_UnitRates[LGIP Code], 0),4)),1)</f>
        <v>1.25</v>
      </c>
      <c r="J103" s="215">
        <v>10000</v>
      </c>
      <c r="K103" s="85">
        <f t="shared" si="25"/>
        <v>10</v>
      </c>
      <c r="L103" s="216">
        <v>100000</v>
      </c>
      <c r="M103" s="221" t="str">
        <f>_xlfn.XLOOKUP(FutureTrunkParks6[[#This Row],[LGIP Code (*)]],LGIP1b_Parks_UnitRates_Summary[LGIP Code],LGIP1b_Parks_UnitRates_Summary[Stages],,0)</f>
        <v>A&amp;B</v>
      </c>
      <c r="N103" s="221" t="str">
        <f>_xlfn.XLOOKUP(FutureTrunkParks6[[#This Row],[LGIP Code (*)]],LGIP1b_Parks_UnitRates_Summary[LGIP Code],LGIP1b_Parks_UnitRates_Summary[Costing Code],,0)</f>
        <v>A1-L-A&amp;B</v>
      </c>
      <c r="O103" s="221">
        <f>_xlfn.XLOOKUP(FutureTrunkParks6[[#This Row],[Costing Code]],LGIP1b_Parks_UnitRates_Summary[Costing Code],LGIP1b_Parks_UnitRates_Summary[Scaled component],,0)</f>
        <v>295709.98100599996</v>
      </c>
      <c r="P103" s="221">
        <f>FutureTrunkParks6[[#This Row],[Unit Rate (Scale)]]*FutureTrunkParks6[[#This Row],[Scaling factor (*)]]</f>
        <v>369637.47625749995</v>
      </c>
      <c r="Q103" s="221">
        <f>_xlfn.XLOOKUP(FutureTrunkParks6[[#This Row],[Costing Code]],LGIP1b_Parks_UnitRates_Summary[Costing Code],LGIP1b_Parks_UnitRates_Summary[Not scaled component],,0)</f>
        <v>417974.52457963559</v>
      </c>
      <c r="R103" s="223">
        <f>_xlfn.XLOOKUP(FutureTrunkParks6[[#This Row],[Costing Code]],LGIP1b_Parks_UnitRates_Summary[Costing Code],LGIP1b_Parks_UnitRates_Summary[Preliminary Scale],,0)</f>
        <v>0.23125000000000001</v>
      </c>
      <c r="S103" s="221">
        <f>((FutureTrunkParks6[[#This Row],[Costs with Scaling Factor Applied]]+FutureTrunkParks6[[#This Row],[Unit Rate (No Scale)]])*FutureTrunkParks6[[#This Row],[Preliminary Scale %]])</f>
        <v>182135.27519358761</v>
      </c>
      <c r="T103" s="221">
        <f>_xlfn.XLOOKUP(FutureTrunkParks6[[#This Row],[Costing Code]],LGIP1b_Parks_UnitRates_Summary[Costing Code],LGIP1b_Parks_UnitRates_Summary[Preliminary No Scale],,0)</f>
        <v>3750</v>
      </c>
      <c r="U10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973497</v>
      </c>
      <c r="V103" s="211">
        <v>2021</v>
      </c>
      <c r="W103" s="211">
        <v>1</v>
      </c>
      <c r="X103" s="221">
        <f>ROUND(FutureTrunkParks6[[#This Row],[Direct Construction Cost]]*23%,0)</f>
        <v>223904</v>
      </c>
      <c r="Y103" s="294">
        <f t="shared" si="13"/>
        <v>0.15</v>
      </c>
      <c r="Z103" s="194">
        <f>ROUND((FutureTrunkParks6[[#This Row],[Direct Construction Cost]]+FutureTrunkParks6[[#This Row],[Project Owners Cost (23% Direct Construction Cost)($)]])*FutureTrunkParks6[[#This Row],[Multiplier]]*FutureTrunkParks6[[#This Row],[Construction Contingency Rate %]],0)</f>
        <v>179610</v>
      </c>
      <c r="AA103" s="195">
        <f>ROUND(FutureTrunkParks6[[#This Row],[Direct Construction Cost]]+FutureTrunkParks6[[#This Row],[Project Owners Cost (23% Direct Construction Cost)($)]]+FutureTrunkParks6[[#This Row],[Construction Contingency Cost ($)]],0)</f>
        <v>1377011</v>
      </c>
      <c r="AB103" s="219">
        <v>2029</v>
      </c>
      <c r="AC103" s="196">
        <f t="shared" si="14"/>
        <v>2.0111853187589457E-2</v>
      </c>
      <c r="AD103" s="196">
        <f t="shared" si="15"/>
        <v>1.8204777291069174E-2</v>
      </c>
      <c r="AE103" s="274">
        <f>VLOOKUP(FutureTrunkParks6[[#This Row],[Service Catchment]],'Catchment Demand - Parks'!$C$8:$M$11,11)</f>
        <v>0.31134461829061294</v>
      </c>
      <c r="AF10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3.1436152702231927E-2</v>
      </c>
      <c r="AG103" s="274">
        <f>IF(AND(FutureTrunkParks6[[#This Row],[Spare Capacity (%)]]&gt;30%,FutureTrunkParks6[[#This Row],[Share of the total Cost with the same year of provision %]]&gt;20%),1-FutureTrunkParks6[[#This Row],[Spare Capacity (%)]],1)</f>
        <v>1</v>
      </c>
      <c r="AH103" s="274">
        <f>IF(FutureTrunkParks6[[#This Row],[Terminal Value Analysis]]&lt;0,0,FutureTrunkParks6[[#This Row],[Terminal Value Analysis]])</f>
        <v>1</v>
      </c>
      <c r="AI103" s="198">
        <f t="shared" si="16"/>
        <v>1477011</v>
      </c>
      <c r="AJ103" s="200">
        <f t="shared" si="17"/>
        <v>1708079</v>
      </c>
      <c r="AK103" s="202">
        <f t="shared" si="18"/>
        <v>1078977</v>
      </c>
      <c r="AL103" s="276">
        <f>ROUND(FutureTrunkParks6[[#This Row],[Net Present Value of Establishment Cost]]*FutureTrunkParks6[[#This Row],[Terminal Value Adjustment (%)]],0)</f>
        <v>1078977</v>
      </c>
      <c r="AM103" s="271" t="str" cm="1">
        <f t="array" ref="AM103">_xlfn.IFS(FutureTrunkParks6[[#This Row],[Hierarchy/Name]]&lt;&gt;"Local","y",AM$12=FutureTrunkParks6[[#This Row],[Service Catchment]], "y", FutureTrunkParks6[[#This Row],[Hierarchy/Name]]="Local", "")</f>
        <v/>
      </c>
      <c r="AN103" s="271" t="str" cm="1">
        <f t="array" ref="AN103">_xlfn.IFS(FutureTrunkParks6[[#This Row],[Hierarchy/Name]]&lt;&gt;"Local","y",AN$12=FutureTrunkParks6[[#This Row],[Service Catchment]], "y", FutureTrunkParks6[[#This Row],[Hierarchy/Name]]="Local", "")</f>
        <v>y</v>
      </c>
      <c r="AO103" s="271" t="str" cm="1">
        <f t="array" ref="AO103">_xlfn.IFS(FutureTrunkParks6[[#This Row],[Hierarchy/Name]]&lt;&gt;"Local","y",AO$12=FutureTrunkParks6[[#This Row],[Service Catchment]], "y", FutureTrunkParks6[[#This Row],[Hierarchy/Name]]="Local", "")</f>
        <v/>
      </c>
      <c r="AP103" s="271" t="str" cm="1">
        <f t="array" ref="AP103">_xlfn.IFS(FutureTrunkParks6[[#This Row],[Hierarchy/Name]]&lt;&gt;"Local","y",AP$12=FutureTrunkParks6[[#This Row],[Service Catchment]], "y", FutureTrunkParks6[[#This Row],[Hierarchy/Name]]="Local", "")</f>
        <v/>
      </c>
      <c r="AQ103" s="64"/>
      <c r="AR103" s="93" t="str">
        <f>IF(FutureTrunkParks6[[#This Row],[Hierarchy/Name]]&lt;&gt;"Local",0.25,IF(AM103="y",1,""))</f>
        <v/>
      </c>
      <c r="AS103" s="93">
        <f>IF(FutureTrunkParks6[[#This Row],[Hierarchy/Name]]&lt;&gt;"Local",0.25,IF(AN103="y",1,""))</f>
        <v>1</v>
      </c>
      <c r="AT103" s="93" t="str">
        <f>IF(FutureTrunkParks6[[#This Row],[Hierarchy/Name]]&lt;&gt;"Local",0.25,IF(AO103="y",1,""))</f>
        <v/>
      </c>
      <c r="AU103" s="93" t="str">
        <f>IF(FutureTrunkParks6[[#This Row],[Hierarchy/Name]]&lt;&gt;"Local",0.25,IF(AP103="y",1,""))</f>
        <v/>
      </c>
      <c r="AV103" s="95">
        <f t="shared" si="19"/>
        <v>1</v>
      </c>
      <c r="AW103" s="64"/>
      <c r="AX103" s="268" t="str">
        <f t="shared" si="20"/>
        <v/>
      </c>
      <c r="AY103" s="264">
        <f t="shared" si="21"/>
        <v>1078977</v>
      </c>
      <c r="AZ103" s="264" t="str">
        <f t="shared" si="22"/>
        <v/>
      </c>
      <c r="BA103" s="269" t="str">
        <f t="shared" si="23"/>
        <v/>
      </c>
      <c r="BB103" s="253">
        <f t="shared" si="24"/>
        <v>1078977</v>
      </c>
    </row>
    <row r="104" spans="1:54">
      <c r="A104" s="50"/>
      <c r="B104" s="210" t="s">
        <v>5022</v>
      </c>
      <c r="C104" s="211" t="s">
        <v>5023</v>
      </c>
      <c r="D104" s="211" t="s">
        <v>101</v>
      </c>
      <c r="E104" s="211" t="s">
        <v>114</v>
      </c>
      <c r="F104" s="211" t="s">
        <v>5024</v>
      </c>
      <c r="G104" s="186" t="str" cm="1">
        <f t="array" ref="G104">_xlfn.IFS(MID(C104,5,1)="U",MID(C104,5,2),LEN(C104)&gt;10,MID(C104,5,3)&amp;"-"&amp;LEFT(D104,1),LEN(C104)&lt;=10,MID(C104,5,2)&amp;"-"&amp;LEFT(D104,1))</f>
        <v>E3-M</v>
      </c>
      <c r="H104" s="187">
        <f>IFERROR(INDEX(LGIP1b_Park_UnitRates[],MATCH(G104,LGIP1b_Park_UnitRates[LGIP Code],0),3),"")</f>
        <v>30000</v>
      </c>
      <c r="I104" s="295">
        <f>IFERROR(MIN(J104/H104,INDEX(LGIP1b_Park_UnitRates[],MATCH(FutureTrunkParks6[[#This Row],[LGIP Code (*)]], LGIP1b_Park_UnitRates[LGIP Code], 0),4)),1)</f>
        <v>1.67</v>
      </c>
      <c r="J104" s="215">
        <v>250000</v>
      </c>
      <c r="K104" s="85">
        <f t="shared" si="25"/>
        <v>0</v>
      </c>
      <c r="L104" s="216">
        <v>0</v>
      </c>
      <c r="M104" s="221" t="str">
        <f>_xlfn.XLOOKUP(FutureTrunkParks6[[#This Row],[LGIP Code (*)]],LGIP1b_Parks_UnitRates_Summary[LGIP Code],LGIP1b_Parks_UnitRates_Summary[Stages],,0)</f>
        <v>B&amp;C</v>
      </c>
      <c r="N104" s="221" t="str">
        <f>_xlfn.XLOOKUP(FutureTrunkParks6[[#This Row],[LGIP Code (*)]],LGIP1b_Parks_UnitRates_Summary[LGIP Code],LGIP1b_Parks_UnitRates_Summary[Costing Code],,0)</f>
        <v>E3-M-B&amp;C</v>
      </c>
      <c r="O104" s="221">
        <f>_xlfn.XLOOKUP(FutureTrunkParks6[[#This Row],[Costing Code]],LGIP1b_Parks_UnitRates_Summary[Costing Code],LGIP1b_Parks_UnitRates_Summary[Scaled component],,0)</f>
        <v>1024086.3324290323</v>
      </c>
      <c r="P104" s="221">
        <f>FutureTrunkParks6[[#This Row],[Unit Rate (Scale)]]*FutureTrunkParks6[[#This Row],[Scaling factor (*)]]</f>
        <v>1710224.1751564839</v>
      </c>
      <c r="Q104" s="221">
        <f>_xlfn.XLOOKUP(FutureTrunkParks6[[#This Row],[Costing Code]],LGIP1b_Parks_UnitRates_Summary[Costing Code],LGIP1b_Parks_UnitRates_Summary[Not scaled component],,0)</f>
        <v>7238985.4808137771</v>
      </c>
      <c r="R104" s="223">
        <f>_xlfn.XLOOKUP(FutureTrunkParks6[[#This Row],[Costing Code]],LGIP1b_Parks_UnitRates_Summary[Costing Code],LGIP1b_Parks_UnitRates_Summary[Preliminary Scale],,0)</f>
        <v>0.23125000000000001</v>
      </c>
      <c r="S104" s="221">
        <f>((FutureTrunkParks6[[#This Row],[Costs with Scaling Factor Applied]]+FutureTrunkParks6[[#This Row],[Unit Rate (No Scale)]])*FutureTrunkParks6[[#This Row],[Preliminary Scale %]])</f>
        <v>2069504.7329431227</v>
      </c>
      <c r="T104" s="221">
        <f>_xlfn.XLOOKUP(FutureTrunkParks6[[#This Row],[Costing Code]],LGIP1b_Parks_UnitRates_Summary[Costing Code],LGIP1b_Parks_UnitRates_Summary[Preliminary No Scale],,0)</f>
        <v>7500</v>
      </c>
      <c r="U10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11026214</v>
      </c>
      <c r="V104" s="211">
        <v>2021</v>
      </c>
      <c r="W104" s="211">
        <v>1</v>
      </c>
      <c r="X104" s="221">
        <f>ROUND(FutureTrunkParks6[[#This Row],[Direct Construction Cost]]*23%,0)</f>
        <v>2536029</v>
      </c>
      <c r="Y104" s="294">
        <f t="shared" si="13"/>
        <v>7.4999999999999997E-2</v>
      </c>
      <c r="Z104" s="194">
        <f>ROUND((FutureTrunkParks6[[#This Row],[Direct Construction Cost]]+FutureTrunkParks6[[#This Row],[Project Owners Cost (23% Direct Construction Cost)($)]])*FutureTrunkParks6[[#This Row],[Multiplier]]*FutureTrunkParks6[[#This Row],[Construction Contingency Rate %]],0)</f>
        <v>1017168</v>
      </c>
      <c r="AA104" s="195">
        <f>ROUND(FutureTrunkParks6[[#This Row],[Direct Construction Cost]]+FutureTrunkParks6[[#This Row],[Project Owners Cost (23% Direct Construction Cost)($)]]+FutureTrunkParks6[[#This Row],[Construction Contingency Cost ($)]],0)</f>
        <v>14579411</v>
      </c>
      <c r="AB104" s="219">
        <v>2024</v>
      </c>
      <c r="AC104" s="196">
        <f t="shared" si="14"/>
        <v>2.0111853187589457E-2</v>
      </c>
      <c r="AD104" s="196">
        <f t="shared" si="15"/>
        <v>1.8204777291069174E-2</v>
      </c>
      <c r="AE104" s="274">
        <f>VLOOKUP(FutureTrunkParks6[[#This Row],[Service Catchment]],'Catchment Demand - Parks'!$C$8:$M$11,11)</f>
        <v>0.15359038713546411</v>
      </c>
      <c r="AF10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04" s="274">
        <f>IF(AND(FutureTrunkParks6[[#This Row],[Spare Capacity (%)]]&gt;30%,FutureTrunkParks6[[#This Row],[Share of the total Cost with the same year of provision %]]&gt;20%),1-FutureTrunkParks6[[#This Row],[Spare Capacity (%)]],1)</f>
        <v>1</v>
      </c>
      <c r="AH104" s="274">
        <f>IF(FutureTrunkParks6[[#This Row],[Terminal Value Analysis]]&lt;0,0,FutureTrunkParks6[[#This Row],[Terminal Value Analysis]])</f>
        <v>1</v>
      </c>
      <c r="AI104" s="198">
        <f t="shared" si="16"/>
        <v>14579411</v>
      </c>
      <c r="AJ104" s="200">
        <f t="shared" si="17"/>
        <v>15390239</v>
      </c>
      <c r="AK104" s="202">
        <f t="shared" si="18"/>
        <v>12954912</v>
      </c>
      <c r="AL104" s="276">
        <f>ROUND(FutureTrunkParks6[[#This Row],[Net Present Value of Establishment Cost]]*FutureTrunkParks6[[#This Row],[Terminal Value Adjustment (%)]],0)</f>
        <v>12954912</v>
      </c>
      <c r="AM104" s="271" t="str" cm="1">
        <f t="array" ref="AM104">_xlfn.IFS(FutureTrunkParks6[[#This Row],[Hierarchy/Name]]&lt;&gt;"Local","y",AM$12=FutureTrunkParks6[[#This Row],[Service Catchment]], "y", FutureTrunkParks6[[#This Row],[Hierarchy/Name]]="Local", "")</f>
        <v>y</v>
      </c>
      <c r="AN104" s="271" t="str" cm="1">
        <f t="array" ref="AN104">_xlfn.IFS(FutureTrunkParks6[[#This Row],[Hierarchy/Name]]&lt;&gt;"Local","y",AN$12=FutureTrunkParks6[[#This Row],[Service Catchment]], "y", FutureTrunkParks6[[#This Row],[Hierarchy/Name]]="Local", "")</f>
        <v>y</v>
      </c>
      <c r="AO104" s="271" t="str" cm="1">
        <f t="array" ref="AO104">_xlfn.IFS(FutureTrunkParks6[[#This Row],[Hierarchy/Name]]&lt;&gt;"Local","y",AO$12=FutureTrunkParks6[[#This Row],[Service Catchment]], "y", FutureTrunkParks6[[#This Row],[Hierarchy/Name]]="Local", "")</f>
        <v>y</v>
      </c>
      <c r="AP104" s="271" t="str" cm="1">
        <f t="array" ref="AP104">_xlfn.IFS(FutureTrunkParks6[[#This Row],[Hierarchy/Name]]&lt;&gt;"Local","y",AP$12=FutureTrunkParks6[[#This Row],[Service Catchment]], "y", FutureTrunkParks6[[#This Row],[Hierarchy/Name]]="Local", "")</f>
        <v>y</v>
      </c>
      <c r="AQ104" s="64"/>
      <c r="AR104" s="93">
        <f>IF(FutureTrunkParks6[[#This Row],[Hierarchy/Name]]&lt;&gt;"Local",0.25,IF(AM104="y",1,""))</f>
        <v>0.25</v>
      </c>
      <c r="AS104" s="93">
        <f>IF(FutureTrunkParks6[[#This Row],[Hierarchy/Name]]&lt;&gt;"Local",0.25,IF(AN104="y",1,""))</f>
        <v>0.25</v>
      </c>
      <c r="AT104" s="93">
        <f>IF(FutureTrunkParks6[[#This Row],[Hierarchy/Name]]&lt;&gt;"Local",0.25,IF(AO104="y",1,""))</f>
        <v>0.25</v>
      </c>
      <c r="AU104" s="93">
        <f>IF(FutureTrunkParks6[[#This Row],[Hierarchy/Name]]&lt;&gt;"Local",0.25,IF(AP104="y",1,""))</f>
        <v>0.25</v>
      </c>
      <c r="AV104" s="95">
        <f t="shared" si="19"/>
        <v>1</v>
      </c>
      <c r="AW104" s="64"/>
      <c r="AX104" s="268">
        <f t="shared" si="20"/>
        <v>3238728</v>
      </c>
      <c r="AY104" s="264">
        <f t="shared" si="21"/>
        <v>3238728</v>
      </c>
      <c r="AZ104" s="264">
        <f t="shared" si="22"/>
        <v>3238728</v>
      </c>
      <c r="BA104" s="269">
        <f t="shared" si="23"/>
        <v>3238728</v>
      </c>
      <c r="BB104" s="253">
        <f t="shared" si="24"/>
        <v>12954912</v>
      </c>
    </row>
    <row r="105" spans="1:54">
      <c r="A105" s="50"/>
      <c r="B105" s="210" t="s">
        <v>5011</v>
      </c>
      <c r="C105" s="211" t="s">
        <v>5025</v>
      </c>
      <c r="D105" s="211" t="s">
        <v>111</v>
      </c>
      <c r="E105" s="211" t="s">
        <v>107</v>
      </c>
      <c r="F105" s="211" t="s">
        <v>4853</v>
      </c>
      <c r="G105" s="186" t="str" cm="1">
        <f t="array" ref="G105">_xlfn.IFS(MID(C105,5,1)="U",MID(C105,5,2),LEN(C105)&gt;10,MID(C105,5,3)&amp;"-"&amp;LEFT(D105,1),LEN(C105)&lt;=10,MID(C105,5,2)&amp;"-"&amp;LEFT(D105,1))</f>
        <v>A1-L</v>
      </c>
      <c r="H105" s="187">
        <f>IFERROR(INDEX(LGIP1b_Park_UnitRates[],MATCH(G105,LGIP1b_Park_UnitRates[LGIP Code],0),3),"")</f>
        <v>8000</v>
      </c>
      <c r="I105" s="295">
        <f>IFERROR(MIN(J105/H105,INDEX(LGIP1b_Park_UnitRates[],MATCH(FutureTrunkParks6[[#This Row],[LGIP Code (*)]], LGIP1b_Park_UnitRates[LGIP Code], 0),4)),1)</f>
        <v>2.5</v>
      </c>
      <c r="J105" s="215">
        <v>20000</v>
      </c>
      <c r="K105" s="85">
        <f t="shared" si="25"/>
        <v>10</v>
      </c>
      <c r="L105" s="216">
        <v>200000</v>
      </c>
      <c r="M105" s="221" t="str">
        <f>_xlfn.XLOOKUP(FutureTrunkParks6[[#This Row],[LGIP Code (*)]],LGIP1b_Parks_UnitRates_Summary[LGIP Code],LGIP1b_Parks_UnitRates_Summary[Stages],,0)</f>
        <v>A&amp;B</v>
      </c>
      <c r="N105" s="221" t="str">
        <f>_xlfn.XLOOKUP(FutureTrunkParks6[[#This Row],[LGIP Code (*)]],LGIP1b_Parks_UnitRates_Summary[LGIP Code],LGIP1b_Parks_UnitRates_Summary[Costing Code],,0)</f>
        <v>A1-L-A&amp;B</v>
      </c>
      <c r="O105" s="221">
        <f>_xlfn.XLOOKUP(FutureTrunkParks6[[#This Row],[Costing Code]],LGIP1b_Parks_UnitRates_Summary[Costing Code],LGIP1b_Parks_UnitRates_Summary[Scaled component],,0)</f>
        <v>295709.98100599996</v>
      </c>
      <c r="P105" s="221">
        <f>FutureTrunkParks6[[#This Row],[Unit Rate (Scale)]]*FutureTrunkParks6[[#This Row],[Scaling factor (*)]]</f>
        <v>739274.9525149999</v>
      </c>
      <c r="Q105" s="221">
        <f>_xlfn.XLOOKUP(FutureTrunkParks6[[#This Row],[Costing Code]],LGIP1b_Parks_UnitRates_Summary[Costing Code],LGIP1b_Parks_UnitRates_Summary[Not scaled component],,0)</f>
        <v>417974.52457963559</v>
      </c>
      <c r="R105" s="223">
        <f>_xlfn.XLOOKUP(FutureTrunkParks6[[#This Row],[Costing Code]],LGIP1b_Parks_UnitRates_Summary[Costing Code],LGIP1b_Parks_UnitRates_Summary[Preliminary Scale],,0)</f>
        <v>0.23125000000000001</v>
      </c>
      <c r="S105" s="221">
        <f>((FutureTrunkParks6[[#This Row],[Costs with Scaling Factor Applied]]+FutureTrunkParks6[[#This Row],[Unit Rate (No Scale)]])*FutureTrunkParks6[[#This Row],[Preliminary Scale %]])</f>
        <v>267613.94157813443</v>
      </c>
      <c r="T105" s="221">
        <f>_xlfn.XLOOKUP(FutureTrunkParks6[[#This Row],[Costing Code]],LGIP1b_Parks_UnitRates_Summary[Costing Code],LGIP1b_Parks_UnitRates_Summary[Preliminary No Scale],,0)</f>
        <v>3750</v>
      </c>
      <c r="U10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1428613</v>
      </c>
      <c r="V105" s="211">
        <v>2021</v>
      </c>
      <c r="W105" s="211">
        <v>1</v>
      </c>
      <c r="X105" s="221">
        <f>ROUND(FutureTrunkParks6[[#This Row],[Direct Construction Cost]]*23%,0)</f>
        <v>328581</v>
      </c>
      <c r="Y105" s="294">
        <f t="shared" si="13"/>
        <v>0.15</v>
      </c>
      <c r="Z105" s="194">
        <f>ROUND((FutureTrunkParks6[[#This Row],[Direct Construction Cost]]+FutureTrunkParks6[[#This Row],[Project Owners Cost (23% Direct Construction Cost)($)]])*FutureTrunkParks6[[#This Row],[Multiplier]]*FutureTrunkParks6[[#This Row],[Construction Contingency Rate %]],0)</f>
        <v>263579</v>
      </c>
      <c r="AA105" s="195">
        <f>ROUND(FutureTrunkParks6[[#This Row],[Direct Construction Cost]]+FutureTrunkParks6[[#This Row],[Project Owners Cost (23% Direct Construction Cost)($)]]+FutureTrunkParks6[[#This Row],[Construction Contingency Cost ($)]],0)</f>
        <v>2020773</v>
      </c>
      <c r="AB105" s="219">
        <v>2029</v>
      </c>
      <c r="AC105" s="196">
        <f t="shared" si="14"/>
        <v>2.0111853187589457E-2</v>
      </c>
      <c r="AD105" s="196">
        <f t="shared" si="15"/>
        <v>1.8204777291069174E-2</v>
      </c>
      <c r="AE105" s="274">
        <f>VLOOKUP(FutureTrunkParks6[[#This Row],[Service Catchment]],'Catchment Demand - Parks'!$C$8:$M$11,11)</f>
        <v>0.23553359173481525</v>
      </c>
      <c r="AF10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2.090749659335581E-2</v>
      </c>
      <c r="AG105" s="274">
        <f>IF(AND(FutureTrunkParks6[[#This Row],[Spare Capacity (%)]]&gt;30%,FutureTrunkParks6[[#This Row],[Share of the total Cost with the same year of provision %]]&gt;20%),1-FutureTrunkParks6[[#This Row],[Spare Capacity (%)]],1)</f>
        <v>1</v>
      </c>
      <c r="AH105" s="274">
        <f>IF(FutureTrunkParks6[[#This Row],[Terminal Value Analysis]]&lt;0,0,FutureTrunkParks6[[#This Row],[Terminal Value Analysis]])</f>
        <v>1</v>
      </c>
      <c r="AI105" s="198">
        <f t="shared" si="16"/>
        <v>2220773</v>
      </c>
      <c r="AJ105" s="200">
        <f t="shared" si="17"/>
        <v>2569063</v>
      </c>
      <c r="AK105" s="202">
        <f t="shared" si="18"/>
        <v>1622852</v>
      </c>
      <c r="AL105" s="276">
        <f>ROUND(FutureTrunkParks6[[#This Row],[Net Present Value of Establishment Cost]]*FutureTrunkParks6[[#This Row],[Terminal Value Adjustment (%)]],0)</f>
        <v>1622852</v>
      </c>
      <c r="AM105" s="271" t="str" cm="1">
        <f t="array" ref="AM105">_xlfn.IFS(FutureTrunkParks6[[#This Row],[Hierarchy/Name]]&lt;&gt;"Local","y",AM$12=FutureTrunkParks6[[#This Row],[Service Catchment]], "y", FutureTrunkParks6[[#This Row],[Hierarchy/Name]]="Local", "")</f>
        <v>y</v>
      </c>
      <c r="AN105" s="271" t="str" cm="1">
        <f t="array" ref="AN105">_xlfn.IFS(FutureTrunkParks6[[#This Row],[Hierarchy/Name]]&lt;&gt;"Local","y",AN$12=FutureTrunkParks6[[#This Row],[Service Catchment]], "y", FutureTrunkParks6[[#This Row],[Hierarchy/Name]]="Local", "")</f>
        <v/>
      </c>
      <c r="AO105" s="271" t="str" cm="1">
        <f t="array" ref="AO105">_xlfn.IFS(FutureTrunkParks6[[#This Row],[Hierarchy/Name]]&lt;&gt;"Local","y",AO$12=FutureTrunkParks6[[#This Row],[Service Catchment]], "y", FutureTrunkParks6[[#This Row],[Hierarchy/Name]]="Local", "")</f>
        <v/>
      </c>
      <c r="AP105" s="271" t="str" cm="1">
        <f t="array" ref="AP105">_xlfn.IFS(FutureTrunkParks6[[#This Row],[Hierarchy/Name]]&lt;&gt;"Local","y",AP$12=FutureTrunkParks6[[#This Row],[Service Catchment]], "y", FutureTrunkParks6[[#This Row],[Hierarchy/Name]]="Local", "")</f>
        <v/>
      </c>
      <c r="AQ105" s="64"/>
      <c r="AR105" s="93">
        <f>IF(FutureTrunkParks6[[#This Row],[Hierarchy/Name]]&lt;&gt;"Local",0.25,IF(AM105="y",1,""))</f>
        <v>1</v>
      </c>
      <c r="AS105" s="93" t="str">
        <f>IF(FutureTrunkParks6[[#This Row],[Hierarchy/Name]]&lt;&gt;"Local",0.25,IF(AN105="y",1,""))</f>
        <v/>
      </c>
      <c r="AT105" s="93" t="str">
        <f>IF(FutureTrunkParks6[[#This Row],[Hierarchy/Name]]&lt;&gt;"Local",0.25,IF(AO105="y",1,""))</f>
        <v/>
      </c>
      <c r="AU105" s="93" t="str">
        <f>IF(FutureTrunkParks6[[#This Row],[Hierarchy/Name]]&lt;&gt;"Local",0.25,IF(AP105="y",1,""))</f>
        <v/>
      </c>
      <c r="AV105" s="95">
        <f t="shared" si="19"/>
        <v>1</v>
      </c>
      <c r="AW105" s="64"/>
      <c r="AX105" s="268">
        <f t="shared" si="20"/>
        <v>1622852</v>
      </c>
      <c r="AY105" s="264" t="str">
        <f t="shared" si="21"/>
        <v/>
      </c>
      <c r="AZ105" s="264" t="str">
        <f t="shared" si="22"/>
        <v/>
      </c>
      <c r="BA105" s="269" t="str">
        <f t="shared" si="23"/>
        <v/>
      </c>
      <c r="BB105" s="253">
        <f t="shared" si="24"/>
        <v>1622852</v>
      </c>
    </row>
    <row r="106" spans="1:54">
      <c r="A106" s="50"/>
      <c r="B106" s="210" t="s">
        <v>5026</v>
      </c>
      <c r="C106" s="211" t="s">
        <v>5027</v>
      </c>
      <c r="D106" s="211" t="s">
        <v>111</v>
      </c>
      <c r="E106" s="211" t="s">
        <v>107</v>
      </c>
      <c r="F106" s="211" t="s">
        <v>4853</v>
      </c>
      <c r="G106" s="186" t="str" cm="1">
        <f t="array" ref="G106">_xlfn.IFS(MID(C106,5,1)="U",MID(C106,5,2),LEN(C106)&gt;10,MID(C106,5,3)&amp;"-"&amp;LEFT(D106,1),LEN(C106)&lt;=10,MID(C106,5,2)&amp;"-"&amp;LEFT(D106,1))</f>
        <v>A1-L</v>
      </c>
      <c r="H106" s="187">
        <f>IFERROR(INDEX(LGIP1b_Park_UnitRates[],MATCH(G106,LGIP1b_Park_UnitRates[LGIP Code],0),3),"")</f>
        <v>8000</v>
      </c>
      <c r="I106" s="295">
        <f>IFERROR(MIN(J106/H106,INDEX(LGIP1b_Park_UnitRates[],MATCH(FutureTrunkParks6[[#This Row],[LGIP Code (*)]], LGIP1b_Park_UnitRates[LGIP Code], 0),4)),1)</f>
        <v>0.58912500000000001</v>
      </c>
      <c r="J106" s="215">
        <v>4713</v>
      </c>
      <c r="K106" s="85">
        <f t="shared" si="25"/>
        <v>1697.4326331423722</v>
      </c>
      <c r="L106" s="216">
        <v>8000000</v>
      </c>
      <c r="M106" s="221" t="str">
        <f>_xlfn.XLOOKUP(FutureTrunkParks6[[#This Row],[LGIP Code (*)]],LGIP1b_Parks_UnitRates_Summary[LGIP Code],LGIP1b_Parks_UnitRates_Summary[Stages],,0)</f>
        <v>A&amp;B</v>
      </c>
      <c r="N106" s="221" t="str">
        <f>_xlfn.XLOOKUP(FutureTrunkParks6[[#This Row],[LGIP Code (*)]],LGIP1b_Parks_UnitRates_Summary[LGIP Code],LGIP1b_Parks_UnitRates_Summary[Costing Code],,0)</f>
        <v>A1-L-A&amp;B</v>
      </c>
      <c r="O106" s="221">
        <f>_xlfn.XLOOKUP(FutureTrunkParks6[[#This Row],[Costing Code]],LGIP1b_Parks_UnitRates_Summary[Costing Code],LGIP1b_Parks_UnitRates_Summary[Scaled component],,0)</f>
        <v>295709.98100599996</v>
      </c>
      <c r="P106" s="221">
        <f>FutureTrunkParks6[[#This Row],[Unit Rate (Scale)]]*FutureTrunkParks6[[#This Row],[Scaling factor (*)]]</f>
        <v>174210.14256015973</v>
      </c>
      <c r="Q106" s="221">
        <f>_xlfn.XLOOKUP(FutureTrunkParks6[[#This Row],[Costing Code]],LGIP1b_Parks_UnitRates_Summary[Costing Code],LGIP1b_Parks_UnitRates_Summary[Not scaled component],,0)</f>
        <v>417974.52457963559</v>
      </c>
      <c r="R106" s="223">
        <f>_xlfn.XLOOKUP(FutureTrunkParks6[[#This Row],[Costing Code]],LGIP1b_Parks_UnitRates_Summary[Costing Code],LGIP1b_Parks_UnitRates_Summary[Preliminary Scale],,0)</f>
        <v>0.23125000000000001</v>
      </c>
      <c r="S106" s="221">
        <f>((FutureTrunkParks6[[#This Row],[Costs with Scaling Factor Applied]]+FutureTrunkParks6[[#This Row],[Unit Rate (No Scale)]])*FutureTrunkParks6[[#This Row],[Preliminary Scale %]])</f>
        <v>136942.70427607768</v>
      </c>
      <c r="T106" s="221">
        <f>_xlfn.XLOOKUP(FutureTrunkParks6[[#This Row],[Costing Code]],LGIP1b_Parks_UnitRates_Summary[Costing Code],LGIP1b_Parks_UnitRates_Summary[Preliminary No Scale],,0)</f>
        <v>3750</v>
      </c>
      <c r="U10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732877</v>
      </c>
      <c r="V106" s="211">
        <v>2021</v>
      </c>
      <c r="W106" s="211">
        <v>1</v>
      </c>
      <c r="X106" s="221">
        <f>ROUND(FutureTrunkParks6[[#This Row],[Direct Construction Cost]]*23%,0)</f>
        <v>168562</v>
      </c>
      <c r="Y106" s="294">
        <f t="shared" si="13"/>
        <v>0.2</v>
      </c>
      <c r="Z106" s="194">
        <f>ROUND((FutureTrunkParks6[[#This Row],[Direct Construction Cost]]+FutureTrunkParks6[[#This Row],[Project Owners Cost (23% Direct Construction Cost)($)]])*FutureTrunkParks6[[#This Row],[Multiplier]]*FutureTrunkParks6[[#This Row],[Construction Contingency Rate %]],0)</f>
        <v>180288</v>
      </c>
      <c r="AA106" s="195">
        <f>ROUND(FutureTrunkParks6[[#This Row],[Direct Construction Cost]]+FutureTrunkParks6[[#This Row],[Project Owners Cost (23% Direct Construction Cost)($)]]+FutureTrunkParks6[[#This Row],[Construction Contingency Cost ($)]],0)</f>
        <v>1081727</v>
      </c>
      <c r="AB106" s="219">
        <v>2034</v>
      </c>
      <c r="AC106" s="196">
        <f t="shared" si="14"/>
        <v>2.0111853187589457E-2</v>
      </c>
      <c r="AD106" s="196">
        <f t="shared" si="15"/>
        <v>1.8204777291069174E-2</v>
      </c>
      <c r="AE106" s="274">
        <f>VLOOKUP(FutureTrunkParks6[[#This Row],[Service Catchment]],'Catchment Demand - Parks'!$C$8:$M$11,11)</f>
        <v>0.23553359173481525</v>
      </c>
      <c r="AF10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9.8553413760581222E-3</v>
      </c>
      <c r="AG106" s="274">
        <f>IF(AND(FutureTrunkParks6[[#This Row],[Spare Capacity (%)]]&gt;30%,FutureTrunkParks6[[#This Row],[Share of the total Cost with the same year of provision %]]&gt;20%),1-FutureTrunkParks6[[#This Row],[Spare Capacity (%)]],1)</f>
        <v>1</v>
      </c>
      <c r="AH106" s="274">
        <f>IF(FutureTrunkParks6[[#This Row],[Terminal Value Analysis]]&lt;0,0,FutureTrunkParks6[[#This Row],[Terminal Value Analysis]])</f>
        <v>1</v>
      </c>
      <c r="AI106" s="198">
        <f t="shared" si="16"/>
        <v>9081727</v>
      </c>
      <c r="AJ106" s="200">
        <f t="shared" si="17"/>
        <v>11731264</v>
      </c>
      <c r="AK106" s="202">
        <f t="shared" si="18"/>
        <v>5561145</v>
      </c>
      <c r="AL106" s="276">
        <f>ROUND(FutureTrunkParks6[[#This Row],[Net Present Value of Establishment Cost]]*FutureTrunkParks6[[#This Row],[Terminal Value Adjustment (%)]],0)</f>
        <v>5561145</v>
      </c>
      <c r="AM106" s="271" t="str" cm="1">
        <f t="array" ref="AM106">_xlfn.IFS(FutureTrunkParks6[[#This Row],[Hierarchy/Name]]&lt;&gt;"Local","y",AM$12=FutureTrunkParks6[[#This Row],[Service Catchment]], "y", FutureTrunkParks6[[#This Row],[Hierarchy/Name]]="Local", "")</f>
        <v>y</v>
      </c>
      <c r="AN106" s="271" t="str" cm="1">
        <f t="array" ref="AN106">_xlfn.IFS(FutureTrunkParks6[[#This Row],[Hierarchy/Name]]&lt;&gt;"Local","y",AN$12=FutureTrunkParks6[[#This Row],[Service Catchment]], "y", FutureTrunkParks6[[#This Row],[Hierarchy/Name]]="Local", "")</f>
        <v/>
      </c>
      <c r="AO106" s="271" t="str" cm="1">
        <f t="array" ref="AO106">_xlfn.IFS(FutureTrunkParks6[[#This Row],[Hierarchy/Name]]&lt;&gt;"Local","y",AO$12=FutureTrunkParks6[[#This Row],[Service Catchment]], "y", FutureTrunkParks6[[#This Row],[Hierarchy/Name]]="Local", "")</f>
        <v/>
      </c>
      <c r="AP106" s="271" t="str" cm="1">
        <f t="array" ref="AP106">_xlfn.IFS(FutureTrunkParks6[[#This Row],[Hierarchy/Name]]&lt;&gt;"Local","y",AP$12=FutureTrunkParks6[[#This Row],[Service Catchment]], "y", FutureTrunkParks6[[#This Row],[Hierarchy/Name]]="Local", "")</f>
        <v/>
      </c>
      <c r="AQ106" s="64"/>
      <c r="AR106" s="93">
        <f>IF(FutureTrunkParks6[[#This Row],[Hierarchy/Name]]&lt;&gt;"Local",0.25,IF(AM106="y",1,""))</f>
        <v>1</v>
      </c>
      <c r="AS106" s="93" t="str">
        <f>IF(FutureTrunkParks6[[#This Row],[Hierarchy/Name]]&lt;&gt;"Local",0.25,IF(AN106="y",1,""))</f>
        <v/>
      </c>
      <c r="AT106" s="93" t="str">
        <f>IF(FutureTrunkParks6[[#This Row],[Hierarchy/Name]]&lt;&gt;"Local",0.25,IF(AO106="y",1,""))</f>
        <v/>
      </c>
      <c r="AU106" s="93" t="str">
        <f>IF(FutureTrunkParks6[[#This Row],[Hierarchy/Name]]&lt;&gt;"Local",0.25,IF(AP106="y",1,""))</f>
        <v/>
      </c>
      <c r="AV106" s="95">
        <f t="shared" si="19"/>
        <v>1</v>
      </c>
      <c r="AW106" s="64"/>
      <c r="AX106" s="268">
        <f t="shared" si="20"/>
        <v>5561145</v>
      </c>
      <c r="AY106" s="264" t="str">
        <f t="shared" si="21"/>
        <v/>
      </c>
      <c r="AZ106" s="264" t="str">
        <f t="shared" si="22"/>
        <v/>
      </c>
      <c r="BA106" s="269" t="str">
        <f t="shared" si="23"/>
        <v/>
      </c>
      <c r="BB106" s="253">
        <f t="shared" si="24"/>
        <v>5561145</v>
      </c>
    </row>
    <row r="107" spans="1:54">
      <c r="A107" s="50"/>
      <c r="B107" s="210" t="s">
        <v>5011</v>
      </c>
      <c r="C107" s="211" t="s">
        <v>5028</v>
      </c>
      <c r="D107" s="211" t="s">
        <v>111</v>
      </c>
      <c r="E107" s="211" t="s">
        <v>107</v>
      </c>
      <c r="F107" s="211" t="s">
        <v>5016</v>
      </c>
      <c r="G107" s="186" t="str" cm="1">
        <f t="array" ref="G107">_xlfn.IFS(MID(C107,5,1)="U",MID(C107,5,2),LEN(C107)&gt;10,MID(C107,5,3)&amp;"-"&amp;LEFT(D107,1),LEN(C107)&lt;=10,MID(C107,5,2)&amp;"-"&amp;LEFT(D107,1))</f>
        <v>A7-L</v>
      </c>
      <c r="H107" s="187">
        <f>IFERROR(INDEX(LGIP1b_Park_UnitRates[],MATCH(G107,LGIP1b_Park_UnitRates[LGIP Code],0),3),"")</f>
        <v>8000</v>
      </c>
      <c r="I107" s="295">
        <f>IFERROR(MIN(J107/H107,INDEX(LGIP1b_Park_UnitRates[],MATCH(FutureTrunkParks6[[#This Row],[LGIP Code (*)]], LGIP1b_Park_UnitRates[LGIP Code], 0),4)),1)</f>
        <v>2</v>
      </c>
      <c r="J107" s="215">
        <v>16000</v>
      </c>
      <c r="K107" s="85">
        <f t="shared" si="25"/>
        <v>68</v>
      </c>
      <c r="L107" s="216">
        <v>1088000</v>
      </c>
      <c r="M107" s="221" t="str">
        <f>_xlfn.XLOOKUP(FutureTrunkParks6[[#This Row],[LGIP Code (*)]],LGIP1b_Parks_UnitRates_Summary[LGIP Code],LGIP1b_Parks_UnitRates_Summary[Stages],,0)</f>
        <v>A</v>
      </c>
      <c r="N107" s="221" t="str">
        <f>_xlfn.XLOOKUP(FutureTrunkParks6[[#This Row],[LGIP Code (*)]],LGIP1b_Parks_UnitRates_Summary[LGIP Code],LGIP1b_Parks_UnitRates_Summary[Costing Code],,0)</f>
        <v>A7-L-A</v>
      </c>
      <c r="O107" s="221">
        <f>_xlfn.XLOOKUP(FutureTrunkParks6[[#This Row],[Costing Code]],LGIP1b_Parks_UnitRates_Summary[Costing Code],LGIP1b_Parks_UnitRates_Summary[Scaled component],,0)</f>
        <v>71293.68015</v>
      </c>
      <c r="P107" s="221">
        <f>FutureTrunkParks6[[#This Row],[Unit Rate (Scale)]]*FutureTrunkParks6[[#This Row],[Scaling factor (*)]]</f>
        <v>142587.3603</v>
      </c>
      <c r="Q107" s="221">
        <f>_xlfn.XLOOKUP(FutureTrunkParks6[[#This Row],[Costing Code]],LGIP1b_Parks_UnitRates_Summary[Costing Code],LGIP1b_Parks_UnitRates_Summary[Not scaled component],,0)</f>
        <v>30732.865240000006</v>
      </c>
      <c r="R107" s="223">
        <f>_xlfn.XLOOKUP(FutureTrunkParks6[[#This Row],[Costing Code]],LGIP1b_Parks_UnitRates_Summary[Costing Code],LGIP1b_Parks_UnitRates_Summary[Preliminary Scale],,0)</f>
        <v>0.23125000000000001</v>
      </c>
      <c r="S107" s="221">
        <f>((FutureTrunkParks6[[#This Row],[Costs with Scaling Factor Applied]]+FutureTrunkParks6[[#This Row],[Unit Rate (No Scale)]])*FutureTrunkParks6[[#This Row],[Preliminary Scale %]])</f>
        <v>40080.302156125006</v>
      </c>
      <c r="T107" s="221">
        <f>_xlfn.XLOOKUP(FutureTrunkParks6[[#This Row],[Costing Code]],LGIP1b_Parks_UnitRates_Summary[Costing Code],LGIP1b_Parks_UnitRates_Summary[Preliminary No Scale],,0)</f>
        <v>3750</v>
      </c>
      <c r="U10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217151</v>
      </c>
      <c r="V107" s="211">
        <v>2021</v>
      </c>
      <c r="W107" s="211">
        <v>1</v>
      </c>
      <c r="X107" s="221">
        <f>ROUND(FutureTrunkParks6[[#This Row],[Direct Construction Cost]]*23%,0)</f>
        <v>49945</v>
      </c>
      <c r="Y107" s="294">
        <f t="shared" si="13"/>
        <v>0.15</v>
      </c>
      <c r="Z107" s="194">
        <f>ROUND((FutureTrunkParks6[[#This Row],[Direct Construction Cost]]+FutureTrunkParks6[[#This Row],[Project Owners Cost (23% Direct Construction Cost)($)]])*FutureTrunkParks6[[#This Row],[Multiplier]]*FutureTrunkParks6[[#This Row],[Construction Contingency Rate %]],0)</f>
        <v>40064</v>
      </c>
      <c r="AA107" s="195">
        <f>ROUND(FutureTrunkParks6[[#This Row],[Direct Construction Cost]]+FutureTrunkParks6[[#This Row],[Project Owners Cost (23% Direct Construction Cost)($)]]+FutureTrunkParks6[[#This Row],[Construction Contingency Cost ($)]],0)</f>
        <v>307160</v>
      </c>
      <c r="AB107" s="219">
        <v>2029</v>
      </c>
      <c r="AC107" s="196">
        <f t="shared" si="14"/>
        <v>2.0111853187589457E-2</v>
      </c>
      <c r="AD107" s="196">
        <f t="shared" si="15"/>
        <v>1.8204777291069174E-2</v>
      </c>
      <c r="AE107" s="274">
        <f>VLOOKUP(FutureTrunkParks6[[#This Row],[Service Catchment]],'Catchment Demand - Parks'!$C$8:$M$11,11)</f>
        <v>0.23553359173481525</v>
      </c>
      <c r="AF10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3.177965389291707E-3</v>
      </c>
      <c r="AG107" s="274">
        <f>IF(AND(FutureTrunkParks6[[#This Row],[Spare Capacity (%)]]&gt;30%,FutureTrunkParks6[[#This Row],[Share of the total Cost with the same year of provision %]]&gt;20%),1-FutureTrunkParks6[[#This Row],[Spare Capacity (%)]],1)</f>
        <v>1</v>
      </c>
      <c r="AH107" s="274">
        <f>IF(FutureTrunkParks6[[#This Row],[Terminal Value Analysis]]&lt;0,0,FutureTrunkParks6[[#This Row],[Terminal Value Analysis]])</f>
        <v>1</v>
      </c>
      <c r="AI107" s="198">
        <f t="shared" si="16"/>
        <v>1395160</v>
      </c>
      <c r="AJ107" s="200">
        <f t="shared" si="17"/>
        <v>1630735</v>
      </c>
      <c r="AK107" s="202">
        <f t="shared" si="18"/>
        <v>1030120</v>
      </c>
      <c r="AL107" s="276">
        <f>ROUND(FutureTrunkParks6[[#This Row],[Net Present Value of Establishment Cost]]*FutureTrunkParks6[[#This Row],[Terminal Value Adjustment (%)]],0)</f>
        <v>1030120</v>
      </c>
      <c r="AM107" s="271" t="str" cm="1">
        <f t="array" ref="AM107">_xlfn.IFS(FutureTrunkParks6[[#This Row],[Hierarchy/Name]]&lt;&gt;"Local","y",AM$12=FutureTrunkParks6[[#This Row],[Service Catchment]], "y", FutureTrunkParks6[[#This Row],[Hierarchy/Name]]="Local", "")</f>
        <v>y</v>
      </c>
      <c r="AN107" s="271" t="str" cm="1">
        <f t="array" ref="AN107">_xlfn.IFS(FutureTrunkParks6[[#This Row],[Hierarchy/Name]]&lt;&gt;"Local","y",AN$12=FutureTrunkParks6[[#This Row],[Service Catchment]], "y", FutureTrunkParks6[[#This Row],[Hierarchy/Name]]="Local", "")</f>
        <v/>
      </c>
      <c r="AO107" s="271" t="str" cm="1">
        <f t="array" ref="AO107">_xlfn.IFS(FutureTrunkParks6[[#This Row],[Hierarchy/Name]]&lt;&gt;"Local","y",AO$12=FutureTrunkParks6[[#This Row],[Service Catchment]], "y", FutureTrunkParks6[[#This Row],[Hierarchy/Name]]="Local", "")</f>
        <v/>
      </c>
      <c r="AP107" s="271" t="str" cm="1">
        <f t="array" ref="AP107">_xlfn.IFS(FutureTrunkParks6[[#This Row],[Hierarchy/Name]]&lt;&gt;"Local","y",AP$12=FutureTrunkParks6[[#This Row],[Service Catchment]], "y", FutureTrunkParks6[[#This Row],[Hierarchy/Name]]="Local", "")</f>
        <v/>
      </c>
      <c r="AQ107" s="64"/>
      <c r="AR107" s="93">
        <f>IF(FutureTrunkParks6[[#This Row],[Hierarchy/Name]]&lt;&gt;"Local",0.25,IF(AM107="y",1,""))</f>
        <v>1</v>
      </c>
      <c r="AS107" s="93" t="str">
        <f>IF(FutureTrunkParks6[[#This Row],[Hierarchy/Name]]&lt;&gt;"Local",0.25,IF(AN107="y",1,""))</f>
        <v/>
      </c>
      <c r="AT107" s="93" t="str">
        <f>IF(FutureTrunkParks6[[#This Row],[Hierarchy/Name]]&lt;&gt;"Local",0.25,IF(AO107="y",1,""))</f>
        <v/>
      </c>
      <c r="AU107" s="93" t="str">
        <f>IF(FutureTrunkParks6[[#This Row],[Hierarchy/Name]]&lt;&gt;"Local",0.25,IF(AP107="y",1,""))</f>
        <v/>
      </c>
      <c r="AV107" s="95">
        <f t="shared" si="19"/>
        <v>1</v>
      </c>
      <c r="AW107" s="64"/>
      <c r="AX107" s="268">
        <f t="shared" si="20"/>
        <v>1030120</v>
      </c>
      <c r="AY107" s="264" t="str">
        <f t="shared" si="21"/>
        <v/>
      </c>
      <c r="AZ107" s="264" t="str">
        <f t="shared" si="22"/>
        <v/>
      </c>
      <c r="BA107" s="269" t="str">
        <f t="shared" si="23"/>
        <v/>
      </c>
      <c r="BB107" s="253">
        <f t="shared" si="24"/>
        <v>1030120</v>
      </c>
    </row>
    <row r="108" spans="1:54">
      <c r="A108" s="50"/>
      <c r="B108" s="210" t="s">
        <v>5011</v>
      </c>
      <c r="C108" s="211" t="s">
        <v>5029</v>
      </c>
      <c r="D108" s="211" t="s">
        <v>111</v>
      </c>
      <c r="E108" s="211" t="s">
        <v>107</v>
      </c>
      <c r="F108" s="211" t="s">
        <v>5016</v>
      </c>
      <c r="G108" s="186" t="str" cm="1">
        <f t="array" ref="G108">_xlfn.IFS(MID(C108,5,1)="U",MID(C108,5,2),LEN(C108)&gt;10,MID(C108,5,3)&amp;"-"&amp;LEFT(D108,1),LEN(C108)&lt;=10,MID(C108,5,2)&amp;"-"&amp;LEFT(D108,1))</f>
        <v>A7-L</v>
      </c>
      <c r="H108" s="187">
        <f>IFERROR(INDEX(LGIP1b_Park_UnitRates[],MATCH(G108,LGIP1b_Park_UnitRates[LGIP Code],0),3),"")</f>
        <v>8000</v>
      </c>
      <c r="I108" s="295">
        <f>IFERROR(MIN(J108/H108,INDEX(LGIP1b_Park_UnitRates[],MATCH(FutureTrunkParks6[[#This Row],[LGIP Code (*)]], LGIP1b_Park_UnitRates[LGIP Code], 0),4)),1)</f>
        <v>0.17499999999999999</v>
      </c>
      <c r="J108" s="215">
        <v>1400</v>
      </c>
      <c r="K108" s="85">
        <f t="shared" si="25"/>
        <v>10</v>
      </c>
      <c r="L108" s="216">
        <v>14000</v>
      </c>
      <c r="M108" s="221" t="str">
        <f>_xlfn.XLOOKUP(FutureTrunkParks6[[#This Row],[LGIP Code (*)]],LGIP1b_Parks_UnitRates_Summary[LGIP Code],LGIP1b_Parks_UnitRates_Summary[Stages],,0)</f>
        <v>A</v>
      </c>
      <c r="N108" s="221" t="str">
        <f>_xlfn.XLOOKUP(FutureTrunkParks6[[#This Row],[LGIP Code (*)]],LGIP1b_Parks_UnitRates_Summary[LGIP Code],LGIP1b_Parks_UnitRates_Summary[Costing Code],,0)</f>
        <v>A7-L-A</v>
      </c>
      <c r="O108" s="221">
        <f>_xlfn.XLOOKUP(FutureTrunkParks6[[#This Row],[Costing Code]],LGIP1b_Parks_UnitRates_Summary[Costing Code],LGIP1b_Parks_UnitRates_Summary[Scaled component],,0)</f>
        <v>71293.68015</v>
      </c>
      <c r="P108" s="221">
        <f>FutureTrunkParks6[[#This Row],[Unit Rate (Scale)]]*FutureTrunkParks6[[#This Row],[Scaling factor (*)]]</f>
        <v>12476.39402625</v>
      </c>
      <c r="Q108" s="221">
        <f>_xlfn.XLOOKUP(FutureTrunkParks6[[#This Row],[Costing Code]],LGIP1b_Parks_UnitRates_Summary[Costing Code],LGIP1b_Parks_UnitRates_Summary[Not scaled component],,0)</f>
        <v>30732.865240000006</v>
      </c>
      <c r="R108" s="223">
        <f>_xlfn.XLOOKUP(FutureTrunkParks6[[#This Row],[Costing Code]],LGIP1b_Parks_UnitRates_Summary[Costing Code],LGIP1b_Parks_UnitRates_Summary[Preliminary Scale],,0)</f>
        <v>0.23125000000000001</v>
      </c>
      <c r="S108" s="221">
        <f>((FutureTrunkParks6[[#This Row],[Costs with Scaling Factor Applied]]+FutureTrunkParks6[[#This Row],[Unit Rate (No Scale)]])*FutureTrunkParks6[[#This Row],[Preliminary Scale %]])</f>
        <v>9992.1412053203148</v>
      </c>
      <c r="T108" s="221">
        <f>_xlfn.XLOOKUP(FutureTrunkParks6[[#This Row],[Costing Code]],LGIP1b_Parks_UnitRates_Summary[Costing Code],LGIP1b_Parks_UnitRates_Summary[Preliminary No Scale],,0)</f>
        <v>3750</v>
      </c>
      <c r="U10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56951</v>
      </c>
      <c r="V108" s="211">
        <v>2021</v>
      </c>
      <c r="W108" s="211">
        <v>1</v>
      </c>
      <c r="X108" s="221">
        <f>ROUND(FutureTrunkParks6[[#This Row],[Direct Construction Cost]]*23%,0)</f>
        <v>13099</v>
      </c>
      <c r="Y108" s="294">
        <f t="shared" si="13"/>
        <v>0.15</v>
      </c>
      <c r="Z108" s="194">
        <f>ROUND((FutureTrunkParks6[[#This Row],[Direct Construction Cost]]+FutureTrunkParks6[[#This Row],[Project Owners Cost (23% Direct Construction Cost)($)]])*FutureTrunkParks6[[#This Row],[Multiplier]]*FutureTrunkParks6[[#This Row],[Construction Contingency Rate %]],0)</f>
        <v>10508</v>
      </c>
      <c r="AA108" s="195">
        <f>ROUND(FutureTrunkParks6[[#This Row],[Direct Construction Cost]]+FutureTrunkParks6[[#This Row],[Project Owners Cost (23% Direct Construction Cost)($)]]+FutureTrunkParks6[[#This Row],[Construction Contingency Cost ($)]],0)</f>
        <v>80558</v>
      </c>
      <c r="AB108" s="219">
        <v>2029</v>
      </c>
      <c r="AC108" s="196">
        <f t="shared" si="14"/>
        <v>2.0111853187589457E-2</v>
      </c>
      <c r="AD108" s="196">
        <f t="shared" si="15"/>
        <v>1.8204777291069174E-2</v>
      </c>
      <c r="AE108" s="274">
        <f>VLOOKUP(FutureTrunkParks6[[#This Row],[Service Catchment]],'Catchment Demand - Parks'!$C$8:$M$11,11)</f>
        <v>0.23553359173481525</v>
      </c>
      <c r="AF10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8.3347615519781661E-4</v>
      </c>
      <c r="AG108" s="274">
        <f>IF(AND(FutureTrunkParks6[[#This Row],[Spare Capacity (%)]]&gt;30%,FutureTrunkParks6[[#This Row],[Share of the total Cost with the same year of provision %]]&gt;20%),1-FutureTrunkParks6[[#This Row],[Spare Capacity (%)]],1)</f>
        <v>1</v>
      </c>
      <c r="AH108" s="274">
        <f>IF(FutureTrunkParks6[[#This Row],[Terminal Value Analysis]]&lt;0,0,FutureTrunkParks6[[#This Row],[Terminal Value Analysis]])</f>
        <v>1</v>
      </c>
      <c r="AI108" s="198">
        <f t="shared" si="16"/>
        <v>94558</v>
      </c>
      <c r="AJ108" s="200">
        <f t="shared" si="17"/>
        <v>109483</v>
      </c>
      <c r="AK108" s="202">
        <f t="shared" si="18"/>
        <v>69159</v>
      </c>
      <c r="AL108" s="276">
        <f>ROUND(FutureTrunkParks6[[#This Row],[Net Present Value of Establishment Cost]]*FutureTrunkParks6[[#This Row],[Terminal Value Adjustment (%)]],0)</f>
        <v>69159</v>
      </c>
      <c r="AM108" s="271" t="str" cm="1">
        <f t="array" ref="AM108">_xlfn.IFS(FutureTrunkParks6[[#This Row],[Hierarchy/Name]]&lt;&gt;"Local","y",AM$12=FutureTrunkParks6[[#This Row],[Service Catchment]], "y", FutureTrunkParks6[[#This Row],[Hierarchy/Name]]="Local", "")</f>
        <v>y</v>
      </c>
      <c r="AN108" s="271" t="str" cm="1">
        <f t="array" ref="AN108">_xlfn.IFS(FutureTrunkParks6[[#This Row],[Hierarchy/Name]]&lt;&gt;"Local","y",AN$12=FutureTrunkParks6[[#This Row],[Service Catchment]], "y", FutureTrunkParks6[[#This Row],[Hierarchy/Name]]="Local", "")</f>
        <v/>
      </c>
      <c r="AO108" s="271" t="str" cm="1">
        <f t="array" ref="AO108">_xlfn.IFS(FutureTrunkParks6[[#This Row],[Hierarchy/Name]]&lt;&gt;"Local","y",AO$12=FutureTrunkParks6[[#This Row],[Service Catchment]], "y", FutureTrunkParks6[[#This Row],[Hierarchy/Name]]="Local", "")</f>
        <v/>
      </c>
      <c r="AP108" s="271" t="str" cm="1">
        <f t="array" ref="AP108">_xlfn.IFS(FutureTrunkParks6[[#This Row],[Hierarchy/Name]]&lt;&gt;"Local","y",AP$12=FutureTrunkParks6[[#This Row],[Service Catchment]], "y", FutureTrunkParks6[[#This Row],[Hierarchy/Name]]="Local", "")</f>
        <v/>
      </c>
      <c r="AQ108" s="64"/>
      <c r="AR108" s="93">
        <f>IF(FutureTrunkParks6[[#This Row],[Hierarchy/Name]]&lt;&gt;"Local",0.25,IF(AM108="y",1,""))</f>
        <v>1</v>
      </c>
      <c r="AS108" s="93" t="str">
        <f>IF(FutureTrunkParks6[[#This Row],[Hierarchy/Name]]&lt;&gt;"Local",0.25,IF(AN108="y",1,""))</f>
        <v/>
      </c>
      <c r="AT108" s="93" t="str">
        <f>IF(FutureTrunkParks6[[#This Row],[Hierarchy/Name]]&lt;&gt;"Local",0.25,IF(AO108="y",1,""))</f>
        <v/>
      </c>
      <c r="AU108" s="93" t="str">
        <f>IF(FutureTrunkParks6[[#This Row],[Hierarchy/Name]]&lt;&gt;"Local",0.25,IF(AP108="y",1,""))</f>
        <v/>
      </c>
      <c r="AV108" s="95">
        <f t="shared" si="19"/>
        <v>1</v>
      </c>
      <c r="AW108" s="64"/>
      <c r="AX108" s="268">
        <f t="shared" si="20"/>
        <v>69159</v>
      </c>
      <c r="AY108" s="264" t="str">
        <f t="shared" si="21"/>
        <v/>
      </c>
      <c r="AZ108" s="264" t="str">
        <f t="shared" si="22"/>
        <v/>
      </c>
      <c r="BA108" s="269" t="str">
        <f t="shared" si="23"/>
        <v/>
      </c>
      <c r="BB108" s="253">
        <f t="shared" si="24"/>
        <v>69159</v>
      </c>
    </row>
    <row r="109" spans="1:54">
      <c r="A109" s="50"/>
      <c r="B109" s="210" t="s">
        <v>4978</v>
      </c>
      <c r="C109" s="211" t="s">
        <v>5030</v>
      </c>
      <c r="D109" s="211" t="s">
        <v>106</v>
      </c>
      <c r="E109" s="211" t="s">
        <v>102</v>
      </c>
      <c r="F109" s="211" t="s">
        <v>4862</v>
      </c>
      <c r="G109" s="186" t="str" cm="1">
        <f t="array" ref="G109">_xlfn.IFS(MID(C109,5,1)="U",MID(C109,5,2),LEN(C109)&gt;10,MID(C109,5,3)&amp;"-"&amp;LEFT(D109,1),LEN(C109)&lt;=10,MID(C109,5,2)&amp;"-"&amp;LEFT(D109,1))</f>
        <v>U1</v>
      </c>
      <c r="H109" s="187">
        <f>IFERROR(INDEX(LGIP1b_Park_UnitRates[],MATCH(G109,LGIP1b_Park_UnitRates[LGIP Code],0),3),"")</f>
        <v>0</v>
      </c>
      <c r="I109" s="295">
        <f>IFERROR(MIN(J109/H109,INDEX(LGIP1b_Park_UnitRates[],MATCH(FutureTrunkParks6[[#This Row],[LGIP Code (*)]], LGIP1b_Park_UnitRates[LGIP Code], 0),4)),1)</f>
        <v>1</v>
      </c>
      <c r="J109" s="215">
        <v>53100</v>
      </c>
      <c r="K109" s="85">
        <f t="shared" si="25"/>
        <v>0</v>
      </c>
      <c r="L109" s="216">
        <v>0</v>
      </c>
      <c r="M109" s="221" t="str">
        <f>_xlfn.XLOOKUP(FutureTrunkParks6[[#This Row],[LGIP Code (*)]],LGIP1b_Parks_UnitRates_Summary[LGIP Code],LGIP1b_Parks_UnitRates_Summary[Stages],,0)</f>
        <v>U</v>
      </c>
      <c r="N109" s="221" t="str">
        <f>_xlfn.XLOOKUP(FutureTrunkParks6[[#This Row],[LGIP Code (*)]],LGIP1b_Parks_UnitRates_Summary[LGIP Code],LGIP1b_Parks_UnitRates_Summary[Costing Code],,0)</f>
        <v>U1-U</v>
      </c>
      <c r="O109" s="221">
        <f>_xlfn.XLOOKUP(FutureTrunkParks6[[#This Row],[Costing Code]],LGIP1b_Parks_UnitRates_Summary[Costing Code],LGIP1b_Parks_UnitRates_Summary[Scaled component],,0)</f>
        <v>0</v>
      </c>
      <c r="P109" s="221">
        <f>FutureTrunkParks6[[#This Row],[Unit Rate (Scale)]]*FutureTrunkParks6[[#This Row],[Scaling factor (*)]]</f>
        <v>0</v>
      </c>
      <c r="Q109" s="221">
        <f>_xlfn.XLOOKUP(FutureTrunkParks6[[#This Row],[Costing Code]],LGIP1b_Parks_UnitRates_Summary[Costing Code],LGIP1b_Parks_UnitRates_Summary[Not scaled component],,0)</f>
        <v>0</v>
      </c>
      <c r="R109" s="223">
        <f>_xlfn.XLOOKUP(FutureTrunkParks6[[#This Row],[Costing Code]],LGIP1b_Parks_UnitRates_Summary[Costing Code],LGIP1b_Parks_UnitRates_Summary[Preliminary Scale],,0)</f>
        <v>0</v>
      </c>
      <c r="S109" s="221">
        <f>((FutureTrunkParks6[[#This Row],[Costs with Scaling Factor Applied]]+FutureTrunkParks6[[#This Row],[Unit Rate (No Scale)]])*FutureTrunkParks6[[#This Row],[Preliminary Scale %]])</f>
        <v>0</v>
      </c>
      <c r="T109" s="221">
        <f>_xlfn.XLOOKUP(FutureTrunkParks6[[#This Row],[Costing Code]],LGIP1b_Parks_UnitRates_Summary[Costing Code],LGIP1b_Parks_UnitRates_Summary[Preliminary No Scale],,0)</f>
        <v>0</v>
      </c>
      <c r="U10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09" s="211">
        <v>2021</v>
      </c>
      <c r="W109" s="211">
        <v>1</v>
      </c>
      <c r="X109" s="221">
        <f>ROUND(FutureTrunkParks6[[#This Row],[Direct Construction Cost]]*23%,0)</f>
        <v>460000</v>
      </c>
      <c r="Y109" s="294">
        <f t="shared" si="13"/>
        <v>7.4999999999999997E-2</v>
      </c>
      <c r="Z109" s="194">
        <f>ROUND((FutureTrunkParks6[[#This Row],[Direct Construction Cost]]+FutureTrunkParks6[[#This Row],[Project Owners Cost (23% Direct Construction Cost)($)]])*FutureTrunkParks6[[#This Row],[Multiplier]]*FutureTrunkParks6[[#This Row],[Construction Contingency Rate %]],0)</f>
        <v>184500</v>
      </c>
      <c r="AA109" s="195">
        <f>ROUND(FutureTrunkParks6[[#This Row],[Direct Construction Cost]]+FutureTrunkParks6[[#This Row],[Project Owners Cost (23% Direct Construction Cost)($)]]+FutureTrunkParks6[[#This Row],[Construction Contingency Cost ($)]],0)</f>
        <v>2644500</v>
      </c>
      <c r="AB109" s="219">
        <v>2024</v>
      </c>
      <c r="AC109" s="196">
        <f t="shared" si="14"/>
        <v>2.0111853187589457E-2</v>
      </c>
      <c r="AD109" s="196">
        <f t="shared" si="15"/>
        <v>1.8204777291069174E-2</v>
      </c>
      <c r="AE109" s="274">
        <f>VLOOKUP(FutureTrunkParks6[[#This Row],[Service Catchment]],'Catchment Demand - Parks'!$C$8:$M$11,11)</f>
        <v>0.20307557840172039</v>
      </c>
      <c r="AF10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09" s="274">
        <f>IF(AND(FutureTrunkParks6[[#This Row],[Spare Capacity (%)]]&gt;30%,FutureTrunkParks6[[#This Row],[Share of the total Cost with the same year of provision %]]&gt;20%),1-FutureTrunkParks6[[#This Row],[Spare Capacity (%)]],1)</f>
        <v>1</v>
      </c>
      <c r="AH109" s="274">
        <f>IF(FutureTrunkParks6[[#This Row],[Terminal Value Analysis]]&lt;0,0,FutureTrunkParks6[[#This Row],[Terminal Value Analysis]])</f>
        <v>1</v>
      </c>
      <c r="AI109" s="198">
        <f t="shared" si="16"/>
        <v>2644500</v>
      </c>
      <c r="AJ109" s="200">
        <f t="shared" si="17"/>
        <v>2791573</v>
      </c>
      <c r="AK109" s="202">
        <f t="shared" si="18"/>
        <v>2349839</v>
      </c>
      <c r="AL109" s="276">
        <f>ROUND(FutureTrunkParks6[[#This Row],[Net Present Value of Establishment Cost]]*FutureTrunkParks6[[#This Row],[Terminal Value Adjustment (%)]],0)</f>
        <v>2349839</v>
      </c>
      <c r="AM109" s="271" t="str" cm="1">
        <f t="array" ref="AM109">_xlfn.IFS(FutureTrunkParks6[[#This Row],[Hierarchy/Name]]&lt;&gt;"Local","y",AM$12=FutureTrunkParks6[[#This Row],[Service Catchment]], "y", FutureTrunkParks6[[#This Row],[Hierarchy/Name]]="Local", "")</f>
        <v>y</v>
      </c>
      <c r="AN109" s="271" t="str" cm="1">
        <f t="array" ref="AN109">_xlfn.IFS(FutureTrunkParks6[[#This Row],[Hierarchy/Name]]&lt;&gt;"Local","y",AN$12=FutureTrunkParks6[[#This Row],[Service Catchment]], "y", FutureTrunkParks6[[#This Row],[Hierarchy/Name]]="Local", "")</f>
        <v>y</v>
      </c>
      <c r="AO109" s="271" t="str" cm="1">
        <f t="array" ref="AO109">_xlfn.IFS(FutureTrunkParks6[[#This Row],[Hierarchy/Name]]&lt;&gt;"Local","y",AO$12=FutureTrunkParks6[[#This Row],[Service Catchment]], "y", FutureTrunkParks6[[#This Row],[Hierarchy/Name]]="Local", "")</f>
        <v>y</v>
      </c>
      <c r="AP109" s="271" t="str" cm="1">
        <f t="array" ref="AP109">_xlfn.IFS(FutureTrunkParks6[[#This Row],[Hierarchy/Name]]&lt;&gt;"Local","y",AP$12=FutureTrunkParks6[[#This Row],[Service Catchment]], "y", FutureTrunkParks6[[#This Row],[Hierarchy/Name]]="Local", "")</f>
        <v>y</v>
      </c>
      <c r="AQ109" s="64"/>
      <c r="AR109" s="93">
        <f>IF(FutureTrunkParks6[[#This Row],[Hierarchy/Name]]&lt;&gt;"Local",0.25,IF(AM109="y",1,""))</f>
        <v>0.25</v>
      </c>
      <c r="AS109" s="93">
        <f>IF(FutureTrunkParks6[[#This Row],[Hierarchy/Name]]&lt;&gt;"Local",0.25,IF(AN109="y",1,""))</f>
        <v>0.25</v>
      </c>
      <c r="AT109" s="93">
        <f>IF(FutureTrunkParks6[[#This Row],[Hierarchy/Name]]&lt;&gt;"Local",0.25,IF(AO109="y",1,""))</f>
        <v>0.25</v>
      </c>
      <c r="AU109" s="93">
        <f>IF(FutureTrunkParks6[[#This Row],[Hierarchy/Name]]&lt;&gt;"Local",0.25,IF(AP109="y",1,""))</f>
        <v>0.25</v>
      </c>
      <c r="AV109" s="95">
        <f t="shared" si="19"/>
        <v>1</v>
      </c>
      <c r="AW109" s="64"/>
      <c r="AX109" s="268">
        <f t="shared" si="20"/>
        <v>587459.75</v>
      </c>
      <c r="AY109" s="264">
        <f t="shared" si="21"/>
        <v>587459.75</v>
      </c>
      <c r="AZ109" s="264">
        <f t="shared" si="22"/>
        <v>587459.75</v>
      </c>
      <c r="BA109" s="269">
        <f t="shared" si="23"/>
        <v>587459.75</v>
      </c>
      <c r="BB109" s="253">
        <f t="shared" si="24"/>
        <v>2349839</v>
      </c>
    </row>
    <row r="110" spans="1:54">
      <c r="A110" s="50"/>
      <c r="B110" s="210" t="s">
        <v>4949</v>
      </c>
      <c r="C110" s="211" t="s">
        <v>5031</v>
      </c>
      <c r="D110" s="211" t="s">
        <v>111</v>
      </c>
      <c r="E110" s="211" t="s">
        <v>114</v>
      </c>
      <c r="F110" s="211" t="s">
        <v>5032</v>
      </c>
      <c r="G110" s="186" t="str" cm="1">
        <f t="array" ref="G110">_xlfn.IFS(MID(C110,5,1)="U",MID(C110,5,2),LEN(C110)&gt;10,MID(C110,5,3)&amp;"-"&amp;LEFT(D110,1),LEN(C110)&lt;=10,MID(C110,5,2)&amp;"-"&amp;LEFT(D110,1))</f>
        <v>U2</v>
      </c>
      <c r="H110" s="187">
        <f>IFERROR(INDEX(LGIP1b_Park_UnitRates[],MATCH(G110,LGIP1b_Park_UnitRates[LGIP Code],0),3),"")</f>
        <v>0</v>
      </c>
      <c r="I110" s="295">
        <f>IFERROR(MIN(J110/H110,INDEX(LGIP1b_Park_UnitRates[],MATCH(FutureTrunkParks6[[#This Row],[LGIP Code (*)]], LGIP1b_Park_UnitRates[LGIP Code], 0),4)),1)</f>
        <v>1</v>
      </c>
      <c r="J110" s="215">
        <v>60000</v>
      </c>
      <c r="K110" s="85">
        <f t="shared" si="25"/>
        <v>0</v>
      </c>
      <c r="L110" s="216">
        <v>0</v>
      </c>
      <c r="M110" s="221" t="str">
        <f>_xlfn.XLOOKUP(FutureTrunkParks6[[#This Row],[LGIP Code (*)]],LGIP1b_Parks_UnitRates_Summary[LGIP Code],LGIP1b_Parks_UnitRates_Summary[Stages],,0)</f>
        <v>U</v>
      </c>
      <c r="N110" s="221" t="str">
        <f>_xlfn.XLOOKUP(FutureTrunkParks6[[#This Row],[LGIP Code (*)]],LGIP1b_Parks_UnitRates_Summary[LGIP Code],LGIP1b_Parks_UnitRates_Summary[Costing Code],,0)</f>
        <v>U2-U</v>
      </c>
      <c r="O110" s="221">
        <f>_xlfn.XLOOKUP(FutureTrunkParks6[[#This Row],[Costing Code]],LGIP1b_Parks_UnitRates_Summary[Costing Code],LGIP1b_Parks_UnitRates_Summary[Scaled component],,0)</f>
        <v>0</v>
      </c>
      <c r="P110" s="221">
        <f>FutureTrunkParks6[[#This Row],[Unit Rate (Scale)]]*FutureTrunkParks6[[#This Row],[Scaling factor (*)]]</f>
        <v>0</v>
      </c>
      <c r="Q110" s="221">
        <f>_xlfn.XLOOKUP(FutureTrunkParks6[[#This Row],[Costing Code]],LGIP1b_Parks_UnitRates_Summary[Costing Code],LGIP1b_Parks_UnitRates_Summary[Not scaled component],,0)</f>
        <v>0</v>
      </c>
      <c r="R110" s="223">
        <f>_xlfn.XLOOKUP(FutureTrunkParks6[[#This Row],[Costing Code]],LGIP1b_Parks_UnitRates_Summary[Costing Code],LGIP1b_Parks_UnitRates_Summary[Preliminary Scale],,0)</f>
        <v>0</v>
      </c>
      <c r="S110" s="221">
        <f>((FutureTrunkParks6[[#This Row],[Costs with Scaling Factor Applied]]+FutureTrunkParks6[[#This Row],[Unit Rate (No Scale)]])*FutureTrunkParks6[[#This Row],[Preliminary Scale %]])</f>
        <v>0</v>
      </c>
      <c r="T110" s="221">
        <f>_xlfn.XLOOKUP(FutureTrunkParks6[[#This Row],[Costing Code]],LGIP1b_Parks_UnitRates_Summary[Costing Code],LGIP1b_Parks_UnitRates_Summary[Preliminary No Scale],,0)</f>
        <v>0</v>
      </c>
      <c r="U11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110" s="211">
        <v>2021</v>
      </c>
      <c r="W110" s="211">
        <v>1</v>
      </c>
      <c r="X110" s="221">
        <f>ROUND(FutureTrunkParks6[[#This Row],[Direct Construction Cost]]*23%,0)</f>
        <v>345000</v>
      </c>
      <c r="Y110" s="294">
        <f t="shared" si="13"/>
        <v>0.15</v>
      </c>
      <c r="Z110" s="194">
        <f>ROUND((FutureTrunkParks6[[#This Row],[Direct Construction Cost]]+FutureTrunkParks6[[#This Row],[Project Owners Cost (23% Direct Construction Cost)($)]])*FutureTrunkParks6[[#This Row],[Multiplier]]*FutureTrunkParks6[[#This Row],[Construction Contingency Rate %]],0)</f>
        <v>276750</v>
      </c>
      <c r="AA110" s="195">
        <f>ROUND(FutureTrunkParks6[[#This Row],[Direct Construction Cost]]+FutureTrunkParks6[[#This Row],[Project Owners Cost (23% Direct Construction Cost)($)]]+FutureTrunkParks6[[#This Row],[Construction Contingency Cost ($)]],0)</f>
        <v>2121750</v>
      </c>
      <c r="AB110" s="219">
        <v>2029</v>
      </c>
      <c r="AC110" s="196">
        <f t="shared" si="14"/>
        <v>2.0111853187589457E-2</v>
      </c>
      <c r="AD110" s="196">
        <f t="shared" si="15"/>
        <v>1.8204777291069174E-2</v>
      </c>
      <c r="AE110" s="274">
        <f>VLOOKUP(FutureTrunkParks6[[#This Row],[Service Catchment]],'Catchment Demand - Parks'!$C$8:$M$11,11)</f>
        <v>0.15359038713546411</v>
      </c>
      <c r="AF11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2.1652899314288626E-2</v>
      </c>
      <c r="AG110" s="274">
        <f>IF(AND(FutureTrunkParks6[[#This Row],[Spare Capacity (%)]]&gt;30%,FutureTrunkParks6[[#This Row],[Share of the total Cost with the same year of provision %]]&gt;20%),1-FutureTrunkParks6[[#This Row],[Spare Capacity (%)]],1)</f>
        <v>1</v>
      </c>
      <c r="AH110" s="274">
        <f>IF(FutureTrunkParks6[[#This Row],[Terminal Value Analysis]]&lt;0,0,FutureTrunkParks6[[#This Row],[Terminal Value Analysis]])</f>
        <v>1</v>
      </c>
      <c r="AI110" s="198">
        <f t="shared" si="16"/>
        <v>2121750</v>
      </c>
      <c r="AJ110" s="200">
        <f t="shared" si="17"/>
        <v>2451180</v>
      </c>
      <c r="AK110" s="202">
        <f t="shared" si="18"/>
        <v>1548387</v>
      </c>
      <c r="AL110" s="276">
        <f>ROUND(FutureTrunkParks6[[#This Row],[Net Present Value of Establishment Cost]]*FutureTrunkParks6[[#This Row],[Terminal Value Adjustment (%)]],0)</f>
        <v>1548387</v>
      </c>
      <c r="AM110" s="271" t="str" cm="1">
        <f t="array" ref="AM110">_xlfn.IFS(FutureTrunkParks6[[#This Row],[Hierarchy/Name]]&lt;&gt;"Local","y",AM$12=FutureTrunkParks6[[#This Row],[Service Catchment]], "y", FutureTrunkParks6[[#This Row],[Hierarchy/Name]]="Local", "")</f>
        <v/>
      </c>
      <c r="AN110" s="271" t="str" cm="1">
        <f t="array" ref="AN110">_xlfn.IFS(FutureTrunkParks6[[#This Row],[Hierarchy/Name]]&lt;&gt;"Local","y",AN$12=FutureTrunkParks6[[#This Row],[Service Catchment]], "y", FutureTrunkParks6[[#This Row],[Hierarchy/Name]]="Local", "")</f>
        <v/>
      </c>
      <c r="AO110" s="271" t="str" cm="1">
        <f t="array" ref="AO110">_xlfn.IFS(FutureTrunkParks6[[#This Row],[Hierarchy/Name]]&lt;&gt;"Local","y",AO$12=FutureTrunkParks6[[#This Row],[Service Catchment]], "y", FutureTrunkParks6[[#This Row],[Hierarchy/Name]]="Local", "")</f>
        <v/>
      </c>
      <c r="AP110" s="271" t="str" cm="1">
        <f t="array" ref="AP110">_xlfn.IFS(FutureTrunkParks6[[#This Row],[Hierarchy/Name]]&lt;&gt;"Local","y",AP$12=FutureTrunkParks6[[#This Row],[Service Catchment]], "y", FutureTrunkParks6[[#This Row],[Hierarchy/Name]]="Local", "")</f>
        <v>y</v>
      </c>
      <c r="AQ110" s="64"/>
      <c r="AR110" s="93" t="str">
        <f>IF(FutureTrunkParks6[[#This Row],[Hierarchy/Name]]&lt;&gt;"Local",0.25,IF(AM110="y",1,""))</f>
        <v/>
      </c>
      <c r="AS110" s="93" t="str">
        <f>IF(FutureTrunkParks6[[#This Row],[Hierarchy/Name]]&lt;&gt;"Local",0.25,IF(AN110="y",1,""))</f>
        <v/>
      </c>
      <c r="AT110" s="93" t="str">
        <f>IF(FutureTrunkParks6[[#This Row],[Hierarchy/Name]]&lt;&gt;"Local",0.25,IF(AO110="y",1,""))</f>
        <v/>
      </c>
      <c r="AU110" s="93">
        <f>IF(FutureTrunkParks6[[#This Row],[Hierarchy/Name]]&lt;&gt;"Local",0.25,IF(AP110="y",1,""))</f>
        <v>1</v>
      </c>
      <c r="AV110" s="95">
        <f t="shared" si="19"/>
        <v>1</v>
      </c>
      <c r="AW110" s="64"/>
      <c r="AX110" s="268" t="str">
        <f t="shared" si="20"/>
        <v/>
      </c>
      <c r="AY110" s="264" t="str">
        <f t="shared" si="21"/>
        <v/>
      </c>
      <c r="AZ110" s="264" t="str">
        <f t="shared" si="22"/>
        <v/>
      </c>
      <c r="BA110" s="269">
        <f t="shared" si="23"/>
        <v>1548387</v>
      </c>
      <c r="BB110" s="253">
        <f t="shared" si="24"/>
        <v>1548387</v>
      </c>
    </row>
    <row r="111" spans="1:54">
      <c r="A111" s="50"/>
      <c r="B111" s="210" t="s">
        <v>5033</v>
      </c>
      <c r="C111" s="211" t="s">
        <v>5034</v>
      </c>
      <c r="D111" s="211" t="s">
        <v>106</v>
      </c>
      <c r="E111" s="211" t="s">
        <v>114</v>
      </c>
      <c r="F111" s="211" t="s">
        <v>4878</v>
      </c>
      <c r="G111" s="186" t="str" cm="1">
        <f t="array" ref="G111">_xlfn.IFS(MID(C111,5,1)="U",MID(C111,5,2),LEN(C111)&gt;10,MID(C111,5,3)&amp;"-"&amp;LEFT(D111,1),LEN(C111)&lt;=10,MID(C111,5,2)&amp;"-"&amp;LEFT(D111,1))</f>
        <v>U3</v>
      </c>
      <c r="H111" s="187">
        <f>IFERROR(INDEX(LGIP1b_Park_UnitRates[],MATCH(G111,LGIP1b_Park_UnitRates[LGIP Code],0),3),"")</f>
        <v>0</v>
      </c>
      <c r="I111" s="295">
        <f>IFERROR(MIN(J111/H111,INDEX(LGIP1b_Park_UnitRates[],MATCH(FutureTrunkParks6[[#This Row],[LGIP Code (*)]], LGIP1b_Park_UnitRates[LGIP Code], 0),4)),1)</f>
        <v>1</v>
      </c>
      <c r="J111" s="215">
        <v>9300</v>
      </c>
      <c r="K111" s="85">
        <f t="shared" si="25"/>
        <v>0</v>
      </c>
      <c r="L111" s="216">
        <v>0</v>
      </c>
      <c r="M111" s="221" t="str">
        <f>_xlfn.XLOOKUP(FutureTrunkParks6[[#This Row],[LGIP Code (*)]],LGIP1b_Parks_UnitRates_Summary[LGIP Code],LGIP1b_Parks_UnitRates_Summary[Stages],,0)</f>
        <v>U</v>
      </c>
      <c r="N111" s="221" t="str">
        <f>_xlfn.XLOOKUP(FutureTrunkParks6[[#This Row],[LGIP Code (*)]],LGIP1b_Parks_UnitRates_Summary[LGIP Code],LGIP1b_Parks_UnitRates_Summary[Costing Code],,0)</f>
        <v>U3-U</v>
      </c>
      <c r="O111" s="221">
        <f>_xlfn.XLOOKUP(FutureTrunkParks6[[#This Row],[Costing Code]],LGIP1b_Parks_UnitRates_Summary[Costing Code],LGIP1b_Parks_UnitRates_Summary[Scaled component],,0)</f>
        <v>0</v>
      </c>
      <c r="P111" s="221">
        <f>FutureTrunkParks6[[#This Row],[Unit Rate (Scale)]]*FutureTrunkParks6[[#This Row],[Scaling factor (*)]]</f>
        <v>0</v>
      </c>
      <c r="Q111" s="221">
        <f>_xlfn.XLOOKUP(FutureTrunkParks6[[#This Row],[Costing Code]],LGIP1b_Parks_UnitRates_Summary[Costing Code],LGIP1b_Parks_UnitRates_Summary[Not scaled component],,0)</f>
        <v>0</v>
      </c>
      <c r="R111" s="223">
        <f>_xlfn.XLOOKUP(FutureTrunkParks6[[#This Row],[Costing Code]],LGIP1b_Parks_UnitRates_Summary[Costing Code],LGIP1b_Parks_UnitRates_Summary[Preliminary Scale],,0)</f>
        <v>0</v>
      </c>
      <c r="S111" s="221">
        <f>((FutureTrunkParks6[[#This Row],[Costs with Scaling Factor Applied]]+FutureTrunkParks6[[#This Row],[Unit Rate (No Scale)]])*FutureTrunkParks6[[#This Row],[Preliminary Scale %]])</f>
        <v>0</v>
      </c>
      <c r="T111" s="221">
        <f>_xlfn.XLOOKUP(FutureTrunkParks6[[#This Row],[Costing Code]],LGIP1b_Parks_UnitRates_Summary[Costing Code],LGIP1b_Parks_UnitRates_Summary[Preliminary No Scale],,0)</f>
        <v>0</v>
      </c>
      <c r="U11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11" s="211">
        <v>2021</v>
      </c>
      <c r="W111" s="211">
        <v>1</v>
      </c>
      <c r="X111" s="221">
        <f>ROUND(FutureTrunkParks6[[#This Row],[Direct Construction Cost]]*23%,0)</f>
        <v>230000</v>
      </c>
      <c r="Y111" s="294">
        <f t="shared" si="13"/>
        <v>7.4999999999999997E-2</v>
      </c>
      <c r="Z111" s="194">
        <f>ROUND((FutureTrunkParks6[[#This Row],[Direct Construction Cost]]+FutureTrunkParks6[[#This Row],[Project Owners Cost (23% Direct Construction Cost)($)]])*FutureTrunkParks6[[#This Row],[Multiplier]]*FutureTrunkParks6[[#This Row],[Construction Contingency Rate %]],0)</f>
        <v>92250</v>
      </c>
      <c r="AA111" s="195">
        <f>ROUND(FutureTrunkParks6[[#This Row],[Direct Construction Cost]]+FutureTrunkParks6[[#This Row],[Project Owners Cost (23% Direct Construction Cost)($)]]+FutureTrunkParks6[[#This Row],[Construction Contingency Cost ($)]],0)</f>
        <v>1322250</v>
      </c>
      <c r="AB111" s="219">
        <v>2024</v>
      </c>
      <c r="AC111" s="196">
        <f t="shared" si="14"/>
        <v>2.0111853187589457E-2</v>
      </c>
      <c r="AD111" s="196">
        <f t="shared" si="15"/>
        <v>1.8204777291069174E-2</v>
      </c>
      <c r="AE111" s="274">
        <f>VLOOKUP(FutureTrunkParks6[[#This Row],[Service Catchment]],'Catchment Demand - Parks'!$C$8:$M$11,11)</f>
        <v>0.15359038713546411</v>
      </c>
      <c r="AF11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11" s="274">
        <f>IF(AND(FutureTrunkParks6[[#This Row],[Spare Capacity (%)]]&gt;30%,FutureTrunkParks6[[#This Row],[Share of the total Cost with the same year of provision %]]&gt;20%),1-FutureTrunkParks6[[#This Row],[Spare Capacity (%)]],1)</f>
        <v>1</v>
      </c>
      <c r="AH111" s="274">
        <f>IF(FutureTrunkParks6[[#This Row],[Terminal Value Analysis]]&lt;0,0,FutureTrunkParks6[[#This Row],[Terminal Value Analysis]])</f>
        <v>1</v>
      </c>
      <c r="AI111" s="198">
        <f t="shared" si="16"/>
        <v>1322250</v>
      </c>
      <c r="AJ111" s="200">
        <f t="shared" si="17"/>
        <v>1395786</v>
      </c>
      <c r="AK111" s="202">
        <f t="shared" si="18"/>
        <v>1174919</v>
      </c>
      <c r="AL111" s="276">
        <f>ROUND(FutureTrunkParks6[[#This Row],[Net Present Value of Establishment Cost]]*FutureTrunkParks6[[#This Row],[Terminal Value Adjustment (%)]],0)</f>
        <v>1174919</v>
      </c>
      <c r="AM111" s="271" t="str" cm="1">
        <f t="array" ref="AM111">_xlfn.IFS(FutureTrunkParks6[[#This Row],[Hierarchy/Name]]&lt;&gt;"Local","y",AM$12=FutureTrunkParks6[[#This Row],[Service Catchment]], "y", FutureTrunkParks6[[#This Row],[Hierarchy/Name]]="Local", "")</f>
        <v>y</v>
      </c>
      <c r="AN111" s="271" t="str" cm="1">
        <f t="array" ref="AN111">_xlfn.IFS(FutureTrunkParks6[[#This Row],[Hierarchy/Name]]&lt;&gt;"Local","y",AN$12=FutureTrunkParks6[[#This Row],[Service Catchment]], "y", FutureTrunkParks6[[#This Row],[Hierarchy/Name]]="Local", "")</f>
        <v>y</v>
      </c>
      <c r="AO111" s="271" t="str" cm="1">
        <f t="array" ref="AO111">_xlfn.IFS(FutureTrunkParks6[[#This Row],[Hierarchy/Name]]&lt;&gt;"Local","y",AO$12=FutureTrunkParks6[[#This Row],[Service Catchment]], "y", FutureTrunkParks6[[#This Row],[Hierarchy/Name]]="Local", "")</f>
        <v>y</v>
      </c>
      <c r="AP111" s="271" t="str" cm="1">
        <f t="array" ref="AP111">_xlfn.IFS(FutureTrunkParks6[[#This Row],[Hierarchy/Name]]&lt;&gt;"Local","y",AP$12=FutureTrunkParks6[[#This Row],[Service Catchment]], "y", FutureTrunkParks6[[#This Row],[Hierarchy/Name]]="Local", "")</f>
        <v>y</v>
      </c>
      <c r="AQ111" s="64"/>
      <c r="AR111" s="93">
        <f>IF(FutureTrunkParks6[[#This Row],[Hierarchy/Name]]&lt;&gt;"Local",0.25,IF(AM111="y",1,""))</f>
        <v>0.25</v>
      </c>
      <c r="AS111" s="93">
        <f>IF(FutureTrunkParks6[[#This Row],[Hierarchy/Name]]&lt;&gt;"Local",0.25,IF(AN111="y",1,""))</f>
        <v>0.25</v>
      </c>
      <c r="AT111" s="93">
        <f>IF(FutureTrunkParks6[[#This Row],[Hierarchy/Name]]&lt;&gt;"Local",0.25,IF(AO111="y",1,""))</f>
        <v>0.25</v>
      </c>
      <c r="AU111" s="93">
        <f>IF(FutureTrunkParks6[[#This Row],[Hierarchy/Name]]&lt;&gt;"Local",0.25,IF(AP111="y",1,""))</f>
        <v>0.25</v>
      </c>
      <c r="AV111" s="95">
        <f t="shared" si="19"/>
        <v>1</v>
      </c>
      <c r="AW111" s="64"/>
      <c r="AX111" s="268">
        <f t="shared" si="20"/>
        <v>293729.75</v>
      </c>
      <c r="AY111" s="264">
        <f t="shared" si="21"/>
        <v>293729.75</v>
      </c>
      <c r="AZ111" s="264">
        <f t="shared" si="22"/>
        <v>293729.75</v>
      </c>
      <c r="BA111" s="269">
        <f t="shared" si="23"/>
        <v>293729.75</v>
      </c>
      <c r="BB111" s="253">
        <f t="shared" si="24"/>
        <v>1174919</v>
      </c>
    </row>
    <row r="112" spans="1:54">
      <c r="A112" s="50"/>
      <c r="B112" s="210" t="s">
        <v>4952</v>
      </c>
      <c r="C112" s="211" t="s">
        <v>5035</v>
      </c>
      <c r="D112" s="211" t="s">
        <v>111</v>
      </c>
      <c r="E112" s="211" t="s">
        <v>114</v>
      </c>
      <c r="F112" s="211" t="s">
        <v>4939</v>
      </c>
      <c r="G112" s="186" t="str" cm="1">
        <f t="array" ref="G112">_xlfn.IFS(MID(C112,5,1)="U",MID(C112,5,2),LEN(C112)&gt;10,MID(C112,5,3)&amp;"-"&amp;LEFT(D112,1),LEN(C112)&lt;=10,MID(C112,5,2)&amp;"-"&amp;LEFT(D112,1))</f>
        <v>U3</v>
      </c>
      <c r="H112" s="187">
        <f>IFERROR(INDEX(LGIP1b_Park_UnitRates[],MATCH(G112,LGIP1b_Park_UnitRates[LGIP Code],0),3),"")</f>
        <v>0</v>
      </c>
      <c r="I112" s="295">
        <f>IFERROR(MIN(J112/H112,INDEX(LGIP1b_Park_UnitRates[],MATCH(FutureTrunkParks6[[#This Row],[LGIP Code (*)]], LGIP1b_Park_UnitRates[LGIP Code], 0),4)),1)</f>
        <v>1</v>
      </c>
      <c r="J112" s="215">
        <v>15700</v>
      </c>
      <c r="K112" s="85">
        <f t="shared" si="25"/>
        <v>0</v>
      </c>
      <c r="L112" s="216">
        <v>0</v>
      </c>
      <c r="M112" s="221" t="str">
        <f>_xlfn.XLOOKUP(FutureTrunkParks6[[#This Row],[LGIP Code (*)]],LGIP1b_Parks_UnitRates_Summary[LGIP Code],LGIP1b_Parks_UnitRates_Summary[Stages],,0)</f>
        <v>U</v>
      </c>
      <c r="N112" s="221" t="str">
        <f>_xlfn.XLOOKUP(FutureTrunkParks6[[#This Row],[LGIP Code (*)]],LGIP1b_Parks_UnitRates_Summary[LGIP Code],LGIP1b_Parks_UnitRates_Summary[Costing Code],,0)</f>
        <v>U3-U</v>
      </c>
      <c r="O112" s="221">
        <f>_xlfn.XLOOKUP(FutureTrunkParks6[[#This Row],[Costing Code]],LGIP1b_Parks_UnitRates_Summary[Costing Code],LGIP1b_Parks_UnitRates_Summary[Scaled component],,0)</f>
        <v>0</v>
      </c>
      <c r="P112" s="221">
        <f>FutureTrunkParks6[[#This Row],[Unit Rate (Scale)]]*FutureTrunkParks6[[#This Row],[Scaling factor (*)]]</f>
        <v>0</v>
      </c>
      <c r="Q112" s="221">
        <f>_xlfn.XLOOKUP(FutureTrunkParks6[[#This Row],[Costing Code]],LGIP1b_Parks_UnitRates_Summary[Costing Code],LGIP1b_Parks_UnitRates_Summary[Not scaled component],,0)</f>
        <v>0</v>
      </c>
      <c r="R112" s="223">
        <f>_xlfn.XLOOKUP(FutureTrunkParks6[[#This Row],[Costing Code]],LGIP1b_Parks_UnitRates_Summary[Costing Code],LGIP1b_Parks_UnitRates_Summary[Preliminary Scale],,0)</f>
        <v>0</v>
      </c>
      <c r="S112" s="221">
        <f>((FutureTrunkParks6[[#This Row],[Costs with Scaling Factor Applied]]+FutureTrunkParks6[[#This Row],[Unit Rate (No Scale)]])*FutureTrunkParks6[[#This Row],[Preliminary Scale %]])</f>
        <v>0</v>
      </c>
      <c r="T112" s="221">
        <f>_xlfn.XLOOKUP(FutureTrunkParks6[[#This Row],[Costing Code]],LGIP1b_Parks_UnitRates_Summary[Costing Code],LGIP1b_Parks_UnitRates_Summary[Preliminary No Scale],,0)</f>
        <v>0</v>
      </c>
      <c r="U11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12" s="211">
        <v>2021</v>
      </c>
      <c r="W112" s="211">
        <v>1</v>
      </c>
      <c r="X112" s="221">
        <f>ROUND(FutureTrunkParks6[[#This Row],[Direct Construction Cost]]*23%,0)</f>
        <v>230000</v>
      </c>
      <c r="Y112" s="294">
        <f t="shared" si="13"/>
        <v>0.2</v>
      </c>
      <c r="Z112" s="194">
        <f>ROUND((FutureTrunkParks6[[#This Row],[Direct Construction Cost]]+FutureTrunkParks6[[#This Row],[Project Owners Cost (23% Direct Construction Cost)($)]])*FutureTrunkParks6[[#This Row],[Multiplier]]*FutureTrunkParks6[[#This Row],[Construction Contingency Rate %]],0)</f>
        <v>246000</v>
      </c>
      <c r="AA112" s="195">
        <f>ROUND(FutureTrunkParks6[[#This Row],[Direct Construction Cost]]+FutureTrunkParks6[[#This Row],[Project Owners Cost (23% Direct Construction Cost)($)]]+FutureTrunkParks6[[#This Row],[Construction Contingency Cost ($)]],0)</f>
        <v>1476000</v>
      </c>
      <c r="AB112" s="219">
        <v>2034</v>
      </c>
      <c r="AC112" s="196">
        <f t="shared" si="14"/>
        <v>2.0111853187589457E-2</v>
      </c>
      <c r="AD112" s="196">
        <f t="shared" si="15"/>
        <v>1.8204777291069174E-2</v>
      </c>
      <c r="AE112" s="274">
        <f>VLOOKUP(FutureTrunkParks6[[#This Row],[Service Catchment]],'Catchment Demand - Parks'!$C$8:$M$11,11)</f>
        <v>0.15359038713546411</v>
      </c>
      <c r="AF11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112" s="274">
        <f>IF(AND(FutureTrunkParks6[[#This Row],[Spare Capacity (%)]]&gt;30%,FutureTrunkParks6[[#This Row],[Share of the total Cost with the same year of provision %]]&gt;20%),1-FutureTrunkParks6[[#This Row],[Spare Capacity (%)]],1)</f>
        <v>1</v>
      </c>
      <c r="AH112" s="274">
        <f>IF(FutureTrunkParks6[[#This Row],[Terminal Value Analysis]]&lt;0,0,FutureTrunkParks6[[#This Row],[Terminal Value Analysis]])</f>
        <v>1</v>
      </c>
      <c r="AI112" s="198">
        <f t="shared" si="16"/>
        <v>1476000</v>
      </c>
      <c r="AJ112" s="200">
        <f t="shared" si="17"/>
        <v>1866135</v>
      </c>
      <c r="AK112" s="202">
        <f t="shared" si="18"/>
        <v>884632</v>
      </c>
      <c r="AL112" s="276">
        <f>ROUND(FutureTrunkParks6[[#This Row],[Net Present Value of Establishment Cost]]*FutureTrunkParks6[[#This Row],[Terminal Value Adjustment (%)]],0)</f>
        <v>884632</v>
      </c>
      <c r="AM112" s="271" t="str" cm="1">
        <f t="array" ref="AM112">_xlfn.IFS(FutureTrunkParks6[[#This Row],[Hierarchy/Name]]&lt;&gt;"Local","y",AM$12=FutureTrunkParks6[[#This Row],[Service Catchment]], "y", FutureTrunkParks6[[#This Row],[Hierarchy/Name]]="Local", "")</f>
        <v/>
      </c>
      <c r="AN112" s="271" t="str" cm="1">
        <f t="array" ref="AN112">_xlfn.IFS(FutureTrunkParks6[[#This Row],[Hierarchy/Name]]&lt;&gt;"Local","y",AN$12=FutureTrunkParks6[[#This Row],[Service Catchment]], "y", FutureTrunkParks6[[#This Row],[Hierarchy/Name]]="Local", "")</f>
        <v/>
      </c>
      <c r="AO112" s="271" t="str" cm="1">
        <f t="array" ref="AO112">_xlfn.IFS(FutureTrunkParks6[[#This Row],[Hierarchy/Name]]&lt;&gt;"Local","y",AO$12=FutureTrunkParks6[[#This Row],[Service Catchment]], "y", FutureTrunkParks6[[#This Row],[Hierarchy/Name]]="Local", "")</f>
        <v/>
      </c>
      <c r="AP112" s="271" t="str" cm="1">
        <f t="array" ref="AP112">_xlfn.IFS(FutureTrunkParks6[[#This Row],[Hierarchy/Name]]&lt;&gt;"Local","y",AP$12=FutureTrunkParks6[[#This Row],[Service Catchment]], "y", FutureTrunkParks6[[#This Row],[Hierarchy/Name]]="Local", "")</f>
        <v>y</v>
      </c>
      <c r="AQ112" s="64"/>
      <c r="AR112" s="93" t="str">
        <f>IF(FutureTrunkParks6[[#This Row],[Hierarchy/Name]]&lt;&gt;"Local",0.25,IF(AM112="y",1,""))</f>
        <v/>
      </c>
      <c r="AS112" s="93" t="str">
        <f>IF(FutureTrunkParks6[[#This Row],[Hierarchy/Name]]&lt;&gt;"Local",0.25,IF(AN112="y",1,""))</f>
        <v/>
      </c>
      <c r="AT112" s="93" t="str">
        <f>IF(FutureTrunkParks6[[#This Row],[Hierarchy/Name]]&lt;&gt;"Local",0.25,IF(AO112="y",1,""))</f>
        <v/>
      </c>
      <c r="AU112" s="93">
        <f>IF(FutureTrunkParks6[[#This Row],[Hierarchy/Name]]&lt;&gt;"Local",0.25,IF(AP112="y",1,""))</f>
        <v>1</v>
      </c>
      <c r="AV112" s="95">
        <f t="shared" si="19"/>
        <v>1</v>
      </c>
      <c r="AW112" s="64"/>
      <c r="AX112" s="268" t="str">
        <f t="shared" si="20"/>
        <v/>
      </c>
      <c r="AY112" s="264" t="str">
        <f t="shared" si="21"/>
        <v/>
      </c>
      <c r="AZ112" s="264" t="str">
        <f t="shared" si="22"/>
        <v/>
      </c>
      <c r="BA112" s="269">
        <f t="shared" si="23"/>
        <v>884632</v>
      </c>
      <c r="BB112" s="253">
        <f t="shared" si="24"/>
        <v>884632</v>
      </c>
    </row>
    <row r="113" spans="1:54">
      <c r="A113" s="50"/>
      <c r="B113" s="210" t="s">
        <v>5036</v>
      </c>
      <c r="C113" s="211" t="s">
        <v>5037</v>
      </c>
      <c r="D113" s="211" t="s">
        <v>111</v>
      </c>
      <c r="E113" s="211" t="s">
        <v>114</v>
      </c>
      <c r="F113" s="211" t="s">
        <v>4857</v>
      </c>
      <c r="G113" s="186" t="str" cm="1">
        <f t="array" ref="G113">_xlfn.IFS(MID(C113,5,1)="U",MID(C113,5,2),LEN(C113)&gt;10,MID(C113,5,3)&amp;"-"&amp;LEFT(D113,1),LEN(C113)&lt;=10,MID(C113,5,2)&amp;"-"&amp;LEFT(D113,1))</f>
        <v>U3</v>
      </c>
      <c r="H113" s="187">
        <f>IFERROR(INDEX(LGIP1b_Park_UnitRates[],MATCH(G113,LGIP1b_Park_UnitRates[LGIP Code],0),3),"")</f>
        <v>0</v>
      </c>
      <c r="I113" s="295">
        <f>IFERROR(MIN(J113/H113,INDEX(LGIP1b_Park_UnitRates[],MATCH(FutureTrunkParks6[[#This Row],[LGIP Code (*)]], LGIP1b_Park_UnitRates[LGIP Code], 0),4)),1)</f>
        <v>1</v>
      </c>
      <c r="J113" s="215">
        <v>5000</v>
      </c>
      <c r="K113" s="85">
        <f t="shared" si="25"/>
        <v>0</v>
      </c>
      <c r="L113" s="216">
        <v>0</v>
      </c>
      <c r="M113" s="221" t="str">
        <f>_xlfn.XLOOKUP(FutureTrunkParks6[[#This Row],[LGIP Code (*)]],LGIP1b_Parks_UnitRates_Summary[LGIP Code],LGIP1b_Parks_UnitRates_Summary[Stages],,0)</f>
        <v>U</v>
      </c>
      <c r="N113" s="221" t="str">
        <f>_xlfn.XLOOKUP(FutureTrunkParks6[[#This Row],[LGIP Code (*)]],LGIP1b_Parks_UnitRates_Summary[LGIP Code],LGIP1b_Parks_UnitRates_Summary[Costing Code],,0)</f>
        <v>U3-U</v>
      </c>
      <c r="O113" s="221">
        <f>_xlfn.XLOOKUP(FutureTrunkParks6[[#This Row],[Costing Code]],LGIP1b_Parks_UnitRates_Summary[Costing Code],LGIP1b_Parks_UnitRates_Summary[Scaled component],,0)</f>
        <v>0</v>
      </c>
      <c r="P113" s="221">
        <f>FutureTrunkParks6[[#This Row],[Unit Rate (Scale)]]*FutureTrunkParks6[[#This Row],[Scaling factor (*)]]</f>
        <v>0</v>
      </c>
      <c r="Q113" s="221">
        <f>_xlfn.XLOOKUP(FutureTrunkParks6[[#This Row],[Costing Code]],LGIP1b_Parks_UnitRates_Summary[Costing Code],LGIP1b_Parks_UnitRates_Summary[Not scaled component],,0)</f>
        <v>0</v>
      </c>
      <c r="R113" s="223">
        <f>_xlfn.XLOOKUP(FutureTrunkParks6[[#This Row],[Costing Code]],LGIP1b_Parks_UnitRates_Summary[Costing Code],LGIP1b_Parks_UnitRates_Summary[Preliminary Scale],,0)</f>
        <v>0</v>
      </c>
      <c r="S113" s="221">
        <f>((FutureTrunkParks6[[#This Row],[Costs with Scaling Factor Applied]]+FutureTrunkParks6[[#This Row],[Unit Rate (No Scale)]])*FutureTrunkParks6[[#This Row],[Preliminary Scale %]])</f>
        <v>0</v>
      </c>
      <c r="T113" s="221">
        <f>_xlfn.XLOOKUP(FutureTrunkParks6[[#This Row],[Costing Code]],LGIP1b_Parks_UnitRates_Summary[Costing Code],LGIP1b_Parks_UnitRates_Summary[Preliminary No Scale],,0)</f>
        <v>0</v>
      </c>
      <c r="U11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13" s="211">
        <v>2021</v>
      </c>
      <c r="W113" s="211">
        <v>1</v>
      </c>
      <c r="X113" s="221">
        <f>ROUND(FutureTrunkParks6[[#This Row],[Direct Construction Cost]]*23%,0)</f>
        <v>230000</v>
      </c>
      <c r="Y113" s="294">
        <f t="shared" si="13"/>
        <v>0.2</v>
      </c>
      <c r="Z113" s="194">
        <f>ROUND((FutureTrunkParks6[[#This Row],[Direct Construction Cost]]+FutureTrunkParks6[[#This Row],[Project Owners Cost (23% Direct Construction Cost)($)]])*FutureTrunkParks6[[#This Row],[Multiplier]]*FutureTrunkParks6[[#This Row],[Construction Contingency Rate %]],0)</f>
        <v>246000</v>
      </c>
      <c r="AA113" s="195">
        <f>ROUND(FutureTrunkParks6[[#This Row],[Direct Construction Cost]]+FutureTrunkParks6[[#This Row],[Project Owners Cost (23% Direct Construction Cost)($)]]+FutureTrunkParks6[[#This Row],[Construction Contingency Cost ($)]],0)</f>
        <v>1476000</v>
      </c>
      <c r="AB113" s="219">
        <v>2034</v>
      </c>
      <c r="AC113" s="196">
        <f t="shared" si="14"/>
        <v>2.0111853187589457E-2</v>
      </c>
      <c r="AD113" s="196">
        <f t="shared" si="15"/>
        <v>1.8204777291069174E-2</v>
      </c>
      <c r="AE113" s="274">
        <f>VLOOKUP(FutureTrunkParks6[[#This Row],[Service Catchment]],'Catchment Demand - Parks'!$C$8:$M$11,11)</f>
        <v>0.15359038713546411</v>
      </c>
      <c r="AF11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113" s="274">
        <f>IF(AND(FutureTrunkParks6[[#This Row],[Spare Capacity (%)]]&gt;30%,FutureTrunkParks6[[#This Row],[Share of the total Cost with the same year of provision %]]&gt;20%),1-FutureTrunkParks6[[#This Row],[Spare Capacity (%)]],1)</f>
        <v>1</v>
      </c>
      <c r="AH113" s="274">
        <f>IF(FutureTrunkParks6[[#This Row],[Terminal Value Analysis]]&lt;0,0,FutureTrunkParks6[[#This Row],[Terminal Value Analysis]])</f>
        <v>1</v>
      </c>
      <c r="AI113" s="198">
        <f t="shared" si="16"/>
        <v>1476000</v>
      </c>
      <c r="AJ113" s="200">
        <f t="shared" si="17"/>
        <v>1866135</v>
      </c>
      <c r="AK113" s="202">
        <f t="shared" si="18"/>
        <v>884632</v>
      </c>
      <c r="AL113" s="276">
        <f>ROUND(FutureTrunkParks6[[#This Row],[Net Present Value of Establishment Cost]]*FutureTrunkParks6[[#This Row],[Terminal Value Adjustment (%)]],0)</f>
        <v>884632</v>
      </c>
      <c r="AM113" s="271" t="str" cm="1">
        <f t="array" ref="AM113">_xlfn.IFS(FutureTrunkParks6[[#This Row],[Hierarchy/Name]]&lt;&gt;"Local","y",AM$12=FutureTrunkParks6[[#This Row],[Service Catchment]], "y", FutureTrunkParks6[[#This Row],[Hierarchy/Name]]="Local", "")</f>
        <v/>
      </c>
      <c r="AN113" s="271" t="str" cm="1">
        <f t="array" ref="AN113">_xlfn.IFS(FutureTrunkParks6[[#This Row],[Hierarchy/Name]]&lt;&gt;"Local","y",AN$12=FutureTrunkParks6[[#This Row],[Service Catchment]], "y", FutureTrunkParks6[[#This Row],[Hierarchy/Name]]="Local", "")</f>
        <v/>
      </c>
      <c r="AO113" s="271" t="str" cm="1">
        <f t="array" ref="AO113">_xlfn.IFS(FutureTrunkParks6[[#This Row],[Hierarchy/Name]]&lt;&gt;"Local","y",AO$12=FutureTrunkParks6[[#This Row],[Service Catchment]], "y", FutureTrunkParks6[[#This Row],[Hierarchy/Name]]="Local", "")</f>
        <v/>
      </c>
      <c r="AP113" s="271" t="str" cm="1">
        <f t="array" ref="AP113">_xlfn.IFS(FutureTrunkParks6[[#This Row],[Hierarchy/Name]]&lt;&gt;"Local","y",AP$12=FutureTrunkParks6[[#This Row],[Service Catchment]], "y", FutureTrunkParks6[[#This Row],[Hierarchy/Name]]="Local", "")</f>
        <v>y</v>
      </c>
      <c r="AQ113" s="64"/>
      <c r="AR113" s="93" t="str">
        <f>IF(FutureTrunkParks6[[#This Row],[Hierarchy/Name]]&lt;&gt;"Local",0.25,IF(AM113="y",1,""))</f>
        <v/>
      </c>
      <c r="AS113" s="93" t="str">
        <f>IF(FutureTrunkParks6[[#This Row],[Hierarchy/Name]]&lt;&gt;"Local",0.25,IF(AN113="y",1,""))</f>
        <v/>
      </c>
      <c r="AT113" s="93" t="str">
        <f>IF(FutureTrunkParks6[[#This Row],[Hierarchy/Name]]&lt;&gt;"Local",0.25,IF(AO113="y",1,""))</f>
        <v/>
      </c>
      <c r="AU113" s="93">
        <f>IF(FutureTrunkParks6[[#This Row],[Hierarchy/Name]]&lt;&gt;"Local",0.25,IF(AP113="y",1,""))</f>
        <v>1</v>
      </c>
      <c r="AV113" s="95">
        <f t="shared" si="19"/>
        <v>1</v>
      </c>
      <c r="AW113" s="64"/>
      <c r="AX113" s="268" t="str">
        <f t="shared" si="20"/>
        <v/>
      </c>
      <c r="AY113" s="264" t="str">
        <f t="shared" si="21"/>
        <v/>
      </c>
      <c r="AZ113" s="264" t="str">
        <f t="shared" si="22"/>
        <v/>
      </c>
      <c r="BA113" s="269">
        <f t="shared" si="23"/>
        <v>884632</v>
      </c>
      <c r="BB113" s="253">
        <f t="shared" si="24"/>
        <v>884632</v>
      </c>
    </row>
    <row r="114" spans="1:54">
      <c r="A114" s="50"/>
      <c r="B114" s="210" t="s">
        <v>5033</v>
      </c>
      <c r="C114" s="211" t="s">
        <v>5038</v>
      </c>
      <c r="D114" s="211" t="s">
        <v>111</v>
      </c>
      <c r="E114" s="211" t="s">
        <v>114</v>
      </c>
      <c r="F114" s="211" t="s">
        <v>4939</v>
      </c>
      <c r="G114" s="186" t="str" cm="1">
        <f t="array" ref="G114">_xlfn.IFS(MID(C114,5,1)="U",MID(C114,5,2),LEN(C114)&gt;10,MID(C114,5,3)&amp;"-"&amp;LEFT(D114,1),LEN(C114)&lt;=10,MID(C114,5,2)&amp;"-"&amp;LEFT(D114,1))</f>
        <v>U3</v>
      </c>
      <c r="H114" s="187">
        <f>IFERROR(INDEX(LGIP1b_Park_UnitRates[],MATCH(G114,LGIP1b_Park_UnitRates[LGIP Code],0),3),"")</f>
        <v>0</v>
      </c>
      <c r="I114" s="295">
        <f>IFERROR(MIN(J114/H114,INDEX(LGIP1b_Park_UnitRates[],MATCH(FutureTrunkParks6[[#This Row],[LGIP Code (*)]], LGIP1b_Park_UnitRates[LGIP Code], 0),4)),1)</f>
        <v>1</v>
      </c>
      <c r="J114" s="215">
        <v>9900</v>
      </c>
      <c r="K114" s="85">
        <f t="shared" si="25"/>
        <v>0</v>
      </c>
      <c r="L114" s="216">
        <v>0</v>
      </c>
      <c r="M114" s="221" t="str">
        <f>_xlfn.XLOOKUP(FutureTrunkParks6[[#This Row],[LGIP Code (*)]],LGIP1b_Parks_UnitRates_Summary[LGIP Code],LGIP1b_Parks_UnitRates_Summary[Stages],,0)</f>
        <v>U</v>
      </c>
      <c r="N114" s="221" t="str">
        <f>_xlfn.XLOOKUP(FutureTrunkParks6[[#This Row],[LGIP Code (*)]],LGIP1b_Parks_UnitRates_Summary[LGIP Code],LGIP1b_Parks_UnitRates_Summary[Costing Code],,0)</f>
        <v>U3-U</v>
      </c>
      <c r="O114" s="221">
        <f>_xlfn.XLOOKUP(FutureTrunkParks6[[#This Row],[Costing Code]],LGIP1b_Parks_UnitRates_Summary[Costing Code],LGIP1b_Parks_UnitRates_Summary[Scaled component],,0)</f>
        <v>0</v>
      </c>
      <c r="P114" s="221">
        <f>FutureTrunkParks6[[#This Row],[Unit Rate (Scale)]]*FutureTrunkParks6[[#This Row],[Scaling factor (*)]]</f>
        <v>0</v>
      </c>
      <c r="Q114" s="221">
        <f>_xlfn.XLOOKUP(FutureTrunkParks6[[#This Row],[Costing Code]],LGIP1b_Parks_UnitRates_Summary[Costing Code],LGIP1b_Parks_UnitRates_Summary[Not scaled component],,0)</f>
        <v>0</v>
      </c>
      <c r="R114" s="223">
        <f>_xlfn.XLOOKUP(FutureTrunkParks6[[#This Row],[Costing Code]],LGIP1b_Parks_UnitRates_Summary[Costing Code],LGIP1b_Parks_UnitRates_Summary[Preliminary Scale],,0)</f>
        <v>0</v>
      </c>
      <c r="S114" s="221">
        <f>((FutureTrunkParks6[[#This Row],[Costs with Scaling Factor Applied]]+FutureTrunkParks6[[#This Row],[Unit Rate (No Scale)]])*FutureTrunkParks6[[#This Row],[Preliminary Scale %]])</f>
        <v>0</v>
      </c>
      <c r="T114" s="221">
        <f>_xlfn.XLOOKUP(FutureTrunkParks6[[#This Row],[Costing Code]],LGIP1b_Parks_UnitRates_Summary[Costing Code],LGIP1b_Parks_UnitRates_Summary[Preliminary No Scale],,0)</f>
        <v>0</v>
      </c>
      <c r="U11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14" s="211">
        <v>2021</v>
      </c>
      <c r="W114" s="211">
        <v>1</v>
      </c>
      <c r="X114" s="221">
        <f>ROUND(FutureTrunkParks6[[#This Row],[Direct Construction Cost]]*23%,0)</f>
        <v>230000</v>
      </c>
      <c r="Y114" s="294">
        <f t="shared" si="13"/>
        <v>0.2</v>
      </c>
      <c r="Z114" s="194">
        <f>ROUND((FutureTrunkParks6[[#This Row],[Direct Construction Cost]]+FutureTrunkParks6[[#This Row],[Project Owners Cost (23% Direct Construction Cost)($)]])*FutureTrunkParks6[[#This Row],[Multiplier]]*FutureTrunkParks6[[#This Row],[Construction Contingency Rate %]],0)</f>
        <v>246000</v>
      </c>
      <c r="AA114" s="195">
        <f>ROUND(FutureTrunkParks6[[#This Row],[Direct Construction Cost]]+FutureTrunkParks6[[#This Row],[Project Owners Cost (23% Direct Construction Cost)($)]]+FutureTrunkParks6[[#This Row],[Construction Contingency Cost ($)]],0)</f>
        <v>1476000</v>
      </c>
      <c r="AB114" s="219">
        <v>2034</v>
      </c>
      <c r="AC114" s="196">
        <f t="shared" si="14"/>
        <v>2.0111853187589457E-2</v>
      </c>
      <c r="AD114" s="196">
        <f t="shared" si="15"/>
        <v>1.8204777291069174E-2</v>
      </c>
      <c r="AE114" s="274">
        <f>VLOOKUP(FutureTrunkParks6[[#This Row],[Service Catchment]],'Catchment Demand - Parks'!$C$8:$M$11,11)</f>
        <v>0.15359038713546411</v>
      </c>
      <c r="AF11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114" s="274">
        <f>IF(AND(FutureTrunkParks6[[#This Row],[Spare Capacity (%)]]&gt;30%,FutureTrunkParks6[[#This Row],[Share of the total Cost with the same year of provision %]]&gt;20%),1-FutureTrunkParks6[[#This Row],[Spare Capacity (%)]],1)</f>
        <v>1</v>
      </c>
      <c r="AH114" s="274">
        <f>IF(FutureTrunkParks6[[#This Row],[Terminal Value Analysis]]&lt;0,0,FutureTrunkParks6[[#This Row],[Terminal Value Analysis]])</f>
        <v>1</v>
      </c>
      <c r="AI114" s="198">
        <f t="shared" si="16"/>
        <v>1476000</v>
      </c>
      <c r="AJ114" s="200">
        <f t="shared" si="17"/>
        <v>1866135</v>
      </c>
      <c r="AK114" s="202">
        <f t="shared" si="18"/>
        <v>884632</v>
      </c>
      <c r="AL114" s="276">
        <f>ROUND(FutureTrunkParks6[[#This Row],[Net Present Value of Establishment Cost]]*FutureTrunkParks6[[#This Row],[Terminal Value Adjustment (%)]],0)</f>
        <v>884632</v>
      </c>
      <c r="AM114" s="271" t="str" cm="1">
        <f t="array" ref="AM114">_xlfn.IFS(FutureTrunkParks6[[#This Row],[Hierarchy/Name]]&lt;&gt;"Local","y",AM$12=FutureTrunkParks6[[#This Row],[Service Catchment]], "y", FutureTrunkParks6[[#This Row],[Hierarchy/Name]]="Local", "")</f>
        <v/>
      </c>
      <c r="AN114" s="271" t="str" cm="1">
        <f t="array" ref="AN114">_xlfn.IFS(FutureTrunkParks6[[#This Row],[Hierarchy/Name]]&lt;&gt;"Local","y",AN$12=FutureTrunkParks6[[#This Row],[Service Catchment]], "y", FutureTrunkParks6[[#This Row],[Hierarchy/Name]]="Local", "")</f>
        <v/>
      </c>
      <c r="AO114" s="271" t="str" cm="1">
        <f t="array" ref="AO114">_xlfn.IFS(FutureTrunkParks6[[#This Row],[Hierarchy/Name]]&lt;&gt;"Local","y",AO$12=FutureTrunkParks6[[#This Row],[Service Catchment]], "y", FutureTrunkParks6[[#This Row],[Hierarchy/Name]]="Local", "")</f>
        <v/>
      </c>
      <c r="AP114" s="271" t="str" cm="1">
        <f t="array" ref="AP114">_xlfn.IFS(FutureTrunkParks6[[#This Row],[Hierarchy/Name]]&lt;&gt;"Local","y",AP$12=FutureTrunkParks6[[#This Row],[Service Catchment]], "y", FutureTrunkParks6[[#This Row],[Hierarchy/Name]]="Local", "")</f>
        <v>y</v>
      </c>
      <c r="AQ114" s="64"/>
      <c r="AR114" s="93" t="str">
        <f>IF(FutureTrunkParks6[[#This Row],[Hierarchy/Name]]&lt;&gt;"Local",0.25,IF(AM114="y",1,""))</f>
        <v/>
      </c>
      <c r="AS114" s="93" t="str">
        <f>IF(FutureTrunkParks6[[#This Row],[Hierarchy/Name]]&lt;&gt;"Local",0.25,IF(AN114="y",1,""))</f>
        <v/>
      </c>
      <c r="AT114" s="93" t="str">
        <f>IF(FutureTrunkParks6[[#This Row],[Hierarchy/Name]]&lt;&gt;"Local",0.25,IF(AO114="y",1,""))</f>
        <v/>
      </c>
      <c r="AU114" s="93">
        <f>IF(FutureTrunkParks6[[#This Row],[Hierarchy/Name]]&lt;&gt;"Local",0.25,IF(AP114="y",1,""))</f>
        <v>1</v>
      </c>
      <c r="AV114" s="95">
        <f t="shared" si="19"/>
        <v>1</v>
      </c>
      <c r="AW114" s="64"/>
      <c r="AX114" s="268" t="str">
        <f t="shared" si="20"/>
        <v/>
      </c>
      <c r="AY114" s="264" t="str">
        <f t="shared" si="21"/>
        <v/>
      </c>
      <c r="AZ114" s="264" t="str">
        <f t="shared" si="22"/>
        <v/>
      </c>
      <c r="BA114" s="269">
        <f t="shared" si="23"/>
        <v>884632</v>
      </c>
      <c r="BB114" s="253">
        <f t="shared" si="24"/>
        <v>884632</v>
      </c>
    </row>
    <row r="115" spans="1:54">
      <c r="A115" s="50"/>
      <c r="B115" s="210" t="s">
        <v>5039</v>
      </c>
      <c r="C115" s="211" t="s">
        <v>5040</v>
      </c>
      <c r="D115" s="211" t="s">
        <v>111</v>
      </c>
      <c r="E115" s="211" t="s">
        <v>114</v>
      </c>
      <c r="F115" s="211" t="s">
        <v>4942</v>
      </c>
      <c r="G115" s="186" t="str" cm="1">
        <f t="array" ref="G115">_xlfn.IFS(MID(C115,5,1)="U",MID(C115,5,2),LEN(C115)&gt;10,MID(C115,5,3)&amp;"-"&amp;LEFT(D115,1),LEN(C115)&lt;=10,MID(C115,5,2)&amp;"-"&amp;LEFT(D115,1))</f>
        <v>E1-L</v>
      </c>
      <c r="H115" s="187">
        <f>IFERROR(INDEX(LGIP1b_Park_UnitRates[],MATCH(G115,LGIP1b_Park_UnitRates[LGIP Code],0),3),"")</f>
        <v>8000</v>
      </c>
      <c r="I115" s="295">
        <f>IFERROR(MIN(J115/H115,INDEX(LGIP1b_Park_UnitRates[],MATCH(FutureTrunkParks6[[#This Row],[LGIP Code (*)]], LGIP1b_Park_UnitRates[LGIP Code], 0),4)),1)</f>
        <v>2.4500000000000002</v>
      </c>
      <c r="J115" s="215">
        <v>19600</v>
      </c>
      <c r="K115" s="85">
        <f t="shared" si="25"/>
        <v>0</v>
      </c>
      <c r="L115" s="216">
        <v>0</v>
      </c>
      <c r="M115" s="221" t="str">
        <f>_xlfn.XLOOKUP(FutureTrunkParks6[[#This Row],[LGIP Code (*)]],LGIP1b_Parks_UnitRates_Summary[LGIP Code],LGIP1b_Parks_UnitRates_Summary[Stages],,0)</f>
        <v>B&amp;C</v>
      </c>
      <c r="N115" s="221" t="str">
        <f>_xlfn.XLOOKUP(FutureTrunkParks6[[#This Row],[LGIP Code (*)]],LGIP1b_Parks_UnitRates_Summary[LGIP Code],LGIP1b_Parks_UnitRates_Summary[Costing Code],,0)</f>
        <v>E1-L-B&amp;C</v>
      </c>
      <c r="O115" s="221">
        <f>_xlfn.XLOOKUP(FutureTrunkParks6[[#This Row],[Costing Code]],LGIP1b_Parks_UnitRates_Summary[Costing Code],LGIP1b_Parks_UnitRates_Summary[Scaled component],,0)</f>
        <v>50689.811039999993</v>
      </c>
      <c r="P115" s="221">
        <f>FutureTrunkParks6[[#This Row],[Unit Rate (Scale)]]*FutureTrunkParks6[[#This Row],[Scaling factor (*)]]</f>
        <v>124190.037048</v>
      </c>
      <c r="Q115" s="221">
        <f>_xlfn.XLOOKUP(FutureTrunkParks6[[#This Row],[Costing Code]],LGIP1b_Parks_UnitRates_Summary[Costing Code],LGIP1b_Parks_UnitRates_Summary[Not scaled component],,0)</f>
        <v>434089.71377963555</v>
      </c>
      <c r="R115" s="223">
        <f>_xlfn.XLOOKUP(FutureTrunkParks6[[#This Row],[Costing Code]],LGIP1b_Parks_UnitRates_Summary[Costing Code],LGIP1b_Parks_UnitRates_Summary[Preliminary Scale],,0)</f>
        <v>0.23125000000000001</v>
      </c>
      <c r="S115" s="221">
        <f>((FutureTrunkParks6[[#This Row],[Costs with Scaling Factor Applied]]+FutureTrunkParks6[[#This Row],[Unit Rate (No Scale)]])*FutureTrunkParks6[[#This Row],[Preliminary Scale %]])</f>
        <v>129102.19237889072</v>
      </c>
      <c r="T115" s="221">
        <f>_xlfn.XLOOKUP(FutureTrunkParks6[[#This Row],[Costing Code]],LGIP1b_Parks_UnitRates_Summary[Costing Code],LGIP1b_Parks_UnitRates_Summary[Preliminary No Scale],,0)</f>
        <v>3750</v>
      </c>
      <c r="U11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691132</v>
      </c>
      <c r="V115" s="211">
        <v>2021</v>
      </c>
      <c r="W115" s="211">
        <v>1</v>
      </c>
      <c r="X115" s="221">
        <f>ROUND(FutureTrunkParks6[[#This Row],[Direct Construction Cost]]*23%,0)</f>
        <v>158960</v>
      </c>
      <c r="Y115" s="294">
        <f t="shared" si="13"/>
        <v>0.2</v>
      </c>
      <c r="Z115" s="194">
        <f>ROUND((FutureTrunkParks6[[#This Row],[Direct Construction Cost]]+FutureTrunkParks6[[#This Row],[Project Owners Cost (23% Direct Construction Cost)($)]])*FutureTrunkParks6[[#This Row],[Multiplier]]*FutureTrunkParks6[[#This Row],[Construction Contingency Rate %]],0)</f>
        <v>170018</v>
      </c>
      <c r="AA115" s="195">
        <f>ROUND(FutureTrunkParks6[[#This Row],[Direct Construction Cost]]+FutureTrunkParks6[[#This Row],[Project Owners Cost (23% Direct Construction Cost)($)]]+FutureTrunkParks6[[#This Row],[Construction Contingency Cost ($)]],0)</f>
        <v>1020110</v>
      </c>
      <c r="AB115" s="219">
        <v>2034</v>
      </c>
      <c r="AC115" s="196">
        <f t="shared" si="14"/>
        <v>2.0111853187589457E-2</v>
      </c>
      <c r="AD115" s="196">
        <f t="shared" si="15"/>
        <v>1.8204777291069174E-2</v>
      </c>
      <c r="AE115" s="274">
        <f>VLOOKUP(FutureTrunkParks6[[#This Row],[Service Catchment]],'Catchment Demand - Parks'!$C$8:$M$11,11)</f>
        <v>0.15359038713546411</v>
      </c>
      <c r="AF11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1.3696572010286897E-2</v>
      </c>
      <c r="AG115" s="274">
        <f>IF(AND(FutureTrunkParks6[[#This Row],[Spare Capacity (%)]]&gt;30%,FutureTrunkParks6[[#This Row],[Share of the total Cost with the same year of provision %]]&gt;20%),1-FutureTrunkParks6[[#This Row],[Spare Capacity (%)]],1)</f>
        <v>1</v>
      </c>
      <c r="AH115" s="274">
        <f>IF(FutureTrunkParks6[[#This Row],[Terminal Value Analysis]]&lt;0,0,FutureTrunkParks6[[#This Row],[Terminal Value Analysis]])</f>
        <v>1</v>
      </c>
      <c r="AI115" s="198">
        <f t="shared" si="16"/>
        <v>1020110</v>
      </c>
      <c r="AJ115" s="200">
        <f t="shared" si="17"/>
        <v>1289745</v>
      </c>
      <c r="AK115" s="202">
        <f t="shared" si="18"/>
        <v>611397</v>
      </c>
      <c r="AL115" s="276">
        <f>ROUND(FutureTrunkParks6[[#This Row],[Net Present Value of Establishment Cost]]*FutureTrunkParks6[[#This Row],[Terminal Value Adjustment (%)]],0)</f>
        <v>611397</v>
      </c>
      <c r="AM115" s="271" t="str" cm="1">
        <f t="array" ref="AM115">_xlfn.IFS(FutureTrunkParks6[[#This Row],[Hierarchy/Name]]&lt;&gt;"Local","y",AM$12=FutureTrunkParks6[[#This Row],[Service Catchment]], "y", FutureTrunkParks6[[#This Row],[Hierarchy/Name]]="Local", "")</f>
        <v/>
      </c>
      <c r="AN115" s="271" t="str" cm="1">
        <f t="array" ref="AN115">_xlfn.IFS(FutureTrunkParks6[[#This Row],[Hierarchy/Name]]&lt;&gt;"Local","y",AN$12=FutureTrunkParks6[[#This Row],[Service Catchment]], "y", FutureTrunkParks6[[#This Row],[Hierarchy/Name]]="Local", "")</f>
        <v/>
      </c>
      <c r="AO115" s="271" t="str" cm="1">
        <f t="array" ref="AO115">_xlfn.IFS(FutureTrunkParks6[[#This Row],[Hierarchy/Name]]&lt;&gt;"Local","y",AO$12=FutureTrunkParks6[[#This Row],[Service Catchment]], "y", FutureTrunkParks6[[#This Row],[Hierarchy/Name]]="Local", "")</f>
        <v/>
      </c>
      <c r="AP115" s="271" t="str" cm="1">
        <f t="array" ref="AP115">_xlfn.IFS(FutureTrunkParks6[[#This Row],[Hierarchy/Name]]&lt;&gt;"Local","y",AP$12=FutureTrunkParks6[[#This Row],[Service Catchment]], "y", FutureTrunkParks6[[#This Row],[Hierarchy/Name]]="Local", "")</f>
        <v>y</v>
      </c>
      <c r="AQ115" s="64"/>
      <c r="AR115" s="93" t="str">
        <f>IF(FutureTrunkParks6[[#This Row],[Hierarchy/Name]]&lt;&gt;"Local",0.25,IF(AM115="y",1,""))</f>
        <v/>
      </c>
      <c r="AS115" s="93" t="str">
        <f>IF(FutureTrunkParks6[[#This Row],[Hierarchy/Name]]&lt;&gt;"Local",0.25,IF(AN115="y",1,""))</f>
        <v/>
      </c>
      <c r="AT115" s="93" t="str">
        <f>IF(FutureTrunkParks6[[#This Row],[Hierarchy/Name]]&lt;&gt;"Local",0.25,IF(AO115="y",1,""))</f>
        <v/>
      </c>
      <c r="AU115" s="93">
        <f>IF(FutureTrunkParks6[[#This Row],[Hierarchy/Name]]&lt;&gt;"Local",0.25,IF(AP115="y",1,""))</f>
        <v>1</v>
      </c>
      <c r="AV115" s="95">
        <f t="shared" si="19"/>
        <v>1</v>
      </c>
      <c r="AW115" s="64"/>
      <c r="AX115" s="268" t="str">
        <f t="shared" si="20"/>
        <v/>
      </c>
      <c r="AY115" s="264" t="str">
        <f t="shared" si="21"/>
        <v/>
      </c>
      <c r="AZ115" s="264" t="str">
        <f t="shared" si="22"/>
        <v/>
      </c>
      <c r="BA115" s="269">
        <f t="shared" si="23"/>
        <v>611397</v>
      </c>
      <c r="BB115" s="253">
        <f t="shared" si="24"/>
        <v>611397</v>
      </c>
    </row>
    <row r="116" spans="1:54">
      <c r="A116" s="50"/>
      <c r="B116" s="210" t="s">
        <v>4890</v>
      </c>
      <c r="C116" s="211" t="s">
        <v>5041</v>
      </c>
      <c r="D116" s="211" t="s">
        <v>101</v>
      </c>
      <c r="E116" s="211" t="s">
        <v>107</v>
      </c>
      <c r="F116" s="211" t="s">
        <v>4917</v>
      </c>
      <c r="G116" s="186" t="str" cm="1">
        <f t="array" ref="G116">_xlfn.IFS(MID(C116,5,1)="U",MID(C116,5,2),LEN(C116)&gt;10,MID(C116,5,3)&amp;"-"&amp;LEFT(D116,1),LEN(C116)&lt;=10,MID(C116,5,2)&amp;"-"&amp;LEFT(D116,1))</f>
        <v>A8-M</v>
      </c>
      <c r="H116" s="187">
        <f>IFERROR(INDEX(LGIP1b_Park_UnitRates[],MATCH(G116,LGIP1b_Park_UnitRates[LGIP Code],0),3),"")</f>
        <v>30000</v>
      </c>
      <c r="I116" s="295">
        <f>IFERROR(MIN(J116/H116,INDEX(LGIP1b_Park_UnitRates[],MATCH(FutureTrunkParks6[[#This Row],[LGIP Code (*)]], LGIP1b_Park_UnitRates[LGIP Code], 0),4)),1)</f>
        <v>3.3333333333333335E-3</v>
      </c>
      <c r="J116" s="215">
        <v>100</v>
      </c>
      <c r="K116" s="85">
        <f t="shared" si="25"/>
        <v>4000</v>
      </c>
      <c r="L116" s="216">
        <v>400000</v>
      </c>
      <c r="M116" s="221" t="str">
        <f>_xlfn.XLOOKUP(FutureTrunkParks6[[#This Row],[LGIP Code (*)]],LGIP1b_Parks_UnitRates_Summary[LGIP Code],LGIP1b_Parks_UnitRates_Summary[Stages],,0)</f>
        <v>A&amp;B</v>
      </c>
      <c r="N116" s="221" t="str">
        <f>_xlfn.XLOOKUP(FutureTrunkParks6[[#This Row],[LGIP Code (*)]],LGIP1b_Parks_UnitRates_Summary[LGIP Code],LGIP1b_Parks_UnitRates_Summary[Costing Code],,0)</f>
        <v>A8-M-A&amp;B</v>
      </c>
      <c r="O116" s="221">
        <f>_xlfn.XLOOKUP(FutureTrunkParks6[[#This Row],[Costing Code]],LGIP1b_Parks_UnitRates_Summary[Costing Code],LGIP1b_Parks_UnitRates_Summary[Scaled component],,0)</f>
        <v>753032.14269090316</v>
      </c>
      <c r="P116" s="221">
        <f>FutureTrunkParks6[[#This Row],[Unit Rate (Scale)]]*FutureTrunkParks6[[#This Row],[Scaling factor (*)]]</f>
        <v>2510.1071423030107</v>
      </c>
      <c r="Q116" s="221">
        <f>_xlfn.XLOOKUP(FutureTrunkParks6[[#This Row],[Costing Code]],LGIP1b_Parks_UnitRates_Summary[Costing Code],LGIP1b_Parks_UnitRates_Summary[Not scaled component],,0)</f>
        <v>701304.17627599998</v>
      </c>
      <c r="R116" s="223">
        <f>_xlfn.XLOOKUP(FutureTrunkParks6[[#This Row],[Costing Code]],LGIP1b_Parks_UnitRates_Summary[Costing Code],LGIP1b_Parks_UnitRates_Summary[Preliminary Scale],,0)</f>
        <v>0.23125000000000001</v>
      </c>
      <c r="S116" s="221">
        <f>((FutureTrunkParks6[[#This Row],[Costs with Scaling Factor Applied]]+FutureTrunkParks6[[#This Row],[Unit Rate (No Scale)]])*FutureTrunkParks6[[#This Row],[Preliminary Scale %]])</f>
        <v>162757.05304048257</v>
      </c>
      <c r="T116" s="221">
        <f>_xlfn.XLOOKUP(FutureTrunkParks6[[#This Row],[Costing Code]],LGIP1b_Parks_UnitRates_Summary[Costing Code],LGIP1b_Parks_UnitRates_Summary[Preliminary No Scale],,0)</f>
        <v>7500</v>
      </c>
      <c r="U11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874071</v>
      </c>
      <c r="V116" s="211">
        <v>2021</v>
      </c>
      <c r="W116" s="211">
        <v>1</v>
      </c>
      <c r="X116" s="221">
        <f>ROUND(FutureTrunkParks6[[#This Row],[Direct Construction Cost]]*23%,0)</f>
        <v>201036</v>
      </c>
      <c r="Y116" s="294">
        <f t="shared" si="13"/>
        <v>7.4999999999999997E-2</v>
      </c>
      <c r="Z116" s="194">
        <f>ROUND((FutureTrunkParks6[[#This Row],[Direct Construction Cost]]+FutureTrunkParks6[[#This Row],[Project Owners Cost (23% Direct Construction Cost)($)]])*FutureTrunkParks6[[#This Row],[Multiplier]]*FutureTrunkParks6[[#This Row],[Construction Contingency Rate %]],0)</f>
        <v>80633</v>
      </c>
      <c r="AA116" s="195">
        <f>ROUND(FutureTrunkParks6[[#This Row],[Direct Construction Cost]]+FutureTrunkParks6[[#This Row],[Project Owners Cost (23% Direct Construction Cost)($)]]+FutureTrunkParks6[[#This Row],[Construction Contingency Cost ($)]],0)</f>
        <v>1155740</v>
      </c>
      <c r="AB116" s="219">
        <v>2024</v>
      </c>
      <c r="AC116" s="196">
        <f t="shared" si="14"/>
        <v>2.0111853187589457E-2</v>
      </c>
      <c r="AD116" s="196">
        <f t="shared" si="15"/>
        <v>1.8204777291069174E-2</v>
      </c>
      <c r="AE116" s="274">
        <f>VLOOKUP(FutureTrunkParks6[[#This Row],[Service Catchment]],'Catchment Demand - Parks'!$C$8:$M$11,11)</f>
        <v>0.23553359173481525</v>
      </c>
      <c r="AF11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16" s="274">
        <f>IF(AND(FutureTrunkParks6[[#This Row],[Spare Capacity (%)]]&gt;30%,FutureTrunkParks6[[#This Row],[Share of the total Cost with the same year of provision %]]&gt;20%),1-FutureTrunkParks6[[#This Row],[Spare Capacity (%)]],1)</f>
        <v>1</v>
      </c>
      <c r="AH116" s="274">
        <f>IF(FutureTrunkParks6[[#This Row],[Terminal Value Analysis]]&lt;0,0,FutureTrunkParks6[[#This Row],[Terminal Value Analysis]])</f>
        <v>1</v>
      </c>
      <c r="AI116" s="198">
        <f t="shared" si="16"/>
        <v>1555740</v>
      </c>
      <c r="AJ116" s="200">
        <f t="shared" si="17"/>
        <v>1644639</v>
      </c>
      <c r="AK116" s="202">
        <f t="shared" si="18"/>
        <v>1384394</v>
      </c>
      <c r="AL116" s="276">
        <f>ROUND(FutureTrunkParks6[[#This Row],[Net Present Value of Establishment Cost]]*FutureTrunkParks6[[#This Row],[Terminal Value Adjustment (%)]],0)</f>
        <v>1384394</v>
      </c>
      <c r="AM116" s="271" t="str" cm="1">
        <f t="array" ref="AM116">_xlfn.IFS(FutureTrunkParks6[[#This Row],[Hierarchy/Name]]&lt;&gt;"Local","y",AM$12=FutureTrunkParks6[[#This Row],[Service Catchment]], "y", FutureTrunkParks6[[#This Row],[Hierarchy/Name]]="Local", "")</f>
        <v>y</v>
      </c>
      <c r="AN116" s="271" t="str" cm="1">
        <f t="array" ref="AN116">_xlfn.IFS(FutureTrunkParks6[[#This Row],[Hierarchy/Name]]&lt;&gt;"Local","y",AN$12=FutureTrunkParks6[[#This Row],[Service Catchment]], "y", FutureTrunkParks6[[#This Row],[Hierarchy/Name]]="Local", "")</f>
        <v>y</v>
      </c>
      <c r="AO116" s="271" t="str" cm="1">
        <f t="array" ref="AO116">_xlfn.IFS(FutureTrunkParks6[[#This Row],[Hierarchy/Name]]&lt;&gt;"Local","y",AO$12=FutureTrunkParks6[[#This Row],[Service Catchment]], "y", FutureTrunkParks6[[#This Row],[Hierarchy/Name]]="Local", "")</f>
        <v>y</v>
      </c>
      <c r="AP116" s="271" t="str" cm="1">
        <f t="array" ref="AP116">_xlfn.IFS(FutureTrunkParks6[[#This Row],[Hierarchy/Name]]&lt;&gt;"Local","y",AP$12=FutureTrunkParks6[[#This Row],[Service Catchment]], "y", FutureTrunkParks6[[#This Row],[Hierarchy/Name]]="Local", "")</f>
        <v>y</v>
      </c>
      <c r="AQ116" s="64"/>
      <c r="AR116" s="93">
        <f>IF(FutureTrunkParks6[[#This Row],[Hierarchy/Name]]&lt;&gt;"Local",0.25,IF(AM116="y",1,""))</f>
        <v>0.25</v>
      </c>
      <c r="AS116" s="93">
        <f>IF(FutureTrunkParks6[[#This Row],[Hierarchy/Name]]&lt;&gt;"Local",0.25,IF(AN116="y",1,""))</f>
        <v>0.25</v>
      </c>
      <c r="AT116" s="93">
        <f>IF(FutureTrunkParks6[[#This Row],[Hierarchy/Name]]&lt;&gt;"Local",0.25,IF(AO116="y",1,""))</f>
        <v>0.25</v>
      </c>
      <c r="AU116" s="93">
        <f>IF(FutureTrunkParks6[[#This Row],[Hierarchy/Name]]&lt;&gt;"Local",0.25,IF(AP116="y",1,""))</f>
        <v>0.25</v>
      </c>
      <c r="AV116" s="95">
        <f t="shared" si="19"/>
        <v>1</v>
      </c>
      <c r="AW116" s="64"/>
      <c r="AX116" s="268">
        <f t="shared" si="20"/>
        <v>346098.5</v>
      </c>
      <c r="AY116" s="264">
        <f t="shared" si="21"/>
        <v>346098.5</v>
      </c>
      <c r="AZ116" s="264">
        <f t="shared" si="22"/>
        <v>346098.5</v>
      </c>
      <c r="BA116" s="269">
        <f t="shared" si="23"/>
        <v>346098.5</v>
      </c>
      <c r="BB116" s="253">
        <f t="shared" si="24"/>
        <v>1384394</v>
      </c>
    </row>
    <row r="117" spans="1:54">
      <c r="A117" s="50"/>
      <c r="B117" s="210" t="s">
        <v>4890</v>
      </c>
      <c r="C117" s="211" t="s">
        <v>5042</v>
      </c>
      <c r="D117" s="211" t="s">
        <v>101</v>
      </c>
      <c r="E117" s="211" t="s">
        <v>107</v>
      </c>
      <c r="F117" s="211" t="s">
        <v>4917</v>
      </c>
      <c r="G117" s="186" t="str" cm="1">
        <f t="array" ref="G117">_xlfn.IFS(MID(C117,5,1)="U",MID(C117,5,2),LEN(C117)&gt;10,MID(C117,5,3)&amp;"-"&amp;LEFT(D117,1),LEN(C117)&lt;=10,MID(C117,5,2)&amp;"-"&amp;LEFT(D117,1))</f>
        <v>A8-M</v>
      </c>
      <c r="H117" s="187">
        <f>IFERROR(INDEX(LGIP1b_Park_UnitRates[],MATCH(G117,LGIP1b_Park_UnitRates[LGIP Code],0),3),"")</f>
        <v>30000</v>
      </c>
      <c r="I117" s="295">
        <f>IFERROR(MIN(J117/H117,INDEX(LGIP1b_Park_UnitRates[],MATCH(FutureTrunkParks6[[#This Row],[LGIP Code (*)]], LGIP1b_Park_UnitRates[LGIP Code], 0),4)),1)</f>
        <v>3.3333333333333335E-3</v>
      </c>
      <c r="J117" s="215">
        <v>100</v>
      </c>
      <c r="K117" s="85">
        <f t="shared" si="25"/>
        <v>4000</v>
      </c>
      <c r="L117" s="216">
        <v>400000</v>
      </c>
      <c r="M117" s="221" t="str">
        <f>_xlfn.XLOOKUP(FutureTrunkParks6[[#This Row],[LGIP Code (*)]],LGIP1b_Parks_UnitRates_Summary[LGIP Code],LGIP1b_Parks_UnitRates_Summary[Stages],,0)</f>
        <v>A&amp;B</v>
      </c>
      <c r="N117" s="221" t="str">
        <f>_xlfn.XLOOKUP(FutureTrunkParks6[[#This Row],[LGIP Code (*)]],LGIP1b_Parks_UnitRates_Summary[LGIP Code],LGIP1b_Parks_UnitRates_Summary[Costing Code],,0)</f>
        <v>A8-M-A&amp;B</v>
      </c>
      <c r="O117" s="221">
        <f>_xlfn.XLOOKUP(FutureTrunkParks6[[#This Row],[Costing Code]],LGIP1b_Parks_UnitRates_Summary[Costing Code],LGIP1b_Parks_UnitRates_Summary[Scaled component],,0)</f>
        <v>753032.14269090316</v>
      </c>
      <c r="P117" s="221">
        <f>FutureTrunkParks6[[#This Row],[Unit Rate (Scale)]]*FutureTrunkParks6[[#This Row],[Scaling factor (*)]]</f>
        <v>2510.1071423030107</v>
      </c>
      <c r="Q117" s="221">
        <f>_xlfn.XLOOKUP(FutureTrunkParks6[[#This Row],[Costing Code]],LGIP1b_Parks_UnitRates_Summary[Costing Code],LGIP1b_Parks_UnitRates_Summary[Not scaled component],,0)</f>
        <v>701304.17627599998</v>
      </c>
      <c r="R117" s="223">
        <f>_xlfn.XLOOKUP(FutureTrunkParks6[[#This Row],[Costing Code]],LGIP1b_Parks_UnitRates_Summary[Costing Code],LGIP1b_Parks_UnitRates_Summary[Preliminary Scale],,0)</f>
        <v>0.23125000000000001</v>
      </c>
      <c r="S117" s="221">
        <f>((FutureTrunkParks6[[#This Row],[Costs with Scaling Factor Applied]]+FutureTrunkParks6[[#This Row],[Unit Rate (No Scale)]])*FutureTrunkParks6[[#This Row],[Preliminary Scale %]])</f>
        <v>162757.05304048257</v>
      </c>
      <c r="T117" s="221">
        <f>_xlfn.XLOOKUP(FutureTrunkParks6[[#This Row],[Costing Code]],LGIP1b_Parks_UnitRates_Summary[Costing Code],LGIP1b_Parks_UnitRates_Summary[Preliminary No Scale],,0)</f>
        <v>7500</v>
      </c>
      <c r="U11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874071</v>
      </c>
      <c r="V117" s="211">
        <v>2021</v>
      </c>
      <c r="W117" s="211">
        <v>1</v>
      </c>
      <c r="X117" s="221">
        <f>ROUND(FutureTrunkParks6[[#This Row],[Direct Construction Cost]]*23%,0)</f>
        <v>201036</v>
      </c>
      <c r="Y117" s="294">
        <f t="shared" si="13"/>
        <v>7.4999999999999997E-2</v>
      </c>
      <c r="Z117" s="194">
        <f>ROUND((FutureTrunkParks6[[#This Row],[Direct Construction Cost]]+FutureTrunkParks6[[#This Row],[Project Owners Cost (23% Direct Construction Cost)($)]])*FutureTrunkParks6[[#This Row],[Multiplier]]*FutureTrunkParks6[[#This Row],[Construction Contingency Rate %]],0)</f>
        <v>80633</v>
      </c>
      <c r="AA117" s="195">
        <f>ROUND(FutureTrunkParks6[[#This Row],[Direct Construction Cost]]+FutureTrunkParks6[[#This Row],[Project Owners Cost (23% Direct Construction Cost)($)]]+FutureTrunkParks6[[#This Row],[Construction Contingency Cost ($)]],0)</f>
        <v>1155740</v>
      </c>
      <c r="AB117" s="219">
        <v>2024</v>
      </c>
      <c r="AC117" s="196">
        <f t="shared" si="14"/>
        <v>2.0111853187589457E-2</v>
      </c>
      <c r="AD117" s="196">
        <f t="shared" si="15"/>
        <v>1.8204777291069174E-2</v>
      </c>
      <c r="AE117" s="274">
        <f>VLOOKUP(FutureTrunkParks6[[#This Row],[Service Catchment]],'Catchment Demand - Parks'!$C$8:$M$11,11)</f>
        <v>0.23553359173481525</v>
      </c>
      <c r="AF11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17" s="274">
        <f>IF(AND(FutureTrunkParks6[[#This Row],[Spare Capacity (%)]]&gt;30%,FutureTrunkParks6[[#This Row],[Share of the total Cost with the same year of provision %]]&gt;20%),1-FutureTrunkParks6[[#This Row],[Spare Capacity (%)]],1)</f>
        <v>1</v>
      </c>
      <c r="AH117" s="274">
        <f>IF(FutureTrunkParks6[[#This Row],[Terminal Value Analysis]]&lt;0,0,FutureTrunkParks6[[#This Row],[Terminal Value Analysis]])</f>
        <v>1</v>
      </c>
      <c r="AI117" s="198">
        <f t="shared" si="16"/>
        <v>1555740</v>
      </c>
      <c r="AJ117" s="200">
        <f t="shared" si="17"/>
        <v>1644639</v>
      </c>
      <c r="AK117" s="202">
        <f t="shared" si="18"/>
        <v>1384394</v>
      </c>
      <c r="AL117" s="276">
        <f>ROUND(FutureTrunkParks6[[#This Row],[Net Present Value of Establishment Cost]]*FutureTrunkParks6[[#This Row],[Terminal Value Adjustment (%)]],0)</f>
        <v>1384394</v>
      </c>
      <c r="AM117" s="271" t="str" cm="1">
        <f t="array" ref="AM117">_xlfn.IFS(FutureTrunkParks6[[#This Row],[Hierarchy/Name]]&lt;&gt;"Local","y",AM$12=FutureTrunkParks6[[#This Row],[Service Catchment]], "y", FutureTrunkParks6[[#This Row],[Hierarchy/Name]]="Local", "")</f>
        <v>y</v>
      </c>
      <c r="AN117" s="271" t="str" cm="1">
        <f t="array" ref="AN117">_xlfn.IFS(FutureTrunkParks6[[#This Row],[Hierarchy/Name]]&lt;&gt;"Local","y",AN$12=FutureTrunkParks6[[#This Row],[Service Catchment]], "y", FutureTrunkParks6[[#This Row],[Hierarchy/Name]]="Local", "")</f>
        <v>y</v>
      </c>
      <c r="AO117" s="271" t="str" cm="1">
        <f t="array" ref="AO117">_xlfn.IFS(FutureTrunkParks6[[#This Row],[Hierarchy/Name]]&lt;&gt;"Local","y",AO$12=FutureTrunkParks6[[#This Row],[Service Catchment]], "y", FutureTrunkParks6[[#This Row],[Hierarchy/Name]]="Local", "")</f>
        <v>y</v>
      </c>
      <c r="AP117" s="271" t="str" cm="1">
        <f t="array" ref="AP117">_xlfn.IFS(FutureTrunkParks6[[#This Row],[Hierarchy/Name]]&lt;&gt;"Local","y",AP$12=FutureTrunkParks6[[#This Row],[Service Catchment]], "y", FutureTrunkParks6[[#This Row],[Hierarchy/Name]]="Local", "")</f>
        <v>y</v>
      </c>
      <c r="AQ117" s="64"/>
      <c r="AR117" s="93">
        <f>IF(FutureTrunkParks6[[#This Row],[Hierarchy/Name]]&lt;&gt;"Local",0.25,IF(AM117="y",1,""))</f>
        <v>0.25</v>
      </c>
      <c r="AS117" s="93">
        <f>IF(FutureTrunkParks6[[#This Row],[Hierarchy/Name]]&lt;&gt;"Local",0.25,IF(AN117="y",1,""))</f>
        <v>0.25</v>
      </c>
      <c r="AT117" s="93">
        <f>IF(FutureTrunkParks6[[#This Row],[Hierarchy/Name]]&lt;&gt;"Local",0.25,IF(AO117="y",1,""))</f>
        <v>0.25</v>
      </c>
      <c r="AU117" s="93">
        <f>IF(FutureTrunkParks6[[#This Row],[Hierarchy/Name]]&lt;&gt;"Local",0.25,IF(AP117="y",1,""))</f>
        <v>0.25</v>
      </c>
      <c r="AV117" s="95">
        <f t="shared" si="19"/>
        <v>1</v>
      </c>
      <c r="AW117" s="64"/>
      <c r="AX117" s="268">
        <f t="shared" si="20"/>
        <v>346098.5</v>
      </c>
      <c r="AY117" s="264">
        <f t="shared" si="21"/>
        <v>346098.5</v>
      </c>
      <c r="AZ117" s="264">
        <f t="shared" si="22"/>
        <v>346098.5</v>
      </c>
      <c r="BA117" s="269">
        <f t="shared" si="23"/>
        <v>346098.5</v>
      </c>
      <c r="BB117" s="253">
        <f t="shared" si="24"/>
        <v>1384394</v>
      </c>
    </row>
    <row r="118" spans="1:54">
      <c r="A118" s="50"/>
      <c r="B118" s="210" t="s">
        <v>4890</v>
      </c>
      <c r="C118" s="211" t="s">
        <v>5043</v>
      </c>
      <c r="D118" s="211" t="s">
        <v>101</v>
      </c>
      <c r="E118" s="211" t="s">
        <v>107</v>
      </c>
      <c r="F118" s="211" t="s">
        <v>4917</v>
      </c>
      <c r="G118" s="186" t="str" cm="1">
        <f t="array" ref="G118">_xlfn.IFS(MID(C118,5,1)="U",MID(C118,5,2),LEN(C118)&gt;10,MID(C118,5,3)&amp;"-"&amp;LEFT(D118,1),LEN(C118)&lt;=10,MID(C118,5,2)&amp;"-"&amp;LEFT(D118,1))</f>
        <v>A8-M</v>
      </c>
      <c r="H118" s="187">
        <f>IFERROR(INDEX(LGIP1b_Park_UnitRates[],MATCH(G118,LGIP1b_Park_UnitRates[LGIP Code],0),3),"")</f>
        <v>30000</v>
      </c>
      <c r="I118" s="295">
        <f>IFERROR(MIN(J118/H118,INDEX(LGIP1b_Park_UnitRates[],MATCH(FutureTrunkParks6[[#This Row],[LGIP Code (*)]], LGIP1b_Park_UnitRates[LGIP Code], 0),4)),1)</f>
        <v>3.3333333333333335E-3</v>
      </c>
      <c r="J118" s="215">
        <v>100</v>
      </c>
      <c r="K118" s="85">
        <f t="shared" si="25"/>
        <v>4000</v>
      </c>
      <c r="L118" s="216">
        <v>400000</v>
      </c>
      <c r="M118" s="221" t="str">
        <f>_xlfn.XLOOKUP(FutureTrunkParks6[[#This Row],[LGIP Code (*)]],LGIP1b_Parks_UnitRates_Summary[LGIP Code],LGIP1b_Parks_UnitRates_Summary[Stages],,0)</f>
        <v>A&amp;B</v>
      </c>
      <c r="N118" s="221" t="str">
        <f>_xlfn.XLOOKUP(FutureTrunkParks6[[#This Row],[LGIP Code (*)]],LGIP1b_Parks_UnitRates_Summary[LGIP Code],LGIP1b_Parks_UnitRates_Summary[Costing Code],,0)</f>
        <v>A8-M-A&amp;B</v>
      </c>
      <c r="O118" s="221">
        <f>_xlfn.XLOOKUP(FutureTrunkParks6[[#This Row],[Costing Code]],LGIP1b_Parks_UnitRates_Summary[Costing Code],LGIP1b_Parks_UnitRates_Summary[Scaled component],,0)</f>
        <v>753032.14269090316</v>
      </c>
      <c r="P118" s="221">
        <f>FutureTrunkParks6[[#This Row],[Unit Rate (Scale)]]*FutureTrunkParks6[[#This Row],[Scaling factor (*)]]</f>
        <v>2510.1071423030107</v>
      </c>
      <c r="Q118" s="221">
        <f>_xlfn.XLOOKUP(FutureTrunkParks6[[#This Row],[Costing Code]],LGIP1b_Parks_UnitRates_Summary[Costing Code],LGIP1b_Parks_UnitRates_Summary[Not scaled component],,0)</f>
        <v>701304.17627599998</v>
      </c>
      <c r="R118" s="223">
        <f>_xlfn.XLOOKUP(FutureTrunkParks6[[#This Row],[Costing Code]],LGIP1b_Parks_UnitRates_Summary[Costing Code],LGIP1b_Parks_UnitRates_Summary[Preliminary Scale],,0)</f>
        <v>0.23125000000000001</v>
      </c>
      <c r="S118" s="221">
        <f>((FutureTrunkParks6[[#This Row],[Costs with Scaling Factor Applied]]+FutureTrunkParks6[[#This Row],[Unit Rate (No Scale)]])*FutureTrunkParks6[[#This Row],[Preliminary Scale %]])</f>
        <v>162757.05304048257</v>
      </c>
      <c r="T118" s="221">
        <f>_xlfn.XLOOKUP(FutureTrunkParks6[[#This Row],[Costing Code]],LGIP1b_Parks_UnitRates_Summary[Costing Code],LGIP1b_Parks_UnitRates_Summary[Preliminary No Scale],,0)</f>
        <v>7500</v>
      </c>
      <c r="U11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874071</v>
      </c>
      <c r="V118" s="211">
        <v>2021</v>
      </c>
      <c r="W118" s="211">
        <v>1</v>
      </c>
      <c r="X118" s="221">
        <f>ROUND(FutureTrunkParks6[[#This Row],[Direct Construction Cost]]*23%,0)</f>
        <v>201036</v>
      </c>
      <c r="Y118" s="294">
        <f t="shared" si="13"/>
        <v>7.4999999999999997E-2</v>
      </c>
      <c r="Z118" s="194">
        <f>ROUND((FutureTrunkParks6[[#This Row],[Direct Construction Cost]]+FutureTrunkParks6[[#This Row],[Project Owners Cost (23% Direct Construction Cost)($)]])*FutureTrunkParks6[[#This Row],[Multiplier]]*FutureTrunkParks6[[#This Row],[Construction Contingency Rate %]],0)</f>
        <v>80633</v>
      </c>
      <c r="AA118" s="195">
        <f>ROUND(FutureTrunkParks6[[#This Row],[Direct Construction Cost]]+FutureTrunkParks6[[#This Row],[Project Owners Cost (23% Direct Construction Cost)($)]]+FutureTrunkParks6[[#This Row],[Construction Contingency Cost ($)]],0)</f>
        <v>1155740</v>
      </c>
      <c r="AB118" s="219">
        <v>2024</v>
      </c>
      <c r="AC118" s="196">
        <f t="shared" si="14"/>
        <v>2.0111853187589457E-2</v>
      </c>
      <c r="AD118" s="196">
        <f t="shared" si="15"/>
        <v>1.8204777291069174E-2</v>
      </c>
      <c r="AE118" s="274">
        <f>VLOOKUP(FutureTrunkParks6[[#This Row],[Service Catchment]],'Catchment Demand - Parks'!$C$8:$M$11,11)</f>
        <v>0.23553359173481525</v>
      </c>
      <c r="AF11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18" s="274">
        <f>IF(AND(FutureTrunkParks6[[#This Row],[Spare Capacity (%)]]&gt;30%,FutureTrunkParks6[[#This Row],[Share of the total Cost with the same year of provision %]]&gt;20%),1-FutureTrunkParks6[[#This Row],[Spare Capacity (%)]],1)</f>
        <v>1</v>
      </c>
      <c r="AH118" s="274">
        <f>IF(FutureTrunkParks6[[#This Row],[Terminal Value Analysis]]&lt;0,0,FutureTrunkParks6[[#This Row],[Terminal Value Analysis]])</f>
        <v>1</v>
      </c>
      <c r="AI118" s="198">
        <f t="shared" si="16"/>
        <v>1555740</v>
      </c>
      <c r="AJ118" s="200">
        <f t="shared" si="17"/>
        <v>1644639</v>
      </c>
      <c r="AK118" s="202">
        <f t="shared" si="18"/>
        <v>1384394</v>
      </c>
      <c r="AL118" s="276">
        <f>ROUND(FutureTrunkParks6[[#This Row],[Net Present Value of Establishment Cost]]*FutureTrunkParks6[[#This Row],[Terminal Value Adjustment (%)]],0)</f>
        <v>1384394</v>
      </c>
      <c r="AM118" s="271" t="str" cm="1">
        <f t="array" ref="AM118">_xlfn.IFS(FutureTrunkParks6[[#This Row],[Hierarchy/Name]]&lt;&gt;"Local","y",AM$12=FutureTrunkParks6[[#This Row],[Service Catchment]], "y", FutureTrunkParks6[[#This Row],[Hierarchy/Name]]="Local", "")</f>
        <v>y</v>
      </c>
      <c r="AN118" s="271" t="str" cm="1">
        <f t="array" ref="AN118">_xlfn.IFS(FutureTrunkParks6[[#This Row],[Hierarchy/Name]]&lt;&gt;"Local","y",AN$12=FutureTrunkParks6[[#This Row],[Service Catchment]], "y", FutureTrunkParks6[[#This Row],[Hierarchy/Name]]="Local", "")</f>
        <v>y</v>
      </c>
      <c r="AO118" s="271" t="str" cm="1">
        <f t="array" ref="AO118">_xlfn.IFS(FutureTrunkParks6[[#This Row],[Hierarchy/Name]]&lt;&gt;"Local","y",AO$12=FutureTrunkParks6[[#This Row],[Service Catchment]], "y", FutureTrunkParks6[[#This Row],[Hierarchy/Name]]="Local", "")</f>
        <v>y</v>
      </c>
      <c r="AP118" s="271" t="str" cm="1">
        <f t="array" ref="AP118">_xlfn.IFS(FutureTrunkParks6[[#This Row],[Hierarchy/Name]]&lt;&gt;"Local","y",AP$12=FutureTrunkParks6[[#This Row],[Service Catchment]], "y", FutureTrunkParks6[[#This Row],[Hierarchy/Name]]="Local", "")</f>
        <v>y</v>
      </c>
      <c r="AQ118" s="64"/>
      <c r="AR118" s="93">
        <f>IF(FutureTrunkParks6[[#This Row],[Hierarchy/Name]]&lt;&gt;"Local",0.25,IF(AM118="y",1,""))</f>
        <v>0.25</v>
      </c>
      <c r="AS118" s="93">
        <f>IF(FutureTrunkParks6[[#This Row],[Hierarchy/Name]]&lt;&gt;"Local",0.25,IF(AN118="y",1,""))</f>
        <v>0.25</v>
      </c>
      <c r="AT118" s="93">
        <f>IF(FutureTrunkParks6[[#This Row],[Hierarchy/Name]]&lt;&gt;"Local",0.25,IF(AO118="y",1,""))</f>
        <v>0.25</v>
      </c>
      <c r="AU118" s="93">
        <f>IF(FutureTrunkParks6[[#This Row],[Hierarchy/Name]]&lt;&gt;"Local",0.25,IF(AP118="y",1,""))</f>
        <v>0.25</v>
      </c>
      <c r="AV118" s="95">
        <f t="shared" si="19"/>
        <v>1</v>
      </c>
      <c r="AW118" s="64"/>
      <c r="AX118" s="268">
        <f t="shared" si="20"/>
        <v>346098.5</v>
      </c>
      <c r="AY118" s="264">
        <f t="shared" si="21"/>
        <v>346098.5</v>
      </c>
      <c r="AZ118" s="264">
        <f t="shared" si="22"/>
        <v>346098.5</v>
      </c>
      <c r="BA118" s="269">
        <f t="shared" si="23"/>
        <v>346098.5</v>
      </c>
      <c r="BB118" s="253">
        <f t="shared" si="24"/>
        <v>1384394</v>
      </c>
    </row>
    <row r="119" spans="1:54">
      <c r="A119" s="50"/>
      <c r="B119" s="210" t="s">
        <v>4890</v>
      </c>
      <c r="C119" s="211" t="s">
        <v>5044</v>
      </c>
      <c r="D119" s="211" t="s">
        <v>101</v>
      </c>
      <c r="E119" s="211" t="s">
        <v>107</v>
      </c>
      <c r="F119" s="211" t="s">
        <v>5045</v>
      </c>
      <c r="G119" s="186" t="str" cm="1">
        <f t="array" ref="G119">_xlfn.IFS(MID(C119,5,1)="U",MID(C119,5,2),LEN(C119)&gt;10,MID(C119,5,3)&amp;"-"&amp;LEFT(D119,1),LEN(C119)&lt;=10,MID(C119,5,2)&amp;"-"&amp;LEFT(D119,1))</f>
        <v>U1</v>
      </c>
      <c r="H119" s="187">
        <f>IFERROR(INDEX(LGIP1b_Park_UnitRates[],MATCH(G119,LGIP1b_Park_UnitRates[LGIP Code],0),3),"")</f>
        <v>0</v>
      </c>
      <c r="I119" s="295">
        <f>IFERROR(MIN(J119/H119,INDEX(LGIP1b_Park_UnitRates[],MATCH(FutureTrunkParks6[[#This Row],[LGIP Code (*)]], LGIP1b_Park_UnitRates[LGIP Code], 0),4)),1)</f>
        <v>1</v>
      </c>
      <c r="J119" s="215">
        <v>108000</v>
      </c>
      <c r="K119" s="85">
        <f t="shared" si="25"/>
        <v>0</v>
      </c>
      <c r="L119" s="216">
        <v>0</v>
      </c>
      <c r="M119" s="221" t="str">
        <f>_xlfn.XLOOKUP(FutureTrunkParks6[[#This Row],[LGIP Code (*)]],LGIP1b_Parks_UnitRates_Summary[LGIP Code],LGIP1b_Parks_UnitRates_Summary[Stages],,0)</f>
        <v>U</v>
      </c>
      <c r="N119" s="221" t="str">
        <f>_xlfn.XLOOKUP(FutureTrunkParks6[[#This Row],[LGIP Code (*)]],LGIP1b_Parks_UnitRates_Summary[LGIP Code],LGIP1b_Parks_UnitRates_Summary[Costing Code],,0)</f>
        <v>U1-U</v>
      </c>
      <c r="O119" s="221">
        <f>_xlfn.XLOOKUP(FutureTrunkParks6[[#This Row],[Costing Code]],LGIP1b_Parks_UnitRates_Summary[Costing Code],LGIP1b_Parks_UnitRates_Summary[Scaled component],,0)</f>
        <v>0</v>
      </c>
      <c r="P119" s="221">
        <f>FutureTrunkParks6[[#This Row],[Unit Rate (Scale)]]*FutureTrunkParks6[[#This Row],[Scaling factor (*)]]</f>
        <v>0</v>
      </c>
      <c r="Q119" s="221">
        <f>_xlfn.XLOOKUP(FutureTrunkParks6[[#This Row],[Costing Code]],LGIP1b_Parks_UnitRates_Summary[Costing Code],LGIP1b_Parks_UnitRates_Summary[Not scaled component],,0)</f>
        <v>0</v>
      </c>
      <c r="R119" s="223">
        <f>_xlfn.XLOOKUP(FutureTrunkParks6[[#This Row],[Costing Code]],LGIP1b_Parks_UnitRates_Summary[Costing Code],LGIP1b_Parks_UnitRates_Summary[Preliminary Scale],,0)</f>
        <v>0</v>
      </c>
      <c r="S119" s="221">
        <f>((FutureTrunkParks6[[#This Row],[Costs with Scaling Factor Applied]]+FutureTrunkParks6[[#This Row],[Unit Rate (No Scale)]])*FutureTrunkParks6[[#This Row],[Preliminary Scale %]])</f>
        <v>0</v>
      </c>
      <c r="T119" s="221">
        <f>_xlfn.XLOOKUP(FutureTrunkParks6[[#This Row],[Costing Code]],LGIP1b_Parks_UnitRates_Summary[Costing Code],LGIP1b_Parks_UnitRates_Summary[Preliminary No Scale],,0)</f>
        <v>0</v>
      </c>
      <c r="U11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19" s="211">
        <v>2021</v>
      </c>
      <c r="W119" s="211">
        <v>1</v>
      </c>
      <c r="X119" s="221">
        <f>ROUND(FutureTrunkParks6[[#This Row],[Direct Construction Cost]]*23%,0)</f>
        <v>460000</v>
      </c>
      <c r="Y119" s="294">
        <f t="shared" si="13"/>
        <v>0.15</v>
      </c>
      <c r="Z119" s="194">
        <f>ROUND((FutureTrunkParks6[[#This Row],[Direct Construction Cost]]+FutureTrunkParks6[[#This Row],[Project Owners Cost (23% Direct Construction Cost)($)]])*FutureTrunkParks6[[#This Row],[Multiplier]]*FutureTrunkParks6[[#This Row],[Construction Contingency Rate %]],0)</f>
        <v>369000</v>
      </c>
      <c r="AA119" s="195">
        <f>ROUND(FutureTrunkParks6[[#This Row],[Direct Construction Cost]]+FutureTrunkParks6[[#This Row],[Project Owners Cost (23% Direct Construction Cost)($)]]+FutureTrunkParks6[[#This Row],[Construction Contingency Cost ($)]],0)</f>
        <v>2829000</v>
      </c>
      <c r="AB119" s="219">
        <v>2029</v>
      </c>
      <c r="AC119" s="196">
        <f t="shared" si="14"/>
        <v>2.0111853187589457E-2</v>
      </c>
      <c r="AD119" s="196">
        <f t="shared" si="15"/>
        <v>1.8204777291069174E-2</v>
      </c>
      <c r="AE119" s="274">
        <f>VLOOKUP(FutureTrunkParks6[[#This Row],[Service Catchment]],'Catchment Demand - Parks'!$C$8:$M$11,11)</f>
        <v>0.23553359173481525</v>
      </c>
      <c r="AF11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2.9269644765940357E-2</v>
      </c>
      <c r="AG119" s="274">
        <f>IF(AND(FutureTrunkParks6[[#This Row],[Spare Capacity (%)]]&gt;30%,FutureTrunkParks6[[#This Row],[Share of the total Cost with the same year of provision %]]&gt;20%),1-FutureTrunkParks6[[#This Row],[Spare Capacity (%)]],1)</f>
        <v>1</v>
      </c>
      <c r="AH119" s="274">
        <f>IF(FutureTrunkParks6[[#This Row],[Terminal Value Analysis]]&lt;0,0,FutureTrunkParks6[[#This Row],[Terminal Value Analysis]])</f>
        <v>1</v>
      </c>
      <c r="AI119" s="198">
        <f t="shared" si="16"/>
        <v>2829000</v>
      </c>
      <c r="AJ119" s="200">
        <f t="shared" si="17"/>
        <v>3268240</v>
      </c>
      <c r="AK119" s="202">
        <f t="shared" si="18"/>
        <v>2064516</v>
      </c>
      <c r="AL119" s="276">
        <f>ROUND(FutureTrunkParks6[[#This Row],[Net Present Value of Establishment Cost]]*FutureTrunkParks6[[#This Row],[Terminal Value Adjustment (%)]],0)</f>
        <v>2064516</v>
      </c>
      <c r="AM119" s="271" t="str" cm="1">
        <f t="array" ref="AM119">_xlfn.IFS(FutureTrunkParks6[[#This Row],[Hierarchy/Name]]&lt;&gt;"Local","y",AM$12=FutureTrunkParks6[[#This Row],[Service Catchment]], "y", FutureTrunkParks6[[#This Row],[Hierarchy/Name]]="Local", "")</f>
        <v>y</v>
      </c>
      <c r="AN119" s="271" t="str" cm="1">
        <f t="array" ref="AN119">_xlfn.IFS(FutureTrunkParks6[[#This Row],[Hierarchy/Name]]&lt;&gt;"Local","y",AN$12=FutureTrunkParks6[[#This Row],[Service Catchment]], "y", FutureTrunkParks6[[#This Row],[Hierarchy/Name]]="Local", "")</f>
        <v>y</v>
      </c>
      <c r="AO119" s="271" t="str" cm="1">
        <f t="array" ref="AO119">_xlfn.IFS(FutureTrunkParks6[[#This Row],[Hierarchy/Name]]&lt;&gt;"Local","y",AO$12=FutureTrunkParks6[[#This Row],[Service Catchment]], "y", FutureTrunkParks6[[#This Row],[Hierarchy/Name]]="Local", "")</f>
        <v>y</v>
      </c>
      <c r="AP119" s="271" t="str" cm="1">
        <f t="array" ref="AP119">_xlfn.IFS(FutureTrunkParks6[[#This Row],[Hierarchy/Name]]&lt;&gt;"Local","y",AP$12=FutureTrunkParks6[[#This Row],[Service Catchment]], "y", FutureTrunkParks6[[#This Row],[Hierarchy/Name]]="Local", "")</f>
        <v>y</v>
      </c>
      <c r="AQ119" s="64"/>
      <c r="AR119" s="93">
        <f>IF(FutureTrunkParks6[[#This Row],[Hierarchy/Name]]&lt;&gt;"Local",0.25,IF(AM119="y",1,""))</f>
        <v>0.25</v>
      </c>
      <c r="AS119" s="93">
        <f>IF(FutureTrunkParks6[[#This Row],[Hierarchy/Name]]&lt;&gt;"Local",0.25,IF(AN119="y",1,""))</f>
        <v>0.25</v>
      </c>
      <c r="AT119" s="93">
        <f>IF(FutureTrunkParks6[[#This Row],[Hierarchy/Name]]&lt;&gt;"Local",0.25,IF(AO119="y",1,""))</f>
        <v>0.25</v>
      </c>
      <c r="AU119" s="93">
        <f>IF(FutureTrunkParks6[[#This Row],[Hierarchy/Name]]&lt;&gt;"Local",0.25,IF(AP119="y",1,""))</f>
        <v>0.25</v>
      </c>
      <c r="AV119" s="95">
        <f t="shared" si="19"/>
        <v>1</v>
      </c>
      <c r="AW119" s="64"/>
      <c r="AX119" s="268">
        <f t="shared" si="20"/>
        <v>516129</v>
      </c>
      <c r="AY119" s="264">
        <f t="shared" si="21"/>
        <v>516129</v>
      </c>
      <c r="AZ119" s="264">
        <f t="shared" si="22"/>
        <v>516129</v>
      </c>
      <c r="BA119" s="269">
        <f t="shared" si="23"/>
        <v>516129</v>
      </c>
      <c r="BB119" s="253">
        <f t="shared" si="24"/>
        <v>2064516</v>
      </c>
    </row>
    <row r="120" spans="1:54">
      <c r="A120" s="50"/>
      <c r="B120" s="210" t="s">
        <v>4890</v>
      </c>
      <c r="C120" s="211" t="s">
        <v>5046</v>
      </c>
      <c r="D120" s="211" t="s">
        <v>106</v>
      </c>
      <c r="E120" s="211" t="s">
        <v>107</v>
      </c>
      <c r="F120" s="211" t="s">
        <v>4951</v>
      </c>
      <c r="G120" s="186" t="str" cm="1">
        <f t="array" ref="G120">_xlfn.IFS(MID(C120,5,1)="U",MID(C120,5,2),LEN(C120)&gt;10,MID(C120,5,3)&amp;"-"&amp;LEFT(D120,1),LEN(C120)&lt;=10,MID(C120,5,2)&amp;"-"&amp;LEFT(D120,1))</f>
        <v>U2</v>
      </c>
      <c r="H120" s="187">
        <f>IFERROR(INDEX(LGIP1b_Park_UnitRates[],MATCH(G120,LGIP1b_Park_UnitRates[LGIP Code],0),3),"")</f>
        <v>0</v>
      </c>
      <c r="I120" s="295">
        <f>IFERROR(MIN(J120/H120,INDEX(LGIP1b_Park_UnitRates[],MATCH(FutureTrunkParks6[[#This Row],[LGIP Code (*)]], LGIP1b_Park_UnitRates[LGIP Code], 0),4)),1)</f>
        <v>1</v>
      </c>
      <c r="J120" s="215">
        <v>19000</v>
      </c>
      <c r="K120" s="85">
        <f t="shared" si="25"/>
        <v>0</v>
      </c>
      <c r="L120" s="216">
        <v>0</v>
      </c>
      <c r="M120" s="221" t="str">
        <f>_xlfn.XLOOKUP(FutureTrunkParks6[[#This Row],[LGIP Code (*)]],LGIP1b_Parks_UnitRates_Summary[LGIP Code],LGIP1b_Parks_UnitRates_Summary[Stages],,0)</f>
        <v>U</v>
      </c>
      <c r="N120" s="221" t="str">
        <f>_xlfn.XLOOKUP(FutureTrunkParks6[[#This Row],[LGIP Code (*)]],LGIP1b_Parks_UnitRates_Summary[LGIP Code],LGIP1b_Parks_UnitRates_Summary[Costing Code],,0)</f>
        <v>U2-U</v>
      </c>
      <c r="O120" s="221">
        <f>_xlfn.XLOOKUP(FutureTrunkParks6[[#This Row],[Costing Code]],LGIP1b_Parks_UnitRates_Summary[Costing Code],LGIP1b_Parks_UnitRates_Summary[Scaled component],,0)</f>
        <v>0</v>
      </c>
      <c r="P120" s="221">
        <f>FutureTrunkParks6[[#This Row],[Unit Rate (Scale)]]*FutureTrunkParks6[[#This Row],[Scaling factor (*)]]</f>
        <v>0</v>
      </c>
      <c r="Q120" s="221">
        <f>_xlfn.XLOOKUP(FutureTrunkParks6[[#This Row],[Costing Code]],LGIP1b_Parks_UnitRates_Summary[Costing Code],LGIP1b_Parks_UnitRates_Summary[Not scaled component],,0)</f>
        <v>0</v>
      </c>
      <c r="R120" s="223">
        <f>_xlfn.XLOOKUP(FutureTrunkParks6[[#This Row],[Costing Code]],LGIP1b_Parks_UnitRates_Summary[Costing Code],LGIP1b_Parks_UnitRates_Summary[Preliminary Scale],,0)</f>
        <v>0</v>
      </c>
      <c r="S120" s="221">
        <f>((FutureTrunkParks6[[#This Row],[Costs with Scaling Factor Applied]]+FutureTrunkParks6[[#This Row],[Unit Rate (No Scale)]])*FutureTrunkParks6[[#This Row],[Preliminary Scale %]])</f>
        <v>0</v>
      </c>
      <c r="T120" s="221">
        <f>_xlfn.XLOOKUP(FutureTrunkParks6[[#This Row],[Costing Code]],LGIP1b_Parks_UnitRates_Summary[Costing Code],LGIP1b_Parks_UnitRates_Summary[Preliminary No Scale],,0)</f>
        <v>0</v>
      </c>
      <c r="U12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120" s="211">
        <v>2021</v>
      </c>
      <c r="W120" s="211">
        <v>1</v>
      </c>
      <c r="X120" s="221">
        <f>ROUND(FutureTrunkParks6[[#This Row],[Direct Construction Cost]]*23%,0)</f>
        <v>345000</v>
      </c>
      <c r="Y120" s="294">
        <f t="shared" si="13"/>
        <v>0.15</v>
      </c>
      <c r="Z120" s="194">
        <f>ROUND((FutureTrunkParks6[[#This Row],[Direct Construction Cost]]+FutureTrunkParks6[[#This Row],[Project Owners Cost (23% Direct Construction Cost)($)]])*FutureTrunkParks6[[#This Row],[Multiplier]]*FutureTrunkParks6[[#This Row],[Construction Contingency Rate %]],0)</f>
        <v>276750</v>
      </c>
      <c r="AA120" s="195">
        <f>ROUND(FutureTrunkParks6[[#This Row],[Direct Construction Cost]]+FutureTrunkParks6[[#This Row],[Project Owners Cost (23% Direct Construction Cost)($)]]+FutureTrunkParks6[[#This Row],[Construction Contingency Cost ($)]],0)</f>
        <v>2121750</v>
      </c>
      <c r="AB120" s="219">
        <v>2029</v>
      </c>
      <c r="AC120" s="196">
        <f t="shared" si="14"/>
        <v>2.0111853187589457E-2</v>
      </c>
      <c r="AD120" s="196">
        <f t="shared" si="15"/>
        <v>1.8204777291069174E-2</v>
      </c>
      <c r="AE120" s="274">
        <f>VLOOKUP(FutureTrunkParks6[[#This Row],[Service Catchment]],'Catchment Demand - Parks'!$C$8:$M$11,11)</f>
        <v>0.23553359173481525</v>
      </c>
      <c r="AF12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2.1952233574455266E-2</v>
      </c>
      <c r="AG120" s="274">
        <f>IF(AND(FutureTrunkParks6[[#This Row],[Spare Capacity (%)]]&gt;30%,FutureTrunkParks6[[#This Row],[Share of the total Cost with the same year of provision %]]&gt;20%),1-FutureTrunkParks6[[#This Row],[Spare Capacity (%)]],1)</f>
        <v>1</v>
      </c>
      <c r="AH120" s="274">
        <f>IF(FutureTrunkParks6[[#This Row],[Terminal Value Analysis]]&lt;0,0,FutureTrunkParks6[[#This Row],[Terminal Value Analysis]])</f>
        <v>1</v>
      </c>
      <c r="AI120" s="198">
        <f t="shared" si="16"/>
        <v>2121750</v>
      </c>
      <c r="AJ120" s="200">
        <f t="shared" si="17"/>
        <v>2451180</v>
      </c>
      <c r="AK120" s="202">
        <f t="shared" si="18"/>
        <v>1548387</v>
      </c>
      <c r="AL120" s="276">
        <f>ROUND(FutureTrunkParks6[[#This Row],[Net Present Value of Establishment Cost]]*FutureTrunkParks6[[#This Row],[Terminal Value Adjustment (%)]],0)</f>
        <v>1548387</v>
      </c>
      <c r="AM120" s="271" t="str" cm="1">
        <f t="array" ref="AM120">_xlfn.IFS(FutureTrunkParks6[[#This Row],[Hierarchy/Name]]&lt;&gt;"Local","y",AM$12=FutureTrunkParks6[[#This Row],[Service Catchment]], "y", FutureTrunkParks6[[#This Row],[Hierarchy/Name]]="Local", "")</f>
        <v>y</v>
      </c>
      <c r="AN120" s="271" t="str" cm="1">
        <f t="array" ref="AN120">_xlfn.IFS(FutureTrunkParks6[[#This Row],[Hierarchy/Name]]&lt;&gt;"Local","y",AN$12=FutureTrunkParks6[[#This Row],[Service Catchment]], "y", FutureTrunkParks6[[#This Row],[Hierarchy/Name]]="Local", "")</f>
        <v>y</v>
      </c>
      <c r="AO120" s="271" t="str" cm="1">
        <f t="array" ref="AO120">_xlfn.IFS(FutureTrunkParks6[[#This Row],[Hierarchy/Name]]&lt;&gt;"Local","y",AO$12=FutureTrunkParks6[[#This Row],[Service Catchment]], "y", FutureTrunkParks6[[#This Row],[Hierarchy/Name]]="Local", "")</f>
        <v>y</v>
      </c>
      <c r="AP120" s="271" t="str" cm="1">
        <f t="array" ref="AP120">_xlfn.IFS(FutureTrunkParks6[[#This Row],[Hierarchy/Name]]&lt;&gt;"Local","y",AP$12=FutureTrunkParks6[[#This Row],[Service Catchment]], "y", FutureTrunkParks6[[#This Row],[Hierarchy/Name]]="Local", "")</f>
        <v>y</v>
      </c>
      <c r="AQ120" s="64"/>
      <c r="AR120" s="93">
        <f>IF(FutureTrunkParks6[[#This Row],[Hierarchy/Name]]&lt;&gt;"Local",0.25,IF(AM120="y",1,""))</f>
        <v>0.25</v>
      </c>
      <c r="AS120" s="93">
        <f>IF(FutureTrunkParks6[[#This Row],[Hierarchy/Name]]&lt;&gt;"Local",0.25,IF(AN120="y",1,""))</f>
        <v>0.25</v>
      </c>
      <c r="AT120" s="93">
        <f>IF(FutureTrunkParks6[[#This Row],[Hierarchy/Name]]&lt;&gt;"Local",0.25,IF(AO120="y",1,""))</f>
        <v>0.25</v>
      </c>
      <c r="AU120" s="93">
        <f>IF(FutureTrunkParks6[[#This Row],[Hierarchy/Name]]&lt;&gt;"Local",0.25,IF(AP120="y",1,""))</f>
        <v>0.25</v>
      </c>
      <c r="AV120" s="95">
        <f t="shared" si="19"/>
        <v>1</v>
      </c>
      <c r="AW120" s="64"/>
      <c r="AX120" s="268">
        <f t="shared" si="20"/>
        <v>387096.75</v>
      </c>
      <c r="AY120" s="264">
        <f t="shared" si="21"/>
        <v>387096.75</v>
      </c>
      <c r="AZ120" s="264">
        <f t="shared" si="22"/>
        <v>387096.75</v>
      </c>
      <c r="BA120" s="269">
        <f t="shared" si="23"/>
        <v>387096.75</v>
      </c>
      <c r="BB120" s="253">
        <f t="shared" si="24"/>
        <v>1548387</v>
      </c>
    </row>
    <row r="121" spans="1:54">
      <c r="A121" s="50"/>
      <c r="B121" s="210" t="s">
        <v>4940</v>
      </c>
      <c r="C121" s="211" t="s">
        <v>5047</v>
      </c>
      <c r="D121" s="211" t="s">
        <v>106</v>
      </c>
      <c r="E121" s="211" t="s">
        <v>114</v>
      </c>
      <c r="F121" s="211" t="s">
        <v>4862</v>
      </c>
      <c r="G121" s="186" t="str" cm="1">
        <f t="array" ref="G121">_xlfn.IFS(MID(C121,5,1)="U",MID(C121,5,2),LEN(C121)&gt;10,MID(C121,5,3)&amp;"-"&amp;LEFT(D121,1),LEN(C121)&lt;=10,MID(C121,5,2)&amp;"-"&amp;LEFT(D121,1))</f>
        <v>U1</v>
      </c>
      <c r="H121" s="187">
        <f>IFERROR(INDEX(LGIP1b_Park_UnitRates[],MATCH(G121,LGIP1b_Park_UnitRates[LGIP Code],0),3),"")</f>
        <v>0</v>
      </c>
      <c r="I121" s="295">
        <f>IFERROR(MIN(J121/H121,INDEX(LGIP1b_Park_UnitRates[],MATCH(FutureTrunkParks6[[#This Row],[LGIP Code (*)]], LGIP1b_Park_UnitRates[LGIP Code], 0),4)),1)</f>
        <v>1</v>
      </c>
      <c r="J121" s="215">
        <v>29000</v>
      </c>
      <c r="K121" s="85">
        <f t="shared" si="25"/>
        <v>0</v>
      </c>
      <c r="L121" s="216">
        <v>0</v>
      </c>
      <c r="M121" s="221" t="str">
        <f>_xlfn.XLOOKUP(FutureTrunkParks6[[#This Row],[LGIP Code (*)]],LGIP1b_Parks_UnitRates_Summary[LGIP Code],LGIP1b_Parks_UnitRates_Summary[Stages],,0)</f>
        <v>U</v>
      </c>
      <c r="N121" s="221" t="str">
        <f>_xlfn.XLOOKUP(FutureTrunkParks6[[#This Row],[LGIP Code (*)]],LGIP1b_Parks_UnitRates_Summary[LGIP Code],LGIP1b_Parks_UnitRates_Summary[Costing Code],,0)</f>
        <v>U1-U</v>
      </c>
      <c r="O121" s="221">
        <f>_xlfn.XLOOKUP(FutureTrunkParks6[[#This Row],[Costing Code]],LGIP1b_Parks_UnitRates_Summary[Costing Code],LGIP1b_Parks_UnitRates_Summary[Scaled component],,0)</f>
        <v>0</v>
      </c>
      <c r="P121" s="221">
        <f>FutureTrunkParks6[[#This Row],[Unit Rate (Scale)]]*FutureTrunkParks6[[#This Row],[Scaling factor (*)]]</f>
        <v>0</v>
      </c>
      <c r="Q121" s="221">
        <f>_xlfn.XLOOKUP(FutureTrunkParks6[[#This Row],[Costing Code]],LGIP1b_Parks_UnitRates_Summary[Costing Code],LGIP1b_Parks_UnitRates_Summary[Not scaled component],,0)</f>
        <v>0</v>
      </c>
      <c r="R121" s="223">
        <f>_xlfn.XLOOKUP(FutureTrunkParks6[[#This Row],[Costing Code]],LGIP1b_Parks_UnitRates_Summary[Costing Code],LGIP1b_Parks_UnitRates_Summary[Preliminary Scale],,0)</f>
        <v>0</v>
      </c>
      <c r="S121" s="221">
        <f>((FutureTrunkParks6[[#This Row],[Costs with Scaling Factor Applied]]+FutureTrunkParks6[[#This Row],[Unit Rate (No Scale)]])*FutureTrunkParks6[[#This Row],[Preliminary Scale %]])</f>
        <v>0</v>
      </c>
      <c r="T121" s="221">
        <f>_xlfn.XLOOKUP(FutureTrunkParks6[[#This Row],[Costing Code]],LGIP1b_Parks_UnitRates_Summary[Costing Code],LGIP1b_Parks_UnitRates_Summary[Preliminary No Scale],,0)</f>
        <v>0</v>
      </c>
      <c r="U12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21" s="211">
        <v>2021</v>
      </c>
      <c r="W121" s="211">
        <v>1</v>
      </c>
      <c r="X121" s="221">
        <f>ROUND(FutureTrunkParks6[[#This Row],[Direct Construction Cost]]*23%,0)</f>
        <v>460000</v>
      </c>
      <c r="Y121" s="294">
        <f t="shared" si="13"/>
        <v>7.4999999999999997E-2</v>
      </c>
      <c r="Z121" s="194">
        <f>ROUND((FutureTrunkParks6[[#This Row],[Direct Construction Cost]]+FutureTrunkParks6[[#This Row],[Project Owners Cost (23% Direct Construction Cost)($)]])*FutureTrunkParks6[[#This Row],[Multiplier]]*FutureTrunkParks6[[#This Row],[Construction Contingency Rate %]],0)</f>
        <v>184500</v>
      </c>
      <c r="AA121" s="195">
        <f>ROUND(FutureTrunkParks6[[#This Row],[Direct Construction Cost]]+FutureTrunkParks6[[#This Row],[Project Owners Cost (23% Direct Construction Cost)($)]]+FutureTrunkParks6[[#This Row],[Construction Contingency Cost ($)]],0)</f>
        <v>2644500</v>
      </c>
      <c r="AB121" s="219">
        <v>2024</v>
      </c>
      <c r="AC121" s="196">
        <f t="shared" si="14"/>
        <v>2.0111853187589457E-2</v>
      </c>
      <c r="AD121" s="196">
        <f t="shared" si="15"/>
        <v>1.8204777291069174E-2</v>
      </c>
      <c r="AE121" s="274">
        <f>VLOOKUP(FutureTrunkParks6[[#This Row],[Service Catchment]],'Catchment Demand - Parks'!$C$8:$M$11,11)</f>
        <v>0.15359038713546411</v>
      </c>
      <c r="AF12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21" s="274">
        <f>IF(AND(FutureTrunkParks6[[#This Row],[Spare Capacity (%)]]&gt;30%,FutureTrunkParks6[[#This Row],[Share of the total Cost with the same year of provision %]]&gt;20%),1-FutureTrunkParks6[[#This Row],[Spare Capacity (%)]],1)</f>
        <v>1</v>
      </c>
      <c r="AH121" s="274">
        <f>IF(FutureTrunkParks6[[#This Row],[Terminal Value Analysis]]&lt;0,0,FutureTrunkParks6[[#This Row],[Terminal Value Analysis]])</f>
        <v>1</v>
      </c>
      <c r="AI121" s="198">
        <f t="shared" si="16"/>
        <v>2644500</v>
      </c>
      <c r="AJ121" s="200">
        <f t="shared" si="17"/>
        <v>2791573</v>
      </c>
      <c r="AK121" s="202">
        <f t="shared" si="18"/>
        <v>2349839</v>
      </c>
      <c r="AL121" s="276">
        <f>ROUND(FutureTrunkParks6[[#This Row],[Net Present Value of Establishment Cost]]*FutureTrunkParks6[[#This Row],[Terminal Value Adjustment (%)]],0)</f>
        <v>2349839</v>
      </c>
      <c r="AM121" s="271" t="str" cm="1">
        <f t="array" ref="AM121">_xlfn.IFS(FutureTrunkParks6[[#This Row],[Hierarchy/Name]]&lt;&gt;"Local","y",AM$12=FutureTrunkParks6[[#This Row],[Service Catchment]], "y", FutureTrunkParks6[[#This Row],[Hierarchy/Name]]="Local", "")</f>
        <v>y</v>
      </c>
      <c r="AN121" s="271" t="str" cm="1">
        <f t="array" ref="AN121">_xlfn.IFS(FutureTrunkParks6[[#This Row],[Hierarchy/Name]]&lt;&gt;"Local","y",AN$12=FutureTrunkParks6[[#This Row],[Service Catchment]], "y", FutureTrunkParks6[[#This Row],[Hierarchy/Name]]="Local", "")</f>
        <v>y</v>
      </c>
      <c r="AO121" s="271" t="str" cm="1">
        <f t="array" ref="AO121">_xlfn.IFS(FutureTrunkParks6[[#This Row],[Hierarchy/Name]]&lt;&gt;"Local","y",AO$12=FutureTrunkParks6[[#This Row],[Service Catchment]], "y", FutureTrunkParks6[[#This Row],[Hierarchy/Name]]="Local", "")</f>
        <v>y</v>
      </c>
      <c r="AP121" s="271" t="str" cm="1">
        <f t="array" ref="AP121">_xlfn.IFS(FutureTrunkParks6[[#This Row],[Hierarchy/Name]]&lt;&gt;"Local","y",AP$12=FutureTrunkParks6[[#This Row],[Service Catchment]], "y", FutureTrunkParks6[[#This Row],[Hierarchy/Name]]="Local", "")</f>
        <v>y</v>
      </c>
      <c r="AQ121" s="64"/>
      <c r="AR121" s="93">
        <f>IF(FutureTrunkParks6[[#This Row],[Hierarchy/Name]]&lt;&gt;"Local",0.25,IF(AM121="y",1,""))</f>
        <v>0.25</v>
      </c>
      <c r="AS121" s="93">
        <f>IF(FutureTrunkParks6[[#This Row],[Hierarchy/Name]]&lt;&gt;"Local",0.25,IF(AN121="y",1,""))</f>
        <v>0.25</v>
      </c>
      <c r="AT121" s="93">
        <f>IF(FutureTrunkParks6[[#This Row],[Hierarchy/Name]]&lt;&gt;"Local",0.25,IF(AO121="y",1,""))</f>
        <v>0.25</v>
      </c>
      <c r="AU121" s="93">
        <f>IF(FutureTrunkParks6[[#This Row],[Hierarchy/Name]]&lt;&gt;"Local",0.25,IF(AP121="y",1,""))</f>
        <v>0.25</v>
      </c>
      <c r="AV121" s="95">
        <f t="shared" si="19"/>
        <v>1</v>
      </c>
      <c r="AW121" s="64"/>
      <c r="AX121" s="268">
        <f t="shared" si="20"/>
        <v>587459.75</v>
      </c>
      <c r="AY121" s="264">
        <f t="shared" si="21"/>
        <v>587459.75</v>
      </c>
      <c r="AZ121" s="264">
        <f t="shared" si="22"/>
        <v>587459.75</v>
      </c>
      <c r="BA121" s="269">
        <f t="shared" si="23"/>
        <v>587459.75</v>
      </c>
      <c r="BB121" s="253">
        <f t="shared" si="24"/>
        <v>2349839</v>
      </c>
    </row>
    <row r="122" spans="1:54">
      <c r="A122" s="50"/>
      <c r="B122" s="210" t="s">
        <v>4949</v>
      </c>
      <c r="C122" s="211" t="s">
        <v>5048</v>
      </c>
      <c r="D122" s="211" t="s">
        <v>111</v>
      </c>
      <c r="E122" s="211" t="s">
        <v>114</v>
      </c>
      <c r="F122" s="211" t="s">
        <v>4857</v>
      </c>
      <c r="G122" s="186" t="str" cm="1">
        <f t="array" ref="G122">_xlfn.IFS(MID(C122,5,1)="U",MID(C122,5,2),LEN(C122)&gt;10,MID(C122,5,3)&amp;"-"&amp;LEFT(D122,1),LEN(C122)&lt;=10,MID(C122,5,2)&amp;"-"&amp;LEFT(D122,1))</f>
        <v>U3</v>
      </c>
      <c r="H122" s="187">
        <f>IFERROR(INDEX(LGIP1b_Park_UnitRates[],MATCH(G122,LGIP1b_Park_UnitRates[LGIP Code],0),3),"")</f>
        <v>0</v>
      </c>
      <c r="I122" s="295">
        <f>IFERROR(MIN(J122/H122,INDEX(LGIP1b_Park_UnitRates[],MATCH(FutureTrunkParks6[[#This Row],[LGIP Code (*)]], LGIP1b_Park_UnitRates[LGIP Code], 0),4)),1)</f>
        <v>1</v>
      </c>
      <c r="J122" s="215">
        <v>4400</v>
      </c>
      <c r="K122" s="85">
        <f t="shared" si="25"/>
        <v>0</v>
      </c>
      <c r="L122" s="216">
        <v>0</v>
      </c>
      <c r="M122" s="221" t="str">
        <f>_xlfn.XLOOKUP(FutureTrunkParks6[[#This Row],[LGIP Code (*)]],LGIP1b_Parks_UnitRates_Summary[LGIP Code],LGIP1b_Parks_UnitRates_Summary[Stages],,0)</f>
        <v>U</v>
      </c>
      <c r="N122" s="221" t="str">
        <f>_xlfn.XLOOKUP(FutureTrunkParks6[[#This Row],[LGIP Code (*)]],LGIP1b_Parks_UnitRates_Summary[LGIP Code],LGIP1b_Parks_UnitRates_Summary[Costing Code],,0)</f>
        <v>U3-U</v>
      </c>
      <c r="O122" s="221">
        <f>_xlfn.XLOOKUP(FutureTrunkParks6[[#This Row],[Costing Code]],LGIP1b_Parks_UnitRates_Summary[Costing Code],LGIP1b_Parks_UnitRates_Summary[Scaled component],,0)</f>
        <v>0</v>
      </c>
      <c r="P122" s="221">
        <f>FutureTrunkParks6[[#This Row],[Unit Rate (Scale)]]*FutureTrunkParks6[[#This Row],[Scaling factor (*)]]</f>
        <v>0</v>
      </c>
      <c r="Q122" s="221">
        <f>_xlfn.XLOOKUP(FutureTrunkParks6[[#This Row],[Costing Code]],LGIP1b_Parks_UnitRates_Summary[Costing Code],LGIP1b_Parks_UnitRates_Summary[Not scaled component],,0)</f>
        <v>0</v>
      </c>
      <c r="R122" s="223">
        <f>_xlfn.XLOOKUP(FutureTrunkParks6[[#This Row],[Costing Code]],LGIP1b_Parks_UnitRates_Summary[Costing Code],LGIP1b_Parks_UnitRates_Summary[Preliminary Scale],,0)</f>
        <v>0</v>
      </c>
      <c r="S122" s="221">
        <f>((FutureTrunkParks6[[#This Row],[Costs with Scaling Factor Applied]]+FutureTrunkParks6[[#This Row],[Unit Rate (No Scale)]])*FutureTrunkParks6[[#This Row],[Preliminary Scale %]])</f>
        <v>0</v>
      </c>
      <c r="T122" s="221">
        <f>_xlfn.XLOOKUP(FutureTrunkParks6[[#This Row],[Costing Code]],LGIP1b_Parks_UnitRates_Summary[Costing Code],LGIP1b_Parks_UnitRates_Summary[Preliminary No Scale],,0)</f>
        <v>0</v>
      </c>
      <c r="U12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22" s="211">
        <v>2021</v>
      </c>
      <c r="W122" s="211">
        <v>1</v>
      </c>
      <c r="X122" s="221">
        <f>ROUND(FutureTrunkParks6[[#This Row],[Direct Construction Cost]]*23%,0)</f>
        <v>230000</v>
      </c>
      <c r="Y122" s="294">
        <f t="shared" si="13"/>
        <v>0.2</v>
      </c>
      <c r="Z122" s="194">
        <f>ROUND((FutureTrunkParks6[[#This Row],[Direct Construction Cost]]+FutureTrunkParks6[[#This Row],[Project Owners Cost (23% Direct Construction Cost)($)]])*FutureTrunkParks6[[#This Row],[Multiplier]]*FutureTrunkParks6[[#This Row],[Construction Contingency Rate %]],0)</f>
        <v>246000</v>
      </c>
      <c r="AA122" s="195">
        <f>ROUND(FutureTrunkParks6[[#This Row],[Direct Construction Cost]]+FutureTrunkParks6[[#This Row],[Project Owners Cost (23% Direct Construction Cost)($)]]+FutureTrunkParks6[[#This Row],[Construction Contingency Cost ($)]],0)</f>
        <v>1476000</v>
      </c>
      <c r="AB122" s="219">
        <v>2034</v>
      </c>
      <c r="AC122" s="196">
        <f t="shared" si="14"/>
        <v>2.0111853187589457E-2</v>
      </c>
      <c r="AD122" s="196">
        <f t="shared" si="15"/>
        <v>1.8204777291069174E-2</v>
      </c>
      <c r="AE122" s="274">
        <f>VLOOKUP(FutureTrunkParks6[[#This Row],[Service Catchment]],'Catchment Demand - Parks'!$C$8:$M$11,11)</f>
        <v>0.15359038713546411</v>
      </c>
      <c r="AF12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122" s="274">
        <f>IF(AND(FutureTrunkParks6[[#This Row],[Spare Capacity (%)]]&gt;30%,FutureTrunkParks6[[#This Row],[Share of the total Cost with the same year of provision %]]&gt;20%),1-FutureTrunkParks6[[#This Row],[Spare Capacity (%)]],1)</f>
        <v>1</v>
      </c>
      <c r="AH122" s="274">
        <f>IF(FutureTrunkParks6[[#This Row],[Terminal Value Analysis]]&lt;0,0,FutureTrunkParks6[[#This Row],[Terminal Value Analysis]])</f>
        <v>1</v>
      </c>
      <c r="AI122" s="198">
        <f t="shared" si="16"/>
        <v>1476000</v>
      </c>
      <c r="AJ122" s="200">
        <f t="shared" si="17"/>
        <v>1866135</v>
      </c>
      <c r="AK122" s="202">
        <f t="shared" si="18"/>
        <v>884632</v>
      </c>
      <c r="AL122" s="276">
        <f>ROUND(FutureTrunkParks6[[#This Row],[Net Present Value of Establishment Cost]]*FutureTrunkParks6[[#This Row],[Terminal Value Adjustment (%)]],0)</f>
        <v>884632</v>
      </c>
      <c r="AM122" s="271" t="str" cm="1">
        <f t="array" ref="AM122">_xlfn.IFS(FutureTrunkParks6[[#This Row],[Hierarchy/Name]]&lt;&gt;"Local","y",AM$12=FutureTrunkParks6[[#This Row],[Service Catchment]], "y", FutureTrunkParks6[[#This Row],[Hierarchy/Name]]="Local", "")</f>
        <v/>
      </c>
      <c r="AN122" s="271" t="str" cm="1">
        <f t="array" ref="AN122">_xlfn.IFS(FutureTrunkParks6[[#This Row],[Hierarchy/Name]]&lt;&gt;"Local","y",AN$12=FutureTrunkParks6[[#This Row],[Service Catchment]], "y", FutureTrunkParks6[[#This Row],[Hierarchy/Name]]="Local", "")</f>
        <v/>
      </c>
      <c r="AO122" s="271" t="str" cm="1">
        <f t="array" ref="AO122">_xlfn.IFS(FutureTrunkParks6[[#This Row],[Hierarchy/Name]]&lt;&gt;"Local","y",AO$12=FutureTrunkParks6[[#This Row],[Service Catchment]], "y", FutureTrunkParks6[[#This Row],[Hierarchy/Name]]="Local", "")</f>
        <v/>
      </c>
      <c r="AP122" s="271" t="str" cm="1">
        <f t="array" ref="AP122">_xlfn.IFS(FutureTrunkParks6[[#This Row],[Hierarchy/Name]]&lt;&gt;"Local","y",AP$12=FutureTrunkParks6[[#This Row],[Service Catchment]], "y", FutureTrunkParks6[[#This Row],[Hierarchy/Name]]="Local", "")</f>
        <v>y</v>
      </c>
      <c r="AQ122" s="64"/>
      <c r="AR122" s="93" t="str">
        <f>IF(FutureTrunkParks6[[#This Row],[Hierarchy/Name]]&lt;&gt;"Local",0.25,IF(AM122="y",1,""))</f>
        <v/>
      </c>
      <c r="AS122" s="93" t="str">
        <f>IF(FutureTrunkParks6[[#This Row],[Hierarchy/Name]]&lt;&gt;"Local",0.25,IF(AN122="y",1,""))</f>
        <v/>
      </c>
      <c r="AT122" s="93" t="str">
        <f>IF(FutureTrunkParks6[[#This Row],[Hierarchy/Name]]&lt;&gt;"Local",0.25,IF(AO122="y",1,""))</f>
        <v/>
      </c>
      <c r="AU122" s="93">
        <f>IF(FutureTrunkParks6[[#This Row],[Hierarchy/Name]]&lt;&gt;"Local",0.25,IF(AP122="y",1,""))</f>
        <v>1</v>
      </c>
      <c r="AV122" s="95">
        <f t="shared" si="19"/>
        <v>1</v>
      </c>
      <c r="AW122" s="64"/>
      <c r="AX122" s="268" t="str">
        <f t="shared" si="20"/>
        <v/>
      </c>
      <c r="AY122" s="264" t="str">
        <f t="shared" si="21"/>
        <v/>
      </c>
      <c r="AZ122" s="264" t="str">
        <f t="shared" si="22"/>
        <v/>
      </c>
      <c r="BA122" s="269">
        <f t="shared" si="23"/>
        <v>884632</v>
      </c>
      <c r="BB122" s="253">
        <f t="shared" si="24"/>
        <v>884632</v>
      </c>
    </row>
    <row r="123" spans="1:54">
      <c r="A123" s="50"/>
      <c r="B123" s="210" t="s">
        <v>5049</v>
      </c>
      <c r="C123" s="211" t="s">
        <v>5050</v>
      </c>
      <c r="D123" s="211" t="s">
        <v>111</v>
      </c>
      <c r="E123" s="211" t="s">
        <v>114</v>
      </c>
      <c r="F123" s="211" t="s">
        <v>4857</v>
      </c>
      <c r="G123" s="186" t="str" cm="1">
        <f t="array" ref="G123">_xlfn.IFS(MID(C123,5,1)="U",MID(C123,5,2),LEN(C123)&gt;10,MID(C123,5,3)&amp;"-"&amp;LEFT(D123,1),LEN(C123)&lt;=10,MID(C123,5,2)&amp;"-"&amp;LEFT(D123,1))</f>
        <v>U3</v>
      </c>
      <c r="H123" s="187">
        <f>IFERROR(INDEX(LGIP1b_Park_UnitRates[],MATCH(G123,LGIP1b_Park_UnitRates[LGIP Code],0),3),"")</f>
        <v>0</v>
      </c>
      <c r="I123" s="295">
        <f>IFERROR(MIN(J123/H123,INDEX(LGIP1b_Park_UnitRates[],MATCH(FutureTrunkParks6[[#This Row],[LGIP Code (*)]], LGIP1b_Park_UnitRates[LGIP Code], 0),4)),1)</f>
        <v>1</v>
      </c>
      <c r="J123" s="215">
        <v>8000</v>
      </c>
      <c r="K123" s="85">
        <f t="shared" si="25"/>
        <v>0</v>
      </c>
      <c r="L123" s="216">
        <v>0</v>
      </c>
      <c r="M123" s="221" t="str">
        <f>_xlfn.XLOOKUP(FutureTrunkParks6[[#This Row],[LGIP Code (*)]],LGIP1b_Parks_UnitRates_Summary[LGIP Code],LGIP1b_Parks_UnitRates_Summary[Stages],,0)</f>
        <v>U</v>
      </c>
      <c r="N123" s="221" t="str">
        <f>_xlfn.XLOOKUP(FutureTrunkParks6[[#This Row],[LGIP Code (*)]],LGIP1b_Parks_UnitRates_Summary[LGIP Code],LGIP1b_Parks_UnitRates_Summary[Costing Code],,0)</f>
        <v>U3-U</v>
      </c>
      <c r="O123" s="221">
        <f>_xlfn.XLOOKUP(FutureTrunkParks6[[#This Row],[Costing Code]],LGIP1b_Parks_UnitRates_Summary[Costing Code],LGIP1b_Parks_UnitRates_Summary[Scaled component],,0)</f>
        <v>0</v>
      </c>
      <c r="P123" s="221">
        <f>FutureTrunkParks6[[#This Row],[Unit Rate (Scale)]]*FutureTrunkParks6[[#This Row],[Scaling factor (*)]]</f>
        <v>0</v>
      </c>
      <c r="Q123" s="221">
        <f>_xlfn.XLOOKUP(FutureTrunkParks6[[#This Row],[Costing Code]],LGIP1b_Parks_UnitRates_Summary[Costing Code],LGIP1b_Parks_UnitRates_Summary[Not scaled component],,0)</f>
        <v>0</v>
      </c>
      <c r="R123" s="223">
        <f>_xlfn.XLOOKUP(FutureTrunkParks6[[#This Row],[Costing Code]],LGIP1b_Parks_UnitRates_Summary[Costing Code],LGIP1b_Parks_UnitRates_Summary[Preliminary Scale],,0)</f>
        <v>0</v>
      </c>
      <c r="S123" s="221">
        <f>((FutureTrunkParks6[[#This Row],[Costs with Scaling Factor Applied]]+FutureTrunkParks6[[#This Row],[Unit Rate (No Scale)]])*FutureTrunkParks6[[#This Row],[Preliminary Scale %]])</f>
        <v>0</v>
      </c>
      <c r="T123" s="221">
        <f>_xlfn.XLOOKUP(FutureTrunkParks6[[#This Row],[Costing Code]],LGIP1b_Parks_UnitRates_Summary[Costing Code],LGIP1b_Parks_UnitRates_Summary[Preliminary No Scale],,0)</f>
        <v>0</v>
      </c>
      <c r="U12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23" s="211">
        <v>2021</v>
      </c>
      <c r="W123" s="211">
        <v>1</v>
      </c>
      <c r="X123" s="221">
        <f>ROUND(FutureTrunkParks6[[#This Row],[Direct Construction Cost]]*23%,0)</f>
        <v>230000</v>
      </c>
      <c r="Y123" s="294">
        <f t="shared" si="13"/>
        <v>0.15</v>
      </c>
      <c r="Z123" s="194">
        <f>ROUND((FutureTrunkParks6[[#This Row],[Direct Construction Cost]]+FutureTrunkParks6[[#This Row],[Project Owners Cost (23% Direct Construction Cost)($)]])*FutureTrunkParks6[[#This Row],[Multiplier]]*FutureTrunkParks6[[#This Row],[Construction Contingency Rate %]],0)</f>
        <v>184500</v>
      </c>
      <c r="AA123" s="195">
        <f>ROUND(FutureTrunkParks6[[#This Row],[Direct Construction Cost]]+FutureTrunkParks6[[#This Row],[Project Owners Cost (23% Direct Construction Cost)($)]]+FutureTrunkParks6[[#This Row],[Construction Contingency Cost ($)]],0)</f>
        <v>1414500</v>
      </c>
      <c r="AB123" s="219">
        <v>2029</v>
      </c>
      <c r="AC123" s="196">
        <f t="shared" si="14"/>
        <v>2.0111853187589457E-2</v>
      </c>
      <c r="AD123" s="196">
        <f t="shared" si="15"/>
        <v>1.8204777291069174E-2</v>
      </c>
      <c r="AE123" s="274">
        <f>VLOOKUP(FutureTrunkParks6[[#This Row],[Service Catchment]],'Catchment Demand - Parks'!$C$8:$M$11,11)</f>
        <v>0.15359038713546411</v>
      </c>
      <c r="AF12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1.4435266209525751E-2</v>
      </c>
      <c r="AG123" s="274">
        <f>IF(AND(FutureTrunkParks6[[#This Row],[Spare Capacity (%)]]&gt;30%,FutureTrunkParks6[[#This Row],[Share of the total Cost with the same year of provision %]]&gt;20%),1-FutureTrunkParks6[[#This Row],[Spare Capacity (%)]],1)</f>
        <v>1</v>
      </c>
      <c r="AH123" s="274">
        <f>IF(FutureTrunkParks6[[#This Row],[Terminal Value Analysis]]&lt;0,0,FutureTrunkParks6[[#This Row],[Terminal Value Analysis]])</f>
        <v>1</v>
      </c>
      <c r="AI123" s="198">
        <f t="shared" si="16"/>
        <v>1414500</v>
      </c>
      <c r="AJ123" s="200">
        <f t="shared" si="17"/>
        <v>1634120</v>
      </c>
      <c r="AK123" s="202">
        <f t="shared" si="18"/>
        <v>1032258</v>
      </c>
      <c r="AL123" s="276">
        <f>ROUND(FutureTrunkParks6[[#This Row],[Net Present Value of Establishment Cost]]*FutureTrunkParks6[[#This Row],[Terminal Value Adjustment (%)]],0)</f>
        <v>1032258</v>
      </c>
      <c r="AM123" s="271" t="str" cm="1">
        <f t="array" ref="AM123">_xlfn.IFS(FutureTrunkParks6[[#This Row],[Hierarchy/Name]]&lt;&gt;"Local","y",AM$12=FutureTrunkParks6[[#This Row],[Service Catchment]], "y", FutureTrunkParks6[[#This Row],[Hierarchy/Name]]="Local", "")</f>
        <v/>
      </c>
      <c r="AN123" s="271" t="str" cm="1">
        <f t="array" ref="AN123">_xlfn.IFS(FutureTrunkParks6[[#This Row],[Hierarchy/Name]]&lt;&gt;"Local","y",AN$12=FutureTrunkParks6[[#This Row],[Service Catchment]], "y", FutureTrunkParks6[[#This Row],[Hierarchy/Name]]="Local", "")</f>
        <v/>
      </c>
      <c r="AO123" s="271" t="str" cm="1">
        <f t="array" ref="AO123">_xlfn.IFS(FutureTrunkParks6[[#This Row],[Hierarchy/Name]]&lt;&gt;"Local","y",AO$12=FutureTrunkParks6[[#This Row],[Service Catchment]], "y", FutureTrunkParks6[[#This Row],[Hierarchy/Name]]="Local", "")</f>
        <v/>
      </c>
      <c r="AP123" s="271" t="str" cm="1">
        <f t="array" ref="AP123">_xlfn.IFS(FutureTrunkParks6[[#This Row],[Hierarchy/Name]]&lt;&gt;"Local","y",AP$12=FutureTrunkParks6[[#This Row],[Service Catchment]], "y", FutureTrunkParks6[[#This Row],[Hierarchy/Name]]="Local", "")</f>
        <v>y</v>
      </c>
      <c r="AQ123" s="64"/>
      <c r="AR123" s="93" t="str">
        <f>IF(FutureTrunkParks6[[#This Row],[Hierarchy/Name]]&lt;&gt;"Local",0.25,IF(AM123="y",1,""))</f>
        <v/>
      </c>
      <c r="AS123" s="93" t="str">
        <f>IF(FutureTrunkParks6[[#This Row],[Hierarchy/Name]]&lt;&gt;"Local",0.25,IF(AN123="y",1,""))</f>
        <v/>
      </c>
      <c r="AT123" s="93" t="str">
        <f>IF(FutureTrunkParks6[[#This Row],[Hierarchy/Name]]&lt;&gt;"Local",0.25,IF(AO123="y",1,""))</f>
        <v/>
      </c>
      <c r="AU123" s="93">
        <f>IF(FutureTrunkParks6[[#This Row],[Hierarchy/Name]]&lt;&gt;"Local",0.25,IF(AP123="y",1,""))</f>
        <v>1</v>
      </c>
      <c r="AV123" s="95">
        <f t="shared" si="19"/>
        <v>1</v>
      </c>
      <c r="AW123" s="64"/>
      <c r="AX123" s="268" t="str">
        <f t="shared" si="20"/>
        <v/>
      </c>
      <c r="AY123" s="264" t="str">
        <f t="shared" si="21"/>
        <v/>
      </c>
      <c r="AZ123" s="264" t="str">
        <f t="shared" si="22"/>
        <v/>
      </c>
      <c r="BA123" s="269">
        <f t="shared" si="23"/>
        <v>1032258</v>
      </c>
      <c r="BB123" s="253">
        <f t="shared" si="24"/>
        <v>1032258</v>
      </c>
    </row>
    <row r="124" spans="1:54">
      <c r="A124" s="50"/>
      <c r="B124" s="210" t="s">
        <v>5022</v>
      </c>
      <c r="C124" s="211" t="s">
        <v>5051</v>
      </c>
      <c r="D124" s="211" t="s">
        <v>106</v>
      </c>
      <c r="E124" s="211" t="s">
        <v>114</v>
      </c>
      <c r="F124" s="211" t="s">
        <v>4878</v>
      </c>
      <c r="G124" s="186" t="str" cm="1">
        <f t="array" ref="G124">_xlfn.IFS(MID(C124,5,1)="U",MID(C124,5,2),LEN(C124)&gt;10,MID(C124,5,3)&amp;"-"&amp;LEFT(D124,1),LEN(C124)&lt;=10,MID(C124,5,2)&amp;"-"&amp;LEFT(D124,1))</f>
        <v>U3</v>
      </c>
      <c r="H124" s="187">
        <f>IFERROR(INDEX(LGIP1b_Park_UnitRates[],MATCH(G124,LGIP1b_Park_UnitRates[LGIP Code],0),3),"")</f>
        <v>0</v>
      </c>
      <c r="I124" s="295">
        <f>IFERROR(MIN(J124/H124,INDEX(LGIP1b_Park_UnitRates[],MATCH(FutureTrunkParks6[[#This Row],[LGIP Code (*)]], LGIP1b_Park_UnitRates[LGIP Code], 0),4)),1)</f>
        <v>1</v>
      </c>
      <c r="J124" s="215">
        <v>14000</v>
      </c>
      <c r="K124" s="85">
        <f t="shared" si="25"/>
        <v>0</v>
      </c>
      <c r="L124" s="216">
        <v>0</v>
      </c>
      <c r="M124" s="221" t="str">
        <f>_xlfn.XLOOKUP(FutureTrunkParks6[[#This Row],[LGIP Code (*)]],LGIP1b_Parks_UnitRates_Summary[LGIP Code],LGIP1b_Parks_UnitRates_Summary[Stages],,0)</f>
        <v>U</v>
      </c>
      <c r="N124" s="221" t="str">
        <f>_xlfn.XLOOKUP(FutureTrunkParks6[[#This Row],[LGIP Code (*)]],LGIP1b_Parks_UnitRates_Summary[LGIP Code],LGIP1b_Parks_UnitRates_Summary[Costing Code],,0)</f>
        <v>U3-U</v>
      </c>
      <c r="O124" s="221">
        <f>_xlfn.XLOOKUP(FutureTrunkParks6[[#This Row],[Costing Code]],LGIP1b_Parks_UnitRates_Summary[Costing Code],LGIP1b_Parks_UnitRates_Summary[Scaled component],,0)</f>
        <v>0</v>
      </c>
      <c r="P124" s="221">
        <f>FutureTrunkParks6[[#This Row],[Unit Rate (Scale)]]*FutureTrunkParks6[[#This Row],[Scaling factor (*)]]</f>
        <v>0</v>
      </c>
      <c r="Q124" s="221">
        <f>_xlfn.XLOOKUP(FutureTrunkParks6[[#This Row],[Costing Code]],LGIP1b_Parks_UnitRates_Summary[Costing Code],LGIP1b_Parks_UnitRates_Summary[Not scaled component],,0)</f>
        <v>0</v>
      </c>
      <c r="R124" s="223">
        <f>_xlfn.XLOOKUP(FutureTrunkParks6[[#This Row],[Costing Code]],LGIP1b_Parks_UnitRates_Summary[Costing Code],LGIP1b_Parks_UnitRates_Summary[Preliminary Scale],,0)</f>
        <v>0</v>
      </c>
      <c r="S124" s="221">
        <f>((FutureTrunkParks6[[#This Row],[Costs with Scaling Factor Applied]]+FutureTrunkParks6[[#This Row],[Unit Rate (No Scale)]])*FutureTrunkParks6[[#This Row],[Preliminary Scale %]])</f>
        <v>0</v>
      </c>
      <c r="T124" s="221">
        <f>_xlfn.XLOOKUP(FutureTrunkParks6[[#This Row],[Costing Code]],LGIP1b_Parks_UnitRates_Summary[Costing Code],LGIP1b_Parks_UnitRates_Summary[Preliminary No Scale],,0)</f>
        <v>0</v>
      </c>
      <c r="U12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24" s="211">
        <v>2021</v>
      </c>
      <c r="W124" s="211">
        <v>1</v>
      </c>
      <c r="X124" s="221">
        <f>ROUND(FutureTrunkParks6[[#This Row],[Direct Construction Cost]]*23%,0)</f>
        <v>230000</v>
      </c>
      <c r="Y124" s="294">
        <f t="shared" si="13"/>
        <v>0.2</v>
      </c>
      <c r="Z124" s="194">
        <f>ROUND((FutureTrunkParks6[[#This Row],[Direct Construction Cost]]+FutureTrunkParks6[[#This Row],[Project Owners Cost (23% Direct Construction Cost)($)]])*FutureTrunkParks6[[#This Row],[Multiplier]]*FutureTrunkParks6[[#This Row],[Construction Contingency Rate %]],0)</f>
        <v>246000</v>
      </c>
      <c r="AA124" s="195">
        <f>ROUND(FutureTrunkParks6[[#This Row],[Direct Construction Cost]]+FutureTrunkParks6[[#This Row],[Project Owners Cost (23% Direct Construction Cost)($)]]+FutureTrunkParks6[[#This Row],[Construction Contingency Cost ($)]],0)</f>
        <v>1476000</v>
      </c>
      <c r="AB124" s="219">
        <v>2034</v>
      </c>
      <c r="AC124" s="196">
        <f t="shared" si="14"/>
        <v>2.0111853187589457E-2</v>
      </c>
      <c r="AD124" s="196">
        <f t="shared" si="15"/>
        <v>1.8204777291069174E-2</v>
      </c>
      <c r="AE124" s="274">
        <f>VLOOKUP(FutureTrunkParks6[[#This Row],[Service Catchment]],'Catchment Demand - Parks'!$C$8:$M$11,11)</f>
        <v>0.15359038713546411</v>
      </c>
      <c r="AF12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124" s="274">
        <f>IF(AND(FutureTrunkParks6[[#This Row],[Spare Capacity (%)]]&gt;30%,FutureTrunkParks6[[#This Row],[Share of the total Cost with the same year of provision %]]&gt;20%),1-FutureTrunkParks6[[#This Row],[Spare Capacity (%)]],1)</f>
        <v>1</v>
      </c>
      <c r="AH124" s="274">
        <f>IF(FutureTrunkParks6[[#This Row],[Terminal Value Analysis]]&lt;0,0,FutureTrunkParks6[[#This Row],[Terminal Value Analysis]])</f>
        <v>1</v>
      </c>
      <c r="AI124" s="198">
        <f t="shared" si="16"/>
        <v>1476000</v>
      </c>
      <c r="AJ124" s="200">
        <f t="shared" si="17"/>
        <v>1866135</v>
      </c>
      <c r="AK124" s="202">
        <f t="shared" si="18"/>
        <v>884632</v>
      </c>
      <c r="AL124" s="276">
        <f>ROUND(FutureTrunkParks6[[#This Row],[Net Present Value of Establishment Cost]]*FutureTrunkParks6[[#This Row],[Terminal Value Adjustment (%)]],0)</f>
        <v>884632</v>
      </c>
      <c r="AM124" s="271" t="str" cm="1">
        <f t="array" ref="AM124">_xlfn.IFS(FutureTrunkParks6[[#This Row],[Hierarchy/Name]]&lt;&gt;"Local","y",AM$12=FutureTrunkParks6[[#This Row],[Service Catchment]], "y", FutureTrunkParks6[[#This Row],[Hierarchy/Name]]="Local", "")</f>
        <v>y</v>
      </c>
      <c r="AN124" s="271" t="str" cm="1">
        <f t="array" ref="AN124">_xlfn.IFS(FutureTrunkParks6[[#This Row],[Hierarchy/Name]]&lt;&gt;"Local","y",AN$12=FutureTrunkParks6[[#This Row],[Service Catchment]], "y", FutureTrunkParks6[[#This Row],[Hierarchy/Name]]="Local", "")</f>
        <v>y</v>
      </c>
      <c r="AO124" s="271" t="str" cm="1">
        <f t="array" ref="AO124">_xlfn.IFS(FutureTrunkParks6[[#This Row],[Hierarchy/Name]]&lt;&gt;"Local","y",AO$12=FutureTrunkParks6[[#This Row],[Service Catchment]], "y", FutureTrunkParks6[[#This Row],[Hierarchy/Name]]="Local", "")</f>
        <v>y</v>
      </c>
      <c r="AP124" s="271" t="str" cm="1">
        <f t="array" ref="AP124">_xlfn.IFS(FutureTrunkParks6[[#This Row],[Hierarchy/Name]]&lt;&gt;"Local","y",AP$12=FutureTrunkParks6[[#This Row],[Service Catchment]], "y", FutureTrunkParks6[[#This Row],[Hierarchy/Name]]="Local", "")</f>
        <v>y</v>
      </c>
      <c r="AQ124" s="64"/>
      <c r="AR124" s="93">
        <f>IF(FutureTrunkParks6[[#This Row],[Hierarchy/Name]]&lt;&gt;"Local",0.25,IF(AM124="y",1,""))</f>
        <v>0.25</v>
      </c>
      <c r="AS124" s="93">
        <f>IF(FutureTrunkParks6[[#This Row],[Hierarchy/Name]]&lt;&gt;"Local",0.25,IF(AN124="y",1,""))</f>
        <v>0.25</v>
      </c>
      <c r="AT124" s="93">
        <f>IF(FutureTrunkParks6[[#This Row],[Hierarchy/Name]]&lt;&gt;"Local",0.25,IF(AO124="y",1,""))</f>
        <v>0.25</v>
      </c>
      <c r="AU124" s="93">
        <f>IF(FutureTrunkParks6[[#This Row],[Hierarchy/Name]]&lt;&gt;"Local",0.25,IF(AP124="y",1,""))</f>
        <v>0.25</v>
      </c>
      <c r="AV124" s="95">
        <f t="shared" si="19"/>
        <v>1</v>
      </c>
      <c r="AW124" s="64"/>
      <c r="AX124" s="268">
        <f t="shared" si="20"/>
        <v>221158</v>
      </c>
      <c r="AY124" s="264">
        <f t="shared" si="21"/>
        <v>221158</v>
      </c>
      <c r="AZ124" s="264">
        <f t="shared" si="22"/>
        <v>221158</v>
      </c>
      <c r="BA124" s="269">
        <f t="shared" si="23"/>
        <v>221158</v>
      </c>
      <c r="BB124" s="253">
        <f t="shared" si="24"/>
        <v>884632</v>
      </c>
    </row>
    <row r="125" spans="1:54">
      <c r="A125" s="50"/>
      <c r="B125" s="210" t="s">
        <v>5052</v>
      </c>
      <c r="C125" s="211" t="s">
        <v>5053</v>
      </c>
      <c r="D125" s="211" t="s">
        <v>106</v>
      </c>
      <c r="E125" s="211" t="s">
        <v>114</v>
      </c>
      <c r="F125" s="211" t="s">
        <v>4884</v>
      </c>
      <c r="G125" s="186" t="str" cm="1">
        <f t="array" ref="G125">_xlfn.IFS(MID(C125,5,1)="U",MID(C125,5,2),LEN(C125)&gt;10,MID(C125,5,3)&amp;"-"&amp;LEFT(D125,1),LEN(C125)&lt;=10,MID(C125,5,2)&amp;"-"&amp;LEFT(D125,1))</f>
        <v>E11-D</v>
      </c>
      <c r="H125" s="187">
        <f>IFERROR(INDEX(LGIP1b_Park_UnitRates[],MATCH(G125,LGIP1b_Park_UnitRates[LGIP Code],0),3),"")</f>
        <v>20000</v>
      </c>
      <c r="I125" s="295">
        <f>IFERROR(MIN(J125/H125,INDEX(LGIP1b_Park_UnitRates[],MATCH(FutureTrunkParks6[[#This Row],[LGIP Code (*)]], LGIP1b_Park_UnitRates[LGIP Code], 0),4)),1)</f>
        <v>9.9949999999999992</v>
      </c>
      <c r="J125" s="215">
        <v>199900</v>
      </c>
      <c r="K125" s="85">
        <f t="shared" si="25"/>
        <v>0</v>
      </c>
      <c r="L125" s="216">
        <v>0</v>
      </c>
      <c r="M125" s="221" t="str">
        <f>_xlfn.XLOOKUP(FutureTrunkParks6[[#This Row],[LGIP Code (*)]],LGIP1b_Parks_UnitRates_Summary[LGIP Code],LGIP1b_Parks_UnitRates_Summary[Stages],,0)</f>
        <v>B&amp;C</v>
      </c>
      <c r="N125" s="221" t="str">
        <f>_xlfn.XLOOKUP(FutureTrunkParks6[[#This Row],[LGIP Code (*)]],LGIP1b_Parks_UnitRates_Summary[LGIP Code],LGIP1b_Parks_UnitRates_Summary[Costing Code],,0)</f>
        <v>E11-D-B&amp;C</v>
      </c>
      <c r="O125" s="221">
        <f>_xlfn.XLOOKUP(FutureTrunkParks6[[#This Row],[Costing Code]],LGIP1b_Parks_UnitRates_Summary[Costing Code],LGIP1b_Parks_UnitRates_Summary[Scaled component],,0)</f>
        <v>625485.02040532418</v>
      </c>
      <c r="P125" s="221">
        <f>FutureTrunkParks6[[#This Row],[Unit Rate (Scale)]]*FutureTrunkParks6[[#This Row],[Scaling factor (*)]]</f>
        <v>6251722.7789512146</v>
      </c>
      <c r="Q125" s="221">
        <f>_xlfn.XLOOKUP(FutureTrunkParks6[[#This Row],[Costing Code]],LGIP1b_Parks_UnitRates_Summary[Costing Code],LGIP1b_Parks_UnitRates_Summary[Not scaled component],,0)</f>
        <v>2140429.7431805041</v>
      </c>
      <c r="R125" s="223">
        <f>_xlfn.XLOOKUP(FutureTrunkParks6[[#This Row],[Costing Code]],LGIP1b_Parks_UnitRates_Summary[Costing Code],LGIP1b_Parks_UnitRates_Summary[Preliminary Scale],,0)</f>
        <v>0.23125000000000001</v>
      </c>
      <c r="S125" s="221">
        <f>((FutureTrunkParks6[[#This Row],[Costs with Scaling Factor Applied]]+FutureTrunkParks6[[#This Row],[Unit Rate (No Scale)]])*FutureTrunkParks6[[#This Row],[Preliminary Scale %]])</f>
        <v>1940685.27074296</v>
      </c>
      <c r="T125" s="221">
        <f>_xlfn.XLOOKUP(FutureTrunkParks6[[#This Row],[Costing Code]],LGIP1b_Parks_UnitRates_Summary[Costing Code],LGIP1b_Parks_UnitRates_Summary[Preliminary No Scale],,0)</f>
        <v>7500</v>
      </c>
      <c r="U12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10340338</v>
      </c>
      <c r="V125" s="211">
        <v>2021</v>
      </c>
      <c r="W125" s="211">
        <v>1</v>
      </c>
      <c r="X125" s="221">
        <f>ROUND(FutureTrunkParks6[[#This Row],[Direct Construction Cost]]*23%,0)</f>
        <v>2378278</v>
      </c>
      <c r="Y125" s="294">
        <f t="shared" si="13"/>
        <v>7.4999999999999997E-2</v>
      </c>
      <c r="Z125" s="194">
        <f>ROUND((FutureTrunkParks6[[#This Row],[Direct Construction Cost]]+FutureTrunkParks6[[#This Row],[Project Owners Cost (23% Direct Construction Cost)($)]])*FutureTrunkParks6[[#This Row],[Multiplier]]*FutureTrunkParks6[[#This Row],[Construction Contingency Rate %]],0)</f>
        <v>953896</v>
      </c>
      <c r="AA125" s="195">
        <f>ROUND(FutureTrunkParks6[[#This Row],[Direct Construction Cost]]+FutureTrunkParks6[[#This Row],[Project Owners Cost (23% Direct Construction Cost)($)]]+FutureTrunkParks6[[#This Row],[Construction Contingency Cost ($)]],0)</f>
        <v>13672512</v>
      </c>
      <c r="AB125" s="219">
        <v>2024</v>
      </c>
      <c r="AC125" s="196">
        <f t="shared" si="14"/>
        <v>2.0111853187589457E-2</v>
      </c>
      <c r="AD125" s="196">
        <f t="shared" si="15"/>
        <v>1.8204777291069174E-2</v>
      </c>
      <c r="AE125" s="274">
        <f>VLOOKUP(FutureTrunkParks6[[#This Row],[Service Catchment]],'Catchment Demand - Parks'!$C$8:$M$11,11)</f>
        <v>0.15359038713546411</v>
      </c>
      <c r="AF12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25" s="274">
        <f>IF(AND(FutureTrunkParks6[[#This Row],[Spare Capacity (%)]]&gt;30%,FutureTrunkParks6[[#This Row],[Share of the total Cost with the same year of provision %]]&gt;20%),1-FutureTrunkParks6[[#This Row],[Spare Capacity (%)]],1)</f>
        <v>1</v>
      </c>
      <c r="AH125" s="274">
        <f>IF(FutureTrunkParks6[[#This Row],[Terminal Value Analysis]]&lt;0,0,FutureTrunkParks6[[#This Row],[Terminal Value Analysis]])</f>
        <v>1</v>
      </c>
      <c r="AI125" s="198">
        <f t="shared" si="16"/>
        <v>13672512</v>
      </c>
      <c r="AJ125" s="200">
        <f t="shared" si="17"/>
        <v>14432903</v>
      </c>
      <c r="AK125" s="202">
        <f t="shared" si="18"/>
        <v>12149063</v>
      </c>
      <c r="AL125" s="276">
        <f>ROUND(FutureTrunkParks6[[#This Row],[Net Present Value of Establishment Cost]]*FutureTrunkParks6[[#This Row],[Terminal Value Adjustment (%)]],0)</f>
        <v>12149063</v>
      </c>
      <c r="AM125" s="271" t="str" cm="1">
        <f t="array" ref="AM125">_xlfn.IFS(FutureTrunkParks6[[#This Row],[Hierarchy/Name]]&lt;&gt;"Local","y",AM$12=FutureTrunkParks6[[#This Row],[Service Catchment]], "y", FutureTrunkParks6[[#This Row],[Hierarchy/Name]]="Local", "")</f>
        <v>y</v>
      </c>
      <c r="AN125" s="271" t="str" cm="1">
        <f t="array" ref="AN125">_xlfn.IFS(FutureTrunkParks6[[#This Row],[Hierarchy/Name]]&lt;&gt;"Local","y",AN$12=FutureTrunkParks6[[#This Row],[Service Catchment]], "y", FutureTrunkParks6[[#This Row],[Hierarchy/Name]]="Local", "")</f>
        <v>y</v>
      </c>
      <c r="AO125" s="271" t="str" cm="1">
        <f t="array" ref="AO125">_xlfn.IFS(FutureTrunkParks6[[#This Row],[Hierarchy/Name]]&lt;&gt;"Local","y",AO$12=FutureTrunkParks6[[#This Row],[Service Catchment]], "y", FutureTrunkParks6[[#This Row],[Hierarchy/Name]]="Local", "")</f>
        <v>y</v>
      </c>
      <c r="AP125" s="271" t="str" cm="1">
        <f t="array" ref="AP125">_xlfn.IFS(FutureTrunkParks6[[#This Row],[Hierarchy/Name]]&lt;&gt;"Local","y",AP$12=FutureTrunkParks6[[#This Row],[Service Catchment]], "y", FutureTrunkParks6[[#This Row],[Hierarchy/Name]]="Local", "")</f>
        <v>y</v>
      </c>
      <c r="AQ125" s="64"/>
      <c r="AR125" s="93">
        <f>IF(FutureTrunkParks6[[#This Row],[Hierarchy/Name]]&lt;&gt;"Local",0.25,IF(AM125="y",1,""))</f>
        <v>0.25</v>
      </c>
      <c r="AS125" s="93">
        <f>IF(FutureTrunkParks6[[#This Row],[Hierarchy/Name]]&lt;&gt;"Local",0.25,IF(AN125="y",1,""))</f>
        <v>0.25</v>
      </c>
      <c r="AT125" s="93">
        <f>IF(FutureTrunkParks6[[#This Row],[Hierarchy/Name]]&lt;&gt;"Local",0.25,IF(AO125="y",1,""))</f>
        <v>0.25</v>
      </c>
      <c r="AU125" s="93">
        <f>IF(FutureTrunkParks6[[#This Row],[Hierarchy/Name]]&lt;&gt;"Local",0.25,IF(AP125="y",1,""))</f>
        <v>0.25</v>
      </c>
      <c r="AV125" s="95">
        <f t="shared" si="19"/>
        <v>1</v>
      </c>
      <c r="AW125" s="64"/>
      <c r="AX125" s="268">
        <f t="shared" si="20"/>
        <v>3037265.75</v>
      </c>
      <c r="AY125" s="264">
        <f t="shared" si="21"/>
        <v>3037265.75</v>
      </c>
      <c r="AZ125" s="264">
        <f t="shared" si="22"/>
        <v>3037265.75</v>
      </c>
      <c r="BA125" s="269">
        <f t="shared" si="23"/>
        <v>3037265.75</v>
      </c>
      <c r="BB125" s="253">
        <f t="shared" si="24"/>
        <v>12149063</v>
      </c>
    </row>
    <row r="126" spans="1:54">
      <c r="A126" s="50"/>
      <c r="B126" s="210" t="s">
        <v>5054</v>
      </c>
      <c r="C126" s="211" t="s">
        <v>5055</v>
      </c>
      <c r="D126" s="211" t="s">
        <v>106</v>
      </c>
      <c r="E126" s="211" t="s">
        <v>114</v>
      </c>
      <c r="F126" s="211" t="s">
        <v>4884</v>
      </c>
      <c r="G126" s="186" t="str" cm="1">
        <f t="array" ref="G126">_xlfn.IFS(MID(C126,5,1)="U",MID(C126,5,2),LEN(C126)&gt;10,MID(C126,5,3)&amp;"-"&amp;LEFT(D126,1),LEN(C126)&lt;=10,MID(C126,5,2)&amp;"-"&amp;LEFT(D126,1))</f>
        <v>E11-D</v>
      </c>
      <c r="H126" s="187">
        <f>IFERROR(INDEX(LGIP1b_Park_UnitRates[],MATCH(G126,LGIP1b_Park_UnitRates[LGIP Code],0),3),"")</f>
        <v>20000</v>
      </c>
      <c r="I126" s="295">
        <f>IFERROR(MIN(J126/H126,INDEX(LGIP1b_Park_UnitRates[],MATCH(FutureTrunkParks6[[#This Row],[LGIP Code (*)]], LGIP1b_Park_UnitRates[LGIP Code], 0),4)),1)</f>
        <v>1.7</v>
      </c>
      <c r="J126" s="215">
        <v>34000</v>
      </c>
      <c r="K126" s="85">
        <f t="shared" si="25"/>
        <v>0</v>
      </c>
      <c r="L126" s="216">
        <v>0</v>
      </c>
      <c r="M126" s="221" t="str">
        <f>_xlfn.XLOOKUP(FutureTrunkParks6[[#This Row],[LGIP Code (*)]],LGIP1b_Parks_UnitRates_Summary[LGIP Code],LGIP1b_Parks_UnitRates_Summary[Stages],,0)</f>
        <v>B&amp;C</v>
      </c>
      <c r="N126" s="221" t="str">
        <f>_xlfn.XLOOKUP(FutureTrunkParks6[[#This Row],[LGIP Code (*)]],LGIP1b_Parks_UnitRates_Summary[LGIP Code],LGIP1b_Parks_UnitRates_Summary[Costing Code],,0)</f>
        <v>E11-D-B&amp;C</v>
      </c>
      <c r="O126" s="221">
        <f>_xlfn.XLOOKUP(FutureTrunkParks6[[#This Row],[Costing Code]],LGIP1b_Parks_UnitRates_Summary[Costing Code],LGIP1b_Parks_UnitRates_Summary[Scaled component],,0)</f>
        <v>625485.02040532418</v>
      </c>
      <c r="P126" s="221">
        <f>FutureTrunkParks6[[#This Row],[Unit Rate (Scale)]]*FutureTrunkParks6[[#This Row],[Scaling factor (*)]]</f>
        <v>1063324.5346890511</v>
      </c>
      <c r="Q126" s="221">
        <f>_xlfn.XLOOKUP(FutureTrunkParks6[[#This Row],[Costing Code]],LGIP1b_Parks_UnitRates_Summary[Costing Code],LGIP1b_Parks_UnitRates_Summary[Not scaled component],,0)</f>
        <v>2140429.7431805041</v>
      </c>
      <c r="R126" s="223">
        <f>_xlfn.XLOOKUP(FutureTrunkParks6[[#This Row],[Costing Code]],LGIP1b_Parks_UnitRates_Summary[Costing Code],LGIP1b_Parks_UnitRates_Summary[Preliminary Scale],,0)</f>
        <v>0.23125000000000001</v>
      </c>
      <c r="S126" s="221">
        <f>((FutureTrunkParks6[[#This Row],[Costs with Scaling Factor Applied]]+FutureTrunkParks6[[#This Row],[Unit Rate (No Scale)]])*FutureTrunkParks6[[#This Row],[Preliminary Scale %]])</f>
        <v>740868.17675733462</v>
      </c>
      <c r="T126" s="221">
        <f>_xlfn.XLOOKUP(FutureTrunkParks6[[#This Row],[Costing Code]],LGIP1b_Parks_UnitRates_Summary[Costing Code],LGIP1b_Parks_UnitRates_Summary[Preliminary No Scale],,0)</f>
        <v>7500</v>
      </c>
      <c r="U12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3952122</v>
      </c>
      <c r="V126" s="211">
        <v>2021</v>
      </c>
      <c r="W126" s="211">
        <v>1</v>
      </c>
      <c r="X126" s="221">
        <f>ROUND(FutureTrunkParks6[[#This Row],[Direct Construction Cost]]*23%,0)</f>
        <v>908988</v>
      </c>
      <c r="Y126" s="294">
        <f t="shared" si="13"/>
        <v>0.2</v>
      </c>
      <c r="Z126" s="194">
        <f>ROUND((FutureTrunkParks6[[#This Row],[Direct Construction Cost]]+FutureTrunkParks6[[#This Row],[Project Owners Cost (23% Direct Construction Cost)($)]])*FutureTrunkParks6[[#This Row],[Multiplier]]*FutureTrunkParks6[[#This Row],[Construction Contingency Rate %]],0)</f>
        <v>972222</v>
      </c>
      <c r="AA126" s="195">
        <f>ROUND(FutureTrunkParks6[[#This Row],[Direct Construction Cost]]+FutureTrunkParks6[[#This Row],[Project Owners Cost (23% Direct Construction Cost)($)]]+FutureTrunkParks6[[#This Row],[Construction Contingency Cost ($)]],0)</f>
        <v>5833332</v>
      </c>
      <c r="AB126" s="219">
        <v>2034</v>
      </c>
      <c r="AC126" s="196">
        <f t="shared" si="14"/>
        <v>2.0111853187589457E-2</v>
      </c>
      <c r="AD126" s="196">
        <f t="shared" si="15"/>
        <v>1.8204777291069174E-2</v>
      </c>
      <c r="AE126" s="274">
        <f>VLOOKUP(FutureTrunkParks6[[#This Row],[Service Catchment]],'Catchment Demand - Parks'!$C$8:$M$11,11)</f>
        <v>0.15359038713546411</v>
      </c>
      <c r="AF12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7.8321604334739267E-2</v>
      </c>
      <c r="AG126" s="274">
        <f>IF(AND(FutureTrunkParks6[[#This Row],[Spare Capacity (%)]]&gt;30%,FutureTrunkParks6[[#This Row],[Share of the total Cost with the same year of provision %]]&gt;20%),1-FutureTrunkParks6[[#This Row],[Spare Capacity (%)]],1)</f>
        <v>1</v>
      </c>
      <c r="AH126" s="274">
        <f>IF(FutureTrunkParks6[[#This Row],[Terminal Value Analysis]]&lt;0,0,FutureTrunkParks6[[#This Row],[Terminal Value Analysis]])</f>
        <v>1</v>
      </c>
      <c r="AI126" s="198">
        <f t="shared" si="16"/>
        <v>5833332</v>
      </c>
      <c r="AJ126" s="200">
        <f t="shared" si="17"/>
        <v>7375193</v>
      </c>
      <c r="AK126" s="202">
        <f t="shared" si="18"/>
        <v>3496172</v>
      </c>
      <c r="AL126" s="276">
        <f>ROUND(FutureTrunkParks6[[#This Row],[Net Present Value of Establishment Cost]]*FutureTrunkParks6[[#This Row],[Terminal Value Adjustment (%)]],0)</f>
        <v>3496172</v>
      </c>
      <c r="AM126" s="271" t="str" cm="1">
        <f t="array" ref="AM126">_xlfn.IFS(FutureTrunkParks6[[#This Row],[Hierarchy/Name]]&lt;&gt;"Local","y",AM$12=FutureTrunkParks6[[#This Row],[Service Catchment]], "y", FutureTrunkParks6[[#This Row],[Hierarchy/Name]]="Local", "")</f>
        <v>y</v>
      </c>
      <c r="AN126" s="271" t="str" cm="1">
        <f t="array" ref="AN126">_xlfn.IFS(FutureTrunkParks6[[#This Row],[Hierarchy/Name]]&lt;&gt;"Local","y",AN$12=FutureTrunkParks6[[#This Row],[Service Catchment]], "y", FutureTrunkParks6[[#This Row],[Hierarchy/Name]]="Local", "")</f>
        <v>y</v>
      </c>
      <c r="AO126" s="271" t="str" cm="1">
        <f t="array" ref="AO126">_xlfn.IFS(FutureTrunkParks6[[#This Row],[Hierarchy/Name]]&lt;&gt;"Local","y",AO$12=FutureTrunkParks6[[#This Row],[Service Catchment]], "y", FutureTrunkParks6[[#This Row],[Hierarchy/Name]]="Local", "")</f>
        <v>y</v>
      </c>
      <c r="AP126" s="271" t="str" cm="1">
        <f t="array" ref="AP126">_xlfn.IFS(FutureTrunkParks6[[#This Row],[Hierarchy/Name]]&lt;&gt;"Local","y",AP$12=FutureTrunkParks6[[#This Row],[Service Catchment]], "y", FutureTrunkParks6[[#This Row],[Hierarchy/Name]]="Local", "")</f>
        <v>y</v>
      </c>
      <c r="AQ126" s="64"/>
      <c r="AR126" s="93">
        <f>IF(FutureTrunkParks6[[#This Row],[Hierarchy/Name]]&lt;&gt;"Local",0.25,IF(AM126="y",1,""))</f>
        <v>0.25</v>
      </c>
      <c r="AS126" s="93">
        <f>IF(FutureTrunkParks6[[#This Row],[Hierarchy/Name]]&lt;&gt;"Local",0.25,IF(AN126="y",1,""))</f>
        <v>0.25</v>
      </c>
      <c r="AT126" s="93">
        <f>IF(FutureTrunkParks6[[#This Row],[Hierarchy/Name]]&lt;&gt;"Local",0.25,IF(AO126="y",1,""))</f>
        <v>0.25</v>
      </c>
      <c r="AU126" s="93">
        <f>IF(FutureTrunkParks6[[#This Row],[Hierarchy/Name]]&lt;&gt;"Local",0.25,IF(AP126="y",1,""))</f>
        <v>0.25</v>
      </c>
      <c r="AV126" s="95">
        <f t="shared" si="19"/>
        <v>1</v>
      </c>
      <c r="AW126" s="64"/>
      <c r="AX126" s="268">
        <f t="shared" si="20"/>
        <v>874043</v>
      </c>
      <c r="AY126" s="264">
        <f t="shared" si="21"/>
        <v>874043</v>
      </c>
      <c r="AZ126" s="264">
        <f t="shared" si="22"/>
        <v>874043</v>
      </c>
      <c r="BA126" s="269">
        <f t="shared" si="23"/>
        <v>874043</v>
      </c>
      <c r="BB126" s="253">
        <f t="shared" si="24"/>
        <v>3496172</v>
      </c>
    </row>
    <row r="127" spans="1:54">
      <c r="A127" s="50"/>
      <c r="B127" s="210" t="s">
        <v>5056</v>
      </c>
      <c r="C127" s="211" t="s">
        <v>5057</v>
      </c>
      <c r="D127" s="211" t="s">
        <v>111</v>
      </c>
      <c r="E127" s="211" t="s">
        <v>114</v>
      </c>
      <c r="F127" s="211" t="s">
        <v>4945</v>
      </c>
      <c r="G127" s="186" t="str" cm="1">
        <f t="array" ref="G127">_xlfn.IFS(MID(C127,5,1)="U",MID(C127,5,2),LEN(C127)&gt;10,MID(C127,5,3)&amp;"-"&amp;LEFT(D127,1),LEN(C127)&lt;=10,MID(C127,5,2)&amp;"-"&amp;LEFT(D127,1))</f>
        <v>U3</v>
      </c>
      <c r="H127" s="187">
        <f>IFERROR(INDEX(LGIP1b_Park_UnitRates[],MATCH(G127,LGIP1b_Park_UnitRates[LGIP Code],0),3),"")</f>
        <v>0</v>
      </c>
      <c r="I127" s="295">
        <f>IFERROR(MIN(J127/H127,INDEX(LGIP1b_Park_UnitRates[],MATCH(FutureTrunkParks6[[#This Row],[LGIP Code (*)]], LGIP1b_Park_UnitRates[LGIP Code], 0),4)),1)</f>
        <v>1</v>
      </c>
      <c r="J127" s="215">
        <v>40000</v>
      </c>
      <c r="K127" s="85">
        <f t="shared" si="25"/>
        <v>0</v>
      </c>
      <c r="L127" s="216">
        <v>0</v>
      </c>
      <c r="M127" s="221" t="str">
        <f>_xlfn.XLOOKUP(FutureTrunkParks6[[#This Row],[LGIP Code (*)]],LGIP1b_Parks_UnitRates_Summary[LGIP Code],LGIP1b_Parks_UnitRates_Summary[Stages],,0)</f>
        <v>U</v>
      </c>
      <c r="N127" s="221" t="str">
        <f>_xlfn.XLOOKUP(FutureTrunkParks6[[#This Row],[LGIP Code (*)]],LGIP1b_Parks_UnitRates_Summary[LGIP Code],LGIP1b_Parks_UnitRates_Summary[Costing Code],,0)</f>
        <v>U3-U</v>
      </c>
      <c r="O127" s="221">
        <f>_xlfn.XLOOKUP(FutureTrunkParks6[[#This Row],[Costing Code]],LGIP1b_Parks_UnitRates_Summary[Costing Code],LGIP1b_Parks_UnitRates_Summary[Scaled component],,0)</f>
        <v>0</v>
      </c>
      <c r="P127" s="221">
        <f>FutureTrunkParks6[[#This Row],[Unit Rate (Scale)]]*FutureTrunkParks6[[#This Row],[Scaling factor (*)]]</f>
        <v>0</v>
      </c>
      <c r="Q127" s="221">
        <f>_xlfn.XLOOKUP(FutureTrunkParks6[[#This Row],[Costing Code]],LGIP1b_Parks_UnitRates_Summary[Costing Code],LGIP1b_Parks_UnitRates_Summary[Not scaled component],,0)</f>
        <v>0</v>
      </c>
      <c r="R127" s="223">
        <f>_xlfn.XLOOKUP(FutureTrunkParks6[[#This Row],[Costing Code]],LGIP1b_Parks_UnitRates_Summary[Costing Code],LGIP1b_Parks_UnitRates_Summary[Preliminary Scale],,0)</f>
        <v>0</v>
      </c>
      <c r="S127" s="221">
        <f>((FutureTrunkParks6[[#This Row],[Costs with Scaling Factor Applied]]+FutureTrunkParks6[[#This Row],[Unit Rate (No Scale)]])*FutureTrunkParks6[[#This Row],[Preliminary Scale %]])</f>
        <v>0</v>
      </c>
      <c r="T127" s="221">
        <f>_xlfn.XLOOKUP(FutureTrunkParks6[[#This Row],[Costing Code]],LGIP1b_Parks_UnitRates_Summary[Costing Code],LGIP1b_Parks_UnitRates_Summary[Preliminary No Scale],,0)</f>
        <v>0</v>
      </c>
      <c r="U12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27" s="211">
        <v>2021</v>
      </c>
      <c r="W127" s="211">
        <v>1</v>
      </c>
      <c r="X127" s="221">
        <f>ROUND(FutureTrunkParks6[[#This Row],[Direct Construction Cost]]*23%,0)</f>
        <v>230000</v>
      </c>
      <c r="Y127" s="294">
        <f t="shared" si="13"/>
        <v>0.2</v>
      </c>
      <c r="Z127" s="194">
        <f>ROUND((FutureTrunkParks6[[#This Row],[Direct Construction Cost]]+FutureTrunkParks6[[#This Row],[Project Owners Cost (23% Direct Construction Cost)($)]])*FutureTrunkParks6[[#This Row],[Multiplier]]*FutureTrunkParks6[[#This Row],[Construction Contingency Rate %]],0)</f>
        <v>246000</v>
      </c>
      <c r="AA127" s="195">
        <f>ROUND(FutureTrunkParks6[[#This Row],[Direct Construction Cost]]+FutureTrunkParks6[[#This Row],[Project Owners Cost (23% Direct Construction Cost)($)]]+FutureTrunkParks6[[#This Row],[Construction Contingency Cost ($)]],0)</f>
        <v>1476000</v>
      </c>
      <c r="AB127" s="219">
        <v>2034</v>
      </c>
      <c r="AC127" s="196">
        <f t="shared" si="14"/>
        <v>2.0111853187589457E-2</v>
      </c>
      <c r="AD127" s="196">
        <f t="shared" si="15"/>
        <v>1.8204777291069174E-2</v>
      </c>
      <c r="AE127" s="274">
        <f>VLOOKUP(FutureTrunkParks6[[#This Row],[Service Catchment]],'Catchment Demand - Parks'!$C$8:$M$11,11)</f>
        <v>0.15359038713546411</v>
      </c>
      <c r="AF12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127" s="274">
        <f>IF(AND(FutureTrunkParks6[[#This Row],[Spare Capacity (%)]]&gt;30%,FutureTrunkParks6[[#This Row],[Share of the total Cost with the same year of provision %]]&gt;20%),1-FutureTrunkParks6[[#This Row],[Spare Capacity (%)]],1)</f>
        <v>1</v>
      </c>
      <c r="AH127" s="274">
        <f>IF(FutureTrunkParks6[[#This Row],[Terminal Value Analysis]]&lt;0,0,FutureTrunkParks6[[#This Row],[Terminal Value Analysis]])</f>
        <v>1</v>
      </c>
      <c r="AI127" s="198">
        <f t="shared" si="16"/>
        <v>1476000</v>
      </c>
      <c r="AJ127" s="200">
        <f t="shared" si="17"/>
        <v>1866135</v>
      </c>
      <c r="AK127" s="202">
        <f t="shared" si="18"/>
        <v>884632</v>
      </c>
      <c r="AL127" s="276">
        <f>ROUND(FutureTrunkParks6[[#This Row],[Net Present Value of Establishment Cost]]*FutureTrunkParks6[[#This Row],[Terminal Value Adjustment (%)]],0)</f>
        <v>884632</v>
      </c>
      <c r="AM127" s="271" t="str" cm="1">
        <f t="array" ref="AM127">_xlfn.IFS(FutureTrunkParks6[[#This Row],[Hierarchy/Name]]&lt;&gt;"Local","y",AM$12=FutureTrunkParks6[[#This Row],[Service Catchment]], "y", FutureTrunkParks6[[#This Row],[Hierarchy/Name]]="Local", "")</f>
        <v/>
      </c>
      <c r="AN127" s="271" t="str" cm="1">
        <f t="array" ref="AN127">_xlfn.IFS(FutureTrunkParks6[[#This Row],[Hierarchy/Name]]&lt;&gt;"Local","y",AN$12=FutureTrunkParks6[[#This Row],[Service Catchment]], "y", FutureTrunkParks6[[#This Row],[Hierarchy/Name]]="Local", "")</f>
        <v/>
      </c>
      <c r="AO127" s="271" t="str" cm="1">
        <f t="array" ref="AO127">_xlfn.IFS(FutureTrunkParks6[[#This Row],[Hierarchy/Name]]&lt;&gt;"Local","y",AO$12=FutureTrunkParks6[[#This Row],[Service Catchment]], "y", FutureTrunkParks6[[#This Row],[Hierarchy/Name]]="Local", "")</f>
        <v/>
      </c>
      <c r="AP127" s="271" t="str" cm="1">
        <f t="array" ref="AP127">_xlfn.IFS(FutureTrunkParks6[[#This Row],[Hierarchy/Name]]&lt;&gt;"Local","y",AP$12=FutureTrunkParks6[[#This Row],[Service Catchment]], "y", FutureTrunkParks6[[#This Row],[Hierarchy/Name]]="Local", "")</f>
        <v>y</v>
      </c>
      <c r="AQ127" s="64"/>
      <c r="AR127" s="93" t="str">
        <f>IF(FutureTrunkParks6[[#This Row],[Hierarchy/Name]]&lt;&gt;"Local",0.25,IF(AM127="y",1,""))</f>
        <v/>
      </c>
      <c r="AS127" s="93" t="str">
        <f>IF(FutureTrunkParks6[[#This Row],[Hierarchy/Name]]&lt;&gt;"Local",0.25,IF(AN127="y",1,""))</f>
        <v/>
      </c>
      <c r="AT127" s="93" t="str">
        <f>IF(FutureTrunkParks6[[#This Row],[Hierarchy/Name]]&lt;&gt;"Local",0.25,IF(AO127="y",1,""))</f>
        <v/>
      </c>
      <c r="AU127" s="93">
        <f>IF(FutureTrunkParks6[[#This Row],[Hierarchy/Name]]&lt;&gt;"Local",0.25,IF(AP127="y",1,""))</f>
        <v>1</v>
      </c>
      <c r="AV127" s="95">
        <f t="shared" si="19"/>
        <v>1</v>
      </c>
      <c r="AW127" s="64"/>
      <c r="AX127" s="268" t="str">
        <f t="shared" si="20"/>
        <v/>
      </c>
      <c r="AY127" s="264" t="str">
        <f t="shared" si="21"/>
        <v/>
      </c>
      <c r="AZ127" s="264" t="str">
        <f t="shared" si="22"/>
        <v/>
      </c>
      <c r="BA127" s="269">
        <f t="shared" si="23"/>
        <v>884632</v>
      </c>
      <c r="BB127" s="253">
        <f t="shared" si="24"/>
        <v>884632</v>
      </c>
    </row>
    <row r="128" spans="1:54">
      <c r="A128" s="50"/>
      <c r="B128" s="210" t="s">
        <v>5058</v>
      </c>
      <c r="C128" s="211" t="s">
        <v>5263</v>
      </c>
      <c r="D128" s="211" t="s">
        <v>106</v>
      </c>
      <c r="E128" s="211" t="s">
        <v>114</v>
      </c>
      <c r="F128" s="211" t="s">
        <v>4884</v>
      </c>
      <c r="G128" s="186" t="str" cm="1">
        <f t="array" ref="G128">_xlfn.IFS(MID(C128,5,1)="U",MID(C128,5,2),LEN(C128)&gt;10,MID(C128,5,3)&amp;"-"&amp;LEFT(D128,1),LEN(C128)&lt;=10,MID(C128,5,2)&amp;"-"&amp;LEFT(D128,1))</f>
        <v>E11-D</v>
      </c>
      <c r="H128" s="187">
        <f>IFERROR(INDEX(LGIP1b_Park_UnitRates[],MATCH(G128,LGIP1b_Park_UnitRates[LGIP Code],0),3),"")</f>
        <v>20000</v>
      </c>
      <c r="I128" s="295">
        <f>IFERROR(MIN(J128/H128,INDEX(LGIP1b_Park_UnitRates[],MATCH(FutureTrunkParks6[[#This Row],[LGIP Code (*)]], LGIP1b_Park_UnitRates[LGIP Code], 0),4)),1)</f>
        <v>1</v>
      </c>
      <c r="J128" s="215">
        <v>20000</v>
      </c>
      <c r="K128" s="85">
        <f t="shared" si="25"/>
        <v>0</v>
      </c>
      <c r="L128" s="216">
        <v>0</v>
      </c>
      <c r="M128" s="221" t="str">
        <f>_xlfn.XLOOKUP(FutureTrunkParks6[[#This Row],[LGIP Code (*)]],LGIP1b_Parks_UnitRates_Summary[LGIP Code],LGIP1b_Parks_UnitRates_Summary[Stages],,0)</f>
        <v>B&amp;C</v>
      </c>
      <c r="N128" s="221" t="str">
        <f>_xlfn.XLOOKUP(FutureTrunkParks6[[#This Row],[LGIP Code (*)]],LGIP1b_Parks_UnitRates_Summary[LGIP Code],LGIP1b_Parks_UnitRates_Summary[Costing Code],,0)</f>
        <v>E11-D-B&amp;C</v>
      </c>
      <c r="O128" s="221">
        <f>_xlfn.XLOOKUP(FutureTrunkParks6[[#This Row],[Costing Code]],LGIP1b_Parks_UnitRates_Summary[Costing Code],LGIP1b_Parks_UnitRates_Summary[Scaled component],,0)</f>
        <v>625485.02040532418</v>
      </c>
      <c r="P128" s="221">
        <f>FutureTrunkParks6[[#This Row],[Unit Rate (Scale)]]*FutureTrunkParks6[[#This Row],[Scaling factor (*)]]</f>
        <v>625485.02040532418</v>
      </c>
      <c r="Q128" s="221">
        <f>_xlfn.XLOOKUP(FutureTrunkParks6[[#This Row],[Costing Code]],LGIP1b_Parks_UnitRates_Summary[Costing Code],LGIP1b_Parks_UnitRates_Summary[Not scaled component],,0)</f>
        <v>2140429.7431805041</v>
      </c>
      <c r="R128" s="223">
        <f>_xlfn.XLOOKUP(FutureTrunkParks6[[#This Row],[Costing Code]],LGIP1b_Parks_UnitRates_Summary[Costing Code],LGIP1b_Parks_UnitRates_Summary[Preliminary Scale],,0)</f>
        <v>0.23125000000000001</v>
      </c>
      <c r="S128" s="221">
        <f>((FutureTrunkParks6[[#This Row],[Costs with Scaling Factor Applied]]+FutureTrunkParks6[[#This Row],[Unit Rate (No Scale)]])*FutureTrunkParks6[[#This Row],[Preliminary Scale %]])</f>
        <v>639617.78907922283</v>
      </c>
      <c r="T128" s="221">
        <f>_xlfn.XLOOKUP(FutureTrunkParks6[[#This Row],[Costing Code]],LGIP1b_Parks_UnitRates_Summary[Costing Code],LGIP1b_Parks_UnitRates_Summary[Preliminary No Scale],,0)</f>
        <v>7500</v>
      </c>
      <c r="U12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3413033</v>
      </c>
      <c r="V128" s="211">
        <v>2021</v>
      </c>
      <c r="W128" s="211">
        <v>1</v>
      </c>
      <c r="X128" s="221">
        <f>ROUND(FutureTrunkParks6[[#This Row],[Direct Construction Cost]]*23%,0)</f>
        <v>784998</v>
      </c>
      <c r="Y128" s="294">
        <f t="shared" si="13"/>
        <v>0.15</v>
      </c>
      <c r="Z128" s="194">
        <f>ROUND((FutureTrunkParks6[[#This Row],[Direct Construction Cost]]+FutureTrunkParks6[[#This Row],[Project Owners Cost (23% Direct Construction Cost)($)]])*FutureTrunkParks6[[#This Row],[Multiplier]]*FutureTrunkParks6[[#This Row],[Construction Contingency Rate %]],0)</f>
        <v>629705</v>
      </c>
      <c r="AA128" s="195">
        <f>ROUND(FutureTrunkParks6[[#This Row],[Direct Construction Cost]]+FutureTrunkParks6[[#This Row],[Project Owners Cost (23% Direct Construction Cost)($)]]+FutureTrunkParks6[[#This Row],[Construction Contingency Cost ($)]],0)</f>
        <v>4827736</v>
      </c>
      <c r="AB128" s="219">
        <v>2029</v>
      </c>
      <c r="AC128" s="196">
        <f t="shared" si="14"/>
        <v>2.0111853187589457E-2</v>
      </c>
      <c r="AD128" s="196">
        <f t="shared" si="15"/>
        <v>1.8204777291069174E-2</v>
      </c>
      <c r="AE128" s="274">
        <f>VLOOKUP(FutureTrunkParks6[[#This Row],[Service Catchment]],'Catchment Demand - Parks'!$C$8:$M$11,11)</f>
        <v>0.15359038713546411</v>
      </c>
      <c r="AF12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4.9268048320474378E-2</v>
      </c>
      <c r="AG128" s="274">
        <f>IF(AND(FutureTrunkParks6[[#This Row],[Spare Capacity (%)]]&gt;30%,FutureTrunkParks6[[#This Row],[Share of the total Cost with the same year of provision %]]&gt;20%),1-FutureTrunkParks6[[#This Row],[Spare Capacity (%)]],1)</f>
        <v>1</v>
      </c>
      <c r="AH128" s="274">
        <f>IF(FutureTrunkParks6[[#This Row],[Terminal Value Analysis]]&lt;0,0,FutureTrunkParks6[[#This Row],[Terminal Value Analysis]])</f>
        <v>1</v>
      </c>
      <c r="AI128" s="198">
        <f t="shared" si="16"/>
        <v>4827736</v>
      </c>
      <c r="AJ128" s="200">
        <f t="shared" si="17"/>
        <v>5577307</v>
      </c>
      <c r="AK128" s="202">
        <f t="shared" si="18"/>
        <v>3523131</v>
      </c>
      <c r="AL128" s="276">
        <f>ROUND(FutureTrunkParks6[[#This Row],[Net Present Value of Establishment Cost]]*FutureTrunkParks6[[#This Row],[Terminal Value Adjustment (%)]],0)</f>
        <v>3523131</v>
      </c>
      <c r="AM128" s="271" t="str" cm="1">
        <f t="array" ref="AM128">_xlfn.IFS(FutureTrunkParks6[[#This Row],[Hierarchy/Name]]&lt;&gt;"Local","y",AM$12=FutureTrunkParks6[[#This Row],[Service Catchment]], "y", FutureTrunkParks6[[#This Row],[Hierarchy/Name]]="Local", "")</f>
        <v>y</v>
      </c>
      <c r="AN128" s="271" t="str" cm="1">
        <f t="array" ref="AN128">_xlfn.IFS(FutureTrunkParks6[[#This Row],[Hierarchy/Name]]&lt;&gt;"Local","y",AN$12=FutureTrunkParks6[[#This Row],[Service Catchment]], "y", FutureTrunkParks6[[#This Row],[Hierarchy/Name]]="Local", "")</f>
        <v>y</v>
      </c>
      <c r="AO128" s="271" t="str" cm="1">
        <f t="array" ref="AO128">_xlfn.IFS(FutureTrunkParks6[[#This Row],[Hierarchy/Name]]&lt;&gt;"Local","y",AO$12=FutureTrunkParks6[[#This Row],[Service Catchment]], "y", FutureTrunkParks6[[#This Row],[Hierarchy/Name]]="Local", "")</f>
        <v>y</v>
      </c>
      <c r="AP128" s="271" t="str" cm="1">
        <f t="array" ref="AP128">_xlfn.IFS(FutureTrunkParks6[[#This Row],[Hierarchy/Name]]&lt;&gt;"Local","y",AP$12=FutureTrunkParks6[[#This Row],[Service Catchment]], "y", FutureTrunkParks6[[#This Row],[Hierarchy/Name]]="Local", "")</f>
        <v>y</v>
      </c>
      <c r="AQ128" s="64"/>
      <c r="AR128" s="93">
        <f>IF(FutureTrunkParks6[[#This Row],[Hierarchy/Name]]&lt;&gt;"Local",0.25,IF(AM128="y",1,""))</f>
        <v>0.25</v>
      </c>
      <c r="AS128" s="93">
        <f>IF(FutureTrunkParks6[[#This Row],[Hierarchy/Name]]&lt;&gt;"Local",0.25,IF(AN128="y",1,""))</f>
        <v>0.25</v>
      </c>
      <c r="AT128" s="93">
        <f>IF(FutureTrunkParks6[[#This Row],[Hierarchy/Name]]&lt;&gt;"Local",0.25,IF(AO128="y",1,""))</f>
        <v>0.25</v>
      </c>
      <c r="AU128" s="93">
        <f>IF(FutureTrunkParks6[[#This Row],[Hierarchy/Name]]&lt;&gt;"Local",0.25,IF(AP128="y",1,""))</f>
        <v>0.25</v>
      </c>
      <c r="AV128" s="95">
        <f t="shared" si="19"/>
        <v>1</v>
      </c>
      <c r="AW128" s="64"/>
      <c r="AX128" s="268">
        <f t="shared" si="20"/>
        <v>880782.75</v>
      </c>
      <c r="AY128" s="264">
        <f t="shared" si="21"/>
        <v>880782.75</v>
      </c>
      <c r="AZ128" s="264">
        <f t="shared" si="22"/>
        <v>880782.75</v>
      </c>
      <c r="BA128" s="269">
        <f t="shared" si="23"/>
        <v>880782.75</v>
      </c>
      <c r="BB128" s="253">
        <f t="shared" si="24"/>
        <v>3523131</v>
      </c>
    </row>
    <row r="129" spans="1:54">
      <c r="A129" s="50"/>
      <c r="B129" s="210" t="s">
        <v>5008</v>
      </c>
      <c r="C129" s="211" t="s">
        <v>5059</v>
      </c>
      <c r="D129" s="211" t="s">
        <v>106</v>
      </c>
      <c r="E129" s="211" t="s">
        <v>114</v>
      </c>
      <c r="F129" s="211" t="s">
        <v>4889</v>
      </c>
      <c r="G129" s="186" t="str" cm="1">
        <f t="array" ref="G129">_xlfn.IFS(MID(C129,5,1)="U",MID(C129,5,2),LEN(C129)&gt;10,MID(C129,5,3)&amp;"-"&amp;LEFT(D129,1),LEN(C129)&lt;=10,MID(C129,5,2)&amp;"-"&amp;LEFT(D129,1))</f>
        <v>E12-D</v>
      </c>
      <c r="H129" s="187">
        <f>IFERROR(INDEX(LGIP1b_Park_UnitRates[],MATCH(G129,LGIP1b_Park_UnitRates[LGIP Code],0),3),"")</f>
        <v>30000</v>
      </c>
      <c r="I129" s="295">
        <f>IFERROR(MIN(J129/H129,INDEX(LGIP1b_Park_UnitRates[],MATCH(FutureTrunkParks6[[#This Row],[LGIP Code (*)]], LGIP1b_Park_UnitRates[LGIP Code], 0),4)),1)</f>
        <v>2</v>
      </c>
      <c r="J129" s="215">
        <v>153260</v>
      </c>
      <c r="K129" s="85">
        <f t="shared" si="25"/>
        <v>0</v>
      </c>
      <c r="L129" s="216">
        <v>0</v>
      </c>
      <c r="M129" s="221" t="str">
        <f>_xlfn.XLOOKUP(FutureTrunkParks6[[#This Row],[LGIP Code (*)]],LGIP1b_Parks_UnitRates_Summary[LGIP Code],LGIP1b_Parks_UnitRates_Summary[Stages],,0)</f>
        <v>B&amp;C</v>
      </c>
      <c r="N129" s="221" t="str">
        <f>_xlfn.XLOOKUP(FutureTrunkParks6[[#This Row],[LGIP Code (*)]],LGIP1b_Parks_UnitRates_Summary[LGIP Code],LGIP1b_Parks_UnitRates_Summary[Costing Code],,0)</f>
        <v>E12-D-B&amp;C</v>
      </c>
      <c r="O129" s="221">
        <f>_xlfn.XLOOKUP(FutureTrunkParks6[[#This Row],[Costing Code]],LGIP1b_Parks_UnitRates_Summary[Costing Code],LGIP1b_Parks_UnitRates_Summary[Scaled component],,0)</f>
        <v>426148.28061473684</v>
      </c>
      <c r="P129" s="221">
        <f>FutureTrunkParks6[[#This Row],[Unit Rate (Scale)]]*FutureTrunkParks6[[#This Row],[Scaling factor (*)]]</f>
        <v>852296.56122947368</v>
      </c>
      <c r="Q129" s="221">
        <f>_xlfn.XLOOKUP(FutureTrunkParks6[[#This Row],[Costing Code]],LGIP1b_Parks_UnitRates_Summary[Costing Code],LGIP1b_Parks_UnitRates_Summary[Not scaled component],,0)</f>
        <v>729086.20583200001</v>
      </c>
      <c r="R129" s="223">
        <f>_xlfn.XLOOKUP(FutureTrunkParks6[[#This Row],[Costing Code]],LGIP1b_Parks_UnitRates_Summary[Costing Code],LGIP1b_Parks_UnitRates_Summary[Preliminary Scale],,0)</f>
        <v>0.23125000000000001</v>
      </c>
      <c r="S129" s="221">
        <f>((FutureTrunkParks6[[#This Row],[Costs with Scaling Factor Applied]]+FutureTrunkParks6[[#This Row],[Unit Rate (No Scale)]])*FutureTrunkParks6[[#This Row],[Preliminary Scale %]])</f>
        <v>365694.76488296583</v>
      </c>
      <c r="T129" s="221">
        <f>_xlfn.XLOOKUP(FutureTrunkParks6[[#This Row],[Costing Code]],LGIP1b_Parks_UnitRates_Summary[Costing Code],LGIP1b_Parks_UnitRates_Summary[Preliminary No Scale],,0)</f>
        <v>7500</v>
      </c>
      <c r="U12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1954578</v>
      </c>
      <c r="V129" s="211">
        <v>2021</v>
      </c>
      <c r="W129" s="211">
        <v>1</v>
      </c>
      <c r="X129" s="221">
        <f>ROUND(FutureTrunkParks6[[#This Row],[Direct Construction Cost]]*23%,0)</f>
        <v>449553</v>
      </c>
      <c r="Y129" s="294">
        <f t="shared" si="13"/>
        <v>0.15</v>
      </c>
      <c r="Z129" s="194">
        <f>ROUND((FutureTrunkParks6[[#This Row],[Direct Construction Cost]]+FutureTrunkParks6[[#This Row],[Project Owners Cost (23% Direct Construction Cost)($)]])*FutureTrunkParks6[[#This Row],[Multiplier]]*FutureTrunkParks6[[#This Row],[Construction Contingency Rate %]],0)</f>
        <v>360620</v>
      </c>
      <c r="AA129" s="195">
        <f>ROUND(FutureTrunkParks6[[#This Row],[Direct Construction Cost]]+FutureTrunkParks6[[#This Row],[Project Owners Cost (23% Direct Construction Cost)($)]]+FutureTrunkParks6[[#This Row],[Construction Contingency Cost ($)]],0)</f>
        <v>2764751</v>
      </c>
      <c r="AB129" s="219">
        <v>2029</v>
      </c>
      <c r="AC129" s="196">
        <f t="shared" si="14"/>
        <v>2.0111853187589457E-2</v>
      </c>
      <c r="AD129" s="196">
        <f t="shared" si="15"/>
        <v>1.8204777291069174E-2</v>
      </c>
      <c r="AE129" s="274">
        <f>VLOOKUP(FutureTrunkParks6[[#This Row],[Service Catchment]],'Catchment Demand - Parks'!$C$8:$M$11,11)</f>
        <v>0.15359038713546411</v>
      </c>
      <c r="AF12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2.8214858033264425E-2</v>
      </c>
      <c r="AG129" s="274">
        <f>IF(AND(FutureTrunkParks6[[#This Row],[Spare Capacity (%)]]&gt;30%,FutureTrunkParks6[[#This Row],[Share of the total Cost with the same year of provision %]]&gt;20%),1-FutureTrunkParks6[[#This Row],[Spare Capacity (%)]],1)</f>
        <v>1</v>
      </c>
      <c r="AH129" s="274">
        <f>IF(FutureTrunkParks6[[#This Row],[Terminal Value Analysis]]&lt;0,0,FutureTrunkParks6[[#This Row],[Terminal Value Analysis]])</f>
        <v>1</v>
      </c>
      <c r="AI129" s="198">
        <f t="shared" si="16"/>
        <v>2764751</v>
      </c>
      <c r="AJ129" s="200">
        <f t="shared" si="17"/>
        <v>3194016</v>
      </c>
      <c r="AK129" s="202">
        <f t="shared" si="18"/>
        <v>2017629</v>
      </c>
      <c r="AL129" s="276">
        <f>ROUND(FutureTrunkParks6[[#This Row],[Net Present Value of Establishment Cost]]*FutureTrunkParks6[[#This Row],[Terminal Value Adjustment (%)]],0)</f>
        <v>2017629</v>
      </c>
      <c r="AM129" s="271" t="str" cm="1">
        <f t="array" ref="AM129">_xlfn.IFS(FutureTrunkParks6[[#This Row],[Hierarchy/Name]]&lt;&gt;"Local","y",AM$12=FutureTrunkParks6[[#This Row],[Service Catchment]], "y", FutureTrunkParks6[[#This Row],[Hierarchy/Name]]="Local", "")</f>
        <v>y</v>
      </c>
      <c r="AN129" s="271" t="str" cm="1">
        <f t="array" ref="AN129">_xlfn.IFS(FutureTrunkParks6[[#This Row],[Hierarchy/Name]]&lt;&gt;"Local","y",AN$12=FutureTrunkParks6[[#This Row],[Service Catchment]], "y", FutureTrunkParks6[[#This Row],[Hierarchy/Name]]="Local", "")</f>
        <v>y</v>
      </c>
      <c r="AO129" s="271" t="str" cm="1">
        <f t="array" ref="AO129">_xlfn.IFS(FutureTrunkParks6[[#This Row],[Hierarchy/Name]]&lt;&gt;"Local","y",AO$12=FutureTrunkParks6[[#This Row],[Service Catchment]], "y", FutureTrunkParks6[[#This Row],[Hierarchy/Name]]="Local", "")</f>
        <v>y</v>
      </c>
      <c r="AP129" s="271" t="str" cm="1">
        <f t="array" ref="AP129">_xlfn.IFS(FutureTrunkParks6[[#This Row],[Hierarchy/Name]]&lt;&gt;"Local","y",AP$12=FutureTrunkParks6[[#This Row],[Service Catchment]], "y", FutureTrunkParks6[[#This Row],[Hierarchy/Name]]="Local", "")</f>
        <v>y</v>
      </c>
      <c r="AQ129" s="64"/>
      <c r="AR129" s="93">
        <f>IF(FutureTrunkParks6[[#This Row],[Hierarchy/Name]]&lt;&gt;"Local",0.25,IF(AM129="y",1,""))</f>
        <v>0.25</v>
      </c>
      <c r="AS129" s="93">
        <f>IF(FutureTrunkParks6[[#This Row],[Hierarchy/Name]]&lt;&gt;"Local",0.25,IF(AN129="y",1,""))</f>
        <v>0.25</v>
      </c>
      <c r="AT129" s="93">
        <f>IF(FutureTrunkParks6[[#This Row],[Hierarchy/Name]]&lt;&gt;"Local",0.25,IF(AO129="y",1,""))</f>
        <v>0.25</v>
      </c>
      <c r="AU129" s="93">
        <f>IF(FutureTrunkParks6[[#This Row],[Hierarchy/Name]]&lt;&gt;"Local",0.25,IF(AP129="y",1,""))</f>
        <v>0.25</v>
      </c>
      <c r="AV129" s="95">
        <f t="shared" si="19"/>
        <v>1</v>
      </c>
      <c r="AW129" s="64"/>
      <c r="AX129" s="268">
        <f t="shared" si="20"/>
        <v>504407.25</v>
      </c>
      <c r="AY129" s="264">
        <f t="shared" si="21"/>
        <v>504407.25</v>
      </c>
      <c r="AZ129" s="264">
        <f t="shared" si="22"/>
        <v>504407.25</v>
      </c>
      <c r="BA129" s="269">
        <f t="shared" si="23"/>
        <v>504407.25</v>
      </c>
      <c r="BB129" s="253">
        <f t="shared" si="24"/>
        <v>2017629</v>
      </c>
    </row>
    <row r="130" spans="1:54">
      <c r="A130" s="50"/>
      <c r="B130" s="210" t="s">
        <v>5060</v>
      </c>
      <c r="C130" s="211" t="s">
        <v>5061</v>
      </c>
      <c r="D130" s="211" t="s">
        <v>111</v>
      </c>
      <c r="E130" s="211" t="s">
        <v>102</v>
      </c>
      <c r="F130" s="211" t="s">
        <v>4857</v>
      </c>
      <c r="G130" s="186" t="str" cm="1">
        <f t="array" ref="G130">_xlfn.IFS(MID(C130,5,1)="U",MID(C130,5,2),LEN(C130)&gt;10,MID(C130,5,3)&amp;"-"&amp;LEFT(D130,1),LEN(C130)&lt;=10,MID(C130,5,2)&amp;"-"&amp;LEFT(D130,1))</f>
        <v>U3</v>
      </c>
      <c r="H130" s="187">
        <f>IFERROR(INDEX(LGIP1b_Park_UnitRates[],MATCH(G130,LGIP1b_Park_UnitRates[LGIP Code],0),3),"")</f>
        <v>0</v>
      </c>
      <c r="I130" s="295">
        <f>IFERROR(MIN(J130/H130,INDEX(LGIP1b_Park_UnitRates[],MATCH(FutureTrunkParks6[[#This Row],[LGIP Code (*)]], LGIP1b_Park_UnitRates[LGIP Code], 0),4)),1)</f>
        <v>1</v>
      </c>
      <c r="J130" s="215">
        <v>8200</v>
      </c>
      <c r="K130" s="85">
        <f t="shared" si="25"/>
        <v>0</v>
      </c>
      <c r="L130" s="216">
        <v>0</v>
      </c>
      <c r="M130" s="221" t="str">
        <f>_xlfn.XLOOKUP(FutureTrunkParks6[[#This Row],[LGIP Code (*)]],LGIP1b_Parks_UnitRates_Summary[LGIP Code],LGIP1b_Parks_UnitRates_Summary[Stages],,0)</f>
        <v>U</v>
      </c>
      <c r="N130" s="221" t="str">
        <f>_xlfn.XLOOKUP(FutureTrunkParks6[[#This Row],[LGIP Code (*)]],LGIP1b_Parks_UnitRates_Summary[LGIP Code],LGIP1b_Parks_UnitRates_Summary[Costing Code],,0)</f>
        <v>U3-U</v>
      </c>
      <c r="O130" s="221">
        <f>_xlfn.XLOOKUP(FutureTrunkParks6[[#This Row],[Costing Code]],LGIP1b_Parks_UnitRates_Summary[Costing Code],LGIP1b_Parks_UnitRates_Summary[Scaled component],,0)</f>
        <v>0</v>
      </c>
      <c r="P130" s="221">
        <f>FutureTrunkParks6[[#This Row],[Unit Rate (Scale)]]*FutureTrunkParks6[[#This Row],[Scaling factor (*)]]</f>
        <v>0</v>
      </c>
      <c r="Q130" s="221">
        <f>_xlfn.XLOOKUP(FutureTrunkParks6[[#This Row],[Costing Code]],LGIP1b_Parks_UnitRates_Summary[Costing Code],LGIP1b_Parks_UnitRates_Summary[Not scaled component],,0)</f>
        <v>0</v>
      </c>
      <c r="R130" s="223">
        <f>_xlfn.XLOOKUP(FutureTrunkParks6[[#This Row],[Costing Code]],LGIP1b_Parks_UnitRates_Summary[Costing Code],LGIP1b_Parks_UnitRates_Summary[Preliminary Scale],,0)</f>
        <v>0</v>
      </c>
      <c r="S130" s="221">
        <f>((FutureTrunkParks6[[#This Row],[Costs with Scaling Factor Applied]]+FutureTrunkParks6[[#This Row],[Unit Rate (No Scale)]])*FutureTrunkParks6[[#This Row],[Preliminary Scale %]])</f>
        <v>0</v>
      </c>
      <c r="T130" s="221">
        <f>_xlfn.XLOOKUP(FutureTrunkParks6[[#This Row],[Costing Code]],LGIP1b_Parks_UnitRates_Summary[Costing Code],LGIP1b_Parks_UnitRates_Summary[Preliminary No Scale],,0)</f>
        <v>0</v>
      </c>
      <c r="U13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30" s="211">
        <v>2021</v>
      </c>
      <c r="W130" s="211">
        <v>1</v>
      </c>
      <c r="X130" s="221">
        <f>ROUND(FutureTrunkParks6[[#This Row],[Direct Construction Cost]]*23%,0)</f>
        <v>230000</v>
      </c>
      <c r="Y130" s="294">
        <f t="shared" si="13"/>
        <v>0.2</v>
      </c>
      <c r="Z130" s="194">
        <f>ROUND((FutureTrunkParks6[[#This Row],[Direct Construction Cost]]+FutureTrunkParks6[[#This Row],[Project Owners Cost (23% Direct Construction Cost)($)]])*FutureTrunkParks6[[#This Row],[Multiplier]]*FutureTrunkParks6[[#This Row],[Construction Contingency Rate %]],0)</f>
        <v>246000</v>
      </c>
      <c r="AA130" s="195">
        <f>ROUND(FutureTrunkParks6[[#This Row],[Direct Construction Cost]]+FutureTrunkParks6[[#This Row],[Project Owners Cost (23% Direct Construction Cost)($)]]+FutureTrunkParks6[[#This Row],[Construction Contingency Cost ($)]],0)</f>
        <v>1476000</v>
      </c>
      <c r="AB130" s="219">
        <v>2034</v>
      </c>
      <c r="AC130" s="196">
        <f t="shared" si="14"/>
        <v>2.0111853187589457E-2</v>
      </c>
      <c r="AD130" s="196">
        <f t="shared" si="15"/>
        <v>1.8204777291069174E-2</v>
      </c>
      <c r="AE130" s="274">
        <f>VLOOKUP(FutureTrunkParks6[[#This Row],[Service Catchment]],'Catchment Demand - Parks'!$C$8:$M$11,11)</f>
        <v>0.20307557840172039</v>
      </c>
      <c r="AF13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1.2940776571092251E-2</v>
      </c>
      <c r="AG130" s="274">
        <f>IF(AND(FutureTrunkParks6[[#This Row],[Spare Capacity (%)]]&gt;30%,FutureTrunkParks6[[#This Row],[Share of the total Cost with the same year of provision %]]&gt;20%),1-FutureTrunkParks6[[#This Row],[Spare Capacity (%)]],1)</f>
        <v>1</v>
      </c>
      <c r="AH130" s="274">
        <f>IF(FutureTrunkParks6[[#This Row],[Terminal Value Analysis]]&lt;0,0,FutureTrunkParks6[[#This Row],[Terminal Value Analysis]])</f>
        <v>1</v>
      </c>
      <c r="AI130" s="198">
        <f t="shared" si="16"/>
        <v>1476000</v>
      </c>
      <c r="AJ130" s="200">
        <f t="shared" si="17"/>
        <v>1866135</v>
      </c>
      <c r="AK130" s="202">
        <f t="shared" si="18"/>
        <v>884632</v>
      </c>
      <c r="AL130" s="276">
        <f>ROUND(FutureTrunkParks6[[#This Row],[Net Present Value of Establishment Cost]]*FutureTrunkParks6[[#This Row],[Terminal Value Adjustment (%)]],0)</f>
        <v>884632</v>
      </c>
      <c r="AM130" s="271" t="str" cm="1">
        <f t="array" ref="AM130">_xlfn.IFS(FutureTrunkParks6[[#This Row],[Hierarchy/Name]]&lt;&gt;"Local","y",AM$12=FutureTrunkParks6[[#This Row],[Service Catchment]], "y", FutureTrunkParks6[[#This Row],[Hierarchy/Name]]="Local", "")</f>
        <v/>
      </c>
      <c r="AN130" s="271" t="str" cm="1">
        <f t="array" ref="AN130">_xlfn.IFS(FutureTrunkParks6[[#This Row],[Hierarchy/Name]]&lt;&gt;"Local","y",AN$12=FutureTrunkParks6[[#This Row],[Service Catchment]], "y", FutureTrunkParks6[[#This Row],[Hierarchy/Name]]="Local", "")</f>
        <v/>
      </c>
      <c r="AO130" s="271" t="str" cm="1">
        <f t="array" ref="AO130">_xlfn.IFS(FutureTrunkParks6[[#This Row],[Hierarchy/Name]]&lt;&gt;"Local","y",AO$12=FutureTrunkParks6[[#This Row],[Service Catchment]], "y", FutureTrunkParks6[[#This Row],[Hierarchy/Name]]="Local", "")</f>
        <v>y</v>
      </c>
      <c r="AP130" s="271" t="str" cm="1">
        <f t="array" ref="AP130">_xlfn.IFS(FutureTrunkParks6[[#This Row],[Hierarchy/Name]]&lt;&gt;"Local","y",AP$12=FutureTrunkParks6[[#This Row],[Service Catchment]], "y", FutureTrunkParks6[[#This Row],[Hierarchy/Name]]="Local", "")</f>
        <v/>
      </c>
      <c r="AQ130" s="64"/>
      <c r="AR130" s="93" t="str">
        <f>IF(FutureTrunkParks6[[#This Row],[Hierarchy/Name]]&lt;&gt;"Local",0.25,IF(AM130="y",1,""))</f>
        <v/>
      </c>
      <c r="AS130" s="93" t="str">
        <f>IF(FutureTrunkParks6[[#This Row],[Hierarchy/Name]]&lt;&gt;"Local",0.25,IF(AN130="y",1,""))</f>
        <v/>
      </c>
      <c r="AT130" s="93">
        <f>IF(FutureTrunkParks6[[#This Row],[Hierarchy/Name]]&lt;&gt;"Local",0.25,IF(AO130="y",1,""))</f>
        <v>1</v>
      </c>
      <c r="AU130" s="93" t="str">
        <f>IF(FutureTrunkParks6[[#This Row],[Hierarchy/Name]]&lt;&gt;"Local",0.25,IF(AP130="y",1,""))</f>
        <v/>
      </c>
      <c r="AV130" s="95">
        <f t="shared" si="19"/>
        <v>1</v>
      </c>
      <c r="AW130" s="64"/>
      <c r="AX130" s="268" t="str">
        <f t="shared" si="20"/>
        <v/>
      </c>
      <c r="AY130" s="264" t="str">
        <f t="shared" si="21"/>
        <v/>
      </c>
      <c r="AZ130" s="264">
        <f t="shared" si="22"/>
        <v>884632</v>
      </c>
      <c r="BA130" s="269" t="str">
        <f t="shared" si="23"/>
        <v/>
      </c>
      <c r="BB130" s="253">
        <f t="shared" si="24"/>
        <v>884632</v>
      </c>
    </row>
    <row r="131" spans="1:54">
      <c r="A131" s="50"/>
      <c r="B131" s="210" t="s">
        <v>5062</v>
      </c>
      <c r="C131" s="211" t="s">
        <v>5063</v>
      </c>
      <c r="D131" s="211" t="s">
        <v>106</v>
      </c>
      <c r="E131" s="211" t="s">
        <v>102</v>
      </c>
      <c r="F131" s="211" t="s">
        <v>4889</v>
      </c>
      <c r="G131" s="186" t="str" cm="1">
        <f t="array" ref="G131">_xlfn.IFS(MID(C131,5,1)="U",MID(C131,5,2),LEN(C131)&gt;10,MID(C131,5,3)&amp;"-"&amp;LEFT(D131,1),LEN(C131)&lt;=10,MID(C131,5,2)&amp;"-"&amp;LEFT(D131,1))</f>
        <v>E12-D</v>
      </c>
      <c r="H131" s="187">
        <f>IFERROR(INDEX(LGIP1b_Park_UnitRates[],MATCH(G131,LGIP1b_Park_UnitRates[LGIP Code],0),3),"")</f>
        <v>30000</v>
      </c>
      <c r="I131" s="295">
        <f>IFERROR(MIN(J131/H131,INDEX(LGIP1b_Park_UnitRates[],MATCH(FutureTrunkParks6[[#This Row],[LGIP Code (*)]], LGIP1b_Park_UnitRates[LGIP Code], 0),4)),1)</f>
        <v>1.85</v>
      </c>
      <c r="J131" s="215">
        <v>55500</v>
      </c>
      <c r="K131" s="85">
        <f t="shared" si="25"/>
        <v>0</v>
      </c>
      <c r="L131" s="216">
        <v>0</v>
      </c>
      <c r="M131" s="221" t="str">
        <f>_xlfn.XLOOKUP(FutureTrunkParks6[[#This Row],[LGIP Code (*)]],LGIP1b_Parks_UnitRates_Summary[LGIP Code],LGIP1b_Parks_UnitRates_Summary[Stages],,0)</f>
        <v>B&amp;C</v>
      </c>
      <c r="N131" s="221" t="str">
        <f>_xlfn.XLOOKUP(FutureTrunkParks6[[#This Row],[LGIP Code (*)]],LGIP1b_Parks_UnitRates_Summary[LGIP Code],LGIP1b_Parks_UnitRates_Summary[Costing Code],,0)</f>
        <v>E12-D-B&amp;C</v>
      </c>
      <c r="O131" s="221">
        <f>_xlfn.XLOOKUP(FutureTrunkParks6[[#This Row],[Costing Code]],LGIP1b_Parks_UnitRates_Summary[Costing Code],LGIP1b_Parks_UnitRates_Summary[Scaled component],,0)</f>
        <v>426148.28061473684</v>
      </c>
      <c r="P131" s="221">
        <f>FutureTrunkParks6[[#This Row],[Unit Rate (Scale)]]*FutureTrunkParks6[[#This Row],[Scaling factor (*)]]</f>
        <v>788374.31913726323</v>
      </c>
      <c r="Q131" s="221">
        <f>_xlfn.XLOOKUP(FutureTrunkParks6[[#This Row],[Costing Code]],LGIP1b_Parks_UnitRates_Summary[Costing Code],LGIP1b_Parks_UnitRates_Summary[Not scaled component],,0)</f>
        <v>729086.20583200001</v>
      </c>
      <c r="R131" s="223">
        <f>_xlfn.XLOOKUP(FutureTrunkParks6[[#This Row],[Costing Code]],LGIP1b_Parks_UnitRates_Summary[Costing Code],LGIP1b_Parks_UnitRates_Summary[Preliminary Scale],,0)</f>
        <v>0.23125000000000001</v>
      </c>
      <c r="S131" s="221">
        <f>((FutureTrunkParks6[[#This Row],[Costs with Scaling Factor Applied]]+FutureTrunkParks6[[#This Row],[Unit Rate (No Scale)]])*FutureTrunkParks6[[#This Row],[Preliminary Scale %]])</f>
        <v>350912.74639914214</v>
      </c>
      <c r="T131" s="221">
        <f>_xlfn.XLOOKUP(FutureTrunkParks6[[#This Row],[Costing Code]],LGIP1b_Parks_UnitRates_Summary[Costing Code],LGIP1b_Parks_UnitRates_Summary[Preliminary No Scale],,0)</f>
        <v>7500</v>
      </c>
      <c r="U13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1875873</v>
      </c>
      <c r="V131" s="211">
        <v>2021</v>
      </c>
      <c r="W131" s="211">
        <v>1</v>
      </c>
      <c r="X131" s="221">
        <f>ROUND(FutureTrunkParks6[[#This Row],[Direct Construction Cost]]*23%,0)</f>
        <v>431451</v>
      </c>
      <c r="Y131" s="294">
        <f t="shared" si="13"/>
        <v>0.2</v>
      </c>
      <c r="Z131" s="194">
        <f>ROUND((FutureTrunkParks6[[#This Row],[Direct Construction Cost]]+FutureTrunkParks6[[#This Row],[Project Owners Cost (23% Direct Construction Cost)($)]])*FutureTrunkParks6[[#This Row],[Multiplier]]*FutureTrunkParks6[[#This Row],[Construction Contingency Rate %]],0)</f>
        <v>461465</v>
      </c>
      <c r="AA131" s="195">
        <f>ROUND(FutureTrunkParks6[[#This Row],[Direct Construction Cost]]+FutureTrunkParks6[[#This Row],[Project Owners Cost (23% Direct Construction Cost)($)]]+FutureTrunkParks6[[#This Row],[Construction Contingency Cost ($)]],0)</f>
        <v>2768789</v>
      </c>
      <c r="AB131" s="219">
        <v>2034</v>
      </c>
      <c r="AC131" s="196">
        <f t="shared" si="14"/>
        <v>2.0111853187589457E-2</v>
      </c>
      <c r="AD131" s="196">
        <f t="shared" si="15"/>
        <v>1.8204777291069174E-2</v>
      </c>
      <c r="AE131" s="274">
        <f>VLOOKUP(FutureTrunkParks6[[#This Row],[Service Catchment]],'Catchment Demand - Parks'!$C$8:$M$11,11)</f>
        <v>0.20307557840172039</v>
      </c>
      <c r="AF13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2.4275257331638173E-2</v>
      </c>
      <c r="AG131" s="274">
        <f>IF(AND(FutureTrunkParks6[[#This Row],[Spare Capacity (%)]]&gt;30%,FutureTrunkParks6[[#This Row],[Share of the total Cost with the same year of provision %]]&gt;20%),1-FutureTrunkParks6[[#This Row],[Spare Capacity (%)]],1)</f>
        <v>1</v>
      </c>
      <c r="AH131" s="274">
        <f>IF(FutureTrunkParks6[[#This Row],[Terminal Value Analysis]]&lt;0,0,FutureTrunkParks6[[#This Row],[Terminal Value Analysis]])</f>
        <v>1</v>
      </c>
      <c r="AI131" s="198">
        <f t="shared" si="16"/>
        <v>2768789</v>
      </c>
      <c r="AJ131" s="200">
        <f t="shared" si="17"/>
        <v>3500633</v>
      </c>
      <c r="AK131" s="202">
        <f t="shared" si="18"/>
        <v>1659457</v>
      </c>
      <c r="AL131" s="276">
        <f>ROUND(FutureTrunkParks6[[#This Row],[Net Present Value of Establishment Cost]]*FutureTrunkParks6[[#This Row],[Terminal Value Adjustment (%)]],0)</f>
        <v>1659457</v>
      </c>
      <c r="AM131" s="271" t="str" cm="1">
        <f t="array" ref="AM131">_xlfn.IFS(FutureTrunkParks6[[#This Row],[Hierarchy/Name]]&lt;&gt;"Local","y",AM$12=FutureTrunkParks6[[#This Row],[Service Catchment]], "y", FutureTrunkParks6[[#This Row],[Hierarchy/Name]]="Local", "")</f>
        <v>y</v>
      </c>
      <c r="AN131" s="271" t="str" cm="1">
        <f t="array" ref="AN131">_xlfn.IFS(FutureTrunkParks6[[#This Row],[Hierarchy/Name]]&lt;&gt;"Local","y",AN$12=FutureTrunkParks6[[#This Row],[Service Catchment]], "y", FutureTrunkParks6[[#This Row],[Hierarchy/Name]]="Local", "")</f>
        <v>y</v>
      </c>
      <c r="AO131" s="271" t="str" cm="1">
        <f t="array" ref="AO131">_xlfn.IFS(FutureTrunkParks6[[#This Row],[Hierarchy/Name]]&lt;&gt;"Local","y",AO$12=FutureTrunkParks6[[#This Row],[Service Catchment]], "y", FutureTrunkParks6[[#This Row],[Hierarchy/Name]]="Local", "")</f>
        <v>y</v>
      </c>
      <c r="AP131" s="271" t="str" cm="1">
        <f t="array" ref="AP131">_xlfn.IFS(FutureTrunkParks6[[#This Row],[Hierarchy/Name]]&lt;&gt;"Local","y",AP$12=FutureTrunkParks6[[#This Row],[Service Catchment]], "y", FutureTrunkParks6[[#This Row],[Hierarchy/Name]]="Local", "")</f>
        <v>y</v>
      </c>
      <c r="AQ131" s="64"/>
      <c r="AR131" s="93">
        <f>IF(FutureTrunkParks6[[#This Row],[Hierarchy/Name]]&lt;&gt;"Local",0.25,IF(AM131="y",1,""))</f>
        <v>0.25</v>
      </c>
      <c r="AS131" s="93">
        <f>IF(FutureTrunkParks6[[#This Row],[Hierarchy/Name]]&lt;&gt;"Local",0.25,IF(AN131="y",1,""))</f>
        <v>0.25</v>
      </c>
      <c r="AT131" s="93">
        <f>IF(FutureTrunkParks6[[#This Row],[Hierarchy/Name]]&lt;&gt;"Local",0.25,IF(AO131="y",1,""))</f>
        <v>0.25</v>
      </c>
      <c r="AU131" s="93">
        <f>IF(FutureTrunkParks6[[#This Row],[Hierarchy/Name]]&lt;&gt;"Local",0.25,IF(AP131="y",1,""))</f>
        <v>0.25</v>
      </c>
      <c r="AV131" s="95">
        <f t="shared" si="19"/>
        <v>1</v>
      </c>
      <c r="AW131" s="64"/>
      <c r="AX131" s="268">
        <f t="shared" si="20"/>
        <v>414864.25</v>
      </c>
      <c r="AY131" s="264">
        <f t="shared" si="21"/>
        <v>414864.25</v>
      </c>
      <c r="AZ131" s="264">
        <f t="shared" si="22"/>
        <v>414864.25</v>
      </c>
      <c r="BA131" s="269">
        <f t="shared" si="23"/>
        <v>414864.25</v>
      </c>
      <c r="BB131" s="253">
        <f t="shared" si="24"/>
        <v>1659457</v>
      </c>
    </row>
    <row r="132" spans="1:54">
      <c r="A132" s="50"/>
      <c r="B132" s="210" t="s">
        <v>5062</v>
      </c>
      <c r="C132" s="211" t="s">
        <v>5064</v>
      </c>
      <c r="D132" s="211" t="s">
        <v>106</v>
      </c>
      <c r="E132" s="211" t="s">
        <v>102</v>
      </c>
      <c r="F132" s="211" t="s">
        <v>4991</v>
      </c>
      <c r="G132" s="186" t="str" cm="1">
        <f t="array" ref="G132">_xlfn.IFS(MID(C132,5,1)="U",MID(C132,5,2),LEN(C132)&gt;10,MID(C132,5,3)&amp;"-"&amp;LEFT(D132,1),LEN(C132)&lt;=10,MID(C132,5,2)&amp;"-"&amp;LEFT(D132,1))</f>
        <v>E5-D</v>
      </c>
      <c r="H132" s="187">
        <f>IFERROR(INDEX(LGIP1b_Park_UnitRates[],MATCH(G132,LGIP1b_Park_UnitRates[LGIP Code],0),3),"")</f>
        <v>40000</v>
      </c>
      <c r="I132" s="295">
        <f>IFERROR(MIN(J132/H132,INDEX(LGIP1b_Park_UnitRates[],MATCH(FutureTrunkParks6[[#This Row],[LGIP Code (*)]], LGIP1b_Park_UnitRates[LGIP Code], 0),4)),1)</f>
        <v>0.71499999999999997</v>
      </c>
      <c r="J132" s="215">
        <v>28600</v>
      </c>
      <c r="K132" s="85">
        <f t="shared" si="25"/>
        <v>0</v>
      </c>
      <c r="L132" s="216">
        <v>0</v>
      </c>
      <c r="M132" s="221" t="str">
        <f>_xlfn.XLOOKUP(FutureTrunkParks6[[#This Row],[LGIP Code (*)]],LGIP1b_Parks_UnitRates_Summary[LGIP Code],LGIP1b_Parks_UnitRates_Summary[Stages],,0)</f>
        <v>B&amp;C</v>
      </c>
      <c r="N132" s="221" t="str">
        <f>_xlfn.XLOOKUP(FutureTrunkParks6[[#This Row],[LGIP Code (*)]],LGIP1b_Parks_UnitRates_Summary[LGIP Code],LGIP1b_Parks_UnitRates_Summary[Costing Code],,0)</f>
        <v>E5-D-B&amp;C</v>
      </c>
      <c r="O132" s="221">
        <f>_xlfn.XLOOKUP(FutureTrunkParks6[[#This Row],[Costing Code]],LGIP1b_Parks_UnitRates_Summary[Costing Code],LGIP1b_Parks_UnitRates_Summary[Scaled component],,0)</f>
        <v>740088.67916180636</v>
      </c>
      <c r="P132" s="221">
        <f>FutureTrunkParks6[[#This Row],[Unit Rate (Scale)]]*FutureTrunkParks6[[#This Row],[Scaling factor (*)]]</f>
        <v>529163.40560069156</v>
      </c>
      <c r="Q132" s="221">
        <f>_xlfn.XLOOKUP(FutureTrunkParks6[[#This Row],[Costing Code]],LGIP1b_Parks_UnitRates_Summary[Costing Code],LGIP1b_Parks_UnitRates_Summary[Not scaled component],,0)</f>
        <v>7781441.3300164435</v>
      </c>
      <c r="R132" s="223">
        <f>_xlfn.XLOOKUP(FutureTrunkParks6[[#This Row],[Costing Code]],LGIP1b_Parks_UnitRates_Summary[Costing Code],LGIP1b_Parks_UnitRates_Summary[Preliminary Scale],,0)</f>
        <v>0.23125000000000001</v>
      </c>
      <c r="S132" s="221">
        <f>((FutureTrunkParks6[[#This Row],[Costs with Scaling Factor Applied]]+FutureTrunkParks6[[#This Row],[Unit Rate (No Scale)]])*FutureTrunkParks6[[#This Row],[Preliminary Scale %]])</f>
        <v>1921827.3451114625</v>
      </c>
      <c r="T132" s="221">
        <f>_xlfn.XLOOKUP(FutureTrunkParks6[[#This Row],[Costing Code]],LGIP1b_Parks_UnitRates_Summary[Costing Code],LGIP1b_Parks_UnitRates_Summary[Preliminary No Scale],,0)</f>
        <v>11250</v>
      </c>
      <c r="U13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10243682</v>
      </c>
      <c r="V132" s="211">
        <v>2021</v>
      </c>
      <c r="W132" s="211">
        <v>1</v>
      </c>
      <c r="X132" s="221">
        <f>ROUND(FutureTrunkParks6[[#This Row],[Direct Construction Cost]]*23%,0)</f>
        <v>2356047</v>
      </c>
      <c r="Y132" s="294">
        <f t="shared" si="13"/>
        <v>0.2</v>
      </c>
      <c r="Z132" s="194">
        <f>ROUND((FutureTrunkParks6[[#This Row],[Direct Construction Cost]]+FutureTrunkParks6[[#This Row],[Project Owners Cost (23% Direct Construction Cost)($)]])*FutureTrunkParks6[[#This Row],[Multiplier]]*FutureTrunkParks6[[#This Row],[Construction Contingency Rate %]],0)</f>
        <v>2519946</v>
      </c>
      <c r="AA132" s="195">
        <f>ROUND(FutureTrunkParks6[[#This Row],[Direct Construction Cost]]+FutureTrunkParks6[[#This Row],[Project Owners Cost (23% Direct Construction Cost)($)]]+FutureTrunkParks6[[#This Row],[Construction Contingency Cost ($)]],0)</f>
        <v>15119675</v>
      </c>
      <c r="AB132" s="219">
        <v>2034</v>
      </c>
      <c r="AC132" s="196">
        <f t="shared" si="14"/>
        <v>2.0111853187589457E-2</v>
      </c>
      <c r="AD132" s="196">
        <f t="shared" si="15"/>
        <v>1.8204777291069174E-2</v>
      </c>
      <c r="AE132" s="274">
        <f>VLOOKUP(FutureTrunkParks6[[#This Row],[Service Catchment]],'Catchment Demand - Parks'!$C$8:$M$11,11)</f>
        <v>0.20307557840172039</v>
      </c>
      <c r="AF13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0.1325612032537461</v>
      </c>
      <c r="AG132" s="274">
        <f>IF(AND(FutureTrunkParks6[[#This Row],[Spare Capacity (%)]]&gt;30%,FutureTrunkParks6[[#This Row],[Share of the total Cost with the same year of provision %]]&gt;20%),1-FutureTrunkParks6[[#This Row],[Spare Capacity (%)]],1)</f>
        <v>1</v>
      </c>
      <c r="AH132" s="274">
        <f>IF(FutureTrunkParks6[[#This Row],[Terminal Value Analysis]]&lt;0,0,FutureTrunkParks6[[#This Row],[Terminal Value Analysis]])</f>
        <v>1</v>
      </c>
      <c r="AI132" s="198">
        <f t="shared" si="16"/>
        <v>15119675</v>
      </c>
      <c r="AJ132" s="200">
        <f t="shared" si="17"/>
        <v>19116094</v>
      </c>
      <c r="AK132" s="202">
        <f t="shared" si="18"/>
        <v>9061886</v>
      </c>
      <c r="AL132" s="276">
        <f>ROUND(FutureTrunkParks6[[#This Row],[Net Present Value of Establishment Cost]]*FutureTrunkParks6[[#This Row],[Terminal Value Adjustment (%)]],0)</f>
        <v>9061886</v>
      </c>
      <c r="AM132" s="271" t="str" cm="1">
        <f t="array" ref="AM132">_xlfn.IFS(FutureTrunkParks6[[#This Row],[Hierarchy/Name]]&lt;&gt;"Local","y",AM$12=FutureTrunkParks6[[#This Row],[Service Catchment]], "y", FutureTrunkParks6[[#This Row],[Hierarchy/Name]]="Local", "")</f>
        <v>y</v>
      </c>
      <c r="AN132" s="271" t="str" cm="1">
        <f t="array" ref="AN132">_xlfn.IFS(FutureTrunkParks6[[#This Row],[Hierarchy/Name]]&lt;&gt;"Local","y",AN$12=FutureTrunkParks6[[#This Row],[Service Catchment]], "y", FutureTrunkParks6[[#This Row],[Hierarchy/Name]]="Local", "")</f>
        <v>y</v>
      </c>
      <c r="AO132" s="271" t="str" cm="1">
        <f t="array" ref="AO132">_xlfn.IFS(FutureTrunkParks6[[#This Row],[Hierarchy/Name]]&lt;&gt;"Local","y",AO$12=FutureTrunkParks6[[#This Row],[Service Catchment]], "y", FutureTrunkParks6[[#This Row],[Hierarchy/Name]]="Local", "")</f>
        <v>y</v>
      </c>
      <c r="AP132" s="271" t="str" cm="1">
        <f t="array" ref="AP132">_xlfn.IFS(FutureTrunkParks6[[#This Row],[Hierarchy/Name]]&lt;&gt;"Local","y",AP$12=FutureTrunkParks6[[#This Row],[Service Catchment]], "y", FutureTrunkParks6[[#This Row],[Hierarchy/Name]]="Local", "")</f>
        <v>y</v>
      </c>
      <c r="AQ132" s="64"/>
      <c r="AR132" s="93">
        <f>IF(FutureTrunkParks6[[#This Row],[Hierarchy/Name]]&lt;&gt;"Local",0.25,IF(AM132="y",1,""))</f>
        <v>0.25</v>
      </c>
      <c r="AS132" s="93">
        <f>IF(FutureTrunkParks6[[#This Row],[Hierarchy/Name]]&lt;&gt;"Local",0.25,IF(AN132="y",1,""))</f>
        <v>0.25</v>
      </c>
      <c r="AT132" s="93">
        <f>IF(FutureTrunkParks6[[#This Row],[Hierarchy/Name]]&lt;&gt;"Local",0.25,IF(AO132="y",1,""))</f>
        <v>0.25</v>
      </c>
      <c r="AU132" s="93">
        <f>IF(FutureTrunkParks6[[#This Row],[Hierarchy/Name]]&lt;&gt;"Local",0.25,IF(AP132="y",1,""))</f>
        <v>0.25</v>
      </c>
      <c r="AV132" s="95">
        <f t="shared" si="19"/>
        <v>1</v>
      </c>
      <c r="AW132" s="64"/>
      <c r="AX132" s="268">
        <f t="shared" si="20"/>
        <v>2265471.5</v>
      </c>
      <c r="AY132" s="264">
        <f t="shared" si="21"/>
        <v>2265471.5</v>
      </c>
      <c r="AZ132" s="264">
        <f t="shared" si="22"/>
        <v>2265471.5</v>
      </c>
      <c r="BA132" s="269">
        <f t="shared" si="23"/>
        <v>2265471.5</v>
      </c>
      <c r="BB132" s="253">
        <f t="shared" si="24"/>
        <v>9061886</v>
      </c>
    </row>
    <row r="133" spans="1:54" s="163" customFormat="1">
      <c r="A133" s="156"/>
      <c r="B133" s="386" t="s">
        <v>5065</v>
      </c>
      <c r="C133" s="387" t="s">
        <v>5066</v>
      </c>
      <c r="D133" s="387" t="s">
        <v>101</v>
      </c>
      <c r="E133" s="387" t="s">
        <v>102</v>
      </c>
      <c r="F133" s="387" t="s">
        <v>5067</v>
      </c>
      <c r="G133" s="388" t="str" cm="1">
        <f t="array" ref="G133">_xlfn.IFS(MID(C133,5,1)="U",MID(C133,5,2),LEN(C133)&gt;10,MID(C133,5,3)&amp;"-"&amp;LEFT(D133,1),LEN(C133)&lt;=10,MID(C133,5,2)&amp;"-"&amp;LEFT(D133,1))</f>
        <v>U1</v>
      </c>
      <c r="H133" s="389">
        <f>IFERROR(INDEX(LGIP1b_Park_UnitRates[],MATCH(G133,LGIP1b_Park_UnitRates[LGIP Code],0),3),"")</f>
        <v>0</v>
      </c>
      <c r="I133" s="295">
        <f>IFERROR(MIN(J133/H133,INDEX(LGIP1b_Park_UnitRates[],MATCH(FutureTrunkParks6[[#This Row],[LGIP Code (*)]], LGIP1b_Park_UnitRates[LGIP Code], 0),4)),1)</f>
        <v>1</v>
      </c>
      <c r="J133" s="390">
        <v>147500</v>
      </c>
      <c r="K133" s="391">
        <f t="shared" si="25"/>
        <v>0</v>
      </c>
      <c r="L133" s="392">
        <v>0</v>
      </c>
      <c r="M133" s="393" t="str">
        <f>_xlfn.XLOOKUP(FutureTrunkParks6[[#This Row],[LGIP Code (*)]],LGIP1b_Parks_UnitRates_Summary[LGIP Code],LGIP1b_Parks_UnitRates_Summary[Stages],,0)</f>
        <v>U</v>
      </c>
      <c r="N133" s="393" t="str">
        <f>_xlfn.XLOOKUP(FutureTrunkParks6[[#This Row],[LGIP Code (*)]],LGIP1b_Parks_UnitRates_Summary[LGIP Code],LGIP1b_Parks_UnitRates_Summary[Costing Code],,0)</f>
        <v>U1-U</v>
      </c>
      <c r="O133" s="393">
        <f>_xlfn.XLOOKUP(FutureTrunkParks6[[#This Row],[Costing Code]],LGIP1b_Parks_UnitRates_Summary[Costing Code],LGIP1b_Parks_UnitRates_Summary[Scaled component],,0)</f>
        <v>0</v>
      </c>
      <c r="P133" s="393">
        <f>FutureTrunkParks6[[#This Row],[Unit Rate (Scale)]]*FutureTrunkParks6[[#This Row],[Scaling factor (*)]]</f>
        <v>0</v>
      </c>
      <c r="Q133" s="393">
        <f>_xlfn.XLOOKUP(FutureTrunkParks6[[#This Row],[Costing Code]],LGIP1b_Parks_UnitRates_Summary[Costing Code],LGIP1b_Parks_UnitRates_Summary[Not scaled component],,0)</f>
        <v>0</v>
      </c>
      <c r="R133" s="394">
        <f>_xlfn.XLOOKUP(FutureTrunkParks6[[#This Row],[Costing Code]],LGIP1b_Parks_UnitRates_Summary[Costing Code],LGIP1b_Parks_UnitRates_Summary[Preliminary Scale],,0)</f>
        <v>0</v>
      </c>
      <c r="S133" s="393">
        <f>((FutureTrunkParks6[[#This Row],[Costs with Scaling Factor Applied]]+FutureTrunkParks6[[#This Row],[Unit Rate (No Scale)]])*FutureTrunkParks6[[#This Row],[Preliminary Scale %]])</f>
        <v>0</v>
      </c>
      <c r="T133" s="393">
        <f>_xlfn.XLOOKUP(FutureTrunkParks6[[#This Row],[Costing Code]],LGIP1b_Parks_UnitRates_Summary[Costing Code],LGIP1b_Parks_UnitRates_Summary[Preliminary No Scale],,0)</f>
        <v>0</v>
      </c>
      <c r="U133" s="395">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33" s="387">
        <v>2021</v>
      </c>
      <c r="W133" s="387">
        <v>1</v>
      </c>
      <c r="X133" s="393">
        <f>ROUND(FutureTrunkParks6[[#This Row],[Direct Construction Cost]]*23%,0)</f>
        <v>460000</v>
      </c>
      <c r="Y133" s="396">
        <f t="shared" si="13"/>
        <v>0.2</v>
      </c>
      <c r="Z133" s="397">
        <f>ROUND((FutureTrunkParks6[[#This Row],[Direct Construction Cost]]+FutureTrunkParks6[[#This Row],[Project Owners Cost (23% Direct Construction Cost)($)]])*FutureTrunkParks6[[#This Row],[Multiplier]]*FutureTrunkParks6[[#This Row],[Construction Contingency Rate %]],0)</f>
        <v>492000</v>
      </c>
      <c r="AA133" s="398">
        <f>ROUND(FutureTrunkParks6[[#This Row],[Direct Construction Cost]]+FutureTrunkParks6[[#This Row],[Project Owners Cost (23% Direct Construction Cost)($)]]+FutureTrunkParks6[[#This Row],[Construction Contingency Cost ($)]],0)</f>
        <v>2952000</v>
      </c>
      <c r="AB133" s="399">
        <v>2034</v>
      </c>
      <c r="AC133" s="400">
        <f t="shared" si="14"/>
        <v>2.0111853187589457E-2</v>
      </c>
      <c r="AD133" s="400">
        <f t="shared" si="15"/>
        <v>1.8204777291069174E-2</v>
      </c>
      <c r="AE133" s="401">
        <f>VLOOKUP(FutureTrunkParks6[[#This Row],[Service Catchment]],'Catchment Demand - Parks'!$C$8:$M$11,11)</f>
        <v>0.20307557840172039</v>
      </c>
      <c r="AF133" s="401">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2.5881553142184502E-2</v>
      </c>
      <c r="AG133" s="401">
        <f>IF(AND(FutureTrunkParks6[[#This Row],[Spare Capacity (%)]]&gt;30%,FutureTrunkParks6[[#This Row],[Share of the total Cost with the same year of provision %]]&gt;20%),1-FutureTrunkParks6[[#This Row],[Spare Capacity (%)]],1)</f>
        <v>1</v>
      </c>
      <c r="AH133" s="401">
        <f>IF(FutureTrunkParks6[[#This Row],[Terminal Value Analysis]]&lt;0,0,FutureTrunkParks6[[#This Row],[Terminal Value Analysis]])</f>
        <v>1</v>
      </c>
      <c r="AI133" s="402">
        <f t="shared" si="16"/>
        <v>2952000</v>
      </c>
      <c r="AJ133" s="403">
        <f t="shared" si="17"/>
        <v>3732270</v>
      </c>
      <c r="AK133" s="404">
        <f t="shared" si="18"/>
        <v>1769263</v>
      </c>
      <c r="AL133" s="405">
        <f>ROUND(FutureTrunkParks6[[#This Row],[Net Present Value of Establishment Cost]]*FutureTrunkParks6[[#This Row],[Terminal Value Adjustment (%)]],0)</f>
        <v>1769263</v>
      </c>
      <c r="AM133" s="271" t="str" cm="1">
        <f t="array" ref="AM133">_xlfn.IFS(FutureTrunkParks6[[#This Row],[Hierarchy/Name]]&lt;&gt;"Local","y",AM$12=FutureTrunkParks6[[#This Row],[Service Catchment]], "y", FutureTrunkParks6[[#This Row],[Hierarchy/Name]]="Local", "")</f>
        <v>y</v>
      </c>
      <c r="AN133" s="271" t="str" cm="1">
        <f t="array" ref="AN133">_xlfn.IFS(FutureTrunkParks6[[#This Row],[Hierarchy/Name]]&lt;&gt;"Local","y",AN$12=FutureTrunkParks6[[#This Row],[Service Catchment]], "y", FutureTrunkParks6[[#This Row],[Hierarchy/Name]]="Local", "")</f>
        <v>y</v>
      </c>
      <c r="AO133" s="271" t="str" cm="1">
        <f t="array" ref="AO133">_xlfn.IFS(FutureTrunkParks6[[#This Row],[Hierarchy/Name]]&lt;&gt;"Local","y",AO$12=FutureTrunkParks6[[#This Row],[Service Catchment]], "y", FutureTrunkParks6[[#This Row],[Hierarchy/Name]]="Local", "")</f>
        <v>y</v>
      </c>
      <c r="AP133" s="271" t="str" cm="1">
        <f t="array" ref="AP133">_xlfn.IFS(FutureTrunkParks6[[#This Row],[Hierarchy/Name]]&lt;&gt;"Local","y",AP$12=FutureTrunkParks6[[#This Row],[Service Catchment]], "y", FutureTrunkParks6[[#This Row],[Hierarchy/Name]]="Local", "")</f>
        <v>y</v>
      </c>
      <c r="AQ133" s="406"/>
      <c r="AR133" s="93">
        <f>IF(FutureTrunkParks6[[#This Row],[Hierarchy/Name]]&lt;&gt;"Local",0.25,IF(AM133="y",1,""))</f>
        <v>0.25</v>
      </c>
      <c r="AS133" s="93">
        <f>IF(FutureTrunkParks6[[#This Row],[Hierarchy/Name]]&lt;&gt;"Local",0.25,IF(AN133="y",1,""))</f>
        <v>0.25</v>
      </c>
      <c r="AT133" s="93">
        <f>IF(FutureTrunkParks6[[#This Row],[Hierarchy/Name]]&lt;&gt;"Local",0.25,IF(AO133="y",1,""))</f>
        <v>0.25</v>
      </c>
      <c r="AU133" s="93">
        <f>IF(FutureTrunkParks6[[#This Row],[Hierarchy/Name]]&lt;&gt;"Local",0.25,IF(AP133="y",1,""))</f>
        <v>0.25</v>
      </c>
      <c r="AV133" s="407">
        <f t="shared" si="19"/>
        <v>1</v>
      </c>
      <c r="AW133" s="406"/>
      <c r="AX133" s="408">
        <f t="shared" si="20"/>
        <v>442315.75</v>
      </c>
      <c r="AY133" s="409">
        <f t="shared" si="21"/>
        <v>442315.75</v>
      </c>
      <c r="AZ133" s="409">
        <f t="shared" si="22"/>
        <v>442315.75</v>
      </c>
      <c r="BA133" s="410">
        <f t="shared" si="23"/>
        <v>442315.75</v>
      </c>
      <c r="BB133" s="411">
        <f t="shared" si="24"/>
        <v>1769263</v>
      </c>
    </row>
    <row r="134" spans="1:54">
      <c r="A134" s="50"/>
      <c r="B134" s="210" t="s">
        <v>5068</v>
      </c>
      <c r="C134" s="211" t="s">
        <v>5069</v>
      </c>
      <c r="D134" s="211" t="s">
        <v>106</v>
      </c>
      <c r="E134" s="211" t="s">
        <v>102</v>
      </c>
      <c r="F134" s="211" t="s">
        <v>4889</v>
      </c>
      <c r="G134" s="186" t="str" cm="1">
        <f t="array" ref="G134">_xlfn.IFS(MID(C134,5,1)="U",MID(C134,5,2),LEN(C134)&gt;10,MID(C134,5,3)&amp;"-"&amp;LEFT(D134,1),LEN(C134)&lt;=10,MID(C134,5,2)&amp;"-"&amp;LEFT(D134,1))</f>
        <v>E12-D</v>
      </c>
      <c r="H134" s="187">
        <f>IFERROR(INDEX(LGIP1b_Park_UnitRates[],MATCH(G134,LGIP1b_Park_UnitRates[LGIP Code],0),3),"")</f>
        <v>30000</v>
      </c>
      <c r="I134" s="295">
        <f>IFERROR(MIN(J134/H134,INDEX(LGIP1b_Park_UnitRates[],MATCH(FutureTrunkParks6[[#This Row],[LGIP Code (*)]], LGIP1b_Park_UnitRates[LGIP Code], 0),4)),1)</f>
        <v>2</v>
      </c>
      <c r="J134" s="215">
        <v>124290</v>
      </c>
      <c r="K134" s="85">
        <f t="shared" si="25"/>
        <v>0</v>
      </c>
      <c r="L134" s="216">
        <v>0</v>
      </c>
      <c r="M134" s="221" t="str">
        <f>_xlfn.XLOOKUP(FutureTrunkParks6[[#This Row],[LGIP Code (*)]],LGIP1b_Parks_UnitRates_Summary[LGIP Code],LGIP1b_Parks_UnitRates_Summary[Stages],,0)</f>
        <v>B&amp;C</v>
      </c>
      <c r="N134" s="221" t="str">
        <f>_xlfn.XLOOKUP(FutureTrunkParks6[[#This Row],[LGIP Code (*)]],LGIP1b_Parks_UnitRates_Summary[LGIP Code],LGIP1b_Parks_UnitRates_Summary[Costing Code],,0)</f>
        <v>E12-D-B&amp;C</v>
      </c>
      <c r="O134" s="221">
        <f>_xlfn.XLOOKUP(FutureTrunkParks6[[#This Row],[Costing Code]],LGIP1b_Parks_UnitRates_Summary[Costing Code],LGIP1b_Parks_UnitRates_Summary[Scaled component],,0)</f>
        <v>426148.28061473684</v>
      </c>
      <c r="P134" s="221">
        <f>FutureTrunkParks6[[#This Row],[Unit Rate (Scale)]]*FutureTrunkParks6[[#This Row],[Scaling factor (*)]]</f>
        <v>852296.56122947368</v>
      </c>
      <c r="Q134" s="221">
        <f>_xlfn.XLOOKUP(FutureTrunkParks6[[#This Row],[Costing Code]],LGIP1b_Parks_UnitRates_Summary[Costing Code],LGIP1b_Parks_UnitRates_Summary[Not scaled component],,0)</f>
        <v>729086.20583200001</v>
      </c>
      <c r="R134" s="223">
        <f>_xlfn.XLOOKUP(FutureTrunkParks6[[#This Row],[Costing Code]],LGIP1b_Parks_UnitRates_Summary[Costing Code],LGIP1b_Parks_UnitRates_Summary[Preliminary Scale],,0)</f>
        <v>0.23125000000000001</v>
      </c>
      <c r="S134" s="221">
        <f>((FutureTrunkParks6[[#This Row],[Costs with Scaling Factor Applied]]+FutureTrunkParks6[[#This Row],[Unit Rate (No Scale)]])*FutureTrunkParks6[[#This Row],[Preliminary Scale %]])</f>
        <v>365694.76488296583</v>
      </c>
      <c r="T134" s="221">
        <f>_xlfn.XLOOKUP(FutureTrunkParks6[[#This Row],[Costing Code]],LGIP1b_Parks_UnitRates_Summary[Costing Code],LGIP1b_Parks_UnitRates_Summary[Preliminary No Scale],,0)</f>
        <v>7500</v>
      </c>
      <c r="U13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1954578</v>
      </c>
      <c r="V134" s="211">
        <v>2021</v>
      </c>
      <c r="W134" s="211">
        <v>1</v>
      </c>
      <c r="X134" s="221">
        <f>ROUND(FutureTrunkParks6[[#This Row],[Direct Construction Cost]]*23%,0)</f>
        <v>449553</v>
      </c>
      <c r="Y134" s="294">
        <f t="shared" si="13"/>
        <v>7.4999999999999997E-2</v>
      </c>
      <c r="Z134" s="194">
        <f>ROUND((FutureTrunkParks6[[#This Row],[Direct Construction Cost]]+FutureTrunkParks6[[#This Row],[Project Owners Cost (23% Direct Construction Cost)($)]])*FutureTrunkParks6[[#This Row],[Multiplier]]*FutureTrunkParks6[[#This Row],[Construction Contingency Rate %]],0)</f>
        <v>180310</v>
      </c>
      <c r="AA134" s="195">
        <f>ROUND(FutureTrunkParks6[[#This Row],[Direct Construction Cost]]+FutureTrunkParks6[[#This Row],[Project Owners Cost (23% Direct Construction Cost)($)]]+FutureTrunkParks6[[#This Row],[Construction Contingency Cost ($)]],0)</f>
        <v>2584441</v>
      </c>
      <c r="AB134" s="219">
        <v>2024</v>
      </c>
      <c r="AC134" s="196">
        <f t="shared" si="14"/>
        <v>2.0111853187589457E-2</v>
      </c>
      <c r="AD134" s="196">
        <f t="shared" si="15"/>
        <v>1.8204777291069174E-2</v>
      </c>
      <c r="AE134" s="274">
        <f>VLOOKUP(FutureTrunkParks6[[#This Row],[Service Catchment]],'Catchment Demand - Parks'!$C$8:$M$11,11)</f>
        <v>0.20307557840172039</v>
      </c>
      <c r="AF13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34" s="274">
        <f>IF(AND(FutureTrunkParks6[[#This Row],[Spare Capacity (%)]]&gt;30%,FutureTrunkParks6[[#This Row],[Share of the total Cost with the same year of provision %]]&gt;20%),1-FutureTrunkParks6[[#This Row],[Spare Capacity (%)]],1)</f>
        <v>1</v>
      </c>
      <c r="AH134" s="274">
        <f>IF(FutureTrunkParks6[[#This Row],[Terminal Value Analysis]]&lt;0,0,FutureTrunkParks6[[#This Row],[Terminal Value Analysis]])</f>
        <v>1</v>
      </c>
      <c r="AI134" s="198">
        <f t="shared" si="16"/>
        <v>2584441</v>
      </c>
      <c r="AJ134" s="200">
        <f t="shared" si="17"/>
        <v>2728174</v>
      </c>
      <c r="AK134" s="202">
        <f t="shared" si="18"/>
        <v>2296472</v>
      </c>
      <c r="AL134" s="276">
        <f>ROUND(FutureTrunkParks6[[#This Row],[Net Present Value of Establishment Cost]]*FutureTrunkParks6[[#This Row],[Terminal Value Adjustment (%)]],0)</f>
        <v>2296472</v>
      </c>
      <c r="AM134" s="271" t="str" cm="1">
        <f t="array" ref="AM134">_xlfn.IFS(FutureTrunkParks6[[#This Row],[Hierarchy/Name]]&lt;&gt;"Local","y",AM$12=FutureTrunkParks6[[#This Row],[Service Catchment]], "y", FutureTrunkParks6[[#This Row],[Hierarchy/Name]]="Local", "")</f>
        <v>y</v>
      </c>
      <c r="AN134" s="271" t="str" cm="1">
        <f t="array" ref="AN134">_xlfn.IFS(FutureTrunkParks6[[#This Row],[Hierarchy/Name]]&lt;&gt;"Local","y",AN$12=FutureTrunkParks6[[#This Row],[Service Catchment]], "y", FutureTrunkParks6[[#This Row],[Hierarchy/Name]]="Local", "")</f>
        <v>y</v>
      </c>
      <c r="AO134" s="271" t="str" cm="1">
        <f t="array" ref="AO134">_xlfn.IFS(FutureTrunkParks6[[#This Row],[Hierarchy/Name]]&lt;&gt;"Local","y",AO$12=FutureTrunkParks6[[#This Row],[Service Catchment]], "y", FutureTrunkParks6[[#This Row],[Hierarchy/Name]]="Local", "")</f>
        <v>y</v>
      </c>
      <c r="AP134" s="271" t="str" cm="1">
        <f t="array" ref="AP134">_xlfn.IFS(FutureTrunkParks6[[#This Row],[Hierarchy/Name]]&lt;&gt;"Local","y",AP$12=FutureTrunkParks6[[#This Row],[Service Catchment]], "y", FutureTrunkParks6[[#This Row],[Hierarchy/Name]]="Local", "")</f>
        <v>y</v>
      </c>
      <c r="AQ134" s="64"/>
      <c r="AR134" s="93">
        <f>IF(FutureTrunkParks6[[#This Row],[Hierarchy/Name]]&lt;&gt;"Local",0.25,IF(AM134="y",1,""))</f>
        <v>0.25</v>
      </c>
      <c r="AS134" s="93">
        <f>IF(FutureTrunkParks6[[#This Row],[Hierarchy/Name]]&lt;&gt;"Local",0.25,IF(AN134="y",1,""))</f>
        <v>0.25</v>
      </c>
      <c r="AT134" s="93">
        <f>IF(FutureTrunkParks6[[#This Row],[Hierarchy/Name]]&lt;&gt;"Local",0.25,IF(AO134="y",1,""))</f>
        <v>0.25</v>
      </c>
      <c r="AU134" s="93">
        <f>IF(FutureTrunkParks6[[#This Row],[Hierarchy/Name]]&lt;&gt;"Local",0.25,IF(AP134="y",1,""))</f>
        <v>0.25</v>
      </c>
      <c r="AV134" s="95">
        <f t="shared" si="19"/>
        <v>1</v>
      </c>
      <c r="AW134" s="64"/>
      <c r="AX134" s="268">
        <f t="shared" si="20"/>
        <v>574118</v>
      </c>
      <c r="AY134" s="264">
        <f t="shared" si="21"/>
        <v>574118</v>
      </c>
      <c r="AZ134" s="264">
        <f t="shared" si="22"/>
        <v>574118</v>
      </c>
      <c r="BA134" s="269">
        <f t="shared" si="23"/>
        <v>574118</v>
      </c>
      <c r="BB134" s="253">
        <f t="shared" si="24"/>
        <v>2296472</v>
      </c>
    </row>
    <row r="135" spans="1:54">
      <c r="A135" s="50"/>
      <c r="B135" s="210" t="s">
        <v>4858</v>
      </c>
      <c r="C135" s="211" t="s">
        <v>5070</v>
      </c>
      <c r="D135" s="211" t="s">
        <v>111</v>
      </c>
      <c r="E135" s="211" t="s">
        <v>143</v>
      </c>
      <c r="F135" s="211" t="s">
        <v>4942</v>
      </c>
      <c r="G135" s="186" t="str" cm="1">
        <f t="array" ref="G135">_xlfn.IFS(MID(C135,5,1)="U",MID(C135,5,2),LEN(C135)&gt;10,MID(C135,5,3)&amp;"-"&amp;LEFT(D135,1),LEN(C135)&lt;=10,MID(C135,5,2)&amp;"-"&amp;LEFT(D135,1))</f>
        <v>E1-L</v>
      </c>
      <c r="H135" s="187">
        <f>IFERROR(INDEX(LGIP1b_Park_UnitRates[],MATCH(G135,LGIP1b_Park_UnitRates[LGIP Code],0),3),"")</f>
        <v>8000</v>
      </c>
      <c r="I135" s="295">
        <f>IFERROR(MIN(J135/H135,INDEX(LGIP1b_Park_UnitRates[],MATCH(FutureTrunkParks6[[#This Row],[LGIP Code (*)]], LGIP1b_Park_UnitRates[LGIP Code], 0),4)),1)</f>
        <v>0.86250000000000004</v>
      </c>
      <c r="J135" s="215">
        <v>6900</v>
      </c>
      <c r="K135" s="85">
        <f t="shared" si="25"/>
        <v>0</v>
      </c>
      <c r="L135" s="216">
        <v>0</v>
      </c>
      <c r="M135" s="221" t="str">
        <f>_xlfn.XLOOKUP(FutureTrunkParks6[[#This Row],[LGIP Code (*)]],LGIP1b_Parks_UnitRates_Summary[LGIP Code],LGIP1b_Parks_UnitRates_Summary[Stages],,0)</f>
        <v>B&amp;C</v>
      </c>
      <c r="N135" s="221" t="str">
        <f>_xlfn.XLOOKUP(FutureTrunkParks6[[#This Row],[LGIP Code (*)]],LGIP1b_Parks_UnitRates_Summary[LGIP Code],LGIP1b_Parks_UnitRates_Summary[Costing Code],,0)</f>
        <v>E1-L-B&amp;C</v>
      </c>
      <c r="O135" s="221">
        <f>_xlfn.XLOOKUP(FutureTrunkParks6[[#This Row],[Costing Code]],LGIP1b_Parks_UnitRates_Summary[Costing Code],LGIP1b_Parks_UnitRates_Summary[Scaled component],,0)</f>
        <v>50689.811039999993</v>
      </c>
      <c r="P135" s="221">
        <f>FutureTrunkParks6[[#This Row],[Unit Rate (Scale)]]*FutureTrunkParks6[[#This Row],[Scaling factor (*)]]</f>
        <v>43719.962022</v>
      </c>
      <c r="Q135" s="221">
        <f>_xlfn.XLOOKUP(FutureTrunkParks6[[#This Row],[Costing Code]],LGIP1b_Parks_UnitRates_Summary[Costing Code],LGIP1b_Parks_UnitRates_Summary[Not scaled component],,0)</f>
        <v>434089.71377963555</v>
      </c>
      <c r="R135" s="223">
        <f>_xlfn.XLOOKUP(FutureTrunkParks6[[#This Row],[Costing Code]],LGIP1b_Parks_UnitRates_Summary[Costing Code],LGIP1b_Parks_UnitRates_Summary[Preliminary Scale],,0)</f>
        <v>0.23125000000000001</v>
      </c>
      <c r="S135" s="221">
        <f>((FutureTrunkParks6[[#This Row],[Costs with Scaling Factor Applied]]+FutureTrunkParks6[[#This Row],[Unit Rate (No Scale)]])*FutureTrunkParks6[[#This Row],[Preliminary Scale %]])</f>
        <v>110493.48752912822</v>
      </c>
      <c r="T135" s="221">
        <f>_xlfn.XLOOKUP(FutureTrunkParks6[[#This Row],[Costing Code]],LGIP1b_Parks_UnitRates_Summary[Costing Code],LGIP1b_Parks_UnitRates_Summary[Preliminary No Scale],,0)</f>
        <v>3750</v>
      </c>
      <c r="U13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592053</v>
      </c>
      <c r="V135" s="211">
        <v>2021</v>
      </c>
      <c r="W135" s="211">
        <v>1</v>
      </c>
      <c r="X135" s="221">
        <f>ROUND(FutureTrunkParks6[[#This Row],[Direct Construction Cost]]*23%,0)</f>
        <v>136172</v>
      </c>
      <c r="Y135" s="294">
        <f t="shared" si="13"/>
        <v>7.4999999999999997E-2</v>
      </c>
      <c r="Z135" s="194">
        <f>ROUND((FutureTrunkParks6[[#This Row],[Direct Construction Cost]]+FutureTrunkParks6[[#This Row],[Project Owners Cost (23% Direct Construction Cost)($)]])*FutureTrunkParks6[[#This Row],[Multiplier]]*FutureTrunkParks6[[#This Row],[Construction Contingency Rate %]],0)</f>
        <v>54617</v>
      </c>
      <c r="AA135" s="195">
        <f>ROUND(FutureTrunkParks6[[#This Row],[Direct Construction Cost]]+FutureTrunkParks6[[#This Row],[Project Owners Cost (23% Direct Construction Cost)($)]]+FutureTrunkParks6[[#This Row],[Construction Contingency Cost ($)]],0)</f>
        <v>782842</v>
      </c>
      <c r="AB135" s="219">
        <v>2024</v>
      </c>
      <c r="AC135" s="196">
        <f t="shared" si="14"/>
        <v>2.0111853187589457E-2</v>
      </c>
      <c r="AD135" s="196">
        <f t="shared" si="15"/>
        <v>1.8204777291069174E-2</v>
      </c>
      <c r="AE135" s="274">
        <f>VLOOKUP(FutureTrunkParks6[[#This Row],[Service Catchment]],'Catchment Demand - Parks'!$C$8:$M$11,11)</f>
        <v>0.31134461829061294</v>
      </c>
      <c r="AF13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35" s="274">
        <f>IF(AND(FutureTrunkParks6[[#This Row],[Spare Capacity (%)]]&gt;30%,FutureTrunkParks6[[#This Row],[Share of the total Cost with the same year of provision %]]&gt;20%),1-FutureTrunkParks6[[#This Row],[Spare Capacity (%)]],1)</f>
        <v>1</v>
      </c>
      <c r="AH135" s="274">
        <f>IF(FutureTrunkParks6[[#This Row],[Terminal Value Analysis]]&lt;0,0,FutureTrunkParks6[[#This Row],[Terminal Value Analysis]])</f>
        <v>1</v>
      </c>
      <c r="AI135" s="198">
        <f t="shared" si="16"/>
        <v>782842</v>
      </c>
      <c r="AJ135" s="200">
        <f t="shared" si="17"/>
        <v>826379</v>
      </c>
      <c r="AK135" s="202">
        <f t="shared" si="18"/>
        <v>695614</v>
      </c>
      <c r="AL135" s="276">
        <f>ROUND(FutureTrunkParks6[[#This Row],[Net Present Value of Establishment Cost]]*FutureTrunkParks6[[#This Row],[Terminal Value Adjustment (%)]],0)</f>
        <v>695614</v>
      </c>
      <c r="AM135" s="271" t="str" cm="1">
        <f t="array" ref="AM135">_xlfn.IFS(FutureTrunkParks6[[#This Row],[Hierarchy/Name]]&lt;&gt;"Local","y",AM$12=FutureTrunkParks6[[#This Row],[Service Catchment]], "y", FutureTrunkParks6[[#This Row],[Hierarchy/Name]]="Local", "")</f>
        <v/>
      </c>
      <c r="AN135" s="271" t="str" cm="1">
        <f t="array" ref="AN135">_xlfn.IFS(FutureTrunkParks6[[#This Row],[Hierarchy/Name]]&lt;&gt;"Local","y",AN$12=FutureTrunkParks6[[#This Row],[Service Catchment]], "y", FutureTrunkParks6[[#This Row],[Hierarchy/Name]]="Local", "")</f>
        <v>y</v>
      </c>
      <c r="AO135" s="271" t="str" cm="1">
        <f t="array" ref="AO135">_xlfn.IFS(FutureTrunkParks6[[#This Row],[Hierarchy/Name]]&lt;&gt;"Local","y",AO$12=FutureTrunkParks6[[#This Row],[Service Catchment]], "y", FutureTrunkParks6[[#This Row],[Hierarchy/Name]]="Local", "")</f>
        <v/>
      </c>
      <c r="AP135" s="271" t="str" cm="1">
        <f t="array" ref="AP135">_xlfn.IFS(FutureTrunkParks6[[#This Row],[Hierarchy/Name]]&lt;&gt;"Local","y",AP$12=FutureTrunkParks6[[#This Row],[Service Catchment]], "y", FutureTrunkParks6[[#This Row],[Hierarchy/Name]]="Local", "")</f>
        <v/>
      </c>
      <c r="AQ135" s="64"/>
      <c r="AR135" s="93" t="str">
        <f>IF(FutureTrunkParks6[[#This Row],[Hierarchy/Name]]&lt;&gt;"Local",0.25,IF(AM135="y",1,""))</f>
        <v/>
      </c>
      <c r="AS135" s="93">
        <f>IF(FutureTrunkParks6[[#This Row],[Hierarchy/Name]]&lt;&gt;"Local",0.25,IF(AN135="y",1,""))</f>
        <v>1</v>
      </c>
      <c r="AT135" s="93" t="str">
        <f>IF(FutureTrunkParks6[[#This Row],[Hierarchy/Name]]&lt;&gt;"Local",0.25,IF(AO135="y",1,""))</f>
        <v/>
      </c>
      <c r="AU135" s="93" t="str">
        <f>IF(FutureTrunkParks6[[#This Row],[Hierarchy/Name]]&lt;&gt;"Local",0.25,IF(AP135="y",1,""))</f>
        <v/>
      </c>
      <c r="AV135" s="95">
        <f t="shared" si="19"/>
        <v>1</v>
      </c>
      <c r="AW135" s="64"/>
      <c r="AX135" s="268" t="str">
        <f t="shared" si="20"/>
        <v/>
      </c>
      <c r="AY135" s="264">
        <f t="shared" si="21"/>
        <v>695614</v>
      </c>
      <c r="AZ135" s="264" t="str">
        <f t="shared" si="22"/>
        <v/>
      </c>
      <c r="BA135" s="269" t="str">
        <f t="shared" si="23"/>
        <v/>
      </c>
      <c r="BB135" s="253">
        <f t="shared" si="24"/>
        <v>695614</v>
      </c>
    </row>
    <row r="136" spans="1:54">
      <c r="A136" s="50"/>
      <c r="B136" s="210" t="s">
        <v>4992</v>
      </c>
      <c r="C136" s="211" t="s">
        <v>5071</v>
      </c>
      <c r="D136" s="211" t="s">
        <v>111</v>
      </c>
      <c r="E136" s="211" t="s">
        <v>102</v>
      </c>
      <c r="F136" s="211" t="s">
        <v>4942</v>
      </c>
      <c r="G136" s="186" t="str" cm="1">
        <f t="array" ref="G136">_xlfn.IFS(MID(C136,5,1)="U",MID(C136,5,2),LEN(C136)&gt;10,MID(C136,5,3)&amp;"-"&amp;LEFT(D136,1),LEN(C136)&lt;=10,MID(C136,5,2)&amp;"-"&amp;LEFT(D136,1))</f>
        <v>E1-L</v>
      </c>
      <c r="H136" s="187">
        <f>IFERROR(INDEX(LGIP1b_Park_UnitRates[],MATCH(G136,LGIP1b_Park_UnitRates[LGIP Code],0),3),"")</f>
        <v>8000</v>
      </c>
      <c r="I136" s="295">
        <f>IFERROR(MIN(J136/H136,INDEX(LGIP1b_Park_UnitRates[],MATCH(FutureTrunkParks6[[#This Row],[LGIP Code (*)]], LGIP1b_Park_UnitRates[LGIP Code], 0),4)),1)</f>
        <v>0.25</v>
      </c>
      <c r="J136" s="215">
        <v>2000</v>
      </c>
      <c r="K136" s="85">
        <f t="shared" si="25"/>
        <v>0</v>
      </c>
      <c r="L136" s="216">
        <v>0</v>
      </c>
      <c r="M136" s="221" t="str">
        <f>_xlfn.XLOOKUP(FutureTrunkParks6[[#This Row],[LGIP Code (*)]],LGIP1b_Parks_UnitRates_Summary[LGIP Code],LGIP1b_Parks_UnitRates_Summary[Stages],,0)</f>
        <v>B&amp;C</v>
      </c>
      <c r="N136" s="221" t="str">
        <f>_xlfn.XLOOKUP(FutureTrunkParks6[[#This Row],[LGIP Code (*)]],LGIP1b_Parks_UnitRates_Summary[LGIP Code],LGIP1b_Parks_UnitRates_Summary[Costing Code],,0)</f>
        <v>E1-L-B&amp;C</v>
      </c>
      <c r="O136" s="221">
        <f>_xlfn.XLOOKUP(FutureTrunkParks6[[#This Row],[Costing Code]],LGIP1b_Parks_UnitRates_Summary[Costing Code],LGIP1b_Parks_UnitRates_Summary[Scaled component],,0)</f>
        <v>50689.811039999993</v>
      </c>
      <c r="P136" s="221">
        <f>FutureTrunkParks6[[#This Row],[Unit Rate (Scale)]]*FutureTrunkParks6[[#This Row],[Scaling factor (*)]]</f>
        <v>12672.452759999998</v>
      </c>
      <c r="Q136" s="221">
        <f>_xlfn.XLOOKUP(FutureTrunkParks6[[#This Row],[Costing Code]],LGIP1b_Parks_UnitRates_Summary[Costing Code],LGIP1b_Parks_UnitRates_Summary[Not scaled component],,0)</f>
        <v>434089.71377963555</v>
      </c>
      <c r="R136" s="223">
        <f>_xlfn.XLOOKUP(FutureTrunkParks6[[#This Row],[Costing Code]],LGIP1b_Parks_UnitRates_Summary[Costing Code],LGIP1b_Parks_UnitRates_Summary[Preliminary Scale],,0)</f>
        <v>0.23125000000000001</v>
      </c>
      <c r="S136" s="221">
        <f>((FutureTrunkParks6[[#This Row],[Costs with Scaling Factor Applied]]+FutureTrunkParks6[[#This Row],[Unit Rate (No Scale)]])*FutureTrunkParks6[[#This Row],[Preliminary Scale %]])</f>
        <v>103313.75101229073</v>
      </c>
      <c r="T136" s="221">
        <f>_xlfn.XLOOKUP(FutureTrunkParks6[[#This Row],[Costing Code]],LGIP1b_Parks_UnitRates_Summary[Costing Code],LGIP1b_Parks_UnitRates_Summary[Preliminary No Scale],,0)</f>
        <v>3750</v>
      </c>
      <c r="U13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553826</v>
      </c>
      <c r="V136" s="211">
        <v>2021</v>
      </c>
      <c r="W136" s="211">
        <v>1</v>
      </c>
      <c r="X136" s="221">
        <f>ROUND(FutureTrunkParks6[[#This Row],[Direct Construction Cost]]*23%,0)</f>
        <v>127380</v>
      </c>
      <c r="Y136" s="294">
        <f t="shared" si="13"/>
        <v>0.2</v>
      </c>
      <c r="Z136" s="194">
        <f>ROUND((FutureTrunkParks6[[#This Row],[Direct Construction Cost]]+FutureTrunkParks6[[#This Row],[Project Owners Cost (23% Direct Construction Cost)($)]])*FutureTrunkParks6[[#This Row],[Multiplier]]*FutureTrunkParks6[[#This Row],[Construction Contingency Rate %]],0)</f>
        <v>136241</v>
      </c>
      <c r="AA136" s="195">
        <f>ROUND(FutureTrunkParks6[[#This Row],[Direct Construction Cost]]+FutureTrunkParks6[[#This Row],[Project Owners Cost (23% Direct Construction Cost)($)]]+FutureTrunkParks6[[#This Row],[Construction Contingency Cost ($)]],0)</f>
        <v>817447</v>
      </c>
      <c r="AB136" s="219">
        <v>2034</v>
      </c>
      <c r="AC136" s="196">
        <f t="shared" si="14"/>
        <v>2.0111853187589457E-2</v>
      </c>
      <c r="AD136" s="196">
        <f t="shared" si="15"/>
        <v>1.8204777291069174E-2</v>
      </c>
      <c r="AE136" s="274">
        <f>VLOOKUP(FutureTrunkParks6[[#This Row],[Service Catchment]],'Catchment Demand - Parks'!$C$8:$M$11,11)</f>
        <v>0.20307557840172039</v>
      </c>
      <c r="AF13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7.1669369821881082E-3</v>
      </c>
      <c r="AG136" s="274">
        <f>IF(AND(FutureTrunkParks6[[#This Row],[Spare Capacity (%)]]&gt;30%,FutureTrunkParks6[[#This Row],[Share of the total Cost with the same year of provision %]]&gt;20%),1-FutureTrunkParks6[[#This Row],[Spare Capacity (%)]],1)</f>
        <v>1</v>
      </c>
      <c r="AH136" s="274">
        <f>IF(FutureTrunkParks6[[#This Row],[Terminal Value Analysis]]&lt;0,0,FutureTrunkParks6[[#This Row],[Terminal Value Analysis]])</f>
        <v>1</v>
      </c>
      <c r="AI136" s="198">
        <f t="shared" si="16"/>
        <v>817447</v>
      </c>
      <c r="AJ136" s="200">
        <f t="shared" si="17"/>
        <v>1033514</v>
      </c>
      <c r="AK136" s="202">
        <f t="shared" si="18"/>
        <v>489932</v>
      </c>
      <c r="AL136" s="276">
        <f>ROUND(FutureTrunkParks6[[#This Row],[Net Present Value of Establishment Cost]]*FutureTrunkParks6[[#This Row],[Terminal Value Adjustment (%)]],0)</f>
        <v>489932</v>
      </c>
      <c r="AM136" s="271" t="str" cm="1">
        <f t="array" ref="AM136">_xlfn.IFS(FutureTrunkParks6[[#This Row],[Hierarchy/Name]]&lt;&gt;"Local","y",AM$12=FutureTrunkParks6[[#This Row],[Service Catchment]], "y", FutureTrunkParks6[[#This Row],[Hierarchy/Name]]="Local", "")</f>
        <v/>
      </c>
      <c r="AN136" s="271" t="str" cm="1">
        <f t="array" ref="AN136">_xlfn.IFS(FutureTrunkParks6[[#This Row],[Hierarchy/Name]]&lt;&gt;"Local","y",AN$12=FutureTrunkParks6[[#This Row],[Service Catchment]], "y", FutureTrunkParks6[[#This Row],[Hierarchy/Name]]="Local", "")</f>
        <v/>
      </c>
      <c r="AO136" s="271" t="str" cm="1">
        <f t="array" ref="AO136">_xlfn.IFS(FutureTrunkParks6[[#This Row],[Hierarchy/Name]]&lt;&gt;"Local","y",AO$12=FutureTrunkParks6[[#This Row],[Service Catchment]], "y", FutureTrunkParks6[[#This Row],[Hierarchy/Name]]="Local", "")</f>
        <v>y</v>
      </c>
      <c r="AP136" s="271" t="str" cm="1">
        <f t="array" ref="AP136">_xlfn.IFS(FutureTrunkParks6[[#This Row],[Hierarchy/Name]]&lt;&gt;"Local","y",AP$12=FutureTrunkParks6[[#This Row],[Service Catchment]], "y", FutureTrunkParks6[[#This Row],[Hierarchy/Name]]="Local", "")</f>
        <v/>
      </c>
      <c r="AQ136" s="64"/>
      <c r="AR136" s="93" t="str">
        <f>IF(FutureTrunkParks6[[#This Row],[Hierarchy/Name]]&lt;&gt;"Local",0.25,IF(AM136="y",1,""))</f>
        <v/>
      </c>
      <c r="AS136" s="93" t="str">
        <f>IF(FutureTrunkParks6[[#This Row],[Hierarchy/Name]]&lt;&gt;"Local",0.25,IF(AN136="y",1,""))</f>
        <v/>
      </c>
      <c r="AT136" s="93">
        <f>IF(FutureTrunkParks6[[#This Row],[Hierarchy/Name]]&lt;&gt;"Local",0.25,IF(AO136="y",1,""))</f>
        <v>1</v>
      </c>
      <c r="AU136" s="93" t="str">
        <f>IF(FutureTrunkParks6[[#This Row],[Hierarchy/Name]]&lt;&gt;"Local",0.25,IF(AP136="y",1,""))</f>
        <v/>
      </c>
      <c r="AV136" s="95">
        <f t="shared" si="19"/>
        <v>1</v>
      </c>
      <c r="AW136" s="64"/>
      <c r="AX136" s="268" t="str">
        <f t="shared" si="20"/>
        <v/>
      </c>
      <c r="AY136" s="264" t="str">
        <f t="shared" si="21"/>
        <v/>
      </c>
      <c r="AZ136" s="264">
        <f t="shared" si="22"/>
        <v>489932</v>
      </c>
      <c r="BA136" s="269" t="str">
        <f t="shared" si="23"/>
        <v/>
      </c>
      <c r="BB136" s="253">
        <f t="shared" si="24"/>
        <v>489932</v>
      </c>
    </row>
    <row r="137" spans="1:54">
      <c r="A137" s="50"/>
      <c r="B137" s="210" t="s">
        <v>4992</v>
      </c>
      <c r="C137" s="211" t="s">
        <v>5072</v>
      </c>
      <c r="D137" s="211" t="s">
        <v>111</v>
      </c>
      <c r="E137" s="211" t="s">
        <v>102</v>
      </c>
      <c r="F137" s="211" t="s">
        <v>4942</v>
      </c>
      <c r="G137" s="186" t="str" cm="1">
        <f t="array" ref="G137">_xlfn.IFS(MID(C137,5,1)="U",MID(C137,5,2),LEN(C137)&gt;10,MID(C137,5,3)&amp;"-"&amp;LEFT(D137,1),LEN(C137)&lt;=10,MID(C137,5,2)&amp;"-"&amp;LEFT(D137,1))</f>
        <v>E1-L</v>
      </c>
      <c r="H137" s="187">
        <f>IFERROR(INDEX(LGIP1b_Park_UnitRates[],MATCH(G137,LGIP1b_Park_UnitRates[LGIP Code],0),3),"")</f>
        <v>8000</v>
      </c>
      <c r="I137" s="295">
        <f>IFERROR(MIN(J137/H137,INDEX(LGIP1b_Park_UnitRates[],MATCH(FutureTrunkParks6[[#This Row],[LGIP Code (*)]], LGIP1b_Park_UnitRates[LGIP Code], 0),4)),1)</f>
        <v>0.67500000000000004</v>
      </c>
      <c r="J137" s="215">
        <v>5400</v>
      </c>
      <c r="K137" s="85">
        <f t="shared" si="25"/>
        <v>0</v>
      </c>
      <c r="L137" s="216">
        <v>0</v>
      </c>
      <c r="M137" s="221" t="str">
        <f>_xlfn.XLOOKUP(FutureTrunkParks6[[#This Row],[LGIP Code (*)]],LGIP1b_Parks_UnitRates_Summary[LGIP Code],LGIP1b_Parks_UnitRates_Summary[Stages],,0)</f>
        <v>B&amp;C</v>
      </c>
      <c r="N137" s="221" t="str">
        <f>_xlfn.XLOOKUP(FutureTrunkParks6[[#This Row],[LGIP Code (*)]],LGIP1b_Parks_UnitRates_Summary[LGIP Code],LGIP1b_Parks_UnitRates_Summary[Costing Code],,0)</f>
        <v>E1-L-B&amp;C</v>
      </c>
      <c r="O137" s="221">
        <f>_xlfn.XLOOKUP(FutureTrunkParks6[[#This Row],[Costing Code]],LGIP1b_Parks_UnitRates_Summary[Costing Code],LGIP1b_Parks_UnitRates_Summary[Scaled component],,0)</f>
        <v>50689.811039999993</v>
      </c>
      <c r="P137" s="221">
        <f>FutureTrunkParks6[[#This Row],[Unit Rate (Scale)]]*FutureTrunkParks6[[#This Row],[Scaling factor (*)]]</f>
        <v>34215.622451999996</v>
      </c>
      <c r="Q137" s="221">
        <f>_xlfn.XLOOKUP(FutureTrunkParks6[[#This Row],[Costing Code]],LGIP1b_Parks_UnitRates_Summary[Costing Code],LGIP1b_Parks_UnitRates_Summary[Not scaled component],,0)</f>
        <v>434089.71377963555</v>
      </c>
      <c r="R137" s="223">
        <f>_xlfn.XLOOKUP(FutureTrunkParks6[[#This Row],[Costing Code]],LGIP1b_Parks_UnitRates_Summary[Costing Code],LGIP1b_Parks_UnitRates_Summary[Preliminary Scale],,0)</f>
        <v>0.23125000000000001</v>
      </c>
      <c r="S137" s="221">
        <f>((FutureTrunkParks6[[#This Row],[Costs with Scaling Factor Applied]]+FutureTrunkParks6[[#This Row],[Unit Rate (No Scale)]])*FutureTrunkParks6[[#This Row],[Preliminary Scale %]])</f>
        <v>108295.60900356573</v>
      </c>
      <c r="T137" s="221">
        <f>_xlfn.XLOOKUP(FutureTrunkParks6[[#This Row],[Costing Code]],LGIP1b_Parks_UnitRates_Summary[Costing Code],LGIP1b_Parks_UnitRates_Summary[Preliminary No Scale],,0)</f>
        <v>3750</v>
      </c>
      <c r="U13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580351</v>
      </c>
      <c r="V137" s="211">
        <v>2021</v>
      </c>
      <c r="W137" s="211">
        <v>1</v>
      </c>
      <c r="X137" s="221">
        <f>ROUND(FutureTrunkParks6[[#This Row],[Direct Construction Cost]]*23%,0)</f>
        <v>133481</v>
      </c>
      <c r="Y137" s="294">
        <f t="shared" si="13"/>
        <v>7.4999999999999997E-2</v>
      </c>
      <c r="Z137" s="194">
        <f>ROUND((FutureTrunkParks6[[#This Row],[Direct Construction Cost]]+FutureTrunkParks6[[#This Row],[Project Owners Cost (23% Direct Construction Cost)($)]])*FutureTrunkParks6[[#This Row],[Multiplier]]*FutureTrunkParks6[[#This Row],[Construction Contingency Rate %]],0)</f>
        <v>53537</v>
      </c>
      <c r="AA137" s="195">
        <f>ROUND(FutureTrunkParks6[[#This Row],[Direct Construction Cost]]+FutureTrunkParks6[[#This Row],[Project Owners Cost (23% Direct Construction Cost)($)]]+FutureTrunkParks6[[#This Row],[Construction Contingency Cost ($)]],0)</f>
        <v>767369</v>
      </c>
      <c r="AB137" s="219">
        <v>2024</v>
      </c>
      <c r="AC137" s="196">
        <f t="shared" si="14"/>
        <v>2.0111853187589457E-2</v>
      </c>
      <c r="AD137" s="196">
        <f t="shared" si="15"/>
        <v>1.8204777291069174E-2</v>
      </c>
      <c r="AE137" s="274">
        <f>VLOOKUP(FutureTrunkParks6[[#This Row],[Service Catchment]],'Catchment Demand - Parks'!$C$8:$M$11,11)</f>
        <v>0.20307557840172039</v>
      </c>
      <c r="AF13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37" s="274">
        <f>IF(AND(FutureTrunkParks6[[#This Row],[Spare Capacity (%)]]&gt;30%,FutureTrunkParks6[[#This Row],[Share of the total Cost with the same year of provision %]]&gt;20%),1-FutureTrunkParks6[[#This Row],[Spare Capacity (%)]],1)</f>
        <v>1</v>
      </c>
      <c r="AH137" s="274">
        <f>IF(FutureTrunkParks6[[#This Row],[Terminal Value Analysis]]&lt;0,0,FutureTrunkParks6[[#This Row],[Terminal Value Analysis]])</f>
        <v>1</v>
      </c>
      <c r="AI137" s="198">
        <f t="shared" si="16"/>
        <v>767369</v>
      </c>
      <c r="AJ137" s="200">
        <f t="shared" si="17"/>
        <v>810046</v>
      </c>
      <c r="AK137" s="202">
        <f t="shared" si="18"/>
        <v>681866</v>
      </c>
      <c r="AL137" s="276">
        <f>ROUND(FutureTrunkParks6[[#This Row],[Net Present Value of Establishment Cost]]*FutureTrunkParks6[[#This Row],[Terminal Value Adjustment (%)]],0)</f>
        <v>681866</v>
      </c>
      <c r="AM137" s="271" t="str" cm="1">
        <f t="array" ref="AM137">_xlfn.IFS(FutureTrunkParks6[[#This Row],[Hierarchy/Name]]&lt;&gt;"Local","y",AM$12=FutureTrunkParks6[[#This Row],[Service Catchment]], "y", FutureTrunkParks6[[#This Row],[Hierarchy/Name]]="Local", "")</f>
        <v/>
      </c>
      <c r="AN137" s="271" t="str" cm="1">
        <f t="array" ref="AN137">_xlfn.IFS(FutureTrunkParks6[[#This Row],[Hierarchy/Name]]&lt;&gt;"Local","y",AN$12=FutureTrunkParks6[[#This Row],[Service Catchment]], "y", FutureTrunkParks6[[#This Row],[Hierarchy/Name]]="Local", "")</f>
        <v/>
      </c>
      <c r="AO137" s="271" t="str" cm="1">
        <f t="array" ref="AO137">_xlfn.IFS(FutureTrunkParks6[[#This Row],[Hierarchy/Name]]&lt;&gt;"Local","y",AO$12=FutureTrunkParks6[[#This Row],[Service Catchment]], "y", FutureTrunkParks6[[#This Row],[Hierarchy/Name]]="Local", "")</f>
        <v>y</v>
      </c>
      <c r="AP137" s="271" t="str" cm="1">
        <f t="array" ref="AP137">_xlfn.IFS(FutureTrunkParks6[[#This Row],[Hierarchy/Name]]&lt;&gt;"Local","y",AP$12=FutureTrunkParks6[[#This Row],[Service Catchment]], "y", FutureTrunkParks6[[#This Row],[Hierarchy/Name]]="Local", "")</f>
        <v/>
      </c>
      <c r="AQ137" s="64"/>
      <c r="AR137" s="93" t="str">
        <f>IF(FutureTrunkParks6[[#This Row],[Hierarchy/Name]]&lt;&gt;"Local",0.25,IF(AM137="y",1,""))</f>
        <v/>
      </c>
      <c r="AS137" s="93" t="str">
        <f>IF(FutureTrunkParks6[[#This Row],[Hierarchy/Name]]&lt;&gt;"Local",0.25,IF(AN137="y",1,""))</f>
        <v/>
      </c>
      <c r="AT137" s="93">
        <f>IF(FutureTrunkParks6[[#This Row],[Hierarchy/Name]]&lt;&gt;"Local",0.25,IF(AO137="y",1,""))</f>
        <v>1</v>
      </c>
      <c r="AU137" s="93" t="str">
        <f>IF(FutureTrunkParks6[[#This Row],[Hierarchy/Name]]&lt;&gt;"Local",0.25,IF(AP137="y",1,""))</f>
        <v/>
      </c>
      <c r="AV137" s="95">
        <f t="shared" si="19"/>
        <v>1</v>
      </c>
      <c r="AW137" s="64"/>
      <c r="AX137" s="268" t="str">
        <f t="shared" si="20"/>
        <v/>
      </c>
      <c r="AY137" s="264" t="str">
        <f t="shared" si="21"/>
        <v/>
      </c>
      <c r="AZ137" s="264">
        <f t="shared" si="22"/>
        <v>681866</v>
      </c>
      <c r="BA137" s="269" t="str">
        <f t="shared" si="23"/>
        <v/>
      </c>
      <c r="BB137" s="253">
        <f t="shared" si="24"/>
        <v>681866</v>
      </c>
    </row>
    <row r="138" spans="1:54">
      <c r="A138" s="50"/>
      <c r="B138" s="210" t="s">
        <v>4992</v>
      </c>
      <c r="C138" s="211" t="s">
        <v>5073</v>
      </c>
      <c r="D138" s="211" t="s">
        <v>106</v>
      </c>
      <c r="E138" s="211" t="s">
        <v>102</v>
      </c>
      <c r="F138" s="211" t="s">
        <v>4928</v>
      </c>
      <c r="G138" s="186" t="str" cm="1">
        <f t="array" ref="G138">_xlfn.IFS(MID(C138,5,1)="U",MID(C138,5,2),LEN(C138)&gt;10,MID(C138,5,3)&amp;"-"&amp;LEFT(D138,1),LEN(C138)&lt;=10,MID(C138,5,2)&amp;"-"&amp;LEFT(D138,1))</f>
        <v>U3</v>
      </c>
      <c r="H138" s="187">
        <f>IFERROR(INDEX(LGIP1b_Park_UnitRates[],MATCH(G138,LGIP1b_Park_UnitRates[LGIP Code],0),3),"")</f>
        <v>0</v>
      </c>
      <c r="I138" s="295">
        <f>IFERROR(MIN(J138/H138,INDEX(LGIP1b_Park_UnitRates[],MATCH(FutureTrunkParks6[[#This Row],[LGIP Code (*)]], LGIP1b_Park_UnitRates[LGIP Code], 0),4)),1)</f>
        <v>1</v>
      </c>
      <c r="J138" s="215">
        <v>44100</v>
      </c>
      <c r="K138" s="85">
        <f t="shared" si="25"/>
        <v>0</v>
      </c>
      <c r="L138" s="216">
        <v>0</v>
      </c>
      <c r="M138" s="221" t="str">
        <f>_xlfn.XLOOKUP(FutureTrunkParks6[[#This Row],[LGIP Code (*)]],LGIP1b_Parks_UnitRates_Summary[LGIP Code],LGIP1b_Parks_UnitRates_Summary[Stages],,0)</f>
        <v>U</v>
      </c>
      <c r="N138" s="221" t="str">
        <f>_xlfn.XLOOKUP(FutureTrunkParks6[[#This Row],[LGIP Code (*)]],LGIP1b_Parks_UnitRates_Summary[LGIP Code],LGIP1b_Parks_UnitRates_Summary[Costing Code],,0)</f>
        <v>U3-U</v>
      </c>
      <c r="O138" s="221">
        <f>_xlfn.XLOOKUP(FutureTrunkParks6[[#This Row],[Costing Code]],LGIP1b_Parks_UnitRates_Summary[Costing Code],LGIP1b_Parks_UnitRates_Summary[Scaled component],,0)</f>
        <v>0</v>
      </c>
      <c r="P138" s="221">
        <f>FutureTrunkParks6[[#This Row],[Unit Rate (Scale)]]*FutureTrunkParks6[[#This Row],[Scaling factor (*)]]</f>
        <v>0</v>
      </c>
      <c r="Q138" s="221">
        <f>_xlfn.XLOOKUP(FutureTrunkParks6[[#This Row],[Costing Code]],LGIP1b_Parks_UnitRates_Summary[Costing Code],LGIP1b_Parks_UnitRates_Summary[Not scaled component],,0)</f>
        <v>0</v>
      </c>
      <c r="R138" s="223">
        <f>_xlfn.XLOOKUP(FutureTrunkParks6[[#This Row],[Costing Code]],LGIP1b_Parks_UnitRates_Summary[Costing Code],LGIP1b_Parks_UnitRates_Summary[Preliminary Scale],,0)</f>
        <v>0</v>
      </c>
      <c r="S138" s="221">
        <f>((FutureTrunkParks6[[#This Row],[Costs with Scaling Factor Applied]]+FutureTrunkParks6[[#This Row],[Unit Rate (No Scale)]])*FutureTrunkParks6[[#This Row],[Preliminary Scale %]])</f>
        <v>0</v>
      </c>
      <c r="T138" s="221">
        <f>_xlfn.XLOOKUP(FutureTrunkParks6[[#This Row],[Costing Code]],LGIP1b_Parks_UnitRates_Summary[Costing Code],LGIP1b_Parks_UnitRates_Summary[Preliminary No Scale],,0)</f>
        <v>0</v>
      </c>
      <c r="U13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38" s="211">
        <v>2021</v>
      </c>
      <c r="W138" s="211">
        <v>1</v>
      </c>
      <c r="X138" s="221">
        <f>ROUND(FutureTrunkParks6[[#This Row],[Direct Construction Cost]]*23%,0)</f>
        <v>230000</v>
      </c>
      <c r="Y138" s="294">
        <f t="shared" si="13"/>
        <v>7.4999999999999997E-2</v>
      </c>
      <c r="Z138" s="194">
        <f>ROUND((FutureTrunkParks6[[#This Row],[Direct Construction Cost]]+FutureTrunkParks6[[#This Row],[Project Owners Cost (23% Direct Construction Cost)($)]])*FutureTrunkParks6[[#This Row],[Multiplier]]*FutureTrunkParks6[[#This Row],[Construction Contingency Rate %]],0)</f>
        <v>92250</v>
      </c>
      <c r="AA138" s="195">
        <f>ROUND(FutureTrunkParks6[[#This Row],[Direct Construction Cost]]+FutureTrunkParks6[[#This Row],[Project Owners Cost (23% Direct Construction Cost)($)]]+FutureTrunkParks6[[#This Row],[Construction Contingency Cost ($)]],0)</f>
        <v>1322250</v>
      </c>
      <c r="AB138" s="219">
        <v>2024</v>
      </c>
      <c r="AC138" s="196">
        <f t="shared" si="14"/>
        <v>2.0111853187589457E-2</v>
      </c>
      <c r="AD138" s="196">
        <f t="shared" si="15"/>
        <v>1.8204777291069174E-2</v>
      </c>
      <c r="AE138" s="274">
        <f>VLOOKUP(FutureTrunkParks6[[#This Row],[Service Catchment]],'Catchment Demand - Parks'!$C$8:$M$11,11)</f>
        <v>0.20307557840172039</v>
      </c>
      <c r="AF13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38" s="274">
        <f>IF(AND(FutureTrunkParks6[[#This Row],[Spare Capacity (%)]]&gt;30%,FutureTrunkParks6[[#This Row],[Share of the total Cost with the same year of provision %]]&gt;20%),1-FutureTrunkParks6[[#This Row],[Spare Capacity (%)]],1)</f>
        <v>1</v>
      </c>
      <c r="AH138" s="274">
        <f>IF(FutureTrunkParks6[[#This Row],[Terminal Value Analysis]]&lt;0,0,FutureTrunkParks6[[#This Row],[Terminal Value Analysis]])</f>
        <v>1</v>
      </c>
      <c r="AI138" s="198">
        <f t="shared" si="16"/>
        <v>1322250</v>
      </c>
      <c r="AJ138" s="200">
        <f t="shared" si="17"/>
        <v>1395786</v>
      </c>
      <c r="AK138" s="202">
        <f t="shared" si="18"/>
        <v>1174919</v>
      </c>
      <c r="AL138" s="276">
        <f>ROUND(FutureTrunkParks6[[#This Row],[Net Present Value of Establishment Cost]]*FutureTrunkParks6[[#This Row],[Terminal Value Adjustment (%)]],0)</f>
        <v>1174919</v>
      </c>
      <c r="AM138" s="271" t="str" cm="1">
        <f t="array" ref="AM138">_xlfn.IFS(FutureTrunkParks6[[#This Row],[Hierarchy/Name]]&lt;&gt;"Local","y",AM$12=FutureTrunkParks6[[#This Row],[Service Catchment]], "y", FutureTrunkParks6[[#This Row],[Hierarchy/Name]]="Local", "")</f>
        <v>y</v>
      </c>
      <c r="AN138" s="271" t="str" cm="1">
        <f t="array" ref="AN138">_xlfn.IFS(FutureTrunkParks6[[#This Row],[Hierarchy/Name]]&lt;&gt;"Local","y",AN$12=FutureTrunkParks6[[#This Row],[Service Catchment]], "y", FutureTrunkParks6[[#This Row],[Hierarchy/Name]]="Local", "")</f>
        <v>y</v>
      </c>
      <c r="AO138" s="271" t="str" cm="1">
        <f t="array" ref="AO138">_xlfn.IFS(FutureTrunkParks6[[#This Row],[Hierarchy/Name]]&lt;&gt;"Local","y",AO$12=FutureTrunkParks6[[#This Row],[Service Catchment]], "y", FutureTrunkParks6[[#This Row],[Hierarchy/Name]]="Local", "")</f>
        <v>y</v>
      </c>
      <c r="AP138" s="271" t="str" cm="1">
        <f t="array" ref="AP138">_xlfn.IFS(FutureTrunkParks6[[#This Row],[Hierarchy/Name]]&lt;&gt;"Local","y",AP$12=FutureTrunkParks6[[#This Row],[Service Catchment]], "y", FutureTrunkParks6[[#This Row],[Hierarchy/Name]]="Local", "")</f>
        <v>y</v>
      </c>
      <c r="AQ138" s="64"/>
      <c r="AR138" s="93">
        <f>IF(FutureTrunkParks6[[#This Row],[Hierarchy/Name]]&lt;&gt;"Local",0.25,IF(AM138="y",1,""))</f>
        <v>0.25</v>
      </c>
      <c r="AS138" s="93">
        <f>IF(FutureTrunkParks6[[#This Row],[Hierarchy/Name]]&lt;&gt;"Local",0.25,IF(AN138="y",1,""))</f>
        <v>0.25</v>
      </c>
      <c r="AT138" s="93">
        <f>IF(FutureTrunkParks6[[#This Row],[Hierarchy/Name]]&lt;&gt;"Local",0.25,IF(AO138="y",1,""))</f>
        <v>0.25</v>
      </c>
      <c r="AU138" s="93">
        <f>IF(FutureTrunkParks6[[#This Row],[Hierarchy/Name]]&lt;&gt;"Local",0.25,IF(AP138="y",1,""))</f>
        <v>0.25</v>
      </c>
      <c r="AV138" s="95">
        <f t="shared" si="19"/>
        <v>1</v>
      </c>
      <c r="AW138" s="64"/>
      <c r="AX138" s="268">
        <f t="shared" si="20"/>
        <v>293729.75</v>
      </c>
      <c r="AY138" s="264">
        <f t="shared" si="21"/>
        <v>293729.75</v>
      </c>
      <c r="AZ138" s="264">
        <f t="shared" si="22"/>
        <v>293729.75</v>
      </c>
      <c r="BA138" s="269">
        <f t="shared" si="23"/>
        <v>293729.75</v>
      </c>
      <c r="BB138" s="253">
        <f t="shared" si="24"/>
        <v>1174919</v>
      </c>
    </row>
    <row r="139" spans="1:54">
      <c r="A139" s="50"/>
      <c r="B139" s="210" t="s">
        <v>5074</v>
      </c>
      <c r="C139" s="211" t="s">
        <v>5075</v>
      </c>
      <c r="D139" s="211" t="s">
        <v>101</v>
      </c>
      <c r="E139" s="211" t="s">
        <v>114</v>
      </c>
      <c r="F139" s="211" t="s">
        <v>5076</v>
      </c>
      <c r="G139" s="186" t="str" cm="1">
        <f t="array" ref="G139">_xlfn.IFS(MID(C139,5,1)="U",MID(C139,5,2),LEN(C139)&gt;10,MID(C139,5,3)&amp;"-"&amp;LEFT(D139,1),LEN(C139)&lt;=10,MID(C139,5,2)&amp;"-"&amp;LEFT(D139,1))</f>
        <v>U1</v>
      </c>
      <c r="H139" s="187">
        <f>IFERROR(INDEX(LGIP1b_Park_UnitRates[],MATCH(G139,LGIP1b_Park_UnitRates[LGIP Code],0),3),"")</f>
        <v>0</v>
      </c>
      <c r="I139" s="295">
        <f>IFERROR(MIN(J139/H139,INDEX(LGIP1b_Park_UnitRates[],MATCH(FutureTrunkParks6[[#This Row],[LGIP Code (*)]], LGIP1b_Park_UnitRates[LGIP Code], 0),4)),1)</f>
        <v>1</v>
      </c>
      <c r="J139" s="215">
        <v>283200</v>
      </c>
      <c r="K139" s="85">
        <f t="shared" si="25"/>
        <v>0</v>
      </c>
      <c r="L139" s="216">
        <v>0</v>
      </c>
      <c r="M139" s="221" t="str">
        <f>_xlfn.XLOOKUP(FutureTrunkParks6[[#This Row],[LGIP Code (*)]],LGIP1b_Parks_UnitRates_Summary[LGIP Code],LGIP1b_Parks_UnitRates_Summary[Stages],,0)</f>
        <v>U</v>
      </c>
      <c r="N139" s="221" t="str">
        <f>_xlfn.XLOOKUP(FutureTrunkParks6[[#This Row],[LGIP Code (*)]],LGIP1b_Parks_UnitRates_Summary[LGIP Code],LGIP1b_Parks_UnitRates_Summary[Costing Code],,0)</f>
        <v>U1-U</v>
      </c>
      <c r="O139" s="221">
        <f>_xlfn.XLOOKUP(FutureTrunkParks6[[#This Row],[Costing Code]],LGIP1b_Parks_UnitRates_Summary[Costing Code],LGIP1b_Parks_UnitRates_Summary[Scaled component],,0)</f>
        <v>0</v>
      </c>
      <c r="P139" s="221">
        <f>FutureTrunkParks6[[#This Row],[Unit Rate (Scale)]]*FutureTrunkParks6[[#This Row],[Scaling factor (*)]]</f>
        <v>0</v>
      </c>
      <c r="Q139" s="221">
        <f>_xlfn.XLOOKUP(FutureTrunkParks6[[#This Row],[Costing Code]],LGIP1b_Parks_UnitRates_Summary[Costing Code],LGIP1b_Parks_UnitRates_Summary[Not scaled component],,0)</f>
        <v>0</v>
      </c>
      <c r="R139" s="223">
        <f>_xlfn.XLOOKUP(FutureTrunkParks6[[#This Row],[Costing Code]],LGIP1b_Parks_UnitRates_Summary[Costing Code],LGIP1b_Parks_UnitRates_Summary[Preliminary Scale],,0)</f>
        <v>0</v>
      </c>
      <c r="S139" s="221">
        <f>((FutureTrunkParks6[[#This Row],[Costs with Scaling Factor Applied]]+FutureTrunkParks6[[#This Row],[Unit Rate (No Scale)]])*FutureTrunkParks6[[#This Row],[Preliminary Scale %]])</f>
        <v>0</v>
      </c>
      <c r="T139" s="221">
        <f>_xlfn.XLOOKUP(FutureTrunkParks6[[#This Row],[Costing Code]],LGIP1b_Parks_UnitRates_Summary[Costing Code],LGIP1b_Parks_UnitRates_Summary[Preliminary No Scale],,0)</f>
        <v>0</v>
      </c>
      <c r="U13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39" s="211">
        <v>2021</v>
      </c>
      <c r="W139" s="211">
        <v>1</v>
      </c>
      <c r="X139" s="221">
        <f>ROUND(FutureTrunkParks6[[#This Row],[Direct Construction Cost]]*23%,0)</f>
        <v>460000</v>
      </c>
      <c r="Y139" s="294">
        <f t="shared" ref="Y139:Y201" si="26">IF(AB139="","",IF(AB139&lt;=YEAR+5,0.075,IF(AND(AB139&gt;YEAR+5,AB139&lt;=YEAR+10),0.15,IF(AND(AB139&gt;YEAR+10,AB139&lt;=YEAR+20),0.2,IF(AB139&gt;YEAR+20,0.25,"")))))</f>
        <v>0.15</v>
      </c>
      <c r="Z139" s="194">
        <f>ROUND((FutureTrunkParks6[[#This Row],[Direct Construction Cost]]+FutureTrunkParks6[[#This Row],[Project Owners Cost (23% Direct Construction Cost)($)]])*FutureTrunkParks6[[#This Row],[Multiplier]]*FutureTrunkParks6[[#This Row],[Construction Contingency Rate %]],0)</f>
        <v>369000</v>
      </c>
      <c r="AA139" s="195">
        <f>ROUND(FutureTrunkParks6[[#This Row],[Direct Construction Cost]]+FutureTrunkParks6[[#This Row],[Project Owners Cost (23% Direct Construction Cost)($)]]+FutureTrunkParks6[[#This Row],[Construction Contingency Cost ($)]],0)</f>
        <v>2829000</v>
      </c>
      <c r="AB139" s="219">
        <v>2029</v>
      </c>
      <c r="AC139" s="196">
        <f t="shared" ref="AC139:AC201" si="27">Landind</f>
        <v>2.0111853187589457E-2</v>
      </c>
      <c r="AD139" s="196">
        <f t="shared" ref="AD139:AD201" si="28">PPI</f>
        <v>1.8204777291069174E-2</v>
      </c>
      <c r="AE139" s="274">
        <f>VLOOKUP(FutureTrunkParks6[[#This Row],[Service Catchment]],'Catchment Demand - Parks'!$C$8:$M$11,11)</f>
        <v>0.15359038713546411</v>
      </c>
      <c r="AF13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2.8870532419051503E-2</v>
      </c>
      <c r="AG139" s="274">
        <f>IF(AND(FutureTrunkParks6[[#This Row],[Spare Capacity (%)]]&gt;30%,FutureTrunkParks6[[#This Row],[Share of the total Cost with the same year of provision %]]&gt;20%),1-FutureTrunkParks6[[#This Row],[Spare Capacity (%)]],1)</f>
        <v>1</v>
      </c>
      <c r="AH139" s="274">
        <f>IF(FutureTrunkParks6[[#This Row],[Terminal Value Analysis]]&lt;0,0,FutureTrunkParks6[[#This Row],[Terminal Value Analysis]])</f>
        <v>1</v>
      </c>
      <c r="AI139" s="198">
        <f t="shared" ref="AI139:AI201" si="29">ROUND(AA139+L139,0)</f>
        <v>2829000</v>
      </c>
      <c r="AJ139" s="200">
        <f t="shared" ref="AJ139:AJ201" si="30">ROUND(AA139*(1+AD139)^(AB139-YEAR)+L139*(1+AC139)^(AB139-YEAR),0)</f>
        <v>3268240</v>
      </c>
      <c r="AK139" s="202">
        <f t="shared" ref="AK139:AK201" si="31">ROUND(AJ139*(1/(1+WACC))^(AB139-YEAR),0)</f>
        <v>2064516</v>
      </c>
      <c r="AL139" s="276">
        <f>ROUND(FutureTrunkParks6[[#This Row],[Net Present Value of Establishment Cost]]*FutureTrunkParks6[[#This Row],[Terminal Value Adjustment (%)]],0)</f>
        <v>2064516</v>
      </c>
      <c r="AM139" s="271" t="str" cm="1">
        <f t="array" ref="AM139">_xlfn.IFS(FutureTrunkParks6[[#This Row],[Hierarchy/Name]]&lt;&gt;"Local","y",AM$12=FutureTrunkParks6[[#This Row],[Service Catchment]], "y", FutureTrunkParks6[[#This Row],[Hierarchy/Name]]="Local", "")</f>
        <v>y</v>
      </c>
      <c r="AN139" s="271" t="str" cm="1">
        <f t="array" ref="AN139">_xlfn.IFS(FutureTrunkParks6[[#This Row],[Hierarchy/Name]]&lt;&gt;"Local","y",AN$12=FutureTrunkParks6[[#This Row],[Service Catchment]], "y", FutureTrunkParks6[[#This Row],[Hierarchy/Name]]="Local", "")</f>
        <v>y</v>
      </c>
      <c r="AO139" s="271" t="str" cm="1">
        <f t="array" ref="AO139">_xlfn.IFS(FutureTrunkParks6[[#This Row],[Hierarchy/Name]]&lt;&gt;"Local","y",AO$12=FutureTrunkParks6[[#This Row],[Service Catchment]], "y", FutureTrunkParks6[[#This Row],[Hierarchy/Name]]="Local", "")</f>
        <v>y</v>
      </c>
      <c r="AP139" s="271" t="str" cm="1">
        <f t="array" ref="AP139">_xlfn.IFS(FutureTrunkParks6[[#This Row],[Hierarchy/Name]]&lt;&gt;"Local","y",AP$12=FutureTrunkParks6[[#This Row],[Service Catchment]], "y", FutureTrunkParks6[[#This Row],[Hierarchy/Name]]="Local", "")</f>
        <v>y</v>
      </c>
      <c r="AQ139" s="64"/>
      <c r="AR139" s="93">
        <f>IF(FutureTrunkParks6[[#This Row],[Hierarchy/Name]]&lt;&gt;"Local",0.25,IF(AM139="y",1,""))</f>
        <v>0.25</v>
      </c>
      <c r="AS139" s="93">
        <f>IF(FutureTrunkParks6[[#This Row],[Hierarchy/Name]]&lt;&gt;"Local",0.25,IF(AN139="y",1,""))</f>
        <v>0.25</v>
      </c>
      <c r="AT139" s="93">
        <f>IF(FutureTrunkParks6[[#This Row],[Hierarchy/Name]]&lt;&gt;"Local",0.25,IF(AO139="y",1,""))</f>
        <v>0.25</v>
      </c>
      <c r="AU139" s="93">
        <f>IF(FutureTrunkParks6[[#This Row],[Hierarchy/Name]]&lt;&gt;"Local",0.25,IF(AP139="y",1,""))</f>
        <v>0.25</v>
      </c>
      <c r="AV139" s="95">
        <f t="shared" ref="AV139:AV201" si="32">SUM(AR139:AU139)</f>
        <v>1</v>
      </c>
      <c r="AW139" s="64"/>
      <c r="AX139" s="268">
        <f t="shared" ref="AX139:AX201" si="33">IF(AR139="","",(AR139/$AV139)*$AK139)</f>
        <v>516129</v>
      </c>
      <c r="AY139" s="264">
        <f t="shared" ref="AY139:AY201" si="34">IF(AS139="","",(AS139/$AV139)*$AK139)</f>
        <v>516129</v>
      </c>
      <c r="AZ139" s="264">
        <f t="shared" ref="AZ139:AZ201" si="35">IF(AT139="","",(AT139/$AV139)*$AK139)</f>
        <v>516129</v>
      </c>
      <c r="BA139" s="269">
        <f t="shared" ref="BA139:BA201" si="36">IF(AU139="","",(AU139/$AV139)*$AK139)</f>
        <v>516129</v>
      </c>
      <c r="BB139" s="253">
        <f t="shared" ref="BB139:BB201" si="37">SUM(AX139:BA139)</f>
        <v>2064516</v>
      </c>
    </row>
    <row r="140" spans="1:54">
      <c r="A140" s="50"/>
      <c r="B140" s="210" t="s">
        <v>4876</v>
      </c>
      <c r="C140" s="211" t="s">
        <v>5077</v>
      </c>
      <c r="D140" s="211" t="s">
        <v>101</v>
      </c>
      <c r="E140" s="211" t="s">
        <v>114</v>
      </c>
      <c r="F140" s="211" t="s">
        <v>4892</v>
      </c>
      <c r="G140" s="186" t="str" cm="1">
        <f t="array" ref="G140">_xlfn.IFS(MID(C140,5,1)="U",MID(C140,5,2),LEN(C140)&gt;10,MID(C140,5,3)&amp;"-"&amp;LEFT(D140,1),LEN(C140)&lt;=10,MID(C140,5,2)&amp;"-"&amp;LEFT(D140,1))</f>
        <v>U1</v>
      </c>
      <c r="H140" s="187">
        <f>IFERROR(INDEX(LGIP1b_Park_UnitRates[],MATCH(G140,LGIP1b_Park_UnitRates[LGIP Code],0),3),"")</f>
        <v>0</v>
      </c>
      <c r="I140" s="295">
        <f>IFERROR(MIN(J140/H140,INDEX(LGIP1b_Park_UnitRates[],MATCH(FutureTrunkParks6[[#This Row],[LGIP Code (*)]], LGIP1b_Park_UnitRates[LGIP Code], 0),4)),1)</f>
        <v>1</v>
      </c>
      <c r="J140" s="215">
        <v>448300</v>
      </c>
      <c r="K140" s="85">
        <f t="shared" ref="K140:K202" si="38">L140/J140</f>
        <v>0</v>
      </c>
      <c r="L140" s="216">
        <v>0</v>
      </c>
      <c r="M140" s="221" t="str">
        <f>_xlfn.XLOOKUP(FutureTrunkParks6[[#This Row],[LGIP Code (*)]],LGIP1b_Parks_UnitRates_Summary[LGIP Code],LGIP1b_Parks_UnitRates_Summary[Stages],,0)</f>
        <v>U</v>
      </c>
      <c r="N140" s="221" t="str">
        <f>_xlfn.XLOOKUP(FutureTrunkParks6[[#This Row],[LGIP Code (*)]],LGIP1b_Parks_UnitRates_Summary[LGIP Code],LGIP1b_Parks_UnitRates_Summary[Costing Code],,0)</f>
        <v>U1-U</v>
      </c>
      <c r="O140" s="221">
        <f>_xlfn.XLOOKUP(FutureTrunkParks6[[#This Row],[Costing Code]],LGIP1b_Parks_UnitRates_Summary[Costing Code],LGIP1b_Parks_UnitRates_Summary[Scaled component],,0)</f>
        <v>0</v>
      </c>
      <c r="P140" s="221">
        <f>FutureTrunkParks6[[#This Row],[Unit Rate (Scale)]]*FutureTrunkParks6[[#This Row],[Scaling factor (*)]]</f>
        <v>0</v>
      </c>
      <c r="Q140" s="221">
        <f>_xlfn.XLOOKUP(FutureTrunkParks6[[#This Row],[Costing Code]],LGIP1b_Parks_UnitRates_Summary[Costing Code],LGIP1b_Parks_UnitRates_Summary[Not scaled component],,0)</f>
        <v>0</v>
      </c>
      <c r="R140" s="223">
        <f>_xlfn.XLOOKUP(FutureTrunkParks6[[#This Row],[Costing Code]],LGIP1b_Parks_UnitRates_Summary[Costing Code],LGIP1b_Parks_UnitRates_Summary[Preliminary Scale],,0)</f>
        <v>0</v>
      </c>
      <c r="S140" s="221">
        <f>((FutureTrunkParks6[[#This Row],[Costs with Scaling Factor Applied]]+FutureTrunkParks6[[#This Row],[Unit Rate (No Scale)]])*FutureTrunkParks6[[#This Row],[Preliminary Scale %]])</f>
        <v>0</v>
      </c>
      <c r="T140" s="221">
        <f>_xlfn.XLOOKUP(FutureTrunkParks6[[#This Row],[Costing Code]],LGIP1b_Parks_UnitRates_Summary[Costing Code],LGIP1b_Parks_UnitRates_Summary[Preliminary No Scale],,0)</f>
        <v>0</v>
      </c>
      <c r="U14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40" s="211">
        <v>2021</v>
      </c>
      <c r="W140" s="211">
        <v>1</v>
      </c>
      <c r="X140" s="221">
        <f>ROUND(FutureTrunkParks6[[#This Row],[Direct Construction Cost]]*23%,0)</f>
        <v>460000</v>
      </c>
      <c r="Y140" s="294">
        <f t="shared" si="26"/>
        <v>7.4999999999999997E-2</v>
      </c>
      <c r="Z140" s="194">
        <f>ROUND((FutureTrunkParks6[[#This Row],[Direct Construction Cost]]+FutureTrunkParks6[[#This Row],[Project Owners Cost (23% Direct Construction Cost)($)]])*FutureTrunkParks6[[#This Row],[Multiplier]]*FutureTrunkParks6[[#This Row],[Construction Contingency Rate %]],0)</f>
        <v>184500</v>
      </c>
      <c r="AA140" s="195">
        <f>ROUND(FutureTrunkParks6[[#This Row],[Direct Construction Cost]]+FutureTrunkParks6[[#This Row],[Project Owners Cost (23% Direct Construction Cost)($)]]+FutureTrunkParks6[[#This Row],[Construction Contingency Cost ($)]],0)</f>
        <v>2644500</v>
      </c>
      <c r="AB140" s="219">
        <v>2024</v>
      </c>
      <c r="AC140" s="196">
        <f t="shared" si="27"/>
        <v>2.0111853187589457E-2</v>
      </c>
      <c r="AD140" s="196">
        <f t="shared" si="28"/>
        <v>1.8204777291069174E-2</v>
      </c>
      <c r="AE140" s="274">
        <f>VLOOKUP(FutureTrunkParks6[[#This Row],[Service Catchment]],'Catchment Demand - Parks'!$C$8:$M$11,11)</f>
        <v>0.15359038713546411</v>
      </c>
      <c r="AF14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40" s="274">
        <f>IF(AND(FutureTrunkParks6[[#This Row],[Spare Capacity (%)]]&gt;30%,FutureTrunkParks6[[#This Row],[Share of the total Cost with the same year of provision %]]&gt;20%),1-FutureTrunkParks6[[#This Row],[Spare Capacity (%)]],1)</f>
        <v>1</v>
      </c>
      <c r="AH140" s="274">
        <f>IF(FutureTrunkParks6[[#This Row],[Terminal Value Analysis]]&lt;0,0,FutureTrunkParks6[[#This Row],[Terminal Value Analysis]])</f>
        <v>1</v>
      </c>
      <c r="AI140" s="198">
        <f t="shared" si="29"/>
        <v>2644500</v>
      </c>
      <c r="AJ140" s="200">
        <f t="shared" si="30"/>
        <v>2791573</v>
      </c>
      <c r="AK140" s="202">
        <f t="shared" si="31"/>
        <v>2349839</v>
      </c>
      <c r="AL140" s="276">
        <f>ROUND(FutureTrunkParks6[[#This Row],[Net Present Value of Establishment Cost]]*FutureTrunkParks6[[#This Row],[Terminal Value Adjustment (%)]],0)</f>
        <v>2349839</v>
      </c>
      <c r="AM140" s="271" t="str" cm="1">
        <f t="array" ref="AM140">_xlfn.IFS(FutureTrunkParks6[[#This Row],[Hierarchy/Name]]&lt;&gt;"Local","y",AM$12=FutureTrunkParks6[[#This Row],[Service Catchment]], "y", FutureTrunkParks6[[#This Row],[Hierarchy/Name]]="Local", "")</f>
        <v>y</v>
      </c>
      <c r="AN140" s="271" t="str" cm="1">
        <f t="array" ref="AN140">_xlfn.IFS(FutureTrunkParks6[[#This Row],[Hierarchy/Name]]&lt;&gt;"Local","y",AN$12=FutureTrunkParks6[[#This Row],[Service Catchment]], "y", FutureTrunkParks6[[#This Row],[Hierarchy/Name]]="Local", "")</f>
        <v>y</v>
      </c>
      <c r="AO140" s="271" t="str" cm="1">
        <f t="array" ref="AO140">_xlfn.IFS(FutureTrunkParks6[[#This Row],[Hierarchy/Name]]&lt;&gt;"Local","y",AO$12=FutureTrunkParks6[[#This Row],[Service Catchment]], "y", FutureTrunkParks6[[#This Row],[Hierarchy/Name]]="Local", "")</f>
        <v>y</v>
      </c>
      <c r="AP140" s="271" t="str" cm="1">
        <f t="array" ref="AP140">_xlfn.IFS(FutureTrunkParks6[[#This Row],[Hierarchy/Name]]&lt;&gt;"Local","y",AP$12=FutureTrunkParks6[[#This Row],[Service Catchment]], "y", FutureTrunkParks6[[#This Row],[Hierarchy/Name]]="Local", "")</f>
        <v>y</v>
      </c>
      <c r="AQ140" s="64"/>
      <c r="AR140" s="93">
        <f>IF(FutureTrunkParks6[[#This Row],[Hierarchy/Name]]&lt;&gt;"Local",0.25,IF(AM140="y",1,""))</f>
        <v>0.25</v>
      </c>
      <c r="AS140" s="93">
        <f>IF(FutureTrunkParks6[[#This Row],[Hierarchy/Name]]&lt;&gt;"Local",0.25,IF(AN140="y",1,""))</f>
        <v>0.25</v>
      </c>
      <c r="AT140" s="93">
        <f>IF(FutureTrunkParks6[[#This Row],[Hierarchy/Name]]&lt;&gt;"Local",0.25,IF(AO140="y",1,""))</f>
        <v>0.25</v>
      </c>
      <c r="AU140" s="93">
        <f>IF(FutureTrunkParks6[[#This Row],[Hierarchy/Name]]&lt;&gt;"Local",0.25,IF(AP140="y",1,""))</f>
        <v>0.25</v>
      </c>
      <c r="AV140" s="95">
        <f t="shared" si="32"/>
        <v>1</v>
      </c>
      <c r="AW140" s="64"/>
      <c r="AX140" s="268">
        <f t="shared" si="33"/>
        <v>587459.75</v>
      </c>
      <c r="AY140" s="264">
        <f t="shared" si="34"/>
        <v>587459.75</v>
      </c>
      <c r="AZ140" s="264">
        <f t="shared" si="35"/>
        <v>587459.75</v>
      </c>
      <c r="BA140" s="269">
        <f t="shared" si="36"/>
        <v>587459.75</v>
      </c>
      <c r="BB140" s="253">
        <f t="shared" si="37"/>
        <v>2349839</v>
      </c>
    </row>
    <row r="141" spans="1:54">
      <c r="A141" s="50"/>
      <c r="B141" s="210" t="s">
        <v>5039</v>
      </c>
      <c r="C141" s="211" t="s">
        <v>5078</v>
      </c>
      <c r="D141" s="211" t="s">
        <v>106</v>
      </c>
      <c r="E141" s="211" t="s">
        <v>114</v>
      </c>
      <c r="F141" s="211" t="s">
        <v>4884</v>
      </c>
      <c r="G141" s="186" t="str" cm="1">
        <f t="array" ref="G141">_xlfn.IFS(MID(C141,5,1)="U",MID(C141,5,2),LEN(C141)&gt;10,MID(C141,5,3)&amp;"-"&amp;LEFT(D141,1),LEN(C141)&lt;=10,MID(C141,5,2)&amp;"-"&amp;LEFT(D141,1))</f>
        <v>E11-D</v>
      </c>
      <c r="H141" s="187">
        <f>IFERROR(INDEX(LGIP1b_Park_UnitRates[],MATCH(G141,LGIP1b_Park_UnitRates[LGIP Code],0),3),"")</f>
        <v>20000</v>
      </c>
      <c r="I141" s="295">
        <f>IFERROR(MIN(J141/H141,INDEX(LGIP1b_Park_UnitRates[],MATCH(FutureTrunkParks6[[#This Row],[LGIP Code (*)]], LGIP1b_Park_UnitRates[LGIP Code], 0),4)),1)</f>
        <v>1</v>
      </c>
      <c r="J141" s="215">
        <v>20000</v>
      </c>
      <c r="K141" s="85">
        <f t="shared" si="38"/>
        <v>0</v>
      </c>
      <c r="L141" s="216">
        <v>0</v>
      </c>
      <c r="M141" s="221" t="str">
        <f>_xlfn.XLOOKUP(FutureTrunkParks6[[#This Row],[LGIP Code (*)]],LGIP1b_Parks_UnitRates_Summary[LGIP Code],LGIP1b_Parks_UnitRates_Summary[Stages],,0)</f>
        <v>B&amp;C</v>
      </c>
      <c r="N141" s="221" t="str">
        <f>_xlfn.XLOOKUP(FutureTrunkParks6[[#This Row],[LGIP Code (*)]],LGIP1b_Parks_UnitRates_Summary[LGIP Code],LGIP1b_Parks_UnitRates_Summary[Costing Code],,0)</f>
        <v>E11-D-B&amp;C</v>
      </c>
      <c r="O141" s="221">
        <f>_xlfn.XLOOKUP(FutureTrunkParks6[[#This Row],[Costing Code]],LGIP1b_Parks_UnitRates_Summary[Costing Code],LGIP1b_Parks_UnitRates_Summary[Scaled component],,0)</f>
        <v>625485.02040532418</v>
      </c>
      <c r="P141" s="221">
        <f>FutureTrunkParks6[[#This Row],[Unit Rate (Scale)]]*FutureTrunkParks6[[#This Row],[Scaling factor (*)]]</f>
        <v>625485.02040532418</v>
      </c>
      <c r="Q141" s="221">
        <f>_xlfn.XLOOKUP(FutureTrunkParks6[[#This Row],[Costing Code]],LGIP1b_Parks_UnitRates_Summary[Costing Code],LGIP1b_Parks_UnitRates_Summary[Not scaled component],,0)</f>
        <v>2140429.7431805041</v>
      </c>
      <c r="R141" s="223">
        <f>_xlfn.XLOOKUP(FutureTrunkParks6[[#This Row],[Costing Code]],LGIP1b_Parks_UnitRates_Summary[Costing Code],LGIP1b_Parks_UnitRates_Summary[Preliminary Scale],,0)</f>
        <v>0.23125000000000001</v>
      </c>
      <c r="S141" s="221">
        <f>((FutureTrunkParks6[[#This Row],[Costs with Scaling Factor Applied]]+FutureTrunkParks6[[#This Row],[Unit Rate (No Scale)]])*FutureTrunkParks6[[#This Row],[Preliminary Scale %]])</f>
        <v>639617.78907922283</v>
      </c>
      <c r="T141" s="221">
        <f>_xlfn.XLOOKUP(FutureTrunkParks6[[#This Row],[Costing Code]],LGIP1b_Parks_UnitRates_Summary[Costing Code],LGIP1b_Parks_UnitRates_Summary[Preliminary No Scale],,0)</f>
        <v>7500</v>
      </c>
      <c r="U14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3413033</v>
      </c>
      <c r="V141" s="211">
        <v>2021</v>
      </c>
      <c r="W141" s="211">
        <v>1</v>
      </c>
      <c r="X141" s="221">
        <f>ROUND(FutureTrunkParks6[[#This Row],[Direct Construction Cost]]*23%,0)</f>
        <v>784998</v>
      </c>
      <c r="Y141" s="294">
        <f t="shared" si="26"/>
        <v>0.2</v>
      </c>
      <c r="Z141" s="194">
        <f>ROUND((FutureTrunkParks6[[#This Row],[Direct Construction Cost]]+FutureTrunkParks6[[#This Row],[Project Owners Cost (23% Direct Construction Cost)($)]])*FutureTrunkParks6[[#This Row],[Multiplier]]*FutureTrunkParks6[[#This Row],[Construction Contingency Rate %]],0)</f>
        <v>839606</v>
      </c>
      <c r="AA141" s="195">
        <f>ROUND(FutureTrunkParks6[[#This Row],[Direct Construction Cost]]+FutureTrunkParks6[[#This Row],[Project Owners Cost (23% Direct Construction Cost)($)]]+FutureTrunkParks6[[#This Row],[Construction Contingency Cost ($)]],0)</f>
        <v>5037637</v>
      </c>
      <c r="AB141" s="219">
        <v>2034</v>
      </c>
      <c r="AC141" s="196">
        <f t="shared" si="27"/>
        <v>2.0111853187589457E-2</v>
      </c>
      <c r="AD141" s="196">
        <f t="shared" si="28"/>
        <v>1.8204777291069174E-2</v>
      </c>
      <c r="AE141" s="274">
        <f>VLOOKUP(FutureTrunkParks6[[#This Row],[Service Catchment]],'Catchment Demand - Parks'!$C$8:$M$11,11)</f>
        <v>0.15359038713546411</v>
      </c>
      <c r="AF14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6.7638154642328419E-2</v>
      </c>
      <c r="AG141" s="274">
        <f>IF(AND(FutureTrunkParks6[[#This Row],[Spare Capacity (%)]]&gt;30%,FutureTrunkParks6[[#This Row],[Share of the total Cost with the same year of provision %]]&gt;20%),1-FutureTrunkParks6[[#This Row],[Spare Capacity (%)]],1)</f>
        <v>1</v>
      </c>
      <c r="AH141" s="274">
        <f>IF(FutureTrunkParks6[[#This Row],[Terminal Value Analysis]]&lt;0,0,FutureTrunkParks6[[#This Row],[Terminal Value Analysis]])</f>
        <v>1</v>
      </c>
      <c r="AI141" s="198">
        <f t="shared" si="29"/>
        <v>5037637</v>
      </c>
      <c r="AJ141" s="200">
        <f t="shared" si="30"/>
        <v>6369181</v>
      </c>
      <c r="AK141" s="202">
        <f t="shared" si="31"/>
        <v>3019277</v>
      </c>
      <c r="AL141" s="276">
        <f>ROUND(FutureTrunkParks6[[#This Row],[Net Present Value of Establishment Cost]]*FutureTrunkParks6[[#This Row],[Terminal Value Adjustment (%)]],0)</f>
        <v>3019277</v>
      </c>
      <c r="AM141" s="271" t="str" cm="1">
        <f t="array" ref="AM141">_xlfn.IFS(FutureTrunkParks6[[#This Row],[Hierarchy/Name]]&lt;&gt;"Local","y",AM$12=FutureTrunkParks6[[#This Row],[Service Catchment]], "y", FutureTrunkParks6[[#This Row],[Hierarchy/Name]]="Local", "")</f>
        <v>y</v>
      </c>
      <c r="AN141" s="271" t="str" cm="1">
        <f t="array" ref="AN141">_xlfn.IFS(FutureTrunkParks6[[#This Row],[Hierarchy/Name]]&lt;&gt;"Local","y",AN$12=FutureTrunkParks6[[#This Row],[Service Catchment]], "y", FutureTrunkParks6[[#This Row],[Hierarchy/Name]]="Local", "")</f>
        <v>y</v>
      </c>
      <c r="AO141" s="271" t="str" cm="1">
        <f t="array" ref="AO141">_xlfn.IFS(FutureTrunkParks6[[#This Row],[Hierarchy/Name]]&lt;&gt;"Local","y",AO$12=FutureTrunkParks6[[#This Row],[Service Catchment]], "y", FutureTrunkParks6[[#This Row],[Hierarchy/Name]]="Local", "")</f>
        <v>y</v>
      </c>
      <c r="AP141" s="271" t="str" cm="1">
        <f t="array" ref="AP141">_xlfn.IFS(FutureTrunkParks6[[#This Row],[Hierarchy/Name]]&lt;&gt;"Local","y",AP$12=FutureTrunkParks6[[#This Row],[Service Catchment]], "y", FutureTrunkParks6[[#This Row],[Hierarchy/Name]]="Local", "")</f>
        <v>y</v>
      </c>
      <c r="AQ141" s="64"/>
      <c r="AR141" s="93">
        <f>IF(FutureTrunkParks6[[#This Row],[Hierarchy/Name]]&lt;&gt;"Local",0.25,IF(AM141="y",1,""))</f>
        <v>0.25</v>
      </c>
      <c r="AS141" s="93">
        <f>IF(FutureTrunkParks6[[#This Row],[Hierarchy/Name]]&lt;&gt;"Local",0.25,IF(AN141="y",1,""))</f>
        <v>0.25</v>
      </c>
      <c r="AT141" s="93">
        <f>IF(FutureTrunkParks6[[#This Row],[Hierarchy/Name]]&lt;&gt;"Local",0.25,IF(AO141="y",1,""))</f>
        <v>0.25</v>
      </c>
      <c r="AU141" s="93">
        <f>IF(FutureTrunkParks6[[#This Row],[Hierarchy/Name]]&lt;&gt;"Local",0.25,IF(AP141="y",1,""))</f>
        <v>0.25</v>
      </c>
      <c r="AV141" s="95">
        <f t="shared" si="32"/>
        <v>1</v>
      </c>
      <c r="AW141" s="64"/>
      <c r="AX141" s="268">
        <f t="shared" si="33"/>
        <v>754819.25</v>
      </c>
      <c r="AY141" s="264">
        <f t="shared" si="34"/>
        <v>754819.25</v>
      </c>
      <c r="AZ141" s="264">
        <f t="shared" si="35"/>
        <v>754819.25</v>
      </c>
      <c r="BA141" s="269">
        <f t="shared" si="36"/>
        <v>754819.25</v>
      </c>
      <c r="BB141" s="253">
        <f t="shared" si="37"/>
        <v>3019277</v>
      </c>
    </row>
    <row r="142" spans="1:54">
      <c r="A142" s="50"/>
      <c r="B142" s="210" t="s">
        <v>4994</v>
      </c>
      <c r="C142" s="211" t="s">
        <v>5079</v>
      </c>
      <c r="D142" s="211" t="s">
        <v>111</v>
      </c>
      <c r="E142" s="211" t="s">
        <v>114</v>
      </c>
      <c r="F142" s="211" t="s">
        <v>4853</v>
      </c>
      <c r="G142" s="186" t="str" cm="1">
        <f t="array" ref="G142">_xlfn.IFS(MID(C142,5,1)="U",MID(C142,5,2),LEN(C142)&gt;10,MID(C142,5,3)&amp;"-"&amp;LEFT(D142,1),LEN(C142)&lt;=10,MID(C142,5,2)&amp;"-"&amp;LEFT(D142,1))</f>
        <v>A1-L</v>
      </c>
      <c r="H142" s="187">
        <f>IFERROR(INDEX(LGIP1b_Park_UnitRates[],MATCH(G142,LGIP1b_Park_UnitRates[LGIP Code],0),3),"")</f>
        <v>8000</v>
      </c>
      <c r="I142" s="295">
        <f>IFERROR(MIN(J142/H142,INDEX(LGIP1b_Park_UnitRates[],MATCH(FutureTrunkParks6[[#This Row],[LGIP Code (*)]], LGIP1b_Park_UnitRates[LGIP Code], 0),4)),1)</f>
        <v>0.625</v>
      </c>
      <c r="J142" s="215">
        <v>5000</v>
      </c>
      <c r="K142" s="85">
        <f t="shared" si="38"/>
        <v>163</v>
      </c>
      <c r="L142" s="216">
        <v>815000</v>
      </c>
      <c r="M142" s="221" t="str">
        <f>_xlfn.XLOOKUP(FutureTrunkParks6[[#This Row],[LGIP Code (*)]],LGIP1b_Parks_UnitRates_Summary[LGIP Code],LGIP1b_Parks_UnitRates_Summary[Stages],,0)</f>
        <v>A&amp;B</v>
      </c>
      <c r="N142" s="221" t="str">
        <f>_xlfn.XLOOKUP(FutureTrunkParks6[[#This Row],[LGIP Code (*)]],LGIP1b_Parks_UnitRates_Summary[LGIP Code],LGIP1b_Parks_UnitRates_Summary[Costing Code],,0)</f>
        <v>A1-L-A&amp;B</v>
      </c>
      <c r="O142" s="221">
        <f>_xlfn.XLOOKUP(FutureTrunkParks6[[#This Row],[Costing Code]],LGIP1b_Parks_UnitRates_Summary[Costing Code],LGIP1b_Parks_UnitRates_Summary[Scaled component],,0)</f>
        <v>295709.98100599996</v>
      </c>
      <c r="P142" s="221">
        <f>FutureTrunkParks6[[#This Row],[Unit Rate (Scale)]]*FutureTrunkParks6[[#This Row],[Scaling factor (*)]]</f>
        <v>184818.73812874997</v>
      </c>
      <c r="Q142" s="221">
        <f>_xlfn.XLOOKUP(FutureTrunkParks6[[#This Row],[Costing Code]],LGIP1b_Parks_UnitRates_Summary[Costing Code],LGIP1b_Parks_UnitRates_Summary[Not scaled component],,0)</f>
        <v>417974.52457963559</v>
      </c>
      <c r="R142" s="223">
        <f>_xlfn.XLOOKUP(FutureTrunkParks6[[#This Row],[Costing Code]],LGIP1b_Parks_UnitRates_Summary[Costing Code],LGIP1b_Parks_UnitRates_Summary[Preliminary Scale],,0)</f>
        <v>0.23125000000000001</v>
      </c>
      <c r="S142" s="221">
        <f>((FutureTrunkParks6[[#This Row],[Costs with Scaling Factor Applied]]+FutureTrunkParks6[[#This Row],[Unit Rate (No Scale)]])*FutureTrunkParks6[[#This Row],[Preliminary Scale %]])</f>
        <v>139395.94200131416</v>
      </c>
      <c r="T142" s="221">
        <f>_xlfn.XLOOKUP(FutureTrunkParks6[[#This Row],[Costing Code]],LGIP1b_Parks_UnitRates_Summary[Costing Code],LGIP1b_Parks_UnitRates_Summary[Preliminary No Scale],,0)</f>
        <v>3750</v>
      </c>
      <c r="U14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142" s="211">
        <v>2021</v>
      </c>
      <c r="W142" s="211">
        <v>1</v>
      </c>
      <c r="X142" s="221">
        <f>ROUND(FutureTrunkParks6[[#This Row],[Direct Construction Cost]]*23%,0)</f>
        <v>171566</v>
      </c>
      <c r="Y142" s="294">
        <f t="shared" si="26"/>
        <v>0.2</v>
      </c>
      <c r="Z142" s="194">
        <f>ROUND((FutureTrunkParks6[[#This Row],[Direct Construction Cost]]+FutureTrunkParks6[[#This Row],[Project Owners Cost (23% Direct Construction Cost)($)]])*FutureTrunkParks6[[#This Row],[Multiplier]]*FutureTrunkParks6[[#This Row],[Construction Contingency Rate %]],0)</f>
        <v>183501</v>
      </c>
      <c r="AA142" s="195">
        <f>ROUND(FutureTrunkParks6[[#This Row],[Direct Construction Cost]]+FutureTrunkParks6[[#This Row],[Project Owners Cost (23% Direct Construction Cost)($)]]+FutureTrunkParks6[[#This Row],[Construction Contingency Cost ($)]],0)</f>
        <v>1101006</v>
      </c>
      <c r="AB142" s="219">
        <v>2034</v>
      </c>
      <c r="AC142" s="196">
        <f t="shared" si="27"/>
        <v>2.0111853187589457E-2</v>
      </c>
      <c r="AD142" s="196">
        <f t="shared" si="28"/>
        <v>1.8204777291069174E-2</v>
      </c>
      <c r="AE142" s="274">
        <f>VLOOKUP(FutureTrunkParks6[[#This Row],[Service Catchment]],'Catchment Demand - Parks'!$C$8:$M$11,11)</f>
        <v>0.15359038713546411</v>
      </c>
      <c r="AF14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1.4782727316424635E-2</v>
      </c>
      <c r="AG142" s="274">
        <f>IF(AND(FutureTrunkParks6[[#This Row],[Spare Capacity (%)]]&gt;30%,FutureTrunkParks6[[#This Row],[Share of the total Cost with the same year of provision %]]&gt;20%),1-FutureTrunkParks6[[#This Row],[Spare Capacity (%)]],1)</f>
        <v>1</v>
      </c>
      <c r="AH142" s="274">
        <f>IF(FutureTrunkParks6[[#This Row],[Terminal Value Analysis]]&lt;0,0,FutureTrunkParks6[[#This Row],[Terminal Value Analysis]])</f>
        <v>1</v>
      </c>
      <c r="AI142" s="198">
        <f t="shared" si="29"/>
        <v>1916006</v>
      </c>
      <c r="AJ142" s="200">
        <f t="shared" si="30"/>
        <v>2447816</v>
      </c>
      <c r="AK142" s="202">
        <f t="shared" si="31"/>
        <v>1160375</v>
      </c>
      <c r="AL142" s="276">
        <f>ROUND(FutureTrunkParks6[[#This Row],[Net Present Value of Establishment Cost]]*FutureTrunkParks6[[#This Row],[Terminal Value Adjustment (%)]],0)</f>
        <v>1160375</v>
      </c>
      <c r="AM142" s="271" t="str" cm="1">
        <f t="array" ref="AM142">_xlfn.IFS(FutureTrunkParks6[[#This Row],[Hierarchy/Name]]&lt;&gt;"Local","y",AM$12=FutureTrunkParks6[[#This Row],[Service Catchment]], "y", FutureTrunkParks6[[#This Row],[Hierarchy/Name]]="Local", "")</f>
        <v/>
      </c>
      <c r="AN142" s="271" t="str" cm="1">
        <f t="array" ref="AN142">_xlfn.IFS(FutureTrunkParks6[[#This Row],[Hierarchy/Name]]&lt;&gt;"Local","y",AN$12=FutureTrunkParks6[[#This Row],[Service Catchment]], "y", FutureTrunkParks6[[#This Row],[Hierarchy/Name]]="Local", "")</f>
        <v/>
      </c>
      <c r="AO142" s="271" t="str" cm="1">
        <f t="array" ref="AO142">_xlfn.IFS(FutureTrunkParks6[[#This Row],[Hierarchy/Name]]&lt;&gt;"Local","y",AO$12=FutureTrunkParks6[[#This Row],[Service Catchment]], "y", FutureTrunkParks6[[#This Row],[Hierarchy/Name]]="Local", "")</f>
        <v/>
      </c>
      <c r="AP142" s="271" t="str" cm="1">
        <f t="array" ref="AP142">_xlfn.IFS(FutureTrunkParks6[[#This Row],[Hierarchy/Name]]&lt;&gt;"Local","y",AP$12=FutureTrunkParks6[[#This Row],[Service Catchment]], "y", FutureTrunkParks6[[#This Row],[Hierarchy/Name]]="Local", "")</f>
        <v>y</v>
      </c>
      <c r="AQ142" s="64"/>
      <c r="AR142" s="93" t="str">
        <f>IF(FutureTrunkParks6[[#This Row],[Hierarchy/Name]]&lt;&gt;"Local",0.25,IF(AM142="y",1,""))</f>
        <v/>
      </c>
      <c r="AS142" s="93" t="str">
        <f>IF(FutureTrunkParks6[[#This Row],[Hierarchy/Name]]&lt;&gt;"Local",0.25,IF(AN142="y",1,""))</f>
        <v/>
      </c>
      <c r="AT142" s="93" t="str">
        <f>IF(FutureTrunkParks6[[#This Row],[Hierarchy/Name]]&lt;&gt;"Local",0.25,IF(AO142="y",1,""))</f>
        <v/>
      </c>
      <c r="AU142" s="93">
        <f>IF(FutureTrunkParks6[[#This Row],[Hierarchy/Name]]&lt;&gt;"Local",0.25,IF(AP142="y",1,""))</f>
        <v>1</v>
      </c>
      <c r="AV142" s="95">
        <f t="shared" si="32"/>
        <v>1</v>
      </c>
      <c r="AW142" s="64"/>
      <c r="AX142" s="268" t="str">
        <f t="shared" si="33"/>
        <v/>
      </c>
      <c r="AY142" s="264" t="str">
        <f t="shared" si="34"/>
        <v/>
      </c>
      <c r="AZ142" s="264" t="str">
        <f t="shared" si="35"/>
        <v/>
      </c>
      <c r="BA142" s="269">
        <f t="shared" si="36"/>
        <v>1160375</v>
      </c>
      <c r="BB142" s="253">
        <f t="shared" si="37"/>
        <v>1160375</v>
      </c>
    </row>
    <row r="143" spans="1:54">
      <c r="A143" s="50"/>
      <c r="B143" s="210" t="s">
        <v>5080</v>
      </c>
      <c r="C143" s="211" t="s">
        <v>5081</v>
      </c>
      <c r="D143" s="211" t="s">
        <v>111</v>
      </c>
      <c r="E143" s="211" t="s">
        <v>107</v>
      </c>
      <c r="F143" s="211" t="s">
        <v>4853</v>
      </c>
      <c r="G143" s="186" t="str" cm="1">
        <f t="array" ref="G143">_xlfn.IFS(MID(C143,5,1)="U",MID(C143,5,2),LEN(C143)&gt;10,MID(C143,5,3)&amp;"-"&amp;LEFT(D143,1),LEN(C143)&lt;=10,MID(C143,5,2)&amp;"-"&amp;LEFT(D143,1))</f>
        <v>A1-L</v>
      </c>
      <c r="H143" s="187">
        <f>IFERROR(INDEX(LGIP1b_Park_UnitRates[],MATCH(G143,LGIP1b_Park_UnitRates[LGIP Code],0),3),"")</f>
        <v>8000</v>
      </c>
      <c r="I143" s="295">
        <f>IFERROR(MIN(J143/H143,INDEX(LGIP1b_Park_UnitRates[],MATCH(FutureTrunkParks6[[#This Row],[LGIP Code (*)]], LGIP1b_Park_UnitRates[LGIP Code], 0),4)),1)</f>
        <v>0.68049999999999999</v>
      </c>
      <c r="J143" s="215">
        <v>5444</v>
      </c>
      <c r="K143" s="85">
        <f t="shared" si="38"/>
        <v>1469.5077149155034</v>
      </c>
      <c r="L143" s="216">
        <v>8000000</v>
      </c>
      <c r="M143" s="221" t="str">
        <f>_xlfn.XLOOKUP(FutureTrunkParks6[[#This Row],[LGIP Code (*)]],LGIP1b_Parks_UnitRates_Summary[LGIP Code],LGIP1b_Parks_UnitRates_Summary[Stages],,0)</f>
        <v>A&amp;B</v>
      </c>
      <c r="N143" s="221" t="str">
        <f>_xlfn.XLOOKUP(FutureTrunkParks6[[#This Row],[LGIP Code (*)]],LGIP1b_Parks_UnitRates_Summary[LGIP Code],LGIP1b_Parks_UnitRates_Summary[Costing Code],,0)</f>
        <v>A1-L-A&amp;B</v>
      </c>
      <c r="O143" s="221">
        <f>_xlfn.XLOOKUP(FutureTrunkParks6[[#This Row],[Costing Code]],LGIP1b_Parks_UnitRates_Summary[Costing Code],LGIP1b_Parks_UnitRates_Summary[Scaled component],,0)</f>
        <v>295709.98100599996</v>
      </c>
      <c r="P143" s="221">
        <f>FutureTrunkParks6[[#This Row],[Unit Rate (Scale)]]*FutureTrunkParks6[[#This Row],[Scaling factor (*)]]</f>
        <v>201230.64207458298</v>
      </c>
      <c r="Q143" s="221">
        <f>_xlfn.XLOOKUP(FutureTrunkParks6[[#This Row],[Costing Code]],LGIP1b_Parks_UnitRates_Summary[Costing Code],LGIP1b_Parks_UnitRates_Summary[Not scaled component],,0)</f>
        <v>417974.52457963559</v>
      </c>
      <c r="R143" s="223">
        <f>_xlfn.XLOOKUP(FutureTrunkParks6[[#This Row],[Costing Code]],LGIP1b_Parks_UnitRates_Summary[Costing Code],LGIP1b_Parks_UnitRates_Summary[Preliminary Scale],,0)</f>
        <v>0.23125000000000001</v>
      </c>
      <c r="S143" s="221">
        <f>((FutureTrunkParks6[[#This Row],[Costs with Scaling Factor Applied]]+FutureTrunkParks6[[#This Row],[Unit Rate (No Scale)]])*FutureTrunkParks6[[#This Row],[Preliminary Scale %]])</f>
        <v>143191.19478878804</v>
      </c>
      <c r="T143" s="221">
        <f>_xlfn.XLOOKUP(FutureTrunkParks6[[#This Row],[Costing Code]],LGIP1b_Parks_UnitRates_Summary[Costing Code],LGIP1b_Parks_UnitRates_Summary[Preliminary No Scale],,0)</f>
        <v>3750</v>
      </c>
      <c r="U14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766146</v>
      </c>
      <c r="V143" s="211">
        <v>2021</v>
      </c>
      <c r="W143" s="211">
        <v>1</v>
      </c>
      <c r="X143" s="221">
        <f>ROUND(FutureTrunkParks6[[#This Row],[Direct Construction Cost]]*23%,0)</f>
        <v>176214</v>
      </c>
      <c r="Y143" s="294">
        <f t="shared" si="26"/>
        <v>0.15</v>
      </c>
      <c r="Z143" s="194">
        <f>ROUND((FutureTrunkParks6[[#This Row],[Direct Construction Cost]]+FutureTrunkParks6[[#This Row],[Project Owners Cost (23% Direct Construction Cost)($)]])*FutureTrunkParks6[[#This Row],[Multiplier]]*FutureTrunkParks6[[#This Row],[Construction Contingency Rate %]],0)</f>
        <v>141354</v>
      </c>
      <c r="AA143" s="195">
        <f>ROUND(FutureTrunkParks6[[#This Row],[Direct Construction Cost]]+FutureTrunkParks6[[#This Row],[Project Owners Cost (23% Direct Construction Cost)($)]]+FutureTrunkParks6[[#This Row],[Construction Contingency Cost ($)]],0)</f>
        <v>1083714</v>
      </c>
      <c r="AB143" s="219">
        <v>2029</v>
      </c>
      <c r="AC143" s="196">
        <f t="shared" si="27"/>
        <v>2.0111853187589457E-2</v>
      </c>
      <c r="AD143" s="196">
        <f t="shared" si="28"/>
        <v>1.8204777291069174E-2</v>
      </c>
      <c r="AE143" s="274">
        <f>VLOOKUP(FutureTrunkParks6[[#This Row],[Service Catchment]],'Catchment Demand - Parks'!$C$8:$M$11,11)</f>
        <v>0.23553359173481525</v>
      </c>
      <c r="AF14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1.1212415626679493E-2</v>
      </c>
      <c r="AG143" s="274">
        <f>IF(AND(FutureTrunkParks6[[#This Row],[Spare Capacity (%)]]&gt;30%,FutureTrunkParks6[[#This Row],[Share of the total Cost with the same year of provision %]]&gt;20%),1-FutureTrunkParks6[[#This Row],[Spare Capacity (%)]],1)</f>
        <v>1</v>
      </c>
      <c r="AH143" s="274">
        <f>IF(FutureTrunkParks6[[#This Row],[Terminal Value Analysis]]&lt;0,0,FutureTrunkParks6[[#This Row],[Terminal Value Analysis]])</f>
        <v>1</v>
      </c>
      <c r="AI143" s="198">
        <f t="shared" si="29"/>
        <v>9083714</v>
      </c>
      <c r="AJ143" s="200">
        <f t="shared" si="30"/>
        <v>10633476</v>
      </c>
      <c r="AK143" s="202">
        <f t="shared" si="31"/>
        <v>6717064</v>
      </c>
      <c r="AL143" s="276">
        <f>ROUND(FutureTrunkParks6[[#This Row],[Net Present Value of Establishment Cost]]*FutureTrunkParks6[[#This Row],[Terminal Value Adjustment (%)]],0)</f>
        <v>6717064</v>
      </c>
      <c r="AM143" s="271" t="str" cm="1">
        <f t="array" ref="AM143">_xlfn.IFS(FutureTrunkParks6[[#This Row],[Hierarchy/Name]]&lt;&gt;"Local","y",AM$12=FutureTrunkParks6[[#This Row],[Service Catchment]], "y", FutureTrunkParks6[[#This Row],[Hierarchy/Name]]="Local", "")</f>
        <v>y</v>
      </c>
      <c r="AN143" s="271" t="str" cm="1">
        <f t="array" ref="AN143">_xlfn.IFS(FutureTrunkParks6[[#This Row],[Hierarchy/Name]]&lt;&gt;"Local","y",AN$12=FutureTrunkParks6[[#This Row],[Service Catchment]], "y", FutureTrunkParks6[[#This Row],[Hierarchy/Name]]="Local", "")</f>
        <v/>
      </c>
      <c r="AO143" s="271" t="str" cm="1">
        <f t="array" ref="AO143">_xlfn.IFS(FutureTrunkParks6[[#This Row],[Hierarchy/Name]]&lt;&gt;"Local","y",AO$12=FutureTrunkParks6[[#This Row],[Service Catchment]], "y", FutureTrunkParks6[[#This Row],[Hierarchy/Name]]="Local", "")</f>
        <v/>
      </c>
      <c r="AP143" s="271" t="str" cm="1">
        <f t="array" ref="AP143">_xlfn.IFS(FutureTrunkParks6[[#This Row],[Hierarchy/Name]]&lt;&gt;"Local","y",AP$12=FutureTrunkParks6[[#This Row],[Service Catchment]], "y", FutureTrunkParks6[[#This Row],[Hierarchy/Name]]="Local", "")</f>
        <v/>
      </c>
      <c r="AQ143" s="64"/>
      <c r="AR143" s="93">
        <f>IF(FutureTrunkParks6[[#This Row],[Hierarchy/Name]]&lt;&gt;"Local",0.25,IF(AM143="y",1,""))</f>
        <v>1</v>
      </c>
      <c r="AS143" s="93" t="str">
        <f>IF(FutureTrunkParks6[[#This Row],[Hierarchy/Name]]&lt;&gt;"Local",0.25,IF(AN143="y",1,""))</f>
        <v/>
      </c>
      <c r="AT143" s="93" t="str">
        <f>IF(FutureTrunkParks6[[#This Row],[Hierarchy/Name]]&lt;&gt;"Local",0.25,IF(AO143="y",1,""))</f>
        <v/>
      </c>
      <c r="AU143" s="93" t="str">
        <f>IF(FutureTrunkParks6[[#This Row],[Hierarchy/Name]]&lt;&gt;"Local",0.25,IF(AP143="y",1,""))</f>
        <v/>
      </c>
      <c r="AV143" s="95">
        <f t="shared" si="32"/>
        <v>1</v>
      </c>
      <c r="AW143" s="64"/>
      <c r="AX143" s="268">
        <f t="shared" si="33"/>
        <v>6717064</v>
      </c>
      <c r="AY143" s="264" t="str">
        <f t="shared" si="34"/>
        <v/>
      </c>
      <c r="AZ143" s="264" t="str">
        <f t="shared" si="35"/>
        <v/>
      </c>
      <c r="BA143" s="269" t="str">
        <f t="shared" si="36"/>
        <v/>
      </c>
      <c r="BB143" s="253">
        <f t="shared" si="37"/>
        <v>6717064</v>
      </c>
    </row>
    <row r="144" spans="1:54">
      <c r="A144" s="50"/>
      <c r="B144" s="210" t="s">
        <v>5080</v>
      </c>
      <c r="C144" s="211" t="s">
        <v>5082</v>
      </c>
      <c r="D144" s="211" t="s">
        <v>101</v>
      </c>
      <c r="E144" s="211" t="s">
        <v>107</v>
      </c>
      <c r="F144" s="211" t="s">
        <v>5083</v>
      </c>
      <c r="G144" s="186" t="str" cm="1">
        <f t="array" ref="G144">_xlfn.IFS(MID(C144,5,1)="U",MID(C144,5,2),LEN(C144)&gt;10,MID(C144,5,3)&amp;"-"&amp;LEFT(D144,1),LEN(C144)&lt;=10,MID(C144,5,2)&amp;"-"&amp;LEFT(D144,1))</f>
        <v>U2</v>
      </c>
      <c r="H144" s="187">
        <f>IFERROR(INDEX(LGIP1b_Park_UnitRates[],MATCH(G144,LGIP1b_Park_UnitRates[LGIP Code],0),3),"")</f>
        <v>0</v>
      </c>
      <c r="I144" s="295">
        <f>IFERROR(MIN(J144/H144,INDEX(LGIP1b_Park_UnitRates[],MATCH(FutureTrunkParks6[[#This Row],[LGIP Code (*)]], LGIP1b_Park_UnitRates[LGIP Code], 0),4)),1)</f>
        <v>1</v>
      </c>
      <c r="J144" s="215">
        <v>15600</v>
      </c>
      <c r="K144" s="85">
        <f t="shared" si="38"/>
        <v>0</v>
      </c>
      <c r="L144" s="216">
        <v>0</v>
      </c>
      <c r="M144" s="221" t="str">
        <f>_xlfn.XLOOKUP(FutureTrunkParks6[[#This Row],[LGIP Code (*)]],LGIP1b_Parks_UnitRates_Summary[LGIP Code],LGIP1b_Parks_UnitRates_Summary[Stages],,0)</f>
        <v>U</v>
      </c>
      <c r="N144" s="221" t="str">
        <f>_xlfn.XLOOKUP(FutureTrunkParks6[[#This Row],[LGIP Code (*)]],LGIP1b_Parks_UnitRates_Summary[LGIP Code],LGIP1b_Parks_UnitRates_Summary[Costing Code],,0)</f>
        <v>U2-U</v>
      </c>
      <c r="O144" s="221">
        <f>_xlfn.XLOOKUP(FutureTrunkParks6[[#This Row],[Costing Code]],LGIP1b_Parks_UnitRates_Summary[Costing Code],LGIP1b_Parks_UnitRates_Summary[Scaled component],,0)</f>
        <v>0</v>
      </c>
      <c r="P144" s="221">
        <f>FutureTrunkParks6[[#This Row],[Unit Rate (Scale)]]*FutureTrunkParks6[[#This Row],[Scaling factor (*)]]</f>
        <v>0</v>
      </c>
      <c r="Q144" s="221">
        <f>_xlfn.XLOOKUP(FutureTrunkParks6[[#This Row],[Costing Code]],LGIP1b_Parks_UnitRates_Summary[Costing Code],LGIP1b_Parks_UnitRates_Summary[Not scaled component],,0)</f>
        <v>0</v>
      </c>
      <c r="R144" s="223">
        <f>_xlfn.XLOOKUP(FutureTrunkParks6[[#This Row],[Costing Code]],LGIP1b_Parks_UnitRates_Summary[Costing Code],LGIP1b_Parks_UnitRates_Summary[Preliminary Scale],,0)</f>
        <v>0</v>
      </c>
      <c r="S144" s="221">
        <f>((FutureTrunkParks6[[#This Row],[Costs with Scaling Factor Applied]]+FutureTrunkParks6[[#This Row],[Unit Rate (No Scale)]])*FutureTrunkParks6[[#This Row],[Preliminary Scale %]])</f>
        <v>0</v>
      </c>
      <c r="T144" s="221">
        <f>_xlfn.XLOOKUP(FutureTrunkParks6[[#This Row],[Costing Code]],LGIP1b_Parks_UnitRates_Summary[Costing Code],LGIP1b_Parks_UnitRates_Summary[Preliminary No Scale],,0)</f>
        <v>0</v>
      </c>
      <c r="U14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144" s="211">
        <v>2021</v>
      </c>
      <c r="W144" s="211">
        <v>1</v>
      </c>
      <c r="X144" s="221">
        <f>ROUND(FutureTrunkParks6[[#This Row],[Direct Construction Cost]]*23%,0)</f>
        <v>345000</v>
      </c>
      <c r="Y144" s="294">
        <f t="shared" si="26"/>
        <v>7.4999999999999997E-2</v>
      </c>
      <c r="Z144" s="194">
        <f>ROUND((FutureTrunkParks6[[#This Row],[Direct Construction Cost]]+FutureTrunkParks6[[#This Row],[Project Owners Cost (23% Direct Construction Cost)($)]])*FutureTrunkParks6[[#This Row],[Multiplier]]*FutureTrunkParks6[[#This Row],[Construction Contingency Rate %]],0)</f>
        <v>138375</v>
      </c>
      <c r="AA144" s="195">
        <f>ROUND(FutureTrunkParks6[[#This Row],[Direct Construction Cost]]+FutureTrunkParks6[[#This Row],[Project Owners Cost (23% Direct Construction Cost)($)]]+FutureTrunkParks6[[#This Row],[Construction Contingency Cost ($)]],0)</f>
        <v>1983375</v>
      </c>
      <c r="AB144" s="219">
        <v>2024</v>
      </c>
      <c r="AC144" s="196">
        <f t="shared" si="27"/>
        <v>2.0111853187589457E-2</v>
      </c>
      <c r="AD144" s="196">
        <f t="shared" si="28"/>
        <v>1.8204777291069174E-2</v>
      </c>
      <c r="AE144" s="274">
        <f>VLOOKUP(FutureTrunkParks6[[#This Row],[Service Catchment]],'Catchment Demand - Parks'!$C$8:$M$11,11)</f>
        <v>0.23553359173481525</v>
      </c>
      <c r="AF14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44" s="274">
        <f>IF(AND(FutureTrunkParks6[[#This Row],[Spare Capacity (%)]]&gt;30%,FutureTrunkParks6[[#This Row],[Share of the total Cost with the same year of provision %]]&gt;20%),1-FutureTrunkParks6[[#This Row],[Spare Capacity (%)]],1)</f>
        <v>1</v>
      </c>
      <c r="AH144" s="274">
        <f>IF(FutureTrunkParks6[[#This Row],[Terminal Value Analysis]]&lt;0,0,FutureTrunkParks6[[#This Row],[Terminal Value Analysis]])</f>
        <v>1</v>
      </c>
      <c r="AI144" s="198">
        <f t="shared" si="29"/>
        <v>1983375</v>
      </c>
      <c r="AJ144" s="200">
        <f t="shared" si="30"/>
        <v>2093680</v>
      </c>
      <c r="AK144" s="202">
        <f t="shared" si="31"/>
        <v>1762379</v>
      </c>
      <c r="AL144" s="276">
        <f>ROUND(FutureTrunkParks6[[#This Row],[Net Present Value of Establishment Cost]]*FutureTrunkParks6[[#This Row],[Terminal Value Adjustment (%)]],0)</f>
        <v>1762379</v>
      </c>
      <c r="AM144" s="271" t="str" cm="1">
        <f t="array" ref="AM144">_xlfn.IFS(FutureTrunkParks6[[#This Row],[Hierarchy/Name]]&lt;&gt;"Local","y",AM$12=FutureTrunkParks6[[#This Row],[Service Catchment]], "y", FutureTrunkParks6[[#This Row],[Hierarchy/Name]]="Local", "")</f>
        <v>y</v>
      </c>
      <c r="AN144" s="271" t="str" cm="1">
        <f t="array" ref="AN144">_xlfn.IFS(FutureTrunkParks6[[#This Row],[Hierarchy/Name]]&lt;&gt;"Local","y",AN$12=FutureTrunkParks6[[#This Row],[Service Catchment]], "y", FutureTrunkParks6[[#This Row],[Hierarchy/Name]]="Local", "")</f>
        <v>y</v>
      </c>
      <c r="AO144" s="271" t="str" cm="1">
        <f t="array" ref="AO144">_xlfn.IFS(FutureTrunkParks6[[#This Row],[Hierarchy/Name]]&lt;&gt;"Local","y",AO$12=FutureTrunkParks6[[#This Row],[Service Catchment]], "y", FutureTrunkParks6[[#This Row],[Hierarchy/Name]]="Local", "")</f>
        <v>y</v>
      </c>
      <c r="AP144" s="271" t="str" cm="1">
        <f t="array" ref="AP144">_xlfn.IFS(FutureTrunkParks6[[#This Row],[Hierarchy/Name]]&lt;&gt;"Local","y",AP$12=FutureTrunkParks6[[#This Row],[Service Catchment]], "y", FutureTrunkParks6[[#This Row],[Hierarchy/Name]]="Local", "")</f>
        <v>y</v>
      </c>
      <c r="AQ144" s="64"/>
      <c r="AR144" s="93">
        <f>IF(FutureTrunkParks6[[#This Row],[Hierarchy/Name]]&lt;&gt;"Local",0.25,IF(AM144="y",1,""))</f>
        <v>0.25</v>
      </c>
      <c r="AS144" s="93">
        <f>IF(FutureTrunkParks6[[#This Row],[Hierarchy/Name]]&lt;&gt;"Local",0.25,IF(AN144="y",1,""))</f>
        <v>0.25</v>
      </c>
      <c r="AT144" s="93">
        <f>IF(FutureTrunkParks6[[#This Row],[Hierarchy/Name]]&lt;&gt;"Local",0.25,IF(AO144="y",1,""))</f>
        <v>0.25</v>
      </c>
      <c r="AU144" s="93">
        <f>IF(FutureTrunkParks6[[#This Row],[Hierarchy/Name]]&lt;&gt;"Local",0.25,IF(AP144="y",1,""))</f>
        <v>0.25</v>
      </c>
      <c r="AV144" s="95">
        <f t="shared" si="32"/>
        <v>1</v>
      </c>
      <c r="AW144" s="64"/>
      <c r="AX144" s="268">
        <f t="shared" si="33"/>
        <v>440594.75</v>
      </c>
      <c r="AY144" s="264">
        <f t="shared" si="34"/>
        <v>440594.75</v>
      </c>
      <c r="AZ144" s="264">
        <f t="shared" si="35"/>
        <v>440594.75</v>
      </c>
      <c r="BA144" s="269">
        <f t="shared" si="36"/>
        <v>440594.75</v>
      </c>
      <c r="BB144" s="253">
        <f t="shared" si="37"/>
        <v>1762379</v>
      </c>
    </row>
    <row r="145" spans="1:54" s="163" customFormat="1">
      <c r="A145" s="156"/>
      <c r="B145" s="386" t="s">
        <v>5084</v>
      </c>
      <c r="C145" s="387" t="s">
        <v>5085</v>
      </c>
      <c r="D145" s="387" t="s">
        <v>106</v>
      </c>
      <c r="E145" s="387" t="s">
        <v>114</v>
      </c>
      <c r="F145" s="387" t="s">
        <v>5086</v>
      </c>
      <c r="G145" s="388" t="str" cm="1">
        <f t="array" ref="G145">_xlfn.IFS(MID(C145,5,1)="U",MID(C145,5,2),LEN(C145)&gt;10,MID(C145,5,3)&amp;"-"&amp;LEFT(D145,1),LEN(C145)&lt;=10,MID(C145,5,2)&amp;"-"&amp;LEFT(D145,1))</f>
        <v>U2</v>
      </c>
      <c r="H145" s="389">
        <f>IFERROR(INDEX(LGIP1b_Park_UnitRates[],MATCH(G145,LGIP1b_Park_UnitRates[LGIP Code],0),3),"")</f>
        <v>0</v>
      </c>
      <c r="I145" s="416">
        <f>IFERROR(MIN(J145/H145,INDEX(LGIP1b_Park_UnitRates[],MATCH(FutureTrunkParks6[[#This Row],[LGIP Code (*)]], LGIP1b_Park_UnitRates[LGIP Code], 0),4)),1)</f>
        <v>1</v>
      </c>
      <c r="J145" s="390">
        <v>1500</v>
      </c>
      <c r="K145" s="391">
        <f t="shared" si="38"/>
        <v>0</v>
      </c>
      <c r="L145" s="392">
        <v>0</v>
      </c>
      <c r="M145" s="393" t="str">
        <f>_xlfn.XLOOKUP(FutureTrunkParks6[[#This Row],[LGIP Code (*)]],LGIP1b_Parks_UnitRates_Summary[LGIP Code],LGIP1b_Parks_UnitRates_Summary[Stages],,0)</f>
        <v>U</v>
      </c>
      <c r="N145" s="393" t="str">
        <f>_xlfn.XLOOKUP(FutureTrunkParks6[[#This Row],[LGIP Code (*)]],LGIP1b_Parks_UnitRates_Summary[LGIP Code],LGIP1b_Parks_UnitRates_Summary[Costing Code],,0)</f>
        <v>U2-U</v>
      </c>
      <c r="O145" s="393">
        <f>_xlfn.XLOOKUP(FutureTrunkParks6[[#This Row],[Costing Code]],LGIP1b_Parks_UnitRates_Summary[Costing Code],LGIP1b_Parks_UnitRates_Summary[Scaled component],,0)</f>
        <v>0</v>
      </c>
      <c r="P145" s="393">
        <f>FutureTrunkParks6[[#This Row],[Unit Rate (Scale)]]*FutureTrunkParks6[[#This Row],[Scaling factor (*)]]</f>
        <v>0</v>
      </c>
      <c r="Q145" s="393">
        <f>_xlfn.XLOOKUP(FutureTrunkParks6[[#This Row],[Costing Code]],LGIP1b_Parks_UnitRates_Summary[Costing Code],LGIP1b_Parks_UnitRates_Summary[Not scaled component],,0)</f>
        <v>0</v>
      </c>
      <c r="R145" s="394">
        <f>_xlfn.XLOOKUP(FutureTrunkParks6[[#This Row],[Costing Code]],LGIP1b_Parks_UnitRates_Summary[Costing Code],LGIP1b_Parks_UnitRates_Summary[Preliminary Scale],,0)</f>
        <v>0</v>
      </c>
      <c r="S145" s="393">
        <f>((FutureTrunkParks6[[#This Row],[Costs with Scaling Factor Applied]]+FutureTrunkParks6[[#This Row],[Unit Rate (No Scale)]])*FutureTrunkParks6[[#This Row],[Preliminary Scale %]])</f>
        <v>0</v>
      </c>
      <c r="T145" s="393">
        <f>_xlfn.XLOOKUP(FutureTrunkParks6[[#This Row],[Costing Code]],LGIP1b_Parks_UnitRates_Summary[Costing Code],LGIP1b_Parks_UnitRates_Summary[Preliminary No Scale],,0)</f>
        <v>0</v>
      </c>
      <c r="U145" s="395">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145" s="387">
        <v>2021</v>
      </c>
      <c r="W145" s="387">
        <v>1</v>
      </c>
      <c r="X145" s="393">
        <f>ROUND(FutureTrunkParks6[[#This Row],[Direct Construction Cost]]*23%,0)</f>
        <v>345000</v>
      </c>
      <c r="Y145" s="396">
        <f t="shared" si="26"/>
        <v>0.15</v>
      </c>
      <c r="Z145" s="397">
        <f>ROUND((FutureTrunkParks6[[#This Row],[Direct Construction Cost]]+FutureTrunkParks6[[#This Row],[Project Owners Cost (23% Direct Construction Cost)($)]])*FutureTrunkParks6[[#This Row],[Multiplier]]*FutureTrunkParks6[[#This Row],[Construction Contingency Rate %]],0)</f>
        <v>276750</v>
      </c>
      <c r="AA145" s="398">
        <f>ROUND(FutureTrunkParks6[[#This Row],[Direct Construction Cost]]+FutureTrunkParks6[[#This Row],[Project Owners Cost (23% Direct Construction Cost)($)]]+FutureTrunkParks6[[#This Row],[Construction Contingency Cost ($)]],0)</f>
        <v>2121750</v>
      </c>
      <c r="AB145" s="399">
        <v>2029</v>
      </c>
      <c r="AC145" s="400">
        <f t="shared" si="27"/>
        <v>2.0111853187589457E-2</v>
      </c>
      <c r="AD145" s="400">
        <f t="shared" si="28"/>
        <v>1.8204777291069174E-2</v>
      </c>
      <c r="AE145" s="401">
        <f>VLOOKUP(FutureTrunkParks6[[#This Row],[Service Catchment]],'Catchment Demand - Parks'!$C$8:$M$11,11)</f>
        <v>0.15359038713546411</v>
      </c>
      <c r="AF145" s="401">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2.1652899314288626E-2</v>
      </c>
      <c r="AG145" s="401">
        <f>IF(AND(FutureTrunkParks6[[#This Row],[Spare Capacity (%)]]&gt;30%,FutureTrunkParks6[[#This Row],[Share of the total Cost with the same year of provision %]]&gt;20%),1-FutureTrunkParks6[[#This Row],[Spare Capacity (%)]],1)</f>
        <v>1</v>
      </c>
      <c r="AH145" s="401">
        <f>IF(FutureTrunkParks6[[#This Row],[Terminal Value Analysis]]&lt;0,0,FutureTrunkParks6[[#This Row],[Terminal Value Analysis]])</f>
        <v>1</v>
      </c>
      <c r="AI145" s="402">
        <f t="shared" si="29"/>
        <v>2121750</v>
      </c>
      <c r="AJ145" s="403">
        <f t="shared" si="30"/>
        <v>2451180</v>
      </c>
      <c r="AK145" s="404">
        <f t="shared" si="31"/>
        <v>1548387</v>
      </c>
      <c r="AL145" s="405">
        <f>ROUND(FutureTrunkParks6[[#This Row],[Net Present Value of Establishment Cost]]*FutureTrunkParks6[[#This Row],[Terminal Value Adjustment (%)]],0)</f>
        <v>1548387</v>
      </c>
      <c r="AM145" s="417" t="str" cm="1">
        <f t="array" ref="AM145">_xlfn.IFS(FutureTrunkParks6[[#This Row],[Hierarchy/Name]]&lt;&gt;"Local","y",AM$12=FutureTrunkParks6[[#This Row],[Service Catchment]], "y", FutureTrunkParks6[[#This Row],[Hierarchy/Name]]="Local", "")</f>
        <v>y</v>
      </c>
      <c r="AN145" s="417" t="str" cm="1">
        <f t="array" ref="AN145">_xlfn.IFS(FutureTrunkParks6[[#This Row],[Hierarchy/Name]]&lt;&gt;"Local","y",AN$12=FutureTrunkParks6[[#This Row],[Service Catchment]], "y", FutureTrunkParks6[[#This Row],[Hierarchy/Name]]="Local", "")</f>
        <v>y</v>
      </c>
      <c r="AO145" s="417" t="str" cm="1">
        <f t="array" ref="AO145">_xlfn.IFS(FutureTrunkParks6[[#This Row],[Hierarchy/Name]]&lt;&gt;"Local","y",AO$12=FutureTrunkParks6[[#This Row],[Service Catchment]], "y", FutureTrunkParks6[[#This Row],[Hierarchy/Name]]="Local", "")</f>
        <v>y</v>
      </c>
      <c r="AP145" s="417" t="str" cm="1">
        <f t="array" ref="AP145">_xlfn.IFS(FutureTrunkParks6[[#This Row],[Hierarchy/Name]]&lt;&gt;"Local","y",AP$12=FutureTrunkParks6[[#This Row],[Service Catchment]], "y", FutureTrunkParks6[[#This Row],[Hierarchy/Name]]="Local", "")</f>
        <v>y</v>
      </c>
      <c r="AQ145" s="406"/>
      <c r="AR145" s="418">
        <f>IF(FutureTrunkParks6[[#This Row],[Hierarchy/Name]]&lt;&gt;"Local",0.25,IF(AM145="y",1,""))</f>
        <v>0.25</v>
      </c>
      <c r="AS145" s="418">
        <f>IF(FutureTrunkParks6[[#This Row],[Hierarchy/Name]]&lt;&gt;"Local",0.25,IF(AN145="y",1,""))</f>
        <v>0.25</v>
      </c>
      <c r="AT145" s="418">
        <f>IF(FutureTrunkParks6[[#This Row],[Hierarchy/Name]]&lt;&gt;"Local",0.25,IF(AO145="y",1,""))</f>
        <v>0.25</v>
      </c>
      <c r="AU145" s="418">
        <f>IF(FutureTrunkParks6[[#This Row],[Hierarchy/Name]]&lt;&gt;"Local",0.25,IF(AP145="y",1,""))</f>
        <v>0.25</v>
      </c>
      <c r="AV145" s="407">
        <f t="shared" si="32"/>
        <v>1</v>
      </c>
      <c r="AW145" s="406"/>
      <c r="AX145" s="408">
        <f t="shared" si="33"/>
        <v>387096.75</v>
      </c>
      <c r="AY145" s="409">
        <f t="shared" si="34"/>
        <v>387096.75</v>
      </c>
      <c r="AZ145" s="409">
        <f t="shared" si="35"/>
        <v>387096.75</v>
      </c>
      <c r="BA145" s="410">
        <f t="shared" si="36"/>
        <v>387096.75</v>
      </c>
      <c r="BB145" s="411">
        <f t="shared" si="37"/>
        <v>1548387</v>
      </c>
    </row>
    <row r="146" spans="1:54">
      <c r="A146" s="50"/>
      <c r="B146" s="210" t="s">
        <v>4876</v>
      </c>
      <c r="C146" s="211" t="s">
        <v>5087</v>
      </c>
      <c r="D146" s="211" t="s">
        <v>106</v>
      </c>
      <c r="E146" s="211" t="s">
        <v>114</v>
      </c>
      <c r="F146" s="211" t="s">
        <v>4963</v>
      </c>
      <c r="G146" s="186" t="str" cm="1">
        <f t="array" ref="G146">_xlfn.IFS(MID(C146,5,1)="U",MID(C146,5,2),LEN(C146)&gt;10,MID(C146,5,3)&amp;"-"&amp;LEFT(D146,1),LEN(C146)&lt;=10,MID(C146,5,2)&amp;"-"&amp;LEFT(D146,1))</f>
        <v>U3</v>
      </c>
      <c r="H146" s="187">
        <f>IFERROR(INDEX(LGIP1b_Park_UnitRates[],MATCH(G146,LGIP1b_Park_UnitRates[LGIP Code],0),3),"")</f>
        <v>0</v>
      </c>
      <c r="I146" s="295">
        <f>IFERROR(MIN(J146/H146,INDEX(LGIP1b_Park_UnitRates[],MATCH(FutureTrunkParks6[[#This Row],[LGIP Code (*)]], LGIP1b_Park_UnitRates[LGIP Code], 0),4)),1)</f>
        <v>1</v>
      </c>
      <c r="J146" s="215">
        <v>20900</v>
      </c>
      <c r="K146" s="85">
        <f t="shared" si="38"/>
        <v>0</v>
      </c>
      <c r="L146" s="216">
        <v>0</v>
      </c>
      <c r="M146" s="221" t="str">
        <f>_xlfn.XLOOKUP(FutureTrunkParks6[[#This Row],[LGIP Code (*)]],LGIP1b_Parks_UnitRates_Summary[LGIP Code],LGIP1b_Parks_UnitRates_Summary[Stages],,0)</f>
        <v>U</v>
      </c>
      <c r="N146" s="221" t="str">
        <f>_xlfn.XLOOKUP(FutureTrunkParks6[[#This Row],[LGIP Code (*)]],LGIP1b_Parks_UnitRates_Summary[LGIP Code],LGIP1b_Parks_UnitRates_Summary[Costing Code],,0)</f>
        <v>U3-U</v>
      </c>
      <c r="O146" s="221">
        <f>_xlfn.XLOOKUP(FutureTrunkParks6[[#This Row],[Costing Code]],LGIP1b_Parks_UnitRates_Summary[Costing Code],LGIP1b_Parks_UnitRates_Summary[Scaled component],,0)</f>
        <v>0</v>
      </c>
      <c r="P146" s="221">
        <f>FutureTrunkParks6[[#This Row],[Unit Rate (Scale)]]*FutureTrunkParks6[[#This Row],[Scaling factor (*)]]</f>
        <v>0</v>
      </c>
      <c r="Q146" s="221">
        <f>_xlfn.XLOOKUP(FutureTrunkParks6[[#This Row],[Costing Code]],LGIP1b_Parks_UnitRates_Summary[Costing Code],LGIP1b_Parks_UnitRates_Summary[Not scaled component],,0)</f>
        <v>0</v>
      </c>
      <c r="R146" s="223">
        <f>_xlfn.XLOOKUP(FutureTrunkParks6[[#This Row],[Costing Code]],LGIP1b_Parks_UnitRates_Summary[Costing Code],LGIP1b_Parks_UnitRates_Summary[Preliminary Scale],,0)</f>
        <v>0</v>
      </c>
      <c r="S146" s="221">
        <f>((FutureTrunkParks6[[#This Row],[Costs with Scaling Factor Applied]]+FutureTrunkParks6[[#This Row],[Unit Rate (No Scale)]])*FutureTrunkParks6[[#This Row],[Preliminary Scale %]])</f>
        <v>0</v>
      </c>
      <c r="T146" s="221">
        <f>_xlfn.XLOOKUP(FutureTrunkParks6[[#This Row],[Costing Code]],LGIP1b_Parks_UnitRates_Summary[Costing Code],LGIP1b_Parks_UnitRates_Summary[Preliminary No Scale],,0)</f>
        <v>0</v>
      </c>
      <c r="U14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46" s="211">
        <v>2021</v>
      </c>
      <c r="W146" s="211">
        <v>1</v>
      </c>
      <c r="X146" s="221">
        <f>ROUND(FutureTrunkParks6[[#This Row],[Direct Construction Cost]]*23%,0)</f>
        <v>230000</v>
      </c>
      <c r="Y146" s="294">
        <f t="shared" si="26"/>
        <v>0.2</v>
      </c>
      <c r="Z146" s="194">
        <f>ROUND((FutureTrunkParks6[[#This Row],[Direct Construction Cost]]+FutureTrunkParks6[[#This Row],[Project Owners Cost (23% Direct Construction Cost)($)]])*FutureTrunkParks6[[#This Row],[Multiplier]]*FutureTrunkParks6[[#This Row],[Construction Contingency Rate %]],0)</f>
        <v>246000</v>
      </c>
      <c r="AA146" s="195">
        <f>ROUND(FutureTrunkParks6[[#This Row],[Direct Construction Cost]]+FutureTrunkParks6[[#This Row],[Project Owners Cost (23% Direct Construction Cost)($)]]+FutureTrunkParks6[[#This Row],[Construction Contingency Cost ($)]],0)</f>
        <v>1476000</v>
      </c>
      <c r="AB146" s="219">
        <v>2034</v>
      </c>
      <c r="AC146" s="196">
        <f t="shared" si="27"/>
        <v>2.0111853187589457E-2</v>
      </c>
      <c r="AD146" s="196">
        <f t="shared" si="28"/>
        <v>1.8204777291069174E-2</v>
      </c>
      <c r="AE146" s="274">
        <f>VLOOKUP(FutureTrunkParks6[[#This Row],[Service Catchment]],'Catchment Demand - Parks'!$C$8:$M$11,11)</f>
        <v>0.15359038713546411</v>
      </c>
      <c r="AF14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146" s="274">
        <f>IF(AND(FutureTrunkParks6[[#This Row],[Spare Capacity (%)]]&gt;30%,FutureTrunkParks6[[#This Row],[Share of the total Cost with the same year of provision %]]&gt;20%),1-FutureTrunkParks6[[#This Row],[Spare Capacity (%)]],1)</f>
        <v>1</v>
      </c>
      <c r="AH146" s="274">
        <f>IF(FutureTrunkParks6[[#This Row],[Terminal Value Analysis]]&lt;0,0,FutureTrunkParks6[[#This Row],[Terminal Value Analysis]])</f>
        <v>1</v>
      </c>
      <c r="AI146" s="198">
        <f t="shared" si="29"/>
        <v>1476000</v>
      </c>
      <c r="AJ146" s="200">
        <f t="shared" si="30"/>
        <v>1866135</v>
      </c>
      <c r="AK146" s="202">
        <f t="shared" si="31"/>
        <v>884632</v>
      </c>
      <c r="AL146" s="276">
        <f>ROUND(FutureTrunkParks6[[#This Row],[Net Present Value of Establishment Cost]]*FutureTrunkParks6[[#This Row],[Terminal Value Adjustment (%)]],0)</f>
        <v>884632</v>
      </c>
      <c r="AM146" s="271" t="str" cm="1">
        <f t="array" ref="AM146">_xlfn.IFS(FutureTrunkParks6[[#This Row],[Hierarchy/Name]]&lt;&gt;"Local","y",AM$12=FutureTrunkParks6[[#This Row],[Service Catchment]], "y", FutureTrunkParks6[[#This Row],[Hierarchy/Name]]="Local", "")</f>
        <v>y</v>
      </c>
      <c r="AN146" s="271" t="str" cm="1">
        <f t="array" ref="AN146">_xlfn.IFS(FutureTrunkParks6[[#This Row],[Hierarchy/Name]]&lt;&gt;"Local","y",AN$12=FutureTrunkParks6[[#This Row],[Service Catchment]], "y", FutureTrunkParks6[[#This Row],[Hierarchy/Name]]="Local", "")</f>
        <v>y</v>
      </c>
      <c r="AO146" s="271" t="str" cm="1">
        <f t="array" ref="AO146">_xlfn.IFS(FutureTrunkParks6[[#This Row],[Hierarchy/Name]]&lt;&gt;"Local","y",AO$12=FutureTrunkParks6[[#This Row],[Service Catchment]], "y", FutureTrunkParks6[[#This Row],[Hierarchy/Name]]="Local", "")</f>
        <v>y</v>
      </c>
      <c r="AP146" s="271" t="str" cm="1">
        <f t="array" ref="AP146">_xlfn.IFS(FutureTrunkParks6[[#This Row],[Hierarchy/Name]]&lt;&gt;"Local","y",AP$12=FutureTrunkParks6[[#This Row],[Service Catchment]], "y", FutureTrunkParks6[[#This Row],[Hierarchy/Name]]="Local", "")</f>
        <v>y</v>
      </c>
      <c r="AQ146" s="64"/>
      <c r="AR146" s="93">
        <f>IF(FutureTrunkParks6[[#This Row],[Hierarchy/Name]]&lt;&gt;"Local",0.25,IF(AM146="y",1,""))</f>
        <v>0.25</v>
      </c>
      <c r="AS146" s="93">
        <f>IF(FutureTrunkParks6[[#This Row],[Hierarchy/Name]]&lt;&gt;"Local",0.25,IF(AN146="y",1,""))</f>
        <v>0.25</v>
      </c>
      <c r="AT146" s="93">
        <f>IF(FutureTrunkParks6[[#This Row],[Hierarchy/Name]]&lt;&gt;"Local",0.25,IF(AO146="y",1,""))</f>
        <v>0.25</v>
      </c>
      <c r="AU146" s="93">
        <f>IF(FutureTrunkParks6[[#This Row],[Hierarchy/Name]]&lt;&gt;"Local",0.25,IF(AP146="y",1,""))</f>
        <v>0.25</v>
      </c>
      <c r="AV146" s="95">
        <f t="shared" si="32"/>
        <v>1</v>
      </c>
      <c r="AW146" s="64"/>
      <c r="AX146" s="268">
        <f t="shared" si="33"/>
        <v>221158</v>
      </c>
      <c r="AY146" s="264">
        <f t="shared" si="34"/>
        <v>221158</v>
      </c>
      <c r="AZ146" s="264">
        <f t="shared" si="35"/>
        <v>221158</v>
      </c>
      <c r="BA146" s="269">
        <f t="shared" si="36"/>
        <v>221158</v>
      </c>
      <c r="BB146" s="253">
        <f t="shared" si="37"/>
        <v>884632</v>
      </c>
    </row>
    <row r="147" spans="1:54">
      <c r="A147" s="50"/>
      <c r="B147" s="210" t="s">
        <v>5088</v>
      </c>
      <c r="C147" s="211" t="s">
        <v>5089</v>
      </c>
      <c r="D147" s="211" t="s">
        <v>111</v>
      </c>
      <c r="E147" s="211" t="s">
        <v>114</v>
      </c>
      <c r="F147" s="211" t="s">
        <v>4853</v>
      </c>
      <c r="G147" s="186" t="str" cm="1">
        <f t="array" ref="G147">_xlfn.IFS(MID(C147,5,1)="U",MID(C147,5,2),LEN(C147)&gt;10,MID(C147,5,3)&amp;"-"&amp;LEFT(D147,1),LEN(C147)&lt;=10,MID(C147,5,2)&amp;"-"&amp;LEFT(D147,1))</f>
        <v>A1-L</v>
      </c>
      <c r="H147" s="187">
        <f>IFERROR(INDEX(LGIP1b_Park_UnitRates[],MATCH(G147,LGIP1b_Park_UnitRates[LGIP Code],0),3),"")</f>
        <v>8000</v>
      </c>
      <c r="I147" s="295">
        <f>IFERROR(MIN(J147/H147,INDEX(LGIP1b_Park_UnitRates[],MATCH(FutureTrunkParks6[[#This Row],[LGIP Code (*)]], LGIP1b_Park_UnitRates[LGIP Code], 0),4)),1)</f>
        <v>1</v>
      </c>
      <c r="J147" s="215">
        <v>8000</v>
      </c>
      <c r="K147" s="85">
        <f t="shared" si="38"/>
        <v>300</v>
      </c>
      <c r="L147" s="216">
        <v>2400000</v>
      </c>
      <c r="M147" s="221" t="str">
        <f>_xlfn.XLOOKUP(FutureTrunkParks6[[#This Row],[LGIP Code (*)]],LGIP1b_Parks_UnitRates_Summary[LGIP Code],LGIP1b_Parks_UnitRates_Summary[Stages],,0)</f>
        <v>A&amp;B</v>
      </c>
      <c r="N147" s="221" t="str">
        <f>_xlfn.XLOOKUP(FutureTrunkParks6[[#This Row],[LGIP Code (*)]],LGIP1b_Parks_UnitRates_Summary[LGIP Code],LGIP1b_Parks_UnitRates_Summary[Costing Code],,0)</f>
        <v>A1-L-A&amp;B</v>
      </c>
      <c r="O147" s="221">
        <f>_xlfn.XLOOKUP(FutureTrunkParks6[[#This Row],[Costing Code]],LGIP1b_Parks_UnitRates_Summary[Costing Code],LGIP1b_Parks_UnitRates_Summary[Scaled component],,0)</f>
        <v>295709.98100599996</v>
      </c>
      <c r="P147" s="221">
        <f>FutureTrunkParks6[[#This Row],[Unit Rate (Scale)]]*FutureTrunkParks6[[#This Row],[Scaling factor (*)]]</f>
        <v>295709.98100599996</v>
      </c>
      <c r="Q147" s="221">
        <f>_xlfn.XLOOKUP(FutureTrunkParks6[[#This Row],[Costing Code]],LGIP1b_Parks_UnitRates_Summary[Costing Code],LGIP1b_Parks_UnitRates_Summary[Not scaled component],,0)</f>
        <v>417974.52457963559</v>
      </c>
      <c r="R147" s="223">
        <f>_xlfn.XLOOKUP(FutureTrunkParks6[[#This Row],[Costing Code]],LGIP1b_Parks_UnitRates_Summary[Costing Code],LGIP1b_Parks_UnitRates_Summary[Preliminary Scale],,0)</f>
        <v>0.23125000000000001</v>
      </c>
      <c r="S147" s="221">
        <f>((FutureTrunkParks6[[#This Row],[Costs with Scaling Factor Applied]]+FutureTrunkParks6[[#This Row],[Unit Rate (No Scale)]])*FutureTrunkParks6[[#This Row],[Preliminary Scale %]])</f>
        <v>165039.54191667822</v>
      </c>
      <c r="T147" s="221">
        <f>_xlfn.XLOOKUP(FutureTrunkParks6[[#This Row],[Costing Code]],LGIP1b_Parks_UnitRates_Summary[Costing Code],LGIP1b_Parks_UnitRates_Summary[Preliminary No Scale],,0)</f>
        <v>3750</v>
      </c>
      <c r="U14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47" s="211">
        <v>2021</v>
      </c>
      <c r="W147" s="211">
        <v>1</v>
      </c>
      <c r="X147" s="221">
        <f>ROUND(FutureTrunkParks6[[#This Row],[Direct Construction Cost]]*23%,0)</f>
        <v>202969</v>
      </c>
      <c r="Y147" s="294">
        <f t="shared" si="26"/>
        <v>0.2</v>
      </c>
      <c r="Z147" s="194">
        <f>ROUND((FutureTrunkParks6[[#This Row],[Direct Construction Cost]]+FutureTrunkParks6[[#This Row],[Project Owners Cost (23% Direct Construction Cost)($)]])*FutureTrunkParks6[[#This Row],[Multiplier]]*FutureTrunkParks6[[#This Row],[Construction Contingency Rate %]],0)</f>
        <v>217089</v>
      </c>
      <c r="AA147" s="195">
        <f>ROUND(FutureTrunkParks6[[#This Row],[Direct Construction Cost]]+FutureTrunkParks6[[#This Row],[Project Owners Cost (23% Direct Construction Cost)($)]]+FutureTrunkParks6[[#This Row],[Construction Contingency Cost ($)]],0)</f>
        <v>1302532</v>
      </c>
      <c r="AB147" s="219">
        <v>2034</v>
      </c>
      <c r="AC147" s="196">
        <f t="shared" si="27"/>
        <v>2.0111853187589457E-2</v>
      </c>
      <c r="AD147" s="196">
        <f t="shared" si="28"/>
        <v>1.8204777291069174E-2</v>
      </c>
      <c r="AE147" s="274">
        <f>VLOOKUP(FutureTrunkParks6[[#This Row],[Service Catchment]],'Catchment Demand - Parks'!$C$8:$M$11,11)</f>
        <v>0.15359038713546411</v>
      </c>
      <c r="AF14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1.7488529015207196E-2</v>
      </c>
      <c r="AG147" s="274">
        <f>IF(AND(FutureTrunkParks6[[#This Row],[Spare Capacity (%)]]&gt;30%,FutureTrunkParks6[[#This Row],[Share of the total Cost with the same year of provision %]]&gt;20%),1-FutureTrunkParks6[[#This Row],[Spare Capacity (%)]],1)</f>
        <v>1</v>
      </c>
      <c r="AH147" s="274">
        <f>IF(FutureTrunkParks6[[#This Row],[Terminal Value Analysis]]&lt;0,0,FutureTrunkParks6[[#This Row],[Terminal Value Analysis]])</f>
        <v>1</v>
      </c>
      <c r="AI147" s="198">
        <f t="shared" si="29"/>
        <v>3702532</v>
      </c>
      <c r="AJ147" s="200">
        <f t="shared" si="30"/>
        <v>4755901</v>
      </c>
      <c r="AK147" s="202">
        <f t="shared" si="31"/>
        <v>2254510</v>
      </c>
      <c r="AL147" s="276">
        <f>ROUND(FutureTrunkParks6[[#This Row],[Net Present Value of Establishment Cost]]*FutureTrunkParks6[[#This Row],[Terminal Value Adjustment (%)]],0)</f>
        <v>2254510</v>
      </c>
      <c r="AM147" s="271" t="str" cm="1">
        <f t="array" ref="AM147">_xlfn.IFS(FutureTrunkParks6[[#This Row],[Hierarchy/Name]]&lt;&gt;"Local","y",AM$12=FutureTrunkParks6[[#This Row],[Service Catchment]], "y", FutureTrunkParks6[[#This Row],[Hierarchy/Name]]="Local", "")</f>
        <v/>
      </c>
      <c r="AN147" s="271" t="str" cm="1">
        <f t="array" ref="AN147">_xlfn.IFS(FutureTrunkParks6[[#This Row],[Hierarchy/Name]]&lt;&gt;"Local","y",AN$12=FutureTrunkParks6[[#This Row],[Service Catchment]], "y", FutureTrunkParks6[[#This Row],[Hierarchy/Name]]="Local", "")</f>
        <v/>
      </c>
      <c r="AO147" s="271" t="str" cm="1">
        <f t="array" ref="AO147">_xlfn.IFS(FutureTrunkParks6[[#This Row],[Hierarchy/Name]]&lt;&gt;"Local","y",AO$12=FutureTrunkParks6[[#This Row],[Service Catchment]], "y", FutureTrunkParks6[[#This Row],[Hierarchy/Name]]="Local", "")</f>
        <v/>
      </c>
      <c r="AP147" s="271" t="str" cm="1">
        <f t="array" ref="AP147">_xlfn.IFS(FutureTrunkParks6[[#This Row],[Hierarchy/Name]]&lt;&gt;"Local","y",AP$12=FutureTrunkParks6[[#This Row],[Service Catchment]], "y", FutureTrunkParks6[[#This Row],[Hierarchy/Name]]="Local", "")</f>
        <v>y</v>
      </c>
      <c r="AQ147" s="64"/>
      <c r="AR147" s="93" t="str">
        <f>IF(FutureTrunkParks6[[#This Row],[Hierarchy/Name]]&lt;&gt;"Local",0.25,IF(AM147="y",1,""))</f>
        <v/>
      </c>
      <c r="AS147" s="93" t="str">
        <f>IF(FutureTrunkParks6[[#This Row],[Hierarchy/Name]]&lt;&gt;"Local",0.25,IF(AN147="y",1,""))</f>
        <v/>
      </c>
      <c r="AT147" s="93" t="str">
        <f>IF(FutureTrunkParks6[[#This Row],[Hierarchy/Name]]&lt;&gt;"Local",0.25,IF(AO147="y",1,""))</f>
        <v/>
      </c>
      <c r="AU147" s="93">
        <f>IF(FutureTrunkParks6[[#This Row],[Hierarchy/Name]]&lt;&gt;"Local",0.25,IF(AP147="y",1,""))</f>
        <v>1</v>
      </c>
      <c r="AV147" s="95">
        <f t="shared" si="32"/>
        <v>1</v>
      </c>
      <c r="AW147" s="64"/>
      <c r="AX147" s="268" t="str">
        <f t="shared" si="33"/>
        <v/>
      </c>
      <c r="AY147" s="264" t="str">
        <f t="shared" si="34"/>
        <v/>
      </c>
      <c r="AZ147" s="264" t="str">
        <f t="shared" si="35"/>
        <v/>
      </c>
      <c r="BA147" s="269">
        <f t="shared" si="36"/>
        <v>2254510</v>
      </c>
      <c r="BB147" s="253">
        <f t="shared" si="37"/>
        <v>2254510</v>
      </c>
    </row>
    <row r="148" spans="1:54">
      <c r="A148" s="50"/>
      <c r="B148" s="210" t="s">
        <v>4996</v>
      </c>
      <c r="C148" s="211" t="s">
        <v>5090</v>
      </c>
      <c r="D148" s="211" t="s">
        <v>106</v>
      </c>
      <c r="E148" s="211" t="s">
        <v>114</v>
      </c>
      <c r="F148" s="211" t="s">
        <v>5006</v>
      </c>
      <c r="G148" s="186" t="str" cm="1">
        <f t="array" ref="G148">_xlfn.IFS(MID(C148,5,1)="U",MID(C148,5,2),LEN(C148)&gt;10,MID(C148,5,3)&amp;"-"&amp;LEFT(D148,1),LEN(C148)&lt;=10,MID(C148,5,2)&amp;"-"&amp;LEFT(D148,1))</f>
        <v>A4-D</v>
      </c>
      <c r="H148" s="187">
        <f>IFERROR(INDEX(LGIP1b_Park_UnitRates[],MATCH(G148,LGIP1b_Park_UnitRates[LGIP Code],0),3),"")</f>
        <v>1000</v>
      </c>
      <c r="I148" s="295">
        <f>IFERROR(MIN(J148/H148,INDEX(LGIP1b_Park_UnitRates[],MATCH(FutureTrunkParks6[[#This Row],[LGIP Code (*)]], LGIP1b_Park_UnitRates[LGIP Code], 0),4)),1)</f>
        <v>3.2</v>
      </c>
      <c r="J148" s="215">
        <v>3200</v>
      </c>
      <c r="K148" s="85">
        <f t="shared" si="38"/>
        <v>1500</v>
      </c>
      <c r="L148" s="216">
        <v>4800000</v>
      </c>
      <c r="M148" s="221" t="str">
        <f>_xlfn.XLOOKUP(FutureTrunkParks6[[#This Row],[LGIP Code (*)]],LGIP1b_Parks_UnitRates_Summary[LGIP Code],LGIP1b_Parks_UnitRates_Summary[Stages],,0)</f>
        <v>A&amp;B</v>
      </c>
      <c r="N148" s="221" t="str">
        <f>_xlfn.XLOOKUP(FutureTrunkParks6[[#This Row],[LGIP Code (*)]],LGIP1b_Parks_UnitRates_Summary[LGIP Code],LGIP1b_Parks_UnitRates_Summary[Costing Code],,0)</f>
        <v>A4-D-A&amp;B</v>
      </c>
      <c r="O148" s="221">
        <f>_xlfn.XLOOKUP(FutureTrunkParks6[[#This Row],[Costing Code]],LGIP1b_Parks_UnitRates_Summary[Costing Code],LGIP1b_Parks_UnitRates_Summary[Scaled component],,0)</f>
        <v>294884.42740076402</v>
      </c>
      <c r="P148" s="221">
        <f>FutureTrunkParks6[[#This Row],[Unit Rate (Scale)]]*FutureTrunkParks6[[#This Row],[Scaling factor (*)]]</f>
        <v>943630.16768244491</v>
      </c>
      <c r="Q148" s="221">
        <f>_xlfn.XLOOKUP(FutureTrunkParks6[[#This Row],[Costing Code]],LGIP1b_Parks_UnitRates_Summary[Costing Code],LGIP1b_Parks_UnitRates_Summary[Not scaled component],,0)</f>
        <v>805703.82838177739</v>
      </c>
      <c r="R148" s="223">
        <f>_xlfn.XLOOKUP(FutureTrunkParks6[[#This Row],[Costing Code]],LGIP1b_Parks_UnitRates_Summary[Costing Code],LGIP1b_Parks_UnitRates_Summary[Preliminary Scale],,0)</f>
        <v>0.23125000000000001</v>
      </c>
      <c r="S148" s="221">
        <f>((FutureTrunkParks6[[#This Row],[Costs with Scaling Factor Applied]]+FutureTrunkParks6[[#This Row],[Unit Rate (No Scale)]])*FutureTrunkParks6[[#This Row],[Preliminary Scale %]])</f>
        <v>404533.48658985144</v>
      </c>
      <c r="T148" s="221">
        <f>_xlfn.XLOOKUP(FutureTrunkParks6[[#This Row],[Costing Code]],LGIP1b_Parks_UnitRates_Summary[Costing Code],LGIP1b_Parks_UnitRates_Summary[Preliminary No Scale],,0)</f>
        <v>2812.5</v>
      </c>
      <c r="U14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2156680</v>
      </c>
      <c r="V148" s="211">
        <v>2021</v>
      </c>
      <c r="W148" s="211">
        <v>1</v>
      </c>
      <c r="X148" s="221">
        <f>ROUND(FutureTrunkParks6[[#This Row],[Direct Construction Cost]]*23%,0)</f>
        <v>496036</v>
      </c>
      <c r="Y148" s="294">
        <f t="shared" si="26"/>
        <v>0.2</v>
      </c>
      <c r="Z148" s="194">
        <f>ROUND((FutureTrunkParks6[[#This Row],[Direct Construction Cost]]+FutureTrunkParks6[[#This Row],[Project Owners Cost (23% Direct Construction Cost)($)]])*FutureTrunkParks6[[#This Row],[Multiplier]]*FutureTrunkParks6[[#This Row],[Construction Contingency Rate %]],0)</f>
        <v>530543</v>
      </c>
      <c r="AA148" s="195">
        <f>ROUND(FutureTrunkParks6[[#This Row],[Direct Construction Cost]]+FutureTrunkParks6[[#This Row],[Project Owners Cost (23% Direct Construction Cost)($)]]+FutureTrunkParks6[[#This Row],[Construction Contingency Cost ($)]],0)</f>
        <v>3183259</v>
      </c>
      <c r="AB148" s="219">
        <v>2034</v>
      </c>
      <c r="AC148" s="196">
        <f t="shared" si="27"/>
        <v>2.0111853187589457E-2</v>
      </c>
      <c r="AD148" s="196">
        <f t="shared" si="28"/>
        <v>1.8204777291069174E-2</v>
      </c>
      <c r="AE148" s="274">
        <f>VLOOKUP(FutureTrunkParks6[[#This Row],[Service Catchment]],'Catchment Demand - Parks'!$C$8:$M$11,11)</f>
        <v>0.15359038713546411</v>
      </c>
      <c r="AF14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4.2740230093709357E-2</v>
      </c>
      <c r="AG148" s="274">
        <f>IF(AND(FutureTrunkParks6[[#This Row],[Spare Capacity (%)]]&gt;30%,FutureTrunkParks6[[#This Row],[Share of the total Cost with the same year of provision %]]&gt;20%),1-FutureTrunkParks6[[#This Row],[Spare Capacity (%)]],1)</f>
        <v>1</v>
      </c>
      <c r="AH148" s="274">
        <f>IF(FutureTrunkParks6[[#This Row],[Terminal Value Analysis]]&lt;0,0,FutureTrunkParks6[[#This Row],[Terminal Value Analysis]])</f>
        <v>1</v>
      </c>
      <c r="AI148" s="198">
        <f t="shared" si="29"/>
        <v>7983259</v>
      </c>
      <c r="AJ148" s="200">
        <f t="shared" si="30"/>
        <v>10242825</v>
      </c>
      <c r="AK148" s="202">
        <f t="shared" si="31"/>
        <v>4855558</v>
      </c>
      <c r="AL148" s="276">
        <f>ROUND(FutureTrunkParks6[[#This Row],[Net Present Value of Establishment Cost]]*FutureTrunkParks6[[#This Row],[Terminal Value Adjustment (%)]],0)</f>
        <v>4855558</v>
      </c>
      <c r="AM148" s="271" t="str" cm="1">
        <f t="array" ref="AM148">_xlfn.IFS(FutureTrunkParks6[[#This Row],[Hierarchy/Name]]&lt;&gt;"Local","y",AM$12=FutureTrunkParks6[[#This Row],[Service Catchment]], "y", FutureTrunkParks6[[#This Row],[Hierarchy/Name]]="Local", "")</f>
        <v>y</v>
      </c>
      <c r="AN148" s="271" t="str" cm="1">
        <f t="array" ref="AN148">_xlfn.IFS(FutureTrunkParks6[[#This Row],[Hierarchy/Name]]&lt;&gt;"Local","y",AN$12=FutureTrunkParks6[[#This Row],[Service Catchment]], "y", FutureTrunkParks6[[#This Row],[Hierarchy/Name]]="Local", "")</f>
        <v>y</v>
      </c>
      <c r="AO148" s="271" t="str" cm="1">
        <f t="array" ref="AO148">_xlfn.IFS(FutureTrunkParks6[[#This Row],[Hierarchy/Name]]&lt;&gt;"Local","y",AO$12=FutureTrunkParks6[[#This Row],[Service Catchment]], "y", FutureTrunkParks6[[#This Row],[Hierarchy/Name]]="Local", "")</f>
        <v>y</v>
      </c>
      <c r="AP148" s="271" t="str" cm="1">
        <f t="array" ref="AP148">_xlfn.IFS(FutureTrunkParks6[[#This Row],[Hierarchy/Name]]&lt;&gt;"Local","y",AP$12=FutureTrunkParks6[[#This Row],[Service Catchment]], "y", FutureTrunkParks6[[#This Row],[Hierarchy/Name]]="Local", "")</f>
        <v>y</v>
      </c>
      <c r="AQ148" s="64"/>
      <c r="AR148" s="93">
        <f>IF(FutureTrunkParks6[[#This Row],[Hierarchy/Name]]&lt;&gt;"Local",0.25,IF(AM148="y",1,""))</f>
        <v>0.25</v>
      </c>
      <c r="AS148" s="93">
        <f>IF(FutureTrunkParks6[[#This Row],[Hierarchy/Name]]&lt;&gt;"Local",0.25,IF(AN148="y",1,""))</f>
        <v>0.25</v>
      </c>
      <c r="AT148" s="93">
        <f>IF(FutureTrunkParks6[[#This Row],[Hierarchy/Name]]&lt;&gt;"Local",0.25,IF(AO148="y",1,""))</f>
        <v>0.25</v>
      </c>
      <c r="AU148" s="93">
        <f>IF(FutureTrunkParks6[[#This Row],[Hierarchy/Name]]&lt;&gt;"Local",0.25,IF(AP148="y",1,""))</f>
        <v>0.25</v>
      </c>
      <c r="AV148" s="95">
        <f t="shared" si="32"/>
        <v>1</v>
      </c>
      <c r="AW148" s="64"/>
      <c r="AX148" s="268">
        <f t="shared" si="33"/>
        <v>1213889.5</v>
      </c>
      <c r="AY148" s="264">
        <f t="shared" si="34"/>
        <v>1213889.5</v>
      </c>
      <c r="AZ148" s="264">
        <f t="shared" si="35"/>
        <v>1213889.5</v>
      </c>
      <c r="BA148" s="269">
        <f t="shared" si="36"/>
        <v>1213889.5</v>
      </c>
      <c r="BB148" s="253">
        <f t="shared" si="37"/>
        <v>4855558</v>
      </c>
    </row>
    <row r="149" spans="1:54">
      <c r="A149" s="50"/>
      <c r="B149" s="210" t="s">
        <v>5091</v>
      </c>
      <c r="C149" s="211" t="s">
        <v>5092</v>
      </c>
      <c r="D149" s="211" t="s">
        <v>111</v>
      </c>
      <c r="E149" s="211" t="s">
        <v>102</v>
      </c>
      <c r="F149" s="211" t="s">
        <v>4853</v>
      </c>
      <c r="G149" s="186" t="str" cm="1">
        <f t="array" ref="G149">_xlfn.IFS(MID(C149,5,1)="U",MID(C149,5,2),LEN(C149)&gt;10,MID(C149,5,3)&amp;"-"&amp;LEFT(D149,1),LEN(C149)&lt;=10,MID(C149,5,2)&amp;"-"&amp;LEFT(D149,1))</f>
        <v>A1-L</v>
      </c>
      <c r="H149" s="187">
        <f>IFERROR(INDEX(LGIP1b_Park_UnitRates[],MATCH(G149,LGIP1b_Park_UnitRates[LGIP Code],0),3),"")</f>
        <v>8000</v>
      </c>
      <c r="I149" s="295">
        <f>IFERROR(MIN(J149/H149,INDEX(LGIP1b_Park_UnitRates[],MATCH(FutureTrunkParks6[[#This Row],[LGIP Code (*)]], LGIP1b_Park_UnitRates[LGIP Code], 0),4)),1)</f>
        <v>0.72837499999999999</v>
      </c>
      <c r="J149" s="215">
        <v>5827</v>
      </c>
      <c r="K149" s="85">
        <f t="shared" si="38"/>
        <v>1716.1489617298782</v>
      </c>
      <c r="L149" s="216">
        <v>10000000</v>
      </c>
      <c r="M149" s="221" t="str">
        <f>_xlfn.XLOOKUP(FutureTrunkParks6[[#This Row],[LGIP Code (*)]],LGIP1b_Parks_UnitRates_Summary[LGIP Code],LGIP1b_Parks_UnitRates_Summary[Stages],,0)</f>
        <v>A&amp;B</v>
      </c>
      <c r="N149" s="221" t="str">
        <f>_xlfn.XLOOKUP(FutureTrunkParks6[[#This Row],[LGIP Code (*)]],LGIP1b_Parks_UnitRates_Summary[LGIP Code],LGIP1b_Parks_UnitRates_Summary[Costing Code],,0)</f>
        <v>A1-L-A&amp;B</v>
      </c>
      <c r="O149" s="221">
        <f>_xlfn.XLOOKUP(FutureTrunkParks6[[#This Row],[Costing Code]],LGIP1b_Parks_UnitRates_Summary[Costing Code],LGIP1b_Parks_UnitRates_Summary[Scaled component],,0)</f>
        <v>295709.98100599996</v>
      </c>
      <c r="P149" s="221">
        <f>FutureTrunkParks6[[#This Row],[Unit Rate (Scale)]]*FutureTrunkParks6[[#This Row],[Scaling factor (*)]]</f>
        <v>215387.75741524523</v>
      </c>
      <c r="Q149" s="221">
        <f>_xlfn.XLOOKUP(FutureTrunkParks6[[#This Row],[Costing Code]],LGIP1b_Parks_UnitRates_Summary[Costing Code],LGIP1b_Parks_UnitRates_Summary[Not scaled component],,0)</f>
        <v>417974.52457963559</v>
      </c>
      <c r="R149" s="223">
        <f>_xlfn.XLOOKUP(FutureTrunkParks6[[#This Row],[Costing Code]],LGIP1b_Parks_UnitRates_Summary[Costing Code],LGIP1b_Parks_UnitRates_Summary[Preliminary Scale],,0)</f>
        <v>0.23125000000000001</v>
      </c>
      <c r="S149" s="221">
        <f>((FutureTrunkParks6[[#This Row],[Costs with Scaling Factor Applied]]+FutureTrunkParks6[[#This Row],[Unit Rate (No Scale)]])*FutureTrunkParks6[[#This Row],[Preliminary Scale %]])</f>
        <v>146465.02771131622</v>
      </c>
      <c r="T149" s="221">
        <f>_xlfn.XLOOKUP(FutureTrunkParks6[[#This Row],[Costing Code]],LGIP1b_Parks_UnitRates_Summary[Costing Code],LGIP1b_Parks_UnitRates_Summary[Preliminary No Scale],,0)</f>
        <v>3750</v>
      </c>
      <c r="U14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783577</v>
      </c>
      <c r="V149" s="211">
        <v>2021</v>
      </c>
      <c r="W149" s="211">
        <v>1</v>
      </c>
      <c r="X149" s="221">
        <f>ROUND(FutureTrunkParks6[[#This Row],[Direct Construction Cost]]*23%,0)</f>
        <v>180223</v>
      </c>
      <c r="Y149" s="294">
        <f t="shared" si="26"/>
        <v>0.15</v>
      </c>
      <c r="Z149" s="194">
        <f>ROUND((FutureTrunkParks6[[#This Row],[Direct Construction Cost]]+FutureTrunkParks6[[#This Row],[Project Owners Cost (23% Direct Construction Cost)($)]])*FutureTrunkParks6[[#This Row],[Multiplier]]*FutureTrunkParks6[[#This Row],[Construction Contingency Rate %]],0)</f>
        <v>144570</v>
      </c>
      <c r="AA149" s="195">
        <f>ROUND(FutureTrunkParks6[[#This Row],[Direct Construction Cost]]+FutureTrunkParks6[[#This Row],[Project Owners Cost (23% Direct Construction Cost)($)]]+FutureTrunkParks6[[#This Row],[Construction Contingency Cost ($)]],0)</f>
        <v>1108370</v>
      </c>
      <c r="AB149" s="219">
        <v>2029</v>
      </c>
      <c r="AC149" s="196">
        <f t="shared" si="27"/>
        <v>2.0111853187589457E-2</v>
      </c>
      <c r="AD149" s="196">
        <f t="shared" si="28"/>
        <v>1.8204777291069174E-2</v>
      </c>
      <c r="AE149" s="274">
        <f>VLOOKUP(FutureTrunkParks6[[#This Row],[Service Catchment]],'Catchment Demand - Parks'!$C$8:$M$11,11)</f>
        <v>0.20307557840172039</v>
      </c>
      <c r="AF14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1.2066752109509676E-2</v>
      </c>
      <c r="AG149" s="274">
        <f>IF(AND(FutureTrunkParks6[[#This Row],[Spare Capacity (%)]]&gt;30%,FutureTrunkParks6[[#This Row],[Share of the total Cost with the same year of provision %]]&gt;20%),1-FutureTrunkParks6[[#This Row],[Spare Capacity (%)]],1)</f>
        <v>1</v>
      </c>
      <c r="AH149" s="274">
        <f>IF(FutureTrunkParks6[[#This Row],[Terminal Value Analysis]]&lt;0,0,FutureTrunkParks6[[#This Row],[Terminal Value Analysis]])</f>
        <v>1</v>
      </c>
      <c r="AI149" s="198">
        <f t="shared" si="29"/>
        <v>11108370</v>
      </c>
      <c r="AJ149" s="200">
        <f t="shared" si="30"/>
        <v>13007336</v>
      </c>
      <c r="AK149" s="202">
        <f t="shared" si="31"/>
        <v>8216609</v>
      </c>
      <c r="AL149" s="276">
        <f>ROUND(FutureTrunkParks6[[#This Row],[Net Present Value of Establishment Cost]]*FutureTrunkParks6[[#This Row],[Terminal Value Adjustment (%)]],0)</f>
        <v>8216609</v>
      </c>
      <c r="AM149" s="271" t="str" cm="1">
        <f t="array" ref="AM149">_xlfn.IFS(FutureTrunkParks6[[#This Row],[Hierarchy/Name]]&lt;&gt;"Local","y",AM$12=FutureTrunkParks6[[#This Row],[Service Catchment]], "y", FutureTrunkParks6[[#This Row],[Hierarchy/Name]]="Local", "")</f>
        <v/>
      </c>
      <c r="AN149" s="271" t="str" cm="1">
        <f t="array" ref="AN149">_xlfn.IFS(FutureTrunkParks6[[#This Row],[Hierarchy/Name]]&lt;&gt;"Local","y",AN$12=FutureTrunkParks6[[#This Row],[Service Catchment]], "y", FutureTrunkParks6[[#This Row],[Hierarchy/Name]]="Local", "")</f>
        <v/>
      </c>
      <c r="AO149" s="271" t="str" cm="1">
        <f t="array" ref="AO149">_xlfn.IFS(FutureTrunkParks6[[#This Row],[Hierarchy/Name]]&lt;&gt;"Local","y",AO$12=FutureTrunkParks6[[#This Row],[Service Catchment]], "y", FutureTrunkParks6[[#This Row],[Hierarchy/Name]]="Local", "")</f>
        <v>y</v>
      </c>
      <c r="AP149" s="271" t="str" cm="1">
        <f t="array" ref="AP149">_xlfn.IFS(FutureTrunkParks6[[#This Row],[Hierarchy/Name]]&lt;&gt;"Local","y",AP$12=FutureTrunkParks6[[#This Row],[Service Catchment]], "y", FutureTrunkParks6[[#This Row],[Hierarchy/Name]]="Local", "")</f>
        <v/>
      </c>
      <c r="AQ149" s="64"/>
      <c r="AR149" s="93" t="str">
        <f>IF(FutureTrunkParks6[[#This Row],[Hierarchy/Name]]&lt;&gt;"Local",0.25,IF(AM149="y",1,""))</f>
        <v/>
      </c>
      <c r="AS149" s="93" t="str">
        <f>IF(FutureTrunkParks6[[#This Row],[Hierarchy/Name]]&lt;&gt;"Local",0.25,IF(AN149="y",1,""))</f>
        <v/>
      </c>
      <c r="AT149" s="93">
        <f>IF(FutureTrunkParks6[[#This Row],[Hierarchy/Name]]&lt;&gt;"Local",0.25,IF(AO149="y",1,""))</f>
        <v>1</v>
      </c>
      <c r="AU149" s="93" t="str">
        <f>IF(FutureTrunkParks6[[#This Row],[Hierarchy/Name]]&lt;&gt;"Local",0.25,IF(AP149="y",1,""))</f>
        <v/>
      </c>
      <c r="AV149" s="95">
        <f t="shared" si="32"/>
        <v>1</v>
      </c>
      <c r="AW149" s="64"/>
      <c r="AX149" s="268" t="str">
        <f t="shared" si="33"/>
        <v/>
      </c>
      <c r="AY149" s="264" t="str">
        <f t="shared" si="34"/>
        <v/>
      </c>
      <c r="AZ149" s="264">
        <f t="shared" si="35"/>
        <v>8216609</v>
      </c>
      <c r="BA149" s="269" t="str">
        <f t="shared" si="36"/>
        <v/>
      </c>
      <c r="BB149" s="253">
        <f t="shared" si="37"/>
        <v>8216609</v>
      </c>
    </row>
    <row r="150" spans="1:54">
      <c r="A150" s="50"/>
      <c r="B150" s="210" t="s">
        <v>5093</v>
      </c>
      <c r="C150" s="211" t="s">
        <v>5094</v>
      </c>
      <c r="D150" s="211" t="s">
        <v>111</v>
      </c>
      <c r="E150" s="211" t="s">
        <v>107</v>
      </c>
      <c r="F150" s="211" t="s">
        <v>5016</v>
      </c>
      <c r="G150" s="186" t="str" cm="1">
        <f t="array" ref="G150">_xlfn.IFS(MID(C150,5,1)="U",MID(C150,5,2),LEN(C150)&gt;10,MID(C150,5,3)&amp;"-"&amp;LEFT(D150,1),LEN(C150)&lt;=10,MID(C150,5,2)&amp;"-"&amp;LEFT(D150,1))</f>
        <v>A7-L</v>
      </c>
      <c r="H150" s="187">
        <f>IFERROR(INDEX(LGIP1b_Park_UnitRates[],MATCH(G150,LGIP1b_Park_UnitRates[LGIP Code],0),3),"")</f>
        <v>8000</v>
      </c>
      <c r="I150" s="295">
        <f>IFERROR(MIN(J150/H150,INDEX(LGIP1b_Park_UnitRates[],MATCH(FutureTrunkParks6[[#This Row],[LGIP Code (*)]], LGIP1b_Park_UnitRates[LGIP Code], 0),4)),1)</f>
        <v>0.25</v>
      </c>
      <c r="J150" s="215">
        <v>2000</v>
      </c>
      <c r="K150" s="85">
        <f t="shared" si="38"/>
        <v>10</v>
      </c>
      <c r="L150" s="216">
        <v>20000</v>
      </c>
      <c r="M150" s="221" t="str">
        <f>_xlfn.XLOOKUP(FutureTrunkParks6[[#This Row],[LGIP Code (*)]],LGIP1b_Parks_UnitRates_Summary[LGIP Code],LGIP1b_Parks_UnitRates_Summary[Stages],,0)</f>
        <v>A</v>
      </c>
      <c r="N150" s="221" t="str">
        <f>_xlfn.XLOOKUP(FutureTrunkParks6[[#This Row],[LGIP Code (*)]],LGIP1b_Parks_UnitRates_Summary[LGIP Code],LGIP1b_Parks_UnitRates_Summary[Costing Code],,0)</f>
        <v>A7-L-A</v>
      </c>
      <c r="O150" s="221">
        <f>_xlfn.XLOOKUP(FutureTrunkParks6[[#This Row],[Costing Code]],LGIP1b_Parks_UnitRates_Summary[Costing Code],LGIP1b_Parks_UnitRates_Summary[Scaled component],,0)</f>
        <v>71293.68015</v>
      </c>
      <c r="P150" s="221">
        <f>FutureTrunkParks6[[#This Row],[Unit Rate (Scale)]]*FutureTrunkParks6[[#This Row],[Scaling factor (*)]]</f>
        <v>17823.4200375</v>
      </c>
      <c r="Q150" s="221">
        <f>_xlfn.XLOOKUP(FutureTrunkParks6[[#This Row],[Costing Code]],LGIP1b_Parks_UnitRates_Summary[Costing Code],LGIP1b_Parks_UnitRates_Summary[Not scaled component],,0)</f>
        <v>30732.865240000006</v>
      </c>
      <c r="R150" s="223">
        <f>_xlfn.XLOOKUP(FutureTrunkParks6[[#This Row],[Costing Code]],LGIP1b_Parks_UnitRates_Summary[Costing Code],LGIP1b_Parks_UnitRates_Summary[Preliminary Scale],,0)</f>
        <v>0.23125000000000001</v>
      </c>
      <c r="S150" s="221">
        <f>((FutureTrunkParks6[[#This Row],[Costs with Scaling Factor Applied]]+FutureTrunkParks6[[#This Row],[Unit Rate (No Scale)]])*FutureTrunkParks6[[#This Row],[Preliminary Scale %]])</f>
        <v>11228.640970421877</v>
      </c>
      <c r="T150" s="221">
        <f>_xlfn.XLOOKUP(FutureTrunkParks6[[#This Row],[Costing Code]],LGIP1b_Parks_UnitRates_Summary[Costing Code],LGIP1b_Parks_UnitRates_Summary[Preliminary No Scale],,0)</f>
        <v>3750</v>
      </c>
      <c r="U15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63535</v>
      </c>
      <c r="V150" s="211">
        <v>2021</v>
      </c>
      <c r="W150" s="211">
        <v>1</v>
      </c>
      <c r="X150" s="221">
        <f>ROUND(FutureTrunkParks6[[#This Row],[Direct Construction Cost]]*23%,0)</f>
        <v>14613</v>
      </c>
      <c r="Y150" s="294">
        <f t="shared" si="26"/>
        <v>7.4999999999999997E-2</v>
      </c>
      <c r="Z150" s="194">
        <f>ROUND((FutureTrunkParks6[[#This Row],[Direct Construction Cost]]+FutureTrunkParks6[[#This Row],[Project Owners Cost (23% Direct Construction Cost)($)]])*FutureTrunkParks6[[#This Row],[Multiplier]]*FutureTrunkParks6[[#This Row],[Construction Contingency Rate %]],0)</f>
        <v>5861</v>
      </c>
      <c r="AA150" s="195">
        <f>ROUND(FutureTrunkParks6[[#This Row],[Direct Construction Cost]]+FutureTrunkParks6[[#This Row],[Project Owners Cost (23% Direct Construction Cost)($)]]+FutureTrunkParks6[[#This Row],[Construction Contingency Cost ($)]],0)</f>
        <v>84009</v>
      </c>
      <c r="AB150" s="219">
        <v>2024</v>
      </c>
      <c r="AC150" s="196">
        <f t="shared" si="27"/>
        <v>2.0111853187589457E-2</v>
      </c>
      <c r="AD150" s="196">
        <f t="shared" si="28"/>
        <v>1.8204777291069174E-2</v>
      </c>
      <c r="AE150" s="274">
        <f>VLOOKUP(FutureTrunkParks6[[#This Row],[Service Catchment]],'Catchment Demand - Parks'!$C$8:$M$11,11)</f>
        <v>0.23553359173481525</v>
      </c>
      <c r="AF15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50" s="274">
        <f>IF(AND(FutureTrunkParks6[[#This Row],[Spare Capacity (%)]]&gt;30%,FutureTrunkParks6[[#This Row],[Share of the total Cost with the same year of provision %]]&gt;20%),1-FutureTrunkParks6[[#This Row],[Spare Capacity (%)]],1)</f>
        <v>1</v>
      </c>
      <c r="AH150" s="274">
        <f>IF(FutureTrunkParks6[[#This Row],[Terminal Value Analysis]]&lt;0,0,FutureTrunkParks6[[#This Row],[Terminal Value Analysis]])</f>
        <v>1</v>
      </c>
      <c r="AI150" s="198">
        <f t="shared" si="29"/>
        <v>104009</v>
      </c>
      <c r="AJ150" s="200">
        <f t="shared" si="30"/>
        <v>109912</v>
      </c>
      <c r="AK150" s="202">
        <f t="shared" si="31"/>
        <v>92520</v>
      </c>
      <c r="AL150" s="276">
        <f>ROUND(FutureTrunkParks6[[#This Row],[Net Present Value of Establishment Cost]]*FutureTrunkParks6[[#This Row],[Terminal Value Adjustment (%)]],0)</f>
        <v>92520</v>
      </c>
      <c r="AM150" s="271" t="str" cm="1">
        <f t="array" ref="AM150">_xlfn.IFS(FutureTrunkParks6[[#This Row],[Hierarchy/Name]]&lt;&gt;"Local","y",AM$12=FutureTrunkParks6[[#This Row],[Service Catchment]], "y", FutureTrunkParks6[[#This Row],[Hierarchy/Name]]="Local", "")</f>
        <v>y</v>
      </c>
      <c r="AN150" s="271" t="str" cm="1">
        <f t="array" ref="AN150">_xlfn.IFS(FutureTrunkParks6[[#This Row],[Hierarchy/Name]]&lt;&gt;"Local","y",AN$12=FutureTrunkParks6[[#This Row],[Service Catchment]], "y", FutureTrunkParks6[[#This Row],[Hierarchy/Name]]="Local", "")</f>
        <v/>
      </c>
      <c r="AO150" s="271" t="str" cm="1">
        <f t="array" ref="AO150">_xlfn.IFS(FutureTrunkParks6[[#This Row],[Hierarchy/Name]]&lt;&gt;"Local","y",AO$12=FutureTrunkParks6[[#This Row],[Service Catchment]], "y", FutureTrunkParks6[[#This Row],[Hierarchy/Name]]="Local", "")</f>
        <v/>
      </c>
      <c r="AP150" s="271" t="str" cm="1">
        <f t="array" ref="AP150">_xlfn.IFS(FutureTrunkParks6[[#This Row],[Hierarchy/Name]]&lt;&gt;"Local","y",AP$12=FutureTrunkParks6[[#This Row],[Service Catchment]], "y", FutureTrunkParks6[[#This Row],[Hierarchy/Name]]="Local", "")</f>
        <v/>
      </c>
      <c r="AQ150" s="64"/>
      <c r="AR150" s="93">
        <f>IF(FutureTrunkParks6[[#This Row],[Hierarchy/Name]]&lt;&gt;"Local",0.25,IF(AM150="y",1,""))</f>
        <v>1</v>
      </c>
      <c r="AS150" s="93" t="str">
        <f>IF(FutureTrunkParks6[[#This Row],[Hierarchy/Name]]&lt;&gt;"Local",0.25,IF(AN150="y",1,""))</f>
        <v/>
      </c>
      <c r="AT150" s="93" t="str">
        <f>IF(FutureTrunkParks6[[#This Row],[Hierarchy/Name]]&lt;&gt;"Local",0.25,IF(AO150="y",1,""))</f>
        <v/>
      </c>
      <c r="AU150" s="93" t="str">
        <f>IF(FutureTrunkParks6[[#This Row],[Hierarchy/Name]]&lt;&gt;"Local",0.25,IF(AP150="y",1,""))</f>
        <v/>
      </c>
      <c r="AV150" s="95">
        <f t="shared" si="32"/>
        <v>1</v>
      </c>
      <c r="AW150" s="64"/>
      <c r="AX150" s="268">
        <f t="shared" si="33"/>
        <v>92520</v>
      </c>
      <c r="AY150" s="264" t="str">
        <f t="shared" si="34"/>
        <v/>
      </c>
      <c r="AZ150" s="264" t="str">
        <f t="shared" si="35"/>
        <v/>
      </c>
      <c r="BA150" s="269" t="str">
        <f t="shared" si="36"/>
        <v/>
      </c>
      <c r="BB150" s="253">
        <f t="shared" si="37"/>
        <v>92520</v>
      </c>
    </row>
    <row r="151" spans="1:54">
      <c r="A151" s="50"/>
      <c r="B151" s="210" t="s">
        <v>5095</v>
      </c>
      <c r="C151" s="211" t="s">
        <v>5096</v>
      </c>
      <c r="D151" s="211" t="s">
        <v>111</v>
      </c>
      <c r="E151" s="211" t="s">
        <v>107</v>
      </c>
      <c r="F151" s="211" t="s">
        <v>5016</v>
      </c>
      <c r="G151" s="186" t="str" cm="1">
        <f t="array" ref="G151">_xlfn.IFS(MID(C151,5,1)="U",MID(C151,5,2),LEN(C151)&gt;10,MID(C151,5,3)&amp;"-"&amp;LEFT(D151,1),LEN(C151)&lt;=10,MID(C151,5,2)&amp;"-"&amp;LEFT(D151,1))</f>
        <v>A7-L</v>
      </c>
      <c r="H151" s="187">
        <f>IFERROR(INDEX(LGIP1b_Park_UnitRates[],MATCH(G151,LGIP1b_Park_UnitRates[LGIP Code],0),3),"")</f>
        <v>8000</v>
      </c>
      <c r="I151" s="295">
        <f>IFERROR(MIN(J151/H151,INDEX(LGIP1b_Park_UnitRates[],MATCH(FutureTrunkParks6[[#This Row],[LGIP Code (*)]], LGIP1b_Park_UnitRates[LGIP Code], 0),4)),1)</f>
        <v>0.375</v>
      </c>
      <c r="J151" s="215">
        <v>3000</v>
      </c>
      <c r="K151" s="85">
        <f t="shared" si="38"/>
        <v>10</v>
      </c>
      <c r="L151" s="216">
        <v>30000</v>
      </c>
      <c r="M151" s="221" t="str">
        <f>_xlfn.XLOOKUP(FutureTrunkParks6[[#This Row],[LGIP Code (*)]],LGIP1b_Parks_UnitRates_Summary[LGIP Code],LGIP1b_Parks_UnitRates_Summary[Stages],,0)</f>
        <v>A</v>
      </c>
      <c r="N151" s="221" t="str">
        <f>_xlfn.XLOOKUP(FutureTrunkParks6[[#This Row],[LGIP Code (*)]],LGIP1b_Parks_UnitRates_Summary[LGIP Code],LGIP1b_Parks_UnitRates_Summary[Costing Code],,0)</f>
        <v>A7-L-A</v>
      </c>
      <c r="O151" s="221">
        <f>_xlfn.XLOOKUP(FutureTrunkParks6[[#This Row],[Costing Code]],LGIP1b_Parks_UnitRates_Summary[Costing Code],LGIP1b_Parks_UnitRates_Summary[Scaled component],,0)</f>
        <v>71293.68015</v>
      </c>
      <c r="P151" s="221">
        <f>FutureTrunkParks6[[#This Row],[Unit Rate (Scale)]]*FutureTrunkParks6[[#This Row],[Scaling factor (*)]]</f>
        <v>26735.13005625</v>
      </c>
      <c r="Q151" s="221">
        <f>_xlfn.XLOOKUP(FutureTrunkParks6[[#This Row],[Costing Code]],LGIP1b_Parks_UnitRates_Summary[Costing Code],LGIP1b_Parks_UnitRates_Summary[Not scaled component],,0)</f>
        <v>30732.865240000006</v>
      </c>
      <c r="R151" s="223">
        <f>_xlfn.XLOOKUP(FutureTrunkParks6[[#This Row],[Costing Code]],LGIP1b_Parks_UnitRates_Summary[Costing Code],LGIP1b_Parks_UnitRates_Summary[Preliminary Scale],,0)</f>
        <v>0.23125000000000001</v>
      </c>
      <c r="S151" s="221">
        <f>((FutureTrunkParks6[[#This Row],[Costs with Scaling Factor Applied]]+FutureTrunkParks6[[#This Row],[Unit Rate (No Scale)]])*FutureTrunkParks6[[#This Row],[Preliminary Scale %]])</f>
        <v>13289.473912257816</v>
      </c>
      <c r="T151" s="221">
        <f>_xlfn.XLOOKUP(FutureTrunkParks6[[#This Row],[Costing Code]],LGIP1b_Parks_UnitRates_Summary[Costing Code],LGIP1b_Parks_UnitRates_Summary[Preliminary No Scale],,0)</f>
        <v>3750</v>
      </c>
      <c r="U15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74507</v>
      </c>
      <c r="V151" s="211">
        <v>2021</v>
      </c>
      <c r="W151" s="211">
        <v>1</v>
      </c>
      <c r="X151" s="221">
        <f>ROUND(FutureTrunkParks6[[#This Row],[Direct Construction Cost]]*23%,0)</f>
        <v>17137</v>
      </c>
      <c r="Y151" s="294">
        <f t="shared" si="26"/>
        <v>0.2</v>
      </c>
      <c r="Z151" s="194">
        <f>ROUND((FutureTrunkParks6[[#This Row],[Direct Construction Cost]]+FutureTrunkParks6[[#This Row],[Project Owners Cost (23% Direct Construction Cost)($)]])*FutureTrunkParks6[[#This Row],[Multiplier]]*FutureTrunkParks6[[#This Row],[Construction Contingency Rate %]],0)</f>
        <v>18329</v>
      </c>
      <c r="AA151" s="195">
        <f>ROUND(FutureTrunkParks6[[#This Row],[Direct Construction Cost]]+FutureTrunkParks6[[#This Row],[Project Owners Cost (23% Direct Construction Cost)($)]]+FutureTrunkParks6[[#This Row],[Construction Contingency Cost ($)]],0)</f>
        <v>109973</v>
      </c>
      <c r="AB151" s="219">
        <v>2034</v>
      </c>
      <c r="AC151" s="196">
        <f t="shared" si="27"/>
        <v>2.0111853187589457E-2</v>
      </c>
      <c r="AD151" s="196">
        <f t="shared" si="28"/>
        <v>1.8204777291069174E-2</v>
      </c>
      <c r="AE151" s="274">
        <f>VLOOKUP(FutureTrunkParks6[[#This Row],[Service Catchment]],'Catchment Demand - Parks'!$C$8:$M$11,11)</f>
        <v>0.23553359173481525</v>
      </c>
      <c r="AF15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1.001936216022379E-3</v>
      </c>
      <c r="AG151" s="274">
        <f>IF(AND(FutureTrunkParks6[[#This Row],[Spare Capacity (%)]]&gt;30%,FutureTrunkParks6[[#This Row],[Share of the total Cost with the same year of provision %]]&gt;20%),1-FutureTrunkParks6[[#This Row],[Spare Capacity (%)]],1)</f>
        <v>1</v>
      </c>
      <c r="AH151" s="274">
        <f>IF(FutureTrunkParks6[[#This Row],[Terminal Value Analysis]]&lt;0,0,FutureTrunkParks6[[#This Row],[Terminal Value Analysis]])</f>
        <v>1</v>
      </c>
      <c r="AI151" s="198">
        <f t="shared" si="29"/>
        <v>139973</v>
      </c>
      <c r="AJ151" s="200">
        <f t="shared" si="30"/>
        <v>177905</v>
      </c>
      <c r="AK151" s="202">
        <f t="shared" si="31"/>
        <v>84335</v>
      </c>
      <c r="AL151" s="276">
        <f>ROUND(FutureTrunkParks6[[#This Row],[Net Present Value of Establishment Cost]]*FutureTrunkParks6[[#This Row],[Terminal Value Adjustment (%)]],0)</f>
        <v>84335</v>
      </c>
      <c r="AM151" s="271" t="str" cm="1">
        <f t="array" ref="AM151">_xlfn.IFS(FutureTrunkParks6[[#This Row],[Hierarchy/Name]]&lt;&gt;"Local","y",AM$12=FutureTrunkParks6[[#This Row],[Service Catchment]], "y", FutureTrunkParks6[[#This Row],[Hierarchy/Name]]="Local", "")</f>
        <v>y</v>
      </c>
      <c r="AN151" s="271" t="str" cm="1">
        <f t="array" ref="AN151">_xlfn.IFS(FutureTrunkParks6[[#This Row],[Hierarchy/Name]]&lt;&gt;"Local","y",AN$12=FutureTrunkParks6[[#This Row],[Service Catchment]], "y", FutureTrunkParks6[[#This Row],[Hierarchy/Name]]="Local", "")</f>
        <v/>
      </c>
      <c r="AO151" s="271" t="str" cm="1">
        <f t="array" ref="AO151">_xlfn.IFS(FutureTrunkParks6[[#This Row],[Hierarchy/Name]]&lt;&gt;"Local","y",AO$12=FutureTrunkParks6[[#This Row],[Service Catchment]], "y", FutureTrunkParks6[[#This Row],[Hierarchy/Name]]="Local", "")</f>
        <v/>
      </c>
      <c r="AP151" s="271" t="str" cm="1">
        <f t="array" ref="AP151">_xlfn.IFS(FutureTrunkParks6[[#This Row],[Hierarchy/Name]]&lt;&gt;"Local","y",AP$12=FutureTrunkParks6[[#This Row],[Service Catchment]], "y", FutureTrunkParks6[[#This Row],[Hierarchy/Name]]="Local", "")</f>
        <v/>
      </c>
      <c r="AQ151" s="64"/>
      <c r="AR151" s="93">
        <f>IF(FutureTrunkParks6[[#This Row],[Hierarchy/Name]]&lt;&gt;"Local",0.25,IF(AM151="y",1,""))</f>
        <v>1</v>
      </c>
      <c r="AS151" s="93" t="str">
        <f>IF(FutureTrunkParks6[[#This Row],[Hierarchy/Name]]&lt;&gt;"Local",0.25,IF(AN151="y",1,""))</f>
        <v/>
      </c>
      <c r="AT151" s="93" t="str">
        <f>IF(FutureTrunkParks6[[#This Row],[Hierarchy/Name]]&lt;&gt;"Local",0.25,IF(AO151="y",1,""))</f>
        <v/>
      </c>
      <c r="AU151" s="93" t="str">
        <f>IF(FutureTrunkParks6[[#This Row],[Hierarchy/Name]]&lt;&gt;"Local",0.25,IF(AP151="y",1,""))</f>
        <v/>
      </c>
      <c r="AV151" s="95">
        <f t="shared" si="32"/>
        <v>1</v>
      </c>
      <c r="AW151" s="64"/>
      <c r="AX151" s="268">
        <f t="shared" si="33"/>
        <v>84335</v>
      </c>
      <c r="AY151" s="264" t="str">
        <f t="shared" si="34"/>
        <v/>
      </c>
      <c r="AZ151" s="264" t="str">
        <f t="shared" si="35"/>
        <v/>
      </c>
      <c r="BA151" s="269" t="str">
        <f t="shared" si="36"/>
        <v/>
      </c>
      <c r="BB151" s="253">
        <f t="shared" si="37"/>
        <v>84335</v>
      </c>
    </row>
    <row r="152" spans="1:54">
      <c r="A152" s="50"/>
      <c r="B152" s="210" t="s">
        <v>5093</v>
      </c>
      <c r="C152" s="211" t="s">
        <v>5097</v>
      </c>
      <c r="D152" s="211" t="s">
        <v>111</v>
      </c>
      <c r="E152" s="211" t="s">
        <v>107</v>
      </c>
      <c r="F152" s="211" t="s">
        <v>5098</v>
      </c>
      <c r="G152" s="186" t="str" cm="1">
        <f t="array" ref="G152">_xlfn.IFS(MID(C152,5,1)="U",MID(C152,5,2),LEN(C152)&gt;10,MID(C152,5,3)&amp;"-"&amp;LEFT(D152,1),LEN(C152)&lt;=10,MID(C152,5,2)&amp;"-"&amp;LEFT(D152,1))</f>
        <v>E7-L</v>
      </c>
      <c r="H152" s="187">
        <f>IFERROR(INDEX(LGIP1b_Park_UnitRates[],MATCH(G152,LGIP1b_Park_UnitRates[LGIP Code],0),3),"")</f>
        <v>8000</v>
      </c>
      <c r="I152" s="295">
        <f>IFERROR(MIN(J152/H152,INDEX(LGIP1b_Park_UnitRates[],MATCH(FutureTrunkParks6[[#This Row],[LGIP Code (*)]], LGIP1b_Park_UnitRates[LGIP Code], 0),4)),1)</f>
        <v>2.29</v>
      </c>
      <c r="J152" s="215">
        <v>27000</v>
      </c>
      <c r="K152" s="85">
        <f t="shared" si="38"/>
        <v>0</v>
      </c>
      <c r="L152" s="216">
        <v>0</v>
      </c>
      <c r="M152" s="221" t="str">
        <f>_xlfn.XLOOKUP(FutureTrunkParks6[[#This Row],[LGIP Code (*)]],LGIP1b_Parks_UnitRates_Summary[LGIP Code],LGIP1b_Parks_UnitRates_Summary[Stages],,0)</f>
        <v>B&amp;C</v>
      </c>
      <c r="N152" s="221" t="str">
        <f>_xlfn.XLOOKUP(FutureTrunkParks6[[#This Row],[LGIP Code (*)]],LGIP1b_Parks_UnitRates_Summary[LGIP Code],LGIP1b_Parks_UnitRates_Summary[Costing Code],,0)</f>
        <v>E7-L-B&amp;C</v>
      </c>
      <c r="O152" s="221">
        <f>_xlfn.XLOOKUP(FutureTrunkParks6[[#This Row],[Costing Code]],LGIP1b_Parks_UnitRates_Summary[Costing Code],LGIP1b_Parks_UnitRates_Summary[Scaled component],,0)</f>
        <v>334762.88001267228</v>
      </c>
      <c r="P152" s="221">
        <f>FutureTrunkParks6[[#This Row],[Unit Rate (Scale)]]*FutureTrunkParks6[[#This Row],[Scaling factor (*)]]</f>
        <v>766606.99522901955</v>
      </c>
      <c r="Q152" s="221">
        <f>_xlfn.XLOOKUP(FutureTrunkParks6[[#This Row],[Costing Code]],LGIP1b_Parks_UnitRates_Summary[Costing Code],LGIP1b_Parks_UnitRates_Summary[Not scaled component],,0)</f>
        <v>267190.31195999996</v>
      </c>
      <c r="R152" s="223">
        <f>_xlfn.XLOOKUP(FutureTrunkParks6[[#This Row],[Costing Code]],LGIP1b_Parks_UnitRates_Summary[Costing Code],LGIP1b_Parks_UnitRates_Summary[Preliminary Scale],,0)</f>
        <v>0.23125000000000001</v>
      </c>
      <c r="S152" s="221">
        <f>((FutureTrunkParks6[[#This Row],[Costs with Scaling Factor Applied]]+FutureTrunkParks6[[#This Row],[Unit Rate (No Scale)]])*FutureTrunkParks6[[#This Row],[Preliminary Scale %]])</f>
        <v>239065.62728746078</v>
      </c>
      <c r="T152" s="221">
        <f>_xlfn.XLOOKUP(FutureTrunkParks6[[#This Row],[Costing Code]],LGIP1b_Parks_UnitRates_Summary[Costing Code],LGIP1b_Parks_UnitRates_Summary[Preliminary No Scale],,0)</f>
        <v>3750</v>
      </c>
      <c r="U15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1276613</v>
      </c>
      <c r="V152" s="211">
        <v>2021</v>
      </c>
      <c r="W152" s="211">
        <v>1</v>
      </c>
      <c r="X152" s="221">
        <f>ROUND(FutureTrunkParks6[[#This Row],[Direct Construction Cost]]*23%,0)</f>
        <v>293621</v>
      </c>
      <c r="Y152" s="294">
        <f t="shared" si="26"/>
        <v>0.2</v>
      </c>
      <c r="Z152" s="194">
        <f>ROUND((FutureTrunkParks6[[#This Row],[Direct Construction Cost]]+FutureTrunkParks6[[#This Row],[Project Owners Cost (23% Direct Construction Cost)($)]])*FutureTrunkParks6[[#This Row],[Multiplier]]*FutureTrunkParks6[[#This Row],[Construction Contingency Rate %]],0)</f>
        <v>314047</v>
      </c>
      <c r="AA152" s="195">
        <f>ROUND(FutureTrunkParks6[[#This Row],[Direct Construction Cost]]+FutureTrunkParks6[[#This Row],[Project Owners Cost (23% Direct Construction Cost)($)]]+FutureTrunkParks6[[#This Row],[Construction Contingency Cost ($)]],0)</f>
        <v>1884281</v>
      </c>
      <c r="AB152" s="219">
        <v>2034</v>
      </c>
      <c r="AC152" s="196">
        <f t="shared" si="27"/>
        <v>2.0111853187589457E-2</v>
      </c>
      <c r="AD152" s="196">
        <f t="shared" si="28"/>
        <v>1.8204777291069174E-2</v>
      </c>
      <c r="AE152" s="274">
        <f>VLOOKUP(FutureTrunkParks6[[#This Row],[Service Catchment]],'Catchment Demand - Parks'!$C$8:$M$11,11)</f>
        <v>0.23553359173481525</v>
      </c>
      <c r="AF15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1.7167208088011279E-2</v>
      </c>
      <c r="AG152" s="274">
        <f>IF(AND(FutureTrunkParks6[[#This Row],[Spare Capacity (%)]]&gt;30%,FutureTrunkParks6[[#This Row],[Share of the total Cost with the same year of provision %]]&gt;20%),1-FutureTrunkParks6[[#This Row],[Spare Capacity (%)]],1)</f>
        <v>1</v>
      </c>
      <c r="AH152" s="274">
        <f>IF(FutureTrunkParks6[[#This Row],[Terminal Value Analysis]]&lt;0,0,FutureTrunkParks6[[#This Row],[Terminal Value Analysis]])</f>
        <v>1</v>
      </c>
      <c r="AI152" s="198">
        <f t="shared" si="29"/>
        <v>1884281</v>
      </c>
      <c r="AJ152" s="200">
        <f t="shared" si="30"/>
        <v>2382332</v>
      </c>
      <c r="AK152" s="202">
        <f t="shared" si="31"/>
        <v>1129332</v>
      </c>
      <c r="AL152" s="276">
        <f>ROUND(FutureTrunkParks6[[#This Row],[Net Present Value of Establishment Cost]]*FutureTrunkParks6[[#This Row],[Terminal Value Adjustment (%)]],0)</f>
        <v>1129332</v>
      </c>
      <c r="AM152" s="271" t="str" cm="1">
        <f t="array" ref="AM152">_xlfn.IFS(FutureTrunkParks6[[#This Row],[Hierarchy/Name]]&lt;&gt;"Local","y",AM$12=FutureTrunkParks6[[#This Row],[Service Catchment]], "y", FutureTrunkParks6[[#This Row],[Hierarchy/Name]]="Local", "")</f>
        <v>y</v>
      </c>
      <c r="AN152" s="271" t="str" cm="1">
        <f t="array" ref="AN152">_xlfn.IFS(FutureTrunkParks6[[#This Row],[Hierarchy/Name]]&lt;&gt;"Local","y",AN$12=FutureTrunkParks6[[#This Row],[Service Catchment]], "y", FutureTrunkParks6[[#This Row],[Hierarchy/Name]]="Local", "")</f>
        <v/>
      </c>
      <c r="AO152" s="271" t="str" cm="1">
        <f t="array" ref="AO152">_xlfn.IFS(FutureTrunkParks6[[#This Row],[Hierarchy/Name]]&lt;&gt;"Local","y",AO$12=FutureTrunkParks6[[#This Row],[Service Catchment]], "y", FutureTrunkParks6[[#This Row],[Hierarchy/Name]]="Local", "")</f>
        <v/>
      </c>
      <c r="AP152" s="271" t="str" cm="1">
        <f t="array" ref="AP152">_xlfn.IFS(FutureTrunkParks6[[#This Row],[Hierarchy/Name]]&lt;&gt;"Local","y",AP$12=FutureTrunkParks6[[#This Row],[Service Catchment]], "y", FutureTrunkParks6[[#This Row],[Hierarchy/Name]]="Local", "")</f>
        <v/>
      </c>
      <c r="AQ152" s="64"/>
      <c r="AR152" s="93">
        <f>IF(FutureTrunkParks6[[#This Row],[Hierarchy/Name]]&lt;&gt;"Local",0.25,IF(AM152="y",1,""))</f>
        <v>1</v>
      </c>
      <c r="AS152" s="93" t="str">
        <f>IF(FutureTrunkParks6[[#This Row],[Hierarchy/Name]]&lt;&gt;"Local",0.25,IF(AN152="y",1,""))</f>
        <v/>
      </c>
      <c r="AT152" s="93" t="str">
        <f>IF(FutureTrunkParks6[[#This Row],[Hierarchy/Name]]&lt;&gt;"Local",0.25,IF(AO152="y",1,""))</f>
        <v/>
      </c>
      <c r="AU152" s="93" t="str">
        <f>IF(FutureTrunkParks6[[#This Row],[Hierarchy/Name]]&lt;&gt;"Local",0.25,IF(AP152="y",1,""))</f>
        <v/>
      </c>
      <c r="AV152" s="95">
        <f t="shared" si="32"/>
        <v>1</v>
      </c>
      <c r="AW152" s="64"/>
      <c r="AX152" s="268">
        <f t="shared" si="33"/>
        <v>1129332</v>
      </c>
      <c r="AY152" s="264" t="str">
        <f t="shared" si="34"/>
        <v/>
      </c>
      <c r="AZ152" s="264" t="str">
        <f t="shared" si="35"/>
        <v/>
      </c>
      <c r="BA152" s="269" t="str">
        <f t="shared" si="36"/>
        <v/>
      </c>
      <c r="BB152" s="253">
        <f t="shared" si="37"/>
        <v>1129332</v>
      </c>
    </row>
    <row r="153" spans="1:54">
      <c r="A153" s="50"/>
      <c r="B153" s="210" t="s">
        <v>5099</v>
      </c>
      <c r="C153" s="211" t="s">
        <v>5100</v>
      </c>
      <c r="D153" s="211" t="s">
        <v>111</v>
      </c>
      <c r="E153" s="211" t="s">
        <v>114</v>
      </c>
      <c r="F153" s="211" t="s">
        <v>4853</v>
      </c>
      <c r="G153" s="186" t="str" cm="1">
        <f t="array" ref="G153">_xlfn.IFS(MID(C153,5,1)="U",MID(C153,5,2),LEN(C153)&gt;10,MID(C153,5,3)&amp;"-"&amp;LEFT(D153,1),LEN(C153)&lt;=10,MID(C153,5,2)&amp;"-"&amp;LEFT(D153,1))</f>
        <v>A1-L</v>
      </c>
      <c r="H153" s="187">
        <f>IFERROR(INDEX(LGIP1b_Park_UnitRates[],MATCH(G153,LGIP1b_Park_UnitRates[LGIP Code],0),3),"")</f>
        <v>8000</v>
      </c>
      <c r="I153" s="295">
        <f>IFERROR(MIN(J153/H153,INDEX(LGIP1b_Park_UnitRates[],MATCH(FutureTrunkParks6[[#This Row],[LGIP Code (*)]], LGIP1b_Park_UnitRates[LGIP Code], 0),4)),1)</f>
        <v>0.625</v>
      </c>
      <c r="J153" s="215">
        <v>5000</v>
      </c>
      <c r="K153" s="85">
        <f t="shared" si="38"/>
        <v>100</v>
      </c>
      <c r="L153" s="216">
        <v>500000</v>
      </c>
      <c r="M153" s="221" t="str">
        <f>_xlfn.XLOOKUP(FutureTrunkParks6[[#This Row],[LGIP Code (*)]],LGIP1b_Parks_UnitRates_Summary[LGIP Code],LGIP1b_Parks_UnitRates_Summary[Stages],,0)</f>
        <v>A&amp;B</v>
      </c>
      <c r="N153" s="221" t="str">
        <f>_xlfn.XLOOKUP(FutureTrunkParks6[[#This Row],[LGIP Code (*)]],LGIP1b_Parks_UnitRates_Summary[LGIP Code],LGIP1b_Parks_UnitRates_Summary[Costing Code],,0)</f>
        <v>A1-L-A&amp;B</v>
      </c>
      <c r="O153" s="221">
        <f>_xlfn.XLOOKUP(FutureTrunkParks6[[#This Row],[Costing Code]],LGIP1b_Parks_UnitRates_Summary[Costing Code],LGIP1b_Parks_UnitRates_Summary[Scaled component],,0)</f>
        <v>295709.98100599996</v>
      </c>
      <c r="P153" s="221">
        <f>FutureTrunkParks6[[#This Row],[Unit Rate (Scale)]]*FutureTrunkParks6[[#This Row],[Scaling factor (*)]]</f>
        <v>184818.73812874997</v>
      </c>
      <c r="Q153" s="221">
        <f>_xlfn.XLOOKUP(FutureTrunkParks6[[#This Row],[Costing Code]],LGIP1b_Parks_UnitRates_Summary[Costing Code],LGIP1b_Parks_UnitRates_Summary[Not scaled component],,0)</f>
        <v>417974.52457963559</v>
      </c>
      <c r="R153" s="223">
        <f>_xlfn.XLOOKUP(FutureTrunkParks6[[#This Row],[Costing Code]],LGIP1b_Parks_UnitRates_Summary[Costing Code],LGIP1b_Parks_UnitRates_Summary[Preliminary Scale],,0)</f>
        <v>0.23125000000000001</v>
      </c>
      <c r="S153" s="221">
        <f>((FutureTrunkParks6[[#This Row],[Costs with Scaling Factor Applied]]+FutureTrunkParks6[[#This Row],[Unit Rate (No Scale)]])*FutureTrunkParks6[[#This Row],[Preliminary Scale %]])</f>
        <v>139395.94200131416</v>
      </c>
      <c r="T153" s="221">
        <f>_xlfn.XLOOKUP(FutureTrunkParks6[[#This Row],[Costing Code]],LGIP1b_Parks_UnitRates_Summary[Costing Code],LGIP1b_Parks_UnitRates_Summary[Preliminary No Scale],,0)</f>
        <v>3750</v>
      </c>
      <c r="U15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153" s="211">
        <v>2021</v>
      </c>
      <c r="W153" s="211">
        <v>1</v>
      </c>
      <c r="X153" s="221">
        <f>ROUND(FutureTrunkParks6[[#This Row],[Direct Construction Cost]]*23%,0)</f>
        <v>171566</v>
      </c>
      <c r="Y153" s="294">
        <f t="shared" si="26"/>
        <v>0.15</v>
      </c>
      <c r="Z153" s="194">
        <f>ROUND((FutureTrunkParks6[[#This Row],[Direct Construction Cost]]+FutureTrunkParks6[[#This Row],[Project Owners Cost (23% Direct Construction Cost)($)]])*FutureTrunkParks6[[#This Row],[Multiplier]]*FutureTrunkParks6[[#This Row],[Construction Contingency Rate %]],0)</f>
        <v>137626</v>
      </c>
      <c r="AA153" s="195">
        <f>ROUND(FutureTrunkParks6[[#This Row],[Direct Construction Cost]]+FutureTrunkParks6[[#This Row],[Project Owners Cost (23% Direct Construction Cost)($)]]+FutureTrunkParks6[[#This Row],[Construction Contingency Cost ($)]],0)</f>
        <v>1055131</v>
      </c>
      <c r="AB153" s="219">
        <v>2029</v>
      </c>
      <c r="AC153" s="196">
        <f t="shared" si="27"/>
        <v>2.0111853187589457E-2</v>
      </c>
      <c r="AD153" s="196">
        <f t="shared" si="28"/>
        <v>1.8204777291069174E-2</v>
      </c>
      <c r="AE153" s="274">
        <f>VLOOKUP(FutureTrunkParks6[[#This Row],[Service Catchment]],'Catchment Demand - Parks'!$C$8:$M$11,11)</f>
        <v>0.15359038713546411</v>
      </c>
      <c r="AF15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1.0767830944449004E-2</v>
      </c>
      <c r="AG153" s="274">
        <f>IF(AND(FutureTrunkParks6[[#This Row],[Spare Capacity (%)]]&gt;30%,FutureTrunkParks6[[#This Row],[Share of the total Cost with the same year of provision %]]&gt;20%),1-FutureTrunkParks6[[#This Row],[Spare Capacity (%)]],1)</f>
        <v>1</v>
      </c>
      <c r="AH153" s="274">
        <f>IF(FutureTrunkParks6[[#This Row],[Terminal Value Analysis]]&lt;0,0,FutureTrunkParks6[[#This Row],[Terminal Value Analysis]])</f>
        <v>1</v>
      </c>
      <c r="AI153" s="198">
        <f t="shared" si="29"/>
        <v>1555131</v>
      </c>
      <c r="AJ153" s="200">
        <f t="shared" si="30"/>
        <v>1805298</v>
      </c>
      <c r="AK153" s="202">
        <f t="shared" si="31"/>
        <v>1140389</v>
      </c>
      <c r="AL153" s="276">
        <f>ROUND(FutureTrunkParks6[[#This Row],[Net Present Value of Establishment Cost]]*FutureTrunkParks6[[#This Row],[Terminal Value Adjustment (%)]],0)</f>
        <v>1140389</v>
      </c>
      <c r="AM153" s="271" t="str" cm="1">
        <f t="array" ref="AM153">_xlfn.IFS(FutureTrunkParks6[[#This Row],[Hierarchy/Name]]&lt;&gt;"Local","y",AM$12=FutureTrunkParks6[[#This Row],[Service Catchment]], "y", FutureTrunkParks6[[#This Row],[Hierarchy/Name]]="Local", "")</f>
        <v/>
      </c>
      <c r="AN153" s="271" t="str" cm="1">
        <f t="array" ref="AN153">_xlfn.IFS(FutureTrunkParks6[[#This Row],[Hierarchy/Name]]&lt;&gt;"Local","y",AN$12=FutureTrunkParks6[[#This Row],[Service Catchment]], "y", FutureTrunkParks6[[#This Row],[Hierarchy/Name]]="Local", "")</f>
        <v/>
      </c>
      <c r="AO153" s="271" t="str" cm="1">
        <f t="array" ref="AO153">_xlfn.IFS(FutureTrunkParks6[[#This Row],[Hierarchy/Name]]&lt;&gt;"Local","y",AO$12=FutureTrunkParks6[[#This Row],[Service Catchment]], "y", FutureTrunkParks6[[#This Row],[Hierarchy/Name]]="Local", "")</f>
        <v/>
      </c>
      <c r="AP153" s="271" t="str" cm="1">
        <f t="array" ref="AP153">_xlfn.IFS(FutureTrunkParks6[[#This Row],[Hierarchy/Name]]&lt;&gt;"Local","y",AP$12=FutureTrunkParks6[[#This Row],[Service Catchment]], "y", FutureTrunkParks6[[#This Row],[Hierarchy/Name]]="Local", "")</f>
        <v>y</v>
      </c>
      <c r="AQ153" s="64"/>
      <c r="AR153" s="93" t="str">
        <f>IF(FutureTrunkParks6[[#This Row],[Hierarchy/Name]]&lt;&gt;"Local",0.25,IF(AM153="y",1,""))</f>
        <v/>
      </c>
      <c r="AS153" s="93" t="str">
        <f>IF(FutureTrunkParks6[[#This Row],[Hierarchy/Name]]&lt;&gt;"Local",0.25,IF(AN153="y",1,""))</f>
        <v/>
      </c>
      <c r="AT153" s="93" t="str">
        <f>IF(FutureTrunkParks6[[#This Row],[Hierarchy/Name]]&lt;&gt;"Local",0.25,IF(AO153="y",1,""))</f>
        <v/>
      </c>
      <c r="AU153" s="93">
        <f>IF(FutureTrunkParks6[[#This Row],[Hierarchy/Name]]&lt;&gt;"Local",0.25,IF(AP153="y",1,""))</f>
        <v>1</v>
      </c>
      <c r="AV153" s="95">
        <f t="shared" si="32"/>
        <v>1</v>
      </c>
      <c r="AW153" s="64"/>
      <c r="AX153" s="268" t="str">
        <f t="shared" si="33"/>
        <v/>
      </c>
      <c r="AY153" s="264" t="str">
        <f t="shared" si="34"/>
        <v/>
      </c>
      <c r="AZ153" s="264" t="str">
        <f t="shared" si="35"/>
        <v/>
      </c>
      <c r="BA153" s="269">
        <f t="shared" si="36"/>
        <v>1140389</v>
      </c>
      <c r="BB153" s="253">
        <f t="shared" si="37"/>
        <v>1140389</v>
      </c>
    </row>
    <row r="154" spans="1:54">
      <c r="A154" s="50"/>
      <c r="B154" s="210" t="s">
        <v>5101</v>
      </c>
      <c r="C154" s="211" t="s">
        <v>5102</v>
      </c>
      <c r="D154" s="211" t="s">
        <v>106</v>
      </c>
      <c r="E154" s="211" t="s">
        <v>114</v>
      </c>
      <c r="F154" s="211" t="s">
        <v>4966</v>
      </c>
      <c r="G154" s="186" t="str" cm="1">
        <f t="array" ref="G154">_xlfn.IFS(MID(C154,5,1)="U",MID(C154,5,2),LEN(C154)&gt;10,MID(C154,5,3)&amp;"-"&amp;LEFT(D154,1),LEN(C154)&lt;=10,MID(C154,5,2)&amp;"-"&amp;LEFT(D154,1))</f>
        <v>E2-D</v>
      </c>
      <c r="H154" s="187">
        <f>IFERROR(INDEX(LGIP1b_Park_UnitRates[],MATCH(G154,LGIP1b_Park_UnitRates[LGIP Code],0),3),"")</f>
        <v>30000</v>
      </c>
      <c r="I154" s="295">
        <f>IFERROR(MIN(J154/H154,INDEX(LGIP1b_Park_UnitRates[],MATCH(FutureTrunkParks6[[#This Row],[LGIP Code (*)]], LGIP1b_Park_UnitRates[LGIP Code], 0),4)),1)</f>
        <v>1.4</v>
      </c>
      <c r="J154" s="215">
        <v>82000</v>
      </c>
      <c r="K154" s="85">
        <f t="shared" si="38"/>
        <v>0</v>
      </c>
      <c r="L154" s="216">
        <v>0</v>
      </c>
      <c r="M154" s="221" t="str">
        <f>_xlfn.XLOOKUP(FutureTrunkParks6[[#This Row],[LGIP Code (*)]],LGIP1b_Parks_UnitRates_Summary[LGIP Code],LGIP1b_Parks_UnitRates_Summary[Stages],,0)</f>
        <v>B&amp;C</v>
      </c>
      <c r="N154" s="221" t="str">
        <f>_xlfn.XLOOKUP(FutureTrunkParks6[[#This Row],[LGIP Code (*)]],LGIP1b_Parks_UnitRates_Summary[LGIP Code],LGIP1b_Parks_UnitRates_Summary[Costing Code],,0)</f>
        <v>E2-D-B&amp;C</v>
      </c>
      <c r="O154" s="221">
        <f>_xlfn.XLOOKUP(FutureTrunkParks6[[#This Row],[Costing Code]],LGIP1b_Parks_UnitRates_Summary[Costing Code],LGIP1b_Parks_UnitRates_Summary[Scaled component],,0)</f>
        <v>908750.50522903237</v>
      </c>
      <c r="P154" s="221">
        <f>FutureTrunkParks6[[#This Row],[Unit Rate (Scale)]]*FutureTrunkParks6[[#This Row],[Scaling factor (*)]]</f>
        <v>1272250.7073206452</v>
      </c>
      <c r="Q154" s="221">
        <f>_xlfn.XLOOKUP(FutureTrunkParks6[[#This Row],[Costing Code]],LGIP1b_Parks_UnitRates_Summary[Costing Code],LGIP1b_Parks_UnitRates_Summary[Not scaled component],,0)</f>
        <v>6900188.3885097774</v>
      </c>
      <c r="R154" s="223">
        <f>_xlfn.XLOOKUP(FutureTrunkParks6[[#This Row],[Costing Code]],LGIP1b_Parks_UnitRates_Summary[Costing Code],LGIP1b_Parks_UnitRates_Summary[Preliminary Scale],,0)</f>
        <v>0.23125000000000001</v>
      </c>
      <c r="S154" s="221">
        <f>((FutureTrunkParks6[[#This Row],[Costs with Scaling Factor Applied]]+FutureTrunkParks6[[#This Row],[Unit Rate (No Scale)]])*FutureTrunkParks6[[#This Row],[Preliminary Scale %]])</f>
        <v>1889876.5409107853</v>
      </c>
      <c r="T154" s="221">
        <f>_xlfn.XLOOKUP(FutureTrunkParks6[[#This Row],[Costing Code]],LGIP1b_Parks_UnitRates_Summary[Costing Code],LGIP1b_Parks_UnitRates_Summary[Preliminary No Scale],,0)</f>
        <v>7500</v>
      </c>
      <c r="U15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10069816</v>
      </c>
      <c r="V154" s="211">
        <v>2021</v>
      </c>
      <c r="W154" s="211">
        <v>1</v>
      </c>
      <c r="X154" s="221">
        <f>ROUND(FutureTrunkParks6[[#This Row],[Direct Construction Cost]]*23%,0)</f>
        <v>2316058</v>
      </c>
      <c r="Y154" s="294">
        <f t="shared" si="26"/>
        <v>0.15</v>
      </c>
      <c r="Z154" s="194">
        <f>ROUND((FutureTrunkParks6[[#This Row],[Direct Construction Cost]]+FutureTrunkParks6[[#This Row],[Project Owners Cost (23% Direct Construction Cost)($)]])*FutureTrunkParks6[[#This Row],[Multiplier]]*FutureTrunkParks6[[#This Row],[Construction Contingency Rate %]],0)</f>
        <v>1857881</v>
      </c>
      <c r="AA154" s="195">
        <f>ROUND(FutureTrunkParks6[[#This Row],[Direct Construction Cost]]+FutureTrunkParks6[[#This Row],[Project Owners Cost (23% Direct Construction Cost)($)]]+FutureTrunkParks6[[#This Row],[Construction Contingency Cost ($)]],0)</f>
        <v>14243755</v>
      </c>
      <c r="AB154" s="219">
        <v>2029</v>
      </c>
      <c r="AC154" s="196">
        <f t="shared" si="27"/>
        <v>2.0111853187589457E-2</v>
      </c>
      <c r="AD154" s="196">
        <f t="shared" si="28"/>
        <v>1.8204777291069174E-2</v>
      </c>
      <c r="AE154" s="274">
        <f>VLOOKUP(FutureTrunkParks6[[#This Row],[Service Catchment]],'Catchment Demand - Parks'!$C$8:$M$11,11)</f>
        <v>0.15359038713546411</v>
      </c>
      <c r="AF15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0.14536047737593741</v>
      </c>
      <c r="AG154" s="274">
        <f>IF(AND(FutureTrunkParks6[[#This Row],[Spare Capacity (%)]]&gt;30%,FutureTrunkParks6[[#This Row],[Share of the total Cost with the same year of provision %]]&gt;20%),1-FutureTrunkParks6[[#This Row],[Spare Capacity (%)]],1)</f>
        <v>1</v>
      </c>
      <c r="AH154" s="274">
        <f>IF(FutureTrunkParks6[[#This Row],[Terminal Value Analysis]]&lt;0,0,FutureTrunkParks6[[#This Row],[Terminal Value Analysis]])</f>
        <v>1</v>
      </c>
      <c r="AI154" s="198">
        <f t="shared" si="29"/>
        <v>14243755</v>
      </c>
      <c r="AJ154" s="200">
        <f t="shared" si="30"/>
        <v>16455290</v>
      </c>
      <c r="AK154" s="202">
        <f t="shared" si="31"/>
        <v>10394648</v>
      </c>
      <c r="AL154" s="276">
        <f>ROUND(FutureTrunkParks6[[#This Row],[Net Present Value of Establishment Cost]]*FutureTrunkParks6[[#This Row],[Terminal Value Adjustment (%)]],0)</f>
        <v>10394648</v>
      </c>
      <c r="AM154" s="271" t="str" cm="1">
        <f t="array" ref="AM154">_xlfn.IFS(FutureTrunkParks6[[#This Row],[Hierarchy/Name]]&lt;&gt;"Local","y",AM$12=FutureTrunkParks6[[#This Row],[Service Catchment]], "y", FutureTrunkParks6[[#This Row],[Hierarchy/Name]]="Local", "")</f>
        <v>y</v>
      </c>
      <c r="AN154" s="271" t="str" cm="1">
        <f t="array" ref="AN154">_xlfn.IFS(FutureTrunkParks6[[#This Row],[Hierarchy/Name]]&lt;&gt;"Local","y",AN$12=FutureTrunkParks6[[#This Row],[Service Catchment]], "y", FutureTrunkParks6[[#This Row],[Hierarchy/Name]]="Local", "")</f>
        <v>y</v>
      </c>
      <c r="AO154" s="271" t="str" cm="1">
        <f t="array" ref="AO154">_xlfn.IFS(FutureTrunkParks6[[#This Row],[Hierarchy/Name]]&lt;&gt;"Local","y",AO$12=FutureTrunkParks6[[#This Row],[Service Catchment]], "y", FutureTrunkParks6[[#This Row],[Hierarchy/Name]]="Local", "")</f>
        <v>y</v>
      </c>
      <c r="AP154" s="271" t="str" cm="1">
        <f t="array" ref="AP154">_xlfn.IFS(FutureTrunkParks6[[#This Row],[Hierarchy/Name]]&lt;&gt;"Local","y",AP$12=FutureTrunkParks6[[#This Row],[Service Catchment]], "y", FutureTrunkParks6[[#This Row],[Hierarchy/Name]]="Local", "")</f>
        <v>y</v>
      </c>
      <c r="AQ154" s="64"/>
      <c r="AR154" s="93">
        <f>IF(FutureTrunkParks6[[#This Row],[Hierarchy/Name]]&lt;&gt;"Local",0.25,IF(AM154="y",1,""))</f>
        <v>0.25</v>
      </c>
      <c r="AS154" s="93">
        <f>IF(FutureTrunkParks6[[#This Row],[Hierarchy/Name]]&lt;&gt;"Local",0.25,IF(AN154="y",1,""))</f>
        <v>0.25</v>
      </c>
      <c r="AT154" s="93">
        <f>IF(FutureTrunkParks6[[#This Row],[Hierarchy/Name]]&lt;&gt;"Local",0.25,IF(AO154="y",1,""))</f>
        <v>0.25</v>
      </c>
      <c r="AU154" s="93">
        <f>IF(FutureTrunkParks6[[#This Row],[Hierarchy/Name]]&lt;&gt;"Local",0.25,IF(AP154="y",1,""))</f>
        <v>0.25</v>
      </c>
      <c r="AV154" s="95">
        <f t="shared" si="32"/>
        <v>1</v>
      </c>
      <c r="AW154" s="64"/>
      <c r="AX154" s="268">
        <f t="shared" si="33"/>
        <v>2598662</v>
      </c>
      <c r="AY154" s="264">
        <f t="shared" si="34"/>
        <v>2598662</v>
      </c>
      <c r="AZ154" s="264">
        <f t="shared" si="35"/>
        <v>2598662</v>
      </c>
      <c r="BA154" s="269">
        <f t="shared" si="36"/>
        <v>2598662</v>
      </c>
      <c r="BB154" s="253">
        <f t="shared" si="37"/>
        <v>10394648</v>
      </c>
    </row>
    <row r="155" spans="1:54">
      <c r="A155" s="50"/>
      <c r="B155" s="210" t="s">
        <v>5099</v>
      </c>
      <c r="C155" s="211" t="s">
        <v>5103</v>
      </c>
      <c r="D155" s="211" t="s">
        <v>111</v>
      </c>
      <c r="E155" s="211" t="s">
        <v>114</v>
      </c>
      <c r="F155" s="211" t="s">
        <v>5104</v>
      </c>
      <c r="G155" s="186" t="str" cm="1">
        <f t="array" ref="G155">_xlfn.IFS(MID(C155,5,1)="U",MID(C155,5,2),LEN(C155)&gt;10,MID(C155,5,3)&amp;"-"&amp;LEFT(D155,1),LEN(C155)&lt;=10,MID(C155,5,2)&amp;"-"&amp;LEFT(D155,1))</f>
        <v>U3</v>
      </c>
      <c r="H155" s="187">
        <f>IFERROR(INDEX(LGIP1b_Park_UnitRates[],MATCH(G155,LGIP1b_Park_UnitRates[LGIP Code],0),3),"")</f>
        <v>0</v>
      </c>
      <c r="I155" s="295">
        <f>IFERROR(MIN(J155/H155,INDEX(LGIP1b_Park_UnitRates[],MATCH(FutureTrunkParks6[[#This Row],[LGIP Code (*)]], LGIP1b_Park_UnitRates[LGIP Code], 0),4)),1)</f>
        <v>1</v>
      </c>
      <c r="J155" s="215">
        <v>43400</v>
      </c>
      <c r="K155" s="85">
        <f t="shared" si="38"/>
        <v>0</v>
      </c>
      <c r="L155" s="216">
        <v>0</v>
      </c>
      <c r="M155" s="221" t="str">
        <f>_xlfn.XLOOKUP(FutureTrunkParks6[[#This Row],[LGIP Code (*)]],LGIP1b_Parks_UnitRates_Summary[LGIP Code],LGIP1b_Parks_UnitRates_Summary[Stages],,0)</f>
        <v>U</v>
      </c>
      <c r="N155" s="221" t="str">
        <f>_xlfn.XLOOKUP(FutureTrunkParks6[[#This Row],[LGIP Code (*)]],LGIP1b_Parks_UnitRates_Summary[LGIP Code],LGIP1b_Parks_UnitRates_Summary[Costing Code],,0)</f>
        <v>U3-U</v>
      </c>
      <c r="O155" s="221">
        <f>_xlfn.XLOOKUP(FutureTrunkParks6[[#This Row],[Costing Code]],LGIP1b_Parks_UnitRates_Summary[Costing Code],LGIP1b_Parks_UnitRates_Summary[Scaled component],,0)</f>
        <v>0</v>
      </c>
      <c r="P155" s="221">
        <f>FutureTrunkParks6[[#This Row],[Unit Rate (Scale)]]*FutureTrunkParks6[[#This Row],[Scaling factor (*)]]</f>
        <v>0</v>
      </c>
      <c r="Q155" s="221">
        <f>_xlfn.XLOOKUP(FutureTrunkParks6[[#This Row],[Costing Code]],LGIP1b_Parks_UnitRates_Summary[Costing Code],LGIP1b_Parks_UnitRates_Summary[Not scaled component],,0)</f>
        <v>0</v>
      </c>
      <c r="R155" s="223">
        <f>_xlfn.XLOOKUP(FutureTrunkParks6[[#This Row],[Costing Code]],LGIP1b_Parks_UnitRates_Summary[Costing Code],LGIP1b_Parks_UnitRates_Summary[Preliminary Scale],,0)</f>
        <v>0</v>
      </c>
      <c r="S155" s="221">
        <f>((FutureTrunkParks6[[#This Row],[Costs with Scaling Factor Applied]]+FutureTrunkParks6[[#This Row],[Unit Rate (No Scale)]])*FutureTrunkParks6[[#This Row],[Preliminary Scale %]])</f>
        <v>0</v>
      </c>
      <c r="T155" s="221">
        <f>_xlfn.XLOOKUP(FutureTrunkParks6[[#This Row],[Costing Code]],LGIP1b_Parks_UnitRates_Summary[Costing Code],LGIP1b_Parks_UnitRates_Summary[Preliminary No Scale],,0)</f>
        <v>0</v>
      </c>
      <c r="U15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55" s="211">
        <v>2021</v>
      </c>
      <c r="W155" s="211">
        <v>1</v>
      </c>
      <c r="X155" s="221">
        <f>ROUND(FutureTrunkParks6[[#This Row],[Direct Construction Cost]]*23%,0)</f>
        <v>230000</v>
      </c>
      <c r="Y155" s="294">
        <f t="shared" si="26"/>
        <v>0.2</v>
      </c>
      <c r="Z155" s="194">
        <f>ROUND((FutureTrunkParks6[[#This Row],[Direct Construction Cost]]+FutureTrunkParks6[[#This Row],[Project Owners Cost (23% Direct Construction Cost)($)]])*FutureTrunkParks6[[#This Row],[Multiplier]]*FutureTrunkParks6[[#This Row],[Construction Contingency Rate %]],0)</f>
        <v>246000</v>
      </c>
      <c r="AA155" s="195">
        <f>ROUND(FutureTrunkParks6[[#This Row],[Direct Construction Cost]]+FutureTrunkParks6[[#This Row],[Project Owners Cost (23% Direct Construction Cost)($)]]+FutureTrunkParks6[[#This Row],[Construction Contingency Cost ($)]],0)</f>
        <v>1476000</v>
      </c>
      <c r="AB155" s="219">
        <v>2034</v>
      </c>
      <c r="AC155" s="196">
        <f t="shared" si="27"/>
        <v>2.0111853187589457E-2</v>
      </c>
      <c r="AD155" s="196">
        <f t="shared" si="28"/>
        <v>1.8204777291069174E-2</v>
      </c>
      <c r="AE155" s="274">
        <f>VLOOKUP(FutureTrunkParks6[[#This Row],[Service Catchment]],'Catchment Demand - Parks'!$C$8:$M$11,11)</f>
        <v>0.15359038713546411</v>
      </c>
      <c r="AF15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155" s="274">
        <f>IF(AND(FutureTrunkParks6[[#This Row],[Spare Capacity (%)]]&gt;30%,FutureTrunkParks6[[#This Row],[Share of the total Cost with the same year of provision %]]&gt;20%),1-FutureTrunkParks6[[#This Row],[Spare Capacity (%)]],1)</f>
        <v>1</v>
      </c>
      <c r="AH155" s="274">
        <f>IF(FutureTrunkParks6[[#This Row],[Terminal Value Analysis]]&lt;0,0,FutureTrunkParks6[[#This Row],[Terminal Value Analysis]])</f>
        <v>1</v>
      </c>
      <c r="AI155" s="198">
        <f t="shared" si="29"/>
        <v>1476000</v>
      </c>
      <c r="AJ155" s="200">
        <f t="shared" si="30"/>
        <v>1866135</v>
      </c>
      <c r="AK155" s="202">
        <f t="shared" si="31"/>
        <v>884632</v>
      </c>
      <c r="AL155" s="276">
        <f>ROUND(FutureTrunkParks6[[#This Row],[Net Present Value of Establishment Cost]]*FutureTrunkParks6[[#This Row],[Terminal Value Adjustment (%)]],0)</f>
        <v>884632</v>
      </c>
      <c r="AM155" s="271" t="str" cm="1">
        <f t="array" ref="AM155">_xlfn.IFS(FutureTrunkParks6[[#This Row],[Hierarchy/Name]]&lt;&gt;"Local","y",AM$12=FutureTrunkParks6[[#This Row],[Service Catchment]], "y", FutureTrunkParks6[[#This Row],[Hierarchy/Name]]="Local", "")</f>
        <v/>
      </c>
      <c r="AN155" s="271" t="str" cm="1">
        <f t="array" ref="AN155">_xlfn.IFS(FutureTrunkParks6[[#This Row],[Hierarchy/Name]]&lt;&gt;"Local","y",AN$12=FutureTrunkParks6[[#This Row],[Service Catchment]], "y", FutureTrunkParks6[[#This Row],[Hierarchy/Name]]="Local", "")</f>
        <v/>
      </c>
      <c r="AO155" s="271" t="str" cm="1">
        <f t="array" ref="AO155">_xlfn.IFS(FutureTrunkParks6[[#This Row],[Hierarchy/Name]]&lt;&gt;"Local","y",AO$12=FutureTrunkParks6[[#This Row],[Service Catchment]], "y", FutureTrunkParks6[[#This Row],[Hierarchy/Name]]="Local", "")</f>
        <v/>
      </c>
      <c r="AP155" s="271" t="str" cm="1">
        <f t="array" ref="AP155">_xlfn.IFS(FutureTrunkParks6[[#This Row],[Hierarchy/Name]]&lt;&gt;"Local","y",AP$12=FutureTrunkParks6[[#This Row],[Service Catchment]], "y", FutureTrunkParks6[[#This Row],[Hierarchy/Name]]="Local", "")</f>
        <v>y</v>
      </c>
      <c r="AQ155" s="64"/>
      <c r="AR155" s="93" t="str">
        <f>IF(FutureTrunkParks6[[#This Row],[Hierarchy/Name]]&lt;&gt;"Local",0.25,IF(AM155="y",1,""))</f>
        <v/>
      </c>
      <c r="AS155" s="93" t="str">
        <f>IF(FutureTrunkParks6[[#This Row],[Hierarchy/Name]]&lt;&gt;"Local",0.25,IF(AN155="y",1,""))</f>
        <v/>
      </c>
      <c r="AT155" s="93" t="str">
        <f>IF(FutureTrunkParks6[[#This Row],[Hierarchy/Name]]&lt;&gt;"Local",0.25,IF(AO155="y",1,""))</f>
        <v/>
      </c>
      <c r="AU155" s="93">
        <f>IF(FutureTrunkParks6[[#This Row],[Hierarchy/Name]]&lt;&gt;"Local",0.25,IF(AP155="y",1,""))</f>
        <v>1</v>
      </c>
      <c r="AV155" s="95">
        <f t="shared" si="32"/>
        <v>1</v>
      </c>
      <c r="AW155" s="64"/>
      <c r="AX155" s="268" t="str">
        <f t="shared" si="33"/>
        <v/>
      </c>
      <c r="AY155" s="264" t="str">
        <f t="shared" si="34"/>
        <v/>
      </c>
      <c r="AZ155" s="264" t="str">
        <f t="shared" si="35"/>
        <v/>
      </c>
      <c r="BA155" s="269">
        <f t="shared" si="36"/>
        <v>884632</v>
      </c>
      <c r="BB155" s="253">
        <f t="shared" si="37"/>
        <v>884632</v>
      </c>
    </row>
    <row r="156" spans="1:54">
      <c r="A156" s="50"/>
      <c r="B156" s="210" t="s">
        <v>5105</v>
      </c>
      <c r="C156" s="211" t="s">
        <v>5106</v>
      </c>
      <c r="D156" s="211" t="s">
        <v>106</v>
      </c>
      <c r="E156" s="211" t="s">
        <v>107</v>
      </c>
      <c r="F156" s="211" t="s">
        <v>4862</v>
      </c>
      <c r="G156" s="186" t="str" cm="1">
        <f t="array" ref="G156">_xlfn.IFS(MID(C156,5,1)="U",MID(C156,5,2),LEN(C156)&gt;10,MID(C156,5,3)&amp;"-"&amp;LEFT(D156,1),LEN(C156)&lt;=10,MID(C156,5,2)&amp;"-"&amp;LEFT(D156,1))</f>
        <v>U1</v>
      </c>
      <c r="H156" s="187">
        <f>IFERROR(INDEX(LGIP1b_Park_UnitRates[],MATCH(G156,LGIP1b_Park_UnitRates[LGIP Code],0),3),"")</f>
        <v>0</v>
      </c>
      <c r="I156" s="295">
        <f>IFERROR(MIN(J156/H156,INDEX(LGIP1b_Park_UnitRates[],MATCH(FutureTrunkParks6[[#This Row],[LGIP Code (*)]], LGIP1b_Park_UnitRates[LGIP Code], 0),4)),1)</f>
        <v>1</v>
      </c>
      <c r="J156" s="215">
        <v>89900</v>
      </c>
      <c r="K156" s="85">
        <f t="shared" si="38"/>
        <v>0</v>
      </c>
      <c r="L156" s="216">
        <v>0</v>
      </c>
      <c r="M156" s="221" t="str">
        <f>_xlfn.XLOOKUP(FutureTrunkParks6[[#This Row],[LGIP Code (*)]],LGIP1b_Parks_UnitRates_Summary[LGIP Code],LGIP1b_Parks_UnitRates_Summary[Stages],,0)</f>
        <v>U</v>
      </c>
      <c r="N156" s="221" t="str">
        <f>_xlfn.XLOOKUP(FutureTrunkParks6[[#This Row],[LGIP Code (*)]],LGIP1b_Parks_UnitRates_Summary[LGIP Code],LGIP1b_Parks_UnitRates_Summary[Costing Code],,0)</f>
        <v>U1-U</v>
      </c>
      <c r="O156" s="221">
        <f>_xlfn.XLOOKUP(FutureTrunkParks6[[#This Row],[Costing Code]],LGIP1b_Parks_UnitRates_Summary[Costing Code],LGIP1b_Parks_UnitRates_Summary[Scaled component],,0)</f>
        <v>0</v>
      </c>
      <c r="P156" s="221">
        <f>FutureTrunkParks6[[#This Row],[Unit Rate (Scale)]]*FutureTrunkParks6[[#This Row],[Scaling factor (*)]]</f>
        <v>0</v>
      </c>
      <c r="Q156" s="221">
        <f>_xlfn.XLOOKUP(FutureTrunkParks6[[#This Row],[Costing Code]],LGIP1b_Parks_UnitRates_Summary[Costing Code],LGIP1b_Parks_UnitRates_Summary[Not scaled component],,0)</f>
        <v>0</v>
      </c>
      <c r="R156" s="223">
        <f>_xlfn.XLOOKUP(FutureTrunkParks6[[#This Row],[Costing Code]],LGIP1b_Parks_UnitRates_Summary[Costing Code],LGIP1b_Parks_UnitRates_Summary[Preliminary Scale],,0)</f>
        <v>0</v>
      </c>
      <c r="S156" s="221">
        <f>((FutureTrunkParks6[[#This Row],[Costs with Scaling Factor Applied]]+FutureTrunkParks6[[#This Row],[Unit Rate (No Scale)]])*FutureTrunkParks6[[#This Row],[Preliminary Scale %]])</f>
        <v>0</v>
      </c>
      <c r="T156" s="221">
        <f>_xlfn.XLOOKUP(FutureTrunkParks6[[#This Row],[Costing Code]],LGIP1b_Parks_UnitRates_Summary[Costing Code],LGIP1b_Parks_UnitRates_Summary[Preliminary No Scale],,0)</f>
        <v>0</v>
      </c>
      <c r="U15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56" s="211">
        <v>2021</v>
      </c>
      <c r="W156" s="211">
        <v>1</v>
      </c>
      <c r="X156" s="221">
        <f>ROUND(FutureTrunkParks6[[#This Row],[Direct Construction Cost]]*23%,0)</f>
        <v>460000</v>
      </c>
      <c r="Y156" s="294">
        <f t="shared" si="26"/>
        <v>7.4999999999999997E-2</v>
      </c>
      <c r="Z156" s="194">
        <f>ROUND((FutureTrunkParks6[[#This Row],[Direct Construction Cost]]+FutureTrunkParks6[[#This Row],[Project Owners Cost (23% Direct Construction Cost)($)]])*FutureTrunkParks6[[#This Row],[Multiplier]]*FutureTrunkParks6[[#This Row],[Construction Contingency Rate %]],0)</f>
        <v>184500</v>
      </c>
      <c r="AA156" s="195">
        <f>ROUND(FutureTrunkParks6[[#This Row],[Direct Construction Cost]]+FutureTrunkParks6[[#This Row],[Project Owners Cost (23% Direct Construction Cost)($)]]+FutureTrunkParks6[[#This Row],[Construction Contingency Cost ($)]],0)</f>
        <v>2644500</v>
      </c>
      <c r="AB156" s="219">
        <v>2024</v>
      </c>
      <c r="AC156" s="196">
        <f t="shared" si="27"/>
        <v>2.0111853187589457E-2</v>
      </c>
      <c r="AD156" s="196">
        <f t="shared" si="28"/>
        <v>1.8204777291069174E-2</v>
      </c>
      <c r="AE156" s="274">
        <f>VLOOKUP(FutureTrunkParks6[[#This Row],[Service Catchment]],'Catchment Demand - Parks'!$C$8:$M$11,11)</f>
        <v>0.23553359173481525</v>
      </c>
      <c r="AF15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56" s="274">
        <f>IF(AND(FutureTrunkParks6[[#This Row],[Spare Capacity (%)]]&gt;30%,FutureTrunkParks6[[#This Row],[Share of the total Cost with the same year of provision %]]&gt;20%),1-FutureTrunkParks6[[#This Row],[Spare Capacity (%)]],1)</f>
        <v>1</v>
      </c>
      <c r="AH156" s="274">
        <f>IF(FutureTrunkParks6[[#This Row],[Terminal Value Analysis]]&lt;0,0,FutureTrunkParks6[[#This Row],[Terminal Value Analysis]])</f>
        <v>1</v>
      </c>
      <c r="AI156" s="198">
        <f t="shared" si="29"/>
        <v>2644500</v>
      </c>
      <c r="AJ156" s="200">
        <f t="shared" si="30"/>
        <v>2791573</v>
      </c>
      <c r="AK156" s="202">
        <f t="shared" si="31"/>
        <v>2349839</v>
      </c>
      <c r="AL156" s="276">
        <f>ROUND(FutureTrunkParks6[[#This Row],[Net Present Value of Establishment Cost]]*FutureTrunkParks6[[#This Row],[Terminal Value Adjustment (%)]],0)</f>
        <v>2349839</v>
      </c>
      <c r="AM156" s="271" t="str" cm="1">
        <f t="array" ref="AM156">_xlfn.IFS(FutureTrunkParks6[[#This Row],[Hierarchy/Name]]&lt;&gt;"Local","y",AM$12=FutureTrunkParks6[[#This Row],[Service Catchment]], "y", FutureTrunkParks6[[#This Row],[Hierarchy/Name]]="Local", "")</f>
        <v>y</v>
      </c>
      <c r="AN156" s="271" t="str" cm="1">
        <f t="array" ref="AN156">_xlfn.IFS(FutureTrunkParks6[[#This Row],[Hierarchy/Name]]&lt;&gt;"Local","y",AN$12=FutureTrunkParks6[[#This Row],[Service Catchment]], "y", FutureTrunkParks6[[#This Row],[Hierarchy/Name]]="Local", "")</f>
        <v>y</v>
      </c>
      <c r="AO156" s="271" t="str" cm="1">
        <f t="array" ref="AO156">_xlfn.IFS(FutureTrunkParks6[[#This Row],[Hierarchy/Name]]&lt;&gt;"Local","y",AO$12=FutureTrunkParks6[[#This Row],[Service Catchment]], "y", FutureTrunkParks6[[#This Row],[Hierarchy/Name]]="Local", "")</f>
        <v>y</v>
      </c>
      <c r="AP156" s="271" t="str" cm="1">
        <f t="array" ref="AP156">_xlfn.IFS(FutureTrunkParks6[[#This Row],[Hierarchy/Name]]&lt;&gt;"Local","y",AP$12=FutureTrunkParks6[[#This Row],[Service Catchment]], "y", FutureTrunkParks6[[#This Row],[Hierarchy/Name]]="Local", "")</f>
        <v>y</v>
      </c>
      <c r="AQ156" s="64"/>
      <c r="AR156" s="93">
        <f>IF(FutureTrunkParks6[[#This Row],[Hierarchy/Name]]&lt;&gt;"Local",0.25,IF(AM156="y",1,""))</f>
        <v>0.25</v>
      </c>
      <c r="AS156" s="93">
        <f>IF(FutureTrunkParks6[[#This Row],[Hierarchy/Name]]&lt;&gt;"Local",0.25,IF(AN156="y",1,""))</f>
        <v>0.25</v>
      </c>
      <c r="AT156" s="93">
        <f>IF(FutureTrunkParks6[[#This Row],[Hierarchy/Name]]&lt;&gt;"Local",0.25,IF(AO156="y",1,""))</f>
        <v>0.25</v>
      </c>
      <c r="AU156" s="93">
        <f>IF(FutureTrunkParks6[[#This Row],[Hierarchy/Name]]&lt;&gt;"Local",0.25,IF(AP156="y",1,""))</f>
        <v>0.25</v>
      </c>
      <c r="AV156" s="95">
        <f t="shared" si="32"/>
        <v>1</v>
      </c>
      <c r="AW156" s="64"/>
      <c r="AX156" s="268">
        <f t="shared" si="33"/>
        <v>587459.75</v>
      </c>
      <c r="AY156" s="264">
        <f t="shared" si="34"/>
        <v>587459.75</v>
      </c>
      <c r="AZ156" s="264">
        <f t="shared" si="35"/>
        <v>587459.75</v>
      </c>
      <c r="BA156" s="269">
        <f t="shared" si="36"/>
        <v>587459.75</v>
      </c>
      <c r="BB156" s="253">
        <f t="shared" si="37"/>
        <v>2349839</v>
      </c>
    </row>
    <row r="157" spans="1:54">
      <c r="A157" s="50"/>
      <c r="B157" s="210" t="s">
        <v>4935</v>
      </c>
      <c r="C157" s="211" t="s">
        <v>5107</v>
      </c>
      <c r="D157" s="211" t="s">
        <v>106</v>
      </c>
      <c r="E157" s="211" t="s">
        <v>107</v>
      </c>
      <c r="F157" s="211" t="s">
        <v>4862</v>
      </c>
      <c r="G157" s="186" t="str" cm="1">
        <f t="array" ref="G157">_xlfn.IFS(MID(C157,5,1)="U",MID(C157,5,2),LEN(C157)&gt;10,MID(C157,5,3)&amp;"-"&amp;LEFT(D157,1),LEN(C157)&lt;=10,MID(C157,5,2)&amp;"-"&amp;LEFT(D157,1))</f>
        <v>U1</v>
      </c>
      <c r="H157" s="187">
        <f>IFERROR(INDEX(LGIP1b_Park_UnitRates[],MATCH(G157,LGIP1b_Park_UnitRates[LGIP Code],0),3),"")</f>
        <v>0</v>
      </c>
      <c r="I157" s="295">
        <f>IFERROR(MIN(J157/H157,INDEX(LGIP1b_Park_UnitRates[],MATCH(FutureTrunkParks6[[#This Row],[LGIP Code (*)]], LGIP1b_Park_UnitRates[LGIP Code], 0),4)),1)</f>
        <v>1</v>
      </c>
      <c r="J157" s="215">
        <v>100300</v>
      </c>
      <c r="K157" s="85">
        <f t="shared" si="38"/>
        <v>0</v>
      </c>
      <c r="L157" s="216">
        <v>0</v>
      </c>
      <c r="M157" s="221" t="str">
        <f>_xlfn.XLOOKUP(FutureTrunkParks6[[#This Row],[LGIP Code (*)]],LGIP1b_Parks_UnitRates_Summary[LGIP Code],LGIP1b_Parks_UnitRates_Summary[Stages],,0)</f>
        <v>U</v>
      </c>
      <c r="N157" s="221" t="str">
        <f>_xlfn.XLOOKUP(FutureTrunkParks6[[#This Row],[LGIP Code (*)]],LGIP1b_Parks_UnitRates_Summary[LGIP Code],LGIP1b_Parks_UnitRates_Summary[Costing Code],,0)</f>
        <v>U1-U</v>
      </c>
      <c r="O157" s="221">
        <f>_xlfn.XLOOKUP(FutureTrunkParks6[[#This Row],[Costing Code]],LGIP1b_Parks_UnitRates_Summary[Costing Code],LGIP1b_Parks_UnitRates_Summary[Scaled component],,0)</f>
        <v>0</v>
      </c>
      <c r="P157" s="221">
        <f>FutureTrunkParks6[[#This Row],[Unit Rate (Scale)]]*FutureTrunkParks6[[#This Row],[Scaling factor (*)]]</f>
        <v>0</v>
      </c>
      <c r="Q157" s="221">
        <f>_xlfn.XLOOKUP(FutureTrunkParks6[[#This Row],[Costing Code]],LGIP1b_Parks_UnitRates_Summary[Costing Code],LGIP1b_Parks_UnitRates_Summary[Not scaled component],,0)</f>
        <v>0</v>
      </c>
      <c r="R157" s="223">
        <f>_xlfn.XLOOKUP(FutureTrunkParks6[[#This Row],[Costing Code]],LGIP1b_Parks_UnitRates_Summary[Costing Code],LGIP1b_Parks_UnitRates_Summary[Preliminary Scale],,0)</f>
        <v>0</v>
      </c>
      <c r="S157" s="221">
        <f>((FutureTrunkParks6[[#This Row],[Costs with Scaling Factor Applied]]+FutureTrunkParks6[[#This Row],[Unit Rate (No Scale)]])*FutureTrunkParks6[[#This Row],[Preliminary Scale %]])</f>
        <v>0</v>
      </c>
      <c r="T157" s="221">
        <f>_xlfn.XLOOKUP(FutureTrunkParks6[[#This Row],[Costing Code]],LGIP1b_Parks_UnitRates_Summary[Costing Code],LGIP1b_Parks_UnitRates_Summary[Preliminary No Scale],,0)</f>
        <v>0</v>
      </c>
      <c r="U15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57" s="211">
        <v>2021</v>
      </c>
      <c r="W157" s="211">
        <v>1</v>
      </c>
      <c r="X157" s="221">
        <f>ROUND(FutureTrunkParks6[[#This Row],[Direct Construction Cost]]*23%,0)</f>
        <v>460000</v>
      </c>
      <c r="Y157" s="294">
        <f t="shared" si="26"/>
        <v>0.15</v>
      </c>
      <c r="Z157" s="194">
        <f>ROUND((FutureTrunkParks6[[#This Row],[Direct Construction Cost]]+FutureTrunkParks6[[#This Row],[Project Owners Cost (23% Direct Construction Cost)($)]])*FutureTrunkParks6[[#This Row],[Multiplier]]*FutureTrunkParks6[[#This Row],[Construction Contingency Rate %]],0)</f>
        <v>369000</v>
      </c>
      <c r="AA157" s="195">
        <f>ROUND(FutureTrunkParks6[[#This Row],[Direct Construction Cost]]+FutureTrunkParks6[[#This Row],[Project Owners Cost (23% Direct Construction Cost)($)]]+FutureTrunkParks6[[#This Row],[Construction Contingency Cost ($)]],0)</f>
        <v>2829000</v>
      </c>
      <c r="AB157" s="219">
        <v>2029</v>
      </c>
      <c r="AC157" s="196">
        <f t="shared" si="27"/>
        <v>2.0111853187589457E-2</v>
      </c>
      <c r="AD157" s="196">
        <f t="shared" si="28"/>
        <v>1.8204777291069174E-2</v>
      </c>
      <c r="AE157" s="274">
        <f>VLOOKUP(FutureTrunkParks6[[#This Row],[Service Catchment]],'Catchment Demand - Parks'!$C$8:$M$11,11)</f>
        <v>0.23553359173481525</v>
      </c>
      <c r="AF15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2.9269644765940357E-2</v>
      </c>
      <c r="AG157" s="274">
        <f>IF(AND(FutureTrunkParks6[[#This Row],[Spare Capacity (%)]]&gt;30%,FutureTrunkParks6[[#This Row],[Share of the total Cost with the same year of provision %]]&gt;20%),1-FutureTrunkParks6[[#This Row],[Spare Capacity (%)]],1)</f>
        <v>1</v>
      </c>
      <c r="AH157" s="274">
        <f>IF(FutureTrunkParks6[[#This Row],[Terminal Value Analysis]]&lt;0,0,FutureTrunkParks6[[#This Row],[Terminal Value Analysis]])</f>
        <v>1</v>
      </c>
      <c r="AI157" s="198">
        <f t="shared" si="29"/>
        <v>2829000</v>
      </c>
      <c r="AJ157" s="200">
        <f t="shared" si="30"/>
        <v>3268240</v>
      </c>
      <c r="AK157" s="202">
        <f t="shared" si="31"/>
        <v>2064516</v>
      </c>
      <c r="AL157" s="276">
        <f>ROUND(FutureTrunkParks6[[#This Row],[Net Present Value of Establishment Cost]]*FutureTrunkParks6[[#This Row],[Terminal Value Adjustment (%)]],0)</f>
        <v>2064516</v>
      </c>
      <c r="AM157" s="271" t="str" cm="1">
        <f t="array" ref="AM157">_xlfn.IFS(FutureTrunkParks6[[#This Row],[Hierarchy/Name]]&lt;&gt;"Local","y",AM$12=FutureTrunkParks6[[#This Row],[Service Catchment]], "y", FutureTrunkParks6[[#This Row],[Hierarchy/Name]]="Local", "")</f>
        <v>y</v>
      </c>
      <c r="AN157" s="271" t="str" cm="1">
        <f t="array" ref="AN157">_xlfn.IFS(FutureTrunkParks6[[#This Row],[Hierarchy/Name]]&lt;&gt;"Local","y",AN$12=FutureTrunkParks6[[#This Row],[Service Catchment]], "y", FutureTrunkParks6[[#This Row],[Hierarchy/Name]]="Local", "")</f>
        <v>y</v>
      </c>
      <c r="AO157" s="271" t="str" cm="1">
        <f t="array" ref="AO157">_xlfn.IFS(FutureTrunkParks6[[#This Row],[Hierarchy/Name]]&lt;&gt;"Local","y",AO$12=FutureTrunkParks6[[#This Row],[Service Catchment]], "y", FutureTrunkParks6[[#This Row],[Hierarchy/Name]]="Local", "")</f>
        <v>y</v>
      </c>
      <c r="AP157" s="271" t="str" cm="1">
        <f t="array" ref="AP157">_xlfn.IFS(FutureTrunkParks6[[#This Row],[Hierarchy/Name]]&lt;&gt;"Local","y",AP$12=FutureTrunkParks6[[#This Row],[Service Catchment]], "y", FutureTrunkParks6[[#This Row],[Hierarchy/Name]]="Local", "")</f>
        <v>y</v>
      </c>
      <c r="AQ157" s="64"/>
      <c r="AR157" s="93">
        <f>IF(FutureTrunkParks6[[#This Row],[Hierarchy/Name]]&lt;&gt;"Local",0.25,IF(AM157="y",1,""))</f>
        <v>0.25</v>
      </c>
      <c r="AS157" s="93">
        <f>IF(FutureTrunkParks6[[#This Row],[Hierarchy/Name]]&lt;&gt;"Local",0.25,IF(AN157="y",1,""))</f>
        <v>0.25</v>
      </c>
      <c r="AT157" s="93">
        <f>IF(FutureTrunkParks6[[#This Row],[Hierarchy/Name]]&lt;&gt;"Local",0.25,IF(AO157="y",1,""))</f>
        <v>0.25</v>
      </c>
      <c r="AU157" s="93">
        <f>IF(FutureTrunkParks6[[#This Row],[Hierarchy/Name]]&lt;&gt;"Local",0.25,IF(AP157="y",1,""))</f>
        <v>0.25</v>
      </c>
      <c r="AV157" s="95">
        <f t="shared" si="32"/>
        <v>1</v>
      </c>
      <c r="AW157" s="64"/>
      <c r="AX157" s="268">
        <f t="shared" si="33"/>
        <v>516129</v>
      </c>
      <c r="AY157" s="264">
        <f t="shared" si="34"/>
        <v>516129</v>
      </c>
      <c r="AZ157" s="264">
        <f t="shared" si="35"/>
        <v>516129</v>
      </c>
      <c r="BA157" s="269">
        <f t="shared" si="36"/>
        <v>516129</v>
      </c>
      <c r="BB157" s="253">
        <f t="shared" si="37"/>
        <v>2064516</v>
      </c>
    </row>
    <row r="158" spans="1:54">
      <c r="A158" s="50"/>
      <c r="B158" s="210" t="s">
        <v>4935</v>
      </c>
      <c r="C158" s="211" t="s">
        <v>5108</v>
      </c>
      <c r="D158" s="211" t="s">
        <v>106</v>
      </c>
      <c r="E158" s="211" t="s">
        <v>107</v>
      </c>
      <c r="F158" s="211" t="s">
        <v>4969</v>
      </c>
      <c r="G158" s="186" t="str" cm="1">
        <f t="array" ref="G158">_xlfn.IFS(MID(C158,5,1)="U",MID(C158,5,2),LEN(C158)&gt;10,MID(C158,5,3)&amp;"-"&amp;LEFT(D158,1),LEN(C158)&lt;=10,MID(C158,5,2)&amp;"-"&amp;LEFT(D158,1))</f>
        <v>U1</v>
      </c>
      <c r="H158" s="187">
        <f>IFERROR(INDEX(LGIP1b_Park_UnitRates[],MATCH(G158,LGIP1b_Park_UnitRates[LGIP Code],0),3),"")</f>
        <v>0</v>
      </c>
      <c r="I158" s="295">
        <f>IFERROR(MIN(J158/H158,INDEX(LGIP1b_Park_UnitRates[],MATCH(FutureTrunkParks6[[#This Row],[LGIP Code (*)]], LGIP1b_Park_UnitRates[LGIP Code], 0),4)),1)</f>
        <v>1</v>
      </c>
      <c r="J158" s="215">
        <v>188400</v>
      </c>
      <c r="K158" s="85">
        <f t="shared" si="38"/>
        <v>0</v>
      </c>
      <c r="L158" s="216">
        <v>0</v>
      </c>
      <c r="M158" s="221" t="str">
        <f>_xlfn.XLOOKUP(FutureTrunkParks6[[#This Row],[LGIP Code (*)]],LGIP1b_Parks_UnitRates_Summary[LGIP Code],LGIP1b_Parks_UnitRates_Summary[Stages],,0)</f>
        <v>U</v>
      </c>
      <c r="N158" s="221" t="str">
        <f>_xlfn.XLOOKUP(FutureTrunkParks6[[#This Row],[LGIP Code (*)]],LGIP1b_Parks_UnitRates_Summary[LGIP Code],LGIP1b_Parks_UnitRates_Summary[Costing Code],,0)</f>
        <v>U1-U</v>
      </c>
      <c r="O158" s="221">
        <f>_xlfn.XLOOKUP(FutureTrunkParks6[[#This Row],[Costing Code]],LGIP1b_Parks_UnitRates_Summary[Costing Code],LGIP1b_Parks_UnitRates_Summary[Scaled component],,0)</f>
        <v>0</v>
      </c>
      <c r="P158" s="221">
        <f>FutureTrunkParks6[[#This Row],[Unit Rate (Scale)]]*FutureTrunkParks6[[#This Row],[Scaling factor (*)]]</f>
        <v>0</v>
      </c>
      <c r="Q158" s="221">
        <f>_xlfn.XLOOKUP(FutureTrunkParks6[[#This Row],[Costing Code]],LGIP1b_Parks_UnitRates_Summary[Costing Code],LGIP1b_Parks_UnitRates_Summary[Not scaled component],,0)</f>
        <v>0</v>
      </c>
      <c r="R158" s="223">
        <f>_xlfn.XLOOKUP(FutureTrunkParks6[[#This Row],[Costing Code]],LGIP1b_Parks_UnitRates_Summary[Costing Code],LGIP1b_Parks_UnitRates_Summary[Preliminary Scale],,0)</f>
        <v>0</v>
      </c>
      <c r="S158" s="221">
        <f>((FutureTrunkParks6[[#This Row],[Costs with Scaling Factor Applied]]+FutureTrunkParks6[[#This Row],[Unit Rate (No Scale)]])*FutureTrunkParks6[[#This Row],[Preliminary Scale %]])</f>
        <v>0</v>
      </c>
      <c r="T158" s="221">
        <f>_xlfn.XLOOKUP(FutureTrunkParks6[[#This Row],[Costing Code]],LGIP1b_Parks_UnitRates_Summary[Costing Code],LGIP1b_Parks_UnitRates_Summary[Preliminary No Scale],,0)</f>
        <v>0</v>
      </c>
      <c r="U15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58" s="211">
        <v>2021</v>
      </c>
      <c r="W158" s="211">
        <v>1</v>
      </c>
      <c r="X158" s="221">
        <f>ROUND(FutureTrunkParks6[[#This Row],[Direct Construction Cost]]*23%,0)</f>
        <v>460000</v>
      </c>
      <c r="Y158" s="294">
        <f t="shared" si="26"/>
        <v>7.4999999999999997E-2</v>
      </c>
      <c r="Z158" s="194">
        <f>ROUND((FutureTrunkParks6[[#This Row],[Direct Construction Cost]]+FutureTrunkParks6[[#This Row],[Project Owners Cost (23% Direct Construction Cost)($)]])*FutureTrunkParks6[[#This Row],[Multiplier]]*FutureTrunkParks6[[#This Row],[Construction Contingency Rate %]],0)</f>
        <v>184500</v>
      </c>
      <c r="AA158" s="195">
        <f>ROUND(FutureTrunkParks6[[#This Row],[Direct Construction Cost]]+FutureTrunkParks6[[#This Row],[Project Owners Cost (23% Direct Construction Cost)($)]]+FutureTrunkParks6[[#This Row],[Construction Contingency Cost ($)]],0)</f>
        <v>2644500</v>
      </c>
      <c r="AB158" s="219">
        <v>2024</v>
      </c>
      <c r="AC158" s="196">
        <f t="shared" si="27"/>
        <v>2.0111853187589457E-2</v>
      </c>
      <c r="AD158" s="196">
        <f t="shared" si="28"/>
        <v>1.8204777291069174E-2</v>
      </c>
      <c r="AE158" s="274">
        <f>VLOOKUP(FutureTrunkParks6[[#This Row],[Service Catchment]],'Catchment Demand - Parks'!$C$8:$M$11,11)</f>
        <v>0.23553359173481525</v>
      </c>
      <c r="AF15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58" s="274">
        <f>IF(AND(FutureTrunkParks6[[#This Row],[Spare Capacity (%)]]&gt;30%,FutureTrunkParks6[[#This Row],[Share of the total Cost with the same year of provision %]]&gt;20%),1-FutureTrunkParks6[[#This Row],[Spare Capacity (%)]],1)</f>
        <v>1</v>
      </c>
      <c r="AH158" s="274">
        <f>IF(FutureTrunkParks6[[#This Row],[Terminal Value Analysis]]&lt;0,0,FutureTrunkParks6[[#This Row],[Terminal Value Analysis]])</f>
        <v>1</v>
      </c>
      <c r="AI158" s="198">
        <f t="shared" si="29"/>
        <v>2644500</v>
      </c>
      <c r="AJ158" s="200">
        <f t="shared" si="30"/>
        <v>2791573</v>
      </c>
      <c r="AK158" s="202">
        <f t="shared" si="31"/>
        <v>2349839</v>
      </c>
      <c r="AL158" s="276">
        <f>ROUND(FutureTrunkParks6[[#This Row],[Net Present Value of Establishment Cost]]*FutureTrunkParks6[[#This Row],[Terminal Value Adjustment (%)]],0)</f>
        <v>2349839</v>
      </c>
      <c r="AM158" s="271" t="str" cm="1">
        <f t="array" ref="AM158">_xlfn.IFS(FutureTrunkParks6[[#This Row],[Hierarchy/Name]]&lt;&gt;"Local","y",AM$12=FutureTrunkParks6[[#This Row],[Service Catchment]], "y", FutureTrunkParks6[[#This Row],[Hierarchy/Name]]="Local", "")</f>
        <v>y</v>
      </c>
      <c r="AN158" s="271" t="str" cm="1">
        <f t="array" ref="AN158">_xlfn.IFS(FutureTrunkParks6[[#This Row],[Hierarchy/Name]]&lt;&gt;"Local","y",AN$12=FutureTrunkParks6[[#This Row],[Service Catchment]], "y", FutureTrunkParks6[[#This Row],[Hierarchy/Name]]="Local", "")</f>
        <v>y</v>
      </c>
      <c r="AO158" s="271" t="str" cm="1">
        <f t="array" ref="AO158">_xlfn.IFS(FutureTrunkParks6[[#This Row],[Hierarchy/Name]]&lt;&gt;"Local","y",AO$12=FutureTrunkParks6[[#This Row],[Service Catchment]], "y", FutureTrunkParks6[[#This Row],[Hierarchy/Name]]="Local", "")</f>
        <v>y</v>
      </c>
      <c r="AP158" s="271" t="str" cm="1">
        <f t="array" ref="AP158">_xlfn.IFS(FutureTrunkParks6[[#This Row],[Hierarchy/Name]]&lt;&gt;"Local","y",AP$12=FutureTrunkParks6[[#This Row],[Service Catchment]], "y", FutureTrunkParks6[[#This Row],[Hierarchy/Name]]="Local", "")</f>
        <v>y</v>
      </c>
      <c r="AQ158" s="64"/>
      <c r="AR158" s="93">
        <f>IF(FutureTrunkParks6[[#This Row],[Hierarchy/Name]]&lt;&gt;"Local",0.25,IF(AM158="y",1,""))</f>
        <v>0.25</v>
      </c>
      <c r="AS158" s="93">
        <f>IF(FutureTrunkParks6[[#This Row],[Hierarchy/Name]]&lt;&gt;"Local",0.25,IF(AN158="y",1,""))</f>
        <v>0.25</v>
      </c>
      <c r="AT158" s="93">
        <f>IF(FutureTrunkParks6[[#This Row],[Hierarchy/Name]]&lt;&gt;"Local",0.25,IF(AO158="y",1,""))</f>
        <v>0.25</v>
      </c>
      <c r="AU158" s="93">
        <f>IF(FutureTrunkParks6[[#This Row],[Hierarchy/Name]]&lt;&gt;"Local",0.25,IF(AP158="y",1,""))</f>
        <v>0.25</v>
      </c>
      <c r="AV158" s="95">
        <f t="shared" si="32"/>
        <v>1</v>
      </c>
      <c r="AW158" s="64"/>
      <c r="AX158" s="268">
        <f t="shared" si="33"/>
        <v>587459.75</v>
      </c>
      <c r="AY158" s="264">
        <f t="shared" si="34"/>
        <v>587459.75</v>
      </c>
      <c r="AZ158" s="264">
        <f t="shared" si="35"/>
        <v>587459.75</v>
      </c>
      <c r="BA158" s="269">
        <f t="shared" si="36"/>
        <v>587459.75</v>
      </c>
      <c r="BB158" s="253">
        <f t="shared" si="37"/>
        <v>2349839</v>
      </c>
    </row>
    <row r="159" spans="1:54">
      <c r="A159" s="50"/>
      <c r="B159" s="210" t="s">
        <v>5109</v>
      </c>
      <c r="C159" s="211" t="s">
        <v>5110</v>
      </c>
      <c r="D159" s="211" t="s">
        <v>101</v>
      </c>
      <c r="E159" s="211" t="s">
        <v>102</v>
      </c>
      <c r="F159" s="211" t="s">
        <v>5111</v>
      </c>
      <c r="G159" s="186" t="str" cm="1">
        <f t="array" ref="G159">_xlfn.IFS(MID(C159,5,1)="U",MID(C159,5,2),LEN(C159)&gt;10,MID(C159,5,3)&amp;"-"&amp;LEFT(D159,1),LEN(C159)&lt;=10,MID(C159,5,2)&amp;"-"&amp;LEFT(D159,1))</f>
        <v>U2</v>
      </c>
      <c r="H159" s="187">
        <f>IFERROR(INDEX(LGIP1b_Park_UnitRates[],MATCH(G159,LGIP1b_Park_UnitRates[LGIP Code],0),3),"")</f>
        <v>0</v>
      </c>
      <c r="I159" s="295">
        <f>IFERROR(MIN(J159/H159,INDEX(LGIP1b_Park_UnitRates[],MATCH(FutureTrunkParks6[[#This Row],[LGIP Code (*)]], LGIP1b_Park_UnitRates[LGIP Code], 0),4)),1)</f>
        <v>1</v>
      </c>
      <c r="J159" s="215">
        <v>192590</v>
      </c>
      <c r="K159" s="85">
        <f t="shared" si="38"/>
        <v>0</v>
      </c>
      <c r="L159" s="216">
        <v>0</v>
      </c>
      <c r="M159" s="221" t="str">
        <f>_xlfn.XLOOKUP(FutureTrunkParks6[[#This Row],[LGIP Code (*)]],LGIP1b_Parks_UnitRates_Summary[LGIP Code],LGIP1b_Parks_UnitRates_Summary[Stages],,0)</f>
        <v>U</v>
      </c>
      <c r="N159" s="221" t="str">
        <f>_xlfn.XLOOKUP(FutureTrunkParks6[[#This Row],[LGIP Code (*)]],LGIP1b_Parks_UnitRates_Summary[LGIP Code],LGIP1b_Parks_UnitRates_Summary[Costing Code],,0)</f>
        <v>U2-U</v>
      </c>
      <c r="O159" s="221">
        <f>_xlfn.XLOOKUP(FutureTrunkParks6[[#This Row],[Costing Code]],LGIP1b_Parks_UnitRates_Summary[Costing Code],LGIP1b_Parks_UnitRates_Summary[Scaled component],,0)</f>
        <v>0</v>
      </c>
      <c r="P159" s="221">
        <f>FutureTrunkParks6[[#This Row],[Unit Rate (Scale)]]*FutureTrunkParks6[[#This Row],[Scaling factor (*)]]</f>
        <v>0</v>
      </c>
      <c r="Q159" s="221">
        <f>_xlfn.XLOOKUP(FutureTrunkParks6[[#This Row],[Costing Code]],LGIP1b_Parks_UnitRates_Summary[Costing Code],LGIP1b_Parks_UnitRates_Summary[Not scaled component],,0)</f>
        <v>0</v>
      </c>
      <c r="R159" s="223">
        <f>_xlfn.XLOOKUP(FutureTrunkParks6[[#This Row],[Costing Code]],LGIP1b_Parks_UnitRates_Summary[Costing Code],LGIP1b_Parks_UnitRates_Summary[Preliminary Scale],,0)</f>
        <v>0</v>
      </c>
      <c r="S159" s="221">
        <f>((FutureTrunkParks6[[#This Row],[Costs with Scaling Factor Applied]]+FutureTrunkParks6[[#This Row],[Unit Rate (No Scale)]])*FutureTrunkParks6[[#This Row],[Preliminary Scale %]])</f>
        <v>0</v>
      </c>
      <c r="T159" s="221">
        <f>_xlfn.XLOOKUP(FutureTrunkParks6[[#This Row],[Costing Code]],LGIP1b_Parks_UnitRates_Summary[Costing Code],LGIP1b_Parks_UnitRates_Summary[Preliminary No Scale],,0)</f>
        <v>0</v>
      </c>
      <c r="U15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159" s="211">
        <v>2021</v>
      </c>
      <c r="W159" s="211">
        <v>1</v>
      </c>
      <c r="X159" s="221">
        <f>ROUND(FutureTrunkParks6[[#This Row],[Direct Construction Cost]]*23%,0)</f>
        <v>345000</v>
      </c>
      <c r="Y159" s="294">
        <f t="shared" si="26"/>
        <v>0.15</v>
      </c>
      <c r="Z159" s="194">
        <f>ROUND((FutureTrunkParks6[[#This Row],[Direct Construction Cost]]+FutureTrunkParks6[[#This Row],[Project Owners Cost (23% Direct Construction Cost)($)]])*FutureTrunkParks6[[#This Row],[Multiplier]]*FutureTrunkParks6[[#This Row],[Construction Contingency Rate %]],0)</f>
        <v>276750</v>
      </c>
      <c r="AA159" s="195">
        <f>ROUND(FutureTrunkParks6[[#This Row],[Direct Construction Cost]]+FutureTrunkParks6[[#This Row],[Project Owners Cost (23% Direct Construction Cost)($)]]+FutureTrunkParks6[[#This Row],[Construction Contingency Cost ($)]],0)</f>
        <v>2121750</v>
      </c>
      <c r="AB159" s="219">
        <v>2029</v>
      </c>
      <c r="AC159" s="196">
        <f t="shared" si="27"/>
        <v>2.0111853187589457E-2</v>
      </c>
      <c r="AD159" s="196">
        <f t="shared" si="28"/>
        <v>1.8204777291069174E-2</v>
      </c>
      <c r="AE159" s="274">
        <f>VLOOKUP(FutureTrunkParks6[[#This Row],[Service Catchment]],'Catchment Demand - Parks'!$C$8:$M$11,11)</f>
        <v>0.20307557840172039</v>
      </c>
      <c r="AF15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2.3099354266492376E-2</v>
      </c>
      <c r="AG159" s="274">
        <f>IF(AND(FutureTrunkParks6[[#This Row],[Spare Capacity (%)]]&gt;30%,FutureTrunkParks6[[#This Row],[Share of the total Cost with the same year of provision %]]&gt;20%),1-FutureTrunkParks6[[#This Row],[Spare Capacity (%)]],1)</f>
        <v>1</v>
      </c>
      <c r="AH159" s="274">
        <f>IF(FutureTrunkParks6[[#This Row],[Terminal Value Analysis]]&lt;0,0,FutureTrunkParks6[[#This Row],[Terminal Value Analysis]])</f>
        <v>1</v>
      </c>
      <c r="AI159" s="198">
        <f t="shared" si="29"/>
        <v>2121750</v>
      </c>
      <c r="AJ159" s="200">
        <f t="shared" si="30"/>
        <v>2451180</v>
      </c>
      <c r="AK159" s="202">
        <f t="shared" si="31"/>
        <v>1548387</v>
      </c>
      <c r="AL159" s="276">
        <f>ROUND(FutureTrunkParks6[[#This Row],[Net Present Value of Establishment Cost]]*FutureTrunkParks6[[#This Row],[Terminal Value Adjustment (%)]],0)</f>
        <v>1548387</v>
      </c>
      <c r="AM159" s="271" t="str" cm="1">
        <f t="array" ref="AM159">_xlfn.IFS(FutureTrunkParks6[[#This Row],[Hierarchy/Name]]&lt;&gt;"Local","y",AM$12=FutureTrunkParks6[[#This Row],[Service Catchment]], "y", FutureTrunkParks6[[#This Row],[Hierarchy/Name]]="Local", "")</f>
        <v>y</v>
      </c>
      <c r="AN159" s="271" t="str" cm="1">
        <f t="array" ref="AN159">_xlfn.IFS(FutureTrunkParks6[[#This Row],[Hierarchy/Name]]&lt;&gt;"Local","y",AN$12=FutureTrunkParks6[[#This Row],[Service Catchment]], "y", FutureTrunkParks6[[#This Row],[Hierarchy/Name]]="Local", "")</f>
        <v>y</v>
      </c>
      <c r="AO159" s="271" t="str" cm="1">
        <f t="array" ref="AO159">_xlfn.IFS(FutureTrunkParks6[[#This Row],[Hierarchy/Name]]&lt;&gt;"Local","y",AO$12=FutureTrunkParks6[[#This Row],[Service Catchment]], "y", FutureTrunkParks6[[#This Row],[Hierarchy/Name]]="Local", "")</f>
        <v>y</v>
      </c>
      <c r="AP159" s="271" t="str" cm="1">
        <f t="array" ref="AP159">_xlfn.IFS(FutureTrunkParks6[[#This Row],[Hierarchy/Name]]&lt;&gt;"Local","y",AP$12=FutureTrunkParks6[[#This Row],[Service Catchment]], "y", FutureTrunkParks6[[#This Row],[Hierarchy/Name]]="Local", "")</f>
        <v>y</v>
      </c>
      <c r="AQ159" s="64"/>
      <c r="AR159" s="93">
        <f>IF(FutureTrunkParks6[[#This Row],[Hierarchy/Name]]&lt;&gt;"Local",0.25,IF(AM159="y",1,""))</f>
        <v>0.25</v>
      </c>
      <c r="AS159" s="93">
        <f>IF(FutureTrunkParks6[[#This Row],[Hierarchy/Name]]&lt;&gt;"Local",0.25,IF(AN159="y",1,""))</f>
        <v>0.25</v>
      </c>
      <c r="AT159" s="93">
        <f>IF(FutureTrunkParks6[[#This Row],[Hierarchy/Name]]&lt;&gt;"Local",0.25,IF(AO159="y",1,""))</f>
        <v>0.25</v>
      </c>
      <c r="AU159" s="93">
        <f>IF(FutureTrunkParks6[[#This Row],[Hierarchy/Name]]&lt;&gt;"Local",0.25,IF(AP159="y",1,""))</f>
        <v>0.25</v>
      </c>
      <c r="AV159" s="95">
        <f t="shared" si="32"/>
        <v>1</v>
      </c>
      <c r="AW159" s="64"/>
      <c r="AX159" s="268">
        <f t="shared" si="33"/>
        <v>387096.75</v>
      </c>
      <c r="AY159" s="264">
        <f t="shared" si="34"/>
        <v>387096.75</v>
      </c>
      <c r="AZ159" s="264">
        <f t="shared" si="35"/>
        <v>387096.75</v>
      </c>
      <c r="BA159" s="269">
        <f t="shared" si="36"/>
        <v>387096.75</v>
      </c>
      <c r="BB159" s="253">
        <f t="shared" si="37"/>
        <v>1548387</v>
      </c>
    </row>
    <row r="160" spans="1:54">
      <c r="A160" s="50"/>
      <c r="B160" s="210" t="s">
        <v>5112</v>
      </c>
      <c r="C160" s="211" t="s">
        <v>5113</v>
      </c>
      <c r="D160" s="211" t="s">
        <v>106</v>
      </c>
      <c r="E160" s="211" t="s">
        <v>143</v>
      </c>
      <c r="F160" s="211" t="s">
        <v>5010</v>
      </c>
      <c r="G160" s="186" t="str" cm="1">
        <f t="array" ref="G160">_xlfn.IFS(MID(C160,5,1)="U",MID(C160,5,2),LEN(C160)&gt;10,MID(C160,5,3)&amp;"-"&amp;LEFT(D160,1),LEN(C160)&lt;=10,MID(C160,5,2)&amp;"-"&amp;LEFT(D160,1))</f>
        <v>U3</v>
      </c>
      <c r="H160" s="187">
        <f>IFERROR(INDEX(LGIP1b_Park_UnitRates[],MATCH(G160,LGIP1b_Park_UnitRates[LGIP Code],0),3),"")</f>
        <v>0</v>
      </c>
      <c r="I160" s="295">
        <f>IFERROR(MIN(J160/H160,INDEX(LGIP1b_Park_UnitRates[],MATCH(FutureTrunkParks6[[#This Row],[LGIP Code (*)]], LGIP1b_Park_UnitRates[LGIP Code], 0),4)),1)</f>
        <v>1</v>
      </c>
      <c r="J160" s="215">
        <v>65300</v>
      </c>
      <c r="K160" s="85">
        <f t="shared" si="38"/>
        <v>0</v>
      </c>
      <c r="L160" s="216">
        <v>0</v>
      </c>
      <c r="M160" s="221" t="str">
        <f>_xlfn.XLOOKUP(FutureTrunkParks6[[#This Row],[LGIP Code (*)]],LGIP1b_Parks_UnitRates_Summary[LGIP Code],LGIP1b_Parks_UnitRates_Summary[Stages],,0)</f>
        <v>U</v>
      </c>
      <c r="N160" s="221" t="str">
        <f>_xlfn.XLOOKUP(FutureTrunkParks6[[#This Row],[LGIP Code (*)]],LGIP1b_Parks_UnitRates_Summary[LGIP Code],LGIP1b_Parks_UnitRates_Summary[Costing Code],,0)</f>
        <v>U3-U</v>
      </c>
      <c r="O160" s="221">
        <f>_xlfn.XLOOKUP(FutureTrunkParks6[[#This Row],[Costing Code]],LGIP1b_Parks_UnitRates_Summary[Costing Code],LGIP1b_Parks_UnitRates_Summary[Scaled component],,0)</f>
        <v>0</v>
      </c>
      <c r="P160" s="221">
        <f>FutureTrunkParks6[[#This Row],[Unit Rate (Scale)]]*FutureTrunkParks6[[#This Row],[Scaling factor (*)]]</f>
        <v>0</v>
      </c>
      <c r="Q160" s="221">
        <f>_xlfn.XLOOKUP(FutureTrunkParks6[[#This Row],[Costing Code]],LGIP1b_Parks_UnitRates_Summary[Costing Code],LGIP1b_Parks_UnitRates_Summary[Not scaled component],,0)</f>
        <v>0</v>
      </c>
      <c r="R160" s="223">
        <f>_xlfn.XLOOKUP(FutureTrunkParks6[[#This Row],[Costing Code]],LGIP1b_Parks_UnitRates_Summary[Costing Code],LGIP1b_Parks_UnitRates_Summary[Preliminary Scale],,0)</f>
        <v>0</v>
      </c>
      <c r="S160" s="221">
        <f>((FutureTrunkParks6[[#This Row],[Costs with Scaling Factor Applied]]+FutureTrunkParks6[[#This Row],[Unit Rate (No Scale)]])*FutureTrunkParks6[[#This Row],[Preliminary Scale %]])</f>
        <v>0</v>
      </c>
      <c r="T160" s="221">
        <f>_xlfn.XLOOKUP(FutureTrunkParks6[[#This Row],[Costing Code]],LGIP1b_Parks_UnitRates_Summary[Costing Code],LGIP1b_Parks_UnitRates_Summary[Preliminary No Scale],,0)</f>
        <v>0</v>
      </c>
      <c r="U16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60" s="211">
        <v>2021</v>
      </c>
      <c r="W160" s="211">
        <v>1</v>
      </c>
      <c r="X160" s="221">
        <f>ROUND(FutureTrunkParks6[[#This Row],[Direct Construction Cost]]*23%,0)</f>
        <v>230000</v>
      </c>
      <c r="Y160" s="294">
        <f t="shared" si="26"/>
        <v>0.2</v>
      </c>
      <c r="Z160" s="194">
        <f>ROUND((FutureTrunkParks6[[#This Row],[Direct Construction Cost]]+FutureTrunkParks6[[#This Row],[Project Owners Cost (23% Direct Construction Cost)($)]])*FutureTrunkParks6[[#This Row],[Multiplier]]*FutureTrunkParks6[[#This Row],[Construction Contingency Rate %]],0)</f>
        <v>246000</v>
      </c>
      <c r="AA160" s="195">
        <f>ROUND(FutureTrunkParks6[[#This Row],[Direct Construction Cost]]+FutureTrunkParks6[[#This Row],[Project Owners Cost (23% Direct Construction Cost)($)]]+FutureTrunkParks6[[#This Row],[Construction Contingency Cost ($)]],0)</f>
        <v>1476000</v>
      </c>
      <c r="AB160" s="219">
        <v>2034</v>
      </c>
      <c r="AC160" s="196">
        <f t="shared" si="27"/>
        <v>2.0111853187589457E-2</v>
      </c>
      <c r="AD160" s="196">
        <f t="shared" si="28"/>
        <v>1.8204777291069174E-2</v>
      </c>
      <c r="AE160" s="274">
        <f>VLOOKUP(FutureTrunkParks6[[#This Row],[Service Catchment]],'Catchment Demand - Parks'!$C$8:$M$11,11)</f>
        <v>0.31134461829061294</v>
      </c>
      <c r="AF16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4.8478032816606551E-2</v>
      </c>
      <c r="AG160" s="274">
        <f>IF(AND(FutureTrunkParks6[[#This Row],[Spare Capacity (%)]]&gt;30%,FutureTrunkParks6[[#This Row],[Share of the total Cost with the same year of provision %]]&gt;20%),1-FutureTrunkParks6[[#This Row],[Spare Capacity (%)]],1)</f>
        <v>1</v>
      </c>
      <c r="AH160" s="274">
        <f>IF(FutureTrunkParks6[[#This Row],[Terminal Value Analysis]]&lt;0,0,FutureTrunkParks6[[#This Row],[Terminal Value Analysis]])</f>
        <v>1</v>
      </c>
      <c r="AI160" s="198">
        <f t="shared" si="29"/>
        <v>1476000</v>
      </c>
      <c r="AJ160" s="200">
        <f t="shared" si="30"/>
        <v>1866135</v>
      </c>
      <c r="AK160" s="202">
        <f t="shared" si="31"/>
        <v>884632</v>
      </c>
      <c r="AL160" s="276">
        <f>ROUND(FutureTrunkParks6[[#This Row],[Net Present Value of Establishment Cost]]*FutureTrunkParks6[[#This Row],[Terminal Value Adjustment (%)]],0)</f>
        <v>884632</v>
      </c>
      <c r="AM160" s="271" t="str" cm="1">
        <f t="array" ref="AM160">_xlfn.IFS(FutureTrunkParks6[[#This Row],[Hierarchy/Name]]&lt;&gt;"Local","y",AM$12=FutureTrunkParks6[[#This Row],[Service Catchment]], "y", FutureTrunkParks6[[#This Row],[Hierarchy/Name]]="Local", "")</f>
        <v>y</v>
      </c>
      <c r="AN160" s="271" t="str" cm="1">
        <f t="array" ref="AN160">_xlfn.IFS(FutureTrunkParks6[[#This Row],[Hierarchy/Name]]&lt;&gt;"Local","y",AN$12=FutureTrunkParks6[[#This Row],[Service Catchment]], "y", FutureTrunkParks6[[#This Row],[Hierarchy/Name]]="Local", "")</f>
        <v>y</v>
      </c>
      <c r="AO160" s="271" t="str" cm="1">
        <f t="array" ref="AO160">_xlfn.IFS(FutureTrunkParks6[[#This Row],[Hierarchy/Name]]&lt;&gt;"Local","y",AO$12=FutureTrunkParks6[[#This Row],[Service Catchment]], "y", FutureTrunkParks6[[#This Row],[Hierarchy/Name]]="Local", "")</f>
        <v>y</v>
      </c>
      <c r="AP160" s="271" t="str" cm="1">
        <f t="array" ref="AP160">_xlfn.IFS(FutureTrunkParks6[[#This Row],[Hierarchy/Name]]&lt;&gt;"Local","y",AP$12=FutureTrunkParks6[[#This Row],[Service Catchment]], "y", FutureTrunkParks6[[#This Row],[Hierarchy/Name]]="Local", "")</f>
        <v>y</v>
      </c>
      <c r="AQ160" s="64"/>
      <c r="AR160" s="93">
        <f>IF(FutureTrunkParks6[[#This Row],[Hierarchy/Name]]&lt;&gt;"Local",0.25,IF(AM160="y",1,""))</f>
        <v>0.25</v>
      </c>
      <c r="AS160" s="93">
        <f>IF(FutureTrunkParks6[[#This Row],[Hierarchy/Name]]&lt;&gt;"Local",0.25,IF(AN160="y",1,""))</f>
        <v>0.25</v>
      </c>
      <c r="AT160" s="93">
        <f>IF(FutureTrunkParks6[[#This Row],[Hierarchy/Name]]&lt;&gt;"Local",0.25,IF(AO160="y",1,""))</f>
        <v>0.25</v>
      </c>
      <c r="AU160" s="93">
        <f>IF(FutureTrunkParks6[[#This Row],[Hierarchy/Name]]&lt;&gt;"Local",0.25,IF(AP160="y",1,""))</f>
        <v>0.25</v>
      </c>
      <c r="AV160" s="95">
        <f t="shared" si="32"/>
        <v>1</v>
      </c>
      <c r="AW160" s="64"/>
      <c r="AX160" s="268">
        <f t="shared" si="33"/>
        <v>221158</v>
      </c>
      <c r="AY160" s="264">
        <f t="shared" si="34"/>
        <v>221158</v>
      </c>
      <c r="AZ160" s="264">
        <f t="shared" si="35"/>
        <v>221158</v>
      </c>
      <c r="BA160" s="269">
        <f t="shared" si="36"/>
        <v>221158</v>
      </c>
      <c r="BB160" s="253">
        <f t="shared" si="37"/>
        <v>884632</v>
      </c>
    </row>
    <row r="161" spans="1:54">
      <c r="A161" s="50"/>
      <c r="B161" s="210" t="s">
        <v>4890</v>
      </c>
      <c r="C161" s="211" t="s">
        <v>5114</v>
      </c>
      <c r="D161" s="211" t="s">
        <v>106</v>
      </c>
      <c r="E161" s="211" t="s">
        <v>107</v>
      </c>
      <c r="F161" s="211" t="s">
        <v>4878</v>
      </c>
      <c r="G161" s="186" t="str" cm="1">
        <f t="array" ref="G161">_xlfn.IFS(MID(C161,5,1)="U",MID(C161,5,2),LEN(C161)&gt;10,MID(C161,5,3)&amp;"-"&amp;LEFT(D161,1),LEN(C161)&lt;=10,MID(C161,5,2)&amp;"-"&amp;LEFT(D161,1))</f>
        <v>U3</v>
      </c>
      <c r="H161" s="187">
        <f>IFERROR(INDEX(LGIP1b_Park_UnitRates[],MATCH(G161,LGIP1b_Park_UnitRates[LGIP Code],0),3),"")</f>
        <v>0</v>
      </c>
      <c r="I161" s="295">
        <f>IFERROR(MIN(J161/H161,INDEX(LGIP1b_Park_UnitRates[],MATCH(FutureTrunkParks6[[#This Row],[LGIP Code (*)]], LGIP1b_Park_UnitRates[LGIP Code], 0),4)),1)</f>
        <v>1</v>
      </c>
      <c r="J161" s="215">
        <v>14300</v>
      </c>
      <c r="K161" s="85">
        <f t="shared" si="38"/>
        <v>0</v>
      </c>
      <c r="L161" s="216">
        <v>0</v>
      </c>
      <c r="M161" s="221" t="str">
        <f>_xlfn.XLOOKUP(FutureTrunkParks6[[#This Row],[LGIP Code (*)]],LGIP1b_Parks_UnitRates_Summary[LGIP Code],LGIP1b_Parks_UnitRates_Summary[Stages],,0)</f>
        <v>U</v>
      </c>
      <c r="N161" s="221" t="str">
        <f>_xlfn.XLOOKUP(FutureTrunkParks6[[#This Row],[LGIP Code (*)]],LGIP1b_Parks_UnitRates_Summary[LGIP Code],LGIP1b_Parks_UnitRates_Summary[Costing Code],,0)</f>
        <v>U3-U</v>
      </c>
      <c r="O161" s="221">
        <f>_xlfn.XLOOKUP(FutureTrunkParks6[[#This Row],[Costing Code]],LGIP1b_Parks_UnitRates_Summary[Costing Code],LGIP1b_Parks_UnitRates_Summary[Scaled component],,0)</f>
        <v>0</v>
      </c>
      <c r="P161" s="221">
        <f>FutureTrunkParks6[[#This Row],[Unit Rate (Scale)]]*FutureTrunkParks6[[#This Row],[Scaling factor (*)]]</f>
        <v>0</v>
      </c>
      <c r="Q161" s="221">
        <f>_xlfn.XLOOKUP(FutureTrunkParks6[[#This Row],[Costing Code]],LGIP1b_Parks_UnitRates_Summary[Costing Code],LGIP1b_Parks_UnitRates_Summary[Not scaled component],,0)</f>
        <v>0</v>
      </c>
      <c r="R161" s="223">
        <f>_xlfn.XLOOKUP(FutureTrunkParks6[[#This Row],[Costing Code]],LGIP1b_Parks_UnitRates_Summary[Costing Code],LGIP1b_Parks_UnitRates_Summary[Preliminary Scale],,0)</f>
        <v>0</v>
      </c>
      <c r="S161" s="221">
        <f>((FutureTrunkParks6[[#This Row],[Costs with Scaling Factor Applied]]+FutureTrunkParks6[[#This Row],[Unit Rate (No Scale)]])*FutureTrunkParks6[[#This Row],[Preliminary Scale %]])</f>
        <v>0</v>
      </c>
      <c r="T161" s="221">
        <f>_xlfn.XLOOKUP(FutureTrunkParks6[[#This Row],[Costing Code]],LGIP1b_Parks_UnitRates_Summary[Costing Code],LGIP1b_Parks_UnitRates_Summary[Preliminary No Scale],,0)</f>
        <v>0</v>
      </c>
      <c r="U16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61" s="211">
        <v>2021</v>
      </c>
      <c r="W161" s="211">
        <v>1</v>
      </c>
      <c r="X161" s="221">
        <f>ROUND(FutureTrunkParks6[[#This Row],[Direct Construction Cost]]*23%,0)</f>
        <v>230000</v>
      </c>
      <c r="Y161" s="294">
        <f t="shared" si="26"/>
        <v>0.15</v>
      </c>
      <c r="Z161" s="194">
        <f>ROUND((FutureTrunkParks6[[#This Row],[Direct Construction Cost]]+FutureTrunkParks6[[#This Row],[Project Owners Cost (23% Direct Construction Cost)($)]])*FutureTrunkParks6[[#This Row],[Multiplier]]*FutureTrunkParks6[[#This Row],[Construction Contingency Rate %]],0)</f>
        <v>184500</v>
      </c>
      <c r="AA161" s="195">
        <f>ROUND(FutureTrunkParks6[[#This Row],[Direct Construction Cost]]+FutureTrunkParks6[[#This Row],[Project Owners Cost (23% Direct Construction Cost)($)]]+FutureTrunkParks6[[#This Row],[Construction Contingency Cost ($)]],0)</f>
        <v>1414500</v>
      </c>
      <c r="AB161" s="219">
        <v>2029</v>
      </c>
      <c r="AC161" s="196">
        <f t="shared" si="27"/>
        <v>2.0111853187589457E-2</v>
      </c>
      <c r="AD161" s="196">
        <f t="shared" si="28"/>
        <v>1.8204777291069174E-2</v>
      </c>
      <c r="AE161" s="274">
        <f>VLOOKUP(FutureTrunkParks6[[#This Row],[Service Catchment]],'Catchment Demand - Parks'!$C$8:$M$11,11)</f>
        <v>0.23553359173481525</v>
      </c>
      <c r="AF16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1.4634822382970179E-2</v>
      </c>
      <c r="AG161" s="274">
        <f>IF(AND(FutureTrunkParks6[[#This Row],[Spare Capacity (%)]]&gt;30%,FutureTrunkParks6[[#This Row],[Share of the total Cost with the same year of provision %]]&gt;20%),1-FutureTrunkParks6[[#This Row],[Spare Capacity (%)]],1)</f>
        <v>1</v>
      </c>
      <c r="AH161" s="274">
        <f>IF(FutureTrunkParks6[[#This Row],[Terminal Value Analysis]]&lt;0,0,FutureTrunkParks6[[#This Row],[Terminal Value Analysis]])</f>
        <v>1</v>
      </c>
      <c r="AI161" s="198">
        <f t="shared" si="29"/>
        <v>1414500</v>
      </c>
      <c r="AJ161" s="200">
        <f t="shared" si="30"/>
        <v>1634120</v>
      </c>
      <c r="AK161" s="202">
        <f t="shared" si="31"/>
        <v>1032258</v>
      </c>
      <c r="AL161" s="276">
        <f>ROUND(FutureTrunkParks6[[#This Row],[Net Present Value of Establishment Cost]]*FutureTrunkParks6[[#This Row],[Terminal Value Adjustment (%)]],0)</f>
        <v>1032258</v>
      </c>
      <c r="AM161" s="271" t="str" cm="1">
        <f t="array" ref="AM161">_xlfn.IFS(FutureTrunkParks6[[#This Row],[Hierarchy/Name]]&lt;&gt;"Local","y",AM$12=FutureTrunkParks6[[#This Row],[Service Catchment]], "y", FutureTrunkParks6[[#This Row],[Hierarchy/Name]]="Local", "")</f>
        <v>y</v>
      </c>
      <c r="AN161" s="271" t="str" cm="1">
        <f t="array" ref="AN161">_xlfn.IFS(FutureTrunkParks6[[#This Row],[Hierarchy/Name]]&lt;&gt;"Local","y",AN$12=FutureTrunkParks6[[#This Row],[Service Catchment]], "y", FutureTrunkParks6[[#This Row],[Hierarchy/Name]]="Local", "")</f>
        <v>y</v>
      </c>
      <c r="AO161" s="271" t="str" cm="1">
        <f t="array" ref="AO161">_xlfn.IFS(FutureTrunkParks6[[#This Row],[Hierarchy/Name]]&lt;&gt;"Local","y",AO$12=FutureTrunkParks6[[#This Row],[Service Catchment]], "y", FutureTrunkParks6[[#This Row],[Hierarchy/Name]]="Local", "")</f>
        <v>y</v>
      </c>
      <c r="AP161" s="271" t="str" cm="1">
        <f t="array" ref="AP161">_xlfn.IFS(FutureTrunkParks6[[#This Row],[Hierarchy/Name]]&lt;&gt;"Local","y",AP$12=FutureTrunkParks6[[#This Row],[Service Catchment]], "y", FutureTrunkParks6[[#This Row],[Hierarchy/Name]]="Local", "")</f>
        <v>y</v>
      </c>
      <c r="AQ161" s="64"/>
      <c r="AR161" s="93">
        <f>IF(FutureTrunkParks6[[#This Row],[Hierarchy/Name]]&lt;&gt;"Local",0.25,IF(AM161="y",1,""))</f>
        <v>0.25</v>
      </c>
      <c r="AS161" s="93">
        <f>IF(FutureTrunkParks6[[#This Row],[Hierarchy/Name]]&lt;&gt;"Local",0.25,IF(AN161="y",1,""))</f>
        <v>0.25</v>
      </c>
      <c r="AT161" s="93">
        <f>IF(FutureTrunkParks6[[#This Row],[Hierarchy/Name]]&lt;&gt;"Local",0.25,IF(AO161="y",1,""))</f>
        <v>0.25</v>
      </c>
      <c r="AU161" s="93">
        <f>IF(FutureTrunkParks6[[#This Row],[Hierarchy/Name]]&lt;&gt;"Local",0.25,IF(AP161="y",1,""))</f>
        <v>0.25</v>
      </c>
      <c r="AV161" s="95">
        <f t="shared" si="32"/>
        <v>1</v>
      </c>
      <c r="AW161" s="64"/>
      <c r="AX161" s="268">
        <f t="shared" si="33"/>
        <v>258064.5</v>
      </c>
      <c r="AY161" s="264">
        <f t="shared" si="34"/>
        <v>258064.5</v>
      </c>
      <c r="AZ161" s="264">
        <f t="shared" si="35"/>
        <v>258064.5</v>
      </c>
      <c r="BA161" s="269">
        <f t="shared" si="36"/>
        <v>258064.5</v>
      </c>
      <c r="BB161" s="253">
        <f t="shared" si="37"/>
        <v>1032258</v>
      </c>
    </row>
    <row r="162" spans="1:54">
      <c r="A162" s="50"/>
      <c r="B162" s="210" t="s">
        <v>4879</v>
      </c>
      <c r="C162" s="211" t="s">
        <v>5115</v>
      </c>
      <c r="D162" s="211" t="s">
        <v>106</v>
      </c>
      <c r="E162" s="211" t="s">
        <v>143</v>
      </c>
      <c r="F162" s="211" t="s">
        <v>4991</v>
      </c>
      <c r="G162" s="186" t="str" cm="1">
        <f t="array" ref="G162">_xlfn.IFS(MID(C162,5,1)="U",MID(C162,5,2),LEN(C162)&gt;10,MID(C162,5,3)&amp;"-"&amp;LEFT(D162,1),LEN(C162)&lt;=10,MID(C162,5,2)&amp;"-"&amp;LEFT(D162,1))</f>
        <v>E5-D</v>
      </c>
      <c r="H162" s="187">
        <f>IFERROR(INDEX(LGIP1b_Park_UnitRates[],MATCH(G162,LGIP1b_Park_UnitRates[LGIP Code],0),3),"")</f>
        <v>40000</v>
      </c>
      <c r="I162" s="295">
        <f>IFERROR(MIN(J162/H162,INDEX(LGIP1b_Park_UnitRates[],MATCH(FutureTrunkParks6[[#This Row],[LGIP Code (*)]], LGIP1b_Park_UnitRates[LGIP Code], 0),4)),1)</f>
        <v>1.5774999999999999</v>
      </c>
      <c r="J162" s="215">
        <v>63100</v>
      </c>
      <c r="K162" s="85">
        <f t="shared" si="38"/>
        <v>0</v>
      </c>
      <c r="L162" s="216">
        <v>0</v>
      </c>
      <c r="M162" s="221" t="str">
        <f>_xlfn.XLOOKUP(FutureTrunkParks6[[#This Row],[LGIP Code (*)]],LGIP1b_Parks_UnitRates_Summary[LGIP Code],LGIP1b_Parks_UnitRates_Summary[Stages],,0)</f>
        <v>B&amp;C</v>
      </c>
      <c r="N162" s="221" t="str">
        <f>_xlfn.XLOOKUP(FutureTrunkParks6[[#This Row],[LGIP Code (*)]],LGIP1b_Parks_UnitRates_Summary[LGIP Code],LGIP1b_Parks_UnitRates_Summary[Costing Code],,0)</f>
        <v>E5-D-B&amp;C</v>
      </c>
      <c r="O162" s="221">
        <f>_xlfn.XLOOKUP(FutureTrunkParks6[[#This Row],[Costing Code]],LGIP1b_Parks_UnitRates_Summary[Costing Code],LGIP1b_Parks_UnitRates_Summary[Scaled component],,0)</f>
        <v>740088.67916180636</v>
      </c>
      <c r="P162" s="221">
        <f>FutureTrunkParks6[[#This Row],[Unit Rate (Scale)]]*FutureTrunkParks6[[#This Row],[Scaling factor (*)]]</f>
        <v>1167489.8913777494</v>
      </c>
      <c r="Q162" s="221">
        <f>_xlfn.XLOOKUP(FutureTrunkParks6[[#This Row],[Costing Code]],LGIP1b_Parks_UnitRates_Summary[Costing Code],LGIP1b_Parks_UnitRates_Summary[Not scaled component],,0)</f>
        <v>7781441.3300164435</v>
      </c>
      <c r="R162" s="223">
        <f>_xlfn.XLOOKUP(FutureTrunkParks6[[#This Row],[Costing Code]],LGIP1b_Parks_UnitRates_Summary[Costing Code],LGIP1b_Parks_UnitRates_Summary[Preliminary Scale],,0)</f>
        <v>0.23125000000000001</v>
      </c>
      <c r="S162" s="221">
        <f>((FutureTrunkParks6[[#This Row],[Costs with Scaling Factor Applied]]+FutureTrunkParks6[[#This Row],[Unit Rate (No Scale)]])*FutureTrunkParks6[[#This Row],[Preliminary Scale %]])</f>
        <v>2069440.344947407</v>
      </c>
      <c r="T162" s="221">
        <f>_xlfn.XLOOKUP(FutureTrunkParks6[[#This Row],[Costing Code]],LGIP1b_Parks_UnitRates_Summary[Costing Code],LGIP1b_Parks_UnitRates_Summary[Preliminary No Scale],,0)</f>
        <v>11250</v>
      </c>
      <c r="U16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11029622</v>
      </c>
      <c r="V162" s="211">
        <v>2021</v>
      </c>
      <c r="W162" s="211">
        <v>1</v>
      </c>
      <c r="X162" s="221">
        <f>ROUND(FutureTrunkParks6[[#This Row],[Direct Construction Cost]]*23%,0)</f>
        <v>2536813</v>
      </c>
      <c r="Y162" s="294">
        <f t="shared" si="26"/>
        <v>7.4999999999999997E-2</v>
      </c>
      <c r="Z162" s="194">
        <f>ROUND((FutureTrunkParks6[[#This Row],[Direct Construction Cost]]+FutureTrunkParks6[[#This Row],[Project Owners Cost (23% Direct Construction Cost)($)]])*FutureTrunkParks6[[#This Row],[Multiplier]]*FutureTrunkParks6[[#This Row],[Construction Contingency Rate %]],0)</f>
        <v>1017483</v>
      </c>
      <c r="AA162" s="195">
        <f>ROUND(FutureTrunkParks6[[#This Row],[Direct Construction Cost]]+FutureTrunkParks6[[#This Row],[Project Owners Cost (23% Direct Construction Cost)($)]]+FutureTrunkParks6[[#This Row],[Construction Contingency Cost ($)]],0)</f>
        <v>14583918</v>
      </c>
      <c r="AB162" s="219">
        <v>2024</v>
      </c>
      <c r="AC162" s="196">
        <f t="shared" si="27"/>
        <v>2.0111853187589457E-2</v>
      </c>
      <c r="AD162" s="196">
        <f t="shared" si="28"/>
        <v>1.8204777291069174E-2</v>
      </c>
      <c r="AE162" s="274">
        <f>VLOOKUP(FutureTrunkParks6[[#This Row],[Service Catchment]],'Catchment Demand - Parks'!$C$8:$M$11,11)</f>
        <v>0.31134461829061294</v>
      </c>
      <c r="AF16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62" s="274">
        <f>IF(AND(FutureTrunkParks6[[#This Row],[Spare Capacity (%)]]&gt;30%,FutureTrunkParks6[[#This Row],[Share of the total Cost with the same year of provision %]]&gt;20%),1-FutureTrunkParks6[[#This Row],[Spare Capacity (%)]],1)</f>
        <v>1</v>
      </c>
      <c r="AH162" s="274">
        <f>IF(FutureTrunkParks6[[#This Row],[Terminal Value Analysis]]&lt;0,0,FutureTrunkParks6[[#This Row],[Terminal Value Analysis]])</f>
        <v>1</v>
      </c>
      <c r="AI162" s="198">
        <f t="shared" si="29"/>
        <v>14583918</v>
      </c>
      <c r="AJ162" s="200">
        <f t="shared" si="30"/>
        <v>15394997</v>
      </c>
      <c r="AK162" s="202">
        <f t="shared" si="31"/>
        <v>12958917</v>
      </c>
      <c r="AL162" s="276">
        <f>ROUND(FutureTrunkParks6[[#This Row],[Net Present Value of Establishment Cost]]*FutureTrunkParks6[[#This Row],[Terminal Value Adjustment (%)]],0)</f>
        <v>12958917</v>
      </c>
      <c r="AM162" s="271" t="str" cm="1">
        <f t="array" ref="AM162">_xlfn.IFS(FutureTrunkParks6[[#This Row],[Hierarchy/Name]]&lt;&gt;"Local","y",AM$12=FutureTrunkParks6[[#This Row],[Service Catchment]], "y", FutureTrunkParks6[[#This Row],[Hierarchy/Name]]="Local", "")</f>
        <v>y</v>
      </c>
      <c r="AN162" s="271" t="str" cm="1">
        <f t="array" ref="AN162">_xlfn.IFS(FutureTrunkParks6[[#This Row],[Hierarchy/Name]]&lt;&gt;"Local","y",AN$12=FutureTrunkParks6[[#This Row],[Service Catchment]], "y", FutureTrunkParks6[[#This Row],[Hierarchy/Name]]="Local", "")</f>
        <v>y</v>
      </c>
      <c r="AO162" s="271" t="str" cm="1">
        <f t="array" ref="AO162">_xlfn.IFS(FutureTrunkParks6[[#This Row],[Hierarchy/Name]]&lt;&gt;"Local","y",AO$12=FutureTrunkParks6[[#This Row],[Service Catchment]], "y", FutureTrunkParks6[[#This Row],[Hierarchy/Name]]="Local", "")</f>
        <v>y</v>
      </c>
      <c r="AP162" s="271" t="str" cm="1">
        <f t="array" ref="AP162">_xlfn.IFS(FutureTrunkParks6[[#This Row],[Hierarchy/Name]]&lt;&gt;"Local","y",AP$12=FutureTrunkParks6[[#This Row],[Service Catchment]], "y", FutureTrunkParks6[[#This Row],[Hierarchy/Name]]="Local", "")</f>
        <v>y</v>
      </c>
      <c r="AQ162" s="64"/>
      <c r="AR162" s="93">
        <f>IF(FutureTrunkParks6[[#This Row],[Hierarchy/Name]]&lt;&gt;"Local",0.25,IF(AM162="y",1,""))</f>
        <v>0.25</v>
      </c>
      <c r="AS162" s="93">
        <f>IF(FutureTrunkParks6[[#This Row],[Hierarchy/Name]]&lt;&gt;"Local",0.25,IF(AN162="y",1,""))</f>
        <v>0.25</v>
      </c>
      <c r="AT162" s="93">
        <f>IF(FutureTrunkParks6[[#This Row],[Hierarchy/Name]]&lt;&gt;"Local",0.25,IF(AO162="y",1,""))</f>
        <v>0.25</v>
      </c>
      <c r="AU162" s="93">
        <f>IF(FutureTrunkParks6[[#This Row],[Hierarchy/Name]]&lt;&gt;"Local",0.25,IF(AP162="y",1,""))</f>
        <v>0.25</v>
      </c>
      <c r="AV162" s="95">
        <f t="shared" si="32"/>
        <v>1</v>
      </c>
      <c r="AW162" s="64"/>
      <c r="AX162" s="268">
        <f t="shared" si="33"/>
        <v>3239729.25</v>
      </c>
      <c r="AY162" s="264">
        <f t="shared" si="34"/>
        <v>3239729.25</v>
      </c>
      <c r="AZ162" s="264">
        <f t="shared" si="35"/>
        <v>3239729.25</v>
      </c>
      <c r="BA162" s="269">
        <f t="shared" si="36"/>
        <v>3239729.25</v>
      </c>
      <c r="BB162" s="253">
        <f t="shared" si="37"/>
        <v>12958917</v>
      </c>
    </row>
    <row r="163" spans="1:54">
      <c r="A163" s="50"/>
      <c r="B163" s="210" t="s">
        <v>5116</v>
      </c>
      <c r="C163" s="211" t="s">
        <v>5117</v>
      </c>
      <c r="D163" s="211" t="s">
        <v>106</v>
      </c>
      <c r="E163" s="211" t="s">
        <v>143</v>
      </c>
      <c r="F163" s="211" t="s">
        <v>4928</v>
      </c>
      <c r="G163" s="186" t="str" cm="1">
        <f t="array" ref="G163">_xlfn.IFS(MID(C163,5,1)="U",MID(C163,5,2),LEN(C163)&gt;10,MID(C163,5,3)&amp;"-"&amp;LEFT(D163,1),LEN(C163)&lt;=10,MID(C163,5,2)&amp;"-"&amp;LEFT(D163,1))</f>
        <v>U3</v>
      </c>
      <c r="H163" s="187">
        <f>IFERROR(INDEX(LGIP1b_Park_UnitRates[],MATCH(G163,LGIP1b_Park_UnitRates[LGIP Code],0),3),"")</f>
        <v>0</v>
      </c>
      <c r="I163" s="295">
        <f>IFERROR(MIN(J163/H163,INDEX(LGIP1b_Park_UnitRates[],MATCH(FutureTrunkParks6[[#This Row],[LGIP Code (*)]], LGIP1b_Park_UnitRates[LGIP Code], 0),4)),1)</f>
        <v>1</v>
      </c>
      <c r="J163" s="215">
        <v>27100</v>
      </c>
      <c r="K163" s="85">
        <f t="shared" si="38"/>
        <v>0</v>
      </c>
      <c r="L163" s="216">
        <v>0</v>
      </c>
      <c r="M163" s="221" t="str">
        <f>_xlfn.XLOOKUP(FutureTrunkParks6[[#This Row],[LGIP Code (*)]],LGIP1b_Parks_UnitRates_Summary[LGIP Code],LGIP1b_Parks_UnitRates_Summary[Stages],,0)</f>
        <v>U</v>
      </c>
      <c r="N163" s="221" t="str">
        <f>_xlfn.XLOOKUP(FutureTrunkParks6[[#This Row],[LGIP Code (*)]],LGIP1b_Parks_UnitRates_Summary[LGIP Code],LGIP1b_Parks_UnitRates_Summary[Costing Code],,0)</f>
        <v>U3-U</v>
      </c>
      <c r="O163" s="221">
        <f>_xlfn.XLOOKUP(FutureTrunkParks6[[#This Row],[Costing Code]],LGIP1b_Parks_UnitRates_Summary[Costing Code],LGIP1b_Parks_UnitRates_Summary[Scaled component],,0)</f>
        <v>0</v>
      </c>
      <c r="P163" s="221">
        <f>FutureTrunkParks6[[#This Row],[Unit Rate (Scale)]]*FutureTrunkParks6[[#This Row],[Scaling factor (*)]]</f>
        <v>0</v>
      </c>
      <c r="Q163" s="221">
        <f>_xlfn.XLOOKUP(FutureTrunkParks6[[#This Row],[Costing Code]],LGIP1b_Parks_UnitRates_Summary[Costing Code],LGIP1b_Parks_UnitRates_Summary[Not scaled component],,0)</f>
        <v>0</v>
      </c>
      <c r="R163" s="223">
        <f>_xlfn.XLOOKUP(FutureTrunkParks6[[#This Row],[Costing Code]],LGIP1b_Parks_UnitRates_Summary[Costing Code],LGIP1b_Parks_UnitRates_Summary[Preliminary Scale],,0)</f>
        <v>0</v>
      </c>
      <c r="S163" s="221">
        <f>((FutureTrunkParks6[[#This Row],[Costs with Scaling Factor Applied]]+FutureTrunkParks6[[#This Row],[Unit Rate (No Scale)]])*FutureTrunkParks6[[#This Row],[Preliminary Scale %]])</f>
        <v>0</v>
      </c>
      <c r="T163" s="221">
        <f>_xlfn.XLOOKUP(FutureTrunkParks6[[#This Row],[Costing Code]],LGIP1b_Parks_UnitRates_Summary[Costing Code],LGIP1b_Parks_UnitRates_Summary[Preliminary No Scale],,0)</f>
        <v>0</v>
      </c>
      <c r="U16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63" s="211">
        <v>2021</v>
      </c>
      <c r="W163" s="211">
        <v>1</v>
      </c>
      <c r="X163" s="221">
        <f>ROUND(FutureTrunkParks6[[#This Row],[Direct Construction Cost]]*23%,0)</f>
        <v>230000</v>
      </c>
      <c r="Y163" s="294">
        <f t="shared" si="26"/>
        <v>7.4999999999999997E-2</v>
      </c>
      <c r="Z163" s="194">
        <f>ROUND((FutureTrunkParks6[[#This Row],[Direct Construction Cost]]+FutureTrunkParks6[[#This Row],[Project Owners Cost (23% Direct Construction Cost)($)]])*FutureTrunkParks6[[#This Row],[Multiplier]]*FutureTrunkParks6[[#This Row],[Construction Contingency Rate %]],0)</f>
        <v>92250</v>
      </c>
      <c r="AA163" s="195">
        <f>ROUND(FutureTrunkParks6[[#This Row],[Direct Construction Cost]]+FutureTrunkParks6[[#This Row],[Project Owners Cost (23% Direct Construction Cost)($)]]+FutureTrunkParks6[[#This Row],[Construction Contingency Cost ($)]],0)</f>
        <v>1322250</v>
      </c>
      <c r="AB163" s="219">
        <v>2024</v>
      </c>
      <c r="AC163" s="196">
        <f t="shared" si="27"/>
        <v>2.0111853187589457E-2</v>
      </c>
      <c r="AD163" s="196">
        <f t="shared" si="28"/>
        <v>1.8204777291069174E-2</v>
      </c>
      <c r="AE163" s="274">
        <f>VLOOKUP(FutureTrunkParks6[[#This Row],[Service Catchment]],'Catchment Demand - Parks'!$C$8:$M$11,11)</f>
        <v>0.31134461829061294</v>
      </c>
      <c r="AF16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63" s="274">
        <f>IF(AND(FutureTrunkParks6[[#This Row],[Spare Capacity (%)]]&gt;30%,FutureTrunkParks6[[#This Row],[Share of the total Cost with the same year of provision %]]&gt;20%),1-FutureTrunkParks6[[#This Row],[Spare Capacity (%)]],1)</f>
        <v>1</v>
      </c>
      <c r="AH163" s="274">
        <f>IF(FutureTrunkParks6[[#This Row],[Terminal Value Analysis]]&lt;0,0,FutureTrunkParks6[[#This Row],[Terminal Value Analysis]])</f>
        <v>1</v>
      </c>
      <c r="AI163" s="198">
        <f t="shared" si="29"/>
        <v>1322250</v>
      </c>
      <c r="AJ163" s="200">
        <f t="shared" si="30"/>
        <v>1395786</v>
      </c>
      <c r="AK163" s="202">
        <f t="shared" si="31"/>
        <v>1174919</v>
      </c>
      <c r="AL163" s="276">
        <f>ROUND(FutureTrunkParks6[[#This Row],[Net Present Value of Establishment Cost]]*FutureTrunkParks6[[#This Row],[Terminal Value Adjustment (%)]],0)</f>
        <v>1174919</v>
      </c>
      <c r="AM163" s="271" t="str" cm="1">
        <f t="array" ref="AM163">_xlfn.IFS(FutureTrunkParks6[[#This Row],[Hierarchy/Name]]&lt;&gt;"Local","y",AM$12=FutureTrunkParks6[[#This Row],[Service Catchment]], "y", FutureTrunkParks6[[#This Row],[Hierarchy/Name]]="Local", "")</f>
        <v>y</v>
      </c>
      <c r="AN163" s="271" t="str" cm="1">
        <f t="array" ref="AN163">_xlfn.IFS(FutureTrunkParks6[[#This Row],[Hierarchy/Name]]&lt;&gt;"Local","y",AN$12=FutureTrunkParks6[[#This Row],[Service Catchment]], "y", FutureTrunkParks6[[#This Row],[Hierarchy/Name]]="Local", "")</f>
        <v>y</v>
      </c>
      <c r="AO163" s="271" t="str" cm="1">
        <f t="array" ref="AO163">_xlfn.IFS(FutureTrunkParks6[[#This Row],[Hierarchy/Name]]&lt;&gt;"Local","y",AO$12=FutureTrunkParks6[[#This Row],[Service Catchment]], "y", FutureTrunkParks6[[#This Row],[Hierarchy/Name]]="Local", "")</f>
        <v>y</v>
      </c>
      <c r="AP163" s="271" t="str" cm="1">
        <f t="array" ref="AP163">_xlfn.IFS(FutureTrunkParks6[[#This Row],[Hierarchy/Name]]&lt;&gt;"Local","y",AP$12=FutureTrunkParks6[[#This Row],[Service Catchment]], "y", FutureTrunkParks6[[#This Row],[Hierarchy/Name]]="Local", "")</f>
        <v>y</v>
      </c>
      <c r="AQ163" s="64"/>
      <c r="AR163" s="93">
        <f>IF(FutureTrunkParks6[[#This Row],[Hierarchy/Name]]&lt;&gt;"Local",0.25,IF(AM163="y",1,""))</f>
        <v>0.25</v>
      </c>
      <c r="AS163" s="93">
        <f>IF(FutureTrunkParks6[[#This Row],[Hierarchy/Name]]&lt;&gt;"Local",0.25,IF(AN163="y",1,""))</f>
        <v>0.25</v>
      </c>
      <c r="AT163" s="93">
        <f>IF(FutureTrunkParks6[[#This Row],[Hierarchy/Name]]&lt;&gt;"Local",0.25,IF(AO163="y",1,""))</f>
        <v>0.25</v>
      </c>
      <c r="AU163" s="93">
        <f>IF(FutureTrunkParks6[[#This Row],[Hierarchy/Name]]&lt;&gt;"Local",0.25,IF(AP163="y",1,""))</f>
        <v>0.25</v>
      </c>
      <c r="AV163" s="95">
        <f t="shared" si="32"/>
        <v>1</v>
      </c>
      <c r="AW163" s="64"/>
      <c r="AX163" s="268">
        <f t="shared" si="33"/>
        <v>293729.75</v>
      </c>
      <c r="AY163" s="264">
        <f t="shared" si="34"/>
        <v>293729.75</v>
      </c>
      <c r="AZ163" s="264">
        <f t="shared" si="35"/>
        <v>293729.75</v>
      </c>
      <c r="BA163" s="269">
        <f t="shared" si="36"/>
        <v>293729.75</v>
      </c>
      <c r="BB163" s="253">
        <f t="shared" si="37"/>
        <v>1174919</v>
      </c>
    </row>
    <row r="164" spans="1:54">
      <c r="A164" s="50"/>
      <c r="B164" s="210" t="s">
        <v>5118</v>
      </c>
      <c r="C164" s="211" t="s">
        <v>5264</v>
      </c>
      <c r="D164" s="211" t="s">
        <v>106</v>
      </c>
      <c r="E164" s="211" t="s">
        <v>114</v>
      </c>
      <c r="F164" s="211" t="s">
        <v>4850</v>
      </c>
      <c r="G164" s="186" t="str" cm="1">
        <f t="array" ref="G164">_xlfn.IFS(MID(C164,5,1)="U",MID(C164,5,2),LEN(C164)&gt;10,MID(C164,5,3)&amp;"-"&amp;LEFT(D164,1),LEN(C164)&lt;=10,MID(C164,5,2)&amp;"-"&amp;LEFT(D164,1))</f>
        <v>U1</v>
      </c>
      <c r="H164" s="187">
        <f>IFERROR(INDEX(LGIP1b_Park_UnitRates[],MATCH(G164,LGIP1b_Park_UnitRates[LGIP Code],0),3),"")</f>
        <v>0</v>
      </c>
      <c r="I164" s="295">
        <f>IFERROR(MIN(J164/H164,INDEX(LGIP1b_Park_UnitRates[],MATCH(FutureTrunkParks6[[#This Row],[LGIP Code (*)]], LGIP1b_Park_UnitRates[LGIP Code], 0),4)),1)</f>
        <v>1</v>
      </c>
      <c r="J164" s="215">
        <v>259300</v>
      </c>
      <c r="K164" s="85">
        <f t="shared" si="38"/>
        <v>0</v>
      </c>
      <c r="L164" s="216">
        <v>0</v>
      </c>
      <c r="M164" s="221" t="str">
        <f>_xlfn.XLOOKUP(FutureTrunkParks6[[#This Row],[LGIP Code (*)]],LGIP1b_Parks_UnitRates_Summary[LGIP Code],LGIP1b_Parks_UnitRates_Summary[Stages],,0)</f>
        <v>U</v>
      </c>
      <c r="N164" s="221" t="str">
        <f>_xlfn.XLOOKUP(FutureTrunkParks6[[#This Row],[LGIP Code (*)]],LGIP1b_Parks_UnitRates_Summary[LGIP Code],LGIP1b_Parks_UnitRates_Summary[Costing Code],,0)</f>
        <v>U1-U</v>
      </c>
      <c r="O164" s="221">
        <f>_xlfn.XLOOKUP(FutureTrunkParks6[[#This Row],[Costing Code]],LGIP1b_Parks_UnitRates_Summary[Costing Code],LGIP1b_Parks_UnitRates_Summary[Scaled component],,0)</f>
        <v>0</v>
      </c>
      <c r="P164" s="221">
        <f>FutureTrunkParks6[[#This Row],[Unit Rate (Scale)]]*FutureTrunkParks6[[#This Row],[Scaling factor (*)]]</f>
        <v>0</v>
      </c>
      <c r="Q164" s="221">
        <f>_xlfn.XLOOKUP(FutureTrunkParks6[[#This Row],[Costing Code]],LGIP1b_Parks_UnitRates_Summary[Costing Code],LGIP1b_Parks_UnitRates_Summary[Not scaled component],,0)</f>
        <v>0</v>
      </c>
      <c r="R164" s="223">
        <f>_xlfn.XLOOKUP(FutureTrunkParks6[[#This Row],[Costing Code]],LGIP1b_Parks_UnitRates_Summary[Costing Code],LGIP1b_Parks_UnitRates_Summary[Preliminary Scale],,0)</f>
        <v>0</v>
      </c>
      <c r="S164" s="221">
        <f>((FutureTrunkParks6[[#This Row],[Costs with Scaling Factor Applied]]+FutureTrunkParks6[[#This Row],[Unit Rate (No Scale)]])*FutureTrunkParks6[[#This Row],[Preliminary Scale %]])</f>
        <v>0</v>
      </c>
      <c r="T164" s="221">
        <f>_xlfn.XLOOKUP(FutureTrunkParks6[[#This Row],[Costing Code]],LGIP1b_Parks_UnitRates_Summary[Costing Code],LGIP1b_Parks_UnitRates_Summary[Preliminary No Scale],,0)</f>
        <v>0</v>
      </c>
      <c r="U16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164" s="211">
        <v>2021</v>
      </c>
      <c r="W164" s="211">
        <v>1</v>
      </c>
      <c r="X164" s="221">
        <f>ROUND(FutureTrunkParks6[[#This Row],[Direct Construction Cost]]*23%,0)</f>
        <v>460000</v>
      </c>
      <c r="Y164" s="294">
        <f t="shared" si="26"/>
        <v>0.15</v>
      </c>
      <c r="Z164" s="194">
        <f>ROUND((FutureTrunkParks6[[#This Row],[Direct Construction Cost]]+FutureTrunkParks6[[#This Row],[Project Owners Cost (23% Direct Construction Cost)($)]])*FutureTrunkParks6[[#This Row],[Multiplier]]*FutureTrunkParks6[[#This Row],[Construction Contingency Rate %]],0)</f>
        <v>369000</v>
      </c>
      <c r="AA164" s="195">
        <f>ROUND(FutureTrunkParks6[[#This Row],[Direct Construction Cost]]+FutureTrunkParks6[[#This Row],[Project Owners Cost (23% Direct Construction Cost)($)]]+FutureTrunkParks6[[#This Row],[Construction Contingency Cost ($)]],0)</f>
        <v>2829000</v>
      </c>
      <c r="AB164" s="219">
        <v>2029</v>
      </c>
      <c r="AC164" s="196">
        <f t="shared" si="27"/>
        <v>2.0111853187589457E-2</v>
      </c>
      <c r="AD164" s="196">
        <f t="shared" si="28"/>
        <v>1.8204777291069174E-2</v>
      </c>
      <c r="AE164" s="274">
        <f>VLOOKUP(FutureTrunkParks6[[#This Row],[Service Catchment]],'Catchment Demand - Parks'!$C$8:$M$11,11)</f>
        <v>0.15359038713546411</v>
      </c>
      <c r="AF16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2.8870532419051503E-2</v>
      </c>
      <c r="AG164" s="274">
        <f>IF(AND(FutureTrunkParks6[[#This Row],[Spare Capacity (%)]]&gt;30%,FutureTrunkParks6[[#This Row],[Share of the total Cost with the same year of provision %]]&gt;20%),1-FutureTrunkParks6[[#This Row],[Spare Capacity (%)]],1)</f>
        <v>1</v>
      </c>
      <c r="AH164" s="274">
        <f>IF(FutureTrunkParks6[[#This Row],[Terminal Value Analysis]]&lt;0,0,FutureTrunkParks6[[#This Row],[Terminal Value Analysis]])</f>
        <v>1</v>
      </c>
      <c r="AI164" s="198">
        <f t="shared" si="29"/>
        <v>2829000</v>
      </c>
      <c r="AJ164" s="200">
        <f t="shared" si="30"/>
        <v>3268240</v>
      </c>
      <c r="AK164" s="202">
        <f t="shared" si="31"/>
        <v>2064516</v>
      </c>
      <c r="AL164" s="276">
        <f>ROUND(FutureTrunkParks6[[#This Row],[Net Present Value of Establishment Cost]]*FutureTrunkParks6[[#This Row],[Terminal Value Adjustment (%)]],0)</f>
        <v>2064516</v>
      </c>
      <c r="AM164" s="271" t="str" cm="1">
        <f t="array" ref="AM164">_xlfn.IFS(FutureTrunkParks6[[#This Row],[Hierarchy/Name]]&lt;&gt;"Local","y",AM$12=FutureTrunkParks6[[#This Row],[Service Catchment]], "y", FutureTrunkParks6[[#This Row],[Hierarchy/Name]]="Local", "")</f>
        <v>y</v>
      </c>
      <c r="AN164" s="271" t="str" cm="1">
        <f t="array" ref="AN164">_xlfn.IFS(FutureTrunkParks6[[#This Row],[Hierarchy/Name]]&lt;&gt;"Local","y",AN$12=FutureTrunkParks6[[#This Row],[Service Catchment]], "y", FutureTrunkParks6[[#This Row],[Hierarchy/Name]]="Local", "")</f>
        <v>y</v>
      </c>
      <c r="AO164" s="271" t="str" cm="1">
        <f t="array" ref="AO164">_xlfn.IFS(FutureTrunkParks6[[#This Row],[Hierarchy/Name]]&lt;&gt;"Local","y",AO$12=FutureTrunkParks6[[#This Row],[Service Catchment]], "y", FutureTrunkParks6[[#This Row],[Hierarchy/Name]]="Local", "")</f>
        <v>y</v>
      </c>
      <c r="AP164" s="271" t="str" cm="1">
        <f t="array" ref="AP164">_xlfn.IFS(FutureTrunkParks6[[#This Row],[Hierarchy/Name]]&lt;&gt;"Local","y",AP$12=FutureTrunkParks6[[#This Row],[Service Catchment]], "y", FutureTrunkParks6[[#This Row],[Hierarchy/Name]]="Local", "")</f>
        <v>y</v>
      </c>
      <c r="AQ164" s="64"/>
      <c r="AR164" s="93">
        <f>IF(FutureTrunkParks6[[#This Row],[Hierarchy/Name]]&lt;&gt;"Local",0.25,IF(AM164="y",1,""))</f>
        <v>0.25</v>
      </c>
      <c r="AS164" s="93">
        <f>IF(FutureTrunkParks6[[#This Row],[Hierarchy/Name]]&lt;&gt;"Local",0.25,IF(AN164="y",1,""))</f>
        <v>0.25</v>
      </c>
      <c r="AT164" s="93">
        <f>IF(FutureTrunkParks6[[#This Row],[Hierarchy/Name]]&lt;&gt;"Local",0.25,IF(AO164="y",1,""))</f>
        <v>0.25</v>
      </c>
      <c r="AU164" s="93">
        <f>IF(FutureTrunkParks6[[#This Row],[Hierarchy/Name]]&lt;&gt;"Local",0.25,IF(AP164="y",1,""))</f>
        <v>0.25</v>
      </c>
      <c r="AV164" s="95">
        <f t="shared" si="32"/>
        <v>1</v>
      </c>
      <c r="AW164" s="64"/>
      <c r="AX164" s="268">
        <f t="shared" si="33"/>
        <v>516129</v>
      </c>
      <c r="AY164" s="264">
        <f t="shared" si="34"/>
        <v>516129</v>
      </c>
      <c r="AZ164" s="264">
        <f t="shared" si="35"/>
        <v>516129</v>
      </c>
      <c r="BA164" s="269">
        <f t="shared" si="36"/>
        <v>516129</v>
      </c>
      <c r="BB164" s="253">
        <f t="shared" si="37"/>
        <v>2064516</v>
      </c>
    </row>
    <row r="165" spans="1:54">
      <c r="A165" s="50"/>
      <c r="B165" s="210" t="s">
        <v>5004</v>
      </c>
      <c r="C165" s="211" t="s">
        <v>5119</v>
      </c>
      <c r="D165" s="211" t="s">
        <v>106</v>
      </c>
      <c r="E165" s="211" t="s">
        <v>143</v>
      </c>
      <c r="F165" s="211" t="s">
        <v>4951</v>
      </c>
      <c r="G165" s="186" t="str" cm="1">
        <f t="array" ref="G165">_xlfn.IFS(MID(C165,5,1)="U",MID(C165,5,2),LEN(C165)&gt;10,MID(C165,5,3)&amp;"-"&amp;LEFT(D165,1),LEN(C165)&lt;=10,MID(C165,5,2)&amp;"-"&amp;LEFT(D165,1))</f>
        <v>U2</v>
      </c>
      <c r="H165" s="187">
        <f>IFERROR(INDEX(LGIP1b_Park_UnitRates[],MATCH(G165,LGIP1b_Park_UnitRates[LGIP Code],0),3),"")</f>
        <v>0</v>
      </c>
      <c r="I165" s="295">
        <f>IFERROR(MIN(J165/H165,INDEX(LGIP1b_Park_UnitRates[],MATCH(FutureTrunkParks6[[#This Row],[LGIP Code (*)]], LGIP1b_Park_UnitRates[LGIP Code], 0),4)),1)</f>
        <v>1</v>
      </c>
      <c r="J165" s="215">
        <v>5100</v>
      </c>
      <c r="K165" s="85">
        <f t="shared" si="38"/>
        <v>0</v>
      </c>
      <c r="L165" s="216">
        <v>0</v>
      </c>
      <c r="M165" s="221" t="str">
        <f>_xlfn.XLOOKUP(FutureTrunkParks6[[#This Row],[LGIP Code (*)]],LGIP1b_Parks_UnitRates_Summary[LGIP Code],LGIP1b_Parks_UnitRates_Summary[Stages],,0)</f>
        <v>U</v>
      </c>
      <c r="N165" s="221" t="str">
        <f>_xlfn.XLOOKUP(FutureTrunkParks6[[#This Row],[LGIP Code (*)]],LGIP1b_Parks_UnitRates_Summary[LGIP Code],LGIP1b_Parks_UnitRates_Summary[Costing Code],,0)</f>
        <v>U2-U</v>
      </c>
      <c r="O165" s="221">
        <f>_xlfn.XLOOKUP(FutureTrunkParks6[[#This Row],[Costing Code]],LGIP1b_Parks_UnitRates_Summary[Costing Code],LGIP1b_Parks_UnitRates_Summary[Scaled component],,0)</f>
        <v>0</v>
      </c>
      <c r="P165" s="221">
        <f>FutureTrunkParks6[[#This Row],[Unit Rate (Scale)]]*FutureTrunkParks6[[#This Row],[Scaling factor (*)]]</f>
        <v>0</v>
      </c>
      <c r="Q165" s="221">
        <f>_xlfn.XLOOKUP(FutureTrunkParks6[[#This Row],[Costing Code]],LGIP1b_Parks_UnitRates_Summary[Costing Code],LGIP1b_Parks_UnitRates_Summary[Not scaled component],,0)</f>
        <v>0</v>
      </c>
      <c r="R165" s="223">
        <f>_xlfn.XLOOKUP(FutureTrunkParks6[[#This Row],[Costing Code]],LGIP1b_Parks_UnitRates_Summary[Costing Code],LGIP1b_Parks_UnitRates_Summary[Preliminary Scale],,0)</f>
        <v>0</v>
      </c>
      <c r="S165" s="221">
        <f>((FutureTrunkParks6[[#This Row],[Costs with Scaling Factor Applied]]+FutureTrunkParks6[[#This Row],[Unit Rate (No Scale)]])*FutureTrunkParks6[[#This Row],[Preliminary Scale %]])</f>
        <v>0</v>
      </c>
      <c r="T165" s="221">
        <f>_xlfn.XLOOKUP(FutureTrunkParks6[[#This Row],[Costing Code]],LGIP1b_Parks_UnitRates_Summary[Costing Code],LGIP1b_Parks_UnitRates_Summary[Preliminary No Scale],,0)</f>
        <v>0</v>
      </c>
      <c r="U16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165" s="211">
        <v>2021</v>
      </c>
      <c r="W165" s="211">
        <v>1</v>
      </c>
      <c r="X165" s="221">
        <f>ROUND(FutureTrunkParks6[[#This Row],[Direct Construction Cost]]*23%,0)</f>
        <v>345000</v>
      </c>
      <c r="Y165" s="294">
        <f t="shared" si="26"/>
        <v>0.15</v>
      </c>
      <c r="Z165" s="194">
        <f>ROUND((FutureTrunkParks6[[#This Row],[Direct Construction Cost]]+FutureTrunkParks6[[#This Row],[Project Owners Cost (23% Direct Construction Cost)($)]])*FutureTrunkParks6[[#This Row],[Multiplier]]*FutureTrunkParks6[[#This Row],[Construction Contingency Rate %]],0)</f>
        <v>276750</v>
      </c>
      <c r="AA165" s="195">
        <f>ROUND(FutureTrunkParks6[[#This Row],[Direct Construction Cost]]+FutureTrunkParks6[[#This Row],[Project Owners Cost (23% Direct Construction Cost)($)]]+FutureTrunkParks6[[#This Row],[Construction Contingency Cost ($)]],0)</f>
        <v>2121750</v>
      </c>
      <c r="AB165" s="219">
        <v>2029</v>
      </c>
      <c r="AC165" s="196">
        <f t="shared" si="27"/>
        <v>2.0111853187589457E-2</v>
      </c>
      <c r="AD165" s="196">
        <f t="shared" si="28"/>
        <v>1.8204777291069174E-2</v>
      </c>
      <c r="AE165" s="274">
        <f>VLOOKUP(FutureTrunkParks6[[#This Row],[Service Catchment]],'Catchment Demand - Parks'!$C$8:$M$11,11)</f>
        <v>0.31134461829061294</v>
      </c>
      <c r="AF16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4.8437998676815648E-2</v>
      </c>
      <c r="AG165" s="274">
        <f>IF(AND(FutureTrunkParks6[[#This Row],[Spare Capacity (%)]]&gt;30%,FutureTrunkParks6[[#This Row],[Share of the total Cost with the same year of provision %]]&gt;20%),1-FutureTrunkParks6[[#This Row],[Spare Capacity (%)]],1)</f>
        <v>1</v>
      </c>
      <c r="AH165" s="274">
        <f>IF(FutureTrunkParks6[[#This Row],[Terminal Value Analysis]]&lt;0,0,FutureTrunkParks6[[#This Row],[Terminal Value Analysis]])</f>
        <v>1</v>
      </c>
      <c r="AI165" s="198">
        <f t="shared" si="29"/>
        <v>2121750</v>
      </c>
      <c r="AJ165" s="200">
        <f t="shared" si="30"/>
        <v>2451180</v>
      </c>
      <c r="AK165" s="202">
        <f t="shared" si="31"/>
        <v>1548387</v>
      </c>
      <c r="AL165" s="276">
        <f>ROUND(FutureTrunkParks6[[#This Row],[Net Present Value of Establishment Cost]]*FutureTrunkParks6[[#This Row],[Terminal Value Adjustment (%)]],0)</f>
        <v>1548387</v>
      </c>
      <c r="AM165" s="271" t="str" cm="1">
        <f t="array" ref="AM165">_xlfn.IFS(FutureTrunkParks6[[#This Row],[Hierarchy/Name]]&lt;&gt;"Local","y",AM$12=FutureTrunkParks6[[#This Row],[Service Catchment]], "y", FutureTrunkParks6[[#This Row],[Hierarchy/Name]]="Local", "")</f>
        <v>y</v>
      </c>
      <c r="AN165" s="271" t="str" cm="1">
        <f t="array" ref="AN165">_xlfn.IFS(FutureTrunkParks6[[#This Row],[Hierarchy/Name]]&lt;&gt;"Local","y",AN$12=FutureTrunkParks6[[#This Row],[Service Catchment]], "y", FutureTrunkParks6[[#This Row],[Hierarchy/Name]]="Local", "")</f>
        <v>y</v>
      </c>
      <c r="AO165" s="271" t="str" cm="1">
        <f t="array" ref="AO165">_xlfn.IFS(FutureTrunkParks6[[#This Row],[Hierarchy/Name]]&lt;&gt;"Local","y",AO$12=FutureTrunkParks6[[#This Row],[Service Catchment]], "y", FutureTrunkParks6[[#This Row],[Hierarchy/Name]]="Local", "")</f>
        <v>y</v>
      </c>
      <c r="AP165" s="271" t="str" cm="1">
        <f t="array" ref="AP165">_xlfn.IFS(FutureTrunkParks6[[#This Row],[Hierarchy/Name]]&lt;&gt;"Local","y",AP$12=FutureTrunkParks6[[#This Row],[Service Catchment]], "y", FutureTrunkParks6[[#This Row],[Hierarchy/Name]]="Local", "")</f>
        <v>y</v>
      </c>
      <c r="AQ165" s="64"/>
      <c r="AR165" s="93">
        <f>IF(FutureTrunkParks6[[#This Row],[Hierarchy/Name]]&lt;&gt;"Local",0.25,IF(AM165="y",1,""))</f>
        <v>0.25</v>
      </c>
      <c r="AS165" s="93">
        <f>IF(FutureTrunkParks6[[#This Row],[Hierarchy/Name]]&lt;&gt;"Local",0.25,IF(AN165="y",1,""))</f>
        <v>0.25</v>
      </c>
      <c r="AT165" s="93">
        <f>IF(FutureTrunkParks6[[#This Row],[Hierarchy/Name]]&lt;&gt;"Local",0.25,IF(AO165="y",1,""))</f>
        <v>0.25</v>
      </c>
      <c r="AU165" s="93">
        <f>IF(FutureTrunkParks6[[#This Row],[Hierarchy/Name]]&lt;&gt;"Local",0.25,IF(AP165="y",1,""))</f>
        <v>0.25</v>
      </c>
      <c r="AV165" s="95">
        <f t="shared" si="32"/>
        <v>1</v>
      </c>
      <c r="AW165" s="64"/>
      <c r="AX165" s="268">
        <f t="shared" si="33"/>
        <v>387096.75</v>
      </c>
      <c r="AY165" s="264">
        <f t="shared" si="34"/>
        <v>387096.75</v>
      </c>
      <c r="AZ165" s="264">
        <f t="shared" si="35"/>
        <v>387096.75</v>
      </c>
      <c r="BA165" s="269">
        <f t="shared" si="36"/>
        <v>387096.75</v>
      </c>
      <c r="BB165" s="253">
        <f t="shared" si="37"/>
        <v>1548387</v>
      </c>
    </row>
    <row r="166" spans="1:54">
      <c r="A166" s="50"/>
      <c r="B166" s="210" t="s">
        <v>5022</v>
      </c>
      <c r="C166" s="211" t="s">
        <v>5120</v>
      </c>
      <c r="D166" s="211" t="s">
        <v>106</v>
      </c>
      <c r="E166" s="211" t="s">
        <v>114</v>
      </c>
      <c r="F166" s="211" t="s">
        <v>4963</v>
      </c>
      <c r="G166" s="186" t="str" cm="1">
        <f t="array" ref="G166">_xlfn.IFS(MID(C166,5,1)="U",MID(C166,5,2),LEN(C166)&gt;10,MID(C166,5,3)&amp;"-"&amp;LEFT(D166,1),LEN(C166)&lt;=10,MID(C166,5,2)&amp;"-"&amp;LEFT(D166,1))</f>
        <v>U3</v>
      </c>
      <c r="H166" s="187">
        <f>IFERROR(INDEX(LGIP1b_Park_UnitRates[],MATCH(G166,LGIP1b_Park_UnitRates[LGIP Code],0),3),"")</f>
        <v>0</v>
      </c>
      <c r="I166" s="295">
        <f>IFERROR(MIN(J166/H166,INDEX(LGIP1b_Park_UnitRates[],MATCH(FutureTrunkParks6[[#This Row],[LGIP Code (*)]], LGIP1b_Park_UnitRates[LGIP Code], 0),4)),1)</f>
        <v>1</v>
      </c>
      <c r="J166" s="215">
        <v>13100</v>
      </c>
      <c r="K166" s="85">
        <f t="shared" si="38"/>
        <v>0</v>
      </c>
      <c r="L166" s="216">
        <v>0</v>
      </c>
      <c r="M166" s="221" t="str">
        <f>_xlfn.XLOOKUP(FutureTrunkParks6[[#This Row],[LGIP Code (*)]],LGIP1b_Parks_UnitRates_Summary[LGIP Code],LGIP1b_Parks_UnitRates_Summary[Stages],,0)</f>
        <v>U</v>
      </c>
      <c r="N166" s="221" t="str">
        <f>_xlfn.XLOOKUP(FutureTrunkParks6[[#This Row],[LGIP Code (*)]],LGIP1b_Parks_UnitRates_Summary[LGIP Code],LGIP1b_Parks_UnitRates_Summary[Costing Code],,0)</f>
        <v>U3-U</v>
      </c>
      <c r="O166" s="221">
        <f>_xlfn.XLOOKUP(FutureTrunkParks6[[#This Row],[Costing Code]],LGIP1b_Parks_UnitRates_Summary[Costing Code],LGIP1b_Parks_UnitRates_Summary[Scaled component],,0)</f>
        <v>0</v>
      </c>
      <c r="P166" s="221">
        <f>FutureTrunkParks6[[#This Row],[Unit Rate (Scale)]]*FutureTrunkParks6[[#This Row],[Scaling factor (*)]]</f>
        <v>0</v>
      </c>
      <c r="Q166" s="221">
        <f>_xlfn.XLOOKUP(FutureTrunkParks6[[#This Row],[Costing Code]],LGIP1b_Parks_UnitRates_Summary[Costing Code],LGIP1b_Parks_UnitRates_Summary[Not scaled component],,0)</f>
        <v>0</v>
      </c>
      <c r="R166" s="223">
        <f>_xlfn.XLOOKUP(FutureTrunkParks6[[#This Row],[Costing Code]],LGIP1b_Parks_UnitRates_Summary[Costing Code],LGIP1b_Parks_UnitRates_Summary[Preliminary Scale],,0)</f>
        <v>0</v>
      </c>
      <c r="S166" s="221">
        <f>((FutureTrunkParks6[[#This Row],[Costs with Scaling Factor Applied]]+FutureTrunkParks6[[#This Row],[Unit Rate (No Scale)]])*FutureTrunkParks6[[#This Row],[Preliminary Scale %]])</f>
        <v>0</v>
      </c>
      <c r="T166" s="221">
        <f>_xlfn.XLOOKUP(FutureTrunkParks6[[#This Row],[Costing Code]],LGIP1b_Parks_UnitRates_Summary[Costing Code],LGIP1b_Parks_UnitRates_Summary[Preliminary No Scale],,0)</f>
        <v>0</v>
      </c>
      <c r="U16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66" s="211">
        <v>2021</v>
      </c>
      <c r="W166" s="211">
        <v>1</v>
      </c>
      <c r="X166" s="221">
        <f>ROUND(FutureTrunkParks6[[#This Row],[Direct Construction Cost]]*23%,0)</f>
        <v>230000</v>
      </c>
      <c r="Y166" s="294">
        <f t="shared" si="26"/>
        <v>0.2</v>
      </c>
      <c r="Z166" s="194">
        <f>ROUND((FutureTrunkParks6[[#This Row],[Direct Construction Cost]]+FutureTrunkParks6[[#This Row],[Project Owners Cost (23% Direct Construction Cost)($)]])*FutureTrunkParks6[[#This Row],[Multiplier]]*FutureTrunkParks6[[#This Row],[Construction Contingency Rate %]],0)</f>
        <v>246000</v>
      </c>
      <c r="AA166" s="195">
        <f>ROUND(FutureTrunkParks6[[#This Row],[Direct Construction Cost]]+FutureTrunkParks6[[#This Row],[Project Owners Cost (23% Direct Construction Cost)($)]]+FutureTrunkParks6[[#This Row],[Construction Contingency Cost ($)]],0)</f>
        <v>1476000</v>
      </c>
      <c r="AB166" s="219">
        <v>2034</v>
      </c>
      <c r="AC166" s="196">
        <f t="shared" si="27"/>
        <v>2.0111853187589457E-2</v>
      </c>
      <c r="AD166" s="196">
        <f t="shared" si="28"/>
        <v>1.8204777291069174E-2</v>
      </c>
      <c r="AE166" s="274">
        <f>VLOOKUP(FutureTrunkParks6[[#This Row],[Service Catchment]],'Catchment Demand - Parks'!$C$8:$M$11,11)</f>
        <v>0.15359038713546411</v>
      </c>
      <c r="AF16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166" s="274">
        <f>IF(AND(FutureTrunkParks6[[#This Row],[Spare Capacity (%)]]&gt;30%,FutureTrunkParks6[[#This Row],[Share of the total Cost with the same year of provision %]]&gt;20%),1-FutureTrunkParks6[[#This Row],[Spare Capacity (%)]],1)</f>
        <v>1</v>
      </c>
      <c r="AH166" s="274">
        <f>IF(FutureTrunkParks6[[#This Row],[Terminal Value Analysis]]&lt;0,0,FutureTrunkParks6[[#This Row],[Terminal Value Analysis]])</f>
        <v>1</v>
      </c>
      <c r="AI166" s="198">
        <f t="shared" si="29"/>
        <v>1476000</v>
      </c>
      <c r="AJ166" s="200">
        <f t="shared" si="30"/>
        <v>1866135</v>
      </c>
      <c r="AK166" s="202">
        <f t="shared" si="31"/>
        <v>884632</v>
      </c>
      <c r="AL166" s="276">
        <f>ROUND(FutureTrunkParks6[[#This Row],[Net Present Value of Establishment Cost]]*FutureTrunkParks6[[#This Row],[Terminal Value Adjustment (%)]],0)</f>
        <v>884632</v>
      </c>
      <c r="AM166" s="271" t="str" cm="1">
        <f t="array" ref="AM166">_xlfn.IFS(FutureTrunkParks6[[#This Row],[Hierarchy/Name]]&lt;&gt;"Local","y",AM$12=FutureTrunkParks6[[#This Row],[Service Catchment]], "y", FutureTrunkParks6[[#This Row],[Hierarchy/Name]]="Local", "")</f>
        <v>y</v>
      </c>
      <c r="AN166" s="271" t="str" cm="1">
        <f t="array" ref="AN166">_xlfn.IFS(FutureTrunkParks6[[#This Row],[Hierarchy/Name]]&lt;&gt;"Local","y",AN$12=FutureTrunkParks6[[#This Row],[Service Catchment]], "y", FutureTrunkParks6[[#This Row],[Hierarchy/Name]]="Local", "")</f>
        <v>y</v>
      </c>
      <c r="AO166" s="271" t="str" cm="1">
        <f t="array" ref="AO166">_xlfn.IFS(FutureTrunkParks6[[#This Row],[Hierarchy/Name]]&lt;&gt;"Local","y",AO$12=FutureTrunkParks6[[#This Row],[Service Catchment]], "y", FutureTrunkParks6[[#This Row],[Hierarchy/Name]]="Local", "")</f>
        <v>y</v>
      </c>
      <c r="AP166" s="271" t="str" cm="1">
        <f t="array" ref="AP166">_xlfn.IFS(FutureTrunkParks6[[#This Row],[Hierarchy/Name]]&lt;&gt;"Local","y",AP$12=FutureTrunkParks6[[#This Row],[Service Catchment]], "y", FutureTrunkParks6[[#This Row],[Hierarchy/Name]]="Local", "")</f>
        <v>y</v>
      </c>
      <c r="AQ166" s="64"/>
      <c r="AR166" s="93">
        <f>IF(FutureTrunkParks6[[#This Row],[Hierarchy/Name]]&lt;&gt;"Local",0.25,IF(AM166="y",1,""))</f>
        <v>0.25</v>
      </c>
      <c r="AS166" s="93">
        <f>IF(FutureTrunkParks6[[#This Row],[Hierarchy/Name]]&lt;&gt;"Local",0.25,IF(AN166="y",1,""))</f>
        <v>0.25</v>
      </c>
      <c r="AT166" s="93">
        <f>IF(FutureTrunkParks6[[#This Row],[Hierarchy/Name]]&lt;&gt;"Local",0.25,IF(AO166="y",1,""))</f>
        <v>0.25</v>
      </c>
      <c r="AU166" s="93">
        <f>IF(FutureTrunkParks6[[#This Row],[Hierarchy/Name]]&lt;&gt;"Local",0.25,IF(AP166="y",1,""))</f>
        <v>0.25</v>
      </c>
      <c r="AV166" s="95">
        <f t="shared" si="32"/>
        <v>1</v>
      </c>
      <c r="AW166" s="64"/>
      <c r="AX166" s="268">
        <f t="shared" si="33"/>
        <v>221158</v>
      </c>
      <c r="AY166" s="264">
        <f t="shared" si="34"/>
        <v>221158</v>
      </c>
      <c r="AZ166" s="264">
        <f t="shared" si="35"/>
        <v>221158</v>
      </c>
      <c r="BA166" s="269">
        <f t="shared" si="36"/>
        <v>221158</v>
      </c>
      <c r="BB166" s="253">
        <f t="shared" si="37"/>
        <v>884632</v>
      </c>
    </row>
    <row r="167" spans="1:54">
      <c r="A167" s="50"/>
      <c r="B167" s="210" t="s">
        <v>5121</v>
      </c>
      <c r="C167" s="211" t="s">
        <v>5122</v>
      </c>
      <c r="D167" s="211" t="s">
        <v>111</v>
      </c>
      <c r="E167" s="211" t="s">
        <v>102</v>
      </c>
      <c r="F167" s="211" t="s">
        <v>4853</v>
      </c>
      <c r="G167" s="186" t="str" cm="1">
        <f t="array" ref="G167">_xlfn.IFS(MID(C167,5,1)="U",MID(C167,5,2),LEN(C167)&gt;10,MID(C167,5,3)&amp;"-"&amp;LEFT(D167,1),LEN(C167)&lt;=10,MID(C167,5,2)&amp;"-"&amp;LEFT(D167,1))</f>
        <v>A1-L</v>
      </c>
      <c r="H167" s="187">
        <f>IFERROR(INDEX(LGIP1b_Park_UnitRates[],MATCH(G167,LGIP1b_Park_UnitRates[LGIP Code],0),3),"")</f>
        <v>8000</v>
      </c>
      <c r="I167" s="295">
        <f>IFERROR(MIN(J167/H167,INDEX(LGIP1b_Park_UnitRates[],MATCH(FutureTrunkParks6[[#This Row],[LGIP Code (*)]], LGIP1b_Park_UnitRates[LGIP Code], 0),4)),1)</f>
        <v>1</v>
      </c>
      <c r="J167" s="215">
        <v>8000</v>
      </c>
      <c r="K167" s="85">
        <f t="shared" si="38"/>
        <v>10</v>
      </c>
      <c r="L167" s="216">
        <v>80000</v>
      </c>
      <c r="M167" s="221" t="str">
        <f>_xlfn.XLOOKUP(FutureTrunkParks6[[#This Row],[LGIP Code (*)]],LGIP1b_Parks_UnitRates_Summary[LGIP Code],LGIP1b_Parks_UnitRates_Summary[Stages],,0)</f>
        <v>A&amp;B</v>
      </c>
      <c r="N167" s="221" t="str">
        <f>_xlfn.XLOOKUP(FutureTrunkParks6[[#This Row],[LGIP Code (*)]],LGIP1b_Parks_UnitRates_Summary[LGIP Code],LGIP1b_Parks_UnitRates_Summary[Costing Code],,0)</f>
        <v>A1-L-A&amp;B</v>
      </c>
      <c r="O167" s="221">
        <f>_xlfn.XLOOKUP(FutureTrunkParks6[[#This Row],[Costing Code]],LGIP1b_Parks_UnitRates_Summary[Costing Code],LGIP1b_Parks_UnitRates_Summary[Scaled component],,0)</f>
        <v>295709.98100599996</v>
      </c>
      <c r="P167" s="221">
        <f>FutureTrunkParks6[[#This Row],[Unit Rate (Scale)]]*FutureTrunkParks6[[#This Row],[Scaling factor (*)]]</f>
        <v>295709.98100599996</v>
      </c>
      <c r="Q167" s="221">
        <f>_xlfn.XLOOKUP(FutureTrunkParks6[[#This Row],[Costing Code]],LGIP1b_Parks_UnitRates_Summary[Costing Code],LGIP1b_Parks_UnitRates_Summary[Not scaled component],,0)</f>
        <v>417974.52457963559</v>
      </c>
      <c r="R167" s="223">
        <f>_xlfn.XLOOKUP(FutureTrunkParks6[[#This Row],[Costing Code]],LGIP1b_Parks_UnitRates_Summary[Costing Code],LGIP1b_Parks_UnitRates_Summary[Preliminary Scale],,0)</f>
        <v>0.23125000000000001</v>
      </c>
      <c r="S167" s="221">
        <f>((FutureTrunkParks6[[#This Row],[Costs with Scaling Factor Applied]]+FutureTrunkParks6[[#This Row],[Unit Rate (No Scale)]])*FutureTrunkParks6[[#This Row],[Preliminary Scale %]])</f>
        <v>165039.54191667822</v>
      </c>
      <c r="T167" s="221">
        <f>_xlfn.XLOOKUP(FutureTrunkParks6[[#This Row],[Costing Code]],LGIP1b_Parks_UnitRates_Summary[Costing Code],LGIP1b_Parks_UnitRates_Summary[Preliminary No Scale],,0)</f>
        <v>3750</v>
      </c>
      <c r="U16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67" s="211">
        <v>2021</v>
      </c>
      <c r="W167" s="211">
        <v>1</v>
      </c>
      <c r="X167" s="221">
        <f>ROUND(FutureTrunkParks6[[#This Row],[Direct Construction Cost]]*23%,0)</f>
        <v>202969</v>
      </c>
      <c r="Y167" s="294">
        <f t="shared" si="26"/>
        <v>7.4999999999999997E-2</v>
      </c>
      <c r="Z167" s="194">
        <f>ROUND((FutureTrunkParks6[[#This Row],[Direct Construction Cost]]+FutureTrunkParks6[[#This Row],[Project Owners Cost (23% Direct Construction Cost)($)]])*FutureTrunkParks6[[#This Row],[Multiplier]]*FutureTrunkParks6[[#This Row],[Construction Contingency Rate %]],0)</f>
        <v>81408</v>
      </c>
      <c r="AA167" s="195">
        <f>ROUND(FutureTrunkParks6[[#This Row],[Direct Construction Cost]]+FutureTrunkParks6[[#This Row],[Project Owners Cost (23% Direct Construction Cost)($)]]+FutureTrunkParks6[[#This Row],[Construction Contingency Cost ($)]],0)</f>
        <v>1166851</v>
      </c>
      <c r="AB167" s="219">
        <v>2024</v>
      </c>
      <c r="AC167" s="196">
        <f t="shared" si="27"/>
        <v>2.0111853187589457E-2</v>
      </c>
      <c r="AD167" s="196">
        <f t="shared" si="28"/>
        <v>1.8204777291069174E-2</v>
      </c>
      <c r="AE167" s="274">
        <f>VLOOKUP(FutureTrunkParks6[[#This Row],[Service Catchment]],'Catchment Demand - Parks'!$C$8:$M$11,11)</f>
        <v>0.20307557840172039</v>
      </c>
      <c r="AF16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67" s="274">
        <f>IF(AND(FutureTrunkParks6[[#This Row],[Spare Capacity (%)]]&gt;30%,FutureTrunkParks6[[#This Row],[Share of the total Cost with the same year of provision %]]&gt;20%),1-FutureTrunkParks6[[#This Row],[Spare Capacity (%)]],1)</f>
        <v>1</v>
      </c>
      <c r="AH167" s="274">
        <f>IF(FutureTrunkParks6[[#This Row],[Terminal Value Analysis]]&lt;0,0,FutureTrunkParks6[[#This Row],[Terminal Value Analysis]])</f>
        <v>1</v>
      </c>
      <c r="AI167" s="198">
        <f t="shared" si="29"/>
        <v>1246851</v>
      </c>
      <c r="AJ167" s="200">
        <f t="shared" si="30"/>
        <v>1316670</v>
      </c>
      <c r="AK167" s="202">
        <f t="shared" si="31"/>
        <v>1108322</v>
      </c>
      <c r="AL167" s="276">
        <f>ROUND(FutureTrunkParks6[[#This Row],[Net Present Value of Establishment Cost]]*FutureTrunkParks6[[#This Row],[Terminal Value Adjustment (%)]],0)</f>
        <v>1108322</v>
      </c>
      <c r="AM167" s="271" t="str" cm="1">
        <f t="array" ref="AM167">_xlfn.IFS(FutureTrunkParks6[[#This Row],[Hierarchy/Name]]&lt;&gt;"Local","y",AM$12=FutureTrunkParks6[[#This Row],[Service Catchment]], "y", FutureTrunkParks6[[#This Row],[Hierarchy/Name]]="Local", "")</f>
        <v/>
      </c>
      <c r="AN167" s="271" t="str" cm="1">
        <f t="array" ref="AN167">_xlfn.IFS(FutureTrunkParks6[[#This Row],[Hierarchy/Name]]&lt;&gt;"Local","y",AN$12=FutureTrunkParks6[[#This Row],[Service Catchment]], "y", FutureTrunkParks6[[#This Row],[Hierarchy/Name]]="Local", "")</f>
        <v/>
      </c>
      <c r="AO167" s="271" t="str" cm="1">
        <f t="array" ref="AO167">_xlfn.IFS(FutureTrunkParks6[[#This Row],[Hierarchy/Name]]&lt;&gt;"Local","y",AO$12=FutureTrunkParks6[[#This Row],[Service Catchment]], "y", FutureTrunkParks6[[#This Row],[Hierarchy/Name]]="Local", "")</f>
        <v>y</v>
      </c>
      <c r="AP167" s="271" t="str" cm="1">
        <f t="array" ref="AP167">_xlfn.IFS(FutureTrunkParks6[[#This Row],[Hierarchy/Name]]&lt;&gt;"Local","y",AP$12=FutureTrunkParks6[[#This Row],[Service Catchment]], "y", FutureTrunkParks6[[#This Row],[Hierarchy/Name]]="Local", "")</f>
        <v/>
      </c>
      <c r="AQ167" s="64"/>
      <c r="AR167" s="93" t="str">
        <f>IF(FutureTrunkParks6[[#This Row],[Hierarchy/Name]]&lt;&gt;"Local",0.25,IF(AM167="y",1,""))</f>
        <v/>
      </c>
      <c r="AS167" s="93" t="str">
        <f>IF(FutureTrunkParks6[[#This Row],[Hierarchy/Name]]&lt;&gt;"Local",0.25,IF(AN167="y",1,""))</f>
        <v/>
      </c>
      <c r="AT167" s="93">
        <f>IF(FutureTrunkParks6[[#This Row],[Hierarchy/Name]]&lt;&gt;"Local",0.25,IF(AO167="y",1,""))</f>
        <v>1</v>
      </c>
      <c r="AU167" s="93" t="str">
        <f>IF(FutureTrunkParks6[[#This Row],[Hierarchy/Name]]&lt;&gt;"Local",0.25,IF(AP167="y",1,""))</f>
        <v/>
      </c>
      <c r="AV167" s="95">
        <f t="shared" si="32"/>
        <v>1</v>
      </c>
      <c r="AW167" s="64"/>
      <c r="AX167" s="268" t="str">
        <f t="shared" si="33"/>
        <v/>
      </c>
      <c r="AY167" s="264" t="str">
        <f t="shared" si="34"/>
        <v/>
      </c>
      <c r="AZ167" s="264">
        <f t="shared" si="35"/>
        <v>1108322</v>
      </c>
      <c r="BA167" s="269" t="str">
        <f t="shared" si="36"/>
        <v/>
      </c>
      <c r="BB167" s="253">
        <f t="shared" si="37"/>
        <v>1108322</v>
      </c>
    </row>
    <row r="168" spans="1:54">
      <c r="A168" s="50"/>
      <c r="B168" s="210" t="s">
        <v>5123</v>
      </c>
      <c r="C168" s="211" t="s">
        <v>5124</v>
      </c>
      <c r="D168" s="211" t="s">
        <v>111</v>
      </c>
      <c r="E168" s="211" t="s">
        <v>102</v>
      </c>
      <c r="F168" s="211" t="s">
        <v>4853</v>
      </c>
      <c r="G168" s="186" t="str" cm="1">
        <f t="array" ref="G168">_xlfn.IFS(MID(C168,5,1)="U",MID(C168,5,2),LEN(C168)&gt;10,MID(C168,5,3)&amp;"-"&amp;LEFT(D168,1),LEN(C168)&lt;=10,MID(C168,5,2)&amp;"-"&amp;LEFT(D168,1))</f>
        <v>A1-L</v>
      </c>
      <c r="H168" s="187">
        <f>IFERROR(INDEX(LGIP1b_Park_UnitRates[],MATCH(G168,LGIP1b_Park_UnitRates[LGIP Code],0),3),"")</f>
        <v>8000</v>
      </c>
      <c r="I168" s="295">
        <f>IFERROR(MIN(J168/H168,INDEX(LGIP1b_Park_UnitRates[],MATCH(FutureTrunkParks6[[#This Row],[LGIP Code (*)]], LGIP1b_Park_UnitRates[LGIP Code], 0),4)),1)</f>
        <v>1</v>
      </c>
      <c r="J168" s="215">
        <v>8000</v>
      </c>
      <c r="K168" s="85">
        <f t="shared" si="38"/>
        <v>10</v>
      </c>
      <c r="L168" s="216">
        <v>80000</v>
      </c>
      <c r="M168" s="221" t="str">
        <f>_xlfn.XLOOKUP(FutureTrunkParks6[[#This Row],[LGIP Code (*)]],LGIP1b_Parks_UnitRates_Summary[LGIP Code],LGIP1b_Parks_UnitRates_Summary[Stages],,0)</f>
        <v>A&amp;B</v>
      </c>
      <c r="N168" s="221" t="str">
        <f>_xlfn.XLOOKUP(FutureTrunkParks6[[#This Row],[LGIP Code (*)]],LGIP1b_Parks_UnitRates_Summary[LGIP Code],LGIP1b_Parks_UnitRates_Summary[Costing Code],,0)</f>
        <v>A1-L-A&amp;B</v>
      </c>
      <c r="O168" s="221">
        <f>_xlfn.XLOOKUP(FutureTrunkParks6[[#This Row],[Costing Code]],LGIP1b_Parks_UnitRates_Summary[Costing Code],LGIP1b_Parks_UnitRates_Summary[Scaled component],,0)</f>
        <v>295709.98100599996</v>
      </c>
      <c r="P168" s="221">
        <f>FutureTrunkParks6[[#This Row],[Unit Rate (Scale)]]*FutureTrunkParks6[[#This Row],[Scaling factor (*)]]</f>
        <v>295709.98100599996</v>
      </c>
      <c r="Q168" s="221">
        <f>_xlfn.XLOOKUP(FutureTrunkParks6[[#This Row],[Costing Code]],LGIP1b_Parks_UnitRates_Summary[Costing Code],LGIP1b_Parks_UnitRates_Summary[Not scaled component],,0)</f>
        <v>417974.52457963559</v>
      </c>
      <c r="R168" s="223">
        <f>_xlfn.XLOOKUP(FutureTrunkParks6[[#This Row],[Costing Code]],LGIP1b_Parks_UnitRates_Summary[Costing Code],LGIP1b_Parks_UnitRates_Summary[Preliminary Scale],,0)</f>
        <v>0.23125000000000001</v>
      </c>
      <c r="S168" s="221">
        <f>((FutureTrunkParks6[[#This Row],[Costs with Scaling Factor Applied]]+FutureTrunkParks6[[#This Row],[Unit Rate (No Scale)]])*FutureTrunkParks6[[#This Row],[Preliminary Scale %]])</f>
        <v>165039.54191667822</v>
      </c>
      <c r="T168" s="221">
        <f>_xlfn.XLOOKUP(FutureTrunkParks6[[#This Row],[Costing Code]],LGIP1b_Parks_UnitRates_Summary[Costing Code],LGIP1b_Parks_UnitRates_Summary[Preliminary No Scale],,0)</f>
        <v>3750</v>
      </c>
      <c r="U16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68" s="211">
        <v>2021</v>
      </c>
      <c r="W168" s="211">
        <v>1</v>
      </c>
      <c r="X168" s="221">
        <f>ROUND(FutureTrunkParks6[[#This Row],[Direct Construction Cost]]*23%,0)</f>
        <v>202969</v>
      </c>
      <c r="Y168" s="294">
        <f t="shared" si="26"/>
        <v>7.4999999999999997E-2</v>
      </c>
      <c r="Z168" s="194">
        <f>ROUND((FutureTrunkParks6[[#This Row],[Direct Construction Cost]]+FutureTrunkParks6[[#This Row],[Project Owners Cost (23% Direct Construction Cost)($)]])*FutureTrunkParks6[[#This Row],[Multiplier]]*FutureTrunkParks6[[#This Row],[Construction Contingency Rate %]],0)</f>
        <v>81408</v>
      </c>
      <c r="AA168" s="195">
        <f>ROUND(FutureTrunkParks6[[#This Row],[Direct Construction Cost]]+FutureTrunkParks6[[#This Row],[Project Owners Cost (23% Direct Construction Cost)($)]]+FutureTrunkParks6[[#This Row],[Construction Contingency Cost ($)]],0)</f>
        <v>1166851</v>
      </c>
      <c r="AB168" s="219">
        <v>2024</v>
      </c>
      <c r="AC168" s="196">
        <f t="shared" si="27"/>
        <v>2.0111853187589457E-2</v>
      </c>
      <c r="AD168" s="196">
        <f t="shared" si="28"/>
        <v>1.8204777291069174E-2</v>
      </c>
      <c r="AE168" s="274">
        <f>VLOOKUP(FutureTrunkParks6[[#This Row],[Service Catchment]],'Catchment Demand - Parks'!$C$8:$M$11,11)</f>
        <v>0.20307557840172039</v>
      </c>
      <c r="AF16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68" s="274">
        <f>IF(AND(FutureTrunkParks6[[#This Row],[Spare Capacity (%)]]&gt;30%,FutureTrunkParks6[[#This Row],[Share of the total Cost with the same year of provision %]]&gt;20%),1-FutureTrunkParks6[[#This Row],[Spare Capacity (%)]],1)</f>
        <v>1</v>
      </c>
      <c r="AH168" s="274">
        <f>IF(FutureTrunkParks6[[#This Row],[Terminal Value Analysis]]&lt;0,0,FutureTrunkParks6[[#This Row],[Terminal Value Analysis]])</f>
        <v>1</v>
      </c>
      <c r="AI168" s="198">
        <f t="shared" si="29"/>
        <v>1246851</v>
      </c>
      <c r="AJ168" s="200">
        <f t="shared" si="30"/>
        <v>1316670</v>
      </c>
      <c r="AK168" s="202">
        <f t="shared" si="31"/>
        <v>1108322</v>
      </c>
      <c r="AL168" s="276">
        <f>ROUND(FutureTrunkParks6[[#This Row],[Net Present Value of Establishment Cost]]*FutureTrunkParks6[[#This Row],[Terminal Value Adjustment (%)]],0)</f>
        <v>1108322</v>
      </c>
      <c r="AM168" s="271" t="str" cm="1">
        <f t="array" ref="AM168">_xlfn.IFS(FutureTrunkParks6[[#This Row],[Hierarchy/Name]]&lt;&gt;"Local","y",AM$12=FutureTrunkParks6[[#This Row],[Service Catchment]], "y", FutureTrunkParks6[[#This Row],[Hierarchy/Name]]="Local", "")</f>
        <v/>
      </c>
      <c r="AN168" s="271" t="str" cm="1">
        <f t="array" ref="AN168">_xlfn.IFS(FutureTrunkParks6[[#This Row],[Hierarchy/Name]]&lt;&gt;"Local","y",AN$12=FutureTrunkParks6[[#This Row],[Service Catchment]], "y", FutureTrunkParks6[[#This Row],[Hierarchy/Name]]="Local", "")</f>
        <v/>
      </c>
      <c r="AO168" s="271" t="str" cm="1">
        <f t="array" ref="AO168">_xlfn.IFS(FutureTrunkParks6[[#This Row],[Hierarchy/Name]]&lt;&gt;"Local","y",AO$12=FutureTrunkParks6[[#This Row],[Service Catchment]], "y", FutureTrunkParks6[[#This Row],[Hierarchy/Name]]="Local", "")</f>
        <v>y</v>
      </c>
      <c r="AP168" s="271" t="str" cm="1">
        <f t="array" ref="AP168">_xlfn.IFS(FutureTrunkParks6[[#This Row],[Hierarchy/Name]]&lt;&gt;"Local","y",AP$12=FutureTrunkParks6[[#This Row],[Service Catchment]], "y", FutureTrunkParks6[[#This Row],[Hierarchy/Name]]="Local", "")</f>
        <v/>
      </c>
      <c r="AQ168" s="64"/>
      <c r="AR168" s="93" t="str">
        <f>IF(FutureTrunkParks6[[#This Row],[Hierarchy/Name]]&lt;&gt;"Local",0.25,IF(AM168="y",1,""))</f>
        <v/>
      </c>
      <c r="AS168" s="93" t="str">
        <f>IF(FutureTrunkParks6[[#This Row],[Hierarchy/Name]]&lt;&gt;"Local",0.25,IF(AN168="y",1,""))</f>
        <v/>
      </c>
      <c r="AT168" s="93">
        <f>IF(FutureTrunkParks6[[#This Row],[Hierarchy/Name]]&lt;&gt;"Local",0.25,IF(AO168="y",1,""))</f>
        <v>1</v>
      </c>
      <c r="AU168" s="93" t="str">
        <f>IF(FutureTrunkParks6[[#This Row],[Hierarchy/Name]]&lt;&gt;"Local",0.25,IF(AP168="y",1,""))</f>
        <v/>
      </c>
      <c r="AV168" s="95">
        <f t="shared" si="32"/>
        <v>1</v>
      </c>
      <c r="AW168" s="64"/>
      <c r="AX168" s="268" t="str">
        <f t="shared" si="33"/>
        <v/>
      </c>
      <c r="AY168" s="264" t="str">
        <f t="shared" si="34"/>
        <v/>
      </c>
      <c r="AZ168" s="264">
        <f t="shared" si="35"/>
        <v>1108322</v>
      </c>
      <c r="BA168" s="269" t="str">
        <f t="shared" si="36"/>
        <v/>
      </c>
      <c r="BB168" s="253">
        <f t="shared" si="37"/>
        <v>1108322</v>
      </c>
    </row>
    <row r="169" spans="1:54">
      <c r="A169" s="50"/>
      <c r="B169" s="210" t="s">
        <v>5123</v>
      </c>
      <c r="C169" s="211" t="s">
        <v>5125</v>
      </c>
      <c r="D169" s="211" t="s">
        <v>106</v>
      </c>
      <c r="E169" s="211" t="s">
        <v>102</v>
      </c>
      <c r="F169" s="211" t="s">
        <v>4900</v>
      </c>
      <c r="G169" s="186" t="str" cm="1">
        <f t="array" ref="G169">_xlfn.IFS(MID(C169,5,1)="U",MID(C169,5,2),LEN(C169)&gt;10,MID(C169,5,3)&amp;"-"&amp;LEFT(D169,1),LEN(C169)&lt;=10,MID(C169,5,2)&amp;"-"&amp;LEFT(D169,1))</f>
        <v>A2-D</v>
      </c>
      <c r="H169" s="187">
        <f>IFERROR(INDEX(LGIP1b_Park_UnitRates[],MATCH(G169,LGIP1b_Park_UnitRates[LGIP Code],0),3),"")</f>
        <v>30000</v>
      </c>
      <c r="I169" s="295">
        <f>IFERROR(MIN(J169/H169,INDEX(LGIP1b_Park_UnitRates[],MATCH(FutureTrunkParks6[[#This Row],[LGIP Code (*)]], LGIP1b_Park_UnitRates[LGIP Code], 0),4)),1)</f>
        <v>1.0666666666666667</v>
      </c>
      <c r="J169" s="215">
        <v>32000</v>
      </c>
      <c r="K169" s="85">
        <f t="shared" si="38"/>
        <v>162</v>
      </c>
      <c r="L169" s="216">
        <v>5184000</v>
      </c>
      <c r="M169" s="221" t="str">
        <f>_xlfn.XLOOKUP(FutureTrunkParks6[[#This Row],[LGIP Code (*)]],LGIP1b_Parks_UnitRates_Summary[LGIP Code],LGIP1b_Parks_UnitRates_Summary[Stages],,0)</f>
        <v>A&amp;B</v>
      </c>
      <c r="N169" s="221" t="str">
        <f>_xlfn.XLOOKUP(FutureTrunkParks6[[#This Row],[LGIP Code (*)]],LGIP1b_Parks_UnitRates_Summary[LGIP Code],LGIP1b_Parks_UnitRates_Summary[Costing Code],,0)</f>
        <v>A2-D-A&amp;B</v>
      </c>
      <c r="O169" s="221">
        <f>_xlfn.XLOOKUP(FutureTrunkParks6[[#This Row],[Costing Code]],LGIP1b_Parks_UnitRates_Summary[Costing Code],LGIP1b_Parks_UnitRates_Summary[Scaled component],,0)</f>
        <v>1640677.0630379796</v>
      </c>
      <c r="P169" s="221">
        <f>FutureTrunkParks6[[#This Row],[Unit Rate (Scale)]]*FutureTrunkParks6[[#This Row],[Scaling factor (*)]]</f>
        <v>1750055.5339071783</v>
      </c>
      <c r="Q169" s="221">
        <f>_xlfn.XLOOKUP(FutureTrunkParks6[[#This Row],[Costing Code]],LGIP1b_Parks_UnitRates_Summary[Costing Code],LGIP1b_Parks_UnitRates_Summary[Not scaled component],,0)</f>
        <v>5581164.1358097773</v>
      </c>
      <c r="R169" s="223">
        <f>_xlfn.XLOOKUP(FutureTrunkParks6[[#This Row],[Costing Code]],LGIP1b_Parks_UnitRates_Summary[Costing Code],LGIP1b_Parks_UnitRates_Summary[Preliminary Scale],,0)</f>
        <v>0.23125000000000001</v>
      </c>
      <c r="S169" s="221">
        <f>((FutureTrunkParks6[[#This Row],[Costs with Scaling Factor Applied]]+FutureTrunkParks6[[#This Row],[Unit Rate (No Scale)]])*FutureTrunkParks6[[#This Row],[Preliminary Scale %]])</f>
        <v>1695344.5486220461</v>
      </c>
      <c r="T169" s="221">
        <f>_xlfn.XLOOKUP(FutureTrunkParks6[[#This Row],[Costing Code]],LGIP1b_Parks_UnitRates_Summary[Costing Code],LGIP1b_Parks_UnitRates_Summary[Preliminary No Scale],,0)</f>
        <v>7500</v>
      </c>
      <c r="U16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9034064</v>
      </c>
      <c r="V169" s="211">
        <v>2021</v>
      </c>
      <c r="W169" s="211">
        <v>1</v>
      </c>
      <c r="X169" s="221">
        <f>ROUND(FutureTrunkParks6[[#This Row],[Direct Construction Cost]]*23%,0)</f>
        <v>2077835</v>
      </c>
      <c r="Y169" s="294">
        <f t="shared" si="26"/>
        <v>7.4999999999999997E-2</v>
      </c>
      <c r="Z169" s="194">
        <f>ROUND((FutureTrunkParks6[[#This Row],[Direct Construction Cost]]+FutureTrunkParks6[[#This Row],[Project Owners Cost (23% Direct Construction Cost)($)]])*FutureTrunkParks6[[#This Row],[Multiplier]]*FutureTrunkParks6[[#This Row],[Construction Contingency Rate %]],0)</f>
        <v>833392</v>
      </c>
      <c r="AA169" s="195">
        <f>ROUND(FutureTrunkParks6[[#This Row],[Direct Construction Cost]]+FutureTrunkParks6[[#This Row],[Project Owners Cost (23% Direct Construction Cost)($)]]+FutureTrunkParks6[[#This Row],[Construction Contingency Cost ($)]],0)</f>
        <v>11945291</v>
      </c>
      <c r="AB169" s="219">
        <v>2024</v>
      </c>
      <c r="AC169" s="196">
        <f t="shared" si="27"/>
        <v>2.0111853187589457E-2</v>
      </c>
      <c r="AD169" s="196">
        <f t="shared" si="28"/>
        <v>1.8204777291069174E-2</v>
      </c>
      <c r="AE169" s="274">
        <f>VLOOKUP(FutureTrunkParks6[[#This Row],[Service Catchment]],'Catchment Demand - Parks'!$C$8:$M$11,11)</f>
        <v>0.20307557840172039</v>
      </c>
      <c r="AF16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69" s="274">
        <f>IF(AND(FutureTrunkParks6[[#This Row],[Spare Capacity (%)]]&gt;30%,FutureTrunkParks6[[#This Row],[Share of the total Cost with the same year of provision %]]&gt;20%),1-FutureTrunkParks6[[#This Row],[Spare Capacity (%)]],1)</f>
        <v>1</v>
      </c>
      <c r="AH169" s="274">
        <f>IF(FutureTrunkParks6[[#This Row],[Terminal Value Analysis]]&lt;0,0,FutureTrunkParks6[[#This Row],[Terminal Value Analysis]])</f>
        <v>1</v>
      </c>
      <c r="AI169" s="198">
        <f t="shared" si="29"/>
        <v>17129291</v>
      </c>
      <c r="AJ169" s="200">
        <f t="shared" si="30"/>
        <v>18112736</v>
      </c>
      <c r="AK169" s="202">
        <f t="shared" si="31"/>
        <v>15246605</v>
      </c>
      <c r="AL169" s="276">
        <f>ROUND(FutureTrunkParks6[[#This Row],[Net Present Value of Establishment Cost]]*FutureTrunkParks6[[#This Row],[Terminal Value Adjustment (%)]],0)</f>
        <v>15246605</v>
      </c>
      <c r="AM169" s="271" t="str" cm="1">
        <f t="array" ref="AM169">_xlfn.IFS(FutureTrunkParks6[[#This Row],[Hierarchy/Name]]&lt;&gt;"Local","y",AM$12=FutureTrunkParks6[[#This Row],[Service Catchment]], "y", FutureTrunkParks6[[#This Row],[Hierarchy/Name]]="Local", "")</f>
        <v>y</v>
      </c>
      <c r="AN169" s="271" t="str" cm="1">
        <f t="array" ref="AN169">_xlfn.IFS(FutureTrunkParks6[[#This Row],[Hierarchy/Name]]&lt;&gt;"Local","y",AN$12=FutureTrunkParks6[[#This Row],[Service Catchment]], "y", FutureTrunkParks6[[#This Row],[Hierarchy/Name]]="Local", "")</f>
        <v>y</v>
      </c>
      <c r="AO169" s="271" t="str" cm="1">
        <f t="array" ref="AO169">_xlfn.IFS(FutureTrunkParks6[[#This Row],[Hierarchy/Name]]&lt;&gt;"Local","y",AO$12=FutureTrunkParks6[[#This Row],[Service Catchment]], "y", FutureTrunkParks6[[#This Row],[Hierarchy/Name]]="Local", "")</f>
        <v>y</v>
      </c>
      <c r="AP169" s="271" t="str" cm="1">
        <f t="array" ref="AP169">_xlfn.IFS(FutureTrunkParks6[[#This Row],[Hierarchy/Name]]&lt;&gt;"Local","y",AP$12=FutureTrunkParks6[[#This Row],[Service Catchment]], "y", FutureTrunkParks6[[#This Row],[Hierarchy/Name]]="Local", "")</f>
        <v>y</v>
      </c>
      <c r="AQ169" s="64"/>
      <c r="AR169" s="93">
        <f>IF(FutureTrunkParks6[[#This Row],[Hierarchy/Name]]&lt;&gt;"Local",0.25,IF(AM169="y",1,""))</f>
        <v>0.25</v>
      </c>
      <c r="AS169" s="93">
        <f>IF(FutureTrunkParks6[[#This Row],[Hierarchy/Name]]&lt;&gt;"Local",0.25,IF(AN169="y",1,""))</f>
        <v>0.25</v>
      </c>
      <c r="AT169" s="93">
        <f>IF(FutureTrunkParks6[[#This Row],[Hierarchy/Name]]&lt;&gt;"Local",0.25,IF(AO169="y",1,""))</f>
        <v>0.25</v>
      </c>
      <c r="AU169" s="93">
        <f>IF(FutureTrunkParks6[[#This Row],[Hierarchy/Name]]&lt;&gt;"Local",0.25,IF(AP169="y",1,""))</f>
        <v>0.25</v>
      </c>
      <c r="AV169" s="95">
        <f t="shared" si="32"/>
        <v>1</v>
      </c>
      <c r="AW169" s="64"/>
      <c r="AX169" s="268">
        <f t="shared" si="33"/>
        <v>3811651.25</v>
      </c>
      <c r="AY169" s="264">
        <f t="shared" si="34"/>
        <v>3811651.25</v>
      </c>
      <c r="AZ169" s="264">
        <f t="shared" si="35"/>
        <v>3811651.25</v>
      </c>
      <c r="BA169" s="269">
        <f t="shared" si="36"/>
        <v>3811651.25</v>
      </c>
      <c r="BB169" s="253">
        <f t="shared" si="37"/>
        <v>15246605</v>
      </c>
    </row>
    <row r="170" spans="1:54">
      <c r="A170" s="50"/>
      <c r="B170" s="210" t="s">
        <v>5017</v>
      </c>
      <c r="C170" s="211" t="s">
        <v>5126</v>
      </c>
      <c r="D170" s="211" t="s">
        <v>106</v>
      </c>
      <c r="E170" s="211" t="s">
        <v>102</v>
      </c>
      <c r="F170" s="211" t="s">
        <v>5127</v>
      </c>
      <c r="G170" s="186" t="str" cm="1">
        <f t="array" ref="G170">_xlfn.IFS(MID(C170,5,1)="U",MID(C170,5,2),LEN(C170)&gt;10,MID(C170,5,3)&amp;"-"&amp;LEFT(D170,1),LEN(C170)&lt;=10,MID(C170,5,2)&amp;"-"&amp;LEFT(D170,1))</f>
        <v>A5-D</v>
      </c>
      <c r="H170" s="187">
        <f>IFERROR(INDEX(LGIP1b_Park_UnitRates[],MATCH(G170,LGIP1b_Park_UnitRates[LGIP Code],0),3),"")</f>
        <v>40000</v>
      </c>
      <c r="I170" s="295">
        <f>IFERROR(MIN(J170/H170,INDEX(LGIP1b_Park_UnitRates[],MATCH(FutureTrunkParks6[[#This Row],[LGIP Code (*)]], LGIP1b_Park_UnitRates[LGIP Code], 0),4)),1)</f>
        <v>1.2250000000000001</v>
      </c>
      <c r="J170" s="215">
        <v>49000</v>
      </c>
      <c r="K170" s="85">
        <f t="shared" si="38"/>
        <v>105</v>
      </c>
      <c r="L170" s="216">
        <v>5145000</v>
      </c>
      <c r="M170" s="221" t="str">
        <f>_xlfn.XLOOKUP(FutureTrunkParks6[[#This Row],[LGIP Code (*)]],LGIP1b_Parks_UnitRates_Summary[LGIP Code],LGIP1b_Parks_UnitRates_Summary[Stages],,0)</f>
        <v>A&amp;B</v>
      </c>
      <c r="N170" s="221" t="str">
        <f>_xlfn.XLOOKUP(FutureTrunkParks6[[#This Row],[LGIP Code (*)]],LGIP1b_Parks_UnitRates_Summary[LGIP Code],LGIP1b_Parks_UnitRates_Summary[Costing Code],,0)</f>
        <v>A5-D-A&amp;B</v>
      </c>
      <c r="O170" s="221">
        <f>_xlfn.XLOOKUP(FutureTrunkParks6[[#This Row],[Costing Code]],LGIP1b_Parks_UnitRates_Summary[Costing Code],LGIP1b_Parks_UnitRates_Summary[Scaled component],,0)</f>
        <v>1820215.6293648588</v>
      </c>
      <c r="P170" s="221">
        <f>FutureTrunkParks6[[#This Row],[Unit Rate (Scale)]]*FutureTrunkParks6[[#This Row],[Scaling factor (*)]]</f>
        <v>2229764.1459719525</v>
      </c>
      <c r="Q170" s="221">
        <f>_xlfn.XLOOKUP(FutureTrunkParks6[[#This Row],[Costing Code]],LGIP1b_Parks_UnitRates_Summary[Costing Code],LGIP1b_Parks_UnitRates_Summary[Not scaled component],,0)</f>
        <v>7253574.4109799992</v>
      </c>
      <c r="R170" s="223">
        <f>_xlfn.XLOOKUP(FutureTrunkParks6[[#This Row],[Costing Code]],LGIP1b_Parks_UnitRates_Summary[Costing Code],LGIP1b_Parks_UnitRates_Summary[Preliminary Scale],,0)</f>
        <v>0.23125000000000001</v>
      </c>
      <c r="S170" s="221">
        <f>((FutureTrunkParks6[[#This Row],[Costs with Scaling Factor Applied]]+FutureTrunkParks6[[#This Row],[Unit Rate (No Scale)]])*FutureTrunkParks6[[#This Row],[Preliminary Scale %]])</f>
        <v>2193022.0412951387</v>
      </c>
      <c r="T170" s="221">
        <f>_xlfn.XLOOKUP(FutureTrunkParks6[[#This Row],[Costing Code]],LGIP1b_Parks_UnitRates_Summary[Costing Code],LGIP1b_Parks_UnitRates_Summary[Preliminary No Scale],,0)</f>
        <v>11250</v>
      </c>
      <c r="U17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11687611</v>
      </c>
      <c r="V170" s="211">
        <v>2021</v>
      </c>
      <c r="W170" s="211">
        <v>1</v>
      </c>
      <c r="X170" s="221">
        <f>ROUND(FutureTrunkParks6[[#This Row],[Direct Construction Cost]]*23%,0)</f>
        <v>2688151</v>
      </c>
      <c r="Y170" s="294">
        <f t="shared" si="26"/>
        <v>7.4999999999999997E-2</v>
      </c>
      <c r="Z170" s="194">
        <f>ROUND((FutureTrunkParks6[[#This Row],[Direct Construction Cost]]+FutureTrunkParks6[[#This Row],[Project Owners Cost (23% Direct Construction Cost)($)]])*FutureTrunkParks6[[#This Row],[Multiplier]]*FutureTrunkParks6[[#This Row],[Construction Contingency Rate %]],0)</f>
        <v>1078182</v>
      </c>
      <c r="AA170" s="195">
        <f>ROUND(FutureTrunkParks6[[#This Row],[Direct Construction Cost]]+FutureTrunkParks6[[#This Row],[Project Owners Cost (23% Direct Construction Cost)($)]]+FutureTrunkParks6[[#This Row],[Construction Contingency Cost ($)]],0)</f>
        <v>15453944</v>
      </c>
      <c r="AB170" s="219">
        <v>2024</v>
      </c>
      <c r="AC170" s="196">
        <f t="shared" si="27"/>
        <v>2.0111853187589457E-2</v>
      </c>
      <c r="AD170" s="196">
        <f t="shared" si="28"/>
        <v>1.8204777291069174E-2</v>
      </c>
      <c r="AE170" s="274">
        <f>VLOOKUP(FutureTrunkParks6[[#This Row],[Service Catchment]],'Catchment Demand - Parks'!$C$8:$M$11,11)</f>
        <v>0.20307557840172039</v>
      </c>
      <c r="AF17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70" s="274">
        <f>IF(AND(FutureTrunkParks6[[#This Row],[Spare Capacity (%)]]&gt;30%,FutureTrunkParks6[[#This Row],[Share of the total Cost with the same year of provision %]]&gt;20%),1-FutureTrunkParks6[[#This Row],[Spare Capacity (%)]],1)</f>
        <v>1</v>
      </c>
      <c r="AH170" s="274">
        <f>IF(FutureTrunkParks6[[#This Row],[Terminal Value Analysis]]&lt;0,0,FutureTrunkParks6[[#This Row],[Terminal Value Analysis]])</f>
        <v>1</v>
      </c>
      <c r="AI170" s="198">
        <f t="shared" si="29"/>
        <v>20598944</v>
      </c>
      <c r="AJ170" s="200">
        <f t="shared" si="30"/>
        <v>21775121</v>
      </c>
      <c r="AK170" s="202">
        <f t="shared" si="31"/>
        <v>18329460</v>
      </c>
      <c r="AL170" s="276">
        <f>ROUND(FutureTrunkParks6[[#This Row],[Net Present Value of Establishment Cost]]*FutureTrunkParks6[[#This Row],[Terminal Value Adjustment (%)]],0)</f>
        <v>18329460</v>
      </c>
      <c r="AM170" s="271" t="str" cm="1">
        <f t="array" ref="AM170">_xlfn.IFS(FutureTrunkParks6[[#This Row],[Hierarchy/Name]]&lt;&gt;"Local","y",AM$12=FutureTrunkParks6[[#This Row],[Service Catchment]], "y", FutureTrunkParks6[[#This Row],[Hierarchy/Name]]="Local", "")</f>
        <v>y</v>
      </c>
      <c r="AN170" s="271" t="str" cm="1">
        <f t="array" ref="AN170">_xlfn.IFS(FutureTrunkParks6[[#This Row],[Hierarchy/Name]]&lt;&gt;"Local","y",AN$12=FutureTrunkParks6[[#This Row],[Service Catchment]], "y", FutureTrunkParks6[[#This Row],[Hierarchy/Name]]="Local", "")</f>
        <v>y</v>
      </c>
      <c r="AO170" s="271" t="str" cm="1">
        <f t="array" ref="AO170">_xlfn.IFS(FutureTrunkParks6[[#This Row],[Hierarchy/Name]]&lt;&gt;"Local","y",AO$12=FutureTrunkParks6[[#This Row],[Service Catchment]], "y", FutureTrunkParks6[[#This Row],[Hierarchy/Name]]="Local", "")</f>
        <v>y</v>
      </c>
      <c r="AP170" s="271" t="str" cm="1">
        <f t="array" ref="AP170">_xlfn.IFS(FutureTrunkParks6[[#This Row],[Hierarchy/Name]]&lt;&gt;"Local","y",AP$12=FutureTrunkParks6[[#This Row],[Service Catchment]], "y", FutureTrunkParks6[[#This Row],[Hierarchy/Name]]="Local", "")</f>
        <v>y</v>
      </c>
      <c r="AQ170" s="64"/>
      <c r="AR170" s="93">
        <f>IF(FutureTrunkParks6[[#This Row],[Hierarchy/Name]]&lt;&gt;"Local",0.25,IF(AM170="y",1,""))</f>
        <v>0.25</v>
      </c>
      <c r="AS170" s="93">
        <f>IF(FutureTrunkParks6[[#This Row],[Hierarchy/Name]]&lt;&gt;"Local",0.25,IF(AN170="y",1,""))</f>
        <v>0.25</v>
      </c>
      <c r="AT170" s="93">
        <f>IF(FutureTrunkParks6[[#This Row],[Hierarchy/Name]]&lt;&gt;"Local",0.25,IF(AO170="y",1,""))</f>
        <v>0.25</v>
      </c>
      <c r="AU170" s="93">
        <f>IF(FutureTrunkParks6[[#This Row],[Hierarchy/Name]]&lt;&gt;"Local",0.25,IF(AP170="y",1,""))</f>
        <v>0.25</v>
      </c>
      <c r="AV170" s="95">
        <f t="shared" si="32"/>
        <v>1</v>
      </c>
      <c r="AW170" s="64"/>
      <c r="AX170" s="268">
        <f t="shared" si="33"/>
        <v>4582365</v>
      </c>
      <c r="AY170" s="264">
        <f t="shared" si="34"/>
        <v>4582365</v>
      </c>
      <c r="AZ170" s="264">
        <f t="shared" si="35"/>
        <v>4582365</v>
      </c>
      <c r="BA170" s="269">
        <f t="shared" si="36"/>
        <v>4582365</v>
      </c>
      <c r="BB170" s="253">
        <f t="shared" si="37"/>
        <v>18329460</v>
      </c>
    </row>
    <row r="171" spans="1:54">
      <c r="A171" s="50"/>
      <c r="B171" s="210" t="s">
        <v>5123</v>
      </c>
      <c r="C171" s="211" t="s">
        <v>5128</v>
      </c>
      <c r="D171" s="211" t="s">
        <v>111</v>
      </c>
      <c r="E171" s="211" t="s">
        <v>102</v>
      </c>
      <c r="F171" s="211" t="s">
        <v>5016</v>
      </c>
      <c r="G171" s="186" t="str" cm="1">
        <f t="array" ref="G171">_xlfn.IFS(MID(C171,5,1)="U",MID(C171,5,2),LEN(C171)&gt;10,MID(C171,5,3)&amp;"-"&amp;LEFT(D171,1),LEN(C171)&lt;=10,MID(C171,5,2)&amp;"-"&amp;LEFT(D171,1))</f>
        <v>A7-L</v>
      </c>
      <c r="H171" s="187">
        <f>IFERROR(INDEX(LGIP1b_Park_UnitRates[],MATCH(G171,LGIP1b_Park_UnitRates[LGIP Code],0),3),"")</f>
        <v>8000</v>
      </c>
      <c r="I171" s="295">
        <f>IFERROR(MIN(J171/H171,INDEX(LGIP1b_Park_UnitRates[],MATCH(FutureTrunkParks6[[#This Row],[LGIP Code (*)]], LGIP1b_Park_UnitRates[LGIP Code], 0),4)),1)</f>
        <v>2.125</v>
      </c>
      <c r="J171" s="215">
        <v>17000</v>
      </c>
      <c r="K171" s="85">
        <f t="shared" si="38"/>
        <v>67</v>
      </c>
      <c r="L171" s="216">
        <v>1139000</v>
      </c>
      <c r="M171" s="221" t="str">
        <f>_xlfn.XLOOKUP(FutureTrunkParks6[[#This Row],[LGIP Code (*)]],LGIP1b_Parks_UnitRates_Summary[LGIP Code],LGIP1b_Parks_UnitRates_Summary[Stages],,0)</f>
        <v>A</v>
      </c>
      <c r="N171" s="221" t="str">
        <f>_xlfn.XLOOKUP(FutureTrunkParks6[[#This Row],[LGIP Code (*)]],LGIP1b_Parks_UnitRates_Summary[LGIP Code],LGIP1b_Parks_UnitRates_Summary[Costing Code],,0)</f>
        <v>A7-L-A</v>
      </c>
      <c r="O171" s="221">
        <f>_xlfn.XLOOKUP(FutureTrunkParks6[[#This Row],[Costing Code]],LGIP1b_Parks_UnitRates_Summary[Costing Code],LGIP1b_Parks_UnitRates_Summary[Scaled component],,0)</f>
        <v>71293.68015</v>
      </c>
      <c r="P171" s="221">
        <f>FutureTrunkParks6[[#This Row],[Unit Rate (Scale)]]*FutureTrunkParks6[[#This Row],[Scaling factor (*)]]</f>
        <v>151499.07031874999</v>
      </c>
      <c r="Q171" s="221">
        <f>_xlfn.XLOOKUP(FutureTrunkParks6[[#This Row],[Costing Code]],LGIP1b_Parks_UnitRates_Summary[Costing Code],LGIP1b_Parks_UnitRates_Summary[Not scaled component],,0)</f>
        <v>30732.865240000006</v>
      </c>
      <c r="R171" s="223">
        <f>_xlfn.XLOOKUP(FutureTrunkParks6[[#This Row],[Costing Code]],LGIP1b_Parks_UnitRates_Summary[Costing Code],LGIP1b_Parks_UnitRates_Summary[Preliminary Scale],,0)</f>
        <v>0.23125000000000001</v>
      </c>
      <c r="S171" s="221">
        <f>((FutureTrunkParks6[[#This Row],[Costs with Scaling Factor Applied]]+FutureTrunkParks6[[#This Row],[Unit Rate (No Scale)]])*FutureTrunkParks6[[#This Row],[Preliminary Scale %]])</f>
        <v>42141.135097960941</v>
      </c>
      <c r="T171" s="221">
        <f>_xlfn.XLOOKUP(FutureTrunkParks6[[#This Row],[Costing Code]],LGIP1b_Parks_UnitRates_Summary[Costing Code],LGIP1b_Parks_UnitRates_Summary[Preliminary No Scale],,0)</f>
        <v>3750</v>
      </c>
      <c r="U17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228123</v>
      </c>
      <c r="V171" s="211">
        <v>2021</v>
      </c>
      <c r="W171" s="211">
        <v>1</v>
      </c>
      <c r="X171" s="221">
        <f>ROUND(FutureTrunkParks6[[#This Row],[Direct Construction Cost]]*23%,0)</f>
        <v>52468</v>
      </c>
      <c r="Y171" s="294">
        <f t="shared" si="26"/>
        <v>0.15</v>
      </c>
      <c r="Z171" s="194">
        <f>ROUND((FutureTrunkParks6[[#This Row],[Direct Construction Cost]]+FutureTrunkParks6[[#This Row],[Project Owners Cost (23% Direct Construction Cost)($)]])*FutureTrunkParks6[[#This Row],[Multiplier]]*FutureTrunkParks6[[#This Row],[Construction Contingency Rate %]],0)</f>
        <v>42089</v>
      </c>
      <c r="AA171" s="195">
        <f>ROUND(FutureTrunkParks6[[#This Row],[Direct Construction Cost]]+FutureTrunkParks6[[#This Row],[Project Owners Cost (23% Direct Construction Cost)($)]]+FutureTrunkParks6[[#This Row],[Construction Contingency Cost ($)]],0)</f>
        <v>322680</v>
      </c>
      <c r="AB171" s="219">
        <v>2029</v>
      </c>
      <c r="AC171" s="196">
        <f t="shared" si="27"/>
        <v>2.0111853187589457E-2</v>
      </c>
      <c r="AD171" s="196">
        <f t="shared" si="28"/>
        <v>1.8204777291069174E-2</v>
      </c>
      <c r="AE171" s="274">
        <f>VLOOKUP(FutureTrunkParks6[[#This Row],[Service Catchment]],'Catchment Demand - Parks'!$C$8:$M$11,11)</f>
        <v>0.20307557840172039</v>
      </c>
      <c r="AF17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3.5129961751911203E-3</v>
      </c>
      <c r="AG171" s="274">
        <f>IF(AND(FutureTrunkParks6[[#This Row],[Spare Capacity (%)]]&gt;30%,FutureTrunkParks6[[#This Row],[Share of the total Cost with the same year of provision %]]&gt;20%),1-FutureTrunkParks6[[#This Row],[Spare Capacity (%)]],1)</f>
        <v>1</v>
      </c>
      <c r="AH171" s="274">
        <f>IF(FutureTrunkParks6[[#This Row],[Terminal Value Analysis]]&lt;0,0,FutureTrunkParks6[[#This Row],[Terminal Value Analysis]])</f>
        <v>1</v>
      </c>
      <c r="AI171" s="198">
        <f t="shared" si="29"/>
        <v>1461680</v>
      </c>
      <c r="AJ171" s="200">
        <f t="shared" si="30"/>
        <v>1708472</v>
      </c>
      <c r="AK171" s="202">
        <f t="shared" si="31"/>
        <v>1079225</v>
      </c>
      <c r="AL171" s="276">
        <f>ROUND(FutureTrunkParks6[[#This Row],[Net Present Value of Establishment Cost]]*FutureTrunkParks6[[#This Row],[Terminal Value Adjustment (%)]],0)</f>
        <v>1079225</v>
      </c>
      <c r="AM171" s="271" t="str" cm="1">
        <f t="array" ref="AM171">_xlfn.IFS(FutureTrunkParks6[[#This Row],[Hierarchy/Name]]&lt;&gt;"Local","y",AM$12=FutureTrunkParks6[[#This Row],[Service Catchment]], "y", FutureTrunkParks6[[#This Row],[Hierarchy/Name]]="Local", "")</f>
        <v/>
      </c>
      <c r="AN171" s="271" t="str" cm="1">
        <f t="array" ref="AN171">_xlfn.IFS(FutureTrunkParks6[[#This Row],[Hierarchy/Name]]&lt;&gt;"Local","y",AN$12=FutureTrunkParks6[[#This Row],[Service Catchment]], "y", FutureTrunkParks6[[#This Row],[Hierarchy/Name]]="Local", "")</f>
        <v/>
      </c>
      <c r="AO171" s="271" t="str" cm="1">
        <f t="array" ref="AO171">_xlfn.IFS(FutureTrunkParks6[[#This Row],[Hierarchy/Name]]&lt;&gt;"Local","y",AO$12=FutureTrunkParks6[[#This Row],[Service Catchment]], "y", FutureTrunkParks6[[#This Row],[Hierarchy/Name]]="Local", "")</f>
        <v>y</v>
      </c>
      <c r="AP171" s="271" t="str" cm="1">
        <f t="array" ref="AP171">_xlfn.IFS(FutureTrunkParks6[[#This Row],[Hierarchy/Name]]&lt;&gt;"Local","y",AP$12=FutureTrunkParks6[[#This Row],[Service Catchment]], "y", FutureTrunkParks6[[#This Row],[Hierarchy/Name]]="Local", "")</f>
        <v/>
      </c>
      <c r="AQ171" s="64"/>
      <c r="AR171" s="93" t="str">
        <f>IF(FutureTrunkParks6[[#This Row],[Hierarchy/Name]]&lt;&gt;"Local",0.25,IF(AM171="y",1,""))</f>
        <v/>
      </c>
      <c r="AS171" s="93" t="str">
        <f>IF(FutureTrunkParks6[[#This Row],[Hierarchy/Name]]&lt;&gt;"Local",0.25,IF(AN171="y",1,""))</f>
        <v/>
      </c>
      <c r="AT171" s="93">
        <f>IF(FutureTrunkParks6[[#This Row],[Hierarchy/Name]]&lt;&gt;"Local",0.25,IF(AO171="y",1,""))</f>
        <v>1</v>
      </c>
      <c r="AU171" s="93" t="str">
        <f>IF(FutureTrunkParks6[[#This Row],[Hierarchy/Name]]&lt;&gt;"Local",0.25,IF(AP171="y",1,""))</f>
        <v/>
      </c>
      <c r="AV171" s="95">
        <f t="shared" si="32"/>
        <v>1</v>
      </c>
      <c r="AW171" s="64"/>
      <c r="AX171" s="268" t="str">
        <f t="shared" si="33"/>
        <v/>
      </c>
      <c r="AY171" s="264" t="str">
        <f t="shared" si="34"/>
        <v/>
      </c>
      <c r="AZ171" s="264">
        <f t="shared" si="35"/>
        <v>1079225</v>
      </c>
      <c r="BA171" s="269" t="str">
        <f t="shared" si="36"/>
        <v/>
      </c>
      <c r="BB171" s="253">
        <f t="shared" si="37"/>
        <v>1079225</v>
      </c>
    </row>
    <row r="172" spans="1:54">
      <c r="A172" s="50"/>
      <c r="B172" s="210" t="s">
        <v>4855</v>
      </c>
      <c r="C172" s="211" t="s">
        <v>5129</v>
      </c>
      <c r="D172" s="211" t="s">
        <v>111</v>
      </c>
      <c r="E172" s="211" t="s">
        <v>102</v>
      </c>
      <c r="F172" s="211" t="s">
        <v>4853</v>
      </c>
      <c r="G172" s="186" t="str" cm="1">
        <f t="array" ref="G172">_xlfn.IFS(MID(C172,5,1)="U",MID(C172,5,2),LEN(C172)&gt;10,MID(C172,5,3)&amp;"-"&amp;LEFT(D172,1),LEN(C172)&lt;=10,MID(C172,5,2)&amp;"-"&amp;LEFT(D172,1))</f>
        <v>A1-L</v>
      </c>
      <c r="H172" s="187">
        <f>IFERROR(INDEX(LGIP1b_Park_UnitRates[],MATCH(G172,LGIP1b_Park_UnitRates[LGIP Code],0),3),"")</f>
        <v>8000</v>
      </c>
      <c r="I172" s="295">
        <f>IFERROR(MIN(J172/H172,INDEX(LGIP1b_Park_UnitRates[],MATCH(FutureTrunkParks6[[#This Row],[LGIP Code (*)]], LGIP1b_Park_UnitRates[LGIP Code], 0),4)),1)</f>
        <v>0.75</v>
      </c>
      <c r="J172" s="215">
        <v>6000</v>
      </c>
      <c r="K172" s="85">
        <f t="shared" si="38"/>
        <v>300</v>
      </c>
      <c r="L172" s="216">
        <v>1800000</v>
      </c>
      <c r="M172" s="221" t="str">
        <f>_xlfn.XLOOKUP(FutureTrunkParks6[[#This Row],[LGIP Code (*)]],LGIP1b_Parks_UnitRates_Summary[LGIP Code],LGIP1b_Parks_UnitRates_Summary[Stages],,0)</f>
        <v>A&amp;B</v>
      </c>
      <c r="N172" s="221" t="str">
        <f>_xlfn.XLOOKUP(FutureTrunkParks6[[#This Row],[LGIP Code (*)]],LGIP1b_Parks_UnitRates_Summary[LGIP Code],LGIP1b_Parks_UnitRates_Summary[Costing Code],,0)</f>
        <v>A1-L-A&amp;B</v>
      </c>
      <c r="O172" s="221">
        <f>_xlfn.XLOOKUP(FutureTrunkParks6[[#This Row],[Costing Code]],LGIP1b_Parks_UnitRates_Summary[Costing Code],LGIP1b_Parks_UnitRates_Summary[Scaled component],,0)</f>
        <v>295709.98100599996</v>
      </c>
      <c r="P172" s="221">
        <f>FutureTrunkParks6[[#This Row],[Unit Rate (Scale)]]*FutureTrunkParks6[[#This Row],[Scaling factor (*)]]</f>
        <v>221782.48575449997</v>
      </c>
      <c r="Q172" s="221">
        <f>_xlfn.XLOOKUP(FutureTrunkParks6[[#This Row],[Costing Code]],LGIP1b_Parks_UnitRates_Summary[Costing Code],LGIP1b_Parks_UnitRates_Summary[Not scaled component],,0)</f>
        <v>417974.52457963559</v>
      </c>
      <c r="R172" s="223">
        <f>_xlfn.XLOOKUP(FutureTrunkParks6[[#This Row],[Costing Code]],LGIP1b_Parks_UnitRates_Summary[Costing Code],LGIP1b_Parks_UnitRates_Summary[Preliminary Scale],,0)</f>
        <v>0.23125000000000001</v>
      </c>
      <c r="S172" s="221">
        <f>((FutureTrunkParks6[[#This Row],[Costs with Scaling Factor Applied]]+FutureTrunkParks6[[#This Row],[Unit Rate (No Scale)]])*FutureTrunkParks6[[#This Row],[Preliminary Scale %]])</f>
        <v>147943.80863976883</v>
      </c>
      <c r="T172" s="221">
        <f>_xlfn.XLOOKUP(FutureTrunkParks6[[#This Row],[Costing Code]],LGIP1b_Parks_UnitRates_Summary[Costing Code],LGIP1b_Parks_UnitRates_Summary[Preliminary No Scale],,0)</f>
        <v>3750</v>
      </c>
      <c r="U17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791451</v>
      </c>
      <c r="V172" s="211">
        <v>2021</v>
      </c>
      <c r="W172" s="211">
        <v>1</v>
      </c>
      <c r="X172" s="221">
        <f>ROUND(FutureTrunkParks6[[#This Row],[Direct Construction Cost]]*23%,0)</f>
        <v>182034</v>
      </c>
      <c r="Y172" s="294">
        <f t="shared" si="26"/>
        <v>0.15</v>
      </c>
      <c r="Z172" s="194">
        <f>ROUND((FutureTrunkParks6[[#This Row],[Direct Construction Cost]]+FutureTrunkParks6[[#This Row],[Project Owners Cost (23% Direct Construction Cost)($)]])*FutureTrunkParks6[[#This Row],[Multiplier]]*FutureTrunkParks6[[#This Row],[Construction Contingency Rate %]],0)</f>
        <v>146023</v>
      </c>
      <c r="AA172" s="195">
        <f>ROUND(FutureTrunkParks6[[#This Row],[Direct Construction Cost]]+FutureTrunkParks6[[#This Row],[Project Owners Cost (23% Direct Construction Cost)($)]]+FutureTrunkParks6[[#This Row],[Construction Contingency Cost ($)]],0)</f>
        <v>1119508</v>
      </c>
      <c r="AB172" s="219">
        <v>2029</v>
      </c>
      <c r="AC172" s="196">
        <f t="shared" si="27"/>
        <v>2.0111853187589457E-2</v>
      </c>
      <c r="AD172" s="196">
        <f t="shared" si="28"/>
        <v>1.8204777291069174E-2</v>
      </c>
      <c r="AE172" s="274">
        <f>VLOOKUP(FutureTrunkParks6[[#This Row],[Service Catchment]],'Catchment Demand - Parks'!$C$8:$M$11,11)</f>
        <v>0.20307557840172039</v>
      </c>
      <c r="AF17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1.2188010791173487E-2</v>
      </c>
      <c r="AG172" s="274">
        <f>IF(AND(FutureTrunkParks6[[#This Row],[Spare Capacity (%)]]&gt;30%,FutureTrunkParks6[[#This Row],[Share of the total Cost with the same year of provision %]]&gt;20%),1-FutureTrunkParks6[[#This Row],[Spare Capacity (%)]],1)</f>
        <v>1</v>
      </c>
      <c r="AH172" s="274">
        <f>IF(FutureTrunkParks6[[#This Row],[Terminal Value Analysis]]&lt;0,0,FutureTrunkParks6[[#This Row],[Terminal Value Analysis]])</f>
        <v>1</v>
      </c>
      <c r="AI172" s="198">
        <f t="shared" si="29"/>
        <v>2919508</v>
      </c>
      <c r="AJ172" s="200">
        <f t="shared" si="30"/>
        <v>3404164</v>
      </c>
      <c r="AK172" s="202">
        <f t="shared" si="31"/>
        <v>2150378</v>
      </c>
      <c r="AL172" s="276">
        <f>ROUND(FutureTrunkParks6[[#This Row],[Net Present Value of Establishment Cost]]*FutureTrunkParks6[[#This Row],[Terminal Value Adjustment (%)]],0)</f>
        <v>2150378</v>
      </c>
      <c r="AM172" s="271" t="str" cm="1">
        <f t="array" ref="AM172">_xlfn.IFS(FutureTrunkParks6[[#This Row],[Hierarchy/Name]]&lt;&gt;"Local","y",AM$12=FutureTrunkParks6[[#This Row],[Service Catchment]], "y", FutureTrunkParks6[[#This Row],[Hierarchy/Name]]="Local", "")</f>
        <v/>
      </c>
      <c r="AN172" s="271" t="str" cm="1">
        <f t="array" ref="AN172">_xlfn.IFS(FutureTrunkParks6[[#This Row],[Hierarchy/Name]]&lt;&gt;"Local","y",AN$12=FutureTrunkParks6[[#This Row],[Service Catchment]], "y", FutureTrunkParks6[[#This Row],[Hierarchy/Name]]="Local", "")</f>
        <v/>
      </c>
      <c r="AO172" s="271" t="str" cm="1">
        <f t="array" ref="AO172">_xlfn.IFS(FutureTrunkParks6[[#This Row],[Hierarchy/Name]]&lt;&gt;"Local","y",AO$12=FutureTrunkParks6[[#This Row],[Service Catchment]], "y", FutureTrunkParks6[[#This Row],[Hierarchy/Name]]="Local", "")</f>
        <v>y</v>
      </c>
      <c r="AP172" s="271" t="str" cm="1">
        <f t="array" ref="AP172">_xlfn.IFS(FutureTrunkParks6[[#This Row],[Hierarchy/Name]]&lt;&gt;"Local","y",AP$12=FutureTrunkParks6[[#This Row],[Service Catchment]], "y", FutureTrunkParks6[[#This Row],[Hierarchy/Name]]="Local", "")</f>
        <v/>
      </c>
      <c r="AQ172" s="64"/>
      <c r="AR172" s="93" t="str">
        <f>IF(FutureTrunkParks6[[#This Row],[Hierarchy/Name]]&lt;&gt;"Local",0.25,IF(AM172="y",1,""))</f>
        <v/>
      </c>
      <c r="AS172" s="93" t="str">
        <f>IF(FutureTrunkParks6[[#This Row],[Hierarchy/Name]]&lt;&gt;"Local",0.25,IF(AN172="y",1,""))</f>
        <v/>
      </c>
      <c r="AT172" s="93">
        <f>IF(FutureTrunkParks6[[#This Row],[Hierarchy/Name]]&lt;&gt;"Local",0.25,IF(AO172="y",1,""))</f>
        <v>1</v>
      </c>
      <c r="AU172" s="93" t="str">
        <f>IF(FutureTrunkParks6[[#This Row],[Hierarchy/Name]]&lt;&gt;"Local",0.25,IF(AP172="y",1,""))</f>
        <v/>
      </c>
      <c r="AV172" s="95">
        <f t="shared" si="32"/>
        <v>1</v>
      </c>
      <c r="AW172" s="64"/>
      <c r="AX172" s="268" t="str">
        <f t="shared" si="33"/>
        <v/>
      </c>
      <c r="AY172" s="264" t="str">
        <f t="shared" si="34"/>
        <v/>
      </c>
      <c r="AZ172" s="264">
        <f t="shared" si="35"/>
        <v>2150378</v>
      </c>
      <c r="BA172" s="269" t="str">
        <f t="shared" si="36"/>
        <v/>
      </c>
      <c r="BB172" s="253">
        <f t="shared" si="37"/>
        <v>2150378</v>
      </c>
    </row>
    <row r="173" spans="1:54">
      <c r="A173" s="50"/>
      <c r="B173" s="210" t="s">
        <v>5121</v>
      </c>
      <c r="C173" s="211" t="s">
        <v>5130</v>
      </c>
      <c r="D173" s="211" t="s">
        <v>106</v>
      </c>
      <c r="E173" s="211" t="s">
        <v>102</v>
      </c>
      <c r="F173" s="211" t="s">
        <v>4948</v>
      </c>
      <c r="G173" s="186" t="str" cm="1">
        <f t="array" ref="G173">_xlfn.IFS(MID(C173,5,1)="U",MID(C173,5,2),LEN(C173)&gt;10,MID(C173,5,3)&amp;"-"&amp;LEFT(D173,1),LEN(C173)&lt;=10,MID(C173,5,2)&amp;"-"&amp;LEFT(D173,1))</f>
        <v>U3</v>
      </c>
      <c r="H173" s="187">
        <f>IFERROR(INDEX(LGIP1b_Park_UnitRates[],MATCH(G173,LGIP1b_Park_UnitRates[LGIP Code],0),3),"")</f>
        <v>0</v>
      </c>
      <c r="I173" s="295">
        <f>IFERROR(MIN(J173/H173,INDEX(LGIP1b_Park_UnitRates[],MATCH(FutureTrunkParks6[[#This Row],[LGIP Code (*)]], LGIP1b_Park_UnitRates[LGIP Code], 0),4)),1)</f>
        <v>1</v>
      </c>
      <c r="J173" s="215">
        <v>41900</v>
      </c>
      <c r="K173" s="85">
        <f t="shared" si="38"/>
        <v>0</v>
      </c>
      <c r="L173" s="216">
        <v>0</v>
      </c>
      <c r="M173" s="221" t="str">
        <f>_xlfn.XLOOKUP(FutureTrunkParks6[[#This Row],[LGIP Code (*)]],LGIP1b_Parks_UnitRates_Summary[LGIP Code],LGIP1b_Parks_UnitRates_Summary[Stages],,0)</f>
        <v>U</v>
      </c>
      <c r="N173" s="221" t="str">
        <f>_xlfn.XLOOKUP(FutureTrunkParks6[[#This Row],[LGIP Code (*)]],LGIP1b_Parks_UnitRates_Summary[LGIP Code],LGIP1b_Parks_UnitRates_Summary[Costing Code],,0)</f>
        <v>U3-U</v>
      </c>
      <c r="O173" s="221">
        <f>_xlfn.XLOOKUP(FutureTrunkParks6[[#This Row],[Costing Code]],LGIP1b_Parks_UnitRates_Summary[Costing Code],LGIP1b_Parks_UnitRates_Summary[Scaled component],,0)</f>
        <v>0</v>
      </c>
      <c r="P173" s="221">
        <f>FutureTrunkParks6[[#This Row],[Unit Rate (Scale)]]*FutureTrunkParks6[[#This Row],[Scaling factor (*)]]</f>
        <v>0</v>
      </c>
      <c r="Q173" s="221">
        <f>_xlfn.XLOOKUP(FutureTrunkParks6[[#This Row],[Costing Code]],LGIP1b_Parks_UnitRates_Summary[Costing Code],LGIP1b_Parks_UnitRates_Summary[Not scaled component],,0)</f>
        <v>0</v>
      </c>
      <c r="R173" s="223">
        <f>_xlfn.XLOOKUP(FutureTrunkParks6[[#This Row],[Costing Code]],LGIP1b_Parks_UnitRates_Summary[Costing Code],LGIP1b_Parks_UnitRates_Summary[Preliminary Scale],,0)</f>
        <v>0</v>
      </c>
      <c r="S173" s="221">
        <f>((FutureTrunkParks6[[#This Row],[Costs with Scaling Factor Applied]]+FutureTrunkParks6[[#This Row],[Unit Rate (No Scale)]])*FutureTrunkParks6[[#This Row],[Preliminary Scale %]])</f>
        <v>0</v>
      </c>
      <c r="T173" s="221">
        <f>_xlfn.XLOOKUP(FutureTrunkParks6[[#This Row],[Costing Code]],LGIP1b_Parks_UnitRates_Summary[Costing Code],LGIP1b_Parks_UnitRates_Summary[Preliminary No Scale],,0)</f>
        <v>0</v>
      </c>
      <c r="U17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73" s="211">
        <v>2021</v>
      </c>
      <c r="W173" s="211">
        <v>1</v>
      </c>
      <c r="X173" s="221">
        <f>ROUND(FutureTrunkParks6[[#This Row],[Direct Construction Cost]]*23%,0)</f>
        <v>230000</v>
      </c>
      <c r="Y173" s="294">
        <f t="shared" si="26"/>
        <v>0.2</v>
      </c>
      <c r="Z173" s="194">
        <f>ROUND((FutureTrunkParks6[[#This Row],[Direct Construction Cost]]+FutureTrunkParks6[[#This Row],[Project Owners Cost (23% Direct Construction Cost)($)]])*FutureTrunkParks6[[#This Row],[Multiplier]]*FutureTrunkParks6[[#This Row],[Construction Contingency Rate %]],0)</f>
        <v>246000</v>
      </c>
      <c r="AA173" s="195">
        <f>ROUND(FutureTrunkParks6[[#This Row],[Direct Construction Cost]]+FutureTrunkParks6[[#This Row],[Project Owners Cost (23% Direct Construction Cost)($)]]+FutureTrunkParks6[[#This Row],[Construction Contingency Cost ($)]],0)</f>
        <v>1476000</v>
      </c>
      <c r="AB173" s="219">
        <v>2034</v>
      </c>
      <c r="AC173" s="196">
        <f t="shared" si="27"/>
        <v>2.0111853187589457E-2</v>
      </c>
      <c r="AD173" s="196">
        <f t="shared" si="28"/>
        <v>1.8204777291069174E-2</v>
      </c>
      <c r="AE173" s="274">
        <f>VLOOKUP(FutureTrunkParks6[[#This Row],[Service Catchment]],'Catchment Demand - Parks'!$C$8:$M$11,11)</f>
        <v>0.20307557840172039</v>
      </c>
      <c r="AF17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1.2940776571092251E-2</v>
      </c>
      <c r="AG173" s="274">
        <f>IF(AND(FutureTrunkParks6[[#This Row],[Spare Capacity (%)]]&gt;30%,FutureTrunkParks6[[#This Row],[Share of the total Cost with the same year of provision %]]&gt;20%),1-FutureTrunkParks6[[#This Row],[Spare Capacity (%)]],1)</f>
        <v>1</v>
      </c>
      <c r="AH173" s="274">
        <f>IF(FutureTrunkParks6[[#This Row],[Terminal Value Analysis]]&lt;0,0,FutureTrunkParks6[[#This Row],[Terminal Value Analysis]])</f>
        <v>1</v>
      </c>
      <c r="AI173" s="198">
        <f t="shared" si="29"/>
        <v>1476000</v>
      </c>
      <c r="AJ173" s="200">
        <f t="shared" si="30"/>
        <v>1866135</v>
      </c>
      <c r="AK173" s="202">
        <f t="shared" si="31"/>
        <v>884632</v>
      </c>
      <c r="AL173" s="276">
        <f>ROUND(FutureTrunkParks6[[#This Row],[Net Present Value of Establishment Cost]]*FutureTrunkParks6[[#This Row],[Terminal Value Adjustment (%)]],0)</f>
        <v>884632</v>
      </c>
      <c r="AM173" s="271" t="str" cm="1">
        <f t="array" ref="AM173">_xlfn.IFS(FutureTrunkParks6[[#This Row],[Hierarchy/Name]]&lt;&gt;"Local","y",AM$12=FutureTrunkParks6[[#This Row],[Service Catchment]], "y", FutureTrunkParks6[[#This Row],[Hierarchy/Name]]="Local", "")</f>
        <v>y</v>
      </c>
      <c r="AN173" s="271" t="str" cm="1">
        <f t="array" ref="AN173">_xlfn.IFS(FutureTrunkParks6[[#This Row],[Hierarchy/Name]]&lt;&gt;"Local","y",AN$12=FutureTrunkParks6[[#This Row],[Service Catchment]], "y", FutureTrunkParks6[[#This Row],[Hierarchy/Name]]="Local", "")</f>
        <v>y</v>
      </c>
      <c r="AO173" s="271" t="str" cm="1">
        <f t="array" ref="AO173">_xlfn.IFS(FutureTrunkParks6[[#This Row],[Hierarchy/Name]]&lt;&gt;"Local","y",AO$12=FutureTrunkParks6[[#This Row],[Service Catchment]], "y", FutureTrunkParks6[[#This Row],[Hierarchy/Name]]="Local", "")</f>
        <v>y</v>
      </c>
      <c r="AP173" s="271" t="str" cm="1">
        <f t="array" ref="AP173">_xlfn.IFS(FutureTrunkParks6[[#This Row],[Hierarchy/Name]]&lt;&gt;"Local","y",AP$12=FutureTrunkParks6[[#This Row],[Service Catchment]], "y", FutureTrunkParks6[[#This Row],[Hierarchy/Name]]="Local", "")</f>
        <v>y</v>
      </c>
      <c r="AQ173" s="64"/>
      <c r="AR173" s="93">
        <f>IF(FutureTrunkParks6[[#This Row],[Hierarchy/Name]]&lt;&gt;"Local",0.25,IF(AM173="y",1,""))</f>
        <v>0.25</v>
      </c>
      <c r="AS173" s="93">
        <f>IF(FutureTrunkParks6[[#This Row],[Hierarchy/Name]]&lt;&gt;"Local",0.25,IF(AN173="y",1,""))</f>
        <v>0.25</v>
      </c>
      <c r="AT173" s="93">
        <f>IF(FutureTrunkParks6[[#This Row],[Hierarchy/Name]]&lt;&gt;"Local",0.25,IF(AO173="y",1,""))</f>
        <v>0.25</v>
      </c>
      <c r="AU173" s="93">
        <f>IF(FutureTrunkParks6[[#This Row],[Hierarchy/Name]]&lt;&gt;"Local",0.25,IF(AP173="y",1,""))</f>
        <v>0.25</v>
      </c>
      <c r="AV173" s="95">
        <f t="shared" si="32"/>
        <v>1</v>
      </c>
      <c r="AW173" s="64"/>
      <c r="AX173" s="268">
        <f t="shared" si="33"/>
        <v>221158</v>
      </c>
      <c r="AY173" s="264">
        <f t="shared" si="34"/>
        <v>221158</v>
      </c>
      <c r="AZ173" s="264">
        <f t="shared" si="35"/>
        <v>221158</v>
      </c>
      <c r="BA173" s="269">
        <f t="shared" si="36"/>
        <v>221158</v>
      </c>
      <c r="BB173" s="253">
        <f t="shared" si="37"/>
        <v>884632</v>
      </c>
    </row>
    <row r="174" spans="1:54">
      <c r="A174" s="50"/>
      <c r="B174" s="210" t="s">
        <v>5131</v>
      </c>
      <c r="C174" s="211" t="s">
        <v>5132</v>
      </c>
      <c r="D174" s="211" t="s">
        <v>111</v>
      </c>
      <c r="E174" s="211" t="s">
        <v>102</v>
      </c>
      <c r="F174" s="211" t="s">
        <v>4853</v>
      </c>
      <c r="G174" s="186" t="str" cm="1">
        <f t="array" ref="G174">_xlfn.IFS(MID(C174,5,1)="U",MID(C174,5,2),LEN(C174)&gt;10,MID(C174,5,3)&amp;"-"&amp;LEFT(D174,1),LEN(C174)&lt;=10,MID(C174,5,2)&amp;"-"&amp;LEFT(D174,1))</f>
        <v>A1-L</v>
      </c>
      <c r="H174" s="187">
        <f>IFERROR(INDEX(LGIP1b_Park_UnitRates[],MATCH(G174,LGIP1b_Park_UnitRates[LGIP Code],0),3),"")</f>
        <v>8000</v>
      </c>
      <c r="I174" s="295">
        <f>IFERROR(MIN(J174/H174,INDEX(LGIP1b_Park_UnitRates[],MATCH(FutureTrunkParks6[[#This Row],[LGIP Code (*)]], LGIP1b_Park_UnitRates[LGIP Code], 0),4)),1)</f>
        <v>0.25</v>
      </c>
      <c r="J174" s="215">
        <v>2000</v>
      </c>
      <c r="K174" s="85">
        <f t="shared" si="38"/>
        <v>250</v>
      </c>
      <c r="L174" s="216">
        <v>500000</v>
      </c>
      <c r="M174" s="221" t="str">
        <f>_xlfn.XLOOKUP(FutureTrunkParks6[[#This Row],[LGIP Code (*)]],LGIP1b_Parks_UnitRates_Summary[LGIP Code],LGIP1b_Parks_UnitRates_Summary[Stages],,0)</f>
        <v>A&amp;B</v>
      </c>
      <c r="N174" s="221" t="str">
        <f>_xlfn.XLOOKUP(FutureTrunkParks6[[#This Row],[LGIP Code (*)]],LGIP1b_Parks_UnitRates_Summary[LGIP Code],LGIP1b_Parks_UnitRates_Summary[Costing Code],,0)</f>
        <v>A1-L-A&amp;B</v>
      </c>
      <c r="O174" s="221">
        <f>_xlfn.XLOOKUP(FutureTrunkParks6[[#This Row],[Costing Code]],LGIP1b_Parks_UnitRates_Summary[Costing Code],LGIP1b_Parks_UnitRates_Summary[Scaled component],,0)</f>
        <v>295709.98100599996</v>
      </c>
      <c r="P174" s="221">
        <f>FutureTrunkParks6[[#This Row],[Unit Rate (Scale)]]*FutureTrunkParks6[[#This Row],[Scaling factor (*)]]</f>
        <v>73927.49525149999</v>
      </c>
      <c r="Q174" s="221">
        <f>_xlfn.XLOOKUP(FutureTrunkParks6[[#This Row],[Costing Code]],LGIP1b_Parks_UnitRates_Summary[Costing Code],LGIP1b_Parks_UnitRates_Summary[Not scaled component],,0)</f>
        <v>417974.52457963559</v>
      </c>
      <c r="R174" s="223">
        <f>_xlfn.XLOOKUP(FutureTrunkParks6[[#This Row],[Costing Code]],LGIP1b_Parks_UnitRates_Summary[Costing Code],LGIP1b_Parks_UnitRates_Summary[Preliminary Scale],,0)</f>
        <v>0.23125000000000001</v>
      </c>
      <c r="S174" s="221">
        <f>((FutureTrunkParks6[[#This Row],[Costs with Scaling Factor Applied]]+FutureTrunkParks6[[#This Row],[Unit Rate (No Scale)]])*FutureTrunkParks6[[#This Row],[Preliminary Scale %]])</f>
        <v>113752.34208595011</v>
      </c>
      <c r="T174" s="221">
        <f>_xlfn.XLOOKUP(FutureTrunkParks6[[#This Row],[Costing Code]],LGIP1b_Parks_UnitRates_Summary[Costing Code],LGIP1b_Parks_UnitRates_Summary[Preliminary No Scale],,0)</f>
        <v>3750</v>
      </c>
      <c r="U17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609404</v>
      </c>
      <c r="V174" s="211">
        <v>2021</v>
      </c>
      <c r="W174" s="211">
        <v>1</v>
      </c>
      <c r="X174" s="221">
        <f>ROUND(FutureTrunkParks6[[#This Row],[Direct Construction Cost]]*23%,0)</f>
        <v>140163</v>
      </c>
      <c r="Y174" s="294">
        <f t="shared" si="26"/>
        <v>0.2</v>
      </c>
      <c r="Z174" s="194">
        <f>ROUND((FutureTrunkParks6[[#This Row],[Direct Construction Cost]]+FutureTrunkParks6[[#This Row],[Project Owners Cost (23% Direct Construction Cost)($)]])*FutureTrunkParks6[[#This Row],[Multiplier]]*FutureTrunkParks6[[#This Row],[Construction Contingency Rate %]],0)</f>
        <v>149913</v>
      </c>
      <c r="AA174" s="195">
        <f>ROUND(FutureTrunkParks6[[#This Row],[Direct Construction Cost]]+FutureTrunkParks6[[#This Row],[Project Owners Cost (23% Direct Construction Cost)($)]]+FutureTrunkParks6[[#This Row],[Construction Contingency Cost ($)]],0)</f>
        <v>899480</v>
      </c>
      <c r="AB174" s="219">
        <v>2034</v>
      </c>
      <c r="AC174" s="196">
        <f t="shared" si="27"/>
        <v>2.0111853187589457E-2</v>
      </c>
      <c r="AD174" s="196">
        <f t="shared" si="28"/>
        <v>1.8204777291069174E-2</v>
      </c>
      <c r="AE174" s="274">
        <f>VLOOKUP(FutureTrunkParks6[[#This Row],[Service Catchment]],'Catchment Demand - Parks'!$C$8:$M$11,11)</f>
        <v>0.20307557840172039</v>
      </c>
      <c r="AF17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7.886158340220906E-3</v>
      </c>
      <c r="AG174" s="274">
        <f>IF(AND(FutureTrunkParks6[[#This Row],[Spare Capacity (%)]]&gt;30%,FutureTrunkParks6[[#This Row],[Share of the total Cost with the same year of provision %]]&gt;20%),1-FutureTrunkParks6[[#This Row],[Spare Capacity (%)]],1)</f>
        <v>1</v>
      </c>
      <c r="AH174" s="274">
        <f>IF(FutureTrunkParks6[[#This Row],[Terminal Value Analysis]]&lt;0,0,FutureTrunkParks6[[#This Row],[Terminal Value Analysis]])</f>
        <v>1</v>
      </c>
      <c r="AI174" s="198">
        <f t="shared" si="29"/>
        <v>1399480</v>
      </c>
      <c r="AJ174" s="200">
        <f t="shared" si="30"/>
        <v>1784956</v>
      </c>
      <c r="AK174" s="202">
        <f t="shared" si="31"/>
        <v>846149</v>
      </c>
      <c r="AL174" s="276">
        <f>ROUND(FutureTrunkParks6[[#This Row],[Net Present Value of Establishment Cost]]*FutureTrunkParks6[[#This Row],[Terminal Value Adjustment (%)]],0)</f>
        <v>846149</v>
      </c>
      <c r="AM174" s="271" t="str" cm="1">
        <f t="array" ref="AM174">_xlfn.IFS(FutureTrunkParks6[[#This Row],[Hierarchy/Name]]&lt;&gt;"Local","y",AM$12=FutureTrunkParks6[[#This Row],[Service Catchment]], "y", FutureTrunkParks6[[#This Row],[Hierarchy/Name]]="Local", "")</f>
        <v/>
      </c>
      <c r="AN174" s="271" t="str" cm="1">
        <f t="array" ref="AN174">_xlfn.IFS(FutureTrunkParks6[[#This Row],[Hierarchy/Name]]&lt;&gt;"Local","y",AN$12=FutureTrunkParks6[[#This Row],[Service Catchment]], "y", FutureTrunkParks6[[#This Row],[Hierarchy/Name]]="Local", "")</f>
        <v/>
      </c>
      <c r="AO174" s="271" t="str" cm="1">
        <f t="array" ref="AO174">_xlfn.IFS(FutureTrunkParks6[[#This Row],[Hierarchy/Name]]&lt;&gt;"Local","y",AO$12=FutureTrunkParks6[[#This Row],[Service Catchment]], "y", FutureTrunkParks6[[#This Row],[Hierarchy/Name]]="Local", "")</f>
        <v>y</v>
      </c>
      <c r="AP174" s="271" t="str" cm="1">
        <f t="array" ref="AP174">_xlfn.IFS(FutureTrunkParks6[[#This Row],[Hierarchy/Name]]&lt;&gt;"Local","y",AP$12=FutureTrunkParks6[[#This Row],[Service Catchment]], "y", FutureTrunkParks6[[#This Row],[Hierarchy/Name]]="Local", "")</f>
        <v/>
      </c>
      <c r="AQ174" s="64"/>
      <c r="AR174" s="93" t="str">
        <f>IF(FutureTrunkParks6[[#This Row],[Hierarchy/Name]]&lt;&gt;"Local",0.25,IF(AM174="y",1,""))</f>
        <v/>
      </c>
      <c r="AS174" s="93" t="str">
        <f>IF(FutureTrunkParks6[[#This Row],[Hierarchy/Name]]&lt;&gt;"Local",0.25,IF(AN174="y",1,""))</f>
        <v/>
      </c>
      <c r="AT174" s="93">
        <f>IF(FutureTrunkParks6[[#This Row],[Hierarchy/Name]]&lt;&gt;"Local",0.25,IF(AO174="y",1,""))</f>
        <v>1</v>
      </c>
      <c r="AU174" s="93" t="str">
        <f>IF(FutureTrunkParks6[[#This Row],[Hierarchy/Name]]&lt;&gt;"Local",0.25,IF(AP174="y",1,""))</f>
        <v/>
      </c>
      <c r="AV174" s="95">
        <f t="shared" si="32"/>
        <v>1</v>
      </c>
      <c r="AW174" s="64"/>
      <c r="AX174" s="268" t="str">
        <f t="shared" si="33"/>
        <v/>
      </c>
      <c r="AY174" s="264" t="str">
        <f t="shared" si="34"/>
        <v/>
      </c>
      <c r="AZ174" s="264">
        <f t="shared" si="35"/>
        <v>846149</v>
      </c>
      <c r="BA174" s="269" t="str">
        <f t="shared" si="36"/>
        <v/>
      </c>
      <c r="BB174" s="253">
        <f t="shared" si="37"/>
        <v>846149</v>
      </c>
    </row>
    <row r="175" spans="1:54">
      <c r="A175" s="50"/>
      <c r="B175" s="210" t="s">
        <v>5131</v>
      </c>
      <c r="C175" s="211" t="s">
        <v>5133</v>
      </c>
      <c r="D175" s="211" t="s">
        <v>111</v>
      </c>
      <c r="E175" s="211" t="s">
        <v>102</v>
      </c>
      <c r="F175" s="211" t="s">
        <v>4942</v>
      </c>
      <c r="G175" s="186" t="str" cm="1">
        <f t="array" ref="G175">_xlfn.IFS(MID(C175,5,1)="U",MID(C175,5,2),LEN(C175)&gt;10,MID(C175,5,3)&amp;"-"&amp;LEFT(D175,1),LEN(C175)&lt;=10,MID(C175,5,2)&amp;"-"&amp;LEFT(D175,1))</f>
        <v>E1-L</v>
      </c>
      <c r="H175" s="187">
        <f>IFERROR(INDEX(LGIP1b_Park_UnitRates[],MATCH(G175,LGIP1b_Park_UnitRates[LGIP Code],0),3),"")</f>
        <v>8000</v>
      </c>
      <c r="I175" s="295">
        <f>IFERROR(MIN(J175/H175,INDEX(LGIP1b_Park_UnitRates[],MATCH(FutureTrunkParks6[[#This Row],[LGIP Code (*)]], LGIP1b_Park_UnitRates[LGIP Code], 0),4)),1)</f>
        <v>2.9375</v>
      </c>
      <c r="J175" s="215">
        <v>23500</v>
      </c>
      <c r="K175" s="85">
        <f t="shared" si="38"/>
        <v>0</v>
      </c>
      <c r="L175" s="216">
        <v>0</v>
      </c>
      <c r="M175" s="221" t="str">
        <f>_xlfn.XLOOKUP(FutureTrunkParks6[[#This Row],[LGIP Code (*)]],LGIP1b_Parks_UnitRates_Summary[LGIP Code],LGIP1b_Parks_UnitRates_Summary[Stages],,0)</f>
        <v>B&amp;C</v>
      </c>
      <c r="N175" s="221" t="str">
        <f>_xlfn.XLOOKUP(FutureTrunkParks6[[#This Row],[LGIP Code (*)]],LGIP1b_Parks_UnitRates_Summary[LGIP Code],LGIP1b_Parks_UnitRates_Summary[Costing Code],,0)</f>
        <v>E1-L-B&amp;C</v>
      </c>
      <c r="O175" s="221">
        <f>_xlfn.XLOOKUP(FutureTrunkParks6[[#This Row],[Costing Code]],LGIP1b_Parks_UnitRates_Summary[Costing Code],LGIP1b_Parks_UnitRates_Summary[Scaled component],,0)</f>
        <v>50689.811039999993</v>
      </c>
      <c r="P175" s="221">
        <f>FutureTrunkParks6[[#This Row],[Unit Rate (Scale)]]*FutureTrunkParks6[[#This Row],[Scaling factor (*)]]</f>
        <v>148901.31992999997</v>
      </c>
      <c r="Q175" s="221">
        <f>_xlfn.XLOOKUP(FutureTrunkParks6[[#This Row],[Costing Code]],LGIP1b_Parks_UnitRates_Summary[Costing Code],LGIP1b_Parks_UnitRates_Summary[Not scaled component],,0)</f>
        <v>434089.71377963555</v>
      </c>
      <c r="R175" s="223">
        <f>_xlfn.XLOOKUP(FutureTrunkParks6[[#This Row],[Costing Code]],LGIP1b_Parks_UnitRates_Summary[Costing Code],LGIP1b_Parks_UnitRates_Summary[Preliminary Scale],,0)</f>
        <v>0.23125000000000001</v>
      </c>
      <c r="S175" s="221">
        <f>((FutureTrunkParks6[[#This Row],[Costs with Scaling Factor Applied]]+FutureTrunkParks6[[#This Row],[Unit Rate (No Scale)]])*FutureTrunkParks6[[#This Row],[Preliminary Scale %]])</f>
        <v>134816.67654535323</v>
      </c>
      <c r="T175" s="221">
        <f>_xlfn.XLOOKUP(FutureTrunkParks6[[#This Row],[Costing Code]],LGIP1b_Parks_UnitRates_Summary[Costing Code],LGIP1b_Parks_UnitRates_Summary[Preliminary No Scale],,0)</f>
        <v>3750</v>
      </c>
      <c r="U17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721558</v>
      </c>
      <c r="V175" s="211">
        <v>2021</v>
      </c>
      <c r="W175" s="211">
        <v>1</v>
      </c>
      <c r="X175" s="221">
        <f>ROUND(FutureTrunkParks6[[#This Row],[Direct Construction Cost]]*23%,0)</f>
        <v>165958</v>
      </c>
      <c r="Y175" s="294">
        <f t="shared" si="26"/>
        <v>0.15</v>
      </c>
      <c r="Z175" s="194">
        <f>ROUND((FutureTrunkParks6[[#This Row],[Direct Construction Cost]]+FutureTrunkParks6[[#This Row],[Project Owners Cost (23% Direct Construction Cost)($)]])*FutureTrunkParks6[[#This Row],[Multiplier]]*FutureTrunkParks6[[#This Row],[Construction Contingency Rate %]],0)</f>
        <v>133127</v>
      </c>
      <c r="AA175" s="195">
        <f>ROUND(FutureTrunkParks6[[#This Row],[Direct Construction Cost]]+FutureTrunkParks6[[#This Row],[Project Owners Cost (23% Direct Construction Cost)($)]]+FutureTrunkParks6[[#This Row],[Construction Contingency Cost ($)]],0)</f>
        <v>1020643</v>
      </c>
      <c r="AB175" s="219">
        <v>2029</v>
      </c>
      <c r="AC175" s="196">
        <f t="shared" si="27"/>
        <v>2.0111853187589457E-2</v>
      </c>
      <c r="AD175" s="196">
        <f t="shared" si="28"/>
        <v>1.8204777291069174E-2</v>
      </c>
      <c r="AE175" s="274">
        <f>VLOOKUP(FutureTrunkParks6[[#This Row],[Service Catchment]],'Catchment Demand - Parks'!$C$8:$M$11,11)</f>
        <v>0.20307557840172039</v>
      </c>
      <c r="AF17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1.1111673965648911E-2</v>
      </c>
      <c r="AG175" s="274">
        <f>IF(AND(FutureTrunkParks6[[#This Row],[Spare Capacity (%)]]&gt;30%,FutureTrunkParks6[[#This Row],[Share of the total Cost with the same year of provision %]]&gt;20%),1-FutureTrunkParks6[[#This Row],[Spare Capacity (%)]],1)</f>
        <v>1</v>
      </c>
      <c r="AH175" s="274">
        <f>IF(FutureTrunkParks6[[#This Row],[Terminal Value Analysis]]&lt;0,0,FutureTrunkParks6[[#This Row],[Terminal Value Analysis]])</f>
        <v>1</v>
      </c>
      <c r="AI175" s="198">
        <f t="shared" si="29"/>
        <v>1020643</v>
      </c>
      <c r="AJ175" s="200">
        <f t="shared" si="30"/>
        <v>1179112</v>
      </c>
      <c r="AK175" s="202">
        <f t="shared" si="31"/>
        <v>744834</v>
      </c>
      <c r="AL175" s="276">
        <f>ROUND(FutureTrunkParks6[[#This Row],[Net Present Value of Establishment Cost]]*FutureTrunkParks6[[#This Row],[Terminal Value Adjustment (%)]],0)</f>
        <v>744834</v>
      </c>
      <c r="AM175" s="271" t="str" cm="1">
        <f t="array" ref="AM175">_xlfn.IFS(FutureTrunkParks6[[#This Row],[Hierarchy/Name]]&lt;&gt;"Local","y",AM$12=FutureTrunkParks6[[#This Row],[Service Catchment]], "y", FutureTrunkParks6[[#This Row],[Hierarchy/Name]]="Local", "")</f>
        <v/>
      </c>
      <c r="AN175" s="271" t="str" cm="1">
        <f t="array" ref="AN175">_xlfn.IFS(FutureTrunkParks6[[#This Row],[Hierarchy/Name]]&lt;&gt;"Local","y",AN$12=FutureTrunkParks6[[#This Row],[Service Catchment]], "y", FutureTrunkParks6[[#This Row],[Hierarchy/Name]]="Local", "")</f>
        <v/>
      </c>
      <c r="AO175" s="271" t="str" cm="1">
        <f t="array" ref="AO175">_xlfn.IFS(FutureTrunkParks6[[#This Row],[Hierarchy/Name]]&lt;&gt;"Local","y",AO$12=FutureTrunkParks6[[#This Row],[Service Catchment]], "y", FutureTrunkParks6[[#This Row],[Hierarchy/Name]]="Local", "")</f>
        <v>y</v>
      </c>
      <c r="AP175" s="271" t="str" cm="1">
        <f t="array" ref="AP175">_xlfn.IFS(FutureTrunkParks6[[#This Row],[Hierarchy/Name]]&lt;&gt;"Local","y",AP$12=FutureTrunkParks6[[#This Row],[Service Catchment]], "y", FutureTrunkParks6[[#This Row],[Hierarchy/Name]]="Local", "")</f>
        <v/>
      </c>
      <c r="AQ175" s="64"/>
      <c r="AR175" s="93" t="str">
        <f>IF(FutureTrunkParks6[[#This Row],[Hierarchy/Name]]&lt;&gt;"Local",0.25,IF(AM175="y",1,""))</f>
        <v/>
      </c>
      <c r="AS175" s="93" t="str">
        <f>IF(FutureTrunkParks6[[#This Row],[Hierarchy/Name]]&lt;&gt;"Local",0.25,IF(AN175="y",1,""))</f>
        <v/>
      </c>
      <c r="AT175" s="93">
        <f>IF(FutureTrunkParks6[[#This Row],[Hierarchy/Name]]&lt;&gt;"Local",0.25,IF(AO175="y",1,""))</f>
        <v>1</v>
      </c>
      <c r="AU175" s="93" t="str">
        <f>IF(FutureTrunkParks6[[#This Row],[Hierarchy/Name]]&lt;&gt;"Local",0.25,IF(AP175="y",1,""))</f>
        <v/>
      </c>
      <c r="AV175" s="95">
        <f t="shared" si="32"/>
        <v>1</v>
      </c>
      <c r="AW175" s="64"/>
      <c r="AX175" s="268" t="str">
        <f t="shared" si="33"/>
        <v/>
      </c>
      <c r="AY175" s="264" t="str">
        <f t="shared" si="34"/>
        <v/>
      </c>
      <c r="AZ175" s="264">
        <f t="shared" si="35"/>
        <v>744834</v>
      </c>
      <c r="BA175" s="269" t="str">
        <f t="shared" si="36"/>
        <v/>
      </c>
      <c r="BB175" s="253">
        <f t="shared" si="37"/>
        <v>744834</v>
      </c>
    </row>
    <row r="176" spans="1:54">
      <c r="A176" s="50"/>
      <c r="B176" s="210" t="s">
        <v>5131</v>
      </c>
      <c r="C176" s="211" t="s">
        <v>5134</v>
      </c>
      <c r="D176" s="211" t="s">
        <v>106</v>
      </c>
      <c r="E176" s="211" t="s">
        <v>102</v>
      </c>
      <c r="F176" s="211" t="s">
        <v>4991</v>
      </c>
      <c r="G176" s="186" t="str" cm="1">
        <f t="array" ref="G176">_xlfn.IFS(MID(C176,5,1)="U",MID(C176,5,2),LEN(C176)&gt;10,MID(C176,5,3)&amp;"-"&amp;LEFT(D176,1),LEN(C176)&lt;=10,MID(C176,5,2)&amp;"-"&amp;LEFT(D176,1))</f>
        <v>E5-D</v>
      </c>
      <c r="H176" s="187">
        <f>IFERROR(INDEX(LGIP1b_Park_UnitRates[],MATCH(G176,LGIP1b_Park_UnitRates[LGIP Code],0),3),"")</f>
        <v>40000</v>
      </c>
      <c r="I176" s="295">
        <f>IFERROR(MIN(J176/H176,INDEX(LGIP1b_Park_UnitRates[],MATCH(FutureTrunkParks6[[#This Row],[LGIP Code (*)]], LGIP1b_Park_UnitRates[LGIP Code], 0),4)),1)</f>
        <v>1.355</v>
      </c>
      <c r="J176" s="215">
        <v>54200</v>
      </c>
      <c r="K176" s="85">
        <f t="shared" si="38"/>
        <v>0</v>
      </c>
      <c r="L176" s="216">
        <v>0</v>
      </c>
      <c r="M176" s="221" t="str">
        <f>_xlfn.XLOOKUP(FutureTrunkParks6[[#This Row],[LGIP Code (*)]],LGIP1b_Parks_UnitRates_Summary[LGIP Code],LGIP1b_Parks_UnitRates_Summary[Stages],,0)</f>
        <v>B&amp;C</v>
      </c>
      <c r="N176" s="221" t="str">
        <f>_xlfn.XLOOKUP(FutureTrunkParks6[[#This Row],[LGIP Code (*)]],LGIP1b_Parks_UnitRates_Summary[LGIP Code],LGIP1b_Parks_UnitRates_Summary[Costing Code],,0)</f>
        <v>E5-D-B&amp;C</v>
      </c>
      <c r="O176" s="221">
        <f>_xlfn.XLOOKUP(FutureTrunkParks6[[#This Row],[Costing Code]],LGIP1b_Parks_UnitRates_Summary[Costing Code],LGIP1b_Parks_UnitRates_Summary[Scaled component],,0)</f>
        <v>740088.67916180636</v>
      </c>
      <c r="P176" s="221">
        <f>FutureTrunkParks6[[#This Row],[Unit Rate (Scale)]]*FutureTrunkParks6[[#This Row],[Scaling factor (*)]]</f>
        <v>1002820.1602642476</v>
      </c>
      <c r="Q176" s="221">
        <f>_xlfn.XLOOKUP(FutureTrunkParks6[[#This Row],[Costing Code]],LGIP1b_Parks_UnitRates_Summary[Costing Code],LGIP1b_Parks_UnitRates_Summary[Not scaled component],,0)</f>
        <v>7781441.3300164435</v>
      </c>
      <c r="R176" s="223">
        <f>_xlfn.XLOOKUP(FutureTrunkParks6[[#This Row],[Costing Code]],LGIP1b_Parks_UnitRates_Summary[Costing Code],LGIP1b_Parks_UnitRates_Summary[Preliminary Scale],,0)</f>
        <v>0.23125000000000001</v>
      </c>
      <c r="S176" s="221">
        <f>((FutureTrunkParks6[[#This Row],[Costs with Scaling Factor Applied]]+FutureTrunkParks6[[#This Row],[Unit Rate (No Scale)]])*FutureTrunkParks6[[#This Row],[Preliminary Scale %]])</f>
        <v>2031360.4696274099</v>
      </c>
      <c r="T176" s="221">
        <f>_xlfn.XLOOKUP(FutureTrunkParks6[[#This Row],[Costing Code]],LGIP1b_Parks_UnitRates_Summary[Costing Code],LGIP1b_Parks_UnitRates_Summary[Preliminary No Scale],,0)</f>
        <v>11250</v>
      </c>
      <c r="U17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10826872</v>
      </c>
      <c r="V176" s="211">
        <v>2021</v>
      </c>
      <c r="W176" s="211">
        <v>1</v>
      </c>
      <c r="X176" s="221">
        <f>ROUND(FutureTrunkParks6[[#This Row],[Direct Construction Cost]]*23%,0)</f>
        <v>2490181</v>
      </c>
      <c r="Y176" s="294">
        <f t="shared" si="26"/>
        <v>7.4999999999999997E-2</v>
      </c>
      <c r="Z176" s="194">
        <f>ROUND((FutureTrunkParks6[[#This Row],[Direct Construction Cost]]+FutureTrunkParks6[[#This Row],[Project Owners Cost (23% Direct Construction Cost)($)]])*FutureTrunkParks6[[#This Row],[Multiplier]]*FutureTrunkParks6[[#This Row],[Construction Contingency Rate %]],0)</f>
        <v>998779</v>
      </c>
      <c r="AA176" s="195">
        <f>ROUND(FutureTrunkParks6[[#This Row],[Direct Construction Cost]]+FutureTrunkParks6[[#This Row],[Project Owners Cost (23% Direct Construction Cost)($)]]+FutureTrunkParks6[[#This Row],[Construction Contingency Cost ($)]],0)</f>
        <v>14315832</v>
      </c>
      <c r="AB176" s="219">
        <v>2024</v>
      </c>
      <c r="AC176" s="196">
        <f t="shared" si="27"/>
        <v>2.0111853187589457E-2</v>
      </c>
      <c r="AD176" s="196">
        <f t="shared" si="28"/>
        <v>1.8204777291069174E-2</v>
      </c>
      <c r="AE176" s="274">
        <f>VLOOKUP(FutureTrunkParks6[[#This Row],[Service Catchment]],'Catchment Demand - Parks'!$C$8:$M$11,11)</f>
        <v>0.20307557840172039</v>
      </c>
      <c r="AF17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76" s="274">
        <f>IF(AND(FutureTrunkParks6[[#This Row],[Spare Capacity (%)]]&gt;30%,FutureTrunkParks6[[#This Row],[Share of the total Cost with the same year of provision %]]&gt;20%),1-FutureTrunkParks6[[#This Row],[Spare Capacity (%)]],1)</f>
        <v>1</v>
      </c>
      <c r="AH176" s="274">
        <f>IF(FutureTrunkParks6[[#This Row],[Terminal Value Analysis]]&lt;0,0,FutureTrunkParks6[[#This Row],[Terminal Value Analysis]])</f>
        <v>1</v>
      </c>
      <c r="AI176" s="198">
        <f t="shared" si="29"/>
        <v>14315832</v>
      </c>
      <c r="AJ176" s="200">
        <f t="shared" si="30"/>
        <v>15112001</v>
      </c>
      <c r="AK176" s="202">
        <f t="shared" si="31"/>
        <v>12720702</v>
      </c>
      <c r="AL176" s="276">
        <f>ROUND(FutureTrunkParks6[[#This Row],[Net Present Value of Establishment Cost]]*FutureTrunkParks6[[#This Row],[Terminal Value Adjustment (%)]],0)</f>
        <v>12720702</v>
      </c>
      <c r="AM176" s="271" t="str" cm="1">
        <f t="array" ref="AM176">_xlfn.IFS(FutureTrunkParks6[[#This Row],[Hierarchy/Name]]&lt;&gt;"Local","y",AM$12=FutureTrunkParks6[[#This Row],[Service Catchment]], "y", FutureTrunkParks6[[#This Row],[Hierarchy/Name]]="Local", "")</f>
        <v>y</v>
      </c>
      <c r="AN176" s="271" t="str" cm="1">
        <f t="array" ref="AN176">_xlfn.IFS(FutureTrunkParks6[[#This Row],[Hierarchy/Name]]&lt;&gt;"Local","y",AN$12=FutureTrunkParks6[[#This Row],[Service Catchment]], "y", FutureTrunkParks6[[#This Row],[Hierarchy/Name]]="Local", "")</f>
        <v>y</v>
      </c>
      <c r="AO176" s="271" t="str" cm="1">
        <f t="array" ref="AO176">_xlfn.IFS(FutureTrunkParks6[[#This Row],[Hierarchy/Name]]&lt;&gt;"Local","y",AO$12=FutureTrunkParks6[[#This Row],[Service Catchment]], "y", FutureTrunkParks6[[#This Row],[Hierarchy/Name]]="Local", "")</f>
        <v>y</v>
      </c>
      <c r="AP176" s="271" t="str" cm="1">
        <f t="array" ref="AP176">_xlfn.IFS(FutureTrunkParks6[[#This Row],[Hierarchy/Name]]&lt;&gt;"Local","y",AP$12=FutureTrunkParks6[[#This Row],[Service Catchment]], "y", FutureTrunkParks6[[#This Row],[Hierarchy/Name]]="Local", "")</f>
        <v>y</v>
      </c>
      <c r="AQ176" s="64"/>
      <c r="AR176" s="93">
        <f>IF(FutureTrunkParks6[[#This Row],[Hierarchy/Name]]&lt;&gt;"Local",0.25,IF(AM176="y",1,""))</f>
        <v>0.25</v>
      </c>
      <c r="AS176" s="93">
        <f>IF(FutureTrunkParks6[[#This Row],[Hierarchy/Name]]&lt;&gt;"Local",0.25,IF(AN176="y",1,""))</f>
        <v>0.25</v>
      </c>
      <c r="AT176" s="93">
        <f>IF(FutureTrunkParks6[[#This Row],[Hierarchy/Name]]&lt;&gt;"Local",0.25,IF(AO176="y",1,""))</f>
        <v>0.25</v>
      </c>
      <c r="AU176" s="93">
        <f>IF(FutureTrunkParks6[[#This Row],[Hierarchy/Name]]&lt;&gt;"Local",0.25,IF(AP176="y",1,""))</f>
        <v>0.25</v>
      </c>
      <c r="AV176" s="95">
        <f t="shared" si="32"/>
        <v>1</v>
      </c>
      <c r="AW176" s="64"/>
      <c r="AX176" s="268">
        <f t="shared" si="33"/>
        <v>3180175.5</v>
      </c>
      <c r="AY176" s="264">
        <f t="shared" si="34"/>
        <v>3180175.5</v>
      </c>
      <c r="AZ176" s="264">
        <f t="shared" si="35"/>
        <v>3180175.5</v>
      </c>
      <c r="BA176" s="269">
        <f t="shared" si="36"/>
        <v>3180175.5</v>
      </c>
      <c r="BB176" s="253">
        <f t="shared" si="37"/>
        <v>12720702</v>
      </c>
    </row>
    <row r="177" spans="1:54">
      <c r="A177" s="50"/>
      <c r="B177" s="210" t="s">
        <v>5131</v>
      </c>
      <c r="C177" s="211" t="s">
        <v>5135</v>
      </c>
      <c r="D177" s="211" t="s">
        <v>111</v>
      </c>
      <c r="E177" s="211" t="s">
        <v>102</v>
      </c>
      <c r="F177" s="211" t="s">
        <v>4857</v>
      </c>
      <c r="G177" s="186" t="str" cm="1">
        <f t="array" ref="G177">_xlfn.IFS(MID(C177,5,1)="U",MID(C177,5,2),LEN(C177)&gt;10,MID(C177,5,3)&amp;"-"&amp;LEFT(D177,1),LEN(C177)&lt;=10,MID(C177,5,2)&amp;"-"&amp;LEFT(D177,1))</f>
        <v>U3</v>
      </c>
      <c r="H177" s="187">
        <f>IFERROR(INDEX(LGIP1b_Park_UnitRates[],MATCH(G177,LGIP1b_Park_UnitRates[LGIP Code],0),3),"")</f>
        <v>0</v>
      </c>
      <c r="I177" s="295">
        <f>IFERROR(MIN(J177/H177,INDEX(LGIP1b_Park_UnitRates[],MATCH(FutureTrunkParks6[[#This Row],[LGIP Code (*)]], LGIP1b_Park_UnitRates[LGIP Code], 0),4)),1)</f>
        <v>1</v>
      </c>
      <c r="J177" s="215">
        <v>9600</v>
      </c>
      <c r="K177" s="85">
        <f t="shared" si="38"/>
        <v>0</v>
      </c>
      <c r="L177" s="216">
        <v>0</v>
      </c>
      <c r="M177" s="221" t="str">
        <f>_xlfn.XLOOKUP(FutureTrunkParks6[[#This Row],[LGIP Code (*)]],LGIP1b_Parks_UnitRates_Summary[LGIP Code],LGIP1b_Parks_UnitRates_Summary[Stages],,0)</f>
        <v>U</v>
      </c>
      <c r="N177" s="221" t="str">
        <f>_xlfn.XLOOKUP(FutureTrunkParks6[[#This Row],[LGIP Code (*)]],LGIP1b_Parks_UnitRates_Summary[LGIP Code],LGIP1b_Parks_UnitRates_Summary[Costing Code],,0)</f>
        <v>U3-U</v>
      </c>
      <c r="O177" s="221">
        <f>_xlfn.XLOOKUP(FutureTrunkParks6[[#This Row],[Costing Code]],LGIP1b_Parks_UnitRates_Summary[Costing Code],LGIP1b_Parks_UnitRates_Summary[Scaled component],,0)</f>
        <v>0</v>
      </c>
      <c r="P177" s="221">
        <f>FutureTrunkParks6[[#This Row],[Unit Rate (Scale)]]*FutureTrunkParks6[[#This Row],[Scaling factor (*)]]</f>
        <v>0</v>
      </c>
      <c r="Q177" s="221">
        <f>_xlfn.XLOOKUP(FutureTrunkParks6[[#This Row],[Costing Code]],LGIP1b_Parks_UnitRates_Summary[Costing Code],LGIP1b_Parks_UnitRates_Summary[Not scaled component],,0)</f>
        <v>0</v>
      </c>
      <c r="R177" s="223">
        <f>_xlfn.XLOOKUP(FutureTrunkParks6[[#This Row],[Costing Code]],LGIP1b_Parks_UnitRates_Summary[Costing Code],LGIP1b_Parks_UnitRates_Summary[Preliminary Scale],,0)</f>
        <v>0</v>
      </c>
      <c r="S177" s="221">
        <f>((FutureTrunkParks6[[#This Row],[Costs with Scaling Factor Applied]]+FutureTrunkParks6[[#This Row],[Unit Rate (No Scale)]])*FutureTrunkParks6[[#This Row],[Preliminary Scale %]])</f>
        <v>0</v>
      </c>
      <c r="T177" s="221">
        <f>_xlfn.XLOOKUP(FutureTrunkParks6[[#This Row],[Costing Code]],LGIP1b_Parks_UnitRates_Summary[Costing Code],LGIP1b_Parks_UnitRates_Summary[Preliminary No Scale],,0)</f>
        <v>0</v>
      </c>
      <c r="U17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177" s="211">
        <v>2021</v>
      </c>
      <c r="W177" s="211">
        <v>1</v>
      </c>
      <c r="X177" s="221">
        <f>ROUND(FutureTrunkParks6[[#This Row],[Direct Construction Cost]]*23%,0)</f>
        <v>230000</v>
      </c>
      <c r="Y177" s="294">
        <f t="shared" si="26"/>
        <v>7.4999999999999997E-2</v>
      </c>
      <c r="Z177" s="194">
        <f>ROUND((FutureTrunkParks6[[#This Row],[Direct Construction Cost]]+FutureTrunkParks6[[#This Row],[Project Owners Cost (23% Direct Construction Cost)($)]])*FutureTrunkParks6[[#This Row],[Multiplier]]*FutureTrunkParks6[[#This Row],[Construction Contingency Rate %]],0)</f>
        <v>92250</v>
      </c>
      <c r="AA177" s="195">
        <f>ROUND(FutureTrunkParks6[[#This Row],[Direct Construction Cost]]+FutureTrunkParks6[[#This Row],[Project Owners Cost (23% Direct Construction Cost)($)]]+FutureTrunkParks6[[#This Row],[Construction Contingency Cost ($)]],0)</f>
        <v>1322250</v>
      </c>
      <c r="AB177" s="219">
        <v>2024</v>
      </c>
      <c r="AC177" s="196">
        <f t="shared" si="27"/>
        <v>2.0111853187589457E-2</v>
      </c>
      <c r="AD177" s="196">
        <f t="shared" si="28"/>
        <v>1.8204777291069174E-2</v>
      </c>
      <c r="AE177" s="274">
        <f>VLOOKUP(FutureTrunkParks6[[#This Row],[Service Catchment]],'Catchment Demand - Parks'!$C$8:$M$11,11)</f>
        <v>0.20307557840172039</v>
      </c>
      <c r="AF17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77" s="274">
        <f>IF(AND(FutureTrunkParks6[[#This Row],[Spare Capacity (%)]]&gt;30%,FutureTrunkParks6[[#This Row],[Share of the total Cost with the same year of provision %]]&gt;20%),1-FutureTrunkParks6[[#This Row],[Spare Capacity (%)]],1)</f>
        <v>1</v>
      </c>
      <c r="AH177" s="274">
        <f>IF(FutureTrunkParks6[[#This Row],[Terminal Value Analysis]]&lt;0,0,FutureTrunkParks6[[#This Row],[Terminal Value Analysis]])</f>
        <v>1</v>
      </c>
      <c r="AI177" s="198">
        <f t="shared" si="29"/>
        <v>1322250</v>
      </c>
      <c r="AJ177" s="200">
        <f t="shared" si="30"/>
        <v>1395786</v>
      </c>
      <c r="AK177" s="202">
        <f t="shared" si="31"/>
        <v>1174919</v>
      </c>
      <c r="AL177" s="276">
        <f>ROUND(FutureTrunkParks6[[#This Row],[Net Present Value of Establishment Cost]]*FutureTrunkParks6[[#This Row],[Terminal Value Adjustment (%)]],0)</f>
        <v>1174919</v>
      </c>
      <c r="AM177" s="271" t="str" cm="1">
        <f t="array" ref="AM177">_xlfn.IFS(FutureTrunkParks6[[#This Row],[Hierarchy/Name]]&lt;&gt;"Local","y",AM$12=FutureTrunkParks6[[#This Row],[Service Catchment]], "y", FutureTrunkParks6[[#This Row],[Hierarchy/Name]]="Local", "")</f>
        <v/>
      </c>
      <c r="AN177" s="271" t="str" cm="1">
        <f t="array" ref="AN177">_xlfn.IFS(FutureTrunkParks6[[#This Row],[Hierarchy/Name]]&lt;&gt;"Local","y",AN$12=FutureTrunkParks6[[#This Row],[Service Catchment]], "y", FutureTrunkParks6[[#This Row],[Hierarchy/Name]]="Local", "")</f>
        <v/>
      </c>
      <c r="AO177" s="271" t="str" cm="1">
        <f t="array" ref="AO177">_xlfn.IFS(FutureTrunkParks6[[#This Row],[Hierarchy/Name]]&lt;&gt;"Local","y",AO$12=FutureTrunkParks6[[#This Row],[Service Catchment]], "y", FutureTrunkParks6[[#This Row],[Hierarchy/Name]]="Local", "")</f>
        <v>y</v>
      </c>
      <c r="AP177" s="271" t="str" cm="1">
        <f t="array" ref="AP177">_xlfn.IFS(FutureTrunkParks6[[#This Row],[Hierarchy/Name]]&lt;&gt;"Local","y",AP$12=FutureTrunkParks6[[#This Row],[Service Catchment]], "y", FutureTrunkParks6[[#This Row],[Hierarchy/Name]]="Local", "")</f>
        <v/>
      </c>
      <c r="AQ177" s="64"/>
      <c r="AR177" s="93" t="str">
        <f>IF(FutureTrunkParks6[[#This Row],[Hierarchy/Name]]&lt;&gt;"Local",0.25,IF(AM177="y",1,""))</f>
        <v/>
      </c>
      <c r="AS177" s="93" t="str">
        <f>IF(FutureTrunkParks6[[#This Row],[Hierarchy/Name]]&lt;&gt;"Local",0.25,IF(AN177="y",1,""))</f>
        <v/>
      </c>
      <c r="AT177" s="93">
        <f>IF(FutureTrunkParks6[[#This Row],[Hierarchy/Name]]&lt;&gt;"Local",0.25,IF(AO177="y",1,""))</f>
        <v>1</v>
      </c>
      <c r="AU177" s="93" t="str">
        <f>IF(FutureTrunkParks6[[#This Row],[Hierarchy/Name]]&lt;&gt;"Local",0.25,IF(AP177="y",1,""))</f>
        <v/>
      </c>
      <c r="AV177" s="95">
        <f t="shared" si="32"/>
        <v>1</v>
      </c>
      <c r="AW177" s="64"/>
      <c r="AX177" s="268" t="str">
        <f t="shared" si="33"/>
        <v/>
      </c>
      <c r="AY177" s="264" t="str">
        <f t="shared" si="34"/>
        <v/>
      </c>
      <c r="AZ177" s="264">
        <f t="shared" si="35"/>
        <v>1174919</v>
      </c>
      <c r="BA177" s="269" t="str">
        <f t="shared" si="36"/>
        <v/>
      </c>
      <c r="BB177" s="253">
        <f t="shared" si="37"/>
        <v>1174919</v>
      </c>
    </row>
    <row r="178" spans="1:54">
      <c r="A178" s="50"/>
      <c r="B178" s="210" t="s">
        <v>5136</v>
      </c>
      <c r="C178" s="211" t="s">
        <v>5137</v>
      </c>
      <c r="D178" s="211" t="s">
        <v>111</v>
      </c>
      <c r="E178" s="211" t="s">
        <v>102</v>
      </c>
      <c r="F178" s="211" t="s">
        <v>4853</v>
      </c>
      <c r="G178" s="186" t="str" cm="1">
        <f t="array" ref="G178">_xlfn.IFS(MID(C178,5,1)="U",MID(C178,5,2),LEN(C178)&gt;10,MID(C178,5,3)&amp;"-"&amp;LEFT(D178,1),LEN(C178)&lt;=10,MID(C178,5,2)&amp;"-"&amp;LEFT(D178,1))</f>
        <v>A1-L</v>
      </c>
      <c r="H178" s="187">
        <f>IFERROR(INDEX(LGIP1b_Park_UnitRates[],MATCH(G178,LGIP1b_Park_UnitRates[LGIP Code],0),3),"")</f>
        <v>8000</v>
      </c>
      <c r="I178" s="295">
        <f>IFERROR(MIN(J178/H178,INDEX(LGIP1b_Park_UnitRates[],MATCH(FutureTrunkParks6[[#This Row],[LGIP Code (*)]], LGIP1b_Park_UnitRates[LGIP Code], 0),4)),1)</f>
        <v>0.5</v>
      </c>
      <c r="J178" s="215">
        <v>4000</v>
      </c>
      <c r="K178" s="85">
        <f t="shared" si="38"/>
        <v>600</v>
      </c>
      <c r="L178" s="216">
        <v>2400000</v>
      </c>
      <c r="M178" s="221" t="str">
        <f>_xlfn.XLOOKUP(FutureTrunkParks6[[#This Row],[LGIP Code (*)]],LGIP1b_Parks_UnitRates_Summary[LGIP Code],LGIP1b_Parks_UnitRates_Summary[Stages],,0)</f>
        <v>A&amp;B</v>
      </c>
      <c r="N178" s="221" t="str">
        <f>_xlfn.XLOOKUP(FutureTrunkParks6[[#This Row],[LGIP Code (*)]],LGIP1b_Parks_UnitRates_Summary[LGIP Code],LGIP1b_Parks_UnitRates_Summary[Costing Code],,0)</f>
        <v>A1-L-A&amp;B</v>
      </c>
      <c r="O178" s="221">
        <f>_xlfn.XLOOKUP(FutureTrunkParks6[[#This Row],[Costing Code]],LGIP1b_Parks_UnitRates_Summary[Costing Code],LGIP1b_Parks_UnitRates_Summary[Scaled component],,0)</f>
        <v>295709.98100599996</v>
      </c>
      <c r="P178" s="221">
        <f>FutureTrunkParks6[[#This Row],[Unit Rate (Scale)]]*FutureTrunkParks6[[#This Row],[Scaling factor (*)]]</f>
        <v>147854.99050299998</v>
      </c>
      <c r="Q178" s="221">
        <f>_xlfn.XLOOKUP(FutureTrunkParks6[[#This Row],[Costing Code]],LGIP1b_Parks_UnitRates_Summary[Costing Code],LGIP1b_Parks_UnitRates_Summary[Not scaled component],,0)</f>
        <v>417974.52457963559</v>
      </c>
      <c r="R178" s="223">
        <f>_xlfn.XLOOKUP(FutureTrunkParks6[[#This Row],[Costing Code]],LGIP1b_Parks_UnitRates_Summary[Costing Code],LGIP1b_Parks_UnitRates_Summary[Preliminary Scale],,0)</f>
        <v>0.23125000000000001</v>
      </c>
      <c r="S178" s="221">
        <f>((FutureTrunkParks6[[#This Row],[Costs with Scaling Factor Applied]]+FutureTrunkParks6[[#This Row],[Unit Rate (No Scale)]])*FutureTrunkParks6[[#This Row],[Preliminary Scale %]])</f>
        <v>130848.07536285948</v>
      </c>
      <c r="T178" s="221">
        <f>_xlfn.XLOOKUP(FutureTrunkParks6[[#This Row],[Costing Code]],LGIP1b_Parks_UnitRates_Summary[Costing Code],LGIP1b_Parks_UnitRates_Summary[Preliminary No Scale],,0)</f>
        <v>3750</v>
      </c>
      <c r="U17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700428</v>
      </c>
      <c r="V178" s="211">
        <v>2021</v>
      </c>
      <c r="W178" s="211">
        <v>1</v>
      </c>
      <c r="X178" s="221">
        <f>ROUND(FutureTrunkParks6[[#This Row],[Direct Construction Cost]]*23%,0)</f>
        <v>161098</v>
      </c>
      <c r="Y178" s="294">
        <f t="shared" si="26"/>
        <v>0.2</v>
      </c>
      <c r="Z178" s="194">
        <f>ROUND((FutureTrunkParks6[[#This Row],[Direct Construction Cost]]+FutureTrunkParks6[[#This Row],[Project Owners Cost (23% Direct Construction Cost)($)]])*FutureTrunkParks6[[#This Row],[Multiplier]]*FutureTrunkParks6[[#This Row],[Construction Contingency Rate %]],0)</f>
        <v>172305</v>
      </c>
      <c r="AA178" s="195">
        <f>ROUND(FutureTrunkParks6[[#This Row],[Direct Construction Cost]]+FutureTrunkParks6[[#This Row],[Project Owners Cost (23% Direct Construction Cost)($)]]+FutureTrunkParks6[[#This Row],[Construction Contingency Cost ($)]],0)</f>
        <v>1033831</v>
      </c>
      <c r="AB178" s="219">
        <v>2034</v>
      </c>
      <c r="AC178" s="196">
        <f t="shared" si="27"/>
        <v>2.0111853187589457E-2</v>
      </c>
      <c r="AD178" s="196">
        <f t="shared" si="28"/>
        <v>1.8204777291069174E-2</v>
      </c>
      <c r="AE178" s="274">
        <f>VLOOKUP(FutureTrunkParks6[[#This Row],[Service Catchment]],'Catchment Demand - Parks'!$C$8:$M$11,11)</f>
        <v>0.20307557840172039</v>
      </c>
      <c r="AF17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9.0640758694233558E-3</v>
      </c>
      <c r="AG178" s="274">
        <f>IF(AND(FutureTrunkParks6[[#This Row],[Spare Capacity (%)]]&gt;30%,FutureTrunkParks6[[#This Row],[Share of the total Cost with the same year of provision %]]&gt;20%),1-FutureTrunkParks6[[#This Row],[Spare Capacity (%)]],1)</f>
        <v>1</v>
      </c>
      <c r="AH178" s="274">
        <f>IF(FutureTrunkParks6[[#This Row],[Terminal Value Analysis]]&lt;0,0,FutureTrunkParks6[[#This Row],[Terminal Value Analysis]])</f>
        <v>1</v>
      </c>
      <c r="AI178" s="198">
        <f t="shared" si="29"/>
        <v>3433831</v>
      </c>
      <c r="AJ178" s="200">
        <f t="shared" si="30"/>
        <v>4416177</v>
      </c>
      <c r="AK178" s="202">
        <f t="shared" si="31"/>
        <v>2093466</v>
      </c>
      <c r="AL178" s="276">
        <f>ROUND(FutureTrunkParks6[[#This Row],[Net Present Value of Establishment Cost]]*FutureTrunkParks6[[#This Row],[Terminal Value Adjustment (%)]],0)</f>
        <v>2093466</v>
      </c>
      <c r="AM178" s="271" t="str" cm="1">
        <f t="array" ref="AM178">_xlfn.IFS(FutureTrunkParks6[[#This Row],[Hierarchy/Name]]&lt;&gt;"Local","y",AM$12=FutureTrunkParks6[[#This Row],[Service Catchment]], "y", FutureTrunkParks6[[#This Row],[Hierarchy/Name]]="Local", "")</f>
        <v/>
      </c>
      <c r="AN178" s="271" t="str" cm="1">
        <f t="array" ref="AN178">_xlfn.IFS(FutureTrunkParks6[[#This Row],[Hierarchy/Name]]&lt;&gt;"Local","y",AN$12=FutureTrunkParks6[[#This Row],[Service Catchment]], "y", FutureTrunkParks6[[#This Row],[Hierarchy/Name]]="Local", "")</f>
        <v/>
      </c>
      <c r="AO178" s="271" t="str" cm="1">
        <f t="array" ref="AO178">_xlfn.IFS(FutureTrunkParks6[[#This Row],[Hierarchy/Name]]&lt;&gt;"Local","y",AO$12=FutureTrunkParks6[[#This Row],[Service Catchment]], "y", FutureTrunkParks6[[#This Row],[Hierarchy/Name]]="Local", "")</f>
        <v>y</v>
      </c>
      <c r="AP178" s="271" t="str" cm="1">
        <f t="array" ref="AP178">_xlfn.IFS(FutureTrunkParks6[[#This Row],[Hierarchy/Name]]&lt;&gt;"Local","y",AP$12=FutureTrunkParks6[[#This Row],[Service Catchment]], "y", FutureTrunkParks6[[#This Row],[Hierarchy/Name]]="Local", "")</f>
        <v/>
      </c>
      <c r="AQ178" s="64"/>
      <c r="AR178" s="93" t="str">
        <f>IF(FutureTrunkParks6[[#This Row],[Hierarchy/Name]]&lt;&gt;"Local",0.25,IF(AM178="y",1,""))</f>
        <v/>
      </c>
      <c r="AS178" s="93" t="str">
        <f>IF(FutureTrunkParks6[[#This Row],[Hierarchy/Name]]&lt;&gt;"Local",0.25,IF(AN178="y",1,""))</f>
        <v/>
      </c>
      <c r="AT178" s="93">
        <f>IF(FutureTrunkParks6[[#This Row],[Hierarchy/Name]]&lt;&gt;"Local",0.25,IF(AO178="y",1,""))</f>
        <v>1</v>
      </c>
      <c r="AU178" s="93" t="str">
        <f>IF(FutureTrunkParks6[[#This Row],[Hierarchy/Name]]&lt;&gt;"Local",0.25,IF(AP178="y",1,""))</f>
        <v/>
      </c>
      <c r="AV178" s="95">
        <f t="shared" si="32"/>
        <v>1</v>
      </c>
      <c r="AW178" s="64"/>
      <c r="AX178" s="268" t="str">
        <f t="shared" si="33"/>
        <v/>
      </c>
      <c r="AY178" s="264" t="str">
        <f t="shared" si="34"/>
        <v/>
      </c>
      <c r="AZ178" s="264">
        <f t="shared" si="35"/>
        <v>2093466</v>
      </c>
      <c r="BA178" s="269" t="str">
        <f t="shared" si="36"/>
        <v/>
      </c>
      <c r="BB178" s="253">
        <f t="shared" si="37"/>
        <v>2093466</v>
      </c>
    </row>
    <row r="179" spans="1:54">
      <c r="A179" s="50"/>
      <c r="B179" s="210" t="s">
        <v>5138</v>
      </c>
      <c r="C179" s="211" t="s">
        <v>5139</v>
      </c>
      <c r="D179" s="211" t="s">
        <v>111</v>
      </c>
      <c r="E179" s="211" t="s">
        <v>107</v>
      </c>
      <c r="F179" s="211" t="s">
        <v>4853</v>
      </c>
      <c r="G179" s="186" t="str" cm="1">
        <f t="array" ref="G179">_xlfn.IFS(MID(C179,5,1)="U",MID(C179,5,2),LEN(C179)&gt;10,MID(C179,5,3)&amp;"-"&amp;LEFT(D179,1),LEN(C179)&lt;=10,MID(C179,5,2)&amp;"-"&amp;LEFT(D179,1))</f>
        <v>A1-L</v>
      </c>
      <c r="H179" s="187">
        <f>IFERROR(INDEX(LGIP1b_Park_UnitRates[],MATCH(G179,LGIP1b_Park_UnitRates[LGIP Code],0),3),"")</f>
        <v>8000</v>
      </c>
      <c r="I179" s="295">
        <f>IFERROR(MIN(J179/H179,INDEX(LGIP1b_Park_UnitRates[],MATCH(FutureTrunkParks6[[#This Row],[LGIP Code (*)]], LGIP1b_Park_UnitRates[LGIP Code], 0),4)),1)</f>
        <v>0.75</v>
      </c>
      <c r="J179" s="215">
        <v>6000</v>
      </c>
      <c r="K179" s="85">
        <f t="shared" si="38"/>
        <v>271</v>
      </c>
      <c r="L179" s="216">
        <v>1626000</v>
      </c>
      <c r="M179" s="221" t="str">
        <f>_xlfn.XLOOKUP(FutureTrunkParks6[[#This Row],[LGIP Code (*)]],LGIP1b_Parks_UnitRates_Summary[LGIP Code],LGIP1b_Parks_UnitRates_Summary[Stages],,0)</f>
        <v>A&amp;B</v>
      </c>
      <c r="N179" s="221" t="str">
        <f>_xlfn.XLOOKUP(FutureTrunkParks6[[#This Row],[LGIP Code (*)]],LGIP1b_Parks_UnitRates_Summary[LGIP Code],LGIP1b_Parks_UnitRates_Summary[Costing Code],,0)</f>
        <v>A1-L-A&amp;B</v>
      </c>
      <c r="O179" s="221">
        <f>_xlfn.XLOOKUP(FutureTrunkParks6[[#This Row],[Costing Code]],LGIP1b_Parks_UnitRates_Summary[Costing Code],LGIP1b_Parks_UnitRates_Summary[Scaled component],,0)</f>
        <v>295709.98100599996</v>
      </c>
      <c r="P179" s="221">
        <f>FutureTrunkParks6[[#This Row],[Unit Rate (Scale)]]*FutureTrunkParks6[[#This Row],[Scaling factor (*)]]</f>
        <v>221782.48575449997</v>
      </c>
      <c r="Q179" s="221">
        <f>_xlfn.XLOOKUP(FutureTrunkParks6[[#This Row],[Costing Code]],LGIP1b_Parks_UnitRates_Summary[Costing Code],LGIP1b_Parks_UnitRates_Summary[Not scaled component],,0)</f>
        <v>417974.52457963559</v>
      </c>
      <c r="R179" s="223">
        <f>_xlfn.XLOOKUP(FutureTrunkParks6[[#This Row],[Costing Code]],LGIP1b_Parks_UnitRates_Summary[Costing Code],LGIP1b_Parks_UnitRates_Summary[Preliminary Scale],,0)</f>
        <v>0.23125000000000001</v>
      </c>
      <c r="S179" s="221">
        <f>((FutureTrunkParks6[[#This Row],[Costs with Scaling Factor Applied]]+FutureTrunkParks6[[#This Row],[Unit Rate (No Scale)]])*FutureTrunkParks6[[#This Row],[Preliminary Scale %]])</f>
        <v>147943.80863976883</v>
      </c>
      <c r="T179" s="221">
        <f>_xlfn.XLOOKUP(FutureTrunkParks6[[#This Row],[Costing Code]],LGIP1b_Parks_UnitRates_Summary[Costing Code],LGIP1b_Parks_UnitRates_Summary[Preliminary No Scale],,0)</f>
        <v>3750</v>
      </c>
      <c r="U17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791451</v>
      </c>
      <c r="V179" s="211">
        <v>2021</v>
      </c>
      <c r="W179" s="211">
        <v>1</v>
      </c>
      <c r="X179" s="221">
        <f>ROUND(FutureTrunkParks6[[#This Row],[Direct Construction Cost]]*23%,0)</f>
        <v>182034</v>
      </c>
      <c r="Y179" s="294">
        <f t="shared" si="26"/>
        <v>0.15</v>
      </c>
      <c r="Z179" s="194">
        <f>ROUND((FutureTrunkParks6[[#This Row],[Direct Construction Cost]]+FutureTrunkParks6[[#This Row],[Project Owners Cost (23% Direct Construction Cost)($)]])*FutureTrunkParks6[[#This Row],[Multiplier]]*FutureTrunkParks6[[#This Row],[Construction Contingency Rate %]],0)</f>
        <v>146023</v>
      </c>
      <c r="AA179" s="195">
        <f>ROUND(FutureTrunkParks6[[#This Row],[Direct Construction Cost]]+FutureTrunkParks6[[#This Row],[Project Owners Cost (23% Direct Construction Cost)($)]]+FutureTrunkParks6[[#This Row],[Construction Contingency Cost ($)]],0)</f>
        <v>1119508</v>
      </c>
      <c r="AB179" s="219">
        <v>2029</v>
      </c>
      <c r="AC179" s="196">
        <f t="shared" si="27"/>
        <v>2.0111853187589457E-2</v>
      </c>
      <c r="AD179" s="196">
        <f t="shared" si="28"/>
        <v>1.8204777291069174E-2</v>
      </c>
      <c r="AE179" s="274">
        <f>VLOOKUP(FutureTrunkParks6[[#This Row],[Service Catchment]],'Catchment Demand - Parks'!$C$8:$M$11,11)</f>
        <v>0.23553359173481525</v>
      </c>
      <c r="AF17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1.1582750608917764E-2</v>
      </c>
      <c r="AG179" s="274">
        <f>IF(AND(FutureTrunkParks6[[#This Row],[Spare Capacity (%)]]&gt;30%,FutureTrunkParks6[[#This Row],[Share of the total Cost with the same year of provision %]]&gt;20%),1-FutureTrunkParks6[[#This Row],[Spare Capacity (%)]],1)</f>
        <v>1</v>
      </c>
      <c r="AH179" s="274">
        <f>IF(FutureTrunkParks6[[#This Row],[Terminal Value Analysis]]&lt;0,0,FutureTrunkParks6[[#This Row],[Terminal Value Analysis]])</f>
        <v>1</v>
      </c>
      <c r="AI179" s="198">
        <f t="shared" si="29"/>
        <v>2745508</v>
      </c>
      <c r="AJ179" s="200">
        <f t="shared" si="30"/>
        <v>3200117</v>
      </c>
      <c r="AK179" s="202">
        <f t="shared" si="31"/>
        <v>2021483</v>
      </c>
      <c r="AL179" s="276">
        <f>ROUND(FutureTrunkParks6[[#This Row],[Net Present Value of Establishment Cost]]*FutureTrunkParks6[[#This Row],[Terminal Value Adjustment (%)]],0)</f>
        <v>2021483</v>
      </c>
      <c r="AM179" s="271" t="str" cm="1">
        <f t="array" ref="AM179">_xlfn.IFS(FutureTrunkParks6[[#This Row],[Hierarchy/Name]]&lt;&gt;"Local","y",AM$12=FutureTrunkParks6[[#This Row],[Service Catchment]], "y", FutureTrunkParks6[[#This Row],[Hierarchy/Name]]="Local", "")</f>
        <v>y</v>
      </c>
      <c r="AN179" s="271" t="str" cm="1">
        <f t="array" ref="AN179">_xlfn.IFS(FutureTrunkParks6[[#This Row],[Hierarchy/Name]]&lt;&gt;"Local","y",AN$12=FutureTrunkParks6[[#This Row],[Service Catchment]], "y", FutureTrunkParks6[[#This Row],[Hierarchy/Name]]="Local", "")</f>
        <v/>
      </c>
      <c r="AO179" s="271" t="str" cm="1">
        <f t="array" ref="AO179">_xlfn.IFS(FutureTrunkParks6[[#This Row],[Hierarchy/Name]]&lt;&gt;"Local","y",AO$12=FutureTrunkParks6[[#This Row],[Service Catchment]], "y", FutureTrunkParks6[[#This Row],[Hierarchy/Name]]="Local", "")</f>
        <v/>
      </c>
      <c r="AP179" s="271" t="str" cm="1">
        <f t="array" ref="AP179">_xlfn.IFS(FutureTrunkParks6[[#This Row],[Hierarchy/Name]]&lt;&gt;"Local","y",AP$12=FutureTrunkParks6[[#This Row],[Service Catchment]], "y", FutureTrunkParks6[[#This Row],[Hierarchy/Name]]="Local", "")</f>
        <v/>
      </c>
      <c r="AQ179" s="64"/>
      <c r="AR179" s="93">
        <f>IF(FutureTrunkParks6[[#This Row],[Hierarchy/Name]]&lt;&gt;"Local",0.25,IF(AM179="y",1,""))</f>
        <v>1</v>
      </c>
      <c r="AS179" s="93" t="str">
        <f>IF(FutureTrunkParks6[[#This Row],[Hierarchy/Name]]&lt;&gt;"Local",0.25,IF(AN179="y",1,""))</f>
        <v/>
      </c>
      <c r="AT179" s="93" t="str">
        <f>IF(FutureTrunkParks6[[#This Row],[Hierarchy/Name]]&lt;&gt;"Local",0.25,IF(AO179="y",1,""))</f>
        <v/>
      </c>
      <c r="AU179" s="93" t="str">
        <f>IF(FutureTrunkParks6[[#This Row],[Hierarchy/Name]]&lt;&gt;"Local",0.25,IF(AP179="y",1,""))</f>
        <v/>
      </c>
      <c r="AV179" s="95">
        <f t="shared" si="32"/>
        <v>1</v>
      </c>
      <c r="AW179" s="64"/>
      <c r="AX179" s="268">
        <f t="shared" si="33"/>
        <v>2021483</v>
      </c>
      <c r="AY179" s="264" t="str">
        <f t="shared" si="34"/>
        <v/>
      </c>
      <c r="AZ179" s="264" t="str">
        <f t="shared" si="35"/>
        <v/>
      </c>
      <c r="BA179" s="269" t="str">
        <f t="shared" si="36"/>
        <v/>
      </c>
      <c r="BB179" s="253">
        <f t="shared" si="37"/>
        <v>2021483</v>
      </c>
    </row>
    <row r="180" spans="1:54">
      <c r="A180" s="50"/>
      <c r="B180" s="210" t="s">
        <v>5138</v>
      </c>
      <c r="C180" s="211" t="s">
        <v>5140</v>
      </c>
      <c r="D180" s="211" t="s">
        <v>111</v>
      </c>
      <c r="E180" s="211" t="s">
        <v>107</v>
      </c>
      <c r="F180" s="211" t="s">
        <v>4853</v>
      </c>
      <c r="G180" s="186" t="str" cm="1">
        <f t="array" ref="G180">_xlfn.IFS(MID(C180,5,1)="U",MID(C180,5,2),LEN(C180)&gt;10,MID(C180,5,3)&amp;"-"&amp;LEFT(D180,1),LEN(C180)&lt;=10,MID(C180,5,2)&amp;"-"&amp;LEFT(D180,1))</f>
        <v>A1-L</v>
      </c>
      <c r="H180" s="187">
        <f>IFERROR(INDEX(LGIP1b_Park_UnitRates[],MATCH(G180,LGIP1b_Park_UnitRates[LGIP Code],0),3),"")</f>
        <v>8000</v>
      </c>
      <c r="I180" s="295">
        <f>IFERROR(MIN(J180/H180,INDEX(LGIP1b_Park_UnitRates[],MATCH(FutureTrunkParks6[[#This Row],[LGIP Code (*)]], LGIP1b_Park_UnitRates[LGIP Code], 0),4)),1)</f>
        <v>0.3125</v>
      </c>
      <c r="J180" s="215">
        <v>2500</v>
      </c>
      <c r="K180" s="85">
        <f t="shared" si="38"/>
        <v>300</v>
      </c>
      <c r="L180" s="216">
        <v>750000</v>
      </c>
      <c r="M180" s="221" t="str">
        <f>_xlfn.XLOOKUP(FutureTrunkParks6[[#This Row],[LGIP Code (*)]],LGIP1b_Parks_UnitRates_Summary[LGIP Code],LGIP1b_Parks_UnitRates_Summary[Stages],,0)</f>
        <v>A&amp;B</v>
      </c>
      <c r="N180" s="221" t="str">
        <f>_xlfn.XLOOKUP(FutureTrunkParks6[[#This Row],[LGIP Code (*)]],LGIP1b_Parks_UnitRates_Summary[LGIP Code],LGIP1b_Parks_UnitRates_Summary[Costing Code],,0)</f>
        <v>A1-L-A&amp;B</v>
      </c>
      <c r="O180" s="221">
        <f>_xlfn.XLOOKUP(FutureTrunkParks6[[#This Row],[Costing Code]],LGIP1b_Parks_UnitRates_Summary[Costing Code],LGIP1b_Parks_UnitRates_Summary[Scaled component],,0)</f>
        <v>295709.98100599996</v>
      </c>
      <c r="P180" s="221">
        <f>FutureTrunkParks6[[#This Row],[Unit Rate (Scale)]]*FutureTrunkParks6[[#This Row],[Scaling factor (*)]]</f>
        <v>92409.369064374987</v>
      </c>
      <c r="Q180" s="221">
        <f>_xlfn.XLOOKUP(FutureTrunkParks6[[#This Row],[Costing Code]],LGIP1b_Parks_UnitRates_Summary[Costing Code],LGIP1b_Parks_UnitRates_Summary[Not scaled component],,0)</f>
        <v>417974.52457963559</v>
      </c>
      <c r="R180" s="223">
        <f>_xlfn.XLOOKUP(FutureTrunkParks6[[#This Row],[Costing Code]],LGIP1b_Parks_UnitRates_Summary[Costing Code],LGIP1b_Parks_UnitRates_Summary[Preliminary Scale],,0)</f>
        <v>0.23125000000000001</v>
      </c>
      <c r="S180" s="221">
        <f>((FutureTrunkParks6[[#This Row],[Costs with Scaling Factor Applied]]+FutureTrunkParks6[[#This Row],[Unit Rate (No Scale)]])*FutureTrunkParks6[[#This Row],[Preliminary Scale %]])</f>
        <v>118026.27540517745</v>
      </c>
      <c r="T180" s="221">
        <f>_xlfn.XLOOKUP(FutureTrunkParks6[[#This Row],[Costing Code]],LGIP1b_Parks_UnitRates_Summary[Costing Code],LGIP1b_Parks_UnitRates_Summary[Preliminary No Scale],,0)</f>
        <v>3750</v>
      </c>
      <c r="U18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632160</v>
      </c>
      <c r="V180" s="211">
        <v>2021</v>
      </c>
      <c r="W180" s="211">
        <v>1</v>
      </c>
      <c r="X180" s="221">
        <f>ROUND(FutureTrunkParks6[[#This Row],[Direct Construction Cost]]*23%,0)</f>
        <v>145397</v>
      </c>
      <c r="Y180" s="294">
        <f t="shared" si="26"/>
        <v>7.4999999999999997E-2</v>
      </c>
      <c r="Z180" s="194">
        <f>ROUND((FutureTrunkParks6[[#This Row],[Direct Construction Cost]]+FutureTrunkParks6[[#This Row],[Project Owners Cost (23% Direct Construction Cost)($)]])*FutureTrunkParks6[[#This Row],[Multiplier]]*FutureTrunkParks6[[#This Row],[Construction Contingency Rate %]],0)</f>
        <v>58317</v>
      </c>
      <c r="AA180" s="195">
        <f>ROUND(FutureTrunkParks6[[#This Row],[Direct Construction Cost]]+FutureTrunkParks6[[#This Row],[Project Owners Cost (23% Direct Construction Cost)($)]]+FutureTrunkParks6[[#This Row],[Construction Contingency Cost ($)]],0)</f>
        <v>835874</v>
      </c>
      <c r="AB180" s="219">
        <v>2024</v>
      </c>
      <c r="AC180" s="196">
        <f t="shared" si="27"/>
        <v>2.0111853187589457E-2</v>
      </c>
      <c r="AD180" s="196">
        <f t="shared" si="28"/>
        <v>1.8204777291069174E-2</v>
      </c>
      <c r="AE180" s="274">
        <f>VLOOKUP(FutureTrunkParks6[[#This Row],[Service Catchment]],'Catchment Demand - Parks'!$C$8:$M$11,11)</f>
        <v>0.23553359173481525</v>
      </c>
      <c r="AF18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80" s="274">
        <f>IF(AND(FutureTrunkParks6[[#This Row],[Spare Capacity (%)]]&gt;30%,FutureTrunkParks6[[#This Row],[Share of the total Cost with the same year of provision %]]&gt;20%),1-FutureTrunkParks6[[#This Row],[Spare Capacity (%)]],1)</f>
        <v>1</v>
      </c>
      <c r="AH180" s="274">
        <f>IF(FutureTrunkParks6[[#This Row],[Terminal Value Analysis]]&lt;0,0,FutureTrunkParks6[[#This Row],[Terminal Value Analysis]])</f>
        <v>1</v>
      </c>
      <c r="AI180" s="198">
        <f t="shared" si="29"/>
        <v>1585874</v>
      </c>
      <c r="AJ180" s="200">
        <f t="shared" si="30"/>
        <v>1678529</v>
      </c>
      <c r="AK180" s="202">
        <f t="shared" si="31"/>
        <v>1412921</v>
      </c>
      <c r="AL180" s="276">
        <f>ROUND(FutureTrunkParks6[[#This Row],[Net Present Value of Establishment Cost]]*FutureTrunkParks6[[#This Row],[Terminal Value Adjustment (%)]],0)</f>
        <v>1412921</v>
      </c>
      <c r="AM180" s="271" t="str" cm="1">
        <f t="array" ref="AM180">_xlfn.IFS(FutureTrunkParks6[[#This Row],[Hierarchy/Name]]&lt;&gt;"Local","y",AM$12=FutureTrunkParks6[[#This Row],[Service Catchment]], "y", FutureTrunkParks6[[#This Row],[Hierarchy/Name]]="Local", "")</f>
        <v>y</v>
      </c>
      <c r="AN180" s="271" t="str" cm="1">
        <f t="array" ref="AN180">_xlfn.IFS(FutureTrunkParks6[[#This Row],[Hierarchy/Name]]&lt;&gt;"Local","y",AN$12=FutureTrunkParks6[[#This Row],[Service Catchment]], "y", FutureTrunkParks6[[#This Row],[Hierarchy/Name]]="Local", "")</f>
        <v/>
      </c>
      <c r="AO180" s="271" t="str" cm="1">
        <f t="array" ref="AO180">_xlfn.IFS(FutureTrunkParks6[[#This Row],[Hierarchy/Name]]&lt;&gt;"Local","y",AO$12=FutureTrunkParks6[[#This Row],[Service Catchment]], "y", FutureTrunkParks6[[#This Row],[Hierarchy/Name]]="Local", "")</f>
        <v/>
      </c>
      <c r="AP180" s="271" t="str" cm="1">
        <f t="array" ref="AP180">_xlfn.IFS(FutureTrunkParks6[[#This Row],[Hierarchy/Name]]&lt;&gt;"Local","y",AP$12=FutureTrunkParks6[[#This Row],[Service Catchment]], "y", FutureTrunkParks6[[#This Row],[Hierarchy/Name]]="Local", "")</f>
        <v/>
      </c>
      <c r="AQ180" s="64"/>
      <c r="AR180" s="93">
        <f>IF(FutureTrunkParks6[[#This Row],[Hierarchy/Name]]&lt;&gt;"Local",0.25,IF(AM180="y",1,""))</f>
        <v>1</v>
      </c>
      <c r="AS180" s="93" t="str">
        <f>IF(FutureTrunkParks6[[#This Row],[Hierarchy/Name]]&lt;&gt;"Local",0.25,IF(AN180="y",1,""))</f>
        <v/>
      </c>
      <c r="AT180" s="93" t="str">
        <f>IF(FutureTrunkParks6[[#This Row],[Hierarchy/Name]]&lt;&gt;"Local",0.25,IF(AO180="y",1,""))</f>
        <v/>
      </c>
      <c r="AU180" s="93" t="str">
        <f>IF(FutureTrunkParks6[[#This Row],[Hierarchy/Name]]&lt;&gt;"Local",0.25,IF(AP180="y",1,""))</f>
        <v/>
      </c>
      <c r="AV180" s="95">
        <f t="shared" si="32"/>
        <v>1</v>
      </c>
      <c r="AW180" s="64"/>
      <c r="AX180" s="268">
        <f t="shared" si="33"/>
        <v>1412921</v>
      </c>
      <c r="AY180" s="264" t="str">
        <f t="shared" si="34"/>
        <v/>
      </c>
      <c r="AZ180" s="264" t="str">
        <f t="shared" si="35"/>
        <v/>
      </c>
      <c r="BA180" s="269" t="str">
        <f t="shared" si="36"/>
        <v/>
      </c>
      <c r="BB180" s="253">
        <f t="shared" si="37"/>
        <v>1412921</v>
      </c>
    </row>
    <row r="181" spans="1:54">
      <c r="A181" s="50"/>
      <c r="B181" s="210" t="s">
        <v>5141</v>
      </c>
      <c r="C181" s="211" t="s">
        <v>5142</v>
      </c>
      <c r="D181" s="211" t="s">
        <v>111</v>
      </c>
      <c r="E181" s="211" t="s">
        <v>107</v>
      </c>
      <c r="F181" s="211" t="s">
        <v>4853</v>
      </c>
      <c r="G181" s="186" t="str" cm="1">
        <f t="array" ref="G181">_xlfn.IFS(MID(C181,5,1)="U",MID(C181,5,2),LEN(C181)&gt;10,MID(C181,5,3)&amp;"-"&amp;LEFT(D181,1),LEN(C181)&lt;=10,MID(C181,5,2)&amp;"-"&amp;LEFT(D181,1))</f>
        <v>A1-L</v>
      </c>
      <c r="H181" s="187">
        <f>IFERROR(INDEX(LGIP1b_Park_UnitRates[],MATCH(G181,LGIP1b_Park_UnitRates[LGIP Code],0),3),"")</f>
        <v>8000</v>
      </c>
      <c r="I181" s="295">
        <f>IFERROR(MIN(J181/H181,INDEX(LGIP1b_Park_UnitRates[],MATCH(FutureTrunkParks6[[#This Row],[LGIP Code (*)]], LGIP1b_Park_UnitRates[LGIP Code], 0),4)),1)</f>
        <v>1</v>
      </c>
      <c r="J181" s="215">
        <v>8000</v>
      </c>
      <c r="K181" s="85">
        <f t="shared" si="38"/>
        <v>300</v>
      </c>
      <c r="L181" s="216">
        <v>2400000</v>
      </c>
      <c r="M181" s="221" t="str">
        <f>_xlfn.XLOOKUP(FutureTrunkParks6[[#This Row],[LGIP Code (*)]],LGIP1b_Parks_UnitRates_Summary[LGIP Code],LGIP1b_Parks_UnitRates_Summary[Stages],,0)</f>
        <v>A&amp;B</v>
      </c>
      <c r="N181" s="221" t="str">
        <f>_xlfn.XLOOKUP(FutureTrunkParks6[[#This Row],[LGIP Code (*)]],LGIP1b_Parks_UnitRates_Summary[LGIP Code],LGIP1b_Parks_UnitRates_Summary[Costing Code],,0)</f>
        <v>A1-L-A&amp;B</v>
      </c>
      <c r="O181" s="221">
        <f>_xlfn.XLOOKUP(FutureTrunkParks6[[#This Row],[Costing Code]],LGIP1b_Parks_UnitRates_Summary[Costing Code],LGIP1b_Parks_UnitRates_Summary[Scaled component],,0)</f>
        <v>295709.98100599996</v>
      </c>
      <c r="P181" s="221">
        <f>FutureTrunkParks6[[#This Row],[Unit Rate (Scale)]]*FutureTrunkParks6[[#This Row],[Scaling factor (*)]]</f>
        <v>295709.98100599996</v>
      </c>
      <c r="Q181" s="221">
        <f>_xlfn.XLOOKUP(FutureTrunkParks6[[#This Row],[Costing Code]],LGIP1b_Parks_UnitRates_Summary[Costing Code],LGIP1b_Parks_UnitRates_Summary[Not scaled component],,0)</f>
        <v>417974.52457963559</v>
      </c>
      <c r="R181" s="223">
        <f>_xlfn.XLOOKUP(FutureTrunkParks6[[#This Row],[Costing Code]],LGIP1b_Parks_UnitRates_Summary[Costing Code],LGIP1b_Parks_UnitRates_Summary[Preliminary Scale],,0)</f>
        <v>0.23125000000000001</v>
      </c>
      <c r="S181" s="221">
        <f>((FutureTrunkParks6[[#This Row],[Costs with Scaling Factor Applied]]+FutureTrunkParks6[[#This Row],[Unit Rate (No Scale)]])*FutureTrunkParks6[[#This Row],[Preliminary Scale %]])</f>
        <v>165039.54191667822</v>
      </c>
      <c r="T181" s="221">
        <f>_xlfn.XLOOKUP(FutureTrunkParks6[[#This Row],[Costing Code]],LGIP1b_Parks_UnitRates_Summary[Costing Code],LGIP1b_Parks_UnitRates_Summary[Preliminary No Scale],,0)</f>
        <v>3750</v>
      </c>
      <c r="U18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81" s="211">
        <v>2021</v>
      </c>
      <c r="W181" s="211">
        <v>1</v>
      </c>
      <c r="X181" s="221">
        <f>ROUND(FutureTrunkParks6[[#This Row],[Direct Construction Cost]]*23%,0)</f>
        <v>202969</v>
      </c>
      <c r="Y181" s="294">
        <f t="shared" si="26"/>
        <v>0.15</v>
      </c>
      <c r="Z181" s="194">
        <f>ROUND((FutureTrunkParks6[[#This Row],[Direct Construction Cost]]+FutureTrunkParks6[[#This Row],[Project Owners Cost (23% Direct Construction Cost)($)]])*FutureTrunkParks6[[#This Row],[Multiplier]]*FutureTrunkParks6[[#This Row],[Construction Contingency Rate %]],0)</f>
        <v>162816</v>
      </c>
      <c r="AA181" s="195">
        <f>ROUND(FutureTrunkParks6[[#This Row],[Direct Construction Cost]]+FutureTrunkParks6[[#This Row],[Project Owners Cost (23% Direct Construction Cost)($)]]+FutureTrunkParks6[[#This Row],[Construction Contingency Cost ($)]],0)</f>
        <v>1248259</v>
      </c>
      <c r="AB181" s="219">
        <v>2029</v>
      </c>
      <c r="AC181" s="196">
        <f t="shared" si="27"/>
        <v>2.0111853187589457E-2</v>
      </c>
      <c r="AD181" s="196">
        <f t="shared" si="28"/>
        <v>1.8204777291069174E-2</v>
      </c>
      <c r="AE181" s="274">
        <f>VLOOKUP(FutureTrunkParks6[[#This Row],[Service Catchment]],'Catchment Demand - Parks'!$C$8:$M$11,11)</f>
        <v>0.23553359173481525</v>
      </c>
      <c r="AF18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1.2914845353795668E-2</v>
      </c>
      <c r="AG181" s="274">
        <f>IF(AND(FutureTrunkParks6[[#This Row],[Spare Capacity (%)]]&gt;30%,FutureTrunkParks6[[#This Row],[Share of the total Cost with the same year of provision %]]&gt;20%),1-FutureTrunkParks6[[#This Row],[Spare Capacity (%)]],1)</f>
        <v>1</v>
      </c>
      <c r="AH181" s="274">
        <f>IF(FutureTrunkParks6[[#This Row],[Terminal Value Analysis]]&lt;0,0,FutureTrunkParks6[[#This Row],[Terminal Value Analysis]])</f>
        <v>1</v>
      </c>
      <c r="AI181" s="198">
        <f t="shared" si="29"/>
        <v>3648259</v>
      </c>
      <c r="AJ181" s="200">
        <f t="shared" si="30"/>
        <v>4256518</v>
      </c>
      <c r="AK181" s="202">
        <f t="shared" si="31"/>
        <v>2688801</v>
      </c>
      <c r="AL181" s="276">
        <f>ROUND(FutureTrunkParks6[[#This Row],[Net Present Value of Establishment Cost]]*FutureTrunkParks6[[#This Row],[Terminal Value Adjustment (%)]],0)</f>
        <v>2688801</v>
      </c>
      <c r="AM181" s="271" t="str" cm="1">
        <f t="array" ref="AM181">_xlfn.IFS(FutureTrunkParks6[[#This Row],[Hierarchy/Name]]&lt;&gt;"Local","y",AM$12=FutureTrunkParks6[[#This Row],[Service Catchment]], "y", FutureTrunkParks6[[#This Row],[Hierarchy/Name]]="Local", "")</f>
        <v>y</v>
      </c>
      <c r="AN181" s="271" t="str" cm="1">
        <f t="array" ref="AN181">_xlfn.IFS(FutureTrunkParks6[[#This Row],[Hierarchy/Name]]&lt;&gt;"Local","y",AN$12=FutureTrunkParks6[[#This Row],[Service Catchment]], "y", FutureTrunkParks6[[#This Row],[Hierarchy/Name]]="Local", "")</f>
        <v/>
      </c>
      <c r="AO181" s="271" t="str" cm="1">
        <f t="array" ref="AO181">_xlfn.IFS(FutureTrunkParks6[[#This Row],[Hierarchy/Name]]&lt;&gt;"Local","y",AO$12=FutureTrunkParks6[[#This Row],[Service Catchment]], "y", FutureTrunkParks6[[#This Row],[Hierarchy/Name]]="Local", "")</f>
        <v/>
      </c>
      <c r="AP181" s="271" t="str" cm="1">
        <f t="array" ref="AP181">_xlfn.IFS(FutureTrunkParks6[[#This Row],[Hierarchy/Name]]&lt;&gt;"Local","y",AP$12=FutureTrunkParks6[[#This Row],[Service Catchment]], "y", FutureTrunkParks6[[#This Row],[Hierarchy/Name]]="Local", "")</f>
        <v/>
      </c>
      <c r="AQ181" s="64"/>
      <c r="AR181" s="93">
        <f>IF(FutureTrunkParks6[[#This Row],[Hierarchy/Name]]&lt;&gt;"Local",0.25,IF(AM181="y",1,""))</f>
        <v>1</v>
      </c>
      <c r="AS181" s="93" t="str">
        <f>IF(FutureTrunkParks6[[#This Row],[Hierarchy/Name]]&lt;&gt;"Local",0.25,IF(AN181="y",1,""))</f>
        <v/>
      </c>
      <c r="AT181" s="93" t="str">
        <f>IF(FutureTrunkParks6[[#This Row],[Hierarchy/Name]]&lt;&gt;"Local",0.25,IF(AO181="y",1,""))</f>
        <v/>
      </c>
      <c r="AU181" s="93" t="str">
        <f>IF(FutureTrunkParks6[[#This Row],[Hierarchy/Name]]&lt;&gt;"Local",0.25,IF(AP181="y",1,""))</f>
        <v/>
      </c>
      <c r="AV181" s="95">
        <f t="shared" si="32"/>
        <v>1</v>
      </c>
      <c r="AW181" s="64"/>
      <c r="AX181" s="268">
        <f t="shared" si="33"/>
        <v>2688801</v>
      </c>
      <c r="AY181" s="264" t="str">
        <f t="shared" si="34"/>
        <v/>
      </c>
      <c r="AZ181" s="264" t="str">
        <f t="shared" si="35"/>
        <v/>
      </c>
      <c r="BA181" s="269" t="str">
        <f t="shared" si="36"/>
        <v/>
      </c>
      <c r="BB181" s="253">
        <f t="shared" si="37"/>
        <v>2688801</v>
      </c>
    </row>
    <row r="182" spans="1:54">
      <c r="A182" s="50"/>
      <c r="B182" s="210" t="s">
        <v>5141</v>
      </c>
      <c r="C182" s="211" t="s">
        <v>5143</v>
      </c>
      <c r="D182" s="211" t="s">
        <v>111</v>
      </c>
      <c r="E182" s="211" t="s">
        <v>107</v>
      </c>
      <c r="F182" s="211" t="s">
        <v>4853</v>
      </c>
      <c r="G182" s="186" t="str" cm="1">
        <f t="array" ref="G182">_xlfn.IFS(MID(C182,5,1)="U",MID(C182,5,2),LEN(C182)&gt;10,MID(C182,5,3)&amp;"-"&amp;LEFT(D182,1),LEN(C182)&lt;=10,MID(C182,5,2)&amp;"-"&amp;LEFT(D182,1))</f>
        <v>A1-L</v>
      </c>
      <c r="H182" s="187">
        <f>IFERROR(INDEX(LGIP1b_Park_UnitRates[],MATCH(G182,LGIP1b_Park_UnitRates[LGIP Code],0),3),"")</f>
        <v>8000</v>
      </c>
      <c r="I182" s="295">
        <f>IFERROR(MIN(J182/H182,INDEX(LGIP1b_Park_UnitRates[],MATCH(FutureTrunkParks6[[#This Row],[LGIP Code (*)]], LGIP1b_Park_UnitRates[LGIP Code], 0),4)),1)</f>
        <v>0.625</v>
      </c>
      <c r="J182" s="215">
        <v>5000</v>
      </c>
      <c r="K182" s="85">
        <f t="shared" si="38"/>
        <v>271</v>
      </c>
      <c r="L182" s="216">
        <v>1355000</v>
      </c>
      <c r="M182" s="221" t="str">
        <f>_xlfn.XLOOKUP(FutureTrunkParks6[[#This Row],[LGIP Code (*)]],LGIP1b_Parks_UnitRates_Summary[LGIP Code],LGIP1b_Parks_UnitRates_Summary[Stages],,0)</f>
        <v>A&amp;B</v>
      </c>
      <c r="N182" s="221" t="str">
        <f>_xlfn.XLOOKUP(FutureTrunkParks6[[#This Row],[LGIP Code (*)]],LGIP1b_Parks_UnitRates_Summary[LGIP Code],LGIP1b_Parks_UnitRates_Summary[Costing Code],,0)</f>
        <v>A1-L-A&amp;B</v>
      </c>
      <c r="O182" s="221">
        <f>_xlfn.XLOOKUP(FutureTrunkParks6[[#This Row],[Costing Code]],LGIP1b_Parks_UnitRates_Summary[Costing Code],LGIP1b_Parks_UnitRates_Summary[Scaled component],,0)</f>
        <v>295709.98100599996</v>
      </c>
      <c r="P182" s="221">
        <f>FutureTrunkParks6[[#This Row],[Unit Rate (Scale)]]*FutureTrunkParks6[[#This Row],[Scaling factor (*)]]</f>
        <v>184818.73812874997</v>
      </c>
      <c r="Q182" s="221">
        <f>_xlfn.XLOOKUP(FutureTrunkParks6[[#This Row],[Costing Code]],LGIP1b_Parks_UnitRates_Summary[Costing Code],LGIP1b_Parks_UnitRates_Summary[Not scaled component],,0)</f>
        <v>417974.52457963559</v>
      </c>
      <c r="R182" s="223">
        <f>_xlfn.XLOOKUP(FutureTrunkParks6[[#This Row],[Costing Code]],LGIP1b_Parks_UnitRates_Summary[Costing Code],LGIP1b_Parks_UnitRates_Summary[Preliminary Scale],,0)</f>
        <v>0.23125000000000001</v>
      </c>
      <c r="S182" s="221">
        <f>((FutureTrunkParks6[[#This Row],[Costs with Scaling Factor Applied]]+FutureTrunkParks6[[#This Row],[Unit Rate (No Scale)]])*FutureTrunkParks6[[#This Row],[Preliminary Scale %]])</f>
        <v>139395.94200131416</v>
      </c>
      <c r="T182" s="221">
        <f>_xlfn.XLOOKUP(FutureTrunkParks6[[#This Row],[Costing Code]],LGIP1b_Parks_UnitRates_Summary[Costing Code],LGIP1b_Parks_UnitRates_Summary[Preliminary No Scale],,0)</f>
        <v>3750</v>
      </c>
      <c r="U18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182" s="211">
        <v>2021</v>
      </c>
      <c r="W182" s="211">
        <v>1</v>
      </c>
      <c r="X182" s="221">
        <f>ROUND(FutureTrunkParks6[[#This Row],[Direct Construction Cost]]*23%,0)</f>
        <v>171566</v>
      </c>
      <c r="Y182" s="294">
        <f t="shared" si="26"/>
        <v>0.15</v>
      </c>
      <c r="Z182" s="194">
        <f>ROUND((FutureTrunkParks6[[#This Row],[Direct Construction Cost]]+FutureTrunkParks6[[#This Row],[Project Owners Cost (23% Direct Construction Cost)($)]])*FutureTrunkParks6[[#This Row],[Multiplier]]*FutureTrunkParks6[[#This Row],[Construction Contingency Rate %]],0)</f>
        <v>137626</v>
      </c>
      <c r="AA182" s="195">
        <f>ROUND(FutureTrunkParks6[[#This Row],[Direct Construction Cost]]+FutureTrunkParks6[[#This Row],[Project Owners Cost (23% Direct Construction Cost)($)]]+FutureTrunkParks6[[#This Row],[Construction Contingency Cost ($)]],0)</f>
        <v>1055131</v>
      </c>
      <c r="AB182" s="219">
        <v>2029</v>
      </c>
      <c r="AC182" s="196">
        <f t="shared" si="27"/>
        <v>2.0111853187589457E-2</v>
      </c>
      <c r="AD182" s="196">
        <f t="shared" si="28"/>
        <v>1.8204777291069174E-2</v>
      </c>
      <c r="AE182" s="274">
        <f>VLOOKUP(FutureTrunkParks6[[#This Row],[Service Catchment]],'Catchment Demand - Parks'!$C$8:$M$11,11)</f>
        <v>0.23553359173481525</v>
      </c>
      <c r="AF18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1.0916687717048927E-2</v>
      </c>
      <c r="AG182" s="274">
        <f>IF(AND(FutureTrunkParks6[[#This Row],[Spare Capacity (%)]]&gt;30%,FutureTrunkParks6[[#This Row],[Share of the total Cost with the same year of provision %]]&gt;20%),1-FutureTrunkParks6[[#This Row],[Spare Capacity (%)]],1)</f>
        <v>1</v>
      </c>
      <c r="AH182" s="274">
        <f>IF(FutureTrunkParks6[[#This Row],[Terminal Value Analysis]]&lt;0,0,FutureTrunkParks6[[#This Row],[Terminal Value Analysis]])</f>
        <v>1</v>
      </c>
      <c r="AI182" s="198">
        <f t="shared" si="29"/>
        <v>2410131</v>
      </c>
      <c r="AJ182" s="200">
        <f t="shared" si="30"/>
        <v>2807946</v>
      </c>
      <c r="AK182" s="202">
        <f t="shared" si="31"/>
        <v>1773752</v>
      </c>
      <c r="AL182" s="276">
        <f>ROUND(FutureTrunkParks6[[#This Row],[Net Present Value of Establishment Cost]]*FutureTrunkParks6[[#This Row],[Terminal Value Adjustment (%)]],0)</f>
        <v>1773752</v>
      </c>
      <c r="AM182" s="271" t="str" cm="1">
        <f t="array" ref="AM182">_xlfn.IFS(FutureTrunkParks6[[#This Row],[Hierarchy/Name]]&lt;&gt;"Local","y",AM$12=FutureTrunkParks6[[#This Row],[Service Catchment]], "y", FutureTrunkParks6[[#This Row],[Hierarchy/Name]]="Local", "")</f>
        <v>y</v>
      </c>
      <c r="AN182" s="271" t="str" cm="1">
        <f t="array" ref="AN182">_xlfn.IFS(FutureTrunkParks6[[#This Row],[Hierarchy/Name]]&lt;&gt;"Local","y",AN$12=FutureTrunkParks6[[#This Row],[Service Catchment]], "y", FutureTrunkParks6[[#This Row],[Hierarchy/Name]]="Local", "")</f>
        <v/>
      </c>
      <c r="AO182" s="271" t="str" cm="1">
        <f t="array" ref="AO182">_xlfn.IFS(FutureTrunkParks6[[#This Row],[Hierarchy/Name]]&lt;&gt;"Local","y",AO$12=FutureTrunkParks6[[#This Row],[Service Catchment]], "y", FutureTrunkParks6[[#This Row],[Hierarchy/Name]]="Local", "")</f>
        <v/>
      </c>
      <c r="AP182" s="271" t="str" cm="1">
        <f t="array" ref="AP182">_xlfn.IFS(FutureTrunkParks6[[#This Row],[Hierarchy/Name]]&lt;&gt;"Local","y",AP$12=FutureTrunkParks6[[#This Row],[Service Catchment]], "y", FutureTrunkParks6[[#This Row],[Hierarchy/Name]]="Local", "")</f>
        <v/>
      </c>
      <c r="AQ182" s="64"/>
      <c r="AR182" s="93">
        <f>IF(FutureTrunkParks6[[#This Row],[Hierarchy/Name]]&lt;&gt;"Local",0.25,IF(AM182="y",1,""))</f>
        <v>1</v>
      </c>
      <c r="AS182" s="93" t="str">
        <f>IF(FutureTrunkParks6[[#This Row],[Hierarchy/Name]]&lt;&gt;"Local",0.25,IF(AN182="y",1,""))</f>
        <v/>
      </c>
      <c r="AT182" s="93" t="str">
        <f>IF(FutureTrunkParks6[[#This Row],[Hierarchy/Name]]&lt;&gt;"Local",0.25,IF(AO182="y",1,""))</f>
        <v/>
      </c>
      <c r="AU182" s="93" t="str">
        <f>IF(FutureTrunkParks6[[#This Row],[Hierarchy/Name]]&lt;&gt;"Local",0.25,IF(AP182="y",1,""))</f>
        <v/>
      </c>
      <c r="AV182" s="95">
        <f t="shared" si="32"/>
        <v>1</v>
      </c>
      <c r="AW182" s="64"/>
      <c r="AX182" s="268">
        <f t="shared" si="33"/>
        <v>1773752</v>
      </c>
      <c r="AY182" s="264" t="str">
        <f t="shared" si="34"/>
        <v/>
      </c>
      <c r="AZ182" s="264" t="str">
        <f t="shared" si="35"/>
        <v/>
      </c>
      <c r="BA182" s="269" t="str">
        <f t="shared" si="36"/>
        <v/>
      </c>
      <c r="BB182" s="253">
        <f t="shared" si="37"/>
        <v>1773752</v>
      </c>
    </row>
    <row r="183" spans="1:54">
      <c r="A183" s="50"/>
      <c r="B183" s="210" t="s">
        <v>5141</v>
      </c>
      <c r="C183" s="211" t="s">
        <v>5144</v>
      </c>
      <c r="D183" s="211" t="s">
        <v>111</v>
      </c>
      <c r="E183" s="211" t="s">
        <v>107</v>
      </c>
      <c r="F183" s="211" t="s">
        <v>4853</v>
      </c>
      <c r="G183" s="186" t="str" cm="1">
        <f t="array" ref="G183">_xlfn.IFS(MID(C183,5,1)="U",MID(C183,5,2),LEN(C183)&gt;10,MID(C183,5,3)&amp;"-"&amp;LEFT(D183,1),LEN(C183)&lt;=10,MID(C183,5,2)&amp;"-"&amp;LEFT(D183,1))</f>
        <v>A1-L</v>
      </c>
      <c r="H183" s="187">
        <f>IFERROR(INDEX(LGIP1b_Park_UnitRates[],MATCH(G183,LGIP1b_Park_UnitRates[LGIP Code],0),3),"")</f>
        <v>8000</v>
      </c>
      <c r="I183" s="295">
        <f>IFERROR(MIN(J183/H183,INDEX(LGIP1b_Park_UnitRates[],MATCH(FutureTrunkParks6[[#This Row],[LGIP Code (*)]], LGIP1b_Park_UnitRates[LGIP Code], 0),4)),1)</f>
        <v>1</v>
      </c>
      <c r="J183" s="215">
        <v>8000</v>
      </c>
      <c r="K183" s="85">
        <f t="shared" si="38"/>
        <v>285.5</v>
      </c>
      <c r="L183" s="216">
        <v>2284000</v>
      </c>
      <c r="M183" s="221" t="str">
        <f>_xlfn.XLOOKUP(FutureTrunkParks6[[#This Row],[LGIP Code (*)]],LGIP1b_Parks_UnitRates_Summary[LGIP Code],LGIP1b_Parks_UnitRates_Summary[Stages],,0)</f>
        <v>A&amp;B</v>
      </c>
      <c r="N183" s="221" t="str">
        <f>_xlfn.XLOOKUP(FutureTrunkParks6[[#This Row],[LGIP Code (*)]],LGIP1b_Parks_UnitRates_Summary[LGIP Code],LGIP1b_Parks_UnitRates_Summary[Costing Code],,0)</f>
        <v>A1-L-A&amp;B</v>
      </c>
      <c r="O183" s="221">
        <f>_xlfn.XLOOKUP(FutureTrunkParks6[[#This Row],[Costing Code]],LGIP1b_Parks_UnitRates_Summary[Costing Code],LGIP1b_Parks_UnitRates_Summary[Scaled component],,0)</f>
        <v>295709.98100599996</v>
      </c>
      <c r="P183" s="221">
        <f>FutureTrunkParks6[[#This Row],[Unit Rate (Scale)]]*FutureTrunkParks6[[#This Row],[Scaling factor (*)]]</f>
        <v>295709.98100599996</v>
      </c>
      <c r="Q183" s="221">
        <f>_xlfn.XLOOKUP(FutureTrunkParks6[[#This Row],[Costing Code]],LGIP1b_Parks_UnitRates_Summary[Costing Code],LGIP1b_Parks_UnitRates_Summary[Not scaled component],,0)</f>
        <v>417974.52457963559</v>
      </c>
      <c r="R183" s="223">
        <f>_xlfn.XLOOKUP(FutureTrunkParks6[[#This Row],[Costing Code]],LGIP1b_Parks_UnitRates_Summary[Costing Code],LGIP1b_Parks_UnitRates_Summary[Preliminary Scale],,0)</f>
        <v>0.23125000000000001</v>
      </c>
      <c r="S183" s="221">
        <f>((FutureTrunkParks6[[#This Row],[Costs with Scaling Factor Applied]]+FutureTrunkParks6[[#This Row],[Unit Rate (No Scale)]])*FutureTrunkParks6[[#This Row],[Preliminary Scale %]])</f>
        <v>165039.54191667822</v>
      </c>
      <c r="T183" s="221">
        <f>_xlfn.XLOOKUP(FutureTrunkParks6[[#This Row],[Costing Code]],LGIP1b_Parks_UnitRates_Summary[Costing Code],LGIP1b_Parks_UnitRates_Summary[Preliminary No Scale],,0)</f>
        <v>3750</v>
      </c>
      <c r="U18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83" s="211">
        <v>2021</v>
      </c>
      <c r="W183" s="211">
        <v>1</v>
      </c>
      <c r="X183" s="221">
        <f>ROUND(FutureTrunkParks6[[#This Row],[Direct Construction Cost]]*23%,0)</f>
        <v>202969</v>
      </c>
      <c r="Y183" s="294">
        <f t="shared" si="26"/>
        <v>0.15</v>
      </c>
      <c r="Z183" s="194">
        <f>ROUND((FutureTrunkParks6[[#This Row],[Direct Construction Cost]]+FutureTrunkParks6[[#This Row],[Project Owners Cost (23% Direct Construction Cost)($)]])*FutureTrunkParks6[[#This Row],[Multiplier]]*FutureTrunkParks6[[#This Row],[Construction Contingency Rate %]],0)</f>
        <v>162816</v>
      </c>
      <c r="AA183" s="195">
        <f>ROUND(FutureTrunkParks6[[#This Row],[Direct Construction Cost]]+FutureTrunkParks6[[#This Row],[Project Owners Cost (23% Direct Construction Cost)($)]]+FutureTrunkParks6[[#This Row],[Construction Contingency Cost ($)]],0)</f>
        <v>1248259</v>
      </c>
      <c r="AB183" s="219">
        <v>2029</v>
      </c>
      <c r="AC183" s="196">
        <f t="shared" si="27"/>
        <v>2.0111853187589457E-2</v>
      </c>
      <c r="AD183" s="196">
        <f t="shared" si="28"/>
        <v>1.8204777291069174E-2</v>
      </c>
      <c r="AE183" s="274">
        <f>VLOOKUP(FutureTrunkParks6[[#This Row],[Service Catchment]],'Catchment Demand - Parks'!$C$8:$M$11,11)</f>
        <v>0.23553359173481525</v>
      </c>
      <c r="AF18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1.2914845353795668E-2</v>
      </c>
      <c r="AG183" s="274">
        <f>IF(AND(FutureTrunkParks6[[#This Row],[Spare Capacity (%)]]&gt;30%,FutureTrunkParks6[[#This Row],[Share of the total Cost with the same year of provision %]]&gt;20%),1-FutureTrunkParks6[[#This Row],[Spare Capacity (%)]],1)</f>
        <v>1</v>
      </c>
      <c r="AH183" s="274">
        <f>IF(FutureTrunkParks6[[#This Row],[Terminal Value Analysis]]&lt;0,0,FutureTrunkParks6[[#This Row],[Terminal Value Analysis]])</f>
        <v>1</v>
      </c>
      <c r="AI183" s="198">
        <f t="shared" si="29"/>
        <v>3532259</v>
      </c>
      <c r="AJ183" s="200">
        <f t="shared" si="30"/>
        <v>4120487</v>
      </c>
      <c r="AK183" s="202">
        <f t="shared" si="31"/>
        <v>2602872</v>
      </c>
      <c r="AL183" s="276">
        <f>ROUND(FutureTrunkParks6[[#This Row],[Net Present Value of Establishment Cost]]*FutureTrunkParks6[[#This Row],[Terminal Value Adjustment (%)]],0)</f>
        <v>2602872</v>
      </c>
      <c r="AM183" s="271" t="str" cm="1">
        <f t="array" ref="AM183">_xlfn.IFS(FutureTrunkParks6[[#This Row],[Hierarchy/Name]]&lt;&gt;"Local","y",AM$12=FutureTrunkParks6[[#This Row],[Service Catchment]], "y", FutureTrunkParks6[[#This Row],[Hierarchy/Name]]="Local", "")</f>
        <v>y</v>
      </c>
      <c r="AN183" s="271" t="str" cm="1">
        <f t="array" ref="AN183">_xlfn.IFS(FutureTrunkParks6[[#This Row],[Hierarchy/Name]]&lt;&gt;"Local","y",AN$12=FutureTrunkParks6[[#This Row],[Service Catchment]], "y", FutureTrunkParks6[[#This Row],[Hierarchy/Name]]="Local", "")</f>
        <v/>
      </c>
      <c r="AO183" s="271" t="str" cm="1">
        <f t="array" ref="AO183">_xlfn.IFS(FutureTrunkParks6[[#This Row],[Hierarchy/Name]]&lt;&gt;"Local","y",AO$12=FutureTrunkParks6[[#This Row],[Service Catchment]], "y", FutureTrunkParks6[[#This Row],[Hierarchy/Name]]="Local", "")</f>
        <v/>
      </c>
      <c r="AP183" s="271" t="str" cm="1">
        <f t="array" ref="AP183">_xlfn.IFS(FutureTrunkParks6[[#This Row],[Hierarchy/Name]]&lt;&gt;"Local","y",AP$12=FutureTrunkParks6[[#This Row],[Service Catchment]], "y", FutureTrunkParks6[[#This Row],[Hierarchy/Name]]="Local", "")</f>
        <v/>
      </c>
      <c r="AQ183" s="64"/>
      <c r="AR183" s="93">
        <f>IF(FutureTrunkParks6[[#This Row],[Hierarchy/Name]]&lt;&gt;"Local",0.25,IF(AM183="y",1,""))</f>
        <v>1</v>
      </c>
      <c r="AS183" s="93" t="str">
        <f>IF(FutureTrunkParks6[[#This Row],[Hierarchy/Name]]&lt;&gt;"Local",0.25,IF(AN183="y",1,""))</f>
        <v/>
      </c>
      <c r="AT183" s="93" t="str">
        <f>IF(FutureTrunkParks6[[#This Row],[Hierarchy/Name]]&lt;&gt;"Local",0.25,IF(AO183="y",1,""))</f>
        <v/>
      </c>
      <c r="AU183" s="93" t="str">
        <f>IF(FutureTrunkParks6[[#This Row],[Hierarchy/Name]]&lt;&gt;"Local",0.25,IF(AP183="y",1,""))</f>
        <v/>
      </c>
      <c r="AV183" s="95">
        <f t="shared" si="32"/>
        <v>1</v>
      </c>
      <c r="AW183" s="64"/>
      <c r="AX183" s="268">
        <f t="shared" si="33"/>
        <v>2602872</v>
      </c>
      <c r="AY183" s="264" t="str">
        <f t="shared" si="34"/>
        <v/>
      </c>
      <c r="AZ183" s="264" t="str">
        <f t="shared" si="35"/>
        <v/>
      </c>
      <c r="BA183" s="269" t="str">
        <f t="shared" si="36"/>
        <v/>
      </c>
      <c r="BB183" s="253">
        <f t="shared" si="37"/>
        <v>2602872</v>
      </c>
    </row>
    <row r="184" spans="1:54">
      <c r="A184" s="50"/>
      <c r="B184" s="210" t="s">
        <v>5141</v>
      </c>
      <c r="C184" s="211" t="s">
        <v>5145</v>
      </c>
      <c r="D184" s="211" t="s">
        <v>111</v>
      </c>
      <c r="E184" s="211" t="s">
        <v>107</v>
      </c>
      <c r="F184" s="211" t="s">
        <v>4853</v>
      </c>
      <c r="G184" s="186" t="str" cm="1">
        <f t="array" ref="G184">_xlfn.IFS(MID(C184,5,1)="U",MID(C184,5,2),LEN(C184)&gt;10,MID(C184,5,3)&amp;"-"&amp;LEFT(D184,1),LEN(C184)&lt;=10,MID(C184,5,2)&amp;"-"&amp;LEFT(D184,1))</f>
        <v>A1-L</v>
      </c>
      <c r="H184" s="187">
        <f>IFERROR(INDEX(LGIP1b_Park_UnitRates[],MATCH(G184,LGIP1b_Park_UnitRates[LGIP Code],0),3),"")</f>
        <v>8000</v>
      </c>
      <c r="I184" s="295">
        <f>IFERROR(MIN(J184/H184,INDEX(LGIP1b_Park_UnitRates[],MATCH(FutureTrunkParks6[[#This Row],[LGIP Code (*)]], LGIP1b_Park_UnitRates[LGIP Code], 0),4)),1)</f>
        <v>1</v>
      </c>
      <c r="J184" s="215">
        <v>8000</v>
      </c>
      <c r="K184" s="85">
        <f t="shared" si="38"/>
        <v>271</v>
      </c>
      <c r="L184" s="216">
        <v>2168000</v>
      </c>
      <c r="M184" s="221" t="str">
        <f>_xlfn.XLOOKUP(FutureTrunkParks6[[#This Row],[LGIP Code (*)]],LGIP1b_Parks_UnitRates_Summary[LGIP Code],LGIP1b_Parks_UnitRates_Summary[Stages],,0)</f>
        <v>A&amp;B</v>
      </c>
      <c r="N184" s="221" t="str">
        <f>_xlfn.XLOOKUP(FutureTrunkParks6[[#This Row],[LGIP Code (*)]],LGIP1b_Parks_UnitRates_Summary[LGIP Code],LGIP1b_Parks_UnitRates_Summary[Costing Code],,0)</f>
        <v>A1-L-A&amp;B</v>
      </c>
      <c r="O184" s="221">
        <f>_xlfn.XLOOKUP(FutureTrunkParks6[[#This Row],[Costing Code]],LGIP1b_Parks_UnitRates_Summary[Costing Code],LGIP1b_Parks_UnitRates_Summary[Scaled component],,0)</f>
        <v>295709.98100599996</v>
      </c>
      <c r="P184" s="221">
        <f>FutureTrunkParks6[[#This Row],[Unit Rate (Scale)]]*FutureTrunkParks6[[#This Row],[Scaling factor (*)]]</f>
        <v>295709.98100599996</v>
      </c>
      <c r="Q184" s="221">
        <f>_xlfn.XLOOKUP(FutureTrunkParks6[[#This Row],[Costing Code]],LGIP1b_Parks_UnitRates_Summary[Costing Code],LGIP1b_Parks_UnitRates_Summary[Not scaled component],,0)</f>
        <v>417974.52457963559</v>
      </c>
      <c r="R184" s="223">
        <f>_xlfn.XLOOKUP(FutureTrunkParks6[[#This Row],[Costing Code]],LGIP1b_Parks_UnitRates_Summary[Costing Code],LGIP1b_Parks_UnitRates_Summary[Preliminary Scale],,0)</f>
        <v>0.23125000000000001</v>
      </c>
      <c r="S184" s="221">
        <f>((FutureTrunkParks6[[#This Row],[Costs with Scaling Factor Applied]]+FutureTrunkParks6[[#This Row],[Unit Rate (No Scale)]])*FutureTrunkParks6[[#This Row],[Preliminary Scale %]])</f>
        <v>165039.54191667822</v>
      </c>
      <c r="T184" s="221">
        <f>_xlfn.XLOOKUP(FutureTrunkParks6[[#This Row],[Costing Code]],LGIP1b_Parks_UnitRates_Summary[Costing Code],LGIP1b_Parks_UnitRates_Summary[Preliminary No Scale],,0)</f>
        <v>3750</v>
      </c>
      <c r="U18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84" s="211">
        <v>2021</v>
      </c>
      <c r="W184" s="211">
        <v>1</v>
      </c>
      <c r="X184" s="221">
        <f>ROUND(FutureTrunkParks6[[#This Row],[Direct Construction Cost]]*23%,0)</f>
        <v>202969</v>
      </c>
      <c r="Y184" s="294">
        <f t="shared" si="26"/>
        <v>0.2</v>
      </c>
      <c r="Z184" s="194">
        <f>ROUND((FutureTrunkParks6[[#This Row],[Direct Construction Cost]]+FutureTrunkParks6[[#This Row],[Project Owners Cost (23% Direct Construction Cost)($)]])*FutureTrunkParks6[[#This Row],[Multiplier]]*FutureTrunkParks6[[#This Row],[Construction Contingency Rate %]],0)</f>
        <v>217089</v>
      </c>
      <c r="AA184" s="195">
        <f>ROUND(FutureTrunkParks6[[#This Row],[Direct Construction Cost]]+FutureTrunkParks6[[#This Row],[Project Owners Cost (23% Direct Construction Cost)($)]]+FutureTrunkParks6[[#This Row],[Construction Contingency Cost ($)]],0)</f>
        <v>1302532</v>
      </c>
      <c r="AB184" s="219">
        <v>2034</v>
      </c>
      <c r="AC184" s="196">
        <f t="shared" si="27"/>
        <v>2.0111853187589457E-2</v>
      </c>
      <c r="AD184" s="196">
        <f t="shared" si="28"/>
        <v>1.8204777291069174E-2</v>
      </c>
      <c r="AE184" s="274">
        <f>VLOOKUP(FutureTrunkParks6[[#This Row],[Service Catchment]],'Catchment Demand - Parks'!$C$8:$M$11,11)</f>
        <v>0.23553359173481525</v>
      </c>
      <c r="AF18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1.1867039940058572E-2</v>
      </c>
      <c r="AG184" s="274">
        <f>IF(AND(FutureTrunkParks6[[#This Row],[Spare Capacity (%)]]&gt;30%,FutureTrunkParks6[[#This Row],[Share of the total Cost with the same year of provision %]]&gt;20%),1-FutureTrunkParks6[[#This Row],[Spare Capacity (%)]],1)</f>
        <v>1</v>
      </c>
      <c r="AH184" s="274">
        <f>IF(FutureTrunkParks6[[#This Row],[Terminal Value Analysis]]&lt;0,0,FutureTrunkParks6[[#This Row],[Terminal Value Analysis]])</f>
        <v>1</v>
      </c>
      <c r="AI184" s="198">
        <f t="shared" si="29"/>
        <v>3470532</v>
      </c>
      <c r="AJ184" s="200">
        <f t="shared" si="30"/>
        <v>4455356</v>
      </c>
      <c r="AK184" s="202">
        <f t="shared" si="31"/>
        <v>2112038</v>
      </c>
      <c r="AL184" s="276">
        <f>ROUND(FutureTrunkParks6[[#This Row],[Net Present Value of Establishment Cost]]*FutureTrunkParks6[[#This Row],[Terminal Value Adjustment (%)]],0)</f>
        <v>2112038</v>
      </c>
      <c r="AM184" s="271" t="str" cm="1">
        <f t="array" ref="AM184">_xlfn.IFS(FutureTrunkParks6[[#This Row],[Hierarchy/Name]]&lt;&gt;"Local","y",AM$12=FutureTrunkParks6[[#This Row],[Service Catchment]], "y", FutureTrunkParks6[[#This Row],[Hierarchy/Name]]="Local", "")</f>
        <v>y</v>
      </c>
      <c r="AN184" s="271" t="str" cm="1">
        <f t="array" ref="AN184">_xlfn.IFS(FutureTrunkParks6[[#This Row],[Hierarchy/Name]]&lt;&gt;"Local","y",AN$12=FutureTrunkParks6[[#This Row],[Service Catchment]], "y", FutureTrunkParks6[[#This Row],[Hierarchy/Name]]="Local", "")</f>
        <v/>
      </c>
      <c r="AO184" s="271" t="str" cm="1">
        <f t="array" ref="AO184">_xlfn.IFS(FutureTrunkParks6[[#This Row],[Hierarchy/Name]]&lt;&gt;"Local","y",AO$12=FutureTrunkParks6[[#This Row],[Service Catchment]], "y", FutureTrunkParks6[[#This Row],[Hierarchy/Name]]="Local", "")</f>
        <v/>
      </c>
      <c r="AP184" s="271" t="str" cm="1">
        <f t="array" ref="AP184">_xlfn.IFS(FutureTrunkParks6[[#This Row],[Hierarchy/Name]]&lt;&gt;"Local","y",AP$12=FutureTrunkParks6[[#This Row],[Service Catchment]], "y", FutureTrunkParks6[[#This Row],[Hierarchy/Name]]="Local", "")</f>
        <v/>
      </c>
      <c r="AQ184" s="64"/>
      <c r="AR184" s="93">
        <f>IF(FutureTrunkParks6[[#This Row],[Hierarchy/Name]]&lt;&gt;"Local",0.25,IF(AM184="y",1,""))</f>
        <v>1</v>
      </c>
      <c r="AS184" s="93" t="str">
        <f>IF(FutureTrunkParks6[[#This Row],[Hierarchy/Name]]&lt;&gt;"Local",0.25,IF(AN184="y",1,""))</f>
        <v/>
      </c>
      <c r="AT184" s="93" t="str">
        <f>IF(FutureTrunkParks6[[#This Row],[Hierarchy/Name]]&lt;&gt;"Local",0.25,IF(AO184="y",1,""))</f>
        <v/>
      </c>
      <c r="AU184" s="93" t="str">
        <f>IF(FutureTrunkParks6[[#This Row],[Hierarchy/Name]]&lt;&gt;"Local",0.25,IF(AP184="y",1,""))</f>
        <v/>
      </c>
      <c r="AV184" s="95">
        <f t="shared" si="32"/>
        <v>1</v>
      </c>
      <c r="AW184" s="64"/>
      <c r="AX184" s="268">
        <f t="shared" si="33"/>
        <v>2112038</v>
      </c>
      <c r="AY184" s="264" t="str">
        <f t="shared" si="34"/>
        <v/>
      </c>
      <c r="AZ184" s="264" t="str">
        <f t="shared" si="35"/>
        <v/>
      </c>
      <c r="BA184" s="269" t="str">
        <f t="shared" si="36"/>
        <v/>
      </c>
      <c r="BB184" s="253">
        <f t="shared" si="37"/>
        <v>2112038</v>
      </c>
    </row>
    <row r="185" spans="1:54">
      <c r="A185" s="50"/>
      <c r="B185" s="210" t="s">
        <v>5141</v>
      </c>
      <c r="C185" s="211" t="s">
        <v>5146</v>
      </c>
      <c r="D185" s="211" t="s">
        <v>111</v>
      </c>
      <c r="E185" s="211" t="s">
        <v>107</v>
      </c>
      <c r="F185" s="211" t="s">
        <v>4853</v>
      </c>
      <c r="G185" s="186" t="str" cm="1">
        <f t="array" ref="G185">_xlfn.IFS(MID(C185,5,1)="U",MID(C185,5,2),LEN(C185)&gt;10,MID(C185,5,3)&amp;"-"&amp;LEFT(D185,1),LEN(C185)&lt;=10,MID(C185,5,2)&amp;"-"&amp;LEFT(D185,1))</f>
        <v>A1-L</v>
      </c>
      <c r="H185" s="187">
        <f>IFERROR(INDEX(LGIP1b_Park_UnitRates[],MATCH(G185,LGIP1b_Park_UnitRates[LGIP Code],0),3),"")</f>
        <v>8000</v>
      </c>
      <c r="I185" s="295">
        <f>IFERROR(MIN(J185/H185,INDEX(LGIP1b_Park_UnitRates[],MATCH(FutureTrunkParks6[[#This Row],[LGIP Code (*)]], LGIP1b_Park_UnitRates[LGIP Code], 0),4)),1)</f>
        <v>1</v>
      </c>
      <c r="J185" s="215">
        <v>8000</v>
      </c>
      <c r="K185" s="85">
        <f t="shared" si="38"/>
        <v>271</v>
      </c>
      <c r="L185" s="216">
        <v>2168000</v>
      </c>
      <c r="M185" s="221" t="str">
        <f>_xlfn.XLOOKUP(FutureTrunkParks6[[#This Row],[LGIP Code (*)]],LGIP1b_Parks_UnitRates_Summary[LGIP Code],LGIP1b_Parks_UnitRates_Summary[Stages],,0)</f>
        <v>A&amp;B</v>
      </c>
      <c r="N185" s="221" t="str">
        <f>_xlfn.XLOOKUP(FutureTrunkParks6[[#This Row],[LGIP Code (*)]],LGIP1b_Parks_UnitRates_Summary[LGIP Code],LGIP1b_Parks_UnitRates_Summary[Costing Code],,0)</f>
        <v>A1-L-A&amp;B</v>
      </c>
      <c r="O185" s="221">
        <f>_xlfn.XLOOKUP(FutureTrunkParks6[[#This Row],[Costing Code]],LGIP1b_Parks_UnitRates_Summary[Costing Code],LGIP1b_Parks_UnitRates_Summary[Scaled component],,0)</f>
        <v>295709.98100599996</v>
      </c>
      <c r="P185" s="221">
        <f>FutureTrunkParks6[[#This Row],[Unit Rate (Scale)]]*FutureTrunkParks6[[#This Row],[Scaling factor (*)]]</f>
        <v>295709.98100599996</v>
      </c>
      <c r="Q185" s="221">
        <f>_xlfn.XLOOKUP(FutureTrunkParks6[[#This Row],[Costing Code]],LGIP1b_Parks_UnitRates_Summary[Costing Code],LGIP1b_Parks_UnitRates_Summary[Not scaled component],,0)</f>
        <v>417974.52457963559</v>
      </c>
      <c r="R185" s="223">
        <f>_xlfn.XLOOKUP(FutureTrunkParks6[[#This Row],[Costing Code]],LGIP1b_Parks_UnitRates_Summary[Costing Code],LGIP1b_Parks_UnitRates_Summary[Preliminary Scale],,0)</f>
        <v>0.23125000000000001</v>
      </c>
      <c r="S185" s="221">
        <f>((FutureTrunkParks6[[#This Row],[Costs with Scaling Factor Applied]]+FutureTrunkParks6[[#This Row],[Unit Rate (No Scale)]])*FutureTrunkParks6[[#This Row],[Preliminary Scale %]])</f>
        <v>165039.54191667822</v>
      </c>
      <c r="T185" s="221">
        <f>_xlfn.XLOOKUP(FutureTrunkParks6[[#This Row],[Costing Code]],LGIP1b_Parks_UnitRates_Summary[Costing Code],LGIP1b_Parks_UnitRates_Summary[Preliminary No Scale],,0)</f>
        <v>3750</v>
      </c>
      <c r="U18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85" s="211">
        <v>2021</v>
      </c>
      <c r="W185" s="211">
        <v>1</v>
      </c>
      <c r="X185" s="221">
        <f>ROUND(FutureTrunkParks6[[#This Row],[Direct Construction Cost]]*23%,0)</f>
        <v>202969</v>
      </c>
      <c r="Y185" s="294">
        <f t="shared" si="26"/>
        <v>0.2</v>
      </c>
      <c r="Z185" s="194">
        <f>ROUND((FutureTrunkParks6[[#This Row],[Direct Construction Cost]]+FutureTrunkParks6[[#This Row],[Project Owners Cost (23% Direct Construction Cost)($)]])*FutureTrunkParks6[[#This Row],[Multiplier]]*FutureTrunkParks6[[#This Row],[Construction Contingency Rate %]],0)</f>
        <v>217089</v>
      </c>
      <c r="AA185" s="195">
        <f>ROUND(FutureTrunkParks6[[#This Row],[Direct Construction Cost]]+FutureTrunkParks6[[#This Row],[Project Owners Cost (23% Direct Construction Cost)($)]]+FutureTrunkParks6[[#This Row],[Construction Contingency Cost ($)]],0)</f>
        <v>1302532</v>
      </c>
      <c r="AB185" s="219">
        <v>2034</v>
      </c>
      <c r="AC185" s="196">
        <f t="shared" si="27"/>
        <v>2.0111853187589457E-2</v>
      </c>
      <c r="AD185" s="196">
        <f t="shared" si="28"/>
        <v>1.8204777291069174E-2</v>
      </c>
      <c r="AE185" s="274">
        <f>VLOOKUP(FutureTrunkParks6[[#This Row],[Service Catchment]],'Catchment Demand - Parks'!$C$8:$M$11,11)</f>
        <v>0.23553359173481525</v>
      </c>
      <c r="AF18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1.1867039940058572E-2</v>
      </c>
      <c r="AG185" s="274">
        <f>IF(AND(FutureTrunkParks6[[#This Row],[Spare Capacity (%)]]&gt;30%,FutureTrunkParks6[[#This Row],[Share of the total Cost with the same year of provision %]]&gt;20%),1-FutureTrunkParks6[[#This Row],[Spare Capacity (%)]],1)</f>
        <v>1</v>
      </c>
      <c r="AH185" s="274">
        <f>IF(FutureTrunkParks6[[#This Row],[Terminal Value Analysis]]&lt;0,0,FutureTrunkParks6[[#This Row],[Terminal Value Analysis]])</f>
        <v>1</v>
      </c>
      <c r="AI185" s="198">
        <f t="shared" si="29"/>
        <v>3470532</v>
      </c>
      <c r="AJ185" s="200">
        <f t="shared" si="30"/>
        <v>4455356</v>
      </c>
      <c r="AK185" s="202">
        <f t="shared" si="31"/>
        <v>2112038</v>
      </c>
      <c r="AL185" s="276">
        <f>ROUND(FutureTrunkParks6[[#This Row],[Net Present Value of Establishment Cost]]*FutureTrunkParks6[[#This Row],[Terminal Value Adjustment (%)]],0)</f>
        <v>2112038</v>
      </c>
      <c r="AM185" s="271" t="str" cm="1">
        <f t="array" ref="AM185">_xlfn.IFS(FutureTrunkParks6[[#This Row],[Hierarchy/Name]]&lt;&gt;"Local","y",AM$12=FutureTrunkParks6[[#This Row],[Service Catchment]], "y", FutureTrunkParks6[[#This Row],[Hierarchy/Name]]="Local", "")</f>
        <v>y</v>
      </c>
      <c r="AN185" s="271" t="str" cm="1">
        <f t="array" ref="AN185">_xlfn.IFS(FutureTrunkParks6[[#This Row],[Hierarchy/Name]]&lt;&gt;"Local","y",AN$12=FutureTrunkParks6[[#This Row],[Service Catchment]], "y", FutureTrunkParks6[[#This Row],[Hierarchy/Name]]="Local", "")</f>
        <v/>
      </c>
      <c r="AO185" s="271" t="str" cm="1">
        <f t="array" ref="AO185">_xlfn.IFS(FutureTrunkParks6[[#This Row],[Hierarchy/Name]]&lt;&gt;"Local","y",AO$12=FutureTrunkParks6[[#This Row],[Service Catchment]], "y", FutureTrunkParks6[[#This Row],[Hierarchy/Name]]="Local", "")</f>
        <v/>
      </c>
      <c r="AP185" s="271" t="str" cm="1">
        <f t="array" ref="AP185">_xlfn.IFS(FutureTrunkParks6[[#This Row],[Hierarchy/Name]]&lt;&gt;"Local","y",AP$12=FutureTrunkParks6[[#This Row],[Service Catchment]], "y", FutureTrunkParks6[[#This Row],[Hierarchy/Name]]="Local", "")</f>
        <v/>
      </c>
      <c r="AQ185" s="64"/>
      <c r="AR185" s="93">
        <f>IF(FutureTrunkParks6[[#This Row],[Hierarchy/Name]]&lt;&gt;"Local",0.25,IF(AM185="y",1,""))</f>
        <v>1</v>
      </c>
      <c r="AS185" s="93" t="str">
        <f>IF(FutureTrunkParks6[[#This Row],[Hierarchy/Name]]&lt;&gt;"Local",0.25,IF(AN185="y",1,""))</f>
        <v/>
      </c>
      <c r="AT185" s="93" t="str">
        <f>IF(FutureTrunkParks6[[#This Row],[Hierarchy/Name]]&lt;&gt;"Local",0.25,IF(AO185="y",1,""))</f>
        <v/>
      </c>
      <c r="AU185" s="93" t="str">
        <f>IF(FutureTrunkParks6[[#This Row],[Hierarchy/Name]]&lt;&gt;"Local",0.25,IF(AP185="y",1,""))</f>
        <v/>
      </c>
      <c r="AV185" s="95">
        <f t="shared" si="32"/>
        <v>1</v>
      </c>
      <c r="AW185" s="64"/>
      <c r="AX185" s="268">
        <f t="shared" si="33"/>
        <v>2112038</v>
      </c>
      <c r="AY185" s="264" t="str">
        <f t="shared" si="34"/>
        <v/>
      </c>
      <c r="AZ185" s="264" t="str">
        <f t="shared" si="35"/>
        <v/>
      </c>
      <c r="BA185" s="269" t="str">
        <f t="shared" si="36"/>
        <v/>
      </c>
      <c r="BB185" s="253">
        <f t="shared" si="37"/>
        <v>2112038</v>
      </c>
    </row>
    <row r="186" spans="1:54">
      <c r="A186" s="50"/>
      <c r="B186" s="210" t="s">
        <v>5141</v>
      </c>
      <c r="C186" s="211" t="s">
        <v>5147</v>
      </c>
      <c r="D186" s="211" t="s">
        <v>111</v>
      </c>
      <c r="E186" s="211" t="s">
        <v>107</v>
      </c>
      <c r="F186" s="211" t="s">
        <v>4853</v>
      </c>
      <c r="G186" s="186" t="str" cm="1">
        <f t="array" ref="G186">_xlfn.IFS(MID(C186,5,1)="U",MID(C186,5,2),LEN(C186)&gt;10,MID(C186,5,3)&amp;"-"&amp;LEFT(D186,1),LEN(C186)&lt;=10,MID(C186,5,2)&amp;"-"&amp;LEFT(D186,1))</f>
        <v>A1-L</v>
      </c>
      <c r="H186" s="187">
        <f>IFERROR(INDEX(LGIP1b_Park_UnitRates[],MATCH(G186,LGIP1b_Park_UnitRates[LGIP Code],0),3),"")</f>
        <v>8000</v>
      </c>
      <c r="I186" s="295">
        <f>IFERROR(MIN(J186/H186,INDEX(LGIP1b_Park_UnitRates[],MATCH(FutureTrunkParks6[[#This Row],[LGIP Code (*)]], LGIP1b_Park_UnitRates[LGIP Code], 0),4)),1)</f>
        <v>0.625</v>
      </c>
      <c r="J186" s="215">
        <v>5000</v>
      </c>
      <c r="K186" s="85">
        <f t="shared" si="38"/>
        <v>271</v>
      </c>
      <c r="L186" s="216">
        <v>1355000</v>
      </c>
      <c r="M186" s="221" t="str">
        <f>_xlfn.XLOOKUP(FutureTrunkParks6[[#This Row],[LGIP Code (*)]],LGIP1b_Parks_UnitRates_Summary[LGIP Code],LGIP1b_Parks_UnitRates_Summary[Stages],,0)</f>
        <v>A&amp;B</v>
      </c>
      <c r="N186" s="221" t="str">
        <f>_xlfn.XLOOKUP(FutureTrunkParks6[[#This Row],[LGIP Code (*)]],LGIP1b_Parks_UnitRates_Summary[LGIP Code],LGIP1b_Parks_UnitRates_Summary[Costing Code],,0)</f>
        <v>A1-L-A&amp;B</v>
      </c>
      <c r="O186" s="221">
        <f>_xlfn.XLOOKUP(FutureTrunkParks6[[#This Row],[Costing Code]],LGIP1b_Parks_UnitRates_Summary[Costing Code],LGIP1b_Parks_UnitRates_Summary[Scaled component],,0)</f>
        <v>295709.98100599996</v>
      </c>
      <c r="P186" s="221">
        <f>FutureTrunkParks6[[#This Row],[Unit Rate (Scale)]]*FutureTrunkParks6[[#This Row],[Scaling factor (*)]]</f>
        <v>184818.73812874997</v>
      </c>
      <c r="Q186" s="221">
        <f>_xlfn.XLOOKUP(FutureTrunkParks6[[#This Row],[Costing Code]],LGIP1b_Parks_UnitRates_Summary[Costing Code],LGIP1b_Parks_UnitRates_Summary[Not scaled component],,0)</f>
        <v>417974.52457963559</v>
      </c>
      <c r="R186" s="223">
        <f>_xlfn.XLOOKUP(FutureTrunkParks6[[#This Row],[Costing Code]],LGIP1b_Parks_UnitRates_Summary[Costing Code],LGIP1b_Parks_UnitRates_Summary[Preliminary Scale],,0)</f>
        <v>0.23125000000000001</v>
      </c>
      <c r="S186" s="221">
        <f>((FutureTrunkParks6[[#This Row],[Costs with Scaling Factor Applied]]+FutureTrunkParks6[[#This Row],[Unit Rate (No Scale)]])*FutureTrunkParks6[[#This Row],[Preliminary Scale %]])</f>
        <v>139395.94200131416</v>
      </c>
      <c r="T186" s="221">
        <f>_xlfn.XLOOKUP(FutureTrunkParks6[[#This Row],[Costing Code]],LGIP1b_Parks_UnitRates_Summary[Costing Code],LGIP1b_Parks_UnitRates_Summary[Preliminary No Scale],,0)</f>
        <v>3750</v>
      </c>
      <c r="U18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186" s="211">
        <v>2021</v>
      </c>
      <c r="W186" s="211">
        <v>1</v>
      </c>
      <c r="X186" s="221">
        <f>ROUND(FutureTrunkParks6[[#This Row],[Direct Construction Cost]]*23%,0)</f>
        <v>171566</v>
      </c>
      <c r="Y186" s="294">
        <f t="shared" si="26"/>
        <v>7.4999999999999997E-2</v>
      </c>
      <c r="Z186" s="194">
        <f>ROUND((FutureTrunkParks6[[#This Row],[Direct Construction Cost]]+FutureTrunkParks6[[#This Row],[Project Owners Cost (23% Direct Construction Cost)($)]])*FutureTrunkParks6[[#This Row],[Multiplier]]*FutureTrunkParks6[[#This Row],[Construction Contingency Rate %]],0)</f>
        <v>68813</v>
      </c>
      <c r="AA186" s="195">
        <f>ROUND(FutureTrunkParks6[[#This Row],[Direct Construction Cost]]+FutureTrunkParks6[[#This Row],[Project Owners Cost (23% Direct Construction Cost)($)]]+FutureTrunkParks6[[#This Row],[Construction Contingency Cost ($)]],0)</f>
        <v>986318</v>
      </c>
      <c r="AB186" s="219">
        <v>2024</v>
      </c>
      <c r="AC186" s="196">
        <f t="shared" si="27"/>
        <v>2.0111853187589457E-2</v>
      </c>
      <c r="AD186" s="196">
        <f t="shared" si="28"/>
        <v>1.8204777291069174E-2</v>
      </c>
      <c r="AE186" s="274">
        <f>VLOOKUP(FutureTrunkParks6[[#This Row],[Service Catchment]],'Catchment Demand - Parks'!$C$8:$M$11,11)</f>
        <v>0.23553359173481525</v>
      </c>
      <c r="AF18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86" s="274">
        <f>IF(AND(FutureTrunkParks6[[#This Row],[Spare Capacity (%)]]&gt;30%,FutureTrunkParks6[[#This Row],[Share of the total Cost with the same year of provision %]]&gt;20%),1-FutureTrunkParks6[[#This Row],[Spare Capacity (%)]],1)</f>
        <v>1</v>
      </c>
      <c r="AH186" s="274">
        <f>IF(FutureTrunkParks6[[#This Row],[Terminal Value Analysis]]&lt;0,0,FutureTrunkParks6[[#This Row],[Terminal Value Analysis]])</f>
        <v>1</v>
      </c>
      <c r="AI186" s="198">
        <f t="shared" si="29"/>
        <v>2341318</v>
      </c>
      <c r="AJ186" s="200">
        <f t="shared" si="30"/>
        <v>2479582</v>
      </c>
      <c r="AK186" s="202">
        <f t="shared" si="31"/>
        <v>2087217</v>
      </c>
      <c r="AL186" s="276">
        <f>ROUND(FutureTrunkParks6[[#This Row],[Net Present Value of Establishment Cost]]*FutureTrunkParks6[[#This Row],[Terminal Value Adjustment (%)]],0)</f>
        <v>2087217</v>
      </c>
      <c r="AM186" s="271" t="str" cm="1">
        <f t="array" ref="AM186">_xlfn.IFS(FutureTrunkParks6[[#This Row],[Hierarchy/Name]]&lt;&gt;"Local","y",AM$12=FutureTrunkParks6[[#This Row],[Service Catchment]], "y", FutureTrunkParks6[[#This Row],[Hierarchy/Name]]="Local", "")</f>
        <v>y</v>
      </c>
      <c r="AN186" s="271" t="str" cm="1">
        <f t="array" ref="AN186">_xlfn.IFS(FutureTrunkParks6[[#This Row],[Hierarchy/Name]]&lt;&gt;"Local","y",AN$12=FutureTrunkParks6[[#This Row],[Service Catchment]], "y", FutureTrunkParks6[[#This Row],[Hierarchy/Name]]="Local", "")</f>
        <v/>
      </c>
      <c r="AO186" s="271" t="str" cm="1">
        <f t="array" ref="AO186">_xlfn.IFS(FutureTrunkParks6[[#This Row],[Hierarchy/Name]]&lt;&gt;"Local","y",AO$12=FutureTrunkParks6[[#This Row],[Service Catchment]], "y", FutureTrunkParks6[[#This Row],[Hierarchy/Name]]="Local", "")</f>
        <v/>
      </c>
      <c r="AP186" s="271" t="str" cm="1">
        <f t="array" ref="AP186">_xlfn.IFS(FutureTrunkParks6[[#This Row],[Hierarchy/Name]]&lt;&gt;"Local","y",AP$12=FutureTrunkParks6[[#This Row],[Service Catchment]], "y", FutureTrunkParks6[[#This Row],[Hierarchy/Name]]="Local", "")</f>
        <v/>
      </c>
      <c r="AQ186" s="64"/>
      <c r="AR186" s="93">
        <f>IF(FutureTrunkParks6[[#This Row],[Hierarchy/Name]]&lt;&gt;"Local",0.25,IF(AM186="y",1,""))</f>
        <v>1</v>
      </c>
      <c r="AS186" s="93" t="str">
        <f>IF(FutureTrunkParks6[[#This Row],[Hierarchy/Name]]&lt;&gt;"Local",0.25,IF(AN186="y",1,""))</f>
        <v/>
      </c>
      <c r="AT186" s="93" t="str">
        <f>IF(FutureTrunkParks6[[#This Row],[Hierarchy/Name]]&lt;&gt;"Local",0.25,IF(AO186="y",1,""))</f>
        <v/>
      </c>
      <c r="AU186" s="93" t="str">
        <f>IF(FutureTrunkParks6[[#This Row],[Hierarchy/Name]]&lt;&gt;"Local",0.25,IF(AP186="y",1,""))</f>
        <v/>
      </c>
      <c r="AV186" s="95">
        <f t="shared" si="32"/>
        <v>1</v>
      </c>
      <c r="AW186" s="64"/>
      <c r="AX186" s="268">
        <f t="shared" si="33"/>
        <v>2087217</v>
      </c>
      <c r="AY186" s="264" t="str">
        <f t="shared" si="34"/>
        <v/>
      </c>
      <c r="AZ186" s="264" t="str">
        <f t="shared" si="35"/>
        <v/>
      </c>
      <c r="BA186" s="269" t="str">
        <f t="shared" si="36"/>
        <v/>
      </c>
      <c r="BB186" s="253">
        <f t="shared" si="37"/>
        <v>2087217</v>
      </c>
    </row>
    <row r="187" spans="1:54" s="163" customFormat="1">
      <c r="A187" s="156"/>
      <c r="B187" s="386" t="s">
        <v>5148</v>
      </c>
      <c r="C187" s="387" t="s">
        <v>5149</v>
      </c>
      <c r="D187" s="387" t="s">
        <v>111</v>
      </c>
      <c r="E187" s="387" t="s">
        <v>107</v>
      </c>
      <c r="F187" s="387" t="s">
        <v>4853</v>
      </c>
      <c r="G187" s="388" t="str" cm="1">
        <f t="array" ref="G187">_xlfn.IFS(MID(C187,5,1)="U",MID(C187,5,2),LEN(C187)&gt;10,MID(C187,5,3)&amp;"-"&amp;LEFT(D187,1),LEN(C187)&lt;=10,MID(C187,5,2)&amp;"-"&amp;LEFT(D187,1))</f>
        <v>A1-L</v>
      </c>
      <c r="H187" s="389">
        <f>IFERROR(INDEX(LGIP1b_Park_UnitRates[],MATCH(G187,LGIP1b_Park_UnitRates[LGIP Code],0),3),"")</f>
        <v>8000</v>
      </c>
      <c r="I187" s="295">
        <f>IFERROR(MIN(J187/H187,INDEX(LGIP1b_Park_UnitRates[],MATCH(FutureTrunkParks6[[#This Row],[LGIP Code (*)]], LGIP1b_Park_UnitRates[LGIP Code], 0),4)),1)</f>
        <v>1</v>
      </c>
      <c r="J187" s="390">
        <v>8000</v>
      </c>
      <c r="K187" s="391">
        <f t="shared" si="38"/>
        <v>300</v>
      </c>
      <c r="L187" s="392">
        <v>2400000</v>
      </c>
      <c r="M187" s="393" t="str">
        <f>_xlfn.XLOOKUP(FutureTrunkParks6[[#This Row],[LGIP Code (*)]],LGIP1b_Parks_UnitRates_Summary[LGIP Code],LGIP1b_Parks_UnitRates_Summary[Stages],,0)</f>
        <v>A&amp;B</v>
      </c>
      <c r="N187" s="393" t="str">
        <f>_xlfn.XLOOKUP(FutureTrunkParks6[[#This Row],[LGIP Code (*)]],LGIP1b_Parks_UnitRates_Summary[LGIP Code],LGIP1b_Parks_UnitRates_Summary[Costing Code],,0)</f>
        <v>A1-L-A&amp;B</v>
      </c>
      <c r="O187" s="393">
        <f>_xlfn.XLOOKUP(FutureTrunkParks6[[#This Row],[Costing Code]],LGIP1b_Parks_UnitRates_Summary[Costing Code],LGIP1b_Parks_UnitRates_Summary[Scaled component],,0)</f>
        <v>295709.98100599996</v>
      </c>
      <c r="P187" s="393">
        <f>FutureTrunkParks6[[#This Row],[Unit Rate (Scale)]]*FutureTrunkParks6[[#This Row],[Scaling factor (*)]]</f>
        <v>295709.98100599996</v>
      </c>
      <c r="Q187" s="393">
        <f>_xlfn.XLOOKUP(FutureTrunkParks6[[#This Row],[Costing Code]],LGIP1b_Parks_UnitRates_Summary[Costing Code],LGIP1b_Parks_UnitRates_Summary[Not scaled component],,0)</f>
        <v>417974.52457963559</v>
      </c>
      <c r="R187" s="394">
        <f>_xlfn.XLOOKUP(FutureTrunkParks6[[#This Row],[Costing Code]],LGIP1b_Parks_UnitRates_Summary[Costing Code],LGIP1b_Parks_UnitRates_Summary[Preliminary Scale],,0)</f>
        <v>0.23125000000000001</v>
      </c>
      <c r="S187" s="393">
        <f>((FutureTrunkParks6[[#This Row],[Costs with Scaling Factor Applied]]+FutureTrunkParks6[[#This Row],[Unit Rate (No Scale)]])*FutureTrunkParks6[[#This Row],[Preliminary Scale %]])</f>
        <v>165039.54191667822</v>
      </c>
      <c r="T187" s="393">
        <f>_xlfn.XLOOKUP(FutureTrunkParks6[[#This Row],[Costing Code]],LGIP1b_Parks_UnitRates_Summary[Costing Code],LGIP1b_Parks_UnitRates_Summary[Preliminary No Scale],,0)</f>
        <v>3750</v>
      </c>
      <c r="U187" s="395">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87" s="387">
        <v>2021</v>
      </c>
      <c r="W187" s="387">
        <v>1</v>
      </c>
      <c r="X187" s="393">
        <f>ROUND(FutureTrunkParks6[[#This Row],[Direct Construction Cost]]*23%,0)</f>
        <v>202969</v>
      </c>
      <c r="Y187" s="396">
        <f t="shared" si="26"/>
        <v>0.2</v>
      </c>
      <c r="Z187" s="397">
        <f>ROUND((FutureTrunkParks6[[#This Row],[Direct Construction Cost]]+FutureTrunkParks6[[#This Row],[Project Owners Cost (23% Direct Construction Cost)($)]])*FutureTrunkParks6[[#This Row],[Multiplier]]*FutureTrunkParks6[[#This Row],[Construction Contingency Rate %]],0)</f>
        <v>217089</v>
      </c>
      <c r="AA187" s="398">
        <f>ROUND(FutureTrunkParks6[[#This Row],[Direct Construction Cost]]+FutureTrunkParks6[[#This Row],[Project Owners Cost (23% Direct Construction Cost)($)]]+FutureTrunkParks6[[#This Row],[Construction Contingency Cost ($)]],0)</f>
        <v>1302532</v>
      </c>
      <c r="AB187" s="399">
        <v>2034</v>
      </c>
      <c r="AC187" s="400">
        <f t="shared" si="27"/>
        <v>2.0111853187589457E-2</v>
      </c>
      <c r="AD187" s="400">
        <f t="shared" si="28"/>
        <v>1.8204777291069174E-2</v>
      </c>
      <c r="AE187" s="401">
        <f>VLOOKUP(FutureTrunkParks6[[#This Row],[Service Catchment]],'Catchment Demand - Parks'!$C$8:$M$11,11)</f>
        <v>0.23553359173481525</v>
      </c>
      <c r="AF187" s="401">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1.1867039940058572E-2</v>
      </c>
      <c r="AG187" s="401">
        <f>IF(AND(FutureTrunkParks6[[#This Row],[Spare Capacity (%)]]&gt;30%,FutureTrunkParks6[[#This Row],[Share of the total Cost with the same year of provision %]]&gt;20%),1-FutureTrunkParks6[[#This Row],[Spare Capacity (%)]],1)</f>
        <v>1</v>
      </c>
      <c r="AH187" s="401">
        <f>IF(FutureTrunkParks6[[#This Row],[Terminal Value Analysis]]&lt;0,0,FutureTrunkParks6[[#This Row],[Terminal Value Analysis]])</f>
        <v>1</v>
      </c>
      <c r="AI187" s="402">
        <f t="shared" si="29"/>
        <v>3702532</v>
      </c>
      <c r="AJ187" s="403">
        <f t="shared" si="30"/>
        <v>4755901</v>
      </c>
      <c r="AK187" s="404">
        <f t="shared" si="31"/>
        <v>2254510</v>
      </c>
      <c r="AL187" s="405">
        <f>ROUND(FutureTrunkParks6[[#This Row],[Net Present Value of Establishment Cost]]*FutureTrunkParks6[[#This Row],[Terminal Value Adjustment (%)]],0)</f>
        <v>2254510</v>
      </c>
      <c r="AM187" s="271" t="str" cm="1">
        <f t="array" ref="AM187">_xlfn.IFS(FutureTrunkParks6[[#This Row],[Hierarchy/Name]]&lt;&gt;"Local","y",AM$12=FutureTrunkParks6[[#This Row],[Service Catchment]], "y", FutureTrunkParks6[[#This Row],[Hierarchy/Name]]="Local", "")</f>
        <v>y</v>
      </c>
      <c r="AN187" s="271" t="str" cm="1">
        <f t="array" ref="AN187">_xlfn.IFS(FutureTrunkParks6[[#This Row],[Hierarchy/Name]]&lt;&gt;"Local","y",AN$12=FutureTrunkParks6[[#This Row],[Service Catchment]], "y", FutureTrunkParks6[[#This Row],[Hierarchy/Name]]="Local", "")</f>
        <v/>
      </c>
      <c r="AO187" s="271" t="str" cm="1">
        <f t="array" ref="AO187">_xlfn.IFS(FutureTrunkParks6[[#This Row],[Hierarchy/Name]]&lt;&gt;"Local","y",AO$12=FutureTrunkParks6[[#This Row],[Service Catchment]], "y", FutureTrunkParks6[[#This Row],[Hierarchy/Name]]="Local", "")</f>
        <v/>
      </c>
      <c r="AP187" s="271" t="str" cm="1">
        <f t="array" ref="AP187">_xlfn.IFS(FutureTrunkParks6[[#This Row],[Hierarchy/Name]]&lt;&gt;"Local","y",AP$12=FutureTrunkParks6[[#This Row],[Service Catchment]], "y", FutureTrunkParks6[[#This Row],[Hierarchy/Name]]="Local", "")</f>
        <v/>
      </c>
      <c r="AQ187" s="406"/>
      <c r="AR187" s="93">
        <f>IF(FutureTrunkParks6[[#This Row],[Hierarchy/Name]]&lt;&gt;"Local",0.25,IF(AM187="y",1,""))</f>
        <v>1</v>
      </c>
      <c r="AS187" s="93" t="str">
        <f>IF(FutureTrunkParks6[[#This Row],[Hierarchy/Name]]&lt;&gt;"Local",0.25,IF(AN187="y",1,""))</f>
        <v/>
      </c>
      <c r="AT187" s="93" t="str">
        <f>IF(FutureTrunkParks6[[#This Row],[Hierarchy/Name]]&lt;&gt;"Local",0.25,IF(AO187="y",1,""))</f>
        <v/>
      </c>
      <c r="AU187" s="93" t="str">
        <f>IF(FutureTrunkParks6[[#This Row],[Hierarchy/Name]]&lt;&gt;"Local",0.25,IF(AP187="y",1,""))</f>
        <v/>
      </c>
      <c r="AV187" s="407">
        <f t="shared" si="32"/>
        <v>1</v>
      </c>
      <c r="AW187" s="406"/>
      <c r="AX187" s="408">
        <f t="shared" si="33"/>
        <v>2254510</v>
      </c>
      <c r="AY187" s="409" t="str">
        <f t="shared" si="34"/>
        <v/>
      </c>
      <c r="AZ187" s="409" t="str">
        <f t="shared" si="35"/>
        <v/>
      </c>
      <c r="BA187" s="410" t="str">
        <f t="shared" si="36"/>
        <v/>
      </c>
      <c r="BB187" s="411">
        <f t="shared" si="37"/>
        <v>2254510</v>
      </c>
    </row>
    <row r="188" spans="1:54">
      <c r="A188" s="50"/>
      <c r="B188" s="210" t="s">
        <v>5138</v>
      </c>
      <c r="C188" s="211" t="s">
        <v>5150</v>
      </c>
      <c r="D188" s="211" t="s">
        <v>111</v>
      </c>
      <c r="E188" s="211" t="s">
        <v>107</v>
      </c>
      <c r="F188" s="211" t="s">
        <v>4853</v>
      </c>
      <c r="G188" s="186" t="str" cm="1">
        <f t="array" ref="G188">_xlfn.IFS(MID(C188,5,1)="U",MID(C188,5,2),LEN(C188)&gt;10,MID(C188,5,3)&amp;"-"&amp;LEFT(D188,1),LEN(C188)&lt;=10,MID(C188,5,2)&amp;"-"&amp;LEFT(D188,1))</f>
        <v>A1-L</v>
      </c>
      <c r="H188" s="187">
        <f>IFERROR(INDEX(LGIP1b_Park_UnitRates[],MATCH(G188,LGIP1b_Park_UnitRates[LGIP Code],0),3),"")</f>
        <v>8000</v>
      </c>
      <c r="I188" s="295">
        <f>IFERROR(MIN(J188/H188,INDEX(LGIP1b_Park_UnitRates[],MATCH(FutureTrunkParks6[[#This Row],[LGIP Code (*)]], LGIP1b_Park_UnitRates[LGIP Code], 0),4)),1)</f>
        <v>1</v>
      </c>
      <c r="J188" s="215">
        <v>8000</v>
      </c>
      <c r="K188" s="85">
        <f t="shared" si="38"/>
        <v>213</v>
      </c>
      <c r="L188" s="216">
        <v>1704000</v>
      </c>
      <c r="M188" s="221" t="str">
        <f>_xlfn.XLOOKUP(FutureTrunkParks6[[#This Row],[LGIP Code (*)]],LGIP1b_Parks_UnitRates_Summary[LGIP Code],LGIP1b_Parks_UnitRates_Summary[Stages],,0)</f>
        <v>A&amp;B</v>
      </c>
      <c r="N188" s="221" t="str">
        <f>_xlfn.XLOOKUP(FutureTrunkParks6[[#This Row],[LGIP Code (*)]],LGIP1b_Parks_UnitRates_Summary[LGIP Code],LGIP1b_Parks_UnitRates_Summary[Costing Code],,0)</f>
        <v>A1-L-A&amp;B</v>
      </c>
      <c r="O188" s="221">
        <f>_xlfn.XLOOKUP(FutureTrunkParks6[[#This Row],[Costing Code]],LGIP1b_Parks_UnitRates_Summary[Costing Code],LGIP1b_Parks_UnitRates_Summary[Scaled component],,0)</f>
        <v>295709.98100599996</v>
      </c>
      <c r="P188" s="221">
        <f>FutureTrunkParks6[[#This Row],[Unit Rate (Scale)]]*FutureTrunkParks6[[#This Row],[Scaling factor (*)]]</f>
        <v>295709.98100599996</v>
      </c>
      <c r="Q188" s="221">
        <f>_xlfn.XLOOKUP(FutureTrunkParks6[[#This Row],[Costing Code]],LGIP1b_Parks_UnitRates_Summary[Costing Code],LGIP1b_Parks_UnitRates_Summary[Not scaled component],,0)</f>
        <v>417974.52457963559</v>
      </c>
      <c r="R188" s="223">
        <f>_xlfn.XLOOKUP(FutureTrunkParks6[[#This Row],[Costing Code]],LGIP1b_Parks_UnitRates_Summary[Costing Code],LGIP1b_Parks_UnitRates_Summary[Preliminary Scale],,0)</f>
        <v>0.23125000000000001</v>
      </c>
      <c r="S188" s="221">
        <f>((FutureTrunkParks6[[#This Row],[Costs with Scaling Factor Applied]]+FutureTrunkParks6[[#This Row],[Unit Rate (No Scale)]])*FutureTrunkParks6[[#This Row],[Preliminary Scale %]])</f>
        <v>165039.54191667822</v>
      </c>
      <c r="T188" s="221">
        <f>_xlfn.XLOOKUP(FutureTrunkParks6[[#This Row],[Costing Code]],LGIP1b_Parks_UnitRates_Summary[Costing Code],LGIP1b_Parks_UnitRates_Summary[Preliminary No Scale],,0)</f>
        <v>3750</v>
      </c>
      <c r="U18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88" s="211">
        <v>2021</v>
      </c>
      <c r="W188" s="211">
        <v>1</v>
      </c>
      <c r="X188" s="221">
        <f>ROUND(FutureTrunkParks6[[#This Row],[Direct Construction Cost]]*23%,0)</f>
        <v>202969</v>
      </c>
      <c r="Y188" s="294">
        <f t="shared" si="26"/>
        <v>7.4999999999999997E-2</v>
      </c>
      <c r="Z188" s="194">
        <f>ROUND((FutureTrunkParks6[[#This Row],[Direct Construction Cost]]+FutureTrunkParks6[[#This Row],[Project Owners Cost (23% Direct Construction Cost)($)]])*FutureTrunkParks6[[#This Row],[Multiplier]]*FutureTrunkParks6[[#This Row],[Construction Contingency Rate %]],0)</f>
        <v>81408</v>
      </c>
      <c r="AA188" s="195">
        <f>ROUND(FutureTrunkParks6[[#This Row],[Direct Construction Cost]]+FutureTrunkParks6[[#This Row],[Project Owners Cost (23% Direct Construction Cost)($)]]+FutureTrunkParks6[[#This Row],[Construction Contingency Cost ($)]],0)</f>
        <v>1166851</v>
      </c>
      <c r="AB188" s="219">
        <v>2024</v>
      </c>
      <c r="AC188" s="196">
        <f t="shared" si="27"/>
        <v>2.0111853187589457E-2</v>
      </c>
      <c r="AD188" s="196">
        <f t="shared" si="28"/>
        <v>1.8204777291069174E-2</v>
      </c>
      <c r="AE188" s="274">
        <f>VLOOKUP(FutureTrunkParks6[[#This Row],[Service Catchment]],'Catchment Demand - Parks'!$C$8:$M$11,11)</f>
        <v>0.23553359173481525</v>
      </c>
      <c r="AF18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88" s="274">
        <f>IF(AND(FutureTrunkParks6[[#This Row],[Spare Capacity (%)]]&gt;30%,FutureTrunkParks6[[#This Row],[Share of the total Cost with the same year of provision %]]&gt;20%),1-FutureTrunkParks6[[#This Row],[Spare Capacity (%)]],1)</f>
        <v>1</v>
      </c>
      <c r="AH188" s="274">
        <f>IF(FutureTrunkParks6[[#This Row],[Terminal Value Analysis]]&lt;0,0,FutureTrunkParks6[[#This Row],[Terminal Value Analysis]])</f>
        <v>1</v>
      </c>
      <c r="AI188" s="198">
        <f t="shared" si="29"/>
        <v>2870851</v>
      </c>
      <c r="AJ188" s="200">
        <f t="shared" si="30"/>
        <v>3040638</v>
      </c>
      <c r="AK188" s="202">
        <f t="shared" si="31"/>
        <v>2559492</v>
      </c>
      <c r="AL188" s="276">
        <f>ROUND(FutureTrunkParks6[[#This Row],[Net Present Value of Establishment Cost]]*FutureTrunkParks6[[#This Row],[Terminal Value Adjustment (%)]],0)</f>
        <v>2559492</v>
      </c>
      <c r="AM188" s="271" t="str" cm="1">
        <f t="array" ref="AM188">_xlfn.IFS(FutureTrunkParks6[[#This Row],[Hierarchy/Name]]&lt;&gt;"Local","y",AM$12=FutureTrunkParks6[[#This Row],[Service Catchment]], "y", FutureTrunkParks6[[#This Row],[Hierarchy/Name]]="Local", "")</f>
        <v>y</v>
      </c>
      <c r="AN188" s="271" t="str" cm="1">
        <f t="array" ref="AN188">_xlfn.IFS(FutureTrunkParks6[[#This Row],[Hierarchy/Name]]&lt;&gt;"Local","y",AN$12=FutureTrunkParks6[[#This Row],[Service Catchment]], "y", FutureTrunkParks6[[#This Row],[Hierarchy/Name]]="Local", "")</f>
        <v/>
      </c>
      <c r="AO188" s="271" t="str" cm="1">
        <f t="array" ref="AO188">_xlfn.IFS(FutureTrunkParks6[[#This Row],[Hierarchy/Name]]&lt;&gt;"Local","y",AO$12=FutureTrunkParks6[[#This Row],[Service Catchment]], "y", FutureTrunkParks6[[#This Row],[Hierarchy/Name]]="Local", "")</f>
        <v/>
      </c>
      <c r="AP188" s="271" t="str" cm="1">
        <f t="array" ref="AP188">_xlfn.IFS(FutureTrunkParks6[[#This Row],[Hierarchy/Name]]&lt;&gt;"Local","y",AP$12=FutureTrunkParks6[[#This Row],[Service Catchment]], "y", FutureTrunkParks6[[#This Row],[Hierarchy/Name]]="Local", "")</f>
        <v/>
      </c>
      <c r="AQ188" s="64"/>
      <c r="AR188" s="93">
        <f>IF(FutureTrunkParks6[[#This Row],[Hierarchy/Name]]&lt;&gt;"Local",0.25,IF(AM188="y",1,""))</f>
        <v>1</v>
      </c>
      <c r="AS188" s="93" t="str">
        <f>IF(FutureTrunkParks6[[#This Row],[Hierarchy/Name]]&lt;&gt;"Local",0.25,IF(AN188="y",1,""))</f>
        <v/>
      </c>
      <c r="AT188" s="93" t="str">
        <f>IF(FutureTrunkParks6[[#This Row],[Hierarchy/Name]]&lt;&gt;"Local",0.25,IF(AO188="y",1,""))</f>
        <v/>
      </c>
      <c r="AU188" s="93" t="str">
        <f>IF(FutureTrunkParks6[[#This Row],[Hierarchy/Name]]&lt;&gt;"Local",0.25,IF(AP188="y",1,""))</f>
        <v/>
      </c>
      <c r="AV188" s="95">
        <f t="shared" si="32"/>
        <v>1</v>
      </c>
      <c r="AW188" s="64"/>
      <c r="AX188" s="268">
        <f t="shared" si="33"/>
        <v>2559492</v>
      </c>
      <c r="AY188" s="264" t="str">
        <f t="shared" si="34"/>
        <v/>
      </c>
      <c r="AZ188" s="264" t="str">
        <f t="shared" si="35"/>
        <v/>
      </c>
      <c r="BA188" s="269" t="str">
        <f t="shared" si="36"/>
        <v/>
      </c>
      <c r="BB188" s="253">
        <f t="shared" si="37"/>
        <v>2559492</v>
      </c>
    </row>
    <row r="189" spans="1:54">
      <c r="A189" s="50"/>
      <c r="B189" s="210" t="s">
        <v>5138</v>
      </c>
      <c r="C189" s="211" t="s">
        <v>5151</v>
      </c>
      <c r="D189" s="211" t="s">
        <v>111</v>
      </c>
      <c r="E189" s="211" t="s">
        <v>107</v>
      </c>
      <c r="F189" s="211" t="s">
        <v>4853</v>
      </c>
      <c r="G189" s="186" t="str" cm="1">
        <f t="array" ref="G189">_xlfn.IFS(MID(C189,5,1)="U",MID(C189,5,2),LEN(C189)&gt;10,MID(C189,5,3)&amp;"-"&amp;LEFT(D189,1),LEN(C189)&lt;=10,MID(C189,5,2)&amp;"-"&amp;LEFT(D189,1))</f>
        <v>A1-L</v>
      </c>
      <c r="H189" s="187">
        <f>IFERROR(INDEX(LGIP1b_Park_UnitRates[],MATCH(G189,LGIP1b_Park_UnitRates[LGIP Code],0),3),"")</f>
        <v>8000</v>
      </c>
      <c r="I189" s="295">
        <f>IFERROR(MIN(J189/H189,INDEX(LGIP1b_Park_UnitRates[],MATCH(FutureTrunkParks6[[#This Row],[LGIP Code (*)]], LGIP1b_Park_UnitRates[LGIP Code], 0),4)),1)</f>
        <v>0.625</v>
      </c>
      <c r="J189" s="215">
        <v>5000</v>
      </c>
      <c r="K189" s="85">
        <f t="shared" si="38"/>
        <v>285.5</v>
      </c>
      <c r="L189" s="216">
        <v>1427500</v>
      </c>
      <c r="M189" s="221" t="str">
        <f>_xlfn.XLOOKUP(FutureTrunkParks6[[#This Row],[LGIP Code (*)]],LGIP1b_Parks_UnitRates_Summary[LGIP Code],LGIP1b_Parks_UnitRates_Summary[Stages],,0)</f>
        <v>A&amp;B</v>
      </c>
      <c r="N189" s="221" t="str">
        <f>_xlfn.XLOOKUP(FutureTrunkParks6[[#This Row],[LGIP Code (*)]],LGIP1b_Parks_UnitRates_Summary[LGIP Code],LGIP1b_Parks_UnitRates_Summary[Costing Code],,0)</f>
        <v>A1-L-A&amp;B</v>
      </c>
      <c r="O189" s="221">
        <f>_xlfn.XLOOKUP(FutureTrunkParks6[[#This Row],[Costing Code]],LGIP1b_Parks_UnitRates_Summary[Costing Code],LGIP1b_Parks_UnitRates_Summary[Scaled component],,0)</f>
        <v>295709.98100599996</v>
      </c>
      <c r="P189" s="221">
        <f>FutureTrunkParks6[[#This Row],[Unit Rate (Scale)]]*FutureTrunkParks6[[#This Row],[Scaling factor (*)]]</f>
        <v>184818.73812874997</v>
      </c>
      <c r="Q189" s="221">
        <f>_xlfn.XLOOKUP(FutureTrunkParks6[[#This Row],[Costing Code]],LGIP1b_Parks_UnitRates_Summary[Costing Code],LGIP1b_Parks_UnitRates_Summary[Not scaled component],,0)</f>
        <v>417974.52457963559</v>
      </c>
      <c r="R189" s="223">
        <f>_xlfn.XLOOKUP(FutureTrunkParks6[[#This Row],[Costing Code]],LGIP1b_Parks_UnitRates_Summary[Costing Code],LGIP1b_Parks_UnitRates_Summary[Preliminary Scale],,0)</f>
        <v>0.23125000000000001</v>
      </c>
      <c r="S189" s="221">
        <f>((FutureTrunkParks6[[#This Row],[Costs with Scaling Factor Applied]]+FutureTrunkParks6[[#This Row],[Unit Rate (No Scale)]])*FutureTrunkParks6[[#This Row],[Preliminary Scale %]])</f>
        <v>139395.94200131416</v>
      </c>
      <c r="T189" s="221">
        <f>_xlfn.XLOOKUP(FutureTrunkParks6[[#This Row],[Costing Code]],LGIP1b_Parks_UnitRates_Summary[Costing Code],LGIP1b_Parks_UnitRates_Summary[Preliminary No Scale],,0)</f>
        <v>3750</v>
      </c>
      <c r="U18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189" s="211">
        <v>2021</v>
      </c>
      <c r="W189" s="211">
        <v>1</v>
      </c>
      <c r="X189" s="221">
        <f>ROUND(FutureTrunkParks6[[#This Row],[Direct Construction Cost]]*23%,0)</f>
        <v>171566</v>
      </c>
      <c r="Y189" s="294">
        <f t="shared" si="26"/>
        <v>0.15</v>
      </c>
      <c r="Z189" s="194">
        <f>ROUND((FutureTrunkParks6[[#This Row],[Direct Construction Cost]]+FutureTrunkParks6[[#This Row],[Project Owners Cost (23% Direct Construction Cost)($)]])*FutureTrunkParks6[[#This Row],[Multiplier]]*FutureTrunkParks6[[#This Row],[Construction Contingency Rate %]],0)</f>
        <v>137626</v>
      </c>
      <c r="AA189" s="195">
        <f>ROUND(FutureTrunkParks6[[#This Row],[Direct Construction Cost]]+FutureTrunkParks6[[#This Row],[Project Owners Cost (23% Direct Construction Cost)($)]]+FutureTrunkParks6[[#This Row],[Construction Contingency Cost ($)]],0)</f>
        <v>1055131</v>
      </c>
      <c r="AB189" s="219">
        <v>2029</v>
      </c>
      <c r="AC189" s="196">
        <f t="shared" si="27"/>
        <v>2.0111853187589457E-2</v>
      </c>
      <c r="AD189" s="196">
        <f t="shared" si="28"/>
        <v>1.8204777291069174E-2</v>
      </c>
      <c r="AE189" s="274">
        <f>VLOOKUP(FutureTrunkParks6[[#This Row],[Service Catchment]],'Catchment Demand - Parks'!$C$8:$M$11,11)</f>
        <v>0.23553359173481525</v>
      </c>
      <c r="AF18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1.0916687717048927E-2</v>
      </c>
      <c r="AG189" s="274">
        <f>IF(AND(FutureTrunkParks6[[#This Row],[Spare Capacity (%)]]&gt;30%,FutureTrunkParks6[[#This Row],[Share of the total Cost with the same year of provision %]]&gt;20%),1-FutureTrunkParks6[[#This Row],[Spare Capacity (%)]],1)</f>
        <v>1</v>
      </c>
      <c r="AH189" s="274">
        <f>IF(FutureTrunkParks6[[#This Row],[Terminal Value Analysis]]&lt;0,0,FutureTrunkParks6[[#This Row],[Terminal Value Analysis]])</f>
        <v>1</v>
      </c>
      <c r="AI189" s="198">
        <f t="shared" si="29"/>
        <v>2482631</v>
      </c>
      <c r="AJ189" s="200">
        <f t="shared" si="30"/>
        <v>2892966</v>
      </c>
      <c r="AK189" s="202">
        <f t="shared" si="31"/>
        <v>1827459</v>
      </c>
      <c r="AL189" s="276">
        <f>ROUND(FutureTrunkParks6[[#This Row],[Net Present Value of Establishment Cost]]*FutureTrunkParks6[[#This Row],[Terminal Value Adjustment (%)]],0)</f>
        <v>1827459</v>
      </c>
      <c r="AM189" s="271" t="str" cm="1">
        <f t="array" ref="AM189">_xlfn.IFS(FutureTrunkParks6[[#This Row],[Hierarchy/Name]]&lt;&gt;"Local","y",AM$12=FutureTrunkParks6[[#This Row],[Service Catchment]], "y", FutureTrunkParks6[[#This Row],[Hierarchy/Name]]="Local", "")</f>
        <v>y</v>
      </c>
      <c r="AN189" s="271" t="str" cm="1">
        <f t="array" ref="AN189">_xlfn.IFS(FutureTrunkParks6[[#This Row],[Hierarchy/Name]]&lt;&gt;"Local","y",AN$12=FutureTrunkParks6[[#This Row],[Service Catchment]], "y", FutureTrunkParks6[[#This Row],[Hierarchy/Name]]="Local", "")</f>
        <v/>
      </c>
      <c r="AO189" s="271" t="str" cm="1">
        <f t="array" ref="AO189">_xlfn.IFS(FutureTrunkParks6[[#This Row],[Hierarchy/Name]]&lt;&gt;"Local","y",AO$12=FutureTrunkParks6[[#This Row],[Service Catchment]], "y", FutureTrunkParks6[[#This Row],[Hierarchy/Name]]="Local", "")</f>
        <v/>
      </c>
      <c r="AP189" s="271" t="str" cm="1">
        <f t="array" ref="AP189">_xlfn.IFS(FutureTrunkParks6[[#This Row],[Hierarchy/Name]]&lt;&gt;"Local","y",AP$12=FutureTrunkParks6[[#This Row],[Service Catchment]], "y", FutureTrunkParks6[[#This Row],[Hierarchy/Name]]="Local", "")</f>
        <v/>
      </c>
      <c r="AQ189" s="64"/>
      <c r="AR189" s="93">
        <f>IF(FutureTrunkParks6[[#This Row],[Hierarchy/Name]]&lt;&gt;"Local",0.25,IF(AM189="y",1,""))</f>
        <v>1</v>
      </c>
      <c r="AS189" s="93" t="str">
        <f>IF(FutureTrunkParks6[[#This Row],[Hierarchy/Name]]&lt;&gt;"Local",0.25,IF(AN189="y",1,""))</f>
        <v/>
      </c>
      <c r="AT189" s="93" t="str">
        <f>IF(FutureTrunkParks6[[#This Row],[Hierarchy/Name]]&lt;&gt;"Local",0.25,IF(AO189="y",1,""))</f>
        <v/>
      </c>
      <c r="AU189" s="93" t="str">
        <f>IF(FutureTrunkParks6[[#This Row],[Hierarchy/Name]]&lt;&gt;"Local",0.25,IF(AP189="y",1,""))</f>
        <v/>
      </c>
      <c r="AV189" s="95">
        <f t="shared" si="32"/>
        <v>1</v>
      </c>
      <c r="AW189" s="64"/>
      <c r="AX189" s="268">
        <f t="shared" si="33"/>
        <v>1827459</v>
      </c>
      <c r="AY189" s="264" t="str">
        <f t="shared" si="34"/>
        <v/>
      </c>
      <c r="AZ189" s="264" t="str">
        <f t="shared" si="35"/>
        <v/>
      </c>
      <c r="BA189" s="269" t="str">
        <f t="shared" si="36"/>
        <v/>
      </c>
      <c r="BB189" s="253">
        <f t="shared" si="37"/>
        <v>1827459</v>
      </c>
    </row>
    <row r="190" spans="1:54">
      <c r="A190" s="50"/>
      <c r="B190" s="210" t="s">
        <v>5138</v>
      </c>
      <c r="C190" s="211" t="s">
        <v>5152</v>
      </c>
      <c r="D190" s="211" t="s">
        <v>111</v>
      </c>
      <c r="E190" s="211" t="s">
        <v>107</v>
      </c>
      <c r="F190" s="211" t="s">
        <v>4853</v>
      </c>
      <c r="G190" s="186" t="str" cm="1">
        <f t="array" ref="G190">_xlfn.IFS(MID(C190,5,1)="U",MID(C190,5,2),LEN(C190)&gt;10,MID(C190,5,3)&amp;"-"&amp;LEFT(D190,1),LEN(C190)&lt;=10,MID(C190,5,2)&amp;"-"&amp;LEFT(D190,1))</f>
        <v>A1-L</v>
      </c>
      <c r="H190" s="187">
        <f>IFERROR(INDEX(LGIP1b_Park_UnitRates[],MATCH(G190,LGIP1b_Park_UnitRates[LGIP Code],0),3),"")</f>
        <v>8000</v>
      </c>
      <c r="I190" s="295">
        <f>IFERROR(MIN(J190/H190,INDEX(LGIP1b_Park_UnitRates[],MATCH(FutureTrunkParks6[[#This Row],[LGIP Code (*)]], LGIP1b_Park_UnitRates[LGIP Code], 0),4)),1)</f>
        <v>0.6875</v>
      </c>
      <c r="J190" s="215">
        <v>5500</v>
      </c>
      <c r="K190" s="85">
        <f t="shared" si="38"/>
        <v>10</v>
      </c>
      <c r="L190" s="216">
        <v>55000</v>
      </c>
      <c r="M190" s="221" t="str">
        <f>_xlfn.XLOOKUP(FutureTrunkParks6[[#This Row],[LGIP Code (*)]],LGIP1b_Parks_UnitRates_Summary[LGIP Code],LGIP1b_Parks_UnitRates_Summary[Stages],,0)</f>
        <v>A&amp;B</v>
      </c>
      <c r="N190" s="221" t="str">
        <f>_xlfn.XLOOKUP(FutureTrunkParks6[[#This Row],[LGIP Code (*)]],LGIP1b_Parks_UnitRates_Summary[LGIP Code],LGIP1b_Parks_UnitRates_Summary[Costing Code],,0)</f>
        <v>A1-L-A&amp;B</v>
      </c>
      <c r="O190" s="221">
        <f>_xlfn.XLOOKUP(FutureTrunkParks6[[#This Row],[Costing Code]],LGIP1b_Parks_UnitRates_Summary[Costing Code],LGIP1b_Parks_UnitRates_Summary[Scaled component],,0)</f>
        <v>295709.98100599996</v>
      </c>
      <c r="P190" s="221">
        <f>FutureTrunkParks6[[#This Row],[Unit Rate (Scale)]]*FutureTrunkParks6[[#This Row],[Scaling factor (*)]]</f>
        <v>203300.61194162496</v>
      </c>
      <c r="Q190" s="221">
        <f>_xlfn.XLOOKUP(FutureTrunkParks6[[#This Row],[Costing Code]],LGIP1b_Parks_UnitRates_Summary[Costing Code],LGIP1b_Parks_UnitRates_Summary[Not scaled component],,0)</f>
        <v>417974.52457963559</v>
      </c>
      <c r="R190" s="223">
        <f>_xlfn.XLOOKUP(FutureTrunkParks6[[#This Row],[Costing Code]],LGIP1b_Parks_UnitRates_Summary[Costing Code],LGIP1b_Parks_UnitRates_Summary[Preliminary Scale],,0)</f>
        <v>0.23125000000000001</v>
      </c>
      <c r="S190" s="221">
        <f>((FutureTrunkParks6[[#This Row],[Costs with Scaling Factor Applied]]+FutureTrunkParks6[[#This Row],[Unit Rate (No Scale)]])*FutureTrunkParks6[[#This Row],[Preliminary Scale %]])</f>
        <v>143669.8753205415</v>
      </c>
      <c r="T190" s="221">
        <f>_xlfn.XLOOKUP(FutureTrunkParks6[[#This Row],[Costing Code]],LGIP1b_Parks_UnitRates_Summary[Costing Code],LGIP1b_Parks_UnitRates_Summary[Preliminary No Scale],,0)</f>
        <v>3750</v>
      </c>
      <c r="U19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768695</v>
      </c>
      <c r="V190" s="211">
        <v>2021</v>
      </c>
      <c r="W190" s="211">
        <v>1</v>
      </c>
      <c r="X190" s="221">
        <f>ROUND(FutureTrunkParks6[[#This Row],[Direct Construction Cost]]*23%,0)</f>
        <v>176800</v>
      </c>
      <c r="Y190" s="294">
        <f t="shared" si="26"/>
        <v>0.2</v>
      </c>
      <c r="Z190" s="194">
        <f>ROUND((FutureTrunkParks6[[#This Row],[Direct Construction Cost]]+FutureTrunkParks6[[#This Row],[Project Owners Cost (23% Direct Construction Cost)($)]])*FutureTrunkParks6[[#This Row],[Multiplier]]*FutureTrunkParks6[[#This Row],[Construction Contingency Rate %]],0)</f>
        <v>189099</v>
      </c>
      <c r="AA190" s="195">
        <f>ROUND(FutureTrunkParks6[[#This Row],[Direct Construction Cost]]+FutureTrunkParks6[[#This Row],[Project Owners Cost (23% Direct Construction Cost)($)]]+FutureTrunkParks6[[#This Row],[Construction Contingency Cost ($)]],0)</f>
        <v>1134594</v>
      </c>
      <c r="AB190" s="219">
        <v>2034</v>
      </c>
      <c r="AC190" s="196">
        <f t="shared" si="27"/>
        <v>2.0111853187589457E-2</v>
      </c>
      <c r="AD190" s="196">
        <f t="shared" si="28"/>
        <v>1.8204777291069174E-2</v>
      </c>
      <c r="AE190" s="274">
        <f>VLOOKUP(FutureTrunkParks6[[#This Row],[Service Catchment]],'Catchment Demand - Parks'!$C$8:$M$11,11)</f>
        <v>0.23553359173481525</v>
      </c>
      <c r="AF19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1.0336999255105299E-2</v>
      </c>
      <c r="AG190" s="274">
        <f>IF(AND(FutureTrunkParks6[[#This Row],[Spare Capacity (%)]]&gt;30%,FutureTrunkParks6[[#This Row],[Share of the total Cost with the same year of provision %]]&gt;20%),1-FutureTrunkParks6[[#This Row],[Spare Capacity (%)]],1)</f>
        <v>1</v>
      </c>
      <c r="AH190" s="274">
        <f>IF(FutureTrunkParks6[[#This Row],[Terminal Value Analysis]]&lt;0,0,FutureTrunkParks6[[#This Row],[Terminal Value Analysis]])</f>
        <v>1</v>
      </c>
      <c r="AI190" s="198">
        <f t="shared" si="29"/>
        <v>1189594</v>
      </c>
      <c r="AJ190" s="200">
        <f t="shared" si="30"/>
        <v>1505739</v>
      </c>
      <c r="AK190" s="202">
        <f t="shared" si="31"/>
        <v>713788</v>
      </c>
      <c r="AL190" s="276">
        <f>ROUND(FutureTrunkParks6[[#This Row],[Net Present Value of Establishment Cost]]*FutureTrunkParks6[[#This Row],[Terminal Value Adjustment (%)]],0)</f>
        <v>713788</v>
      </c>
      <c r="AM190" s="271" t="str" cm="1">
        <f t="array" ref="AM190">_xlfn.IFS(FutureTrunkParks6[[#This Row],[Hierarchy/Name]]&lt;&gt;"Local","y",AM$12=FutureTrunkParks6[[#This Row],[Service Catchment]], "y", FutureTrunkParks6[[#This Row],[Hierarchy/Name]]="Local", "")</f>
        <v>y</v>
      </c>
      <c r="AN190" s="271" t="str" cm="1">
        <f t="array" ref="AN190">_xlfn.IFS(FutureTrunkParks6[[#This Row],[Hierarchy/Name]]&lt;&gt;"Local","y",AN$12=FutureTrunkParks6[[#This Row],[Service Catchment]], "y", FutureTrunkParks6[[#This Row],[Hierarchy/Name]]="Local", "")</f>
        <v/>
      </c>
      <c r="AO190" s="271" t="str" cm="1">
        <f t="array" ref="AO190">_xlfn.IFS(FutureTrunkParks6[[#This Row],[Hierarchy/Name]]&lt;&gt;"Local","y",AO$12=FutureTrunkParks6[[#This Row],[Service Catchment]], "y", FutureTrunkParks6[[#This Row],[Hierarchy/Name]]="Local", "")</f>
        <v/>
      </c>
      <c r="AP190" s="271" t="str" cm="1">
        <f t="array" ref="AP190">_xlfn.IFS(FutureTrunkParks6[[#This Row],[Hierarchy/Name]]&lt;&gt;"Local","y",AP$12=FutureTrunkParks6[[#This Row],[Service Catchment]], "y", FutureTrunkParks6[[#This Row],[Hierarchy/Name]]="Local", "")</f>
        <v/>
      </c>
      <c r="AQ190" s="64"/>
      <c r="AR190" s="93">
        <f>IF(FutureTrunkParks6[[#This Row],[Hierarchy/Name]]&lt;&gt;"Local",0.25,IF(AM190="y",1,""))</f>
        <v>1</v>
      </c>
      <c r="AS190" s="93" t="str">
        <f>IF(FutureTrunkParks6[[#This Row],[Hierarchy/Name]]&lt;&gt;"Local",0.25,IF(AN190="y",1,""))</f>
        <v/>
      </c>
      <c r="AT190" s="93" t="str">
        <f>IF(FutureTrunkParks6[[#This Row],[Hierarchy/Name]]&lt;&gt;"Local",0.25,IF(AO190="y",1,""))</f>
        <v/>
      </c>
      <c r="AU190" s="93" t="str">
        <f>IF(FutureTrunkParks6[[#This Row],[Hierarchy/Name]]&lt;&gt;"Local",0.25,IF(AP190="y",1,""))</f>
        <v/>
      </c>
      <c r="AV190" s="95">
        <f t="shared" si="32"/>
        <v>1</v>
      </c>
      <c r="AW190" s="64"/>
      <c r="AX190" s="268">
        <f t="shared" si="33"/>
        <v>713788</v>
      </c>
      <c r="AY190" s="264" t="str">
        <f t="shared" si="34"/>
        <v/>
      </c>
      <c r="AZ190" s="264" t="str">
        <f t="shared" si="35"/>
        <v/>
      </c>
      <c r="BA190" s="269" t="str">
        <f t="shared" si="36"/>
        <v/>
      </c>
      <c r="BB190" s="253">
        <f t="shared" si="37"/>
        <v>713788</v>
      </c>
    </row>
    <row r="191" spans="1:54">
      <c r="A191" s="50"/>
      <c r="B191" s="210" t="s">
        <v>5153</v>
      </c>
      <c r="C191" s="211" t="s">
        <v>5154</v>
      </c>
      <c r="D191" s="211" t="s">
        <v>111</v>
      </c>
      <c r="E191" s="211" t="s">
        <v>107</v>
      </c>
      <c r="F191" s="211" t="s">
        <v>4853</v>
      </c>
      <c r="G191" s="186" t="str" cm="1">
        <f t="array" ref="G191">_xlfn.IFS(MID(C191,5,1)="U",MID(C191,5,2),LEN(C191)&gt;10,MID(C191,5,3)&amp;"-"&amp;LEFT(D191,1),LEN(C191)&lt;=10,MID(C191,5,2)&amp;"-"&amp;LEFT(D191,1))</f>
        <v>A1-L</v>
      </c>
      <c r="H191" s="187">
        <f>IFERROR(INDEX(LGIP1b_Park_UnitRates[],MATCH(G191,LGIP1b_Park_UnitRates[LGIP Code],0),3),"")</f>
        <v>8000</v>
      </c>
      <c r="I191" s="295">
        <f>IFERROR(MIN(J191/H191,INDEX(LGIP1b_Park_UnitRates[],MATCH(FutureTrunkParks6[[#This Row],[LGIP Code (*)]], LGIP1b_Park_UnitRates[LGIP Code], 0),4)),1)</f>
        <v>0.75</v>
      </c>
      <c r="J191" s="215">
        <v>6000</v>
      </c>
      <c r="K191" s="85">
        <f t="shared" si="38"/>
        <v>300</v>
      </c>
      <c r="L191" s="216">
        <v>1800000</v>
      </c>
      <c r="M191" s="221" t="str">
        <f>_xlfn.XLOOKUP(FutureTrunkParks6[[#This Row],[LGIP Code (*)]],LGIP1b_Parks_UnitRates_Summary[LGIP Code],LGIP1b_Parks_UnitRates_Summary[Stages],,0)</f>
        <v>A&amp;B</v>
      </c>
      <c r="N191" s="221" t="str">
        <f>_xlfn.XLOOKUP(FutureTrunkParks6[[#This Row],[LGIP Code (*)]],LGIP1b_Parks_UnitRates_Summary[LGIP Code],LGIP1b_Parks_UnitRates_Summary[Costing Code],,0)</f>
        <v>A1-L-A&amp;B</v>
      </c>
      <c r="O191" s="221">
        <f>_xlfn.XLOOKUP(FutureTrunkParks6[[#This Row],[Costing Code]],LGIP1b_Parks_UnitRates_Summary[Costing Code],LGIP1b_Parks_UnitRates_Summary[Scaled component],,0)</f>
        <v>295709.98100599996</v>
      </c>
      <c r="P191" s="221">
        <f>FutureTrunkParks6[[#This Row],[Unit Rate (Scale)]]*FutureTrunkParks6[[#This Row],[Scaling factor (*)]]</f>
        <v>221782.48575449997</v>
      </c>
      <c r="Q191" s="221">
        <f>_xlfn.XLOOKUP(FutureTrunkParks6[[#This Row],[Costing Code]],LGIP1b_Parks_UnitRates_Summary[Costing Code],LGIP1b_Parks_UnitRates_Summary[Not scaled component],,0)</f>
        <v>417974.52457963559</v>
      </c>
      <c r="R191" s="223">
        <f>_xlfn.XLOOKUP(FutureTrunkParks6[[#This Row],[Costing Code]],LGIP1b_Parks_UnitRates_Summary[Costing Code],LGIP1b_Parks_UnitRates_Summary[Preliminary Scale],,0)</f>
        <v>0.23125000000000001</v>
      </c>
      <c r="S191" s="221">
        <f>((FutureTrunkParks6[[#This Row],[Costs with Scaling Factor Applied]]+FutureTrunkParks6[[#This Row],[Unit Rate (No Scale)]])*FutureTrunkParks6[[#This Row],[Preliminary Scale %]])</f>
        <v>147943.80863976883</v>
      </c>
      <c r="T191" s="221">
        <f>_xlfn.XLOOKUP(FutureTrunkParks6[[#This Row],[Costing Code]],LGIP1b_Parks_UnitRates_Summary[Costing Code],LGIP1b_Parks_UnitRates_Summary[Preliminary No Scale],,0)</f>
        <v>3750</v>
      </c>
      <c r="U19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791451</v>
      </c>
      <c r="V191" s="211">
        <v>2021</v>
      </c>
      <c r="W191" s="211">
        <v>1</v>
      </c>
      <c r="X191" s="221">
        <f>ROUND(FutureTrunkParks6[[#This Row],[Direct Construction Cost]]*23%,0)</f>
        <v>182034</v>
      </c>
      <c r="Y191" s="294">
        <f t="shared" si="26"/>
        <v>0.15</v>
      </c>
      <c r="Z191" s="194">
        <f>ROUND((FutureTrunkParks6[[#This Row],[Direct Construction Cost]]+FutureTrunkParks6[[#This Row],[Project Owners Cost (23% Direct Construction Cost)($)]])*FutureTrunkParks6[[#This Row],[Multiplier]]*FutureTrunkParks6[[#This Row],[Construction Contingency Rate %]],0)</f>
        <v>146023</v>
      </c>
      <c r="AA191" s="195">
        <f>ROUND(FutureTrunkParks6[[#This Row],[Direct Construction Cost]]+FutureTrunkParks6[[#This Row],[Project Owners Cost (23% Direct Construction Cost)($)]]+FutureTrunkParks6[[#This Row],[Construction Contingency Cost ($)]],0)</f>
        <v>1119508</v>
      </c>
      <c r="AB191" s="219">
        <v>2029</v>
      </c>
      <c r="AC191" s="196">
        <f t="shared" si="27"/>
        <v>2.0111853187589457E-2</v>
      </c>
      <c r="AD191" s="196">
        <f t="shared" si="28"/>
        <v>1.8204777291069174E-2</v>
      </c>
      <c r="AE191" s="274">
        <f>VLOOKUP(FutureTrunkParks6[[#This Row],[Service Catchment]],'Catchment Demand - Parks'!$C$8:$M$11,11)</f>
        <v>0.23553359173481525</v>
      </c>
      <c r="AF19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1.1582750608917764E-2</v>
      </c>
      <c r="AG191" s="274">
        <f>IF(AND(FutureTrunkParks6[[#This Row],[Spare Capacity (%)]]&gt;30%,FutureTrunkParks6[[#This Row],[Share of the total Cost with the same year of provision %]]&gt;20%),1-FutureTrunkParks6[[#This Row],[Spare Capacity (%)]],1)</f>
        <v>1</v>
      </c>
      <c r="AH191" s="274">
        <f>IF(FutureTrunkParks6[[#This Row],[Terminal Value Analysis]]&lt;0,0,FutureTrunkParks6[[#This Row],[Terminal Value Analysis]])</f>
        <v>1</v>
      </c>
      <c r="AI191" s="198">
        <f t="shared" si="29"/>
        <v>2919508</v>
      </c>
      <c r="AJ191" s="200">
        <f t="shared" si="30"/>
        <v>3404164</v>
      </c>
      <c r="AK191" s="202">
        <f t="shared" si="31"/>
        <v>2150378</v>
      </c>
      <c r="AL191" s="276">
        <f>ROUND(FutureTrunkParks6[[#This Row],[Net Present Value of Establishment Cost]]*FutureTrunkParks6[[#This Row],[Terminal Value Adjustment (%)]],0)</f>
        <v>2150378</v>
      </c>
      <c r="AM191" s="271" t="str" cm="1">
        <f t="array" ref="AM191">_xlfn.IFS(FutureTrunkParks6[[#This Row],[Hierarchy/Name]]&lt;&gt;"Local","y",AM$12=FutureTrunkParks6[[#This Row],[Service Catchment]], "y", FutureTrunkParks6[[#This Row],[Hierarchy/Name]]="Local", "")</f>
        <v>y</v>
      </c>
      <c r="AN191" s="271" t="str" cm="1">
        <f t="array" ref="AN191">_xlfn.IFS(FutureTrunkParks6[[#This Row],[Hierarchy/Name]]&lt;&gt;"Local","y",AN$12=FutureTrunkParks6[[#This Row],[Service Catchment]], "y", FutureTrunkParks6[[#This Row],[Hierarchy/Name]]="Local", "")</f>
        <v/>
      </c>
      <c r="AO191" s="271" t="str" cm="1">
        <f t="array" ref="AO191">_xlfn.IFS(FutureTrunkParks6[[#This Row],[Hierarchy/Name]]&lt;&gt;"Local","y",AO$12=FutureTrunkParks6[[#This Row],[Service Catchment]], "y", FutureTrunkParks6[[#This Row],[Hierarchy/Name]]="Local", "")</f>
        <v/>
      </c>
      <c r="AP191" s="271" t="str" cm="1">
        <f t="array" ref="AP191">_xlfn.IFS(FutureTrunkParks6[[#This Row],[Hierarchy/Name]]&lt;&gt;"Local","y",AP$12=FutureTrunkParks6[[#This Row],[Service Catchment]], "y", FutureTrunkParks6[[#This Row],[Hierarchy/Name]]="Local", "")</f>
        <v/>
      </c>
      <c r="AQ191" s="64"/>
      <c r="AR191" s="93">
        <f>IF(FutureTrunkParks6[[#This Row],[Hierarchy/Name]]&lt;&gt;"Local",0.25,IF(AM191="y",1,""))</f>
        <v>1</v>
      </c>
      <c r="AS191" s="93" t="str">
        <f>IF(FutureTrunkParks6[[#This Row],[Hierarchy/Name]]&lt;&gt;"Local",0.25,IF(AN191="y",1,""))</f>
        <v/>
      </c>
      <c r="AT191" s="93" t="str">
        <f>IF(FutureTrunkParks6[[#This Row],[Hierarchy/Name]]&lt;&gt;"Local",0.25,IF(AO191="y",1,""))</f>
        <v/>
      </c>
      <c r="AU191" s="93" t="str">
        <f>IF(FutureTrunkParks6[[#This Row],[Hierarchy/Name]]&lt;&gt;"Local",0.25,IF(AP191="y",1,""))</f>
        <v/>
      </c>
      <c r="AV191" s="95">
        <f t="shared" si="32"/>
        <v>1</v>
      </c>
      <c r="AW191" s="64"/>
      <c r="AX191" s="268">
        <f t="shared" si="33"/>
        <v>2150378</v>
      </c>
      <c r="AY191" s="264" t="str">
        <f t="shared" si="34"/>
        <v/>
      </c>
      <c r="AZ191" s="264" t="str">
        <f t="shared" si="35"/>
        <v/>
      </c>
      <c r="BA191" s="269" t="str">
        <f t="shared" si="36"/>
        <v/>
      </c>
      <c r="BB191" s="253">
        <f t="shared" si="37"/>
        <v>2150378</v>
      </c>
    </row>
    <row r="192" spans="1:54">
      <c r="A192" s="50"/>
      <c r="B192" s="210" t="s">
        <v>5153</v>
      </c>
      <c r="C192" s="211" t="s">
        <v>5155</v>
      </c>
      <c r="D192" s="211" t="s">
        <v>111</v>
      </c>
      <c r="E192" s="211" t="s">
        <v>107</v>
      </c>
      <c r="F192" s="211" t="s">
        <v>4853</v>
      </c>
      <c r="G192" s="186" t="str" cm="1">
        <f t="array" ref="G192">_xlfn.IFS(MID(C192,5,1)="U",MID(C192,5,2),LEN(C192)&gt;10,MID(C192,5,3)&amp;"-"&amp;LEFT(D192,1),LEN(C192)&lt;=10,MID(C192,5,2)&amp;"-"&amp;LEFT(D192,1))</f>
        <v>A1-L</v>
      </c>
      <c r="H192" s="187">
        <f>IFERROR(INDEX(LGIP1b_Park_UnitRates[],MATCH(G192,LGIP1b_Park_UnitRates[LGIP Code],0),3),"")</f>
        <v>8000</v>
      </c>
      <c r="I192" s="295">
        <f>IFERROR(MIN(J192/H192,INDEX(LGIP1b_Park_UnitRates[],MATCH(FutureTrunkParks6[[#This Row],[LGIP Code (*)]], LGIP1b_Park_UnitRates[LGIP Code], 0),4)),1)</f>
        <v>1</v>
      </c>
      <c r="J192" s="215">
        <v>8000</v>
      </c>
      <c r="K192" s="85">
        <f t="shared" si="38"/>
        <v>242</v>
      </c>
      <c r="L192" s="216">
        <v>1936000</v>
      </c>
      <c r="M192" s="221" t="str">
        <f>_xlfn.XLOOKUP(FutureTrunkParks6[[#This Row],[LGIP Code (*)]],LGIP1b_Parks_UnitRates_Summary[LGIP Code],LGIP1b_Parks_UnitRates_Summary[Stages],,0)</f>
        <v>A&amp;B</v>
      </c>
      <c r="N192" s="221" t="str">
        <f>_xlfn.XLOOKUP(FutureTrunkParks6[[#This Row],[LGIP Code (*)]],LGIP1b_Parks_UnitRates_Summary[LGIP Code],LGIP1b_Parks_UnitRates_Summary[Costing Code],,0)</f>
        <v>A1-L-A&amp;B</v>
      </c>
      <c r="O192" s="221">
        <f>_xlfn.XLOOKUP(FutureTrunkParks6[[#This Row],[Costing Code]],LGIP1b_Parks_UnitRates_Summary[Costing Code],LGIP1b_Parks_UnitRates_Summary[Scaled component],,0)</f>
        <v>295709.98100599996</v>
      </c>
      <c r="P192" s="221">
        <f>FutureTrunkParks6[[#This Row],[Unit Rate (Scale)]]*FutureTrunkParks6[[#This Row],[Scaling factor (*)]]</f>
        <v>295709.98100599996</v>
      </c>
      <c r="Q192" s="221">
        <f>_xlfn.XLOOKUP(FutureTrunkParks6[[#This Row],[Costing Code]],LGIP1b_Parks_UnitRates_Summary[Costing Code],LGIP1b_Parks_UnitRates_Summary[Not scaled component],,0)</f>
        <v>417974.52457963559</v>
      </c>
      <c r="R192" s="223">
        <f>_xlfn.XLOOKUP(FutureTrunkParks6[[#This Row],[Costing Code]],LGIP1b_Parks_UnitRates_Summary[Costing Code],LGIP1b_Parks_UnitRates_Summary[Preliminary Scale],,0)</f>
        <v>0.23125000000000001</v>
      </c>
      <c r="S192" s="221">
        <f>((FutureTrunkParks6[[#This Row],[Costs with Scaling Factor Applied]]+FutureTrunkParks6[[#This Row],[Unit Rate (No Scale)]])*FutureTrunkParks6[[#This Row],[Preliminary Scale %]])</f>
        <v>165039.54191667822</v>
      </c>
      <c r="T192" s="221">
        <f>_xlfn.XLOOKUP(FutureTrunkParks6[[#This Row],[Costing Code]],LGIP1b_Parks_UnitRates_Summary[Costing Code],LGIP1b_Parks_UnitRates_Summary[Preliminary No Scale],,0)</f>
        <v>3750</v>
      </c>
      <c r="U19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882474</v>
      </c>
      <c r="V192" s="211">
        <v>2021</v>
      </c>
      <c r="W192" s="211">
        <v>1</v>
      </c>
      <c r="X192" s="221">
        <f>ROUND(FutureTrunkParks6[[#This Row],[Direct Construction Cost]]*23%,0)</f>
        <v>202969</v>
      </c>
      <c r="Y192" s="294">
        <f t="shared" si="26"/>
        <v>0.15</v>
      </c>
      <c r="Z192" s="194">
        <f>ROUND((FutureTrunkParks6[[#This Row],[Direct Construction Cost]]+FutureTrunkParks6[[#This Row],[Project Owners Cost (23% Direct Construction Cost)($)]])*FutureTrunkParks6[[#This Row],[Multiplier]]*FutureTrunkParks6[[#This Row],[Construction Contingency Rate %]],0)</f>
        <v>162816</v>
      </c>
      <c r="AA192" s="195">
        <f>ROUND(FutureTrunkParks6[[#This Row],[Direct Construction Cost]]+FutureTrunkParks6[[#This Row],[Project Owners Cost (23% Direct Construction Cost)($)]]+FutureTrunkParks6[[#This Row],[Construction Contingency Cost ($)]],0)</f>
        <v>1248259</v>
      </c>
      <c r="AB192" s="219">
        <v>2029</v>
      </c>
      <c r="AC192" s="196">
        <f t="shared" si="27"/>
        <v>2.0111853187589457E-2</v>
      </c>
      <c r="AD192" s="196">
        <f t="shared" si="28"/>
        <v>1.8204777291069174E-2</v>
      </c>
      <c r="AE192" s="274">
        <f>VLOOKUP(FutureTrunkParks6[[#This Row],[Service Catchment]],'Catchment Demand - Parks'!$C$8:$M$11,11)</f>
        <v>0.23553359173481525</v>
      </c>
      <c r="AF19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1.2914845353795668E-2</v>
      </c>
      <c r="AG192" s="274">
        <f>IF(AND(FutureTrunkParks6[[#This Row],[Spare Capacity (%)]]&gt;30%,FutureTrunkParks6[[#This Row],[Share of the total Cost with the same year of provision %]]&gt;20%),1-FutureTrunkParks6[[#This Row],[Spare Capacity (%)]],1)</f>
        <v>1</v>
      </c>
      <c r="AH192" s="274">
        <f>IF(FutureTrunkParks6[[#This Row],[Terminal Value Analysis]]&lt;0,0,FutureTrunkParks6[[#This Row],[Terminal Value Analysis]])</f>
        <v>1</v>
      </c>
      <c r="AI192" s="198">
        <f t="shared" si="29"/>
        <v>3184259</v>
      </c>
      <c r="AJ192" s="200">
        <f t="shared" si="30"/>
        <v>3712391</v>
      </c>
      <c r="AK192" s="202">
        <f t="shared" si="31"/>
        <v>2345082</v>
      </c>
      <c r="AL192" s="276">
        <f>ROUND(FutureTrunkParks6[[#This Row],[Net Present Value of Establishment Cost]]*FutureTrunkParks6[[#This Row],[Terminal Value Adjustment (%)]],0)</f>
        <v>2345082</v>
      </c>
      <c r="AM192" s="271" t="str" cm="1">
        <f t="array" ref="AM192">_xlfn.IFS(FutureTrunkParks6[[#This Row],[Hierarchy/Name]]&lt;&gt;"Local","y",AM$12=FutureTrunkParks6[[#This Row],[Service Catchment]], "y", FutureTrunkParks6[[#This Row],[Hierarchy/Name]]="Local", "")</f>
        <v>y</v>
      </c>
      <c r="AN192" s="271" t="str" cm="1">
        <f t="array" ref="AN192">_xlfn.IFS(FutureTrunkParks6[[#This Row],[Hierarchy/Name]]&lt;&gt;"Local","y",AN$12=FutureTrunkParks6[[#This Row],[Service Catchment]], "y", FutureTrunkParks6[[#This Row],[Hierarchy/Name]]="Local", "")</f>
        <v/>
      </c>
      <c r="AO192" s="271" t="str" cm="1">
        <f t="array" ref="AO192">_xlfn.IFS(FutureTrunkParks6[[#This Row],[Hierarchy/Name]]&lt;&gt;"Local","y",AO$12=FutureTrunkParks6[[#This Row],[Service Catchment]], "y", FutureTrunkParks6[[#This Row],[Hierarchy/Name]]="Local", "")</f>
        <v/>
      </c>
      <c r="AP192" s="271" t="str" cm="1">
        <f t="array" ref="AP192">_xlfn.IFS(FutureTrunkParks6[[#This Row],[Hierarchy/Name]]&lt;&gt;"Local","y",AP$12=FutureTrunkParks6[[#This Row],[Service Catchment]], "y", FutureTrunkParks6[[#This Row],[Hierarchy/Name]]="Local", "")</f>
        <v/>
      </c>
      <c r="AQ192" s="64"/>
      <c r="AR192" s="93">
        <f>IF(FutureTrunkParks6[[#This Row],[Hierarchy/Name]]&lt;&gt;"Local",0.25,IF(AM192="y",1,""))</f>
        <v>1</v>
      </c>
      <c r="AS192" s="93" t="str">
        <f>IF(FutureTrunkParks6[[#This Row],[Hierarchy/Name]]&lt;&gt;"Local",0.25,IF(AN192="y",1,""))</f>
        <v/>
      </c>
      <c r="AT192" s="93" t="str">
        <f>IF(FutureTrunkParks6[[#This Row],[Hierarchy/Name]]&lt;&gt;"Local",0.25,IF(AO192="y",1,""))</f>
        <v/>
      </c>
      <c r="AU192" s="93" t="str">
        <f>IF(FutureTrunkParks6[[#This Row],[Hierarchy/Name]]&lt;&gt;"Local",0.25,IF(AP192="y",1,""))</f>
        <v/>
      </c>
      <c r="AV192" s="95">
        <f t="shared" si="32"/>
        <v>1</v>
      </c>
      <c r="AW192" s="64"/>
      <c r="AX192" s="268">
        <f t="shared" si="33"/>
        <v>2345082</v>
      </c>
      <c r="AY192" s="264" t="str">
        <f t="shared" si="34"/>
        <v/>
      </c>
      <c r="AZ192" s="264" t="str">
        <f t="shared" si="35"/>
        <v/>
      </c>
      <c r="BA192" s="269" t="str">
        <f t="shared" si="36"/>
        <v/>
      </c>
      <c r="BB192" s="253">
        <f t="shared" si="37"/>
        <v>2345082</v>
      </c>
    </row>
    <row r="193" spans="1:54">
      <c r="A193" s="50"/>
      <c r="B193" s="210" t="s">
        <v>5138</v>
      </c>
      <c r="C193" s="211" t="s">
        <v>5156</v>
      </c>
      <c r="D193" s="211" t="s">
        <v>111</v>
      </c>
      <c r="E193" s="211" t="s">
        <v>107</v>
      </c>
      <c r="F193" s="211" t="s">
        <v>4853</v>
      </c>
      <c r="G193" s="186" t="str" cm="1">
        <f t="array" ref="G193">_xlfn.IFS(MID(C193,5,1)="U",MID(C193,5,2),LEN(C193)&gt;10,MID(C193,5,3)&amp;"-"&amp;LEFT(D193,1),LEN(C193)&lt;=10,MID(C193,5,2)&amp;"-"&amp;LEFT(D193,1))</f>
        <v>A1-L</v>
      </c>
      <c r="H193" s="187">
        <f>IFERROR(INDEX(LGIP1b_Park_UnitRates[],MATCH(G193,LGIP1b_Park_UnitRates[LGIP Code],0),3),"")</f>
        <v>8000</v>
      </c>
      <c r="I193" s="295">
        <f>IFERROR(MIN(J193/H193,INDEX(LGIP1b_Park_UnitRates[],MATCH(FutureTrunkParks6[[#This Row],[LGIP Code (*)]], LGIP1b_Park_UnitRates[LGIP Code], 0),4)),1)</f>
        <v>0.73750000000000004</v>
      </c>
      <c r="J193" s="215">
        <v>5900</v>
      </c>
      <c r="K193" s="85">
        <f t="shared" si="38"/>
        <v>242</v>
      </c>
      <c r="L193" s="216">
        <v>1427800</v>
      </c>
      <c r="M193" s="221" t="str">
        <f>_xlfn.XLOOKUP(FutureTrunkParks6[[#This Row],[LGIP Code (*)]],LGIP1b_Parks_UnitRates_Summary[LGIP Code],LGIP1b_Parks_UnitRates_Summary[Stages],,0)</f>
        <v>A&amp;B</v>
      </c>
      <c r="N193" s="221" t="str">
        <f>_xlfn.XLOOKUP(FutureTrunkParks6[[#This Row],[LGIP Code (*)]],LGIP1b_Parks_UnitRates_Summary[LGIP Code],LGIP1b_Parks_UnitRates_Summary[Costing Code],,0)</f>
        <v>A1-L-A&amp;B</v>
      </c>
      <c r="O193" s="221">
        <f>_xlfn.XLOOKUP(FutureTrunkParks6[[#This Row],[Costing Code]],LGIP1b_Parks_UnitRates_Summary[Costing Code],LGIP1b_Parks_UnitRates_Summary[Scaled component],,0)</f>
        <v>295709.98100599996</v>
      </c>
      <c r="P193" s="221">
        <f>FutureTrunkParks6[[#This Row],[Unit Rate (Scale)]]*FutureTrunkParks6[[#This Row],[Scaling factor (*)]]</f>
        <v>218086.11099192497</v>
      </c>
      <c r="Q193" s="221">
        <f>_xlfn.XLOOKUP(FutureTrunkParks6[[#This Row],[Costing Code]],LGIP1b_Parks_UnitRates_Summary[Costing Code],LGIP1b_Parks_UnitRates_Summary[Not scaled component],,0)</f>
        <v>417974.52457963559</v>
      </c>
      <c r="R193" s="223">
        <f>_xlfn.XLOOKUP(FutureTrunkParks6[[#This Row],[Costing Code]],LGIP1b_Parks_UnitRates_Summary[Costing Code],LGIP1b_Parks_UnitRates_Summary[Preliminary Scale],,0)</f>
        <v>0.23125000000000001</v>
      </c>
      <c r="S193" s="221">
        <f>((FutureTrunkParks6[[#This Row],[Costs with Scaling Factor Applied]]+FutureTrunkParks6[[#This Row],[Unit Rate (No Scale)]])*FutureTrunkParks6[[#This Row],[Preliminary Scale %]])</f>
        <v>147089.02197592339</v>
      </c>
      <c r="T193" s="221">
        <f>_xlfn.XLOOKUP(FutureTrunkParks6[[#This Row],[Costing Code]],LGIP1b_Parks_UnitRates_Summary[Costing Code],LGIP1b_Parks_UnitRates_Summary[Preliminary No Scale],,0)</f>
        <v>3750</v>
      </c>
      <c r="U19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786900</v>
      </c>
      <c r="V193" s="211">
        <v>2021</v>
      </c>
      <c r="W193" s="211">
        <v>1</v>
      </c>
      <c r="X193" s="221">
        <f>ROUND(FutureTrunkParks6[[#This Row],[Direct Construction Cost]]*23%,0)</f>
        <v>180987</v>
      </c>
      <c r="Y193" s="294">
        <f t="shared" si="26"/>
        <v>0.15</v>
      </c>
      <c r="Z193" s="194">
        <f>ROUND((FutureTrunkParks6[[#This Row],[Direct Construction Cost]]+FutureTrunkParks6[[#This Row],[Project Owners Cost (23% Direct Construction Cost)($)]])*FutureTrunkParks6[[#This Row],[Multiplier]]*FutureTrunkParks6[[#This Row],[Construction Contingency Rate %]],0)</f>
        <v>145183</v>
      </c>
      <c r="AA193" s="195">
        <f>ROUND(FutureTrunkParks6[[#This Row],[Direct Construction Cost]]+FutureTrunkParks6[[#This Row],[Project Owners Cost (23% Direct Construction Cost)($)]]+FutureTrunkParks6[[#This Row],[Construction Contingency Cost ($)]],0)</f>
        <v>1113070</v>
      </c>
      <c r="AB193" s="219">
        <v>2029</v>
      </c>
      <c r="AC193" s="196">
        <f t="shared" si="27"/>
        <v>2.0111853187589457E-2</v>
      </c>
      <c r="AD193" s="196">
        <f t="shared" si="28"/>
        <v>1.8204777291069174E-2</v>
      </c>
      <c r="AE193" s="274">
        <f>VLOOKUP(FutureTrunkParks6[[#This Row],[Service Catchment]],'Catchment Demand - Parks'!$C$8:$M$11,11)</f>
        <v>0.23553359173481525</v>
      </c>
      <c r="AF19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1.1516141215844903E-2</v>
      </c>
      <c r="AG193" s="274">
        <f>IF(AND(FutureTrunkParks6[[#This Row],[Spare Capacity (%)]]&gt;30%,FutureTrunkParks6[[#This Row],[Share of the total Cost with the same year of provision %]]&gt;20%),1-FutureTrunkParks6[[#This Row],[Spare Capacity (%)]],1)</f>
        <v>1</v>
      </c>
      <c r="AH193" s="274">
        <f>IF(FutureTrunkParks6[[#This Row],[Terminal Value Analysis]]&lt;0,0,FutureTrunkParks6[[#This Row],[Terminal Value Analysis]])</f>
        <v>1</v>
      </c>
      <c r="AI193" s="198">
        <f t="shared" si="29"/>
        <v>2540870</v>
      </c>
      <c r="AJ193" s="200">
        <f t="shared" si="30"/>
        <v>2960253</v>
      </c>
      <c r="AK193" s="202">
        <f t="shared" si="31"/>
        <v>1869963</v>
      </c>
      <c r="AL193" s="276">
        <f>ROUND(FutureTrunkParks6[[#This Row],[Net Present Value of Establishment Cost]]*FutureTrunkParks6[[#This Row],[Terminal Value Adjustment (%)]],0)</f>
        <v>1869963</v>
      </c>
      <c r="AM193" s="271" t="str" cm="1">
        <f t="array" ref="AM193">_xlfn.IFS(FutureTrunkParks6[[#This Row],[Hierarchy/Name]]&lt;&gt;"Local","y",AM$12=FutureTrunkParks6[[#This Row],[Service Catchment]], "y", FutureTrunkParks6[[#This Row],[Hierarchy/Name]]="Local", "")</f>
        <v>y</v>
      </c>
      <c r="AN193" s="271" t="str" cm="1">
        <f t="array" ref="AN193">_xlfn.IFS(FutureTrunkParks6[[#This Row],[Hierarchy/Name]]&lt;&gt;"Local","y",AN$12=FutureTrunkParks6[[#This Row],[Service Catchment]], "y", FutureTrunkParks6[[#This Row],[Hierarchy/Name]]="Local", "")</f>
        <v/>
      </c>
      <c r="AO193" s="271" t="str" cm="1">
        <f t="array" ref="AO193">_xlfn.IFS(FutureTrunkParks6[[#This Row],[Hierarchy/Name]]&lt;&gt;"Local","y",AO$12=FutureTrunkParks6[[#This Row],[Service Catchment]], "y", FutureTrunkParks6[[#This Row],[Hierarchy/Name]]="Local", "")</f>
        <v/>
      </c>
      <c r="AP193" s="271" t="str" cm="1">
        <f t="array" ref="AP193">_xlfn.IFS(FutureTrunkParks6[[#This Row],[Hierarchy/Name]]&lt;&gt;"Local","y",AP$12=FutureTrunkParks6[[#This Row],[Service Catchment]], "y", FutureTrunkParks6[[#This Row],[Hierarchy/Name]]="Local", "")</f>
        <v/>
      </c>
      <c r="AQ193" s="64"/>
      <c r="AR193" s="93">
        <f>IF(FutureTrunkParks6[[#This Row],[Hierarchy/Name]]&lt;&gt;"Local",0.25,IF(AM193="y",1,""))</f>
        <v>1</v>
      </c>
      <c r="AS193" s="93" t="str">
        <f>IF(FutureTrunkParks6[[#This Row],[Hierarchy/Name]]&lt;&gt;"Local",0.25,IF(AN193="y",1,""))</f>
        <v/>
      </c>
      <c r="AT193" s="93" t="str">
        <f>IF(FutureTrunkParks6[[#This Row],[Hierarchy/Name]]&lt;&gt;"Local",0.25,IF(AO193="y",1,""))</f>
        <v/>
      </c>
      <c r="AU193" s="93" t="str">
        <f>IF(FutureTrunkParks6[[#This Row],[Hierarchy/Name]]&lt;&gt;"Local",0.25,IF(AP193="y",1,""))</f>
        <v/>
      </c>
      <c r="AV193" s="95">
        <f t="shared" si="32"/>
        <v>1</v>
      </c>
      <c r="AW193" s="64"/>
      <c r="AX193" s="268">
        <f t="shared" si="33"/>
        <v>1869963</v>
      </c>
      <c r="AY193" s="264" t="str">
        <f t="shared" si="34"/>
        <v/>
      </c>
      <c r="AZ193" s="264" t="str">
        <f t="shared" si="35"/>
        <v/>
      </c>
      <c r="BA193" s="269" t="str">
        <f t="shared" si="36"/>
        <v/>
      </c>
      <c r="BB193" s="253">
        <f t="shared" si="37"/>
        <v>1869963</v>
      </c>
    </row>
    <row r="194" spans="1:54">
      <c r="A194" s="50"/>
      <c r="B194" s="210" t="s">
        <v>5138</v>
      </c>
      <c r="C194" s="211" t="s">
        <v>5157</v>
      </c>
      <c r="D194" s="211" t="s">
        <v>106</v>
      </c>
      <c r="E194" s="211" t="s">
        <v>107</v>
      </c>
      <c r="F194" s="211" t="s">
        <v>4900</v>
      </c>
      <c r="G194" s="186" t="str" cm="1">
        <f t="array" ref="G194">_xlfn.IFS(MID(C194,5,1)="U",MID(C194,5,2),LEN(C194)&gt;10,MID(C194,5,3)&amp;"-"&amp;LEFT(D194,1),LEN(C194)&lt;=10,MID(C194,5,2)&amp;"-"&amp;LEFT(D194,1))</f>
        <v>A2-D</v>
      </c>
      <c r="H194" s="187">
        <f>IFERROR(INDEX(LGIP1b_Park_UnitRates[],MATCH(G194,LGIP1b_Park_UnitRates[LGIP Code],0),3),"")</f>
        <v>30000</v>
      </c>
      <c r="I194" s="295">
        <f>IFERROR(MIN(J194/H194,INDEX(LGIP1b_Park_UnitRates[],MATCH(FutureTrunkParks6[[#This Row],[LGIP Code (*)]], LGIP1b_Park_UnitRates[LGIP Code], 0),4)),1)</f>
        <v>0.56666666666666665</v>
      </c>
      <c r="J194" s="215">
        <v>17000</v>
      </c>
      <c r="K194" s="85">
        <f t="shared" si="38"/>
        <v>300</v>
      </c>
      <c r="L194" s="216">
        <v>5100000</v>
      </c>
      <c r="M194" s="221" t="str">
        <f>_xlfn.XLOOKUP(FutureTrunkParks6[[#This Row],[LGIP Code (*)]],LGIP1b_Parks_UnitRates_Summary[LGIP Code],LGIP1b_Parks_UnitRates_Summary[Stages],,0)</f>
        <v>A&amp;B</v>
      </c>
      <c r="N194" s="221" t="str">
        <f>_xlfn.XLOOKUP(FutureTrunkParks6[[#This Row],[LGIP Code (*)]],LGIP1b_Parks_UnitRates_Summary[LGIP Code],LGIP1b_Parks_UnitRates_Summary[Costing Code],,0)</f>
        <v>A2-D-A&amp;B</v>
      </c>
      <c r="O194" s="221">
        <f>_xlfn.XLOOKUP(FutureTrunkParks6[[#This Row],[Costing Code]],LGIP1b_Parks_UnitRates_Summary[Costing Code],LGIP1b_Parks_UnitRates_Summary[Scaled component],,0)</f>
        <v>1640677.0630379796</v>
      </c>
      <c r="P194" s="221">
        <f>FutureTrunkParks6[[#This Row],[Unit Rate (Scale)]]*FutureTrunkParks6[[#This Row],[Scaling factor (*)]]</f>
        <v>929717.0023881885</v>
      </c>
      <c r="Q194" s="221">
        <f>_xlfn.XLOOKUP(FutureTrunkParks6[[#This Row],[Costing Code]],LGIP1b_Parks_UnitRates_Summary[Costing Code],LGIP1b_Parks_UnitRates_Summary[Not scaled component],,0)</f>
        <v>5581164.1358097773</v>
      </c>
      <c r="R194" s="223">
        <f>_xlfn.XLOOKUP(FutureTrunkParks6[[#This Row],[Costing Code]],LGIP1b_Parks_UnitRates_Summary[Costing Code],LGIP1b_Parks_UnitRates_Summary[Preliminary Scale],,0)</f>
        <v>0.23125000000000001</v>
      </c>
      <c r="S194" s="221">
        <f>((FutureTrunkParks6[[#This Row],[Costs with Scaling Factor Applied]]+FutureTrunkParks6[[#This Row],[Unit Rate (No Scale)]])*FutureTrunkParks6[[#This Row],[Preliminary Scale %]])</f>
        <v>1505641.2632082796</v>
      </c>
      <c r="T194" s="221">
        <f>_xlfn.XLOOKUP(FutureTrunkParks6[[#This Row],[Costing Code]],LGIP1b_Parks_UnitRates_Summary[Costing Code],LGIP1b_Parks_UnitRates_Summary[Preliminary No Scale],,0)</f>
        <v>7500</v>
      </c>
      <c r="U19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8024022</v>
      </c>
      <c r="V194" s="211">
        <v>2021</v>
      </c>
      <c r="W194" s="211">
        <v>1</v>
      </c>
      <c r="X194" s="221">
        <f>ROUND(FutureTrunkParks6[[#This Row],[Direct Construction Cost]]*23%,0)</f>
        <v>1845525</v>
      </c>
      <c r="Y194" s="294">
        <f t="shared" si="26"/>
        <v>7.4999999999999997E-2</v>
      </c>
      <c r="Z194" s="194">
        <f>ROUND((FutureTrunkParks6[[#This Row],[Direct Construction Cost]]+FutureTrunkParks6[[#This Row],[Project Owners Cost (23% Direct Construction Cost)($)]])*FutureTrunkParks6[[#This Row],[Multiplier]]*FutureTrunkParks6[[#This Row],[Construction Contingency Rate %]],0)</f>
        <v>740216</v>
      </c>
      <c r="AA194" s="195">
        <f>ROUND(FutureTrunkParks6[[#This Row],[Direct Construction Cost]]+FutureTrunkParks6[[#This Row],[Project Owners Cost (23% Direct Construction Cost)($)]]+FutureTrunkParks6[[#This Row],[Construction Contingency Cost ($)]],0)</f>
        <v>10609763</v>
      </c>
      <c r="AB194" s="219">
        <v>2024</v>
      </c>
      <c r="AC194" s="196">
        <f t="shared" si="27"/>
        <v>2.0111853187589457E-2</v>
      </c>
      <c r="AD194" s="196">
        <f t="shared" si="28"/>
        <v>1.8204777291069174E-2</v>
      </c>
      <c r="AE194" s="274">
        <f>VLOOKUP(FutureTrunkParks6[[#This Row],[Service Catchment]],'Catchment Demand - Parks'!$C$8:$M$11,11)</f>
        <v>0.23553359173481525</v>
      </c>
      <c r="AF19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94" s="274">
        <f>IF(AND(FutureTrunkParks6[[#This Row],[Spare Capacity (%)]]&gt;30%,FutureTrunkParks6[[#This Row],[Share of the total Cost with the same year of provision %]]&gt;20%),1-FutureTrunkParks6[[#This Row],[Spare Capacity (%)]],1)</f>
        <v>1</v>
      </c>
      <c r="AH194" s="274">
        <f>IF(FutureTrunkParks6[[#This Row],[Terminal Value Analysis]]&lt;0,0,FutureTrunkParks6[[#This Row],[Terminal Value Analysis]])</f>
        <v>1</v>
      </c>
      <c r="AI194" s="198">
        <f t="shared" si="29"/>
        <v>15709763</v>
      </c>
      <c r="AJ194" s="200">
        <f t="shared" si="30"/>
        <v>16613762</v>
      </c>
      <c r="AK194" s="202">
        <f t="shared" si="31"/>
        <v>13984826</v>
      </c>
      <c r="AL194" s="276">
        <f>ROUND(FutureTrunkParks6[[#This Row],[Net Present Value of Establishment Cost]]*FutureTrunkParks6[[#This Row],[Terminal Value Adjustment (%)]],0)</f>
        <v>13984826</v>
      </c>
      <c r="AM194" s="271" t="str" cm="1">
        <f t="array" ref="AM194">_xlfn.IFS(FutureTrunkParks6[[#This Row],[Hierarchy/Name]]&lt;&gt;"Local","y",AM$12=FutureTrunkParks6[[#This Row],[Service Catchment]], "y", FutureTrunkParks6[[#This Row],[Hierarchy/Name]]="Local", "")</f>
        <v>y</v>
      </c>
      <c r="AN194" s="271" t="str" cm="1">
        <f t="array" ref="AN194">_xlfn.IFS(FutureTrunkParks6[[#This Row],[Hierarchy/Name]]&lt;&gt;"Local","y",AN$12=FutureTrunkParks6[[#This Row],[Service Catchment]], "y", FutureTrunkParks6[[#This Row],[Hierarchy/Name]]="Local", "")</f>
        <v>y</v>
      </c>
      <c r="AO194" s="271" t="str" cm="1">
        <f t="array" ref="AO194">_xlfn.IFS(FutureTrunkParks6[[#This Row],[Hierarchy/Name]]&lt;&gt;"Local","y",AO$12=FutureTrunkParks6[[#This Row],[Service Catchment]], "y", FutureTrunkParks6[[#This Row],[Hierarchy/Name]]="Local", "")</f>
        <v>y</v>
      </c>
      <c r="AP194" s="271" t="str" cm="1">
        <f t="array" ref="AP194">_xlfn.IFS(FutureTrunkParks6[[#This Row],[Hierarchy/Name]]&lt;&gt;"Local","y",AP$12=FutureTrunkParks6[[#This Row],[Service Catchment]], "y", FutureTrunkParks6[[#This Row],[Hierarchy/Name]]="Local", "")</f>
        <v>y</v>
      </c>
      <c r="AQ194" s="64"/>
      <c r="AR194" s="93">
        <f>IF(FutureTrunkParks6[[#This Row],[Hierarchy/Name]]&lt;&gt;"Local",0.25,IF(AM194="y",1,""))</f>
        <v>0.25</v>
      </c>
      <c r="AS194" s="93">
        <f>IF(FutureTrunkParks6[[#This Row],[Hierarchy/Name]]&lt;&gt;"Local",0.25,IF(AN194="y",1,""))</f>
        <v>0.25</v>
      </c>
      <c r="AT194" s="93">
        <f>IF(FutureTrunkParks6[[#This Row],[Hierarchy/Name]]&lt;&gt;"Local",0.25,IF(AO194="y",1,""))</f>
        <v>0.25</v>
      </c>
      <c r="AU194" s="93">
        <f>IF(FutureTrunkParks6[[#This Row],[Hierarchy/Name]]&lt;&gt;"Local",0.25,IF(AP194="y",1,""))</f>
        <v>0.25</v>
      </c>
      <c r="AV194" s="95">
        <f t="shared" si="32"/>
        <v>1</v>
      </c>
      <c r="AW194" s="64"/>
      <c r="AX194" s="268">
        <f t="shared" si="33"/>
        <v>3496206.5</v>
      </c>
      <c r="AY194" s="264">
        <f t="shared" si="34"/>
        <v>3496206.5</v>
      </c>
      <c r="AZ194" s="264">
        <f t="shared" si="35"/>
        <v>3496206.5</v>
      </c>
      <c r="BA194" s="269">
        <f t="shared" si="36"/>
        <v>3496206.5</v>
      </c>
      <c r="BB194" s="253">
        <f t="shared" si="37"/>
        <v>13984826</v>
      </c>
    </row>
    <row r="195" spans="1:54">
      <c r="A195" s="50"/>
      <c r="B195" s="210" t="s">
        <v>5141</v>
      </c>
      <c r="C195" s="211" t="s">
        <v>5158</v>
      </c>
      <c r="D195" s="211" t="s">
        <v>106</v>
      </c>
      <c r="E195" s="211" t="s">
        <v>107</v>
      </c>
      <c r="F195" s="211" t="s">
        <v>4900</v>
      </c>
      <c r="G195" s="186" t="str" cm="1">
        <f t="array" ref="G195">_xlfn.IFS(MID(C195,5,1)="U",MID(C195,5,2),LEN(C195)&gt;10,MID(C195,5,3)&amp;"-"&amp;LEFT(D195,1),LEN(C195)&lt;=10,MID(C195,5,2)&amp;"-"&amp;LEFT(D195,1))</f>
        <v>A2-D</v>
      </c>
      <c r="H195" s="187">
        <f>IFERROR(INDEX(LGIP1b_Park_UnitRates[],MATCH(G195,LGIP1b_Park_UnitRates[LGIP Code],0),3),"")</f>
        <v>30000</v>
      </c>
      <c r="I195" s="295">
        <f>IFERROR(MIN(J195/H195,INDEX(LGIP1b_Park_UnitRates[],MATCH(FutureTrunkParks6[[#This Row],[LGIP Code (*)]], LGIP1b_Park_UnitRates[LGIP Code], 0),4)),1)</f>
        <v>1</v>
      </c>
      <c r="J195" s="215">
        <v>30000</v>
      </c>
      <c r="K195" s="85">
        <f t="shared" si="38"/>
        <v>271</v>
      </c>
      <c r="L195" s="216">
        <v>8130000</v>
      </c>
      <c r="M195" s="221" t="str">
        <f>_xlfn.XLOOKUP(FutureTrunkParks6[[#This Row],[LGIP Code (*)]],LGIP1b_Parks_UnitRates_Summary[LGIP Code],LGIP1b_Parks_UnitRates_Summary[Stages],,0)</f>
        <v>A&amp;B</v>
      </c>
      <c r="N195" s="221" t="str">
        <f>_xlfn.XLOOKUP(FutureTrunkParks6[[#This Row],[LGIP Code (*)]],LGIP1b_Parks_UnitRates_Summary[LGIP Code],LGIP1b_Parks_UnitRates_Summary[Costing Code],,0)</f>
        <v>A2-D-A&amp;B</v>
      </c>
      <c r="O195" s="221">
        <f>_xlfn.XLOOKUP(FutureTrunkParks6[[#This Row],[Costing Code]],LGIP1b_Parks_UnitRates_Summary[Costing Code],LGIP1b_Parks_UnitRates_Summary[Scaled component],,0)</f>
        <v>1640677.0630379796</v>
      </c>
      <c r="P195" s="221">
        <f>FutureTrunkParks6[[#This Row],[Unit Rate (Scale)]]*FutureTrunkParks6[[#This Row],[Scaling factor (*)]]</f>
        <v>1640677.0630379796</v>
      </c>
      <c r="Q195" s="221">
        <f>_xlfn.XLOOKUP(FutureTrunkParks6[[#This Row],[Costing Code]],LGIP1b_Parks_UnitRates_Summary[Costing Code],LGIP1b_Parks_UnitRates_Summary[Not scaled component],,0)</f>
        <v>5581164.1358097773</v>
      </c>
      <c r="R195" s="223">
        <f>_xlfn.XLOOKUP(FutureTrunkParks6[[#This Row],[Costing Code]],LGIP1b_Parks_UnitRates_Summary[Costing Code],LGIP1b_Parks_UnitRates_Summary[Preliminary Scale],,0)</f>
        <v>0.23125000000000001</v>
      </c>
      <c r="S195" s="221">
        <f>((FutureTrunkParks6[[#This Row],[Costs with Scaling Factor Applied]]+FutureTrunkParks6[[#This Row],[Unit Rate (No Scale)]])*FutureTrunkParks6[[#This Row],[Preliminary Scale %]])</f>
        <v>1670050.7772335438</v>
      </c>
      <c r="T195" s="221">
        <f>_xlfn.XLOOKUP(FutureTrunkParks6[[#This Row],[Costing Code]],LGIP1b_Parks_UnitRates_Summary[Costing Code],LGIP1b_Parks_UnitRates_Summary[Preliminary No Scale],,0)</f>
        <v>7500</v>
      </c>
      <c r="U19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8899392</v>
      </c>
      <c r="V195" s="211">
        <v>2021</v>
      </c>
      <c r="W195" s="211">
        <v>1</v>
      </c>
      <c r="X195" s="221">
        <f>ROUND(FutureTrunkParks6[[#This Row],[Direct Construction Cost]]*23%,0)</f>
        <v>2046860</v>
      </c>
      <c r="Y195" s="294">
        <f t="shared" si="26"/>
        <v>0.2</v>
      </c>
      <c r="Z195" s="194">
        <f>ROUND((FutureTrunkParks6[[#This Row],[Direct Construction Cost]]+FutureTrunkParks6[[#This Row],[Project Owners Cost (23% Direct Construction Cost)($)]])*FutureTrunkParks6[[#This Row],[Multiplier]]*FutureTrunkParks6[[#This Row],[Construction Contingency Rate %]],0)</f>
        <v>2189250</v>
      </c>
      <c r="AA195" s="195">
        <f>ROUND(FutureTrunkParks6[[#This Row],[Direct Construction Cost]]+FutureTrunkParks6[[#This Row],[Project Owners Cost (23% Direct Construction Cost)($)]]+FutureTrunkParks6[[#This Row],[Construction Contingency Cost ($)]],0)</f>
        <v>13135502</v>
      </c>
      <c r="AB195" s="219">
        <v>2034</v>
      </c>
      <c r="AC195" s="196">
        <f t="shared" si="27"/>
        <v>2.0111853187589457E-2</v>
      </c>
      <c r="AD195" s="196">
        <f t="shared" si="28"/>
        <v>1.8204777291069174E-2</v>
      </c>
      <c r="AE195" s="274">
        <f>VLOOKUP(FutureTrunkParks6[[#This Row],[Service Catchment]],'Catchment Demand - Parks'!$C$8:$M$11,11)</f>
        <v>0.23553359173481525</v>
      </c>
      <c r="AF19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0.11967423976279987</v>
      </c>
      <c r="AG195" s="274">
        <f>IF(AND(FutureTrunkParks6[[#This Row],[Spare Capacity (%)]]&gt;30%,FutureTrunkParks6[[#This Row],[Share of the total Cost with the same year of provision %]]&gt;20%),1-FutureTrunkParks6[[#This Row],[Spare Capacity (%)]],1)</f>
        <v>1</v>
      </c>
      <c r="AH195" s="274">
        <f>IF(FutureTrunkParks6[[#This Row],[Terminal Value Analysis]]&lt;0,0,FutureTrunkParks6[[#This Row],[Terminal Value Analysis]])</f>
        <v>1</v>
      </c>
      <c r="AI195" s="198">
        <f t="shared" si="29"/>
        <v>21265502</v>
      </c>
      <c r="AJ195" s="200">
        <f t="shared" si="30"/>
        <v>27139491</v>
      </c>
      <c r="AK195" s="202">
        <f t="shared" si="31"/>
        <v>12865335</v>
      </c>
      <c r="AL195" s="276">
        <f>ROUND(FutureTrunkParks6[[#This Row],[Net Present Value of Establishment Cost]]*FutureTrunkParks6[[#This Row],[Terminal Value Adjustment (%)]],0)</f>
        <v>12865335</v>
      </c>
      <c r="AM195" s="271" t="str" cm="1">
        <f t="array" ref="AM195">_xlfn.IFS(FutureTrunkParks6[[#This Row],[Hierarchy/Name]]&lt;&gt;"Local","y",AM$12=FutureTrunkParks6[[#This Row],[Service Catchment]], "y", FutureTrunkParks6[[#This Row],[Hierarchy/Name]]="Local", "")</f>
        <v>y</v>
      </c>
      <c r="AN195" s="271" t="str" cm="1">
        <f t="array" ref="AN195">_xlfn.IFS(FutureTrunkParks6[[#This Row],[Hierarchy/Name]]&lt;&gt;"Local","y",AN$12=FutureTrunkParks6[[#This Row],[Service Catchment]], "y", FutureTrunkParks6[[#This Row],[Hierarchy/Name]]="Local", "")</f>
        <v>y</v>
      </c>
      <c r="AO195" s="271" t="str" cm="1">
        <f t="array" ref="AO195">_xlfn.IFS(FutureTrunkParks6[[#This Row],[Hierarchy/Name]]&lt;&gt;"Local","y",AO$12=FutureTrunkParks6[[#This Row],[Service Catchment]], "y", FutureTrunkParks6[[#This Row],[Hierarchy/Name]]="Local", "")</f>
        <v>y</v>
      </c>
      <c r="AP195" s="271" t="str" cm="1">
        <f t="array" ref="AP195">_xlfn.IFS(FutureTrunkParks6[[#This Row],[Hierarchy/Name]]&lt;&gt;"Local","y",AP$12=FutureTrunkParks6[[#This Row],[Service Catchment]], "y", FutureTrunkParks6[[#This Row],[Hierarchy/Name]]="Local", "")</f>
        <v>y</v>
      </c>
      <c r="AQ195" s="64"/>
      <c r="AR195" s="93">
        <f>IF(FutureTrunkParks6[[#This Row],[Hierarchy/Name]]&lt;&gt;"Local",0.25,IF(AM195="y",1,""))</f>
        <v>0.25</v>
      </c>
      <c r="AS195" s="93">
        <f>IF(FutureTrunkParks6[[#This Row],[Hierarchy/Name]]&lt;&gt;"Local",0.25,IF(AN195="y",1,""))</f>
        <v>0.25</v>
      </c>
      <c r="AT195" s="93">
        <f>IF(FutureTrunkParks6[[#This Row],[Hierarchy/Name]]&lt;&gt;"Local",0.25,IF(AO195="y",1,""))</f>
        <v>0.25</v>
      </c>
      <c r="AU195" s="93">
        <f>IF(FutureTrunkParks6[[#This Row],[Hierarchy/Name]]&lt;&gt;"Local",0.25,IF(AP195="y",1,""))</f>
        <v>0.25</v>
      </c>
      <c r="AV195" s="95">
        <f t="shared" si="32"/>
        <v>1</v>
      </c>
      <c r="AW195" s="64"/>
      <c r="AX195" s="268">
        <f t="shared" si="33"/>
        <v>3216333.75</v>
      </c>
      <c r="AY195" s="264">
        <f t="shared" si="34"/>
        <v>3216333.75</v>
      </c>
      <c r="AZ195" s="264">
        <f t="shared" si="35"/>
        <v>3216333.75</v>
      </c>
      <c r="BA195" s="269">
        <f t="shared" si="36"/>
        <v>3216333.75</v>
      </c>
      <c r="BB195" s="253">
        <f t="shared" si="37"/>
        <v>12865335</v>
      </c>
    </row>
    <row r="196" spans="1:54">
      <c r="A196" s="50"/>
      <c r="B196" s="210" t="s">
        <v>5141</v>
      </c>
      <c r="C196" s="211" t="s">
        <v>5159</v>
      </c>
      <c r="D196" s="211" t="s">
        <v>106</v>
      </c>
      <c r="E196" s="211" t="s">
        <v>107</v>
      </c>
      <c r="F196" s="211" t="s">
        <v>5160</v>
      </c>
      <c r="G196" s="186" t="str" cm="1">
        <f t="array" ref="G196">_xlfn.IFS(MID(C196,5,1)="U",MID(C196,5,2),LEN(C196)&gt;10,MID(C196,5,3)&amp;"-"&amp;LEFT(D196,1),LEN(C196)&lt;=10,MID(C196,5,2)&amp;"-"&amp;LEFT(D196,1))</f>
        <v>A5-D</v>
      </c>
      <c r="H196" s="187">
        <f>IFERROR(INDEX(LGIP1b_Park_UnitRates[],MATCH(G196,LGIP1b_Park_UnitRates[LGIP Code],0),3),"")</f>
        <v>40000</v>
      </c>
      <c r="I196" s="295">
        <f>IFERROR(MIN(J196/H196,INDEX(LGIP1b_Park_UnitRates[],MATCH(FutureTrunkParks6[[#This Row],[LGIP Code (*)]], LGIP1b_Park_UnitRates[LGIP Code], 0),4)),1)</f>
        <v>1.7</v>
      </c>
      <c r="J196" s="215">
        <v>68000</v>
      </c>
      <c r="K196" s="85">
        <f t="shared" si="38"/>
        <v>271</v>
      </c>
      <c r="L196" s="216">
        <v>18428000</v>
      </c>
      <c r="M196" s="221" t="str">
        <f>_xlfn.XLOOKUP(FutureTrunkParks6[[#This Row],[LGIP Code (*)]],LGIP1b_Parks_UnitRates_Summary[LGIP Code],LGIP1b_Parks_UnitRates_Summary[Stages],,0)</f>
        <v>A&amp;B</v>
      </c>
      <c r="N196" s="221" t="str">
        <f>_xlfn.XLOOKUP(FutureTrunkParks6[[#This Row],[LGIP Code (*)]],LGIP1b_Parks_UnitRates_Summary[LGIP Code],LGIP1b_Parks_UnitRates_Summary[Costing Code],,0)</f>
        <v>A5-D-A&amp;B</v>
      </c>
      <c r="O196" s="221">
        <f>_xlfn.XLOOKUP(FutureTrunkParks6[[#This Row],[Costing Code]],LGIP1b_Parks_UnitRates_Summary[Costing Code],LGIP1b_Parks_UnitRates_Summary[Scaled component],,0)</f>
        <v>1820215.6293648588</v>
      </c>
      <c r="P196" s="221">
        <f>FutureTrunkParks6[[#This Row],[Unit Rate (Scale)]]*FutureTrunkParks6[[#This Row],[Scaling factor (*)]]</f>
        <v>3094366.56992026</v>
      </c>
      <c r="Q196" s="221">
        <f>_xlfn.XLOOKUP(FutureTrunkParks6[[#This Row],[Costing Code]],LGIP1b_Parks_UnitRates_Summary[Costing Code],LGIP1b_Parks_UnitRates_Summary[Not scaled component],,0)</f>
        <v>7253574.4109799992</v>
      </c>
      <c r="R196" s="223">
        <f>_xlfn.XLOOKUP(FutureTrunkParks6[[#This Row],[Costing Code]],LGIP1b_Parks_UnitRates_Summary[Costing Code],LGIP1b_Parks_UnitRates_Summary[Preliminary Scale],,0)</f>
        <v>0.23125000000000001</v>
      </c>
      <c r="S196" s="221">
        <f>((FutureTrunkParks6[[#This Row],[Costs with Scaling Factor Applied]]+FutureTrunkParks6[[#This Row],[Unit Rate (No Scale)]])*FutureTrunkParks6[[#This Row],[Preliminary Scale %]])</f>
        <v>2392961.3518331852</v>
      </c>
      <c r="T196" s="221">
        <f>_xlfn.XLOOKUP(FutureTrunkParks6[[#This Row],[Costing Code]],LGIP1b_Parks_UnitRates_Summary[Costing Code],LGIP1b_Parks_UnitRates_Summary[Preliminary No Scale],,0)</f>
        <v>11250</v>
      </c>
      <c r="U19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12752152</v>
      </c>
      <c r="V196" s="211">
        <v>2021</v>
      </c>
      <c r="W196" s="211">
        <v>1</v>
      </c>
      <c r="X196" s="221">
        <f>ROUND(FutureTrunkParks6[[#This Row],[Direct Construction Cost]]*23%,0)</f>
        <v>2932995</v>
      </c>
      <c r="Y196" s="294">
        <f t="shared" si="26"/>
        <v>0.2</v>
      </c>
      <c r="Z196" s="194">
        <f>ROUND((FutureTrunkParks6[[#This Row],[Direct Construction Cost]]+FutureTrunkParks6[[#This Row],[Project Owners Cost (23% Direct Construction Cost)($)]])*FutureTrunkParks6[[#This Row],[Multiplier]]*FutureTrunkParks6[[#This Row],[Construction Contingency Rate %]],0)</f>
        <v>3137029</v>
      </c>
      <c r="AA196" s="195">
        <f>ROUND(FutureTrunkParks6[[#This Row],[Direct Construction Cost]]+FutureTrunkParks6[[#This Row],[Project Owners Cost (23% Direct Construction Cost)($)]]+FutureTrunkParks6[[#This Row],[Construction Contingency Cost ($)]],0)</f>
        <v>18822176</v>
      </c>
      <c r="AB196" s="219">
        <v>2034</v>
      </c>
      <c r="AC196" s="196">
        <f t="shared" si="27"/>
        <v>2.0111853187589457E-2</v>
      </c>
      <c r="AD196" s="196">
        <f t="shared" si="28"/>
        <v>1.8204777291069174E-2</v>
      </c>
      <c r="AE196" s="274">
        <f>VLOOKUP(FutureTrunkParks6[[#This Row],[Service Catchment]],'Catchment Demand - Parks'!$C$8:$M$11,11)</f>
        <v>0.23553359173481525</v>
      </c>
      <c r="AF19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0.17148408971972426</v>
      </c>
      <c r="AG196" s="274">
        <f>IF(AND(FutureTrunkParks6[[#This Row],[Spare Capacity (%)]]&gt;30%,FutureTrunkParks6[[#This Row],[Share of the total Cost with the same year of provision %]]&gt;20%),1-FutureTrunkParks6[[#This Row],[Spare Capacity (%)]],1)</f>
        <v>1</v>
      </c>
      <c r="AH196" s="274">
        <f>IF(FutureTrunkParks6[[#This Row],[Terminal Value Analysis]]&lt;0,0,FutureTrunkParks6[[#This Row],[Terminal Value Analysis]])</f>
        <v>1</v>
      </c>
      <c r="AI196" s="198">
        <f t="shared" si="29"/>
        <v>37250176</v>
      </c>
      <c r="AJ196" s="200">
        <f t="shared" si="30"/>
        <v>47669826</v>
      </c>
      <c r="AK196" s="202">
        <f t="shared" si="31"/>
        <v>22597635</v>
      </c>
      <c r="AL196" s="276">
        <f>ROUND(FutureTrunkParks6[[#This Row],[Net Present Value of Establishment Cost]]*FutureTrunkParks6[[#This Row],[Terminal Value Adjustment (%)]],0)</f>
        <v>22597635</v>
      </c>
      <c r="AM196" s="271" t="str" cm="1">
        <f t="array" ref="AM196">_xlfn.IFS(FutureTrunkParks6[[#This Row],[Hierarchy/Name]]&lt;&gt;"Local","y",AM$12=FutureTrunkParks6[[#This Row],[Service Catchment]], "y", FutureTrunkParks6[[#This Row],[Hierarchy/Name]]="Local", "")</f>
        <v>y</v>
      </c>
      <c r="AN196" s="271" t="str" cm="1">
        <f t="array" ref="AN196">_xlfn.IFS(FutureTrunkParks6[[#This Row],[Hierarchy/Name]]&lt;&gt;"Local","y",AN$12=FutureTrunkParks6[[#This Row],[Service Catchment]], "y", FutureTrunkParks6[[#This Row],[Hierarchy/Name]]="Local", "")</f>
        <v>y</v>
      </c>
      <c r="AO196" s="271" t="str" cm="1">
        <f t="array" ref="AO196">_xlfn.IFS(FutureTrunkParks6[[#This Row],[Hierarchy/Name]]&lt;&gt;"Local","y",AO$12=FutureTrunkParks6[[#This Row],[Service Catchment]], "y", FutureTrunkParks6[[#This Row],[Hierarchy/Name]]="Local", "")</f>
        <v>y</v>
      </c>
      <c r="AP196" s="271" t="str" cm="1">
        <f t="array" ref="AP196">_xlfn.IFS(FutureTrunkParks6[[#This Row],[Hierarchy/Name]]&lt;&gt;"Local","y",AP$12=FutureTrunkParks6[[#This Row],[Service Catchment]], "y", FutureTrunkParks6[[#This Row],[Hierarchy/Name]]="Local", "")</f>
        <v>y</v>
      </c>
      <c r="AQ196" s="64"/>
      <c r="AR196" s="93">
        <f>IF(FutureTrunkParks6[[#This Row],[Hierarchy/Name]]&lt;&gt;"Local",0.25,IF(AM196="y",1,""))</f>
        <v>0.25</v>
      </c>
      <c r="AS196" s="93">
        <f>IF(FutureTrunkParks6[[#This Row],[Hierarchy/Name]]&lt;&gt;"Local",0.25,IF(AN196="y",1,""))</f>
        <v>0.25</v>
      </c>
      <c r="AT196" s="93">
        <f>IF(FutureTrunkParks6[[#This Row],[Hierarchy/Name]]&lt;&gt;"Local",0.25,IF(AO196="y",1,""))</f>
        <v>0.25</v>
      </c>
      <c r="AU196" s="93">
        <f>IF(FutureTrunkParks6[[#This Row],[Hierarchy/Name]]&lt;&gt;"Local",0.25,IF(AP196="y",1,""))</f>
        <v>0.25</v>
      </c>
      <c r="AV196" s="95">
        <f t="shared" si="32"/>
        <v>1</v>
      </c>
      <c r="AW196" s="64"/>
      <c r="AX196" s="268">
        <f t="shared" si="33"/>
        <v>5649408.75</v>
      </c>
      <c r="AY196" s="264">
        <f t="shared" si="34"/>
        <v>5649408.75</v>
      </c>
      <c r="AZ196" s="264">
        <f t="shared" si="35"/>
        <v>5649408.75</v>
      </c>
      <c r="BA196" s="269">
        <f t="shared" si="36"/>
        <v>5649408.75</v>
      </c>
      <c r="BB196" s="253">
        <f t="shared" si="37"/>
        <v>22597635</v>
      </c>
    </row>
    <row r="197" spans="1:54">
      <c r="A197" s="50"/>
      <c r="B197" s="210" t="s">
        <v>5153</v>
      </c>
      <c r="C197" s="211" t="s">
        <v>5161</v>
      </c>
      <c r="D197" s="211" t="s">
        <v>111</v>
      </c>
      <c r="E197" s="211" t="s">
        <v>107</v>
      </c>
      <c r="F197" s="211" t="s">
        <v>4942</v>
      </c>
      <c r="G197" s="186" t="str" cm="1">
        <f t="array" ref="G197">_xlfn.IFS(MID(C197,5,1)="U",MID(C197,5,2),LEN(C197)&gt;10,MID(C197,5,3)&amp;"-"&amp;LEFT(D197,1),LEN(C197)&lt;=10,MID(C197,5,2)&amp;"-"&amp;LEFT(D197,1))</f>
        <v>E1-L</v>
      </c>
      <c r="H197" s="187">
        <f>IFERROR(INDEX(LGIP1b_Park_UnitRates[],MATCH(G197,LGIP1b_Park_UnitRates[LGIP Code],0),3),"")</f>
        <v>8000</v>
      </c>
      <c r="I197" s="295">
        <f>IFERROR(MIN(J197/H197,INDEX(LGIP1b_Park_UnitRates[],MATCH(FutureTrunkParks6[[#This Row],[LGIP Code (*)]], LGIP1b_Park_UnitRates[LGIP Code], 0),4)),1)</f>
        <v>1.3875</v>
      </c>
      <c r="J197" s="215">
        <v>11100</v>
      </c>
      <c r="K197" s="85">
        <f t="shared" si="38"/>
        <v>0</v>
      </c>
      <c r="L197" s="216">
        <v>0</v>
      </c>
      <c r="M197" s="221" t="str">
        <f>_xlfn.XLOOKUP(FutureTrunkParks6[[#This Row],[LGIP Code (*)]],LGIP1b_Parks_UnitRates_Summary[LGIP Code],LGIP1b_Parks_UnitRates_Summary[Stages],,0)</f>
        <v>B&amp;C</v>
      </c>
      <c r="N197" s="221" t="str">
        <f>_xlfn.XLOOKUP(FutureTrunkParks6[[#This Row],[LGIP Code (*)]],LGIP1b_Parks_UnitRates_Summary[LGIP Code],LGIP1b_Parks_UnitRates_Summary[Costing Code],,0)</f>
        <v>E1-L-B&amp;C</v>
      </c>
      <c r="O197" s="221">
        <f>_xlfn.XLOOKUP(FutureTrunkParks6[[#This Row],[Costing Code]],LGIP1b_Parks_UnitRates_Summary[Costing Code],LGIP1b_Parks_UnitRates_Summary[Scaled component],,0)</f>
        <v>50689.811039999993</v>
      </c>
      <c r="P197" s="221">
        <f>FutureTrunkParks6[[#This Row],[Unit Rate (Scale)]]*FutureTrunkParks6[[#This Row],[Scaling factor (*)]]</f>
        <v>70332.112817999994</v>
      </c>
      <c r="Q197" s="221">
        <f>_xlfn.XLOOKUP(FutureTrunkParks6[[#This Row],[Costing Code]],LGIP1b_Parks_UnitRates_Summary[Costing Code],LGIP1b_Parks_UnitRates_Summary[Not scaled component],,0)</f>
        <v>434089.71377963555</v>
      </c>
      <c r="R197" s="223">
        <f>_xlfn.XLOOKUP(FutureTrunkParks6[[#This Row],[Costing Code]],LGIP1b_Parks_UnitRates_Summary[Costing Code],LGIP1b_Parks_UnitRates_Summary[Preliminary Scale],,0)</f>
        <v>0.23125000000000001</v>
      </c>
      <c r="S197" s="221">
        <f>((FutureTrunkParks6[[#This Row],[Costs with Scaling Factor Applied]]+FutureTrunkParks6[[#This Row],[Unit Rate (No Scale)]])*FutureTrunkParks6[[#This Row],[Preliminary Scale %]])</f>
        <v>116647.54740070322</v>
      </c>
      <c r="T197" s="221">
        <f>_xlfn.XLOOKUP(FutureTrunkParks6[[#This Row],[Costing Code]],LGIP1b_Parks_UnitRates_Summary[Costing Code],LGIP1b_Parks_UnitRates_Summary[Preliminary No Scale],,0)</f>
        <v>3750</v>
      </c>
      <c r="U19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624819</v>
      </c>
      <c r="V197" s="211">
        <v>2021</v>
      </c>
      <c r="W197" s="211">
        <v>1</v>
      </c>
      <c r="X197" s="221">
        <f>ROUND(FutureTrunkParks6[[#This Row],[Direct Construction Cost]]*23%,0)</f>
        <v>143708</v>
      </c>
      <c r="Y197" s="294">
        <f t="shared" si="26"/>
        <v>7.4999999999999997E-2</v>
      </c>
      <c r="Z197" s="194">
        <f>ROUND((FutureTrunkParks6[[#This Row],[Direct Construction Cost]]+FutureTrunkParks6[[#This Row],[Project Owners Cost (23% Direct Construction Cost)($)]])*FutureTrunkParks6[[#This Row],[Multiplier]]*FutureTrunkParks6[[#This Row],[Construction Contingency Rate %]],0)</f>
        <v>57640</v>
      </c>
      <c r="AA197" s="195">
        <f>ROUND(FutureTrunkParks6[[#This Row],[Direct Construction Cost]]+FutureTrunkParks6[[#This Row],[Project Owners Cost (23% Direct Construction Cost)($)]]+FutureTrunkParks6[[#This Row],[Construction Contingency Cost ($)]],0)</f>
        <v>826167</v>
      </c>
      <c r="AB197" s="219">
        <v>2024</v>
      </c>
      <c r="AC197" s="196">
        <f t="shared" si="27"/>
        <v>2.0111853187589457E-2</v>
      </c>
      <c r="AD197" s="196">
        <f t="shared" si="28"/>
        <v>1.8204777291069174E-2</v>
      </c>
      <c r="AE197" s="274">
        <f>VLOOKUP(FutureTrunkParks6[[#This Row],[Service Catchment]],'Catchment Demand - Parks'!$C$8:$M$11,11)</f>
        <v>0.23553359173481525</v>
      </c>
      <c r="AF19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197" s="274">
        <f>IF(AND(FutureTrunkParks6[[#This Row],[Spare Capacity (%)]]&gt;30%,FutureTrunkParks6[[#This Row],[Share of the total Cost with the same year of provision %]]&gt;20%),1-FutureTrunkParks6[[#This Row],[Spare Capacity (%)]],1)</f>
        <v>1</v>
      </c>
      <c r="AH197" s="274">
        <f>IF(FutureTrunkParks6[[#This Row],[Terminal Value Analysis]]&lt;0,0,FutureTrunkParks6[[#This Row],[Terminal Value Analysis]])</f>
        <v>1</v>
      </c>
      <c r="AI197" s="198">
        <f t="shared" si="29"/>
        <v>826167</v>
      </c>
      <c r="AJ197" s="200">
        <f t="shared" si="30"/>
        <v>872114</v>
      </c>
      <c r="AK197" s="202">
        <f t="shared" si="31"/>
        <v>734112</v>
      </c>
      <c r="AL197" s="276">
        <f>ROUND(FutureTrunkParks6[[#This Row],[Net Present Value of Establishment Cost]]*FutureTrunkParks6[[#This Row],[Terminal Value Adjustment (%)]],0)</f>
        <v>734112</v>
      </c>
      <c r="AM197" s="271" t="str" cm="1">
        <f t="array" ref="AM197">_xlfn.IFS(FutureTrunkParks6[[#This Row],[Hierarchy/Name]]&lt;&gt;"Local","y",AM$12=FutureTrunkParks6[[#This Row],[Service Catchment]], "y", FutureTrunkParks6[[#This Row],[Hierarchy/Name]]="Local", "")</f>
        <v>y</v>
      </c>
      <c r="AN197" s="271" t="str" cm="1">
        <f t="array" ref="AN197">_xlfn.IFS(FutureTrunkParks6[[#This Row],[Hierarchy/Name]]&lt;&gt;"Local","y",AN$12=FutureTrunkParks6[[#This Row],[Service Catchment]], "y", FutureTrunkParks6[[#This Row],[Hierarchy/Name]]="Local", "")</f>
        <v/>
      </c>
      <c r="AO197" s="271" t="str" cm="1">
        <f t="array" ref="AO197">_xlfn.IFS(FutureTrunkParks6[[#This Row],[Hierarchy/Name]]&lt;&gt;"Local","y",AO$12=FutureTrunkParks6[[#This Row],[Service Catchment]], "y", FutureTrunkParks6[[#This Row],[Hierarchy/Name]]="Local", "")</f>
        <v/>
      </c>
      <c r="AP197" s="271" t="str" cm="1">
        <f t="array" ref="AP197">_xlfn.IFS(FutureTrunkParks6[[#This Row],[Hierarchy/Name]]&lt;&gt;"Local","y",AP$12=FutureTrunkParks6[[#This Row],[Service Catchment]], "y", FutureTrunkParks6[[#This Row],[Hierarchy/Name]]="Local", "")</f>
        <v/>
      </c>
      <c r="AQ197" s="64"/>
      <c r="AR197" s="93">
        <f>IF(FutureTrunkParks6[[#This Row],[Hierarchy/Name]]&lt;&gt;"Local",0.25,IF(AM197="y",1,""))</f>
        <v>1</v>
      </c>
      <c r="AS197" s="93" t="str">
        <f>IF(FutureTrunkParks6[[#This Row],[Hierarchy/Name]]&lt;&gt;"Local",0.25,IF(AN197="y",1,""))</f>
        <v/>
      </c>
      <c r="AT197" s="93" t="str">
        <f>IF(FutureTrunkParks6[[#This Row],[Hierarchy/Name]]&lt;&gt;"Local",0.25,IF(AO197="y",1,""))</f>
        <v/>
      </c>
      <c r="AU197" s="93" t="str">
        <f>IF(FutureTrunkParks6[[#This Row],[Hierarchy/Name]]&lt;&gt;"Local",0.25,IF(AP197="y",1,""))</f>
        <v/>
      </c>
      <c r="AV197" s="95">
        <f t="shared" si="32"/>
        <v>1</v>
      </c>
      <c r="AW197" s="64"/>
      <c r="AX197" s="268">
        <f t="shared" si="33"/>
        <v>734112</v>
      </c>
      <c r="AY197" s="264" t="str">
        <f t="shared" si="34"/>
        <v/>
      </c>
      <c r="AZ197" s="264" t="str">
        <f t="shared" si="35"/>
        <v/>
      </c>
      <c r="BA197" s="269" t="str">
        <f t="shared" si="36"/>
        <v/>
      </c>
      <c r="BB197" s="253">
        <f t="shared" si="37"/>
        <v>734112</v>
      </c>
    </row>
    <row r="198" spans="1:54">
      <c r="A198" s="50"/>
      <c r="B198" s="210" t="s">
        <v>5162</v>
      </c>
      <c r="C198" s="211" t="s">
        <v>5163</v>
      </c>
      <c r="D198" s="211" t="s">
        <v>101</v>
      </c>
      <c r="E198" s="211" t="s">
        <v>107</v>
      </c>
      <c r="F198" s="211" t="s">
        <v>5164</v>
      </c>
      <c r="G198" s="186" t="str" cm="1">
        <f t="array" ref="G198">_xlfn.IFS(MID(C198,5,1)="U",MID(C198,5,2),LEN(C198)&gt;10,MID(C198,5,3)&amp;"-"&amp;LEFT(D198,1),LEN(C198)&lt;=10,MID(C198,5,2)&amp;"-"&amp;LEFT(D198,1))</f>
        <v>E6-M</v>
      </c>
      <c r="H198" s="187">
        <f>IFERROR(INDEX(LGIP1b_Park_UnitRates[],MATCH(G198,LGIP1b_Park_UnitRates[LGIP Code],0),3),"")</f>
        <v>70000</v>
      </c>
      <c r="I198" s="295">
        <f>IFERROR(MIN(J198/H198,INDEX(LGIP1b_Park_UnitRates[],MATCH(FutureTrunkParks6[[#This Row],[LGIP Code (*)]], LGIP1b_Park_UnitRates[LGIP Code], 0),4)),1)</f>
        <v>1.67</v>
      </c>
      <c r="J198" s="215">
        <v>143700</v>
      </c>
      <c r="K198" s="85">
        <f t="shared" si="38"/>
        <v>0</v>
      </c>
      <c r="L198" s="216">
        <v>0</v>
      </c>
      <c r="M198" s="221" t="str">
        <f>_xlfn.XLOOKUP(FutureTrunkParks6[[#This Row],[LGIP Code (*)]],LGIP1b_Parks_UnitRates_Summary[LGIP Code],LGIP1b_Parks_UnitRates_Summary[Stages],,0)</f>
        <v>B&amp;C</v>
      </c>
      <c r="N198" s="221" t="str">
        <f>_xlfn.XLOOKUP(FutureTrunkParks6[[#This Row],[LGIP Code (*)]],LGIP1b_Parks_UnitRates_Summary[LGIP Code],LGIP1b_Parks_UnitRates_Summary[Costing Code],,0)</f>
        <v>E6-M-B&amp;C</v>
      </c>
      <c r="O198" s="221">
        <f>_xlfn.XLOOKUP(FutureTrunkParks6[[#This Row],[Costing Code]],LGIP1b_Parks_UnitRates_Summary[Costing Code],LGIP1b_Parks_UnitRates_Summary[Scaled component],,0)</f>
        <v>1207461.0078931611</v>
      </c>
      <c r="P198" s="221">
        <f>FutureTrunkParks6[[#This Row],[Unit Rate (Scale)]]*FutureTrunkParks6[[#This Row],[Scaling factor (*)]]</f>
        <v>2016459.8831815789</v>
      </c>
      <c r="Q198" s="221">
        <f>_xlfn.XLOOKUP(FutureTrunkParks6[[#This Row],[Costing Code]],LGIP1b_Parks_UnitRates_Summary[Costing Code],LGIP1b_Parks_UnitRates_Summary[Not scaled component],,0)</f>
        <v>12143220.003488444</v>
      </c>
      <c r="R198" s="223">
        <f>_xlfn.XLOOKUP(FutureTrunkParks6[[#This Row],[Costing Code]],LGIP1b_Parks_UnitRates_Summary[Costing Code],LGIP1b_Parks_UnitRates_Summary[Preliminary Scale],,0)</f>
        <v>0.23125000000000001</v>
      </c>
      <c r="S198" s="221">
        <f>((FutureTrunkParks6[[#This Row],[Costs with Scaling Factor Applied]]+FutureTrunkParks6[[#This Row],[Unit Rate (No Scale)]])*FutureTrunkParks6[[#This Row],[Preliminary Scale %]])</f>
        <v>3274425.9737924431</v>
      </c>
      <c r="T198" s="221">
        <f>_xlfn.XLOOKUP(FutureTrunkParks6[[#This Row],[Costing Code]],LGIP1b_Parks_UnitRates_Summary[Costing Code],LGIP1b_Parks_UnitRates_Summary[Preliminary No Scale],,0)</f>
        <v>11250</v>
      </c>
      <c r="U19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17445356</v>
      </c>
      <c r="V198" s="211">
        <v>2021</v>
      </c>
      <c r="W198" s="211">
        <v>1</v>
      </c>
      <c r="X198" s="221">
        <f>ROUND(FutureTrunkParks6[[#This Row],[Direct Construction Cost]]*23%,0)</f>
        <v>4012432</v>
      </c>
      <c r="Y198" s="294">
        <f t="shared" si="26"/>
        <v>0.15</v>
      </c>
      <c r="Z198" s="194">
        <f>ROUND((FutureTrunkParks6[[#This Row],[Direct Construction Cost]]+FutureTrunkParks6[[#This Row],[Project Owners Cost (23% Direct Construction Cost)($)]])*FutureTrunkParks6[[#This Row],[Multiplier]]*FutureTrunkParks6[[#This Row],[Construction Contingency Rate %]],0)</f>
        <v>3218668</v>
      </c>
      <c r="AA198" s="195">
        <f>ROUND(FutureTrunkParks6[[#This Row],[Direct Construction Cost]]+FutureTrunkParks6[[#This Row],[Project Owners Cost (23% Direct Construction Cost)($)]]+FutureTrunkParks6[[#This Row],[Construction Contingency Cost ($)]],0)</f>
        <v>24676456</v>
      </c>
      <c r="AB198" s="219">
        <v>2029</v>
      </c>
      <c r="AC198" s="196">
        <f t="shared" si="27"/>
        <v>2.0111853187589457E-2</v>
      </c>
      <c r="AD198" s="196">
        <f t="shared" si="28"/>
        <v>1.8204777291069174E-2</v>
      </c>
      <c r="AE198" s="274">
        <f>VLOOKUP(FutureTrunkParks6[[#This Row],[Service Catchment]],'Catchment Demand - Parks'!$C$8:$M$11,11)</f>
        <v>0.23553359173481525</v>
      </c>
      <c r="AF19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0.25530968582621333</v>
      </c>
      <c r="AG198" s="274">
        <f>IF(AND(FutureTrunkParks6[[#This Row],[Spare Capacity (%)]]&gt;30%,FutureTrunkParks6[[#This Row],[Share of the total Cost with the same year of provision %]]&gt;20%),1-FutureTrunkParks6[[#This Row],[Spare Capacity (%)]],1)</f>
        <v>1</v>
      </c>
      <c r="AH198" s="274">
        <f>IF(FutureTrunkParks6[[#This Row],[Terminal Value Analysis]]&lt;0,0,FutureTrunkParks6[[#This Row],[Terminal Value Analysis]])</f>
        <v>1</v>
      </c>
      <c r="AI198" s="198">
        <f t="shared" si="29"/>
        <v>24676456</v>
      </c>
      <c r="AJ198" s="200">
        <f t="shared" si="30"/>
        <v>28507808</v>
      </c>
      <c r="AK198" s="202">
        <f t="shared" si="31"/>
        <v>18008108</v>
      </c>
      <c r="AL198" s="276">
        <f>ROUND(FutureTrunkParks6[[#This Row],[Net Present Value of Establishment Cost]]*FutureTrunkParks6[[#This Row],[Terminal Value Adjustment (%)]],0)</f>
        <v>18008108</v>
      </c>
      <c r="AM198" s="271" t="str" cm="1">
        <f t="array" ref="AM198">_xlfn.IFS(FutureTrunkParks6[[#This Row],[Hierarchy/Name]]&lt;&gt;"Local","y",AM$12=FutureTrunkParks6[[#This Row],[Service Catchment]], "y", FutureTrunkParks6[[#This Row],[Hierarchy/Name]]="Local", "")</f>
        <v>y</v>
      </c>
      <c r="AN198" s="271" t="str" cm="1">
        <f t="array" ref="AN198">_xlfn.IFS(FutureTrunkParks6[[#This Row],[Hierarchy/Name]]&lt;&gt;"Local","y",AN$12=FutureTrunkParks6[[#This Row],[Service Catchment]], "y", FutureTrunkParks6[[#This Row],[Hierarchy/Name]]="Local", "")</f>
        <v>y</v>
      </c>
      <c r="AO198" s="271" t="str" cm="1">
        <f t="array" ref="AO198">_xlfn.IFS(FutureTrunkParks6[[#This Row],[Hierarchy/Name]]&lt;&gt;"Local","y",AO$12=FutureTrunkParks6[[#This Row],[Service Catchment]], "y", FutureTrunkParks6[[#This Row],[Hierarchy/Name]]="Local", "")</f>
        <v>y</v>
      </c>
      <c r="AP198" s="271" t="str" cm="1">
        <f t="array" ref="AP198">_xlfn.IFS(FutureTrunkParks6[[#This Row],[Hierarchy/Name]]&lt;&gt;"Local","y",AP$12=FutureTrunkParks6[[#This Row],[Service Catchment]], "y", FutureTrunkParks6[[#This Row],[Hierarchy/Name]]="Local", "")</f>
        <v>y</v>
      </c>
      <c r="AQ198" s="64"/>
      <c r="AR198" s="93">
        <f>IF(FutureTrunkParks6[[#This Row],[Hierarchy/Name]]&lt;&gt;"Local",0.25,IF(AM198="y",1,""))</f>
        <v>0.25</v>
      </c>
      <c r="AS198" s="93">
        <f>IF(FutureTrunkParks6[[#This Row],[Hierarchy/Name]]&lt;&gt;"Local",0.25,IF(AN198="y",1,""))</f>
        <v>0.25</v>
      </c>
      <c r="AT198" s="93">
        <f>IF(FutureTrunkParks6[[#This Row],[Hierarchy/Name]]&lt;&gt;"Local",0.25,IF(AO198="y",1,""))</f>
        <v>0.25</v>
      </c>
      <c r="AU198" s="93">
        <f>IF(FutureTrunkParks6[[#This Row],[Hierarchy/Name]]&lt;&gt;"Local",0.25,IF(AP198="y",1,""))</f>
        <v>0.25</v>
      </c>
      <c r="AV198" s="95">
        <f t="shared" si="32"/>
        <v>1</v>
      </c>
      <c r="AW198" s="64"/>
      <c r="AX198" s="268">
        <f t="shared" si="33"/>
        <v>4502027</v>
      </c>
      <c r="AY198" s="264">
        <f t="shared" si="34"/>
        <v>4502027</v>
      </c>
      <c r="AZ198" s="264">
        <f t="shared" si="35"/>
        <v>4502027</v>
      </c>
      <c r="BA198" s="269">
        <f t="shared" si="36"/>
        <v>4502027</v>
      </c>
      <c r="BB198" s="253">
        <f t="shared" si="37"/>
        <v>18008108</v>
      </c>
    </row>
    <row r="199" spans="1:54">
      <c r="A199" s="50"/>
      <c r="B199" s="210" t="s">
        <v>5165</v>
      </c>
      <c r="C199" s="211" t="s">
        <v>5166</v>
      </c>
      <c r="D199" s="211" t="s">
        <v>101</v>
      </c>
      <c r="E199" s="211" t="s">
        <v>102</v>
      </c>
      <c r="F199" s="211" t="s">
        <v>5024</v>
      </c>
      <c r="G199" s="186" t="str" cm="1">
        <f t="array" ref="G199">_xlfn.IFS(MID(C199,5,1)="U",MID(C199,5,2),LEN(C199)&gt;10,MID(C199,5,3)&amp;"-"&amp;LEFT(D199,1),LEN(C199)&lt;=10,MID(C199,5,2)&amp;"-"&amp;LEFT(D199,1))</f>
        <v>E3-M</v>
      </c>
      <c r="H199" s="187">
        <f>IFERROR(INDEX(LGIP1b_Park_UnitRates[],MATCH(G199,LGIP1b_Park_UnitRates[LGIP Code],0),3),"")</f>
        <v>30000</v>
      </c>
      <c r="I199" s="295">
        <f>IFERROR(MIN(J199/H199,INDEX(LGIP1b_Park_UnitRates[],MATCH(FutureTrunkParks6[[#This Row],[LGIP Code (*)]], LGIP1b_Park_UnitRates[LGIP Code], 0),4)),1)</f>
        <v>1.67</v>
      </c>
      <c r="J199" s="215">
        <v>1204000</v>
      </c>
      <c r="K199" s="85">
        <f t="shared" si="38"/>
        <v>0</v>
      </c>
      <c r="L199" s="216">
        <v>0</v>
      </c>
      <c r="M199" s="221" t="str">
        <f>_xlfn.XLOOKUP(FutureTrunkParks6[[#This Row],[LGIP Code (*)]],LGIP1b_Parks_UnitRates_Summary[LGIP Code],LGIP1b_Parks_UnitRates_Summary[Stages],,0)</f>
        <v>B&amp;C</v>
      </c>
      <c r="N199" s="221" t="str">
        <f>_xlfn.XLOOKUP(FutureTrunkParks6[[#This Row],[LGIP Code (*)]],LGIP1b_Parks_UnitRates_Summary[LGIP Code],LGIP1b_Parks_UnitRates_Summary[Costing Code],,0)</f>
        <v>E3-M-B&amp;C</v>
      </c>
      <c r="O199" s="221">
        <f>_xlfn.XLOOKUP(FutureTrunkParks6[[#This Row],[Costing Code]],LGIP1b_Parks_UnitRates_Summary[Costing Code],LGIP1b_Parks_UnitRates_Summary[Scaled component],,0)</f>
        <v>1024086.3324290323</v>
      </c>
      <c r="P199" s="221">
        <f>FutureTrunkParks6[[#This Row],[Unit Rate (Scale)]]*FutureTrunkParks6[[#This Row],[Scaling factor (*)]]</f>
        <v>1710224.1751564839</v>
      </c>
      <c r="Q199" s="221">
        <f>_xlfn.XLOOKUP(FutureTrunkParks6[[#This Row],[Costing Code]],LGIP1b_Parks_UnitRates_Summary[Costing Code],LGIP1b_Parks_UnitRates_Summary[Not scaled component],,0)</f>
        <v>7238985.4808137771</v>
      </c>
      <c r="R199" s="223">
        <f>_xlfn.XLOOKUP(FutureTrunkParks6[[#This Row],[Costing Code]],LGIP1b_Parks_UnitRates_Summary[Costing Code],LGIP1b_Parks_UnitRates_Summary[Preliminary Scale],,0)</f>
        <v>0.23125000000000001</v>
      </c>
      <c r="S199" s="221">
        <f>((FutureTrunkParks6[[#This Row],[Costs with Scaling Factor Applied]]+FutureTrunkParks6[[#This Row],[Unit Rate (No Scale)]])*FutureTrunkParks6[[#This Row],[Preliminary Scale %]])</f>
        <v>2069504.7329431227</v>
      </c>
      <c r="T199" s="221">
        <f>_xlfn.XLOOKUP(FutureTrunkParks6[[#This Row],[Costing Code]],LGIP1b_Parks_UnitRates_Summary[Costing Code],LGIP1b_Parks_UnitRates_Summary[Preliminary No Scale],,0)</f>
        <v>7500</v>
      </c>
      <c r="U19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11026214</v>
      </c>
      <c r="V199" s="211">
        <v>2021</v>
      </c>
      <c r="W199" s="211">
        <v>1</v>
      </c>
      <c r="X199" s="221">
        <f>ROUND(FutureTrunkParks6[[#This Row],[Direct Construction Cost]]*23%,0)</f>
        <v>2536029</v>
      </c>
      <c r="Y199" s="294">
        <f t="shared" si="26"/>
        <v>0.15</v>
      </c>
      <c r="Z199" s="194">
        <f>ROUND((FutureTrunkParks6[[#This Row],[Direct Construction Cost]]+FutureTrunkParks6[[#This Row],[Project Owners Cost (23% Direct Construction Cost)($)]])*FutureTrunkParks6[[#This Row],[Multiplier]]*FutureTrunkParks6[[#This Row],[Construction Contingency Rate %]],0)</f>
        <v>2034336</v>
      </c>
      <c r="AA199" s="195">
        <f>ROUND(FutureTrunkParks6[[#This Row],[Direct Construction Cost]]+FutureTrunkParks6[[#This Row],[Project Owners Cost (23% Direct Construction Cost)($)]]+FutureTrunkParks6[[#This Row],[Construction Contingency Cost ($)]],0)</f>
        <v>15596579</v>
      </c>
      <c r="AB199" s="219">
        <v>2029</v>
      </c>
      <c r="AC199" s="196">
        <f t="shared" si="27"/>
        <v>2.0111853187589457E-2</v>
      </c>
      <c r="AD199" s="196">
        <f t="shared" si="28"/>
        <v>1.8204777291069174E-2</v>
      </c>
      <c r="AE199" s="274">
        <f>VLOOKUP(FutureTrunkParks6[[#This Row],[Service Catchment]],'Catchment Demand - Parks'!$C$8:$M$11,11)</f>
        <v>0.20307557840172039</v>
      </c>
      <c r="AF19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0.16979894128259002</v>
      </c>
      <c r="AG199" s="274">
        <f>IF(AND(FutureTrunkParks6[[#This Row],[Spare Capacity (%)]]&gt;30%,FutureTrunkParks6[[#This Row],[Share of the total Cost with the same year of provision %]]&gt;20%),1-FutureTrunkParks6[[#This Row],[Spare Capacity (%)]],1)</f>
        <v>1</v>
      </c>
      <c r="AH199" s="274">
        <f>IF(FutureTrunkParks6[[#This Row],[Terminal Value Analysis]]&lt;0,0,FutureTrunkParks6[[#This Row],[Terminal Value Analysis]])</f>
        <v>1</v>
      </c>
      <c r="AI199" s="198">
        <f t="shared" si="29"/>
        <v>15596579</v>
      </c>
      <c r="AJ199" s="200">
        <f t="shared" si="30"/>
        <v>18018158</v>
      </c>
      <c r="AK199" s="202">
        <f t="shared" si="31"/>
        <v>11381897</v>
      </c>
      <c r="AL199" s="276">
        <f>ROUND(FutureTrunkParks6[[#This Row],[Net Present Value of Establishment Cost]]*FutureTrunkParks6[[#This Row],[Terminal Value Adjustment (%)]],0)</f>
        <v>11381897</v>
      </c>
      <c r="AM199" s="271" t="str" cm="1">
        <f t="array" ref="AM199">_xlfn.IFS(FutureTrunkParks6[[#This Row],[Hierarchy/Name]]&lt;&gt;"Local","y",AM$12=FutureTrunkParks6[[#This Row],[Service Catchment]], "y", FutureTrunkParks6[[#This Row],[Hierarchy/Name]]="Local", "")</f>
        <v>y</v>
      </c>
      <c r="AN199" s="271" t="str" cm="1">
        <f t="array" ref="AN199">_xlfn.IFS(FutureTrunkParks6[[#This Row],[Hierarchy/Name]]&lt;&gt;"Local","y",AN$12=FutureTrunkParks6[[#This Row],[Service Catchment]], "y", FutureTrunkParks6[[#This Row],[Hierarchy/Name]]="Local", "")</f>
        <v>y</v>
      </c>
      <c r="AO199" s="271" t="str" cm="1">
        <f t="array" ref="AO199">_xlfn.IFS(FutureTrunkParks6[[#This Row],[Hierarchy/Name]]&lt;&gt;"Local","y",AO$12=FutureTrunkParks6[[#This Row],[Service Catchment]], "y", FutureTrunkParks6[[#This Row],[Hierarchy/Name]]="Local", "")</f>
        <v>y</v>
      </c>
      <c r="AP199" s="271" t="str" cm="1">
        <f t="array" ref="AP199">_xlfn.IFS(FutureTrunkParks6[[#This Row],[Hierarchy/Name]]&lt;&gt;"Local","y",AP$12=FutureTrunkParks6[[#This Row],[Service Catchment]], "y", FutureTrunkParks6[[#This Row],[Hierarchy/Name]]="Local", "")</f>
        <v>y</v>
      </c>
      <c r="AQ199" s="64"/>
      <c r="AR199" s="93">
        <f>IF(FutureTrunkParks6[[#This Row],[Hierarchy/Name]]&lt;&gt;"Local",0.25,IF(AM199="y",1,""))</f>
        <v>0.25</v>
      </c>
      <c r="AS199" s="93">
        <f>IF(FutureTrunkParks6[[#This Row],[Hierarchy/Name]]&lt;&gt;"Local",0.25,IF(AN199="y",1,""))</f>
        <v>0.25</v>
      </c>
      <c r="AT199" s="93">
        <f>IF(FutureTrunkParks6[[#This Row],[Hierarchy/Name]]&lt;&gt;"Local",0.25,IF(AO199="y",1,""))</f>
        <v>0.25</v>
      </c>
      <c r="AU199" s="93">
        <f>IF(FutureTrunkParks6[[#This Row],[Hierarchy/Name]]&lt;&gt;"Local",0.25,IF(AP199="y",1,""))</f>
        <v>0.25</v>
      </c>
      <c r="AV199" s="95">
        <f t="shared" si="32"/>
        <v>1</v>
      </c>
      <c r="AW199" s="64"/>
      <c r="AX199" s="268">
        <f t="shared" si="33"/>
        <v>2845474.25</v>
      </c>
      <c r="AY199" s="264">
        <f t="shared" si="34"/>
        <v>2845474.25</v>
      </c>
      <c r="AZ199" s="264">
        <f t="shared" si="35"/>
        <v>2845474.25</v>
      </c>
      <c r="BA199" s="269">
        <f t="shared" si="36"/>
        <v>2845474.25</v>
      </c>
      <c r="BB199" s="253">
        <f t="shared" si="37"/>
        <v>11381897</v>
      </c>
    </row>
    <row r="200" spans="1:54">
      <c r="A200" s="50"/>
      <c r="B200" s="210" t="s">
        <v>5060</v>
      </c>
      <c r="C200" s="211" t="s">
        <v>5167</v>
      </c>
      <c r="D200" s="211" t="s">
        <v>111</v>
      </c>
      <c r="E200" s="211" t="s">
        <v>102</v>
      </c>
      <c r="F200" s="211" t="s">
        <v>4853</v>
      </c>
      <c r="G200" s="186" t="str" cm="1">
        <f t="array" ref="G200">_xlfn.IFS(MID(C200,5,1)="U",MID(C200,5,2),LEN(C200)&gt;10,MID(C200,5,3)&amp;"-"&amp;LEFT(D200,1),LEN(C200)&lt;=10,MID(C200,5,2)&amp;"-"&amp;LEFT(D200,1))</f>
        <v>A1-L</v>
      </c>
      <c r="H200" s="187">
        <f>IFERROR(INDEX(LGIP1b_Park_UnitRates[],MATCH(G200,LGIP1b_Park_UnitRates[LGIP Code],0),3),"")</f>
        <v>8000</v>
      </c>
      <c r="I200" s="295">
        <f>IFERROR(MIN(J200/H200,INDEX(LGIP1b_Park_UnitRates[],MATCH(FutureTrunkParks6[[#This Row],[LGIP Code (*)]], LGIP1b_Park_UnitRates[LGIP Code], 0),4)),1)</f>
        <v>0.45</v>
      </c>
      <c r="J200" s="215">
        <v>3600</v>
      </c>
      <c r="K200" s="85">
        <f t="shared" si="38"/>
        <v>10</v>
      </c>
      <c r="L200" s="216">
        <v>36000</v>
      </c>
      <c r="M200" s="221" t="str">
        <f>_xlfn.XLOOKUP(FutureTrunkParks6[[#This Row],[LGIP Code (*)]],LGIP1b_Parks_UnitRates_Summary[LGIP Code],LGIP1b_Parks_UnitRates_Summary[Stages],,0)</f>
        <v>A&amp;B</v>
      </c>
      <c r="N200" s="221" t="str">
        <f>_xlfn.XLOOKUP(FutureTrunkParks6[[#This Row],[LGIP Code (*)]],LGIP1b_Parks_UnitRates_Summary[LGIP Code],LGIP1b_Parks_UnitRates_Summary[Costing Code],,0)</f>
        <v>A1-L-A&amp;B</v>
      </c>
      <c r="O200" s="221">
        <f>_xlfn.XLOOKUP(FutureTrunkParks6[[#This Row],[Costing Code]],LGIP1b_Parks_UnitRates_Summary[Costing Code],LGIP1b_Parks_UnitRates_Summary[Scaled component],,0)</f>
        <v>295709.98100599996</v>
      </c>
      <c r="P200" s="221">
        <f>FutureTrunkParks6[[#This Row],[Unit Rate (Scale)]]*FutureTrunkParks6[[#This Row],[Scaling factor (*)]]</f>
        <v>133069.49145269999</v>
      </c>
      <c r="Q200" s="221">
        <f>_xlfn.XLOOKUP(FutureTrunkParks6[[#This Row],[Costing Code]],LGIP1b_Parks_UnitRates_Summary[Costing Code],LGIP1b_Parks_UnitRates_Summary[Not scaled component],,0)</f>
        <v>417974.52457963559</v>
      </c>
      <c r="R200" s="223">
        <f>_xlfn.XLOOKUP(FutureTrunkParks6[[#This Row],[Costing Code]],LGIP1b_Parks_UnitRates_Summary[Costing Code],LGIP1b_Parks_UnitRates_Summary[Preliminary Scale],,0)</f>
        <v>0.23125000000000001</v>
      </c>
      <c r="S200" s="221">
        <f>((FutureTrunkParks6[[#This Row],[Costs with Scaling Factor Applied]]+FutureTrunkParks6[[#This Row],[Unit Rate (No Scale)]])*FutureTrunkParks6[[#This Row],[Preliminary Scale %]])</f>
        <v>127428.92870747761</v>
      </c>
      <c r="T200" s="221">
        <f>_xlfn.XLOOKUP(FutureTrunkParks6[[#This Row],[Costing Code]],LGIP1b_Parks_UnitRates_Summary[Costing Code],LGIP1b_Parks_UnitRates_Summary[Preliminary No Scale],,0)</f>
        <v>3750</v>
      </c>
      <c r="U20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682223</v>
      </c>
      <c r="V200" s="211">
        <v>2021</v>
      </c>
      <c r="W200" s="211">
        <v>1</v>
      </c>
      <c r="X200" s="221">
        <f>ROUND(FutureTrunkParks6[[#This Row],[Direct Construction Cost]]*23%,0)</f>
        <v>156911</v>
      </c>
      <c r="Y200" s="294">
        <f t="shared" si="26"/>
        <v>7.4999999999999997E-2</v>
      </c>
      <c r="Z200" s="194">
        <f>ROUND((FutureTrunkParks6[[#This Row],[Direct Construction Cost]]+FutureTrunkParks6[[#This Row],[Project Owners Cost (23% Direct Construction Cost)($)]])*FutureTrunkParks6[[#This Row],[Multiplier]]*FutureTrunkParks6[[#This Row],[Construction Contingency Rate %]],0)</f>
        <v>62935</v>
      </c>
      <c r="AA200" s="195">
        <f>ROUND(FutureTrunkParks6[[#This Row],[Direct Construction Cost]]+FutureTrunkParks6[[#This Row],[Project Owners Cost (23% Direct Construction Cost)($)]]+FutureTrunkParks6[[#This Row],[Construction Contingency Cost ($)]],0)</f>
        <v>902069</v>
      </c>
      <c r="AB200" s="219">
        <v>2024</v>
      </c>
      <c r="AC200" s="196">
        <f t="shared" si="27"/>
        <v>2.0111853187589457E-2</v>
      </c>
      <c r="AD200" s="196">
        <f t="shared" si="28"/>
        <v>1.8204777291069174E-2</v>
      </c>
      <c r="AE200" s="274">
        <f>VLOOKUP(FutureTrunkParks6[[#This Row],[Service Catchment]],'Catchment Demand - Parks'!$C$8:$M$11,11)</f>
        <v>0.20307557840172039</v>
      </c>
      <c r="AF20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00" s="274">
        <f>IF(AND(FutureTrunkParks6[[#This Row],[Spare Capacity (%)]]&gt;30%,FutureTrunkParks6[[#This Row],[Share of the total Cost with the same year of provision %]]&gt;20%),1-FutureTrunkParks6[[#This Row],[Spare Capacity (%)]],1)</f>
        <v>1</v>
      </c>
      <c r="AH200" s="274">
        <f>IF(FutureTrunkParks6[[#This Row],[Terminal Value Analysis]]&lt;0,0,FutureTrunkParks6[[#This Row],[Terminal Value Analysis]])</f>
        <v>1</v>
      </c>
      <c r="AI200" s="198">
        <f t="shared" si="29"/>
        <v>938069</v>
      </c>
      <c r="AJ200" s="200">
        <f t="shared" si="30"/>
        <v>990453</v>
      </c>
      <c r="AK200" s="202">
        <f t="shared" si="31"/>
        <v>833725</v>
      </c>
      <c r="AL200" s="276">
        <f>ROUND(FutureTrunkParks6[[#This Row],[Net Present Value of Establishment Cost]]*FutureTrunkParks6[[#This Row],[Terminal Value Adjustment (%)]],0)</f>
        <v>833725</v>
      </c>
      <c r="AM200" s="271" t="str" cm="1">
        <f t="array" ref="AM200">_xlfn.IFS(FutureTrunkParks6[[#This Row],[Hierarchy/Name]]&lt;&gt;"Local","y",AM$12=FutureTrunkParks6[[#This Row],[Service Catchment]], "y", FutureTrunkParks6[[#This Row],[Hierarchy/Name]]="Local", "")</f>
        <v/>
      </c>
      <c r="AN200" s="271" t="str" cm="1">
        <f t="array" ref="AN200">_xlfn.IFS(FutureTrunkParks6[[#This Row],[Hierarchy/Name]]&lt;&gt;"Local","y",AN$12=FutureTrunkParks6[[#This Row],[Service Catchment]], "y", FutureTrunkParks6[[#This Row],[Hierarchy/Name]]="Local", "")</f>
        <v/>
      </c>
      <c r="AO200" s="271" t="str" cm="1">
        <f t="array" ref="AO200">_xlfn.IFS(FutureTrunkParks6[[#This Row],[Hierarchy/Name]]&lt;&gt;"Local","y",AO$12=FutureTrunkParks6[[#This Row],[Service Catchment]], "y", FutureTrunkParks6[[#This Row],[Hierarchy/Name]]="Local", "")</f>
        <v>y</v>
      </c>
      <c r="AP200" s="271" t="str" cm="1">
        <f t="array" ref="AP200">_xlfn.IFS(FutureTrunkParks6[[#This Row],[Hierarchy/Name]]&lt;&gt;"Local","y",AP$12=FutureTrunkParks6[[#This Row],[Service Catchment]], "y", FutureTrunkParks6[[#This Row],[Hierarchy/Name]]="Local", "")</f>
        <v/>
      </c>
      <c r="AQ200" s="64"/>
      <c r="AR200" s="93" t="str">
        <f>IF(FutureTrunkParks6[[#This Row],[Hierarchy/Name]]&lt;&gt;"Local",0.25,IF(AM200="y",1,""))</f>
        <v/>
      </c>
      <c r="AS200" s="93" t="str">
        <f>IF(FutureTrunkParks6[[#This Row],[Hierarchy/Name]]&lt;&gt;"Local",0.25,IF(AN200="y",1,""))</f>
        <v/>
      </c>
      <c r="AT200" s="93">
        <f>IF(FutureTrunkParks6[[#This Row],[Hierarchy/Name]]&lt;&gt;"Local",0.25,IF(AO200="y",1,""))</f>
        <v>1</v>
      </c>
      <c r="AU200" s="93" t="str">
        <f>IF(FutureTrunkParks6[[#This Row],[Hierarchy/Name]]&lt;&gt;"Local",0.25,IF(AP200="y",1,""))</f>
        <v/>
      </c>
      <c r="AV200" s="95">
        <f t="shared" si="32"/>
        <v>1</v>
      </c>
      <c r="AW200" s="64"/>
      <c r="AX200" s="268" t="str">
        <f t="shared" si="33"/>
        <v/>
      </c>
      <c r="AY200" s="264" t="str">
        <f t="shared" si="34"/>
        <v/>
      </c>
      <c r="AZ200" s="264">
        <f t="shared" si="35"/>
        <v>833725</v>
      </c>
      <c r="BA200" s="269" t="str">
        <f t="shared" si="36"/>
        <v/>
      </c>
      <c r="BB200" s="253">
        <f t="shared" si="37"/>
        <v>833725</v>
      </c>
    </row>
    <row r="201" spans="1:54">
      <c r="A201" s="50"/>
      <c r="B201" s="210" t="s">
        <v>5168</v>
      </c>
      <c r="C201" s="211" t="s">
        <v>5169</v>
      </c>
      <c r="D201" s="211" t="s">
        <v>111</v>
      </c>
      <c r="E201" s="211" t="s">
        <v>102</v>
      </c>
      <c r="F201" s="211" t="s">
        <v>4853</v>
      </c>
      <c r="G201" s="186" t="str" cm="1">
        <f t="array" ref="G201">_xlfn.IFS(MID(C201,5,1)="U",MID(C201,5,2),LEN(C201)&gt;10,MID(C201,5,3)&amp;"-"&amp;LEFT(D201,1),LEN(C201)&lt;=10,MID(C201,5,2)&amp;"-"&amp;LEFT(D201,1))</f>
        <v>A1-L</v>
      </c>
      <c r="H201" s="187">
        <f>IFERROR(INDEX(LGIP1b_Park_UnitRates[],MATCH(G201,LGIP1b_Park_UnitRates[LGIP Code],0),3),"")</f>
        <v>8000</v>
      </c>
      <c r="I201" s="295">
        <f>IFERROR(MIN(J201/H201,INDEX(LGIP1b_Park_UnitRates[],MATCH(FutureTrunkParks6[[#This Row],[LGIP Code (*)]], LGIP1b_Park_UnitRates[LGIP Code], 0),4)),1)</f>
        <v>3.75</v>
      </c>
      <c r="J201" s="215">
        <v>30000</v>
      </c>
      <c r="K201" s="85">
        <f t="shared" si="38"/>
        <v>155</v>
      </c>
      <c r="L201" s="216">
        <v>4650000</v>
      </c>
      <c r="M201" s="221" t="str">
        <f>_xlfn.XLOOKUP(FutureTrunkParks6[[#This Row],[LGIP Code (*)]],LGIP1b_Parks_UnitRates_Summary[LGIP Code],LGIP1b_Parks_UnitRates_Summary[Stages],,0)</f>
        <v>A&amp;B</v>
      </c>
      <c r="N201" s="221" t="str">
        <f>_xlfn.XLOOKUP(FutureTrunkParks6[[#This Row],[LGIP Code (*)]],LGIP1b_Parks_UnitRates_Summary[LGIP Code],LGIP1b_Parks_UnitRates_Summary[Costing Code],,0)</f>
        <v>A1-L-A&amp;B</v>
      </c>
      <c r="O201" s="221">
        <f>_xlfn.XLOOKUP(FutureTrunkParks6[[#This Row],[Costing Code]],LGIP1b_Parks_UnitRates_Summary[Costing Code],LGIP1b_Parks_UnitRates_Summary[Scaled component],,0)</f>
        <v>295709.98100599996</v>
      </c>
      <c r="P201" s="221">
        <f>FutureTrunkParks6[[#This Row],[Unit Rate (Scale)]]*FutureTrunkParks6[[#This Row],[Scaling factor (*)]]</f>
        <v>1108912.4287724998</v>
      </c>
      <c r="Q201" s="221">
        <f>_xlfn.XLOOKUP(FutureTrunkParks6[[#This Row],[Costing Code]],LGIP1b_Parks_UnitRates_Summary[Costing Code],LGIP1b_Parks_UnitRates_Summary[Not scaled component],,0)</f>
        <v>417974.52457963559</v>
      </c>
      <c r="R201" s="223">
        <f>_xlfn.XLOOKUP(FutureTrunkParks6[[#This Row],[Costing Code]],LGIP1b_Parks_UnitRates_Summary[Costing Code],LGIP1b_Parks_UnitRates_Summary[Preliminary Scale],,0)</f>
        <v>0.23125000000000001</v>
      </c>
      <c r="S201" s="221">
        <f>((FutureTrunkParks6[[#This Row],[Costs with Scaling Factor Applied]]+FutureTrunkParks6[[#This Row],[Unit Rate (No Scale)]])*FutureTrunkParks6[[#This Row],[Preliminary Scale %]])</f>
        <v>353092.60796268133</v>
      </c>
      <c r="T201" s="221">
        <f>_xlfn.XLOOKUP(FutureTrunkParks6[[#This Row],[Costing Code]],LGIP1b_Parks_UnitRates_Summary[Costing Code],LGIP1b_Parks_UnitRates_Summary[Preliminary No Scale],,0)</f>
        <v>3750</v>
      </c>
      <c r="U20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1883730</v>
      </c>
      <c r="V201" s="211">
        <v>2021</v>
      </c>
      <c r="W201" s="211">
        <v>1</v>
      </c>
      <c r="X201" s="221">
        <f>ROUND(FutureTrunkParks6[[#This Row],[Direct Construction Cost]]*23%,0)</f>
        <v>433258</v>
      </c>
      <c r="Y201" s="294">
        <f t="shared" si="26"/>
        <v>0.15</v>
      </c>
      <c r="Z201" s="194">
        <f>ROUND((FutureTrunkParks6[[#This Row],[Direct Construction Cost]]+FutureTrunkParks6[[#This Row],[Project Owners Cost (23% Direct Construction Cost)($)]])*FutureTrunkParks6[[#This Row],[Multiplier]]*FutureTrunkParks6[[#This Row],[Construction Contingency Rate %]],0)</f>
        <v>347548</v>
      </c>
      <c r="AA201" s="195">
        <f>ROUND(FutureTrunkParks6[[#This Row],[Direct Construction Cost]]+FutureTrunkParks6[[#This Row],[Project Owners Cost (23% Direct Construction Cost)($)]]+FutureTrunkParks6[[#This Row],[Construction Contingency Cost ($)]],0)</f>
        <v>2664536</v>
      </c>
      <c r="AB201" s="219">
        <v>2029</v>
      </c>
      <c r="AC201" s="196">
        <f t="shared" si="27"/>
        <v>2.0111853187589457E-2</v>
      </c>
      <c r="AD201" s="196">
        <f t="shared" si="28"/>
        <v>1.8204777291069174E-2</v>
      </c>
      <c r="AE201" s="274">
        <f>VLOOKUP(FutureTrunkParks6[[#This Row],[Service Catchment]],'Catchment Demand - Parks'!$C$8:$M$11,11)</f>
        <v>0.20307557840172039</v>
      </c>
      <c r="AF20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2.9008630149556982E-2</v>
      </c>
      <c r="AG201" s="274">
        <f>IF(AND(FutureTrunkParks6[[#This Row],[Spare Capacity (%)]]&gt;30%,FutureTrunkParks6[[#This Row],[Share of the total Cost with the same year of provision %]]&gt;20%),1-FutureTrunkParks6[[#This Row],[Spare Capacity (%)]],1)</f>
        <v>1</v>
      </c>
      <c r="AH201" s="274">
        <f>IF(FutureTrunkParks6[[#This Row],[Terminal Value Analysis]]&lt;0,0,FutureTrunkParks6[[#This Row],[Terminal Value Analysis]])</f>
        <v>1</v>
      </c>
      <c r="AI201" s="198">
        <f t="shared" si="29"/>
        <v>7314536</v>
      </c>
      <c r="AJ201" s="200">
        <f t="shared" si="30"/>
        <v>8531239</v>
      </c>
      <c r="AK201" s="202">
        <f t="shared" si="31"/>
        <v>5389102</v>
      </c>
      <c r="AL201" s="276">
        <f>ROUND(FutureTrunkParks6[[#This Row],[Net Present Value of Establishment Cost]]*FutureTrunkParks6[[#This Row],[Terminal Value Adjustment (%)]],0)</f>
        <v>5389102</v>
      </c>
      <c r="AM201" s="271" t="str" cm="1">
        <f t="array" ref="AM201">_xlfn.IFS(FutureTrunkParks6[[#This Row],[Hierarchy/Name]]&lt;&gt;"Local","y",AM$12=FutureTrunkParks6[[#This Row],[Service Catchment]], "y", FutureTrunkParks6[[#This Row],[Hierarchy/Name]]="Local", "")</f>
        <v/>
      </c>
      <c r="AN201" s="271" t="str" cm="1">
        <f t="array" ref="AN201">_xlfn.IFS(FutureTrunkParks6[[#This Row],[Hierarchy/Name]]&lt;&gt;"Local","y",AN$12=FutureTrunkParks6[[#This Row],[Service Catchment]], "y", FutureTrunkParks6[[#This Row],[Hierarchy/Name]]="Local", "")</f>
        <v/>
      </c>
      <c r="AO201" s="271" t="str" cm="1">
        <f t="array" ref="AO201">_xlfn.IFS(FutureTrunkParks6[[#This Row],[Hierarchy/Name]]&lt;&gt;"Local","y",AO$12=FutureTrunkParks6[[#This Row],[Service Catchment]], "y", FutureTrunkParks6[[#This Row],[Hierarchy/Name]]="Local", "")</f>
        <v>y</v>
      </c>
      <c r="AP201" s="271" t="str" cm="1">
        <f t="array" ref="AP201">_xlfn.IFS(FutureTrunkParks6[[#This Row],[Hierarchy/Name]]&lt;&gt;"Local","y",AP$12=FutureTrunkParks6[[#This Row],[Service Catchment]], "y", FutureTrunkParks6[[#This Row],[Hierarchy/Name]]="Local", "")</f>
        <v/>
      </c>
      <c r="AQ201" s="64"/>
      <c r="AR201" s="93" t="str">
        <f>IF(FutureTrunkParks6[[#This Row],[Hierarchy/Name]]&lt;&gt;"Local",0.25,IF(AM201="y",1,""))</f>
        <v/>
      </c>
      <c r="AS201" s="93" t="str">
        <f>IF(FutureTrunkParks6[[#This Row],[Hierarchy/Name]]&lt;&gt;"Local",0.25,IF(AN201="y",1,""))</f>
        <v/>
      </c>
      <c r="AT201" s="93">
        <f>IF(FutureTrunkParks6[[#This Row],[Hierarchy/Name]]&lt;&gt;"Local",0.25,IF(AO201="y",1,""))</f>
        <v>1</v>
      </c>
      <c r="AU201" s="93" t="str">
        <f>IF(FutureTrunkParks6[[#This Row],[Hierarchy/Name]]&lt;&gt;"Local",0.25,IF(AP201="y",1,""))</f>
        <v/>
      </c>
      <c r="AV201" s="95">
        <f t="shared" si="32"/>
        <v>1</v>
      </c>
      <c r="AW201" s="64"/>
      <c r="AX201" s="268" t="str">
        <f t="shared" si="33"/>
        <v/>
      </c>
      <c r="AY201" s="264" t="str">
        <f t="shared" si="34"/>
        <v/>
      </c>
      <c r="AZ201" s="264">
        <f t="shared" si="35"/>
        <v>5389102</v>
      </c>
      <c r="BA201" s="269" t="str">
        <f t="shared" si="36"/>
        <v/>
      </c>
      <c r="BB201" s="253">
        <f t="shared" si="37"/>
        <v>5389102</v>
      </c>
    </row>
    <row r="202" spans="1:54">
      <c r="A202" s="50"/>
      <c r="B202" s="210" t="s">
        <v>5138</v>
      </c>
      <c r="C202" s="211" t="s">
        <v>5170</v>
      </c>
      <c r="D202" s="211" t="s">
        <v>106</v>
      </c>
      <c r="E202" s="211" t="s">
        <v>102</v>
      </c>
      <c r="F202" s="211" t="s">
        <v>4991</v>
      </c>
      <c r="G202" s="186" t="str" cm="1">
        <f t="array" ref="G202">_xlfn.IFS(MID(C202,5,1)="U",MID(C202,5,2),LEN(C202)&gt;10,MID(C202,5,3)&amp;"-"&amp;LEFT(D202,1),LEN(C202)&lt;=10,MID(C202,5,2)&amp;"-"&amp;LEFT(D202,1))</f>
        <v>E5-D</v>
      </c>
      <c r="H202" s="187">
        <f>IFERROR(INDEX(LGIP1b_Park_UnitRates[],MATCH(G202,LGIP1b_Park_UnitRates[LGIP Code],0),3),"")</f>
        <v>40000</v>
      </c>
      <c r="I202" s="295">
        <f>IFERROR(MIN(J202/H202,INDEX(LGIP1b_Park_UnitRates[],MATCH(FutureTrunkParks6[[#This Row],[LGIP Code (*)]], LGIP1b_Park_UnitRates[LGIP Code], 0),4)),1)</f>
        <v>1.3025</v>
      </c>
      <c r="J202" s="215">
        <v>52100</v>
      </c>
      <c r="K202" s="85">
        <f t="shared" si="38"/>
        <v>0</v>
      </c>
      <c r="L202" s="216">
        <v>0</v>
      </c>
      <c r="M202" s="221" t="str">
        <f>_xlfn.XLOOKUP(FutureTrunkParks6[[#This Row],[LGIP Code (*)]],LGIP1b_Parks_UnitRates_Summary[LGIP Code],LGIP1b_Parks_UnitRates_Summary[Stages],,0)</f>
        <v>B&amp;C</v>
      </c>
      <c r="N202" s="221" t="str">
        <f>_xlfn.XLOOKUP(FutureTrunkParks6[[#This Row],[LGIP Code (*)]],LGIP1b_Parks_UnitRates_Summary[LGIP Code],LGIP1b_Parks_UnitRates_Summary[Costing Code],,0)</f>
        <v>E5-D-B&amp;C</v>
      </c>
      <c r="O202" s="221">
        <f>_xlfn.XLOOKUP(FutureTrunkParks6[[#This Row],[Costing Code]],LGIP1b_Parks_UnitRates_Summary[Costing Code],LGIP1b_Parks_UnitRates_Summary[Scaled component],,0)</f>
        <v>740088.67916180636</v>
      </c>
      <c r="P202" s="221">
        <f>FutureTrunkParks6[[#This Row],[Unit Rate (Scale)]]*FutureTrunkParks6[[#This Row],[Scaling factor (*)]]</f>
        <v>963965.50460825278</v>
      </c>
      <c r="Q202" s="221">
        <f>_xlfn.XLOOKUP(FutureTrunkParks6[[#This Row],[Costing Code]],LGIP1b_Parks_UnitRates_Summary[Costing Code],LGIP1b_Parks_UnitRates_Summary[Not scaled component],,0)</f>
        <v>7781441.3300164435</v>
      </c>
      <c r="R202" s="223">
        <f>_xlfn.XLOOKUP(FutureTrunkParks6[[#This Row],[Costing Code]],LGIP1b_Parks_UnitRates_Summary[Costing Code],LGIP1b_Parks_UnitRates_Summary[Preliminary Scale],,0)</f>
        <v>0.23125000000000001</v>
      </c>
      <c r="S202" s="221">
        <f>((FutureTrunkParks6[[#This Row],[Costs with Scaling Factor Applied]]+FutureTrunkParks6[[#This Row],[Unit Rate (No Scale)]])*FutureTrunkParks6[[#This Row],[Preliminary Scale %]])</f>
        <v>2022375.3305069611</v>
      </c>
      <c r="T202" s="221">
        <f>_xlfn.XLOOKUP(FutureTrunkParks6[[#This Row],[Costing Code]],LGIP1b_Parks_UnitRates_Summary[Costing Code],LGIP1b_Parks_UnitRates_Summary[Preliminary No Scale],,0)</f>
        <v>11250</v>
      </c>
      <c r="U20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10779032</v>
      </c>
      <c r="V202" s="211">
        <v>2021</v>
      </c>
      <c r="W202" s="211">
        <v>1</v>
      </c>
      <c r="X202" s="221">
        <f>ROUND(FutureTrunkParks6[[#This Row],[Direct Construction Cost]]*23%,0)</f>
        <v>2479177</v>
      </c>
      <c r="Y202" s="294">
        <f t="shared" ref="Y202:Y254" si="39">IF(AB202="","",IF(AB202&lt;=YEAR+5,0.075,IF(AND(AB202&gt;YEAR+5,AB202&lt;=YEAR+10),0.15,IF(AND(AB202&gt;YEAR+10,AB202&lt;=YEAR+20),0.2,IF(AB202&gt;YEAR+20,0.25,"")))))</f>
        <v>7.4999999999999997E-2</v>
      </c>
      <c r="Z202" s="194">
        <f>ROUND((FutureTrunkParks6[[#This Row],[Direct Construction Cost]]+FutureTrunkParks6[[#This Row],[Project Owners Cost (23% Direct Construction Cost)($)]])*FutureTrunkParks6[[#This Row],[Multiplier]]*FutureTrunkParks6[[#This Row],[Construction Contingency Rate %]],0)</f>
        <v>994366</v>
      </c>
      <c r="AA202" s="195">
        <f>ROUND(FutureTrunkParks6[[#This Row],[Direct Construction Cost]]+FutureTrunkParks6[[#This Row],[Project Owners Cost (23% Direct Construction Cost)($)]]+FutureTrunkParks6[[#This Row],[Construction Contingency Cost ($)]],0)</f>
        <v>14252575</v>
      </c>
      <c r="AB202" s="219">
        <v>2024</v>
      </c>
      <c r="AC202" s="196">
        <f t="shared" ref="AC202:AC254" si="40">Landind</f>
        <v>2.0111853187589457E-2</v>
      </c>
      <c r="AD202" s="196">
        <f t="shared" ref="AD202:AD254" si="41">PPI</f>
        <v>1.8204777291069174E-2</v>
      </c>
      <c r="AE202" s="274">
        <f>VLOOKUP(FutureTrunkParks6[[#This Row],[Service Catchment]],'Catchment Demand - Parks'!$C$8:$M$11,11)</f>
        <v>0.20307557840172039</v>
      </c>
      <c r="AF20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02" s="274">
        <f>IF(AND(FutureTrunkParks6[[#This Row],[Spare Capacity (%)]]&gt;30%,FutureTrunkParks6[[#This Row],[Share of the total Cost with the same year of provision %]]&gt;20%),1-FutureTrunkParks6[[#This Row],[Spare Capacity (%)]],1)</f>
        <v>1</v>
      </c>
      <c r="AH202" s="274">
        <f>IF(FutureTrunkParks6[[#This Row],[Terminal Value Analysis]]&lt;0,0,FutureTrunkParks6[[#This Row],[Terminal Value Analysis]])</f>
        <v>1</v>
      </c>
      <c r="AI202" s="198">
        <f t="shared" ref="AI202:AI254" si="42">ROUND(AA202+L202,0)</f>
        <v>14252575</v>
      </c>
      <c r="AJ202" s="200">
        <f t="shared" ref="AJ202:AJ254" si="43">ROUND(AA202*(1+AD202)^(AB202-YEAR)+L202*(1+AC202)^(AB202-YEAR),0)</f>
        <v>15045226</v>
      </c>
      <c r="AK202" s="202">
        <f t="shared" ref="AK202:AK254" si="44">ROUND(AJ202*(1/(1+WACC))^(AB202-YEAR),0)</f>
        <v>12664493</v>
      </c>
      <c r="AL202" s="276">
        <f>ROUND(FutureTrunkParks6[[#This Row],[Net Present Value of Establishment Cost]]*FutureTrunkParks6[[#This Row],[Terminal Value Adjustment (%)]],0)</f>
        <v>12664493</v>
      </c>
      <c r="AM202" s="271" t="str" cm="1">
        <f t="array" ref="AM202">_xlfn.IFS(FutureTrunkParks6[[#This Row],[Hierarchy/Name]]&lt;&gt;"Local","y",AM$12=FutureTrunkParks6[[#This Row],[Service Catchment]], "y", FutureTrunkParks6[[#This Row],[Hierarchy/Name]]="Local", "")</f>
        <v>y</v>
      </c>
      <c r="AN202" s="271" t="str" cm="1">
        <f t="array" ref="AN202">_xlfn.IFS(FutureTrunkParks6[[#This Row],[Hierarchy/Name]]&lt;&gt;"Local","y",AN$12=FutureTrunkParks6[[#This Row],[Service Catchment]], "y", FutureTrunkParks6[[#This Row],[Hierarchy/Name]]="Local", "")</f>
        <v>y</v>
      </c>
      <c r="AO202" s="271" t="str" cm="1">
        <f t="array" ref="AO202">_xlfn.IFS(FutureTrunkParks6[[#This Row],[Hierarchy/Name]]&lt;&gt;"Local","y",AO$12=FutureTrunkParks6[[#This Row],[Service Catchment]], "y", FutureTrunkParks6[[#This Row],[Hierarchy/Name]]="Local", "")</f>
        <v>y</v>
      </c>
      <c r="AP202" s="271" t="str" cm="1">
        <f t="array" ref="AP202">_xlfn.IFS(FutureTrunkParks6[[#This Row],[Hierarchy/Name]]&lt;&gt;"Local","y",AP$12=FutureTrunkParks6[[#This Row],[Service Catchment]], "y", FutureTrunkParks6[[#This Row],[Hierarchy/Name]]="Local", "")</f>
        <v>y</v>
      </c>
      <c r="AQ202" s="64"/>
      <c r="AR202" s="93">
        <f>IF(FutureTrunkParks6[[#This Row],[Hierarchy/Name]]&lt;&gt;"Local",0.25,IF(AM202="y",1,""))</f>
        <v>0.25</v>
      </c>
      <c r="AS202" s="93">
        <f>IF(FutureTrunkParks6[[#This Row],[Hierarchy/Name]]&lt;&gt;"Local",0.25,IF(AN202="y",1,""))</f>
        <v>0.25</v>
      </c>
      <c r="AT202" s="93">
        <f>IF(FutureTrunkParks6[[#This Row],[Hierarchy/Name]]&lt;&gt;"Local",0.25,IF(AO202="y",1,""))</f>
        <v>0.25</v>
      </c>
      <c r="AU202" s="93">
        <f>IF(FutureTrunkParks6[[#This Row],[Hierarchy/Name]]&lt;&gt;"Local",0.25,IF(AP202="y",1,""))</f>
        <v>0.25</v>
      </c>
      <c r="AV202" s="95">
        <f t="shared" ref="AV202:AV254" si="45">SUM(AR202:AU202)</f>
        <v>1</v>
      </c>
      <c r="AW202" s="64"/>
      <c r="AX202" s="268">
        <f t="shared" ref="AX202:AX254" si="46">IF(AR202="","",(AR202/$AV202)*$AK202)</f>
        <v>3166123.25</v>
      </c>
      <c r="AY202" s="264">
        <f t="shared" ref="AY202:AY254" si="47">IF(AS202="","",(AS202/$AV202)*$AK202)</f>
        <v>3166123.25</v>
      </c>
      <c r="AZ202" s="264">
        <f t="shared" ref="AZ202:AZ254" si="48">IF(AT202="","",(AT202/$AV202)*$AK202)</f>
        <v>3166123.25</v>
      </c>
      <c r="BA202" s="269">
        <f t="shared" ref="BA202:BA254" si="49">IF(AU202="","",(AU202/$AV202)*$AK202)</f>
        <v>3166123.25</v>
      </c>
      <c r="BB202" s="253">
        <f t="shared" ref="BB202:BB254" si="50">SUM(AX202:BA202)</f>
        <v>12664493</v>
      </c>
    </row>
    <row r="203" spans="1:54">
      <c r="A203" s="50"/>
      <c r="B203" s="210" t="s">
        <v>5168</v>
      </c>
      <c r="C203" s="211" t="s">
        <v>5171</v>
      </c>
      <c r="D203" s="211" t="s">
        <v>106</v>
      </c>
      <c r="E203" s="211" t="s">
        <v>102</v>
      </c>
      <c r="F203" s="211" t="s">
        <v>5172</v>
      </c>
      <c r="G203" s="186" t="str" cm="1">
        <f t="array" ref="G203">_xlfn.IFS(MID(C203,5,1)="U",MID(C203,5,2),LEN(C203)&gt;10,MID(C203,5,3)&amp;"-"&amp;LEFT(D203,1),LEN(C203)&lt;=10,MID(C203,5,2)&amp;"-"&amp;LEFT(D203,1))</f>
        <v>U3</v>
      </c>
      <c r="H203" s="187">
        <f>IFERROR(INDEX(LGIP1b_Park_UnitRates[],MATCH(G203,LGIP1b_Park_UnitRates[LGIP Code],0),3),"")</f>
        <v>0</v>
      </c>
      <c r="I203" s="295">
        <f>IFERROR(MIN(J203/H203,INDEX(LGIP1b_Park_UnitRates[],MATCH(FutureTrunkParks6[[#This Row],[LGIP Code (*)]], LGIP1b_Park_UnitRates[LGIP Code], 0),4)),1)</f>
        <v>1</v>
      </c>
      <c r="J203" s="215">
        <v>39800</v>
      </c>
      <c r="K203" s="85">
        <f t="shared" ref="K203:K254" si="51">L203/J203</f>
        <v>0</v>
      </c>
      <c r="L203" s="216">
        <v>0</v>
      </c>
      <c r="M203" s="221" t="str">
        <f>_xlfn.XLOOKUP(FutureTrunkParks6[[#This Row],[LGIP Code (*)]],LGIP1b_Parks_UnitRates_Summary[LGIP Code],LGIP1b_Parks_UnitRates_Summary[Stages],,0)</f>
        <v>U</v>
      </c>
      <c r="N203" s="221" t="str">
        <f>_xlfn.XLOOKUP(FutureTrunkParks6[[#This Row],[LGIP Code (*)]],LGIP1b_Parks_UnitRates_Summary[LGIP Code],LGIP1b_Parks_UnitRates_Summary[Costing Code],,0)</f>
        <v>U3-U</v>
      </c>
      <c r="O203" s="221">
        <f>_xlfn.XLOOKUP(FutureTrunkParks6[[#This Row],[Costing Code]],LGIP1b_Parks_UnitRates_Summary[Costing Code],LGIP1b_Parks_UnitRates_Summary[Scaled component],,0)</f>
        <v>0</v>
      </c>
      <c r="P203" s="221">
        <f>FutureTrunkParks6[[#This Row],[Unit Rate (Scale)]]*FutureTrunkParks6[[#This Row],[Scaling factor (*)]]</f>
        <v>0</v>
      </c>
      <c r="Q203" s="221">
        <f>_xlfn.XLOOKUP(FutureTrunkParks6[[#This Row],[Costing Code]],LGIP1b_Parks_UnitRates_Summary[Costing Code],LGIP1b_Parks_UnitRates_Summary[Not scaled component],,0)</f>
        <v>0</v>
      </c>
      <c r="R203" s="223">
        <f>_xlfn.XLOOKUP(FutureTrunkParks6[[#This Row],[Costing Code]],LGIP1b_Parks_UnitRates_Summary[Costing Code],LGIP1b_Parks_UnitRates_Summary[Preliminary Scale],,0)</f>
        <v>0</v>
      </c>
      <c r="S203" s="221">
        <f>((FutureTrunkParks6[[#This Row],[Costs with Scaling Factor Applied]]+FutureTrunkParks6[[#This Row],[Unit Rate (No Scale)]])*FutureTrunkParks6[[#This Row],[Preliminary Scale %]])</f>
        <v>0</v>
      </c>
      <c r="T203" s="221">
        <f>_xlfn.XLOOKUP(FutureTrunkParks6[[#This Row],[Costing Code]],LGIP1b_Parks_UnitRates_Summary[Costing Code],LGIP1b_Parks_UnitRates_Summary[Preliminary No Scale],,0)</f>
        <v>0</v>
      </c>
      <c r="U20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03" s="211">
        <v>2021</v>
      </c>
      <c r="W203" s="211">
        <v>1</v>
      </c>
      <c r="X203" s="221">
        <f>ROUND(FutureTrunkParks6[[#This Row],[Direct Construction Cost]]*23%,0)</f>
        <v>230000</v>
      </c>
      <c r="Y203" s="294">
        <f t="shared" si="39"/>
        <v>0.2</v>
      </c>
      <c r="Z203" s="194">
        <f>ROUND((FutureTrunkParks6[[#This Row],[Direct Construction Cost]]+FutureTrunkParks6[[#This Row],[Project Owners Cost (23% Direct Construction Cost)($)]])*FutureTrunkParks6[[#This Row],[Multiplier]]*FutureTrunkParks6[[#This Row],[Construction Contingency Rate %]],0)</f>
        <v>246000</v>
      </c>
      <c r="AA203" s="195">
        <f>ROUND(FutureTrunkParks6[[#This Row],[Direct Construction Cost]]+FutureTrunkParks6[[#This Row],[Project Owners Cost (23% Direct Construction Cost)($)]]+FutureTrunkParks6[[#This Row],[Construction Contingency Cost ($)]],0)</f>
        <v>1476000</v>
      </c>
      <c r="AB203" s="219">
        <v>2034</v>
      </c>
      <c r="AC203" s="196">
        <f t="shared" si="40"/>
        <v>2.0111853187589457E-2</v>
      </c>
      <c r="AD203" s="196">
        <f t="shared" si="41"/>
        <v>1.8204777291069174E-2</v>
      </c>
      <c r="AE203" s="274">
        <f>VLOOKUP(FutureTrunkParks6[[#This Row],[Service Catchment]],'Catchment Demand - Parks'!$C$8:$M$11,11)</f>
        <v>0.20307557840172039</v>
      </c>
      <c r="AF20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1.2940776571092251E-2</v>
      </c>
      <c r="AG203" s="274">
        <f>IF(AND(FutureTrunkParks6[[#This Row],[Spare Capacity (%)]]&gt;30%,FutureTrunkParks6[[#This Row],[Share of the total Cost with the same year of provision %]]&gt;20%),1-FutureTrunkParks6[[#This Row],[Spare Capacity (%)]],1)</f>
        <v>1</v>
      </c>
      <c r="AH203" s="274">
        <f>IF(FutureTrunkParks6[[#This Row],[Terminal Value Analysis]]&lt;0,0,FutureTrunkParks6[[#This Row],[Terminal Value Analysis]])</f>
        <v>1</v>
      </c>
      <c r="AI203" s="198">
        <f t="shared" si="42"/>
        <v>1476000</v>
      </c>
      <c r="AJ203" s="200">
        <f t="shared" si="43"/>
        <v>1866135</v>
      </c>
      <c r="AK203" s="202">
        <f t="shared" si="44"/>
        <v>884632</v>
      </c>
      <c r="AL203" s="276">
        <f>ROUND(FutureTrunkParks6[[#This Row],[Net Present Value of Establishment Cost]]*FutureTrunkParks6[[#This Row],[Terminal Value Adjustment (%)]],0)</f>
        <v>884632</v>
      </c>
      <c r="AM203" s="271" t="str" cm="1">
        <f t="array" ref="AM203">_xlfn.IFS(FutureTrunkParks6[[#This Row],[Hierarchy/Name]]&lt;&gt;"Local","y",AM$12=FutureTrunkParks6[[#This Row],[Service Catchment]], "y", FutureTrunkParks6[[#This Row],[Hierarchy/Name]]="Local", "")</f>
        <v>y</v>
      </c>
      <c r="AN203" s="271" t="str" cm="1">
        <f t="array" ref="AN203">_xlfn.IFS(FutureTrunkParks6[[#This Row],[Hierarchy/Name]]&lt;&gt;"Local","y",AN$12=FutureTrunkParks6[[#This Row],[Service Catchment]], "y", FutureTrunkParks6[[#This Row],[Hierarchy/Name]]="Local", "")</f>
        <v>y</v>
      </c>
      <c r="AO203" s="271" t="str" cm="1">
        <f t="array" ref="AO203">_xlfn.IFS(FutureTrunkParks6[[#This Row],[Hierarchy/Name]]&lt;&gt;"Local","y",AO$12=FutureTrunkParks6[[#This Row],[Service Catchment]], "y", FutureTrunkParks6[[#This Row],[Hierarchy/Name]]="Local", "")</f>
        <v>y</v>
      </c>
      <c r="AP203" s="271" t="str" cm="1">
        <f t="array" ref="AP203">_xlfn.IFS(FutureTrunkParks6[[#This Row],[Hierarchy/Name]]&lt;&gt;"Local","y",AP$12=FutureTrunkParks6[[#This Row],[Service Catchment]], "y", FutureTrunkParks6[[#This Row],[Hierarchy/Name]]="Local", "")</f>
        <v>y</v>
      </c>
      <c r="AQ203" s="64"/>
      <c r="AR203" s="93">
        <f>IF(FutureTrunkParks6[[#This Row],[Hierarchy/Name]]&lt;&gt;"Local",0.25,IF(AM203="y",1,""))</f>
        <v>0.25</v>
      </c>
      <c r="AS203" s="93">
        <f>IF(FutureTrunkParks6[[#This Row],[Hierarchy/Name]]&lt;&gt;"Local",0.25,IF(AN203="y",1,""))</f>
        <v>0.25</v>
      </c>
      <c r="AT203" s="93">
        <f>IF(FutureTrunkParks6[[#This Row],[Hierarchy/Name]]&lt;&gt;"Local",0.25,IF(AO203="y",1,""))</f>
        <v>0.25</v>
      </c>
      <c r="AU203" s="93">
        <f>IF(FutureTrunkParks6[[#This Row],[Hierarchy/Name]]&lt;&gt;"Local",0.25,IF(AP203="y",1,""))</f>
        <v>0.25</v>
      </c>
      <c r="AV203" s="95">
        <f t="shared" si="45"/>
        <v>1</v>
      </c>
      <c r="AW203" s="64"/>
      <c r="AX203" s="268">
        <f t="shared" si="46"/>
        <v>221158</v>
      </c>
      <c r="AY203" s="264">
        <f t="shared" si="47"/>
        <v>221158</v>
      </c>
      <c r="AZ203" s="264">
        <f t="shared" si="48"/>
        <v>221158</v>
      </c>
      <c r="BA203" s="269">
        <f t="shared" si="49"/>
        <v>221158</v>
      </c>
      <c r="BB203" s="253">
        <f t="shared" si="50"/>
        <v>884632</v>
      </c>
    </row>
    <row r="204" spans="1:54">
      <c r="A204" s="50"/>
      <c r="B204" s="210" t="s">
        <v>5060</v>
      </c>
      <c r="C204" s="211" t="s">
        <v>5173</v>
      </c>
      <c r="D204" s="211" t="s">
        <v>106</v>
      </c>
      <c r="E204" s="211" t="s">
        <v>102</v>
      </c>
      <c r="F204" s="211" t="s">
        <v>5174</v>
      </c>
      <c r="G204" s="186" t="str" cm="1">
        <f t="array" ref="G204">_xlfn.IFS(MID(C204,5,1)="U",MID(C204,5,2),LEN(C204)&gt;10,MID(C204,5,3)&amp;"-"&amp;LEFT(D204,1),LEN(C204)&lt;=10,MID(C204,5,2)&amp;"-"&amp;LEFT(D204,1))</f>
        <v>U3</v>
      </c>
      <c r="H204" s="187">
        <f>IFERROR(INDEX(LGIP1b_Park_UnitRates[],MATCH(G204,LGIP1b_Park_UnitRates[LGIP Code],0),3),"")</f>
        <v>0</v>
      </c>
      <c r="I204" s="295">
        <f>IFERROR(MIN(J204/H204,INDEX(LGIP1b_Park_UnitRates[],MATCH(FutureTrunkParks6[[#This Row],[LGIP Code (*)]], LGIP1b_Park_UnitRates[LGIP Code], 0),4)),1)</f>
        <v>1</v>
      </c>
      <c r="J204" s="215">
        <v>30000</v>
      </c>
      <c r="K204" s="85">
        <f t="shared" si="51"/>
        <v>0</v>
      </c>
      <c r="L204" s="216">
        <v>0</v>
      </c>
      <c r="M204" s="221" t="str">
        <f>_xlfn.XLOOKUP(FutureTrunkParks6[[#This Row],[LGIP Code (*)]],LGIP1b_Parks_UnitRates_Summary[LGIP Code],LGIP1b_Parks_UnitRates_Summary[Stages],,0)</f>
        <v>U</v>
      </c>
      <c r="N204" s="221" t="str">
        <f>_xlfn.XLOOKUP(FutureTrunkParks6[[#This Row],[LGIP Code (*)]],LGIP1b_Parks_UnitRates_Summary[LGIP Code],LGIP1b_Parks_UnitRates_Summary[Costing Code],,0)</f>
        <v>U3-U</v>
      </c>
      <c r="O204" s="221">
        <f>_xlfn.XLOOKUP(FutureTrunkParks6[[#This Row],[Costing Code]],LGIP1b_Parks_UnitRates_Summary[Costing Code],LGIP1b_Parks_UnitRates_Summary[Scaled component],,0)</f>
        <v>0</v>
      </c>
      <c r="P204" s="221">
        <f>FutureTrunkParks6[[#This Row],[Unit Rate (Scale)]]*FutureTrunkParks6[[#This Row],[Scaling factor (*)]]</f>
        <v>0</v>
      </c>
      <c r="Q204" s="221">
        <f>_xlfn.XLOOKUP(FutureTrunkParks6[[#This Row],[Costing Code]],LGIP1b_Parks_UnitRates_Summary[Costing Code],LGIP1b_Parks_UnitRates_Summary[Not scaled component],,0)</f>
        <v>0</v>
      </c>
      <c r="R204" s="223">
        <f>_xlfn.XLOOKUP(FutureTrunkParks6[[#This Row],[Costing Code]],LGIP1b_Parks_UnitRates_Summary[Costing Code],LGIP1b_Parks_UnitRates_Summary[Preliminary Scale],,0)</f>
        <v>0</v>
      </c>
      <c r="S204" s="221">
        <f>((FutureTrunkParks6[[#This Row],[Costs with Scaling Factor Applied]]+FutureTrunkParks6[[#This Row],[Unit Rate (No Scale)]])*FutureTrunkParks6[[#This Row],[Preliminary Scale %]])</f>
        <v>0</v>
      </c>
      <c r="T204" s="221">
        <f>_xlfn.XLOOKUP(FutureTrunkParks6[[#This Row],[Costing Code]],LGIP1b_Parks_UnitRates_Summary[Costing Code],LGIP1b_Parks_UnitRates_Summary[Preliminary No Scale],,0)</f>
        <v>0</v>
      </c>
      <c r="U20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04" s="211">
        <v>2021</v>
      </c>
      <c r="W204" s="211">
        <v>1</v>
      </c>
      <c r="X204" s="221">
        <f>ROUND(FutureTrunkParks6[[#This Row],[Direct Construction Cost]]*23%,0)</f>
        <v>230000</v>
      </c>
      <c r="Y204" s="294">
        <f t="shared" si="39"/>
        <v>0.15</v>
      </c>
      <c r="Z204" s="194">
        <f>ROUND((FutureTrunkParks6[[#This Row],[Direct Construction Cost]]+FutureTrunkParks6[[#This Row],[Project Owners Cost (23% Direct Construction Cost)($)]])*FutureTrunkParks6[[#This Row],[Multiplier]]*FutureTrunkParks6[[#This Row],[Construction Contingency Rate %]],0)</f>
        <v>184500</v>
      </c>
      <c r="AA204" s="195">
        <f>ROUND(FutureTrunkParks6[[#This Row],[Direct Construction Cost]]+FutureTrunkParks6[[#This Row],[Project Owners Cost (23% Direct Construction Cost)($)]]+FutureTrunkParks6[[#This Row],[Construction Contingency Cost ($)]],0)</f>
        <v>1414500</v>
      </c>
      <c r="AB204" s="219">
        <v>2029</v>
      </c>
      <c r="AC204" s="196">
        <f t="shared" si="40"/>
        <v>2.0111853187589457E-2</v>
      </c>
      <c r="AD204" s="196">
        <f t="shared" si="41"/>
        <v>1.8204777291069174E-2</v>
      </c>
      <c r="AE204" s="274">
        <f>VLOOKUP(FutureTrunkParks6[[#This Row],[Service Catchment]],'Catchment Demand - Parks'!$C$8:$M$11,11)</f>
        <v>0.20307557840172039</v>
      </c>
      <c r="AF20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1.5399569510994917E-2</v>
      </c>
      <c r="AG204" s="274">
        <f>IF(AND(FutureTrunkParks6[[#This Row],[Spare Capacity (%)]]&gt;30%,FutureTrunkParks6[[#This Row],[Share of the total Cost with the same year of provision %]]&gt;20%),1-FutureTrunkParks6[[#This Row],[Spare Capacity (%)]],1)</f>
        <v>1</v>
      </c>
      <c r="AH204" s="274">
        <f>IF(FutureTrunkParks6[[#This Row],[Terminal Value Analysis]]&lt;0,0,FutureTrunkParks6[[#This Row],[Terminal Value Analysis]])</f>
        <v>1</v>
      </c>
      <c r="AI204" s="198">
        <f t="shared" si="42"/>
        <v>1414500</v>
      </c>
      <c r="AJ204" s="200">
        <f t="shared" si="43"/>
        <v>1634120</v>
      </c>
      <c r="AK204" s="202">
        <f t="shared" si="44"/>
        <v>1032258</v>
      </c>
      <c r="AL204" s="276">
        <f>ROUND(FutureTrunkParks6[[#This Row],[Net Present Value of Establishment Cost]]*FutureTrunkParks6[[#This Row],[Terminal Value Adjustment (%)]],0)</f>
        <v>1032258</v>
      </c>
      <c r="AM204" s="271" t="str" cm="1">
        <f t="array" ref="AM204">_xlfn.IFS(FutureTrunkParks6[[#This Row],[Hierarchy/Name]]&lt;&gt;"Local","y",AM$12=FutureTrunkParks6[[#This Row],[Service Catchment]], "y", FutureTrunkParks6[[#This Row],[Hierarchy/Name]]="Local", "")</f>
        <v>y</v>
      </c>
      <c r="AN204" s="271" t="str" cm="1">
        <f t="array" ref="AN204">_xlfn.IFS(FutureTrunkParks6[[#This Row],[Hierarchy/Name]]&lt;&gt;"Local","y",AN$12=FutureTrunkParks6[[#This Row],[Service Catchment]], "y", FutureTrunkParks6[[#This Row],[Hierarchy/Name]]="Local", "")</f>
        <v>y</v>
      </c>
      <c r="AO204" s="271" t="str" cm="1">
        <f t="array" ref="AO204">_xlfn.IFS(FutureTrunkParks6[[#This Row],[Hierarchy/Name]]&lt;&gt;"Local","y",AO$12=FutureTrunkParks6[[#This Row],[Service Catchment]], "y", FutureTrunkParks6[[#This Row],[Hierarchy/Name]]="Local", "")</f>
        <v>y</v>
      </c>
      <c r="AP204" s="271" t="str" cm="1">
        <f t="array" ref="AP204">_xlfn.IFS(FutureTrunkParks6[[#This Row],[Hierarchy/Name]]&lt;&gt;"Local","y",AP$12=FutureTrunkParks6[[#This Row],[Service Catchment]], "y", FutureTrunkParks6[[#This Row],[Hierarchy/Name]]="Local", "")</f>
        <v>y</v>
      </c>
      <c r="AQ204" s="64"/>
      <c r="AR204" s="93">
        <f>IF(FutureTrunkParks6[[#This Row],[Hierarchy/Name]]&lt;&gt;"Local",0.25,IF(AM204="y",1,""))</f>
        <v>0.25</v>
      </c>
      <c r="AS204" s="93">
        <f>IF(FutureTrunkParks6[[#This Row],[Hierarchy/Name]]&lt;&gt;"Local",0.25,IF(AN204="y",1,""))</f>
        <v>0.25</v>
      </c>
      <c r="AT204" s="93">
        <f>IF(FutureTrunkParks6[[#This Row],[Hierarchy/Name]]&lt;&gt;"Local",0.25,IF(AO204="y",1,""))</f>
        <v>0.25</v>
      </c>
      <c r="AU204" s="93">
        <f>IF(FutureTrunkParks6[[#This Row],[Hierarchy/Name]]&lt;&gt;"Local",0.25,IF(AP204="y",1,""))</f>
        <v>0.25</v>
      </c>
      <c r="AV204" s="95">
        <f t="shared" si="45"/>
        <v>1</v>
      </c>
      <c r="AW204" s="64"/>
      <c r="AX204" s="268">
        <f t="shared" si="46"/>
        <v>258064.5</v>
      </c>
      <c r="AY204" s="264">
        <f t="shared" si="47"/>
        <v>258064.5</v>
      </c>
      <c r="AZ204" s="264">
        <f t="shared" si="48"/>
        <v>258064.5</v>
      </c>
      <c r="BA204" s="269">
        <f t="shared" si="49"/>
        <v>258064.5</v>
      </c>
      <c r="BB204" s="253">
        <f t="shared" si="50"/>
        <v>1032258</v>
      </c>
    </row>
    <row r="205" spans="1:54">
      <c r="A205" s="50"/>
      <c r="B205" s="210" t="s">
        <v>5175</v>
      </c>
      <c r="C205" s="211" t="s">
        <v>5176</v>
      </c>
      <c r="D205" s="211" t="s">
        <v>111</v>
      </c>
      <c r="E205" s="211" t="s">
        <v>102</v>
      </c>
      <c r="F205" s="211" t="s">
        <v>4853</v>
      </c>
      <c r="G205" s="186" t="str" cm="1">
        <f t="array" ref="G205">_xlfn.IFS(MID(C205,5,1)="U",MID(C205,5,2),LEN(C205)&gt;10,MID(C205,5,3)&amp;"-"&amp;LEFT(D205,1),LEN(C205)&lt;=10,MID(C205,5,2)&amp;"-"&amp;LEFT(D205,1))</f>
        <v>A1-L</v>
      </c>
      <c r="H205" s="187">
        <f>IFERROR(INDEX(LGIP1b_Park_UnitRates[],MATCH(G205,LGIP1b_Park_UnitRates[LGIP Code],0),3),"")</f>
        <v>8000</v>
      </c>
      <c r="I205" s="295">
        <f>IFERROR(MIN(J205/H205,INDEX(LGIP1b_Park_UnitRates[],MATCH(FutureTrunkParks6[[#This Row],[LGIP Code (*)]], LGIP1b_Park_UnitRates[LGIP Code], 0),4)),1)</f>
        <v>0.77737500000000004</v>
      </c>
      <c r="J205" s="215">
        <v>6219</v>
      </c>
      <c r="K205" s="85">
        <f t="shared" si="51"/>
        <v>643.19022350860268</v>
      </c>
      <c r="L205" s="216">
        <v>4000000</v>
      </c>
      <c r="M205" s="221" t="str">
        <f>_xlfn.XLOOKUP(FutureTrunkParks6[[#This Row],[LGIP Code (*)]],LGIP1b_Parks_UnitRates_Summary[LGIP Code],LGIP1b_Parks_UnitRates_Summary[Stages],,0)</f>
        <v>A&amp;B</v>
      </c>
      <c r="N205" s="221" t="str">
        <f>_xlfn.XLOOKUP(FutureTrunkParks6[[#This Row],[LGIP Code (*)]],LGIP1b_Parks_UnitRates_Summary[LGIP Code],LGIP1b_Parks_UnitRates_Summary[Costing Code],,0)</f>
        <v>A1-L-A&amp;B</v>
      </c>
      <c r="O205" s="221">
        <f>_xlfn.XLOOKUP(FutureTrunkParks6[[#This Row],[Costing Code]],LGIP1b_Parks_UnitRates_Summary[Costing Code],LGIP1b_Parks_UnitRates_Summary[Scaled component],,0)</f>
        <v>295709.98100599996</v>
      </c>
      <c r="P205" s="221">
        <f>FutureTrunkParks6[[#This Row],[Unit Rate (Scale)]]*FutureTrunkParks6[[#This Row],[Scaling factor (*)]]</f>
        <v>229877.54648453923</v>
      </c>
      <c r="Q205" s="221">
        <f>_xlfn.XLOOKUP(FutureTrunkParks6[[#This Row],[Costing Code]],LGIP1b_Parks_UnitRates_Summary[Costing Code],LGIP1b_Parks_UnitRates_Summary[Not scaled component],,0)</f>
        <v>417974.52457963559</v>
      </c>
      <c r="R205" s="223">
        <f>_xlfn.XLOOKUP(FutureTrunkParks6[[#This Row],[Costing Code]],LGIP1b_Parks_UnitRates_Summary[Costing Code],LGIP1b_Parks_UnitRates_Summary[Preliminary Scale],,0)</f>
        <v>0.23125000000000001</v>
      </c>
      <c r="S205" s="221">
        <f>((FutureTrunkParks6[[#This Row],[Costs with Scaling Factor Applied]]+FutureTrunkParks6[[#This Row],[Unit Rate (No Scale)]])*FutureTrunkParks6[[#This Row],[Preliminary Scale %]])</f>
        <v>149815.79143359044</v>
      </c>
      <c r="T205" s="221">
        <f>_xlfn.XLOOKUP(FutureTrunkParks6[[#This Row],[Costing Code]],LGIP1b_Parks_UnitRates_Summary[Costing Code],LGIP1b_Parks_UnitRates_Summary[Preliminary No Scale],,0)</f>
        <v>3750</v>
      </c>
      <c r="U20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801418</v>
      </c>
      <c r="V205" s="211">
        <v>2021</v>
      </c>
      <c r="W205" s="211">
        <v>1</v>
      </c>
      <c r="X205" s="221">
        <f>ROUND(FutureTrunkParks6[[#This Row],[Direct Construction Cost]]*23%,0)</f>
        <v>184326</v>
      </c>
      <c r="Y205" s="294">
        <f t="shared" si="39"/>
        <v>0.2</v>
      </c>
      <c r="Z205" s="194">
        <f>ROUND((FutureTrunkParks6[[#This Row],[Direct Construction Cost]]+FutureTrunkParks6[[#This Row],[Project Owners Cost (23% Direct Construction Cost)($)]])*FutureTrunkParks6[[#This Row],[Multiplier]]*FutureTrunkParks6[[#This Row],[Construction Contingency Rate %]],0)</f>
        <v>197149</v>
      </c>
      <c r="AA205" s="195">
        <f>ROUND(FutureTrunkParks6[[#This Row],[Direct Construction Cost]]+FutureTrunkParks6[[#This Row],[Project Owners Cost (23% Direct Construction Cost)($)]]+FutureTrunkParks6[[#This Row],[Construction Contingency Cost ($)]],0)</f>
        <v>1182893</v>
      </c>
      <c r="AB205" s="219">
        <v>2034</v>
      </c>
      <c r="AC205" s="196">
        <f t="shared" si="40"/>
        <v>2.0111853187589457E-2</v>
      </c>
      <c r="AD205" s="196">
        <f t="shared" si="41"/>
        <v>1.8204777291069174E-2</v>
      </c>
      <c r="AE205" s="274">
        <f>VLOOKUP(FutureTrunkParks6[[#This Row],[Service Catchment]],'Catchment Demand - Parks'!$C$8:$M$11,11)</f>
        <v>0.20307557840172039</v>
      </c>
      <c r="AF20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1.0370971558610451E-2</v>
      </c>
      <c r="AG205" s="274">
        <f>IF(AND(FutureTrunkParks6[[#This Row],[Spare Capacity (%)]]&gt;30%,FutureTrunkParks6[[#This Row],[Share of the total Cost with the same year of provision %]]&gt;20%),1-FutureTrunkParks6[[#This Row],[Spare Capacity (%)]],1)</f>
        <v>1</v>
      </c>
      <c r="AH205" s="274">
        <f>IF(FutureTrunkParks6[[#This Row],[Terminal Value Analysis]]&lt;0,0,FutureTrunkParks6[[#This Row],[Terminal Value Analysis]])</f>
        <v>1</v>
      </c>
      <c r="AI205" s="198">
        <f t="shared" si="42"/>
        <v>5182893</v>
      </c>
      <c r="AJ205" s="200">
        <f t="shared" si="43"/>
        <v>6677362</v>
      </c>
      <c r="AK205" s="202">
        <f t="shared" si="44"/>
        <v>3165369</v>
      </c>
      <c r="AL205" s="276">
        <f>ROUND(FutureTrunkParks6[[#This Row],[Net Present Value of Establishment Cost]]*FutureTrunkParks6[[#This Row],[Terminal Value Adjustment (%)]],0)</f>
        <v>3165369</v>
      </c>
      <c r="AM205" s="271" t="str" cm="1">
        <f t="array" ref="AM205">_xlfn.IFS(FutureTrunkParks6[[#This Row],[Hierarchy/Name]]&lt;&gt;"Local","y",AM$12=FutureTrunkParks6[[#This Row],[Service Catchment]], "y", FutureTrunkParks6[[#This Row],[Hierarchy/Name]]="Local", "")</f>
        <v/>
      </c>
      <c r="AN205" s="271" t="str" cm="1">
        <f t="array" ref="AN205">_xlfn.IFS(FutureTrunkParks6[[#This Row],[Hierarchy/Name]]&lt;&gt;"Local","y",AN$12=FutureTrunkParks6[[#This Row],[Service Catchment]], "y", FutureTrunkParks6[[#This Row],[Hierarchy/Name]]="Local", "")</f>
        <v/>
      </c>
      <c r="AO205" s="271" t="str" cm="1">
        <f t="array" ref="AO205">_xlfn.IFS(FutureTrunkParks6[[#This Row],[Hierarchy/Name]]&lt;&gt;"Local","y",AO$12=FutureTrunkParks6[[#This Row],[Service Catchment]], "y", FutureTrunkParks6[[#This Row],[Hierarchy/Name]]="Local", "")</f>
        <v>y</v>
      </c>
      <c r="AP205" s="271" t="str" cm="1">
        <f t="array" ref="AP205">_xlfn.IFS(FutureTrunkParks6[[#This Row],[Hierarchy/Name]]&lt;&gt;"Local","y",AP$12=FutureTrunkParks6[[#This Row],[Service Catchment]], "y", FutureTrunkParks6[[#This Row],[Hierarchy/Name]]="Local", "")</f>
        <v/>
      </c>
      <c r="AQ205" s="64"/>
      <c r="AR205" s="93" t="str">
        <f>IF(FutureTrunkParks6[[#This Row],[Hierarchy/Name]]&lt;&gt;"Local",0.25,IF(AM205="y",1,""))</f>
        <v/>
      </c>
      <c r="AS205" s="93" t="str">
        <f>IF(FutureTrunkParks6[[#This Row],[Hierarchy/Name]]&lt;&gt;"Local",0.25,IF(AN205="y",1,""))</f>
        <v/>
      </c>
      <c r="AT205" s="93">
        <f>IF(FutureTrunkParks6[[#This Row],[Hierarchy/Name]]&lt;&gt;"Local",0.25,IF(AO205="y",1,""))</f>
        <v>1</v>
      </c>
      <c r="AU205" s="93" t="str">
        <f>IF(FutureTrunkParks6[[#This Row],[Hierarchy/Name]]&lt;&gt;"Local",0.25,IF(AP205="y",1,""))</f>
        <v/>
      </c>
      <c r="AV205" s="95">
        <f t="shared" si="45"/>
        <v>1</v>
      </c>
      <c r="AW205" s="64"/>
      <c r="AX205" s="268" t="str">
        <f t="shared" si="46"/>
        <v/>
      </c>
      <c r="AY205" s="264" t="str">
        <f t="shared" si="47"/>
        <v/>
      </c>
      <c r="AZ205" s="264">
        <f t="shared" si="48"/>
        <v>3165369</v>
      </c>
      <c r="BA205" s="269" t="str">
        <f t="shared" si="49"/>
        <v/>
      </c>
      <c r="BB205" s="253">
        <f t="shared" si="50"/>
        <v>3165369</v>
      </c>
    </row>
    <row r="206" spans="1:54">
      <c r="A206" s="50"/>
      <c r="B206" s="210" t="s">
        <v>5084</v>
      </c>
      <c r="C206" s="211" t="s">
        <v>5177</v>
      </c>
      <c r="D206" s="211" t="s">
        <v>111</v>
      </c>
      <c r="E206" s="211" t="s">
        <v>102</v>
      </c>
      <c r="F206" s="211" t="s">
        <v>4853</v>
      </c>
      <c r="G206" s="186" t="str" cm="1">
        <f t="array" ref="G206">_xlfn.IFS(MID(C206,5,1)="U",MID(C206,5,2),LEN(C206)&gt;10,MID(C206,5,3)&amp;"-"&amp;LEFT(D206,1),LEN(C206)&lt;=10,MID(C206,5,2)&amp;"-"&amp;LEFT(D206,1))</f>
        <v>A1-L</v>
      </c>
      <c r="H206" s="187">
        <f>IFERROR(INDEX(LGIP1b_Park_UnitRates[],MATCH(G206,LGIP1b_Park_UnitRates[LGIP Code],0),3),"")</f>
        <v>8000</v>
      </c>
      <c r="I206" s="295">
        <f>IFERROR(MIN(J206/H206,INDEX(LGIP1b_Park_UnitRates[],MATCH(FutureTrunkParks6[[#This Row],[LGIP Code (*)]], LGIP1b_Park_UnitRates[LGIP Code], 0),4)),1)</f>
        <v>1.25</v>
      </c>
      <c r="J206" s="215">
        <v>10000</v>
      </c>
      <c r="K206" s="85">
        <f t="shared" si="51"/>
        <v>2200</v>
      </c>
      <c r="L206" s="216">
        <v>22000000</v>
      </c>
      <c r="M206" s="221" t="str">
        <f>_xlfn.XLOOKUP(FutureTrunkParks6[[#This Row],[LGIP Code (*)]],LGIP1b_Parks_UnitRates_Summary[LGIP Code],LGIP1b_Parks_UnitRates_Summary[Stages],,0)</f>
        <v>A&amp;B</v>
      </c>
      <c r="N206" s="221" t="str">
        <f>_xlfn.XLOOKUP(FutureTrunkParks6[[#This Row],[LGIP Code (*)]],LGIP1b_Parks_UnitRates_Summary[LGIP Code],LGIP1b_Parks_UnitRates_Summary[Costing Code],,0)</f>
        <v>A1-L-A&amp;B</v>
      </c>
      <c r="O206" s="221">
        <f>_xlfn.XLOOKUP(FutureTrunkParks6[[#This Row],[Costing Code]],LGIP1b_Parks_UnitRates_Summary[Costing Code],LGIP1b_Parks_UnitRates_Summary[Scaled component],,0)</f>
        <v>295709.98100599996</v>
      </c>
      <c r="P206" s="221">
        <f>FutureTrunkParks6[[#This Row],[Unit Rate (Scale)]]*FutureTrunkParks6[[#This Row],[Scaling factor (*)]]</f>
        <v>369637.47625749995</v>
      </c>
      <c r="Q206" s="221">
        <f>_xlfn.XLOOKUP(FutureTrunkParks6[[#This Row],[Costing Code]],LGIP1b_Parks_UnitRates_Summary[Costing Code],LGIP1b_Parks_UnitRates_Summary[Not scaled component],,0)</f>
        <v>417974.52457963559</v>
      </c>
      <c r="R206" s="223">
        <f>_xlfn.XLOOKUP(FutureTrunkParks6[[#This Row],[Costing Code]],LGIP1b_Parks_UnitRates_Summary[Costing Code],LGIP1b_Parks_UnitRates_Summary[Preliminary Scale],,0)</f>
        <v>0.23125000000000001</v>
      </c>
      <c r="S206" s="221">
        <f>((FutureTrunkParks6[[#This Row],[Costs with Scaling Factor Applied]]+FutureTrunkParks6[[#This Row],[Unit Rate (No Scale)]])*FutureTrunkParks6[[#This Row],[Preliminary Scale %]])</f>
        <v>182135.27519358761</v>
      </c>
      <c r="T206" s="221">
        <f>_xlfn.XLOOKUP(FutureTrunkParks6[[#This Row],[Costing Code]],LGIP1b_Parks_UnitRates_Summary[Costing Code],LGIP1b_Parks_UnitRates_Summary[Preliminary No Scale],,0)</f>
        <v>3750</v>
      </c>
      <c r="U20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973497</v>
      </c>
      <c r="V206" s="211">
        <v>2021</v>
      </c>
      <c r="W206" s="211">
        <v>1</v>
      </c>
      <c r="X206" s="221">
        <f>ROUND(FutureTrunkParks6[[#This Row],[Direct Construction Cost]]*23%,0)</f>
        <v>223904</v>
      </c>
      <c r="Y206" s="294">
        <f t="shared" si="39"/>
        <v>0.2</v>
      </c>
      <c r="Z206" s="194">
        <f>ROUND((FutureTrunkParks6[[#This Row],[Direct Construction Cost]]+FutureTrunkParks6[[#This Row],[Project Owners Cost (23% Direct Construction Cost)($)]])*FutureTrunkParks6[[#This Row],[Multiplier]]*FutureTrunkParks6[[#This Row],[Construction Contingency Rate %]],0)</f>
        <v>239480</v>
      </c>
      <c r="AA206" s="195">
        <f>ROUND(FutureTrunkParks6[[#This Row],[Direct Construction Cost]]+FutureTrunkParks6[[#This Row],[Project Owners Cost (23% Direct Construction Cost)($)]]+FutureTrunkParks6[[#This Row],[Construction Contingency Cost ($)]],0)</f>
        <v>1436881</v>
      </c>
      <c r="AB206" s="219">
        <v>2034</v>
      </c>
      <c r="AC206" s="196">
        <f t="shared" si="40"/>
        <v>2.0111853187589457E-2</v>
      </c>
      <c r="AD206" s="196">
        <f t="shared" si="41"/>
        <v>1.8204777291069174E-2</v>
      </c>
      <c r="AE206" s="274">
        <f>VLOOKUP(FutureTrunkParks6[[#This Row],[Service Catchment]],'Catchment Demand - Parks'!$C$8:$M$11,11)</f>
        <v>0.20307557840172039</v>
      </c>
      <c r="AF20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1.25978021546393E-2</v>
      </c>
      <c r="AG206" s="274">
        <f>IF(AND(FutureTrunkParks6[[#This Row],[Spare Capacity (%)]]&gt;30%,FutureTrunkParks6[[#This Row],[Share of the total Cost with the same year of provision %]]&gt;20%),1-FutureTrunkParks6[[#This Row],[Spare Capacity (%)]],1)</f>
        <v>1</v>
      </c>
      <c r="AH206" s="274">
        <f>IF(FutureTrunkParks6[[#This Row],[Terminal Value Analysis]]&lt;0,0,FutureTrunkParks6[[#This Row],[Terminal Value Analysis]])</f>
        <v>1</v>
      </c>
      <c r="AI206" s="198">
        <f t="shared" si="42"/>
        <v>23436881</v>
      </c>
      <c r="AJ206" s="200">
        <f t="shared" si="43"/>
        <v>30316620</v>
      </c>
      <c r="AK206" s="202">
        <f t="shared" si="44"/>
        <v>14371437</v>
      </c>
      <c r="AL206" s="276">
        <f>ROUND(FutureTrunkParks6[[#This Row],[Net Present Value of Establishment Cost]]*FutureTrunkParks6[[#This Row],[Terminal Value Adjustment (%)]],0)</f>
        <v>14371437</v>
      </c>
      <c r="AM206" s="271" t="str" cm="1">
        <f t="array" ref="AM206">_xlfn.IFS(FutureTrunkParks6[[#This Row],[Hierarchy/Name]]&lt;&gt;"Local","y",AM$12=FutureTrunkParks6[[#This Row],[Service Catchment]], "y", FutureTrunkParks6[[#This Row],[Hierarchy/Name]]="Local", "")</f>
        <v/>
      </c>
      <c r="AN206" s="271" t="str" cm="1">
        <f t="array" ref="AN206">_xlfn.IFS(FutureTrunkParks6[[#This Row],[Hierarchy/Name]]&lt;&gt;"Local","y",AN$12=FutureTrunkParks6[[#This Row],[Service Catchment]], "y", FutureTrunkParks6[[#This Row],[Hierarchy/Name]]="Local", "")</f>
        <v/>
      </c>
      <c r="AO206" s="271" t="str" cm="1">
        <f t="array" ref="AO206">_xlfn.IFS(FutureTrunkParks6[[#This Row],[Hierarchy/Name]]&lt;&gt;"Local","y",AO$12=FutureTrunkParks6[[#This Row],[Service Catchment]], "y", FutureTrunkParks6[[#This Row],[Hierarchy/Name]]="Local", "")</f>
        <v>y</v>
      </c>
      <c r="AP206" s="271" t="str" cm="1">
        <f t="array" ref="AP206">_xlfn.IFS(FutureTrunkParks6[[#This Row],[Hierarchy/Name]]&lt;&gt;"Local","y",AP$12=FutureTrunkParks6[[#This Row],[Service Catchment]], "y", FutureTrunkParks6[[#This Row],[Hierarchy/Name]]="Local", "")</f>
        <v/>
      </c>
      <c r="AQ206" s="64"/>
      <c r="AR206" s="93" t="str">
        <f>IF(FutureTrunkParks6[[#This Row],[Hierarchy/Name]]&lt;&gt;"Local",0.25,IF(AM206="y",1,""))</f>
        <v/>
      </c>
      <c r="AS206" s="93" t="str">
        <f>IF(FutureTrunkParks6[[#This Row],[Hierarchy/Name]]&lt;&gt;"Local",0.25,IF(AN206="y",1,""))</f>
        <v/>
      </c>
      <c r="AT206" s="93">
        <f>IF(FutureTrunkParks6[[#This Row],[Hierarchy/Name]]&lt;&gt;"Local",0.25,IF(AO206="y",1,""))</f>
        <v>1</v>
      </c>
      <c r="AU206" s="93" t="str">
        <f>IF(FutureTrunkParks6[[#This Row],[Hierarchy/Name]]&lt;&gt;"Local",0.25,IF(AP206="y",1,""))</f>
        <v/>
      </c>
      <c r="AV206" s="95">
        <f t="shared" si="45"/>
        <v>1</v>
      </c>
      <c r="AW206" s="64"/>
      <c r="AX206" s="268" t="str">
        <f t="shared" si="46"/>
        <v/>
      </c>
      <c r="AY206" s="264" t="str">
        <f t="shared" si="47"/>
        <v/>
      </c>
      <c r="AZ206" s="264">
        <f t="shared" si="48"/>
        <v>14371437</v>
      </c>
      <c r="BA206" s="269" t="str">
        <f t="shared" si="49"/>
        <v/>
      </c>
      <c r="BB206" s="253">
        <f t="shared" si="50"/>
        <v>14371437</v>
      </c>
    </row>
    <row r="207" spans="1:54">
      <c r="A207" s="50"/>
      <c r="B207" s="210" t="s">
        <v>5084</v>
      </c>
      <c r="C207" s="211" t="s">
        <v>5178</v>
      </c>
      <c r="D207" s="211" t="s">
        <v>106</v>
      </c>
      <c r="E207" s="211" t="s">
        <v>102</v>
      </c>
      <c r="F207" s="211" t="s">
        <v>4900</v>
      </c>
      <c r="G207" s="186" t="str" cm="1">
        <f t="array" ref="G207">_xlfn.IFS(MID(C207,5,1)="U",MID(C207,5,2),LEN(C207)&gt;10,MID(C207,5,3)&amp;"-"&amp;LEFT(D207,1),LEN(C207)&lt;=10,MID(C207,5,2)&amp;"-"&amp;LEFT(D207,1))</f>
        <v>A2-D</v>
      </c>
      <c r="H207" s="187">
        <f>IFERROR(INDEX(LGIP1b_Park_UnitRates[],MATCH(G207,LGIP1b_Park_UnitRates[LGIP Code],0),3),"")</f>
        <v>30000</v>
      </c>
      <c r="I207" s="295">
        <f>IFERROR(MIN(J207/H207,INDEX(LGIP1b_Park_UnitRates[],MATCH(FutureTrunkParks6[[#This Row],[LGIP Code (*)]], LGIP1b_Park_UnitRates[LGIP Code], 0),4)),1)</f>
        <v>0.33333333333333331</v>
      </c>
      <c r="J207" s="215">
        <v>10000</v>
      </c>
      <c r="K207" s="85">
        <f t="shared" si="51"/>
        <v>2200</v>
      </c>
      <c r="L207" s="216">
        <v>22000000</v>
      </c>
      <c r="M207" s="221" t="str">
        <f>_xlfn.XLOOKUP(FutureTrunkParks6[[#This Row],[LGIP Code (*)]],LGIP1b_Parks_UnitRates_Summary[LGIP Code],LGIP1b_Parks_UnitRates_Summary[Stages],,0)</f>
        <v>A&amp;B</v>
      </c>
      <c r="N207" s="221" t="str">
        <f>_xlfn.XLOOKUP(FutureTrunkParks6[[#This Row],[LGIP Code (*)]],LGIP1b_Parks_UnitRates_Summary[LGIP Code],LGIP1b_Parks_UnitRates_Summary[Costing Code],,0)</f>
        <v>A2-D-A&amp;B</v>
      </c>
      <c r="O207" s="221">
        <f>_xlfn.XLOOKUP(FutureTrunkParks6[[#This Row],[Costing Code]],LGIP1b_Parks_UnitRates_Summary[Costing Code],LGIP1b_Parks_UnitRates_Summary[Scaled component],,0)</f>
        <v>1640677.0630379796</v>
      </c>
      <c r="P207" s="221">
        <f>FutureTrunkParks6[[#This Row],[Unit Rate (Scale)]]*FutureTrunkParks6[[#This Row],[Scaling factor (*)]]</f>
        <v>546892.35434599314</v>
      </c>
      <c r="Q207" s="221">
        <f>_xlfn.XLOOKUP(FutureTrunkParks6[[#This Row],[Costing Code]],LGIP1b_Parks_UnitRates_Summary[Costing Code],LGIP1b_Parks_UnitRates_Summary[Not scaled component],,0)</f>
        <v>5581164.1358097773</v>
      </c>
      <c r="R207" s="223">
        <f>_xlfn.XLOOKUP(FutureTrunkParks6[[#This Row],[Costing Code]],LGIP1b_Parks_UnitRates_Summary[Costing Code],LGIP1b_Parks_UnitRates_Summary[Preliminary Scale],,0)</f>
        <v>0.23125000000000001</v>
      </c>
      <c r="S207" s="221">
        <f>((FutureTrunkParks6[[#This Row],[Costs with Scaling Factor Applied]]+FutureTrunkParks6[[#This Row],[Unit Rate (No Scale)]])*FutureTrunkParks6[[#This Row],[Preliminary Scale %]])</f>
        <v>1417113.0633485219</v>
      </c>
      <c r="T207" s="221">
        <f>_xlfn.XLOOKUP(FutureTrunkParks6[[#This Row],[Costing Code]],LGIP1b_Parks_UnitRates_Summary[Costing Code],LGIP1b_Parks_UnitRates_Summary[Preliminary No Scale],,0)</f>
        <v>7500</v>
      </c>
      <c r="U20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7552670</v>
      </c>
      <c r="V207" s="211">
        <v>2021</v>
      </c>
      <c r="W207" s="211">
        <v>1</v>
      </c>
      <c r="X207" s="221">
        <f>ROUND(FutureTrunkParks6[[#This Row],[Direct Construction Cost]]*23%,0)</f>
        <v>1737114</v>
      </c>
      <c r="Y207" s="294">
        <f t="shared" si="39"/>
        <v>0.2</v>
      </c>
      <c r="Z207" s="194">
        <f>ROUND((FutureTrunkParks6[[#This Row],[Direct Construction Cost]]+FutureTrunkParks6[[#This Row],[Project Owners Cost (23% Direct Construction Cost)($)]])*FutureTrunkParks6[[#This Row],[Multiplier]]*FutureTrunkParks6[[#This Row],[Construction Contingency Rate %]],0)</f>
        <v>1857957</v>
      </c>
      <c r="AA207" s="195">
        <f>ROUND(FutureTrunkParks6[[#This Row],[Direct Construction Cost]]+FutureTrunkParks6[[#This Row],[Project Owners Cost (23% Direct Construction Cost)($)]]+FutureTrunkParks6[[#This Row],[Construction Contingency Cost ($)]],0)</f>
        <v>11147741</v>
      </c>
      <c r="AB207" s="219">
        <v>2034</v>
      </c>
      <c r="AC207" s="196">
        <f t="shared" si="40"/>
        <v>2.0111853187589457E-2</v>
      </c>
      <c r="AD207" s="196">
        <f t="shared" si="41"/>
        <v>1.8204777291069174E-2</v>
      </c>
      <c r="AE207" s="274">
        <f>VLOOKUP(FutureTrunkParks6[[#This Row],[Service Catchment]],'Catchment Demand - Parks'!$C$8:$M$11,11)</f>
        <v>0.20307557840172039</v>
      </c>
      <c r="AF20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9.7737415686588419E-2</v>
      </c>
      <c r="AG207" s="274">
        <f>IF(AND(FutureTrunkParks6[[#This Row],[Spare Capacity (%)]]&gt;30%,FutureTrunkParks6[[#This Row],[Share of the total Cost with the same year of provision %]]&gt;20%),1-FutureTrunkParks6[[#This Row],[Spare Capacity (%)]],1)</f>
        <v>1</v>
      </c>
      <c r="AH207" s="274">
        <f>IF(FutureTrunkParks6[[#This Row],[Terminal Value Analysis]]&lt;0,0,FutureTrunkParks6[[#This Row],[Terminal Value Analysis]])</f>
        <v>1</v>
      </c>
      <c r="AI207" s="198">
        <f t="shared" si="42"/>
        <v>33147741</v>
      </c>
      <c r="AJ207" s="200">
        <f t="shared" si="43"/>
        <v>42594245</v>
      </c>
      <c r="AK207" s="202">
        <f t="shared" si="44"/>
        <v>20191582</v>
      </c>
      <c r="AL207" s="276">
        <f>ROUND(FutureTrunkParks6[[#This Row],[Net Present Value of Establishment Cost]]*FutureTrunkParks6[[#This Row],[Terminal Value Adjustment (%)]],0)</f>
        <v>20191582</v>
      </c>
      <c r="AM207" s="271" t="str" cm="1">
        <f t="array" ref="AM207">_xlfn.IFS(FutureTrunkParks6[[#This Row],[Hierarchy/Name]]&lt;&gt;"Local","y",AM$12=FutureTrunkParks6[[#This Row],[Service Catchment]], "y", FutureTrunkParks6[[#This Row],[Hierarchy/Name]]="Local", "")</f>
        <v>y</v>
      </c>
      <c r="AN207" s="271" t="str" cm="1">
        <f t="array" ref="AN207">_xlfn.IFS(FutureTrunkParks6[[#This Row],[Hierarchy/Name]]&lt;&gt;"Local","y",AN$12=FutureTrunkParks6[[#This Row],[Service Catchment]], "y", FutureTrunkParks6[[#This Row],[Hierarchy/Name]]="Local", "")</f>
        <v>y</v>
      </c>
      <c r="AO207" s="271" t="str" cm="1">
        <f t="array" ref="AO207">_xlfn.IFS(FutureTrunkParks6[[#This Row],[Hierarchy/Name]]&lt;&gt;"Local","y",AO$12=FutureTrunkParks6[[#This Row],[Service Catchment]], "y", FutureTrunkParks6[[#This Row],[Hierarchy/Name]]="Local", "")</f>
        <v>y</v>
      </c>
      <c r="AP207" s="271" t="str" cm="1">
        <f t="array" ref="AP207">_xlfn.IFS(FutureTrunkParks6[[#This Row],[Hierarchy/Name]]&lt;&gt;"Local","y",AP$12=FutureTrunkParks6[[#This Row],[Service Catchment]], "y", FutureTrunkParks6[[#This Row],[Hierarchy/Name]]="Local", "")</f>
        <v>y</v>
      </c>
      <c r="AQ207" s="64"/>
      <c r="AR207" s="93">
        <f>IF(FutureTrunkParks6[[#This Row],[Hierarchy/Name]]&lt;&gt;"Local",0.25,IF(AM207="y",1,""))</f>
        <v>0.25</v>
      </c>
      <c r="AS207" s="93">
        <f>IF(FutureTrunkParks6[[#This Row],[Hierarchy/Name]]&lt;&gt;"Local",0.25,IF(AN207="y",1,""))</f>
        <v>0.25</v>
      </c>
      <c r="AT207" s="93">
        <f>IF(FutureTrunkParks6[[#This Row],[Hierarchy/Name]]&lt;&gt;"Local",0.25,IF(AO207="y",1,""))</f>
        <v>0.25</v>
      </c>
      <c r="AU207" s="93">
        <f>IF(FutureTrunkParks6[[#This Row],[Hierarchy/Name]]&lt;&gt;"Local",0.25,IF(AP207="y",1,""))</f>
        <v>0.25</v>
      </c>
      <c r="AV207" s="95">
        <f t="shared" si="45"/>
        <v>1</v>
      </c>
      <c r="AW207" s="64"/>
      <c r="AX207" s="268">
        <f t="shared" si="46"/>
        <v>5047895.5</v>
      </c>
      <c r="AY207" s="264">
        <f t="shared" si="47"/>
        <v>5047895.5</v>
      </c>
      <c r="AZ207" s="264">
        <f t="shared" si="48"/>
        <v>5047895.5</v>
      </c>
      <c r="BA207" s="269">
        <f t="shared" si="49"/>
        <v>5047895.5</v>
      </c>
      <c r="BB207" s="253">
        <f t="shared" si="50"/>
        <v>20191582</v>
      </c>
    </row>
    <row r="208" spans="1:54">
      <c r="A208" s="50"/>
      <c r="B208" s="210" t="s">
        <v>5084</v>
      </c>
      <c r="C208" s="211" t="s">
        <v>5179</v>
      </c>
      <c r="D208" s="211" t="s">
        <v>101</v>
      </c>
      <c r="E208" s="211" t="s">
        <v>102</v>
      </c>
      <c r="F208" s="211" t="s">
        <v>5180</v>
      </c>
      <c r="G208" s="186" t="str" cm="1">
        <f t="array" ref="G208">_xlfn.IFS(MID(C208,5,1)="U",MID(C208,5,2),LEN(C208)&gt;10,MID(C208,5,3)&amp;"-"&amp;LEFT(D208,1),LEN(C208)&lt;=10,MID(C208,5,2)&amp;"-"&amp;LEFT(D208,1))</f>
        <v>U1</v>
      </c>
      <c r="H208" s="187">
        <f>IFERROR(INDEX(LGIP1b_Park_UnitRates[],MATCH(G208,LGIP1b_Park_UnitRates[LGIP Code],0),3),"")</f>
        <v>0</v>
      </c>
      <c r="I208" s="295">
        <f>IFERROR(MIN(J208/H208,INDEX(LGIP1b_Park_UnitRates[],MATCH(FutureTrunkParks6[[#This Row],[LGIP Code (*)]], LGIP1b_Park_UnitRates[LGIP Code], 0),4)),1)</f>
        <v>1</v>
      </c>
      <c r="J208" s="215">
        <v>23200</v>
      </c>
      <c r="K208" s="85">
        <f t="shared" si="51"/>
        <v>0</v>
      </c>
      <c r="L208" s="216">
        <v>0</v>
      </c>
      <c r="M208" s="221" t="str">
        <f>_xlfn.XLOOKUP(FutureTrunkParks6[[#This Row],[LGIP Code (*)]],LGIP1b_Parks_UnitRates_Summary[LGIP Code],LGIP1b_Parks_UnitRates_Summary[Stages],,0)</f>
        <v>U</v>
      </c>
      <c r="N208" s="221" t="str">
        <f>_xlfn.XLOOKUP(FutureTrunkParks6[[#This Row],[LGIP Code (*)]],LGIP1b_Parks_UnitRates_Summary[LGIP Code],LGIP1b_Parks_UnitRates_Summary[Costing Code],,0)</f>
        <v>U1-U</v>
      </c>
      <c r="O208" s="221">
        <f>_xlfn.XLOOKUP(FutureTrunkParks6[[#This Row],[Costing Code]],LGIP1b_Parks_UnitRates_Summary[Costing Code],LGIP1b_Parks_UnitRates_Summary[Scaled component],,0)</f>
        <v>0</v>
      </c>
      <c r="P208" s="221">
        <f>FutureTrunkParks6[[#This Row],[Unit Rate (Scale)]]*FutureTrunkParks6[[#This Row],[Scaling factor (*)]]</f>
        <v>0</v>
      </c>
      <c r="Q208" s="221">
        <f>_xlfn.XLOOKUP(FutureTrunkParks6[[#This Row],[Costing Code]],LGIP1b_Parks_UnitRates_Summary[Costing Code],LGIP1b_Parks_UnitRates_Summary[Not scaled component],,0)</f>
        <v>0</v>
      </c>
      <c r="R208" s="223">
        <f>_xlfn.XLOOKUP(FutureTrunkParks6[[#This Row],[Costing Code]],LGIP1b_Parks_UnitRates_Summary[Costing Code],LGIP1b_Parks_UnitRates_Summary[Preliminary Scale],,0)</f>
        <v>0</v>
      </c>
      <c r="S208" s="221">
        <f>((FutureTrunkParks6[[#This Row],[Costs with Scaling Factor Applied]]+FutureTrunkParks6[[#This Row],[Unit Rate (No Scale)]])*FutureTrunkParks6[[#This Row],[Preliminary Scale %]])</f>
        <v>0</v>
      </c>
      <c r="T208" s="221">
        <f>_xlfn.XLOOKUP(FutureTrunkParks6[[#This Row],[Costing Code]],LGIP1b_Parks_UnitRates_Summary[Costing Code],LGIP1b_Parks_UnitRates_Summary[Preliminary No Scale],,0)</f>
        <v>0</v>
      </c>
      <c r="U20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08" s="211">
        <v>2021</v>
      </c>
      <c r="W208" s="211">
        <v>1</v>
      </c>
      <c r="X208" s="221">
        <f>ROUND(FutureTrunkParks6[[#This Row],[Direct Construction Cost]]*23%,0)</f>
        <v>460000</v>
      </c>
      <c r="Y208" s="294">
        <f t="shared" si="39"/>
        <v>0.15</v>
      </c>
      <c r="Z208" s="194">
        <f>ROUND((FutureTrunkParks6[[#This Row],[Direct Construction Cost]]+FutureTrunkParks6[[#This Row],[Project Owners Cost (23% Direct Construction Cost)($)]])*FutureTrunkParks6[[#This Row],[Multiplier]]*FutureTrunkParks6[[#This Row],[Construction Contingency Rate %]],0)</f>
        <v>369000</v>
      </c>
      <c r="AA208" s="195">
        <f>ROUND(FutureTrunkParks6[[#This Row],[Direct Construction Cost]]+FutureTrunkParks6[[#This Row],[Project Owners Cost (23% Direct Construction Cost)($)]]+FutureTrunkParks6[[#This Row],[Construction Contingency Cost ($)]],0)</f>
        <v>2829000</v>
      </c>
      <c r="AB208" s="219">
        <v>2029</v>
      </c>
      <c r="AC208" s="196">
        <f t="shared" si="40"/>
        <v>2.0111853187589457E-2</v>
      </c>
      <c r="AD208" s="196">
        <f t="shared" si="41"/>
        <v>1.8204777291069174E-2</v>
      </c>
      <c r="AE208" s="274">
        <f>VLOOKUP(FutureTrunkParks6[[#This Row],[Service Catchment]],'Catchment Demand - Parks'!$C$8:$M$11,11)</f>
        <v>0.20307557840172039</v>
      </c>
      <c r="AF20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3.0799139021989833E-2</v>
      </c>
      <c r="AG208" s="274">
        <f>IF(AND(FutureTrunkParks6[[#This Row],[Spare Capacity (%)]]&gt;30%,FutureTrunkParks6[[#This Row],[Share of the total Cost with the same year of provision %]]&gt;20%),1-FutureTrunkParks6[[#This Row],[Spare Capacity (%)]],1)</f>
        <v>1</v>
      </c>
      <c r="AH208" s="274">
        <f>IF(FutureTrunkParks6[[#This Row],[Terminal Value Analysis]]&lt;0,0,FutureTrunkParks6[[#This Row],[Terminal Value Analysis]])</f>
        <v>1</v>
      </c>
      <c r="AI208" s="198">
        <f t="shared" si="42"/>
        <v>2829000</v>
      </c>
      <c r="AJ208" s="200">
        <f t="shared" si="43"/>
        <v>3268240</v>
      </c>
      <c r="AK208" s="202">
        <f t="shared" si="44"/>
        <v>2064516</v>
      </c>
      <c r="AL208" s="276">
        <f>ROUND(FutureTrunkParks6[[#This Row],[Net Present Value of Establishment Cost]]*FutureTrunkParks6[[#This Row],[Terminal Value Adjustment (%)]],0)</f>
        <v>2064516</v>
      </c>
      <c r="AM208" s="271" t="str" cm="1">
        <f t="array" ref="AM208">_xlfn.IFS(FutureTrunkParks6[[#This Row],[Hierarchy/Name]]&lt;&gt;"Local","y",AM$12=FutureTrunkParks6[[#This Row],[Service Catchment]], "y", FutureTrunkParks6[[#This Row],[Hierarchy/Name]]="Local", "")</f>
        <v>y</v>
      </c>
      <c r="AN208" s="271" t="str" cm="1">
        <f t="array" ref="AN208">_xlfn.IFS(FutureTrunkParks6[[#This Row],[Hierarchy/Name]]&lt;&gt;"Local","y",AN$12=FutureTrunkParks6[[#This Row],[Service Catchment]], "y", FutureTrunkParks6[[#This Row],[Hierarchy/Name]]="Local", "")</f>
        <v>y</v>
      </c>
      <c r="AO208" s="271" t="str" cm="1">
        <f t="array" ref="AO208">_xlfn.IFS(FutureTrunkParks6[[#This Row],[Hierarchy/Name]]&lt;&gt;"Local","y",AO$12=FutureTrunkParks6[[#This Row],[Service Catchment]], "y", FutureTrunkParks6[[#This Row],[Hierarchy/Name]]="Local", "")</f>
        <v>y</v>
      </c>
      <c r="AP208" s="271" t="str" cm="1">
        <f t="array" ref="AP208">_xlfn.IFS(FutureTrunkParks6[[#This Row],[Hierarchy/Name]]&lt;&gt;"Local","y",AP$12=FutureTrunkParks6[[#This Row],[Service Catchment]], "y", FutureTrunkParks6[[#This Row],[Hierarchy/Name]]="Local", "")</f>
        <v>y</v>
      </c>
      <c r="AQ208" s="64"/>
      <c r="AR208" s="93">
        <f>IF(FutureTrunkParks6[[#This Row],[Hierarchy/Name]]&lt;&gt;"Local",0.25,IF(AM208="y",1,""))</f>
        <v>0.25</v>
      </c>
      <c r="AS208" s="93">
        <f>IF(FutureTrunkParks6[[#This Row],[Hierarchy/Name]]&lt;&gt;"Local",0.25,IF(AN208="y",1,""))</f>
        <v>0.25</v>
      </c>
      <c r="AT208" s="93">
        <f>IF(FutureTrunkParks6[[#This Row],[Hierarchy/Name]]&lt;&gt;"Local",0.25,IF(AO208="y",1,""))</f>
        <v>0.25</v>
      </c>
      <c r="AU208" s="93">
        <f>IF(FutureTrunkParks6[[#This Row],[Hierarchy/Name]]&lt;&gt;"Local",0.25,IF(AP208="y",1,""))</f>
        <v>0.25</v>
      </c>
      <c r="AV208" s="95">
        <f t="shared" si="45"/>
        <v>1</v>
      </c>
      <c r="AW208" s="64"/>
      <c r="AX208" s="268">
        <f t="shared" si="46"/>
        <v>516129</v>
      </c>
      <c r="AY208" s="264">
        <f t="shared" si="47"/>
        <v>516129</v>
      </c>
      <c r="AZ208" s="264">
        <f t="shared" si="48"/>
        <v>516129</v>
      </c>
      <c r="BA208" s="269">
        <f t="shared" si="49"/>
        <v>516129</v>
      </c>
      <c r="BB208" s="253">
        <f t="shared" si="50"/>
        <v>2064516</v>
      </c>
    </row>
    <row r="209" spans="1:54">
      <c r="A209" s="50"/>
      <c r="B209" s="210" t="s">
        <v>5084</v>
      </c>
      <c r="C209" s="211" t="s">
        <v>5181</v>
      </c>
      <c r="D209" s="211" t="s">
        <v>101</v>
      </c>
      <c r="E209" s="211" t="s">
        <v>102</v>
      </c>
      <c r="F209" s="211" t="s">
        <v>5182</v>
      </c>
      <c r="G209" s="186" t="str" cm="1">
        <f t="array" ref="G209">_xlfn.IFS(MID(C209,5,1)="U",MID(C209,5,2),LEN(C209)&gt;10,MID(C209,5,3)&amp;"-"&amp;LEFT(D209,1),LEN(C209)&lt;=10,MID(C209,5,2)&amp;"-"&amp;LEFT(D209,1))</f>
        <v>U2</v>
      </c>
      <c r="H209" s="187">
        <f>IFERROR(INDEX(LGIP1b_Park_UnitRates[],MATCH(G209,LGIP1b_Park_UnitRates[LGIP Code],0),3),"")</f>
        <v>0</v>
      </c>
      <c r="I209" s="295">
        <f>IFERROR(MIN(J209/H209,INDEX(LGIP1b_Park_UnitRates[],MATCH(FutureTrunkParks6[[#This Row],[LGIP Code (*)]], LGIP1b_Park_UnitRates[LGIP Code], 0),4)),1)</f>
        <v>1</v>
      </c>
      <c r="J209" s="215">
        <v>50000</v>
      </c>
      <c r="K209" s="85">
        <f t="shared" si="51"/>
        <v>0</v>
      </c>
      <c r="L209" s="216">
        <v>0</v>
      </c>
      <c r="M209" s="221" t="str">
        <f>_xlfn.XLOOKUP(FutureTrunkParks6[[#This Row],[LGIP Code (*)]],LGIP1b_Parks_UnitRates_Summary[LGIP Code],LGIP1b_Parks_UnitRates_Summary[Stages],,0)</f>
        <v>U</v>
      </c>
      <c r="N209" s="221" t="str">
        <f>_xlfn.XLOOKUP(FutureTrunkParks6[[#This Row],[LGIP Code (*)]],LGIP1b_Parks_UnitRates_Summary[LGIP Code],LGIP1b_Parks_UnitRates_Summary[Costing Code],,0)</f>
        <v>U2-U</v>
      </c>
      <c r="O209" s="221">
        <f>_xlfn.XLOOKUP(FutureTrunkParks6[[#This Row],[Costing Code]],LGIP1b_Parks_UnitRates_Summary[Costing Code],LGIP1b_Parks_UnitRates_Summary[Scaled component],,0)</f>
        <v>0</v>
      </c>
      <c r="P209" s="221">
        <f>FutureTrunkParks6[[#This Row],[Unit Rate (Scale)]]*FutureTrunkParks6[[#This Row],[Scaling factor (*)]]</f>
        <v>0</v>
      </c>
      <c r="Q209" s="221">
        <f>_xlfn.XLOOKUP(FutureTrunkParks6[[#This Row],[Costing Code]],LGIP1b_Parks_UnitRates_Summary[Costing Code],LGIP1b_Parks_UnitRates_Summary[Not scaled component],,0)</f>
        <v>0</v>
      </c>
      <c r="R209" s="223">
        <f>_xlfn.XLOOKUP(FutureTrunkParks6[[#This Row],[Costing Code]],LGIP1b_Parks_UnitRates_Summary[Costing Code],LGIP1b_Parks_UnitRates_Summary[Preliminary Scale],,0)</f>
        <v>0</v>
      </c>
      <c r="S209" s="221">
        <f>((FutureTrunkParks6[[#This Row],[Costs with Scaling Factor Applied]]+FutureTrunkParks6[[#This Row],[Unit Rate (No Scale)]])*FutureTrunkParks6[[#This Row],[Preliminary Scale %]])</f>
        <v>0</v>
      </c>
      <c r="T209" s="221">
        <f>_xlfn.XLOOKUP(FutureTrunkParks6[[#This Row],[Costing Code]],LGIP1b_Parks_UnitRates_Summary[Costing Code],LGIP1b_Parks_UnitRates_Summary[Preliminary No Scale],,0)</f>
        <v>0</v>
      </c>
      <c r="U20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209" s="211">
        <v>2021</v>
      </c>
      <c r="W209" s="211">
        <v>1</v>
      </c>
      <c r="X209" s="221">
        <f>ROUND(FutureTrunkParks6[[#This Row],[Direct Construction Cost]]*23%,0)</f>
        <v>345000</v>
      </c>
      <c r="Y209" s="294">
        <f t="shared" si="39"/>
        <v>7.4999999999999997E-2</v>
      </c>
      <c r="Z209" s="194">
        <f>ROUND((FutureTrunkParks6[[#This Row],[Direct Construction Cost]]+FutureTrunkParks6[[#This Row],[Project Owners Cost (23% Direct Construction Cost)($)]])*FutureTrunkParks6[[#This Row],[Multiplier]]*FutureTrunkParks6[[#This Row],[Construction Contingency Rate %]],0)</f>
        <v>138375</v>
      </c>
      <c r="AA209" s="195">
        <f>ROUND(FutureTrunkParks6[[#This Row],[Direct Construction Cost]]+FutureTrunkParks6[[#This Row],[Project Owners Cost (23% Direct Construction Cost)($)]]+FutureTrunkParks6[[#This Row],[Construction Contingency Cost ($)]],0)</f>
        <v>1983375</v>
      </c>
      <c r="AB209" s="219">
        <v>2024</v>
      </c>
      <c r="AC209" s="196">
        <f t="shared" si="40"/>
        <v>2.0111853187589457E-2</v>
      </c>
      <c r="AD209" s="196">
        <f t="shared" si="41"/>
        <v>1.8204777291069174E-2</v>
      </c>
      <c r="AE209" s="274">
        <f>VLOOKUP(FutureTrunkParks6[[#This Row],[Service Catchment]],'Catchment Demand - Parks'!$C$8:$M$11,11)</f>
        <v>0.20307557840172039</v>
      </c>
      <c r="AF20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09" s="274">
        <f>IF(AND(FutureTrunkParks6[[#This Row],[Spare Capacity (%)]]&gt;30%,FutureTrunkParks6[[#This Row],[Share of the total Cost with the same year of provision %]]&gt;20%),1-FutureTrunkParks6[[#This Row],[Spare Capacity (%)]],1)</f>
        <v>1</v>
      </c>
      <c r="AH209" s="274">
        <f>IF(FutureTrunkParks6[[#This Row],[Terminal Value Analysis]]&lt;0,0,FutureTrunkParks6[[#This Row],[Terminal Value Analysis]])</f>
        <v>1</v>
      </c>
      <c r="AI209" s="198">
        <f t="shared" si="42"/>
        <v>1983375</v>
      </c>
      <c r="AJ209" s="200">
        <f t="shared" si="43"/>
        <v>2093680</v>
      </c>
      <c r="AK209" s="202">
        <f t="shared" si="44"/>
        <v>1762379</v>
      </c>
      <c r="AL209" s="276">
        <f>ROUND(FutureTrunkParks6[[#This Row],[Net Present Value of Establishment Cost]]*FutureTrunkParks6[[#This Row],[Terminal Value Adjustment (%)]],0)</f>
        <v>1762379</v>
      </c>
      <c r="AM209" s="271" t="str" cm="1">
        <f t="array" ref="AM209">_xlfn.IFS(FutureTrunkParks6[[#This Row],[Hierarchy/Name]]&lt;&gt;"Local","y",AM$12=FutureTrunkParks6[[#This Row],[Service Catchment]], "y", FutureTrunkParks6[[#This Row],[Hierarchy/Name]]="Local", "")</f>
        <v>y</v>
      </c>
      <c r="AN209" s="271" t="str" cm="1">
        <f t="array" ref="AN209">_xlfn.IFS(FutureTrunkParks6[[#This Row],[Hierarchy/Name]]&lt;&gt;"Local","y",AN$12=FutureTrunkParks6[[#This Row],[Service Catchment]], "y", FutureTrunkParks6[[#This Row],[Hierarchy/Name]]="Local", "")</f>
        <v>y</v>
      </c>
      <c r="AO209" s="271" t="str" cm="1">
        <f t="array" ref="AO209">_xlfn.IFS(FutureTrunkParks6[[#This Row],[Hierarchy/Name]]&lt;&gt;"Local","y",AO$12=FutureTrunkParks6[[#This Row],[Service Catchment]], "y", FutureTrunkParks6[[#This Row],[Hierarchy/Name]]="Local", "")</f>
        <v>y</v>
      </c>
      <c r="AP209" s="271" t="str" cm="1">
        <f t="array" ref="AP209">_xlfn.IFS(FutureTrunkParks6[[#This Row],[Hierarchy/Name]]&lt;&gt;"Local","y",AP$12=FutureTrunkParks6[[#This Row],[Service Catchment]], "y", FutureTrunkParks6[[#This Row],[Hierarchy/Name]]="Local", "")</f>
        <v>y</v>
      </c>
      <c r="AQ209" s="64"/>
      <c r="AR209" s="93">
        <f>IF(FutureTrunkParks6[[#This Row],[Hierarchy/Name]]&lt;&gt;"Local",0.25,IF(AM209="y",1,""))</f>
        <v>0.25</v>
      </c>
      <c r="AS209" s="93">
        <f>IF(FutureTrunkParks6[[#This Row],[Hierarchy/Name]]&lt;&gt;"Local",0.25,IF(AN209="y",1,""))</f>
        <v>0.25</v>
      </c>
      <c r="AT209" s="93">
        <f>IF(FutureTrunkParks6[[#This Row],[Hierarchy/Name]]&lt;&gt;"Local",0.25,IF(AO209="y",1,""))</f>
        <v>0.25</v>
      </c>
      <c r="AU209" s="93">
        <f>IF(FutureTrunkParks6[[#This Row],[Hierarchy/Name]]&lt;&gt;"Local",0.25,IF(AP209="y",1,""))</f>
        <v>0.25</v>
      </c>
      <c r="AV209" s="95">
        <f t="shared" si="45"/>
        <v>1</v>
      </c>
      <c r="AW209" s="64"/>
      <c r="AX209" s="268">
        <f t="shared" si="46"/>
        <v>440594.75</v>
      </c>
      <c r="AY209" s="264">
        <f t="shared" si="47"/>
        <v>440594.75</v>
      </c>
      <c r="AZ209" s="264">
        <f t="shared" si="48"/>
        <v>440594.75</v>
      </c>
      <c r="BA209" s="269">
        <f t="shared" si="49"/>
        <v>440594.75</v>
      </c>
      <c r="BB209" s="253">
        <f t="shared" si="50"/>
        <v>1762379</v>
      </c>
    </row>
    <row r="210" spans="1:54">
      <c r="A210" s="50"/>
      <c r="B210" s="210" t="s">
        <v>5022</v>
      </c>
      <c r="C210" s="211" t="s">
        <v>5183</v>
      </c>
      <c r="D210" s="211" t="s">
        <v>106</v>
      </c>
      <c r="E210" s="211" t="s">
        <v>114</v>
      </c>
      <c r="F210" s="211" t="s">
        <v>5006</v>
      </c>
      <c r="G210" s="186" t="str" cm="1">
        <f t="array" ref="G210">_xlfn.IFS(MID(C210,5,1)="U",MID(C210,5,2),LEN(C210)&gt;10,MID(C210,5,3)&amp;"-"&amp;LEFT(D210,1),LEN(C210)&lt;=10,MID(C210,5,2)&amp;"-"&amp;LEFT(D210,1))</f>
        <v>A4-D</v>
      </c>
      <c r="H210" s="187">
        <f>IFERROR(INDEX(LGIP1b_Park_UnitRates[],MATCH(G210,LGIP1b_Park_UnitRates[LGIP Code],0),3),"")</f>
        <v>1000</v>
      </c>
      <c r="I210" s="295">
        <f>IFERROR(MIN(J210/H210,INDEX(LGIP1b_Park_UnitRates[],MATCH(FutureTrunkParks6[[#This Row],[LGIP Code (*)]], LGIP1b_Park_UnitRates[LGIP Code], 0),4)),1)</f>
        <v>1.82</v>
      </c>
      <c r="J210" s="215">
        <v>1820</v>
      </c>
      <c r="K210" s="85">
        <f t="shared" si="51"/>
        <v>3461.5384615384614</v>
      </c>
      <c r="L210" s="216">
        <v>6300000</v>
      </c>
      <c r="M210" s="221" t="str">
        <f>_xlfn.XLOOKUP(FutureTrunkParks6[[#This Row],[LGIP Code (*)]],LGIP1b_Parks_UnitRates_Summary[LGIP Code],LGIP1b_Parks_UnitRates_Summary[Stages],,0)</f>
        <v>A&amp;B</v>
      </c>
      <c r="N210" s="221" t="str">
        <f>_xlfn.XLOOKUP(FutureTrunkParks6[[#This Row],[LGIP Code (*)]],LGIP1b_Parks_UnitRates_Summary[LGIP Code],LGIP1b_Parks_UnitRates_Summary[Costing Code],,0)</f>
        <v>A4-D-A&amp;B</v>
      </c>
      <c r="O210" s="221">
        <f>_xlfn.XLOOKUP(FutureTrunkParks6[[#This Row],[Costing Code]],LGIP1b_Parks_UnitRates_Summary[Costing Code],LGIP1b_Parks_UnitRates_Summary[Scaled component],,0)</f>
        <v>294884.42740076402</v>
      </c>
      <c r="P210" s="221">
        <f>FutureTrunkParks6[[#This Row],[Unit Rate (Scale)]]*FutureTrunkParks6[[#This Row],[Scaling factor (*)]]</f>
        <v>536689.65786939056</v>
      </c>
      <c r="Q210" s="221">
        <f>_xlfn.XLOOKUP(FutureTrunkParks6[[#This Row],[Costing Code]],LGIP1b_Parks_UnitRates_Summary[Costing Code],LGIP1b_Parks_UnitRates_Summary[Not scaled component],,0)</f>
        <v>805703.82838177739</v>
      </c>
      <c r="R210" s="223">
        <f>_xlfn.XLOOKUP(FutureTrunkParks6[[#This Row],[Costing Code]],LGIP1b_Parks_UnitRates_Summary[Costing Code],LGIP1b_Parks_UnitRates_Summary[Preliminary Scale],,0)</f>
        <v>0.23125000000000001</v>
      </c>
      <c r="S210" s="221">
        <f>((FutureTrunkParks6[[#This Row],[Costs with Scaling Factor Applied]]+FutureTrunkParks6[[#This Row],[Unit Rate (No Scale)]])*FutureTrunkParks6[[#This Row],[Preliminary Scale %]])</f>
        <v>310428.49369558261</v>
      </c>
      <c r="T210" s="221">
        <f>_xlfn.XLOOKUP(FutureTrunkParks6[[#This Row],[Costing Code]],LGIP1b_Parks_UnitRates_Summary[Costing Code],LGIP1b_Parks_UnitRates_Summary[Preliminary No Scale],,0)</f>
        <v>2812.5</v>
      </c>
      <c r="U21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1655634</v>
      </c>
      <c r="V210" s="211">
        <v>2021</v>
      </c>
      <c r="W210" s="211">
        <v>1</v>
      </c>
      <c r="X210" s="221">
        <f>ROUND(FutureTrunkParks6[[#This Row],[Direct Construction Cost]]*23%,0)</f>
        <v>380796</v>
      </c>
      <c r="Y210" s="294">
        <f t="shared" si="39"/>
        <v>0.2</v>
      </c>
      <c r="Z210" s="194">
        <f>ROUND((FutureTrunkParks6[[#This Row],[Direct Construction Cost]]+FutureTrunkParks6[[#This Row],[Project Owners Cost (23% Direct Construction Cost)($)]])*FutureTrunkParks6[[#This Row],[Multiplier]]*FutureTrunkParks6[[#This Row],[Construction Contingency Rate %]],0)</f>
        <v>407286</v>
      </c>
      <c r="AA210" s="195">
        <f>ROUND(FutureTrunkParks6[[#This Row],[Direct Construction Cost]]+FutureTrunkParks6[[#This Row],[Project Owners Cost (23% Direct Construction Cost)($)]]+FutureTrunkParks6[[#This Row],[Construction Contingency Cost ($)]],0)</f>
        <v>2443716</v>
      </c>
      <c r="AB210" s="219">
        <v>2034</v>
      </c>
      <c r="AC210" s="196">
        <f t="shared" si="40"/>
        <v>2.0111853187589457E-2</v>
      </c>
      <c r="AD210" s="196">
        <f t="shared" si="41"/>
        <v>1.8204777291069174E-2</v>
      </c>
      <c r="AE210" s="274">
        <f>VLOOKUP(FutureTrunkParks6[[#This Row],[Service Catchment]],'Catchment Demand - Parks'!$C$8:$M$11,11)</f>
        <v>0.15359038713546411</v>
      </c>
      <c r="AF21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3.2810708812471452E-2</v>
      </c>
      <c r="AG210" s="274">
        <f>IF(AND(FutureTrunkParks6[[#This Row],[Spare Capacity (%)]]&gt;30%,FutureTrunkParks6[[#This Row],[Share of the total Cost with the same year of provision %]]&gt;20%),1-FutureTrunkParks6[[#This Row],[Spare Capacity (%)]],1)</f>
        <v>1</v>
      </c>
      <c r="AH210" s="274">
        <f>IF(FutureTrunkParks6[[#This Row],[Terminal Value Analysis]]&lt;0,0,FutureTrunkParks6[[#This Row],[Terminal Value Analysis]])</f>
        <v>1</v>
      </c>
      <c r="AI210" s="198">
        <f t="shared" si="42"/>
        <v>8743716</v>
      </c>
      <c r="AJ210" s="200">
        <f t="shared" si="43"/>
        <v>11250984</v>
      </c>
      <c r="AK210" s="202">
        <f t="shared" si="44"/>
        <v>5333471</v>
      </c>
      <c r="AL210" s="276">
        <f>ROUND(FutureTrunkParks6[[#This Row],[Net Present Value of Establishment Cost]]*FutureTrunkParks6[[#This Row],[Terminal Value Adjustment (%)]],0)</f>
        <v>5333471</v>
      </c>
      <c r="AM210" s="271" t="str" cm="1">
        <f t="array" ref="AM210">_xlfn.IFS(FutureTrunkParks6[[#This Row],[Hierarchy/Name]]&lt;&gt;"Local","y",AM$12=FutureTrunkParks6[[#This Row],[Service Catchment]], "y", FutureTrunkParks6[[#This Row],[Hierarchy/Name]]="Local", "")</f>
        <v>y</v>
      </c>
      <c r="AN210" s="271" t="str" cm="1">
        <f t="array" ref="AN210">_xlfn.IFS(FutureTrunkParks6[[#This Row],[Hierarchy/Name]]&lt;&gt;"Local","y",AN$12=FutureTrunkParks6[[#This Row],[Service Catchment]], "y", FutureTrunkParks6[[#This Row],[Hierarchy/Name]]="Local", "")</f>
        <v>y</v>
      </c>
      <c r="AO210" s="271" t="str" cm="1">
        <f t="array" ref="AO210">_xlfn.IFS(FutureTrunkParks6[[#This Row],[Hierarchy/Name]]&lt;&gt;"Local","y",AO$12=FutureTrunkParks6[[#This Row],[Service Catchment]], "y", FutureTrunkParks6[[#This Row],[Hierarchy/Name]]="Local", "")</f>
        <v>y</v>
      </c>
      <c r="AP210" s="271" t="str" cm="1">
        <f t="array" ref="AP210">_xlfn.IFS(FutureTrunkParks6[[#This Row],[Hierarchy/Name]]&lt;&gt;"Local","y",AP$12=FutureTrunkParks6[[#This Row],[Service Catchment]], "y", FutureTrunkParks6[[#This Row],[Hierarchy/Name]]="Local", "")</f>
        <v>y</v>
      </c>
      <c r="AQ210" s="64"/>
      <c r="AR210" s="93">
        <f>IF(FutureTrunkParks6[[#This Row],[Hierarchy/Name]]&lt;&gt;"Local",0.25,IF(AM210="y",1,""))</f>
        <v>0.25</v>
      </c>
      <c r="AS210" s="93">
        <f>IF(FutureTrunkParks6[[#This Row],[Hierarchy/Name]]&lt;&gt;"Local",0.25,IF(AN210="y",1,""))</f>
        <v>0.25</v>
      </c>
      <c r="AT210" s="93">
        <f>IF(FutureTrunkParks6[[#This Row],[Hierarchy/Name]]&lt;&gt;"Local",0.25,IF(AO210="y",1,""))</f>
        <v>0.25</v>
      </c>
      <c r="AU210" s="93">
        <f>IF(FutureTrunkParks6[[#This Row],[Hierarchy/Name]]&lt;&gt;"Local",0.25,IF(AP210="y",1,""))</f>
        <v>0.25</v>
      </c>
      <c r="AV210" s="95">
        <f t="shared" si="45"/>
        <v>1</v>
      </c>
      <c r="AW210" s="64"/>
      <c r="AX210" s="268">
        <f t="shared" si="46"/>
        <v>1333367.75</v>
      </c>
      <c r="AY210" s="264">
        <f t="shared" si="47"/>
        <v>1333367.75</v>
      </c>
      <c r="AZ210" s="264">
        <f t="shared" si="48"/>
        <v>1333367.75</v>
      </c>
      <c r="BA210" s="269">
        <f t="shared" si="49"/>
        <v>1333367.75</v>
      </c>
      <c r="BB210" s="253">
        <f t="shared" si="50"/>
        <v>5333471</v>
      </c>
    </row>
    <row r="211" spans="1:54">
      <c r="A211" s="50"/>
      <c r="B211" s="210" t="s">
        <v>5022</v>
      </c>
      <c r="C211" s="211" t="s">
        <v>5184</v>
      </c>
      <c r="D211" s="211" t="s">
        <v>106</v>
      </c>
      <c r="E211" s="211" t="s">
        <v>114</v>
      </c>
      <c r="F211" s="211" t="s">
        <v>4969</v>
      </c>
      <c r="G211" s="186" t="str" cm="1">
        <f t="array" ref="G211">_xlfn.IFS(MID(C211,5,1)="U",MID(C211,5,2),LEN(C211)&gt;10,MID(C211,5,3)&amp;"-"&amp;LEFT(D211,1),LEN(C211)&lt;=10,MID(C211,5,2)&amp;"-"&amp;LEFT(D211,1))</f>
        <v>U1</v>
      </c>
      <c r="H211" s="187">
        <f>IFERROR(INDEX(LGIP1b_Park_UnitRates[],MATCH(G211,LGIP1b_Park_UnitRates[LGIP Code],0),3),"")</f>
        <v>0</v>
      </c>
      <c r="I211" s="295">
        <f>IFERROR(MIN(J211/H211,INDEX(LGIP1b_Park_UnitRates[],MATCH(FutureTrunkParks6[[#This Row],[LGIP Code (*)]], LGIP1b_Park_UnitRates[LGIP Code], 0),4)),1)</f>
        <v>1</v>
      </c>
      <c r="J211" s="215">
        <v>40000</v>
      </c>
      <c r="K211" s="85">
        <f t="shared" si="51"/>
        <v>0</v>
      </c>
      <c r="L211" s="216">
        <v>0</v>
      </c>
      <c r="M211" s="221" t="str">
        <f>_xlfn.XLOOKUP(FutureTrunkParks6[[#This Row],[LGIP Code (*)]],LGIP1b_Parks_UnitRates_Summary[LGIP Code],LGIP1b_Parks_UnitRates_Summary[Stages],,0)</f>
        <v>U</v>
      </c>
      <c r="N211" s="221" t="str">
        <f>_xlfn.XLOOKUP(FutureTrunkParks6[[#This Row],[LGIP Code (*)]],LGIP1b_Parks_UnitRates_Summary[LGIP Code],LGIP1b_Parks_UnitRates_Summary[Costing Code],,0)</f>
        <v>U1-U</v>
      </c>
      <c r="O211" s="221">
        <f>_xlfn.XLOOKUP(FutureTrunkParks6[[#This Row],[Costing Code]],LGIP1b_Parks_UnitRates_Summary[Costing Code],LGIP1b_Parks_UnitRates_Summary[Scaled component],,0)</f>
        <v>0</v>
      </c>
      <c r="P211" s="221">
        <f>FutureTrunkParks6[[#This Row],[Unit Rate (Scale)]]*FutureTrunkParks6[[#This Row],[Scaling factor (*)]]</f>
        <v>0</v>
      </c>
      <c r="Q211" s="221">
        <f>_xlfn.XLOOKUP(FutureTrunkParks6[[#This Row],[Costing Code]],LGIP1b_Parks_UnitRates_Summary[Costing Code],LGIP1b_Parks_UnitRates_Summary[Not scaled component],,0)</f>
        <v>0</v>
      </c>
      <c r="R211" s="223">
        <f>_xlfn.XLOOKUP(FutureTrunkParks6[[#This Row],[Costing Code]],LGIP1b_Parks_UnitRates_Summary[Costing Code],LGIP1b_Parks_UnitRates_Summary[Preliminary Scale],,0)</f>
        <v>0</v>
      </c>
      <c r="S211" s="221">
        <f>((FutureTrunkParks6[[#This Row],[Costs with Scaling Factor Applied]]+FutureTrunkParks6[[#This Row],[Unit Rate (No Scale)]])*FutureTrunkParks6[[#This Row],[Preliminary Scale %]])</f>
        <v>0</v>
      </c>
      <c r="T211" s="221">
        <f>_xlfn.XLOOKUP(FutureTrunkParks6[[#This Row],[Costing Code]],LGIP1b_Parks_UnitRates_Summary[Costing Code],LGIP1b_Parks_UnitRates_Summary[Preliminary No Scale],,0)</f>
        <v>0</v>
      </c>
      <c r="U21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11" s="211">
        <v>2021</v>
      </c>
      <c r="W211" s="211">
        <v>1</v>
      </c>
      <c r="X211" s="221">
        <f>ROUND(FutureTrunkParks6[[#This Row],[Direct Construction Cost]]*23%,0)</f>
        <v>460000</v>
      </c>
      <c r="Y211" s="294">
        <f t="shared" si="39"/>
        <v>0.15</v>
      </c>
      <c r="Z211" s="194">
        <f>ROUND((FutureTrunkParks6[[#This Row],[Direct Construction Cost]]+FutureTrunkParks6[[#This Row],[Project Owners Cost (23% Direct Construction Cost)($)]])*FutureTrunkParks6[[#This Row],[Multiplier]]*FutureTrunkParks6[[#This Row],[Construction Contingency Rate %]],0)</f>
        <v>369000</v>
      </c>
      <c r="AA211" s="195">
        <f>ROUND(FutureTrunkParks6[[#This Row],[Direct Construction Cost]]+FutureTrunkParks6[[#This Row],[Project Owners Cost (23% Direct Construction Cost)($)]]+FutureTrunkParks6[[#This Row],[Construction Contingency Cost ($)]],0)</f>
        <v>2829000</v>
      </c>
      <c r="AB211" s="219">
        <v>2029</v>
      </c>
      <c r="AC211" s="196">
        <f t="shared" si="40"/>
        <v>2.0111853187589457E-2</v>
      </c>
      <c r="AD211" s="196">
        <f t="shared" si="41"/>
        <v>1.8204777291069174E-2</v>
      </c>
      <c r="AE211" s="274">
        <f>VLOOKUP(FutureTrunkParks6[[#This Row],[Service Catchment]],'Catchment Demand - Parks'!$C$8:$M$11,11)</f>
        <v>0.15359038713546411</v>
      </c>
      <c r="AF21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2.8870532419051503E-2</v>
      </c>
      <c r="AG211" s="274">
        <f>IF(AND(FutureTrunkParks6[[#This Row],[Spare Capacity (%)]]&gt;30%,FutureTrunkParks6[[#This Row],[Share of the total Cost with the same year of provision %]]&gt;20%),1-FutureTrunkParks6[[#This Row],[Spare Capacity (%)]],1)</f>
        <v>1</v>
      </c>
      <c r="AH211" s="274">
        <f>IF(FutureTrunkParks6[[#This Row],[Terminal Value Analysis]]&lt;0,0,FutureTrunkParks6[[#This Row],[Terminal Value Analysis]])</f>
        <v>1</v>
      </c>
      <c r="AI211" s="198">
        <f t="shared" si="42"/>
        <v>2829000</v>
      </c>
      <c r="AJ211" s="200">
        <f t="shared" si="43"/>
        <v>3268240</v>
      </c>
      <c r="AK211" s="202">
        <f t="shared" si="44"/>
        <v>2064516</v>
      </c>
      <c r="AL211" s="276">
        <f>ROUND(FutureTrunkParks6[[#This Row],[Net Present Value of Establishment Cost]]*FutureTrunkParks6[[#This Row],[Terminal Value Adjustment (%)]],0)</f>
        <v>2064516</v>
      </c>
      <c r="AM211" s="271" t="str" cm="1">
        <f t="array" ref="AM211">_xlfn.IFS(FutureTrunkParks6[[#This Row],[Hierarchy/Name]]&lt;&gt;"Local","y",AM$12=FutureTrunkParks6[[#This Row],[Service Catchment]], "y", FutureTrunkParks6[[#This Row],[Hierarchy/Name]]="Local", "")</f>
        <v>y</v>
      </c>
      <c r="AN211" s="271" t="str" cm="1">
        <f t="array" ref="AN211">_xlfn.IFS(FutureTrunkParks6[[#This Row],[Hierarchy/Name]]&lt;&gt;"Local","y",AN$12=FutureTrunkParks6[[#This Row],[Service Catchment]], "y", FutureTrunkParks6[[#This Row],[Hierarchy/Name]]="Local", "")</f>
        <v>y</v>
      </c>
      <c r="AO211" s="271" t="str" cm="1">
        <f t="array" ref="AO211">_xlfn.IFS(FutureTrunkParks6[[#This Row],[Hierarchy/Name]]&lt;&gt;"Local","y",AO$12=FutureTrunkParks6[[#This Row],[Service Catchment]], "y", FutureTrunkParks6[[#This Row],[Hierarchy/Name]]="Local", "")</f>
        <v>y</v>
      </c>
      <c r="AP211" s="271" t="str" cm="1">
        <f t="array" ref="AP211">_xlfn.IFS(FutureTrunkParks6[[#This Row],[Hierarchy/Name]]&lt;&gt;"Local","y",AP$12=FutureTrunkParks6[[#This Row],[Service Catchment]], "y", FutureTrunkParks6[[#This Row],[Hierarchy/Name]]="Local", "")</f>
        <v>y</v>
      </c>
      <c r="AQ211" s="64"/>
      <c r="AR211" s="93">
        <f>IF(FutureTrunkParks6[[#This Row],[Hierarchy/Name]]&lt;&gt;"Local",0.25,IF(AM211="y",1,""))</f>
        <v>0.25</v>
      </c>
      <c r="AS211" s="93">
        <f>IF(FutureTrunkParks6[[#This Row],[Hierarchy/Name]]&lt;&gt;"Local",0.25,IF(AN211="y",1,""))</f>
        <v>0.25</v>
      </c>
      <c r="AT211" s="93">
        <f>IF(FutureTrunkParks6[[#This Row],[Hierarchy/Name]]&lt;&gt;"Local",0.25,IF(AO211="y",1,""))</f>
        <v>0.25</v>
      </c>
      <c r="AU211" s="93">
        <f>IF(FutureTrunkParks6[[#This Row],[Hierarchy/Name]]&lt;&gt;"Local",0.25,IF(AP211="y",1,""))</f>
        <v>0.25</v>
      </c>
      <c r="AV211" s="95">
        <f t="shared" si="45"/>
        <v>1</v>
      </c>
      <c r="AW211" s="64"/>
      <c r="AX211" s="268">
        <f t="shared" si="46"/>
        <v>516129</v>
      </c>
      <c r="AY211" s="264">
        <f t="shared" si="47"/>
        <v>516129</v>
      </c>
      <c r="AZ211" s="264">
        <f t="shared" si="48"/>
        <v>516129</v>
      </c>
      <c r="BA211" s="269">
        <f t="shared" si="49"/>
        <v>516129</v>
      </c>
      <c r="BB211" s="253">
        <f t="shared" si="50"/>
        <v>2064516</v>
      </c>
    </row>
    <row r="212" spans="1:54">
      <c r="A212" s="50"/>
      <c r="B212" s="210" t="s">
        <v>5022</v>
      </c>
      <c r="C212" s="211" t="s">
        <v>5185</v>
      </c>
      <c r="D212" s="211" t="s">
        <v>106</v>
      </c>
      <c r="E212" s="211" t="s">
        <v>114</v>
      </c>
      <c r="F212" s="211" t="s">
        <v>4963</v>
      </c>
      <c r="G212" s="186" t="str" cm="1">
        <f t="array" ref="G212">_xlfn.IFS(MID(C212,5,1)="U",MID(C212,5,2),LEN(C212)&gt;10,MID(C212,5,3)&amp;"-"&amp;LEFT(D212,1),LEN(C212)&lt;=10,MID(C212,5,2)&amp;"-"&amp;LEFT(D212,1))</f>
        <v>U3</v>
      </c>
      <c r="H212" s="187">
        <f>IFERROR(INDEX(LGIP1b_Park_UnitRates[],MATCH(G212,LGIP1b_Park_UnitRates[LGIP Code],0),3),"")</f>
        <v>0</v>
      </c>
      <c r="I212" s="295">
        <f>IFERROR(MIN(J212/H212,INDEX(LGIP1b_Park_UnitRates[],MATCH(FutureTrunkParks6[[#This Row],[LGIP Code (*)]], LGIP1b_Park_UnitRates[LGIP Code], 0),4)),1)</f>
        <v>1</v>
      </c>
      <c r="J212" s="215">
        <v>11700</v>
      </c>
      <c r="K212" s="85">
        <f t="shared" si="51"/>
        <v>0</v>
      </c>
      <c r="L212" s="216">
        <v>0</v>
      </c>
      <c r="M212" s="221" t="str">
        <f>_xlfn.XLOOKUP(FutureTrunkParks6[[#This Row],[LGIP Code (*)]],LGIP1b_Parks_UnitRates_Summary[LGIP Code],LGIP1b_Parks_UnitRates_Summary[Stages],,0)</f>
        <v>U</v>
      </c>
      <c r="N212" s="221" t="str">
        <f>_xlfn.XLOOKUP(FutureTrunkParks6[[#This Row],[LGIP Code (*)]],LGIP1b_Parks_UnitRates_Summary[LGIP Code],LGIP1b_Parks_UnitRates_Summary[Costing Code],,0)</f>
        <v>U3-U</v>
      </c>
      <c r="O212" s="221">
        <f>_xlfn.XLOOKUP(FutureTrunkParks6[[#This Row],[Costing Code]],LGIP1b_Parks_UnitRates_Summary[Costing Code],LGIP1b_Parks_UnitRates_Summary[Scaled component],,0)</f>
        <v>0</v>
      </c>
      <c r="P212" s="221">
        <f>FutureTrunkParks6[[#This Row],[Unit Rate (Scale)]]*FutureTrunkParks6[[#This Row],[Scaling factor (*)]]</f>
        <v>0</v>
      </c>
      <c r="Q212" s="221">
        <f>_xlfn.XLOOKUP(FutureTrunkParks6[[#This Row],[Costing Code]],LGIP1b_Parks_UnitRates_Summary[Costing Code],LGIP1b_Parks_UnitRates_Summary[Not scaled component],,0)</f>
        <v>0</v>
      </c>
      <c r="R212" s="223">
        <f>_xlfn.XLOOKUP(FutureTrunkParks6[[#This Row],[Costing Code]],LGIP1b_Parks_UnitRates_Summary[Costing Code],LGIP1b_Parks_UnitRates_Summary[Preliminary Scale],,0)</f>
        <v>0</v>
      </c>
      <c r="S212" s="221">
        <f>((FutureTrunkParks6[[#This Row],[Costs with Scaling Factor Applied]]+FutureTrunkParks6[[#This Row],[Unit Rate (No Scale)]])*FutureTrunkParks6[[#This Row],[Preliminary Scale %]])</f>
        <v>0</v>
      </c>
      <c r="T212" s="221">
        <f>_xlfn.XLOOKUP(FutureTrunkParks6[[#This Row],[Costing Code]],LGIP1b_Parks_UnitRates_Summary[Costing Code],LGIP1b_Parks_UnitRates_Summary[Preliminary No Scale],,0)</f>
        <v>0</v>
      </c>
      <c r="U21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12" s="211">
        <v>2021</v>
      </c>
      <c r="W212" s="211">
        <v>1</v>
      </c>
      <c r="X212" s="221">
        <f>ROUND(FutureTrunkParks6[[#This Row],[Direct Construction Cost]]*23%,0)</f>
        <v>230000</v>
      </c>
      <c r="Y212" s="294">
        <f t="shared" si="39"/>
        <v>0.15</v>
      </c>
      <c r="Z212" s="194">
        <f>ROUND((FutureTrunkParks6[[#This Row],[Direct Construction Cost]]+FutureTrunkParks6[[#This Row],[Project Owners Cost (23% Direct Construction Cost)($)]])*FutureTrunkParks6[[#This Row],[Multiplier]]*FutureTrunkParks6[[#This Row],[Construction Contingency Rate %]],0)</f>
        <v>184500</v>
      </c>
      <c r="AA212" s="195">
        <f>ROUND(FutureTrunkParks6[[#This Row],[Direct Construction Cost]]+FutureTrunkParks6[[#This Row],[Project Owners Cost (23% Direct Construction Cost)($)]]+FutureTrunkParks6[[#This Row],[Construction Contingency Cost ($)]],0)</f>
        <v>1414500</v>
      </c>
      <c r="AB212" s="219">
        <v>2029</v>
      </c>
      <c r="AC212" s="196">
        <f t="shared" si="40"/>
        <v>2.0111853187589457E-2</v>
      </c>
      <c r="AD212" s="196">
        <f t="shared" si="41"/>
        <v>1.8204777291069174E-2</v>
      </c>
      <c r="AE212" s="274">
        <f>VLOOKUP(FutureTrunkParks6[[#This Row],[Service Catchment]],'Catchment Demand - Parks'!$C$8:$M$11,11)</f>
        <v>0.15359038713546411</v>
      </c>
      <c r="AF21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1.4435266209525751E-2</v>
      </c>
      <c r="AG212" s="274">
        <f>IF(AND(FutureTrunkParks6[[#This Row],[Spare Capacity (%)]]&gt;30%,FutureTrunkParks6[[#This Row],[Share of the total Cost with the same year of provision %]]&gt;20%),1-FutureTrunkParks6[[#This Row],[Spare Capacity (%)]],1)</f>
        <v>1</v>
      </c>
      <c r="AH212" s="274">
        <f>IF(FutureTrunkParks6[[#This Row],[Terminal Value Analysis]]&lt;0,0,FutureTrunkParks6[[#This Row],[Terminal Value Analysis]])</f>
        <v>1</v>
      </c>
      <c r="AI212" s="198">
        <f t="shared" si="42"/>
        <v>1414500</v>
      </c>
      <c r="AJ212" s="200">
        <f t="shared" si="43"/>
        <v>1634120</v>
      </c>
      <c r="AK212" s="202">
        <f t="shared" si="44"/>
        <v>1032258</v>
      </c>
      <c r="AL212" s="276">
        <f>ROUND(FutureTrunkParks6[[#This Row],[Net Present Value of Establishment Cost]]*FutureTrunkParks6[[#This Row],[Terminal Value Adjustment (%)]],0)</f>
        <v>1032258</v>
      </c>
      <c r="AM212" s="271" t="str" cm="1">
        <f t="array" ref="AM212">_xlfn.IFS(FutureTrunkParks6[[#This Row],[Hierarchy/Name]]&lt;&gt;"Local","y",AM$12=FutureTrunkParks6[[#This Row],[Service Catchment]], "y", FutureTrunkParks6[[#This Row],[Hierarchy/Name]]="Local", "")</f>
        <v>y</v>
      </c>
      <c r="AN212" s="271" t="str" cm="1">
        <f t="array" ref="AN212">_xlfn.IFS(FutureTrunkParks6[[#This Row],[Hierarchy/Name]]&lt;&gt;"Local","y",AN$12=FutureTrunkParks6[[#This Row],[Service Catchment]], "y", FutureTrunkParks6[[#This Row],[Hierarchy/Name]]="Local", "")</f>
        <v>y</v>
      </c>
      <c r="AO212" s="271" t="str" cm="1">
        <f t="array" ref="AO212">_xlfn.IFS(FutureTrunkParks6[[#This Row],[Hierarchy/Name]]&lt;&gt;"Local","y",AO$12=FutureTrunkParks6[[#This Row],[Service Catchment]], "y", FutureTrunkParks6[[#This Row],[Hierarchy/Name]]="Local", "")</f>
        <v>y</v>
      </c>
      <c r="AP212" s="271" t="str" cm="1">
        <f t="array" ref="AP212">_xlfn.IFS(FutureTrunkParks6[[#This Row],[Hierarchy/Name]]&lt;&gt;"Local","y",AP$12=FutureTrunkParks6[[#This Row],[Service Catchment]], "y", FutureTrunkParks6[[#This Row],[Hierarchy/Name]]="Local", "")</f>
        <v>y</v>
      </c>
      <c r="AQ212" s="64"/>
      <c r="AR212" s="93">
        <f>IF(FutureTrunkParks6[[#This Row],[Hierarchy/Name]]&lt;&gt;"Local",0.25,IF(AM212="y",1,""))</f>
        <v>0.25</v>
      </c>
      <c r="AS212" s="93">
        <f>IF(FutureTrunkParks6[[#This Row],[Hierarchy/Name]]&lt;&gt;"Local",0.25,IF(AN212="y",1,""))</f>
        <v>0.25</v>
      </c>
      <c r="AT212" s="93">
        <f>IF(FutureTrunkParks6[[#This Row],[Hierarchy/Name]]&lt;&gt;"Local",0.25,IF(AO212="y",1,""))</f>
        <v>0.25</v>
      </c>
      <c r="AU212" s="93">
        <f>IF(FutureTrunkParks6[[#This Row],[Hierarchy/Name]]&lt;&gt;"Local",0.25,IF(AP212="y",1,""))</f>
        <v>0.25</v>
      </c>
      <c r="AV212" s="95">
        <f t="shared" si="45"/>
        <v>1</v>
      </c>
      <c r="AW212" s="64"/>
      <c r="AX212" s="268">
        <f t="shared" si="46"/>
        <v>258064.5</v>
      </c>
      <c r="AY212" s="264">
        <f t="shared" si="47"/>
        <v>258064.5</v>
      </c>
      <c r="AZ212" s="264">
        <f t="shared" si="48"/>
        <v>258064.5</v>
      </c>
      <c r="BA212" s="269">
        <f t="shared" si="49"/>
        <v>258064.5</v>
      </c>
      <c r="BB212" s="253">
        <f t="shared" si="50"/>
        <v>1032258</v>
      </c>
    </row>
    <row r="213" spans="1:54">
      <c r="A213" s="50"/>
      <c r="B213" s="210" t="s">
        <v>5022</v>
      </c>
      <c r="C213" s="211" t="s">
        <v>5186</v>
      </c>
      <c r="D213" s="211" t="s">
        <v>101</v>
      </c>
      <c r="E213" s="211" t="s">
        <v>114</v>
      </c>
      <c r="F213" s="211" t="s">
        <v>5187</v>
      </c>
      <c r="G213" s="186" t="str" cm="1">
        <f t="array" ref="G213">_xlfn.IFS(MID(C213,5,1)="U",MID(C213,5,2),LEN(C213)&gt;10,MID(C213,5,3)&amp;"-"&amp;LEFT(D213,1),LEN(C213)&lt;=10,MID(C213,5,2)&amp;"-"&amp;LEFT(D213,1))</f>
        <v>U3</v>
      </c>
      <c r="H213" s="187">
        <f>IFERROR(INDEX(LGIP1b_Park_UnitRates[],MATCH(G213,LGIP1b_Park_UnitRates[LGIP Code],0),3),"")</f>
        <v>0</v>
      </c>
      <c r="I213" s="295">
        <f>IFERROR(MIN(J213/H213,INDEX(LGIP1b_Park_UnitRates[],MATCH(FutureTrunkParks6[[#This Row],[LGIP Code (*)]], LGIP1b_Park_UnitRates[LGIP Code], 0),4)),1)</f>
        <v>1</v>
      </c>
      <c r="J213" s="215">
        <v>1500</v>
      </c>
      <c r="K213" s="85">
        <f t="shared" si="51"/>
        <v>0</v>
      </c>
      <c r="L213" s="216">
        <v>0</v>
      </c>
      <c r="M213" s="221" t="str">
        <f>_xlfn.XLOOKUP(FutureTrunkParks6[[#This Row],[LGIP Code (*)]],LGIP1b_Parks_UnitRates_Summary[LGIP Code],LGIP1b_Parks_UnitRates_Summary[Stages],,0)</f>
        <v>U</v>
      </c>
      <c r="N213" s="221" t="str">
        <f>_xlfn.XLOOKUP(FutureTrunkParks6[[#This Row],[LGIP Code (*)]],LGIP1b_Parks_UnitRates_Summary[LGIP Code],LGIP1b_Parks_UnitRates_Summary[Costing Code],,0)</f>
        <v>U3-U</v>
      </c>
      <c r="O213" s="221">
        <f>_xlfn.XLOOKUP(FutureTrunkParks6[[#This Row],[Costing Code]],LGIP1b_Parks_UnitRates_Summary[Costing Code],LGIP1b_Parks_UnitRates_Summary[Scaled component],,0)</f>
        <v>0</v>
      </c>
      <c r="P213" s="221">
        <f>FutureTrunkParks6[[#This Row],[Unit Rate (Scale)]]*FutureTrunkParks6[[#This Row],[Scaling factor (*)]]</f>
        <v>0</v>
      </c>
      <c r="Q213" s="221">
        <f>_xlfn.XLOOKUP(FutureTrunkParks6[[#This Row],[Costing Code]],LGIP1b_Parks_UnitRates_Summary[Costing Code],LGIP1b_Parks_UnitRates_Summary[Not scaled component],,0)</f>
        <v>0</v>
      </c>
      <c r="R213" s="223">
        <f>_xlfn.XLOOKUP(FutureTrunkParks6[[#This Row],[Costing Code]],LGIP1b_Parks_UnitRates_Summary[Costing Code],LGIP1b_Parks_UnitRates_Summary[Preliminary Scale],,0)</f>
        <v>0</v>
      </c>
      <c r="S213" s="221">
        <f>((FutureTrunkParks6[[#This Row],[Costs with Scaling Factor Applied]]+FutureTrunkParks6[[#This Row],[Unit Rate (No Scale)]])*FutureTrunkParks6[[#This Row],[Preliminary Scale %]])</f>
        <v>0</v>
      </c>
      <c r="T213" s="221">
        <f>_xlfn.XLOOKUP(FutureTrunkParks6[[#This Row],[Costing Code]],LGIP1b_Parks_UnitRates_Summary[Costing Code],LGIP1b_Parks_UnitRates_Summary[Preliminary No Scale],,0)</f>
        <v>0</v>
      </c>
      <c r="U21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13" s="211">
        <v>2021</v>
      </c>
      <c r="W213" s="211">
        <v>1</v>
      </c>
      <c r="X213" s="221">
        <f>ROUND(FutureTrunkParks6[[#This Row],[Direct Construction Cost]]*23%,0)</f>
        <v>230000</v>
      </c>
      <c r="Y213" s="294">
        <f t="shared" si="39"/>
        <v>0.2</v>
      </c>
      <c r="Z213" s="194">
        <f>ROUND((FutureTrunkParks6[[#This Row],[Direct Construction Cost]]+FutureTrunkParks6[[#This Row],[Project Owners Cost (23% Direct Construction Cost)($)]])*FutureTrunkParks6[[#This Row],[Multiplier]]*FutureTrunkParks6[[#This Row],[Construction Contingency Rate %]],0)</f>
        <v>246000</v>
      </c>
      <c r="AA213" s="195">
        <f>ROUND(FutureTrunkParks6[[#This Row],[Direct Construction Cost]]+FutureTrunkParks6[[#This Row],[Project Owners Cost (23% Direct Construction Cost)($)]]+FutureTrunkParks6[[#This Row],[Construction Contingency Cost ($)]],0)</f>
        <v>1476000</v>
      </c>
      <c r="AB213" s="219">
        <v>2034</v>
      </c>
      <c r="AC213" s="196">
        <f t="shared" si="40"/>
        <v>2.0111853187589457E-2</v>
      </c>
      <c r="AD213" s="196">
        <f t="shared" si="41"/>
        <v>1.8204777291069174E-2</v>
      </c>
      <c r="AE213" s="274">
        <f>VLOOKUP(FutureTrunkParks6[[#This Row],[Service Catchment]],'Catchment Demand - Parks'!$C$8:$M$11,11)</f>
        <v>0.15359038713546411</v>
      </c>
      <c r="AF21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213" s="274">
        <f>IF(AND(FutureTrunkParks6[[#This Row],[Spare Capacity (%)]]&gt;30%,FutureTrunkParks6[[#This Row],[Share of the total Cost with the same year of provision %]]&gt;20%),1-FutureTrunkParks6[[#This Row],[Spare Capacity (%)]],1)</f>
        <v>1</v>
      </c>
      <c r="AH213" s="274">
        <f>IF(FutureTrunkParks6[[#This Row],[Terminal Value Analysis]]&lt;0,0,FutureTrunkParks6[[#This Row],[Terminal Value Analysis]])</f>
        <v>1</v>
      </c>
      <c r="AI213" s="198">
        <f t="shared" si="42"/>
        <v>1476000</v>
      </c>
      <c r="AJ213" s="200">
        <f t="shared" si="43"/>
        <v>1866135</v>
      </c>
      <c r="AK213" s="202">
        <f t="shared" si="44"/>
        <v>884632</v>
      </c>
      <c r="AL213" s="276">
        <f>ROUND(FutureTrunkParks6[[#This Row],[Net Present Value of Establishment Cost]]*FutureTrunkParks6[[#This Row],[Terminal Value Adjustment (%)]],0)</f>
        <v>884632</v>
      </c>
      <c r="AM213" s="271" t="str" cm="1">
        <f t="array" ref="AM213">_xlfn.IFS(FutureTrunkParks6[[#This Row],[Hierarchy/Name]]&lt;&gt;"Local","y",AM$12=FutureTrunkParks6[[#This Row],[Service Catchment]], "y", FutureTrunkParks6[[#This Row],[Hierarchy/Name]]="Local", "")</f>
        <v>y</v>
      </c>
      <c r="AN213" s="271" t="str" cm="1">
        <f t="array" ref="AN213">_xlfn.IFS(FutureTrunkParks6[[#This Row],[Hierarchy/Name]]&lt;&gt;"Local","y",AN$12=FutureTrunkParks6[[#This Row],[Service Catchment]], "y", FutureTrunkParks6[[#This Row],[Hierarchy/Name]]="Local", "")</f>
        <v>y</v>
      </c>
      <c r="AO213" s="271" t="str" cm="1">
        <f t="array" ref="AO213">_xlfn.IFS(FutureTrunkParks6[[#This Row],[Hierarchy/Name]]&lt;&gt;"Local","y",AO$12=FutureTrunkParks6[[#This Row],[Service Catchment]], "y", FutureTrunkParks6[[#This Row],[Hierarchy/Name]]="Local", "")</f>
        <v>y</v>
      </c>
      <c r="AP213" s="271" t="str" cm="1">
        <f t="array" ref="AP213">_xlfn.IFS(FutureTrunkParks6[[#This Row],[Hierarchy/Name]]&lt;&gt;"Local","y",AP$12=FutureTrunkParks6[[#This Row],[Service Catchment]], "y", FutureTrunkParks6[[#This Row],[Hierarchy/Name]]="Local", "")</f>
        <v>y</v>
      </c>
      <c r="AQ213" s="64"/>
      <c r="AR213" s="93">
        <f>IF(FutureTrunkParks6[[#This Row],[Hierarchy/Name]]&lt;&gt;"Local",0.25,IF(AM213="y",1,""))</f>
        <v>0.25</v>
      </c>
      <c r="AS213" s="93">
        <f>IF(FutureTrunkParks6[[#This Row],[Hierarchy/Name]]&lt;&gt;"Local",0.25,IF(AN213="y",1,""))</f>
        <v>0.25</v>
      </c>
      <c r="AT213" s="93">
        <f>IF(FutureTrunkParks6[[#This Row],[Hierarchy/Name]]&lt;&gt;"Local",0.25,IF(AO213="y",1,""))</f>
        <v>0.25</v>
      </c>
      <c r="AU213" s="93">
        <f>IF(FutureTrunkParks6[[#This Row],[Hierarchy/Name]]&lt;&gt;"Local",0.25,IF(AP213="y",1,""))</f>
        <v>0.25</v>
      </c>
      <c r="AV213" s="95">
        <f t="shared" si="45"/>
        <v>1</v>
      </c>
      <c r="AW213" s="64"/>
      <c r="AX213" s="268">
        <f t="shared" si="46"/>
        <v>221158</v>
      </c>
      <c r="AY213" s="264">
        <f t="shared" si="47"/>
        <v>221158</v>
      </c>
      <c r="AZ213" s="264">
        <f t="shared" si="48"/>
        <v>221158</v>
      </c>
      <c r="BA213" s="269">
        <f t="shared" si="49"/>
        <v>221158</v>
      </c>
      <c r="BB213" s="253">
        <f t="shared" si="50"/>
        <v>884632</v>
      </c>
    </row>
    <row r="214" spans="1:54">
      <c r="A214" s="50"/>
      <c r="B214" s="210" t="s">
        <v>5033</v>
      </c>
      <c r="C214" s="211" t="s">
        <v>5188</v>
      </c>
      <c r="D214" s="211" t="s">
        <v>106</v>
      </c>
      <c r="E214" s="211" t="s">
        <v>114</v>
      </c>
      <c r="F214" s="211" t="s">
        <v>4878</v>
      </c>
      <c r="G214" s="186" t="str" cm="1">
        <f t="array" ref="G214">_xlfn.IFS(MID(C214,5,1)="U",MID(C214,5,2),LEN(C214)&gt;10,MID(C214,5,3)&amp;"-"&amp;LEFT(D214,1),LEN(C214)&lt;=10,MID(C214,5,2)&amp;"-"&amp;LEFT(D214,1))</f>
        <v>U3</v>
      </c>
      <c r="H214" s="187">
        <f>IFERROR(INDEX(LGIP1b_Park_UnitRates[],MATCH(G214,LGIP1b_Park_UnitRates[LGIP Code],0),3),"")</f>
        <v>0</v>
      </c>
      <c r="I214" s="295">
        <f>IFERROR(MIN(J214/H214,INDEX(LGIP1b_Park_UnitRates[],MATCH(FutureTrunkParks6[[#This Row],[LGIP Code (*)]], LGIP1b_Park_UnitRates[LGIP Code], 0),4)),1)</f>
        <v>1</v>
      </c>
      <c r="J214" s="215">
        <v>6900</v>
      </c>
      <c r="K214" s="85">
        <f t="shared" si="51"/>
        <v>0</v>
      </c>
      <c r="L214" s="216">
        <v>0</v>
      </c>
      <c r="M214" s="221" t="str">
        <f>_xlfn.XLOOKUP(FutureTrunkParks6[[#This Row],[LGIP Code (*)]],LGIP1b_Parks_UnitRates_Summary[LGIP Code],LGIP1b_Parks_UnitRates_Summary[Stages],,0)</f>
        <v>U</v>
      </c>
      <c r="N214" s="221" t="str">
        <f>_xlfn.XLOOKUP(FutureTrunkParks6[[#This Row],[LGIP Code (*)]],LGIP1b_Parks_UnitRates_Summary[LGIP Code],LGIP1b_Parks_UnitRates_Summary[Costing Code],,0)</f>
        <v>U3-U</v>
      </c>
      <c r="O214" s="221">
        <f>_xlfn.XLOOKUP(FutureTrunkParks6[[#This Row],[Costing Code]],LGIP1b_Parks_UnitRates_Summary[Costing Code],LGIP1b_Parks_UnitRates_Summary[Scaled component],,0)</f>
        <v>0</v>
      </c>
      <c r="P214" s="221">
        <f>FutureTrunkParks6[[#This Row],[Unit Rate (Scale)]]*FutureTrunkParks6[[#This Row],[Scaling factor (*)]]</f>
        <v>0</v>
      </c>
      <c r="Q214" s="221">
        <f>_xlfn.XLOOKUP(FutureTrunkParks6[[#This Row],[Costing Code]],LGIP1b_Parks_UnitRates_Summary[Costing Code],LGIP1b_Parks_UnitRates_Summary[Not scaled component],,0)</f>
        <v>0</v>
      </c>
      <c r="R214" s="223">
        <f>_xlfn.XLOOKUP(FutureTrunkParks6[[#This Row],[Costing Code]],LGIP1b_Parks_UnitRates_Summary[Costing Code],LGIP1b_Parks_UnitRates_Summary[Preliminary Scale],,0)</f>
        <v>0</v>
      </c>
      <c r="S214" s="221">
        <f>((FutureTrunkParks6[[#This Row],[Costs with Scaling Factor Applied]]+FutureTrunkParks6[[#This Row],[Unit Rate (No Scale)]])*FutureTrunkParks6[[#This Row],[Preliminary Scale %]])</f>
        <v>0</v>
      </c>
      <c r="T214" s="221">
        <f>_xlfn.XLOOKUP(FutureTrunkParks6[[#This Row],[Costing Code]],LGIP1b_Parks_UnitRates_Summary[Costing Code],LGIP1b_Parks_UnitRates_Summary[Preliminary No Scale],,0)</f>
        <v>0</v>
      </c>
      <c r="U21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14" s="211">
        <v>2021</v>
      </c>
      <c r="W214" s="211">
        <v>1</v>
      </c>
      <c r="X214" s="221">
        <f>ROUND(FutureTrunkParks6[[#This Row],[Direct Construction Cost]]*23%,0)</f>
        <v>230000</v>
      </c>
      <c r="Y214" s="294">
        <f t="shared" si="39"/>
        <v>0.2</v>
      </c>
      <c r="Z214" s="194">
        <f>ROUND((FutureTrunkParks6[[#This Row],[Direct Construction Cost]]+FutureTrunkParks6[[#This Row],[Project Owners Cost (23% Direct Construction Cost)($)]])*FutureTrunkParks6[[#This Row],[Multiplier]]*FutureTrunkParks6[[#This Row],[Construction Contingency Rate %]],0)</f>
        <v>246000</v>
      </c>
      <c r="AA214" s="195">
        <f>ROUND(FutureTrunkParks6[[#This Row],[Direct Construction Cost]]+FutureTrunkParks6[[#This Row],[Project Owners Cost (23% Direct Construction Cost)($)]]+FutureTrunkParks6[[#This Row],[Construction Contingency Cost ($)]],0)</f>
        <v>1476000</v>
      </c>
      <c r="AB214" s="219">
        <v>2034</v>
      </c>
      <c r="AC214" s="196">
        <f t="shared" si="40"/>
        <v>2.0111853187589457E-2</v>
      </c>
      <c r="AD214" s="196">
        <f t="shared" si="41"/>
        <v>1.8204777291069174E-2</v>
      </c>
      <c r="AE214" s="274">
        <f>VLOOKUP(FutureTrunkParks6[[#This Row],[Service Catchment]],'Catchment Demand - Parks'!$C$8:$M$11,11)</f>
        <v>0.15359038713546411</v>
      </c>
      <c r="AF21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214" s="274">
        <f>IF(AND(FutureTrunkParks6[[#This Row],[Spare Capacity (%)]]&gt;30%,FutureTrunkParks6[[#This Row],[Share of the total Cost with the same year of provision %]]&gt;20%),1-FutureTrunkParks6[[#This Row],[Spare Capacity (%)]],1)</f>
        <v>1</v>
      </c>
      <c r="AH214" s="274">
        <f>IF(FutureTrunkParks6[[#This Row],[Terminal Value Analysis]]&lt;0,0,FutureTrunkParks6[[#This Row],[Terminal Value Analysis]])</f>
        <v>1</v>
      </c>
      <c r="AI214" s="198">
        <f t="shared" si="42"/>
        <v>1476000</v>
      </c>
      <c r="AJ214" s="200">
        <f t="shared" si="43"/>
        <v>1866135</v>
      </c>
      <c r="AK214" s="202">
        <f t="shared" si="44"/>
        <v>884632</v>
      </c>
      <c r="AL214" s="276">
        <f>ROUND(FutureTrunkParks6[[#This Row],[Net Present Value of Establishment Cost]]*FutureTrunkParks6[[#This Row],[Terminal Value Adjustment (%)]],0)</f>
        <v>884632</v>
      </c>
      <c r="AM214" s="271" t="str" cm="1">
        <f t="array" ref="AM214">_xlfn.IFS(FutureTrunkParks6[[#This Row],[Hierarchy/Name]]&lt;&gt;"Local","y",AM$12=FutureTrunkParks6[[#This Row],[Service Catchment]], "y", FutureTrunkParks6[[#This Row],[Hierarchy/Name]]="Local", "")</f>
        <v>y</v>
      </c>
      <c r="AN214" s="271" t="str" cm="1">
        <f t="array" ref="AN214">_xlfn.IFS(FutureTrunkParks6[[#This Row],[Hierarchy/Name]]&lt;&gt;"Local","y",AN$12=FutureTrunkParks6[[#This Row],[Service Catchment]], "y", FutureTrunkParks6[[#This Row],[Hierarchy/Name]]="Local", "")</f>
        <v>y</v>
      </c>
      <c r="AO214" s="271" t="str" cm="1">
        <f t="array" ref="AO214">_xlfn.IFS(FutureTrunkParks6[[#This Row],[Hierarchy/Name]]&lt;&gt;"Local","y",AO$12=FutureTrunkParks6[[#This Row],[Service Catchment]], "y", FutureTrunkParks6[[#This Row],[Hierarchy/Name]]="Local", "")</f>
        <v>y</v>
      </c>
      <c r="AP214" s="271" t="str" cm="1">
        <f t="array" ref="AP214">_xlfn.IFS(FutureTrunkParks6[[#This Row],[Hierarchy/Name]]&lt;&gt;"Local","y",AP$12=FutureTrunkParks6[[#This Row],[Service Catchment]], "y", FutureTrunkParks6[[#This Row],[Hierarchy/Name]]="Local", "")</f>
        <v>y</v>
      </c>
      <c r="AQ214" s="64"/>
      <c r="AR214" s="93">
        <f>IF(FutureTrunkParks6[[#This Row],[Hierarchy/Name]]&lt;&gt;"Local",0.25,IF(AM214="y",1,""))</f>
        <v>0.25</v>
      </c>
      <c r="AS214" s="93">
        <f>IF(FutureTrunkParks6[[#This Row],[Hierarchy/Name]]&lt;&gt;"Local",0.25,IF(AN214="y",1,""))</f>
        <v>0.25</v>
      </c>
      <c r="AT214" s="93">
        <f>IF(FutureTrunkParks6[[#This Row],[Hierarchy/Name]]&lt;&gt;"Local",0.25,IF(AO214="y",1,""))</f>
        <v>0.25</v>
      </c>
      <c r="AU214" s="93">
        <f>IF(FutureTrunkParks6[[#This Row],[Hierarchy/Name]]&lt;&gt;"Local",0.25,IF(AP214="y",1,""))</f>
        <v>0.25</v>
      </c>
      <c r="AV214" s="95">
        <f t="shared" si="45"/>
        <v>1</v>
      </c>
      <c r="AW214" s="64"/>
      <c r="AX214" s="268">
        <f t="shared" si="46"/>
        <v>221158</v>
      </c>
      <c r="AY214" s="264">
        <f t="shared" si="47"/>
        <v>221158</v>
      </c>
      <c r="AZ214" s="264">
        <f t="shared" si="48"/>
        <v>221158</v>
      </c>
      <c r="BA214" s="269">
        <f t="shared" si="49"/>
        <v>221158</v>
      </c>
      <c r="BB214" s="253">
        <f t="shared" si="50"/>
        <v>884632</v>
      </c>
    </row>
    <row r="215" spans="1:54">
      <c r="A215" s="50"/>
      <c r="B215" s="210" t="s">
        <v>4975</v>
      </c>
      <c r="C215" s="211" t="s">
        <v>5189</v>
      </c>
      <c r="D215" s="211" t="s">
        <v>111</v>
      </c>
      <c r="E215" s="211" t="s">
        <v>114</v>
      </c>
      <c r="F215" s="211" t="s">
        <v>4857</v>
      </c>
      <c r="G215" s="186" t="str" cm="1">
        <f t="array" ref="G215">_xlfn.IFS(MID(C215,5,1)="U",MID(C215,5,2),LEN(C215)&gt;10,MID(C215,5,3)&amp;"-"&amp;LEFT(D215,1),LEN(C215)&lt;=10,MID(C215,5,2)&amp;"-"&amp;LEFT(D215,1))</f>
        <v>U3</v>
      </c>
      <c r="H215" s="187">
        <f>IFERROR(INDEX(LGIP1b_Park_UnitRates[],MATCH(G215,LGIP1b_Park_UnitRates[LGIP Code],0),3),"")</f>
        <v>0</v>
      </c>
      <c r="I215" s="295">
        <f>IFERROR(MIN(J215/H215,INDEX(LGIP1b_Park_UnitRates[],MATCH(FutureTrunkParks6[[#This Row],[LGIP Code (*)]], LGIP1b_Park_UnitRates[LGIP Code], 0),4)),1)</f>
        <v>1</v>
      </c>
      <c r="J215" s="215">
        <v>2000</v>
      </c>
      <c r="K215" s="85">
        <f t="shared" si="51"/>
        <v>0</v>
      </c>
      <c r="L215" s="216">
        <v>0</v>
      </c>
      <c r="M215" s="221" t="str">
        <f>_xlfn.XLOOKUP(FutureTrunkParks6[[#This Row],[LGIP Code (*)]],LGIP1b_Parks_UnitRates_Summary[LGIP Code],LGIP1b_Parks_UnitRates_Summary[Stages],,0)</f>
        <v>U</v>
      </c>
      <c r="N215" s="221" t="str">
        <f>_xlfn.XLOOKUP(FutureTrunkParks6[[#This Row],[LGIP Code (*)]],LGIP1b_Parks_UnitRates_Summary[LGIP Code],LGIP1b_Parks_UnitRates_Summary[Costing Code],,0)</f>
        <v>U3-U</v>
      </c>
      <c r="O215" s="221">
        <f>_xlfn.XLOOKUP(FutureTrunkParks6[[#This Row],[Costing Code]],LGIP1b_Parks_UnitRates_Summary[Costing Code],LGIP1b_Parks_UnitRates_Summary[Scaled component],,0)</f>
        <v>0</v>
      </c>
      <c r="P215" s="221">
        <f>FutureTrunkParks6[[#This Row],[Unit Rate (Scale)]]*FutureTrunkParks6[[#This Row],[Scaling factor (*)]]</f>
        <v>0</v>
      </c>
      <c r="Q215" s="221">
        <f>_xlfn.XLOOKUP(FutureTrunkParks6[[#This Row],[Costing Code]],LGIP1b_Parks_UnitRates_Summary[Costing Code],LGIP1b_Parks_UnitRates_Summary[Not scaled component],,0)</f>
        <v>0</v>
      </c>
      <c r="R215" s="223">
        <f>_xlfn.XLOOKUP(FutureTrunkParks6[[#This Row],[Costing Code]],LGIP1b_Parks_UnitRates_Summary[Costing Code],LGIP1b_Parks_UnitRates_Summary[Preliminary Scale],,0)</f>
        <v>0</v>
      </c>
      <c r="S215" s="221">
        <f>((FutureTrunkParks6[[#This Row],[Costs with Scaling Factor Applied]]+FutureTrunkParks6[[#This Row],[Unit Rate (No Scale)]])*FutureTrunkParks6[[#This Row],[Preliminary Scale %]])</f>
        <v>0</v>
      </c>
      <c r="T215" s="221">
        <f>_xlfn.XLOOKUP(FutureTrunkParks6[[#This Row],[Costing Code]],LGIP1b_Parks_UnitRates_Summary[Costing Code],LGIP1b_Parks_UnitRates_Summary[Preliminary No Scale],,0)</f>
        <v>0</v>
      </c>
      <c r="U21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15" s="211">
        <v>2021</v>
      </c>
      <c r="W215" s="211">
        <v>1</v>
      </c>
      <c r="X215" s="221">
        <f>ROUND(FutureTrunkParks6[[#This Row],[Direct Construction Cost]]*23%,0)</f>
        <v>230000</v>
      </c>
      <c r="Y215" s="294">
        <f t="shared" si="39"/>
        <v>0.2</v>
      </c>
      <c r="Z215" s="194">
        <f>ROUND((FutureTrunkParks6[[#This Row],[Direct Construction Cost]]+FutureTrunkParks6[[#This Row],[Project Owners Cost (23% Direct Construction Cost)($)]])*FutureTrunkParks6[[#This Row],[Multiplier]]*FutureTrunkParks6[[#This Row],[Construction Contingency Rate %]],0)</f>
        <v>246000</v>
      </c>
      <c r="AA215" s="195">
        <f>ROUND(FutureTrunkParks6[[#This Row],[Direct Construction Cost]]+FutureTrunkParks6[[#This Row],[Project Owners Cost (23% Direct Construction Cost)($)]]+FutureTrunkParks6[[#This Row],[Construction Contingency Cost ($)]],0)</f>
        <v>1476000</v>
      </c>
      <c r="AB215" s="219">
        <v>2034</v>
      </c>
      <c r="AC215" s="196">
        <f t="shared" si="40"/>
        <v>2.0111853187589457E-2</v>
      </c>
      <c r="AD215" s="196">
        <f t="shared" si="41"/>
        <v>1.8204777291069174E-2</v>
      </c>
      <c r="AE215" s="274">
        <f>VLOOKUP(FutureTrunkParks6[[#This Row],[Service Catchment]],'Catchment Demand - Parks'!$C$8:$M$11,11)</f>
        <v>0.15359038713546411</v>
      </c>
      <c r="AF21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215" s="274">
        <f>IF(AND(FutureTrunkParks6[[#This Row],[Spare Capacity (%)]]&gt;30%,FutureTrunkParks6[[#This Row],[Share of the total Cost with the same year of provision %]]&gt;20%),1-FutureTrunkParks6[[#This Row],[Spare Capacity (%)]],1)</f>
        <v>1</v>
      </c>
      <c r="AH215" s="274">
        <f>IF(FutureTrunkParks6[[#This Row],[Terminal Value Analysis]]&lt;0,0,FutureTrunkParks6[[#This Row],[Terminal Value Analysis]])</f>
        <v>1</v>
      </c>
      <c r="AI215" s="198">
        <f t="shared" si="42"/>
        <v>1476000</v>
      </c>
      <c r="AJ215" s="200">
        <f t="shared" si="43"/>
        <v>1866135</v>
      </c>
      <c r="AK215" s="202">
        <f t="shared" si="44"/>
        <v>884632</v>
      </c>
      <c r="AL215" s="276">
        <f>ROUND(FutureTrunkParks6[[#This Row],[Net Present Value of Establishment Cost]]*FutureTrunkParks6[[#This Row],[Terminal Value Adjustment (%)]],0)</f>
        <v>884632</v>
      </c>
      <c r="AM215" s="271" t="str" cm="1">
        <f t="array" ref="AM215">_xlfn.IFS(FutureTrunkParks6[[#This Row],[Hierarchy/Name]]&lt;&gt;"Local","y",AM$12=FutureTrunkParks6[[#This Row],[Service Catchment]], "y", FutureTrunkParks6[[#This Row],[Hierarchy/Name]]="Local", "")</f>
        <v/>
      </c>
      <c r="AN215" s="271" t="str" cm="1">
        <f t="array" ref="AN215">_xlfn.IFS(FutureTrunkParks6[[#This Row],[Hierarchy/Name]]&lt;&gt;"Local","y",AN$12=FutureTrunkParks6[[#This Row],[Service Catchment]], "y", FutureTrunkParks6[[#This Row],[Hierarchy/Name]]="Local", "")</f>
        <v/>
      </c>
      <c r="AO215" s="271" t="str" cm="1">
        <f t="array" ref="AO215">_xlfn.IFS(FutureTrunkParks6[[#This Row],[Hierarchy/Name]]&lt;&gt;"Local","y",AO$12=FutureTrunkParks6[[#This Row],[Service Catchment]], "y", FutureTrunkParks6[[#This Row],[Hierarchy/Name]]="Local", "")</f>
        <v/>
      </c>
      <c r="AP215" s="271" t="str" cm="1">
        <f t="array" ref="AP215">_xlfn.IFS(FutureTrunkParks6[[#This Row],[Hierarchy/Name]]&lt;&gt;"Local","y",AP$12=FutureTrunkParks6[[#This Row],[Service Catchment]], "y", FutureTrunkParks6[[#This Row],[Hierarchy/Name]]="Local", "")</f>
        <v>y</v>
      </c>
      <c r="AQ215" s="64"/>
      <c r="AR215" s="93" t="str">
        <f>IF(FutureTrunkParks6[[#This Row],[Hierarchy/Name]]&lt;&gt;"Local",0.25,IF(AM215="y",1,""))</f>
        <v/>
      </c>
      <c r="AS215" s="93" t="str">
        <f>IF(FutureTrunkParks6[[#This Row],[Hierarchy/Name]]&lt;&gt;"Local",0.25,IF(AN215="y",1,""))</f>
        <v/>
      </c>
      <c r="AT215" s="93" t="str">
        <f>IF(FutureTrunkParks6[[#This Row],[Hierarchy/Name]]&lt;&gt;"Local",0.25,IF(AO215="y",1,""))</f>
        <v/>
      </c>
      <c r="AU215" s="93">
        <f>IF(FutureTrunkParks6[[#This Row],[Hierarchy/Name]]&lt;&gt;"Local",0.25,IF(AP215="y",1,""))</f>
        <v>1</v>
      </c>
      <c r="AV215" s="95">
        <f t="shared" si="45"/>
        <v>1</v>
      </c>
      <c r="AW215" s="64"/>
      <c r="AX215" s="268" t="str">
        <f t="shared" si="46"/>
        <v/>
      </c>
      <c r="AY215" s="264" t="str">
        <f t="shared" si="47"/>
        <v/>
      </c>
      <c r="AZ215" s="264" t="str">
        <f t="shared" si="48"/>
        <v/>
      </c>
      <c r="BA215" s="269">
        <f t="shared" si="49"/>
        <v>884632</v>
      </c>
      <c r="BB215" s="253">
        <f t="shared" si="50"/>
        <v>884632</v>
      </c>
    </row>
    <row r="216" spans="1:54">
      <c r="A216" s="50"/>
      <c r="B216" s="210" t="s">
        <v>5190</v>
      </c>
      <c r="C216" s="211" t="s">
        <v>5191</v>
      </c>
      <c r="D216" s="211" t="s">
        <v>106</v>
      </c>
      <c r="E216" s="211" t="s">
        <v>102</v>
      </c>
      <c r="F216" s="211" t="s">
        <v>5192</v>
      </c>
      <c r="G216" s="186" t="str" cm="1">
        <f t="array" ref="G216">_xlfn.IFS(MID(C216,5,1)="U",MID(C216,5,2),LEN(C216)&gt;10,MID(C216,5,3)&amp;"-"&amp;LEFT(D216,1),LEN(C216)&lt;=10,MID(C216,5,2)&amp;"-"&amp;LEFT(D216,1))</f>
        <v>U3</v>
      </c>
      <c r="H216" s="187">
        <f>IFERROR(INDEX(LGIP1b_Park_UnitRates[],MATCH(G216,LGIP1b_Park_UnitRates[LGIP Code],0),3),"")</f>
        <v>0</v>
      </c>
      <c r="I216" s="295">
        <f>IFERROR(MIN(J216/H216,INDEX(LGIP1b_Park_UnitRates[],MATCH(FutureTrunkParks6[[#This Row],[LGIP Code (*)]], LGIP1b_Park_UnitRates[LGIP Code], 0),4)),1)</f>
        <v>1</v>
      </c>
      <c r="J216" s="215">
        <v>43100</v>
      </c>
      <c r="K216" s="85">
        <f t="shared" si="51"/>
        <v>0</v>
      </c>
      <c r="L216" s="216">
        <v>0</v>
      </c>
      <c r="M216" s="221" t="str">
        <f>_xlfn.XLOOKUP(FutureTrunkParks6[[#This Row],[LGIP Code (*)]],LGIP1b_Parks_UnitRates_Summary[LGIP Code],LGIP1b_Parks_UnitRates_Summary[Stages],,0)</f>
        <v>U</v>
      </c>
      <c r="N216" s="221" t="str">
        <f>_xlfn.XLOOKUP(FutureTrunkParks6[[#This Row],[LGIP Code (*)]],LGIP1b_Parks_UnitRates_Summary[LGIP Code],LGIP1b_Parks_UnitRates_Summary[Costing Code],,0)</f>
        <v>U3-U</v>
      </c>
      <c r="O216" s="221">
        <f>_xlfn.XLOOKUP(FutureTrunkParks6[[#This Row],[Costing Code]],LGIP1b_Parks_UnitRates_Summary[Costing Code],LGIP1b_Parks_UnitRates_Summary[Scaled component],,0)</f>
        <v>0</v>
      </c>
      <c r="P216" s="221">
        <f>FutureTrunkParks6[[#This Row],[Unit Rate (Scale)]]*FutureTrunkParks6[[#This Row],[Scaling factor (*)]]</f>
        <v>0</v>
      </c>
      <c r="Q216" s="221">
        <f>_xlfn.XLOOKUP(FutureTrunkParks6[[#This Row],[Costing Code]],LGIP1b_Parks_UnitRates_Summary[Costing Code],LGIP1b_Parks_UnitRates_Summary[Not scaled component],,0)</f>
        <v>0</v>
      </c>
      <c r="R216" s="223">
        <f>_xlfn.XLOOKUP(FutureTrunkParks6[[#This Row],[Costing Code]],LGIP1b_Parks_UnitRates_Summary[Costing Code],LGIP1b_Parks_UnitRates_Summary[Preliminary Scale],,0)</f>
        <v>0</v>
      </c>
      <c r="S216" s="221">
        <f>((FutureTrunkParks6[[#This Row],[Costs with Scaling Factor Applied]]+FutureTrunkParks6[[#This Row],[Unit Rate (No Scale)]])*FutureTrunkParks6[[#This Row],[Preliminary Scale %]])</f>
        <v>0</v>
      </c>
      <c r="T216" s="221">
        <f>_xlfn.XLOOKUP(FutureTrunkParks6[[#This Row],[Costing Code]],LGIP1b_Parks_UnitRates_Summary[Costing Code],LGIP1b_Parks_UnitRates_Summary[Preliminary No Scale],,0)</f>
        <v>0</v>
      </c>
      <c r="U21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16" s="211">
        <v>2021</v>
      </c>
      <c r="W216" s="211">
        <v>1</v>
      </c>
      <c r="X216" s="221">
        <f>ROUND(FutureTrunkParks6[[#This Row],[Direct Construction Cost]]*23%,0)</f>
        <v>230000</v>
      </c>
      <c r="Y216" s="294">
        <f t="shared" si="39"/>
        <v>0.2</v>
      </c>
      <c r="Z216" s="194">
        <f>ROUND((FutureTrunkParks6[[#This Row],[Direct Construction Cost]]+FutureTrunkParks6[[#This Row],[Project Owners Cost (23% Direct Construction Cost)($)]])*FutureTrunkParks6[[#This Row],[Multiplier]]*FutureTrunkParks6[[#This Row],[Construction Contingency Rate %]],0)</f>
        <v>246000</v>
      </c>
      <c r="AA216" s="195">
        <f>ROUND(FutureTrunkParks6[[#This Row],[Direct Construction Cost]]+FutureTrunkParks6[[#This Row],[Project Owners Cost (23% Direct Construction Cost)($)]]+FutureTrunkParks6[[#This Row],[Construction Contingency Cost ($)]],0)</f>
        <v>1476000</v>
      </c>
      <c r="AB216" s="219">
        <v>2034</v>
      </c>
      <c r="AC216" s="196">
        <f t="shared" si="40"/>
        <v>2.0111853187589457E-2</v>
      </c>
      <c r="AD216" s="196">
        <f t="shared" si="41"/>
        <v>1.8204777291069174E-2</v>
      </c>
      <c r="AE216" s="274">
        <f>VLOOKUP(FutureTrunkParks6[[#This Row],[Service Catchment]],'Catchment Demand - Parks'!$C$8:$M$11,11)</f>
        <v>0.20307557840172039</v>
      </c>
      <c r="AF21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1.2940776571092251E-2</v>
      </c>
      <c r="AG216" s="274">
        <f>IF(AND(FutureTrunkParks6[[#This Row],[Spare Capacity (%)]]&gt;30%,FutureTrunkParks6[[#This Row],[Share of the total Cost with the same year of provision %]]&gt;20%),1-FutureTrunkParks6[[#This Row],[Spare Capacity (%)]],1)</f>
        <v>1</v>
      </c>
      <c r="AH216" s="274">
        <f>IF(FutureTrunkParks6[[#This Row],[Terminal Value Analysis]]&lt;0,0,FutureTrunkParks6[[#This Row],[Terminal Value Analysis]])</f>
        <v>1</v>
      </c>
      <c r="AI216" s="198">
        <f t="shared" si="42"/>
        <v>1476000</v>
      </c>
      <c r="AJ216" s="200">
        <f t="shared" si="43"/>
        <v>1866135</v>
      </c>
      <c r="AK216" s="202">
        <f t="shared" si="44"/>
        <v>884632</v>
      </c>
      <c r="AL216" s="276">
        <f>ROUND(FutureTrunkParks6[[#This Row],[Net Present Value of Establishment Cost]]*FutureTrunkParks6[[#This Row],[Terminal Value Adjustment (%)]],0)</f>
        <v>884632</v>
      </c>
      <c r="AM216" s="271" t="str" cm="1">
        <f t="array" ref="AM216">_xlfn.IFS(FutureTrunkParks6[[#This Row],[Hierarchy/Name]]&lt;&gt;"Local","y",AM$12=FutureTrunkParks6[[#This Row],[Service Catchment]], "y", FutureTrunkParks6[[#This Row],[Hierarchy/Name]]="Local", "")</f>
        <v>y</v>
      </c>
      <c r="AN216" s="271" t="str" cm="1">
        <f t="array" ref="AN216">_xlfn.IFS(FutureTrunkParks6[[#This Row],[Hierarchy/Name]]&lt;&gt;"Local","y",AN$12=FutureTrunkParks6[[#This Row],[Service Catchment]], "y", FutureTrunkParks6[[#This Row],[Hierarchy/Name]]="Local", "")</f>
        <v>y</v>
      </c>
      <c r="AO216" s="271" t="str" cm="1">
        <f t="array" ref="AO216">_xlfn.IFS(FutureTrunkParks6[[#This Row],[Hierarchy/Name]]&lt;&gt;"Local","y",AO$12=FutureTrunkParks6[[#This Row],[Service Catchment]], "y", FutureTrunkParks6[[#This Row],[Hierarchy/Name]]="Local", "")</f>
        <v>y</v>
      </c>
      <c r="AP216" s="271" t="str" cm="1">
        <f t="array" ref="AP216">_xlfn.IFS(FutureTrunkParks6[[#This Row],[Hierarchy/Name]]&lt;&gt;"Local","y",AP$12=FutureTrunkParks6[[#This Row],[Service Catchment]], "y", FutureTrunkParks6[[#This Row],[Hierarchy/Name]]="Local", "")</f>
        <v>y</v>
      </c>
      <c r="AQ216" s="64"/>
      <c r="AR216" s="93">
        <f>IF(FutureTrunkParks6[[#This Row],[Hierarchy/Name]]&lt;&gt;"Local",0.25,IF(AM216="y",1,""))</f>
        <v>0.25</v>
      </c>
      <c r="AS216" s="93">
        <f>IF(FutureTrunkParks6[[#This Row],[Hierarchy/Name]]&lt;&gt;"Local",0.25,IF(AN216="y",1,""))</f>
        <v>0.25</v>
      </c>
      <c r="AT216" s="93">
        <f>IF(FutureTrunkParks6[[#This Row],[Hierarchy/Name]]&lt;&gt;"Local",0.25,IF(AO216="y",1,""))</f>
        <v>0.25</v>
      </c>
      <c r="AU216" s="93">
        <f>IF(FutureTrunkParks6[[#This Row],[Hierarchy/Name]]&lt;&gt;"Local",0.25,IF(AP216="y",1,""))</f>
        <v>0.25</v>
      </c>
      <c r="AV216" s="95">
        <f t="shared" si="45"/>
        <v>1</v>
      </c>
      <c r="AW216" s="64"/>
      <c r="AX216" s="268">
        <f t="shared" si="46"/>
        <v>221158</v>
      </c>
      <c r="AY216" s="264">
        <f t="shared" si="47"/>
        <v>221158</v>
      </c>
      <c r="AZ216" s="264">
        <f t="shared" si="48"/>
        <v>221158</v>
      </c>
      <c r="BA216" s="269">
        <f t="shared" si="49"/>
        <v>221158</v>
      </c>
      <c r="BB216" s="253">
        <f t="shared" si="50"/>
        <v>884632</v>
      </c>
    </row>
    <row r="217" spans="1:54">
      <c r="A217" s="50"/>
      <c r="B217" s="210" t="s">
        <v>5193</v>
      </c>
      <c r="C217" s="211" t="s">
        <v>5194</v>
      </c>
      <c r="D217" s="211" t="s">
        <v>111</v>
      </c>
      <c r="E217" s="211" t="s">
        <v>102</v>
      </c>
      <c r="F217" s="211" t="s">
        <v>4942</v>
      </c>
      <c r="G217" s="186" t="str" cm="1">
        <f t="array" ref="G217">_xlfn.IFS(MID(C217,5,1)="U",MID(C217,5,2),LEN(C217)&gt;10,MID(C217,5,3)&amp;"-"&amp;LEFT(D217,1),LEN(C217)&lt;=10,MID(C217,5,2)&amp;"-"&amp;LEFT(D217,1))</f>
        <v>E1-L</v>
      </c>
      <c r="H217" s="187">
        <f>IFERROR(INDEX(LGIP1b_Park_UnitRates[],MATCH(G217,LGIP1b_Park_UnitRates[LGIP Code],0),3),"")</f>
        <v>8000</v>
      </c>
      <c r="I217" s="295">
        <f>IFERROR(MIN(J217/H217,INDEX(LGIP1b_Park_UnitRates[],MATCH(FutureTrunkParks6[[#This Row],[LGIP Code (*)]], LGIP1b_Park_UnitRates[LGIP Code], 0),4)),1)</f>
        <v>0.5</v>
      </c>
      <c r="J217" s="215">
        <v>4000</v>
      </c>
      <c r="K217" s="85">
        <f t="shared" si="51"/>
        <v>0</v>
      </c>
      <c r="L217" s="216">
        <v>0</v>
      </c>
      <c r="M217" s="221" t="str">
        <f>_xlfn.XLOOKUP(FutureTrunkParks6[[#This Row],[LGIP Code (*)]],LGIP1b_Parks_UnitRates_Summary[LGIP Code],LGIP1b_Parks_UnitRates_Summary[Stages],,0)</f>
        <v>B&amp;C</v>
      </c>
      <c r="N217" s="221" t="str">
        <f>_xlfn.XLOOKUP(FutureTrunkParks6[[#This Row],[LGIP Code (*)]],LGIP1b_Parks_UnitRates_Summary[LGIP Code],LGIP1b_Parks_UnitRates_Summary[Costing Code],,0)</f>
        <v>E1-L-B&amp;C</v>
      </c>
      <c r="O217" s="221">
        <f>_xlfn.XLOOKUP(FutureTrunkParks6[[#This Row],[Costing Code]],LGIP1b_Parks_UnitRates_Summary[Costing Code],LGIP1b_Parks_UnitRates_Summary[Scaled component],,0)</f>
        <v>50689.811039999993</v>
      </c>
      <c r="P217" s="221">
        <f>FutureTrunkParks6[[#This Row],[Unit Rate (Scale)]]*FutureTrunkParks6[[#This Row],[Scaling factor (*)]]</f>
        <v>25344.905519999997</v>
      </c>
      <c r="Q217" s="221">
        <f>_xlfn.XLOOKUP(FutureTrunkParks6[[#This Row],[Costing Code]],LGIP1b_Parks_UnitRates_Summary[Costing Code],LGIP1b_Parks_UnitRates_Summary[Not scaled component],,0)</f>
        <v>434089.71377963555</v>
      </c>
      <c r="R217" s="223">
        <f>_xlfn.XLOOKUP(FutureTrunkParks6[[#This Row],[Costing Code]],LGIP1b_Parks_UnitRates_Summary[Costing Code],LGIP1b_Parks_UnitRates_Summary[Preliminary Scale],,0)</f>
        <v>0.23125000000000001</v>
      </c>
      <c r="S217" s="221">
        <f>((FutureTrunkParks6[[#This Row],[Costs with Scaling Factor Applied]]+FutureTrunkParks6[[#This Row],[Unit Rate (No Scale)]])*FutureTrunkParks6[[#This Row],[Preliminary Scale %]])</f>
        <v>106244.25571304072</v>
      </c>
      <c r="T217" s="221">
        <f>_xlfn.XLOOKUP(FutureTrunkParks6[[#This Row],[Costing Code]],LGIP1b_Parks_UnitRates_Summary[Costing Code],LGIP1b_Parks_UnitRates_Summary[Preliminary No Scale],,0)</f>
        <v>3750</v>
      </c>
      <c r="U21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569429</v>
      </c>
      <c r="V217" s="211">
        <v>2021</v>
      </c>
      <c r="W217" s="211">
        <v>1</v>
      </c>
      <c r="X217" s="221">
        <f>ROUND(FutureTrunkParks6[[#This Row],[Direct Construction Cost]]*23%,0)</f>
        <v>130969</v>
      </c>
      <c r="Y217" s="294">
        <f t="shared" si="39"/>
        <v>0.2</v>
      </c>
      <c r="Z217" s="194">
        <f>ROUND((FutureTrunkParks6[[#This Row],[Direct Construction Cost]]+FutureTrunkParks6[[#This Row],[Project Owners Cost (23% Direct Construction Cost)($)]])*FutureTrunkParks6[[#This Row],[Multiplier]]*FutureTrunkParks6[[#This Row],[Construction Contingency Rate %]],0)</f>
        <v>140080</v>
      </c>
      <c r="AA217" s="195">
        <f>ROUND(FutureTrunkParks6[[#This Row],[Direct Construction Cost]]+FutureTrunkParks6[[#This Row],[Project Owners Cost (23% Direct Construction Cost)($)]]+FutureTrunkParks6[[#This Row],[Construction Contingency Cost ($)]],0)</f>
        <v>840478</v>
      </c>
      <c r="AB217" s="219">
        <v>2034</v>
      </c>
      <c r="AC217" s="196">
        <f t="shared" si="40"/>
        <v>2.0111853187589457E-2</v>
      </c>
      <c r="AD217" s="196">
        <f t="shared" si="41"/>
        <v>1.8204777291069174E-2</v>
      </c>
      <c r="AE217" s="274">
        <f>VLOOKUP(FutureTrunkParks6[[#This Row],[Service Catchment]],'Catchment Demand - Parks'!$C$8:$M$11,11)</f>
        <v>0.20307557840172039</v>
      </c>
      <c r="AF21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7.3688604410016758E-3</v>
      </c>
      <c r="AG217" s="274">
        <f>IF(AND(FutureTrunkParks6[[#This Row],[Spare Capacity (%)]]&gt;30%,FutureTrunkParks6[[#This Row],[Share of the total Cost with the same year of provision %]]&gt;20%),1-FutureTrunkParks6[[#This Row],[Spare Capacity (%)]],1)</f>
        <v>1</v>
      </c>
      <c r="AH217" s="274">
        <f>IF(FutureTrunkParks6[[#This Row],[Terminal Value Analysis]]&lt;0,0,FutureTrunkParks6[[#This Row],[Terminal Value Analysis]])</f>
        <v>1</v>
      </c>
      <c r="AI217" s="198">
        <f t="shared" si="42"/>
        <v>840478</v>
      </c>
      <c r="AJ217" s="200">
        <f t="shared" si="43"/>
        <v>1062632</v>
      </c>
      <c r="AK217" s="202">
        <f t="shared" si="44"/>
        <v>503735</v>
      </c>
      <c r="AL217" s="276">
        <f>ROUND(FutureTrunkParks6[[#This Row],[Net Present Value of Establishment Cost]]*FutureTrunkParks6[[#This Row],[Terminal Value Adjustment (%)]],0)</f>
        <v>503735</v>
      </c>
      <c r="AM217" s="271" t="str" cm="1">
        <f t="array" ref="AM217">_xlfn.IFS(FutureTrunkParks6[[#This Row],[Hierarchy/Name]]&lt;&gt;"Local","y",AM$12=FutureTrunkParks6[[#This Row],[Service Catchment]], "y", FutureTrunkParks6[[#This Row],[Hierarchy/Name]]="Local", "")</f>
        <v/>
      </c>
      <c r="AN217" s="271" t="str" cm="1">
        <f t="array" ref="AN217">_xlfn.IFS(FutureTrunkParks6[[#This Row],[Hierarchy/Name]]&lt;&gt;"Local","y",AN$12=FutureTrunkParks6[[#This Row],[Service Catchment]], "y", FutureTrunkParks6[[#This Row],[Hierarchy/Name]]="Local", "")</f>
        <v/>
      </c>
      <c r="AO217" s="271" t="str" cm="1">
        <f t="array" ref="AO217">_xlfn.IFS(FutureTrunkParks6[[#This Row],[Hierarchy/Name]]&lt;&gt;"Local","y",AO$12=FutureTrunkParks6[[#This Row],[Service Catchment]], "y", FutureTrunkParks6[[#This Row],[Hierarchy/Name]]="Local", "")</f>
        <v>y</v>
      </c>
      <c r="AP217" s="271" t="str" cm="1">
        <f t="array" ref="AP217">_xlfn.IFS(FutureTrunkParks6[[#This Row],[Hierarchy/Name]]&lt;&gt;"Local","y",AP$12=FutureTrunkParks6[[#This Row],[Service Catchment]], "y", FutureTrunkParks6[[#This Row],[Hierarchy/Name]]="Local", "")</f>
        <v/>
      </c>
      <c r="AQ217" s="64"/>
      <c r="AR217" s="93" t="str">
        <f>IF(FutureTrunkParks6[[#This Row],[Hierarchy/Name]]&lt;&gt;"Local",0.25,IF(AM217="y",1,""))</f>
        <v/>
      </c>
      <c r="AS217" s="93" t="str">
        <f>IF(FutureTrunkParks6[[#This Row],[Hierarchy/Name]]&lt;&gt;"Local",0.25,IF(AN217="y",1,""))</f>
        <v/>
      </c>
      <c r="AT217" s="93">
        <f>IF(FutureTrunkParks6[[#This Row],[Hierarchy/Name]]&lt;&gt;"Local",0.25,IF(AO217="y",1,""))</f>
        <v>1</v>
      </c>
      <c r="AU217" s="93" t="str">
        <f>IF(FutureTrunkParks6[[#This Row],[Hierarchy/Name]]&lt;&gt;"Local",0.25,IF(AP217="y",1,""))</f>
        <v/>
      </c>
      <c r="AV217" s="95">
        <f t="shared" si="45"/>
        <v>1</v>
      </c>
      <c r="AW217" s="64"/>
      <c r="AX217" s="268" t="str">
        <f t="shared" si="46"/>
        <v/>
      </c>
      <c r="AY217" s="264" t="str">
        <f t="shared" si="47"/>
        <v/>
      </c>
      <c r="AZ217" s="264">
        <f t="shared" si="48"/>
        <v>503735</v>
      </c>
      <c r="BA217" s="269" t="str">
        <f t="shared" si="49"/>
        <v/>
      </c>
      <c r="BB217" s="253">
        <f t="shared" si="50"/>
        <v>503735</v>
      </c>
    </row>
    <row r="218" spans="1:54">
      <c r="A218" s="50"/>
      <c r="B218" s="210" t="s">
        <v>4959</v>
      </c>
      <c r="C218" s="211" t="s">
        <v>5195</v>
      </c>
      <c r="D218" s="211" t="s">
        <v>106</v>
      </c>
      <c r="E218" s="211" t="s">
        <v>107</v>
      </c>
      <c r="F218" s="211" t="s">
        <v>4862</v>
      </c>
      <c r="G218" s="186" t="str" cm="1">
        <f t="array" ref="G218">_xlfn.IFS(MID(C218,5,1)="U",MID(C218,5,2),LEN(C218)&gt;10,MID(C218,5,3)&amp;"-"&amp;LEFT(D218,1),LEN(C218)&lt;=10,MID(C218,5,2)&amp;"-"&amp;LEFT(D218,1))</f>
        <v>U1</v>
      </c>
      <c r="H218" s="187">
        <f>IFERROR(INDEX(LGIP1b_Park_UnitRates[],MATCH(G218,LGIP1b_Park_UnitRates[LGIP Code],0),3),"")</f>
        <v>0</v>
      </c>
      <c r="I218" s="295">
        <f>IFERROR(MIN(J218/H218,INDEX(LGIP1b_Park_UnitRates[],MATCH(FutureTrunkParks6[[#This Row],[LGIP Code (*)]], LGIP1b_Park_UnitRates[LGIP Code], 0),4)),1)</f>
        <v>1</v>
      </c>
      <c r="J218" s="215">
        <v>50400</v>
      </c>
      <c r="K218" s="85">
        <f t="shared" si="51"/>
        <v>0</v>
      </c>
      <c r="L218" s="216">
        <v>0</v>
      </c>
      <c r="M218" s="221" t="str">
        <f>_xlfn.XLOOKUP(FutureTrunkParks6[[#This Row],[LGIP Code (*)]],LGIP1b_Parks_UnitRates_Summary[LGIP Code],LGIP1b_Parks_UnitRates_Summary[Stages],,0)</f>
        <v>U</v>
      </c>
      <c r="N218" s="221" t="str">
        <f>_xlfn.XLOOKUP(FutureTrunkParks6[[#This Row],[LGIP Code (*)]],LGIP1b_Parks_UnitRates_Summary[LGIP Code],LGIP1b_Parks_UnitRates_Summary[Costing Code],,0)</f>
        <v>U1-U</v>
      </c>
      <c r="O218" s="221">
        <f>_xlfn.XLOOKUP(FutureTrunkParks6[[#This Row],[Costing Code]],LGIP1b_Parks_UnitRates_Summary[Costing Code],LGIP1b_Parks_UnitRates_Summary[Scaled component],,0)</f>
        <v>0</v>
      </c>
      <c r="P218" s="221">
        <f>FutureTrunkParks6[[#This Row],[Unit Rate (Scale)]]*FutureTrunkParks6[[#This Row],[Scaling factor (*)]]</f>
        <v>0</v>
      </c>
      <c r="Q218" s="221">
        <f>_xlfn.XLOOKUP(FutureTrunkParks6[[#This Row],[Costing Code]],LGIP1b_Parks_UnitRates_Summary[Costing Code],LGIP1b_Parks_UnitRates_Summary[Not scaled component],,0)</f>
        <v>0</v>
      </c>
      <c r="R218" s="223">
        <f>_xlfn.XLOOKUP(FutureTrunkParks6[[#This Row],[Costing Code]],LGIP1b_Parks_UnitRates_Summary[Costing Code],LGIP1b_Parks_UnitRates_Summary[Preliminary Scale],,0)</f>
        <v>0</v>
      </c>
      <c r="S218" s="221">
        <f>((FutureTrunkParks6[[#This Row],[Costs with Scaling Factor Applied]]+FutureTrunkParks6[[#This Row],[Unit Rate (No Scale)]])*FutureTrunkParks6[[#This Row],[Preliminary Scale %]])</f>
        <v>0</v>
      </c>
      <c r="T218" s="221">
        <f>_xlfn.XLOOKUP(FutureTrunkParks6[[#This Row],[Costing Code]],LGIP1b_Parks_UnitRates_Summary[Costing Code],LGIP1b_Parks_UnitRates_Summary[Preliminary No Scale],,0)</f>
        <v>0</v>
      </c>
      <c r="U21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18" s="211">
        <v>2021</v>
      </c>
      <c r="W218" s="211">
        <v>1</v>
      </c>
      <c r="X218" s="221">
        <f>ROUND(FutureTrunkParks6[[#This Row],[Direct Construction Cost]]*23%,0)</f>
        <v>460000</v>
      </c>
      <c r="Y218" s="294">
        <f t="shared" si="39"/>
        <v>7.4999999999999997E-2</v>
      </c>
      <c r="Z218" s="194">
        <f>ROUND((FutureTrunkParks6[[#This Row],[Direct Construction Cost]]+FutureTrunkParks6[[#This Row],[Project Owners Cost (23% Direct Construction Cost)($)]])*FutureTrunkParks6[[#This Row],[Multiplier]]*FutureTrunkParks6[[#This Row],[Construction Contingency Rate %]],0)</f>
        <v>184500</v>
      </c>
      <c r="AA218" s="195">
        <f>ROUND(FutureTrunkParks6[[#This Row],[Direct Construction Cost]]+FutureTrunkParks6[[#This Row],[Project Owners Cost (23% Direct Construction Cost)($)]]+FutureTrunkParks6[[#This Row],[Construction Contingency Cost ($)]],0)</f>
        <v>2644500</v>
      </c>
      <c r="AB218" s="219">
        <v>2024</v>
      </c>
      <c r="AC218" s="196">
        <f t="shared" si="40"/>
        <v>2.0111853187589457E-2</v>
      </c>
      <c r="AD218" s="196">
        <f t="shared" si="41"/>
        <v>1.8204777291069174E-2</v>
      </c>
      <c r="AE218" s="274">
        <f>VLOOKUP(FutureTrunkParks6[[#This Row],[Service Catchment]],'Catchment Demand - Parks'!$C$8:$M$11,11)</f>
        <v>0.23553359173481525</v>
      </c>
      <c r="AF21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18" s="274">
        <f>IF(AND(FutureTrunkParks6[[#This Row],[Spare Capacity (%)]]&gt;30%,FutureTrunkParks6[[#This Row],[Share of the total Cost with the same year of provision %]]&gt;20%),1-FutureTrunkParks6[[#This Row],[Spare Capacity (%)]],1)</f>
        <v>1</v>
      </c>
      <c r="AH218" s="274">
        <f>IF(FutureTrunkParks6[[#This Row],[Terminal Value Analysis]]&lt;0,0,FutureTrunkParks6[[#This Row],[Terminal Value Analysis]])</f>
        <v>1</v>
      </c>
      <c r="AI218" s="198">
        <f t="shared" si="42"/>
        <v>2644500</v>
      </c>
      <c r="AJ218" s="200">
        <f t="shared" si="43"/>
        <v>2791573</v>
      </c>
      <c r="AK218" s="202">
        <f t="shared" si="44"/>
        <v>2349839</v>
      </c>
      <c r="AL218" s="276">
        <f>ROUND(FutureTrunkParks6[[#This Row],[Net Present Value of Establishment Cost]]*FutureTrunkParks6[[#This Row],[Terminal Value Adjustment (%)]],0)</f>
        <v>2349839</v>
      </c>
      <c r="AM218" s="271" t="str" cm="1">
        <f t="array" ref="AM218">_xlfn.IFS(FutureTrunkParks6[[#This Row],[Hierarchy/Name]]&lt;&gt;"Local","y",AM$12=FutureTrunkParks6[[#This Row],[Service Catchment]], "y", FutureTrunkParks6[[#This Row],[Hierarchy/Name]]="Local", "")</f>
        <v>y</v>
      </c>
      <c r="AN218" s="271" t="str" cm="1">
        <f t="array" ref="AN218">_xlfn.IFS(FutureTrunkParks6[[#This Row],[Hierarchy/Name]]&lt;&gt;"Local","y",AN$12=FutureTrunkParks6[[#This Row],[Service Catchment]], "y", FutureTrunkParks6[[#This Row],[Hierarchy/Name]]="Local", "")</f>
        <v>y</v>
      </c>
      <c r="AO218" s="271" t="str" cm="1">
        <f t="array" ref="AO218">_xlfn.IFS(FutureTrunkParks6[[#This Row],[Hierarchy/Name]]&lt;&gt;"Local","y",AO$12=FutureTrunkParks6[[#This Row],[Service Catchment]], "y", FutureTrunkParks6[[#This Row],[Hierarchy/Name]]="Local", "")</f>
        <v>y</v>
      </c>
      <c r="AP218" s="271" t="str" cm="1">
        <f t="array" ref="AP218">_xlfn.IFS(FutureTrunkParks6[[#This Row],[Hierarchy/Name]]&lt;&gt;"Local","y",AP$12=FutureTrunkParks6[[#This Row],[Service Catchment]], "y", FutureTrunkParks6[[#This Row],[Hierarchy/Name]]="Local", "")</f>
        <v>y</v>
      </c>
      <c r="AQ218" s="64"/>
      <c r="AR218" s="93">
        <f>IF(FutureTrunkParks6[[#This Row],[Hierarchy/Name]]&lt;&gt;"Local",0.25,IF(AM218="y",1,""))</f>
        <v>0.25</v>
      </c>
      <c r="AS218" s="93">
        <f>IF(FutureTrunkParks6[[#This Row],[Hierarchy/Name]]&lt;&gt;"Local",0.25,IF(AN218="y",1,""))</f>
        <v>0.25</v>
      </c>
      <c r="AT218" s="93">
        <f>IF(FutureTrunkParks6[[#This Row],[Hierarchy/Name]]&lt;&gt;"Local",0.25,IF(AO218="y",1,""))</f>
        <v>0.25</v>
      </c>
      <c r="AU218" s="93">
        <f>IF(FutureTrunkParks6[[#This Row],[Hierarchy/Name]]&lt;&gt;"Local",0.25,IF(AP218="y",1,""))</f>
        <v>0.25</v>
      </c>
      <c r="AV218" s="95">
        <f t="shared" si="45"/>
        <v>1</v>
      </c>
      <c r="AW218" s="64"/>
      <c r="AX218" s="268">
        <f t="shared" si="46"/>
        <v>587459.75</v>
      </c>
      <c r="AY218" s="264">
        <f t="shared" si="47"/>
        <v>587459.75</v>
      </c>
      <c r="AZ218" s="264">
        <f t="shared" si="48"/>
        <v>587459.75</v>
      </c>
      <c r="BA218" s="269">
        <f t="shared" si="49"/>
        <v>587459.75</v>
      </c>
      <c r="BB218" s="253">
        <f t="shared" si="50"/>
        <v>2349839</v>
      </c>
    </row>
    <row r="219" spans="1:54">
      <c r="A219" s="50"/>
      <c r="B219" s="210" t="s">
        <v>4860</v>
      </c>
      <c r="C219" s="211" t="s">
        <v>5196</v>
      </c>
      <c r="D219" s="211" t="s">
        <v>106</v>
      </c>
      <c r="E219" s="211" t="s">
        <v>114</v>
      </c>
      <c r="F219" s="211" t="s">
        <v>4862</v>
      </c>
      <c r="G219" s="186" t="str" cm="1">
        <f t="array" ref="G219">_xlfn.IFS(MID(C219,5,1)="U",MID(C219,5,2),LEN(C219)&gt;10,MID(C219,5,3)&amp;"-"&amp;LEFT(D219,1),LEN(C219)&lt;=10,MID(C219,5,2)&amp;"-"&amp;LEFT(D219,1))</f>
        <v>U1</v>
      </c>
      <c r="H219" s="187">
        <f>IFERROR(INDEX(LGIP1b_Park_UnitRates[],MATCH(G219,LGIP1b_Park_UnitRates[LGIP Code],0),3),"")</f>
        <v>0</v>
      </c>
      <c r="I219" s="295">
        <f>IFERROR(MIN(J219/H219,INDEX(LGIP1b_Park_UnitRates[],MATCH(FutureTrunkParks6[[#This Row],[LGIP Code (*)]], LGIP1b_Park_UnitRates[LGIP Code], 0),4)),1)</f>
        <v>1</v>
      </c>
      <c r="J219" s="215">
        <v>27900</v>
      </c>
      <c r="K219" s="85">
        <f t="shared" si="51"/>
        <v>0</v>
      </c>
      <c r="L219" s="216">
        <v>0</v>
      </c>
      <c r="M219" s="221" t="str">
        <f>_xlfn.XLOOKUP(FutureTrunkParks6[[#This Row],[LGIP Code (*)]],LGIP1b_Parks_UnitRates_Summary[LGIP Code],LGIP1b_Parks_UnitRates_Summary[Stages],,0)</f>
        <v>U</v>
      </c>
      <c r="N219" s="221" t="str">
        <f>_xlfn.XLOOKUP(FutureTrunkParks6[[#This Row],[LGIP Code (*)]],LGIP1b_Parks_UnitRates_Summary[LGIP Code],LGIP1b_Parks_UnitRates_Summary[Costing Code],,0)</f>
        <v>U1-U</v>
      </c>
      <c r="O219" s="221">
        <f>_xlfn.XLOOKUP(FutureTrunkParks6[[#This Row],[Costing Code]],LGIP1b_Parks_UnitRates_Summary[Costing Code],LGIP1b_Parks_UnitRates_Summary[Scaled component],,0)</f>
        <v>0</v>
      </c>
      <c r="P219" s="221">
        <f>FutureTrunkParks6[[#This Row],[Unit Rate (Scale)]]*FutureTrunkParks6[[#This Row],[Scaling factor (*)]]</f>
        <v>0</v>
      </c>
      <c r="Q219" s="221">
        <f>_xlfn.XLOOKUP(FutureTrunkParks6[[#This Row],[Costing Code]],LGIP1b_Parks_UnitRates_Summary[Costing Code],LGIP1b_Parks_UnitRates_Summary[Not scaled component],,0)</f>
        <v>0</v>
      </c>
      <c r="R219" s="223">
        <f>_xlfn.XLOOKUP(FutureTrunkParks6[[#This Row],[Costing Code]],LGIP1b_Parks_UnitRates_Summary[Costing Code],LGIP1b_Parks_UnitRates_Summary[Preliminary Scale],,0)</f>
        <v>0</v>
      </c>
      <c r="S219" s="221">
        <f>((FutureTrunkParks6[[#This Row],[Costs with Scaling Factor Applied]]+FutureTrunkParks6[[#This Row],[Unit Rate (No Scale)]])*FutureTrunkParks6[[#This Row],[Preliminary Scale %]])</f>
        <v>0</v>
      </c>
      <c r="T219" s="221">
        <f>_xlfn.XLOOKUP(FutureTrunkParks6[[#This Row],[Costing Code]],LGIP1b_Parks_UnitRates_Summary[Costing Code],LGIP1b_Parks_UnitRates_Summary[Preliminary No Scale],,0)</f>
        <v>0</v>
      </c>
      <c r="U21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19" s="211">
        <v>2021</v>
      </c>
      <c r="W219" s="211">
        <v>1</v>
      </c>
      <c r="X219" s="221">
        <f>ROUND(FutureTrunkParks6[[#This Row],[Direct Construction Cost]]*23%,0)</f>
        <v>460000</v>
      </c>
      <c r="Y219" s="294">
        <f t="shared" si="39"/>
        <v>7.4999999999999997E-2</v>
      </c>
      <c r="Z219" s="194">
        <f>ROUND((FutureTrunkParks6[[#This Row],[Direct Construction Cost]]+FutureTrunkParks6[[#This Row],[Project Owners Cost (23% Direct Construction Cost)($)]])*FutureTrunkParks6[[#This Row],[Multiplier]]*FutureTrunkParks6[[#This Row],[Construction Contingency Rate %]],0)</f>
        <v>184500</v>
      </c>
      <c r="AA219" s="195">
        <f>ROUND(FutureTrunkParks6[[#This Row],[Direct Construction Cost]]+FutureTrunkParks6[[#This Row],[Project Owners Cost (23% Direct Construction Cost)($)]]+FutureTrunkParks6[[#This Row],[Construction Contingency Cost ($)]],0)</f>
        <v>2644500</v>
      </c>
      <c r="AB219" s="219">
        <v>2024</v>
      </c>
      <c r="AC219" s="196">
        <f t="shared" si="40"/>
        <v>2.0111853187589457E-2</v>
      </c>
      <c r="AD219" s="196">
        <f t="shared" si="41"/>
        <v>1.8204777291069174E-2</v>
      </c>
      <c r="AE219" s="274">
        <f>VLOOKUP(FutureTrunkParks6[[#This Row],[Service Catchment]],'Catchment Demand - Parks'!$C$8:$M$11,11)</f>
        <v>0.15359038713546411</v>
      </c>
      <c r="AF21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19" s="274">
        <f>IF(AND(FutureTrunkParks6[[#This Row],[Spare Capacity (%)]]&gt;30%,FutureTrunkParks6[[#This Row],[Share of the total Cost with the same year of provision %]]&gt;20%),1-FutureTrunkParks6[[#This Row],[Spare Capacity (%)]],1)</f>
        <v>1</v>
      </c>
      <c r="AH219" s="274">
        <f>IF(FutureTrunkParks6[[#This Row],[Terminal Value Analysis]]&lt;0,0,FutureTrunkParks6[[#This Row],[Terminal Value Analysis]])</f>
        <v>1</v>
      </c>
      <c r="AI219" s="198">
        <f t="shared" si="42"/>
        <v>2644500</v>
      </c>
      <c r="AJ219" s="200">
        <f t="shared" si="43"/>
        <v>2791573</v>
      </c>
      <c r="AK219" s="202">
        <f t="shared" si="44"/>
        <v>2349839</v>
      </c>
      <c r="AL219" s="276">
        <f>ROUND(FutureTrunkParks6[[#This Row],[Net Present Value of Establishment Cost]]*FutureTrunkParks6[[#This Row],[Terminal Value Adjustment (%)]],0)</f>
        <v>2349839</v>
      </c>
      <c r="AM219" s="271" t="str" cm="1">
        <f t="array" ref="AM219">_xlfn.IFS(FutureTrunkParks6[[#This Row],[Hierarchy/Name]]&lt;&gt;"Local","y",AM$12=FutureTrunkParks6[[#This Row],[Service Catchment]], "y", FutureTrunkParks6[[#This Row],[Hierarchy/Name]]="Local", "")</f>
        <v>y</v>
      </c>
      <c r="AN219" s="271" t="str" cm="1">
        <f t="array" ref="AN219">_xlfn.IFS(FutureTrunkParks6[[#This Row],[Hierarchy/Name]]&lt;&gt;"Local","y",AN$12=FutureTrunkParks6[[#This Row],[Service Catchment]], "y", FutureTrunkParks6[[#This Row],[Hierarchy/Name]]="Local", "")</f>
        <v>y</v>
      </c>
      <c r="AO219" s="271" t="str" cm="1">
        <f t="array" ref="AO219">_xlfn.IFS(FutureTrunkParks6[[#This Row],[Hierarchy/Name]]&lt;&gt;"Local","y",AO$12=FutureTrunkParks6[[#This Row],[Service Catchment]], "y", FutureTrunkParks6[[#This Row],[Hierarchy/Name]]="Local", "")</f>
        <v>y</v>
      </c>
      <c r="AP219" s="271" t="str" cm="1">
        <f t="array" ref="AP219">_xlfn.IFS(FutureTrunkParks6[[#This Row],[Hierarchy/Name]]&lt;&gt;"Local","y",AP$12=FutureTrunkParks6[[#This Row],[Service Catchment]], "y", FutureTrunkParks6[[#This Row],[Hierarchy/Name]]="Local", "")</f>
        <v>y</v>
      </c>
      <c r="AQ219" s="64"/>
      <c r="AR219" s="93">
        <f>IF(FutureTrunkParks6[[#This Row],[Hierarchy/Name]]&lt;&gt;"Local",0.25,IF(AM219="y",1,""))</f>
        <v>0.25</v>
      </c>
      <c r="AS219" s="93">
        <f>IF(FutureTrunkParks6[[#This Row],[Hierarchy/Name]]&lt;&gt;"Local",0.25,IF(AN219="y",1,""))</f>
        <v>0.25</v>
      </c>
      <c r="AT219" s="93">
        <f>IF(FutureTrunkParks6[[#This Row],[Hierarchy/Name]]&lt;&gt;"Local",0.25,IF(AO219="y",1,""))</f>
        <v>0.25</v>
      </c>
      <c r="AU219" s="93">
        <f>IF(FutureTrunkParks6[[#This Row],[Hierarchy/Name]]&lt;&gt;"Local",0.25,IF(AP219="y",1,""))</f>
        <v>0.25</v>
      </c>
      <c r="AV219" s="95">
        <f t="shared" si="45"/>
        <v>1</v>
      </c>
      <c r="AW219" s="64"/>
      <c r="AX219" s="268">
        <f t="shared" si="46"/>
        <v>587459.75</v>
      </c>
      <c r="AY219" s="264">
        <f t="shared" si="47"/>
        <v>587459.75</v>
      </c>
      <c r="AZ219" s="264">
        <f t="shared" si="48"/>
        <v>587459.75</v>
      </c>
      <c r="BA219" s="269">
        <f t="shared" si="49"/>
        <v>587459.75</v>
      </c>
      <c r="BB219" s="253">
        <f t="shared" si="50"/>
        <v>2349839</v>
      </c>
    </row>
    <row r="220" spans="1:54">
      <c r="A220" s="50"/>
      <c r="B220" s="210" t="s">
        <v>5060</v>
      </c>
      <c r="C220" s="211" t="s">
        <v>5197</v>
      </c>
      <c r="D220" s="211" t="s">
        <v>106</v>
      </c>
      <c r="E220" s="211" t="s">
        <v>102</v>
      </c>
      <c r="F220" s="211" t="s">
        <v>5160</v>
      </c>
      <c r="G220" s="186" t="str" cm="1">
        <f t="array" ref="G220">_xlfn.IFS(MID(C220,5,1)="U",MID(C220,5,2),LEN(C220)&gt;10,MID(C220,5,3)&amp;"-"&amp;LEFT(D220,1),LEN(C220)&lt;=10,MID(C220,5,2)&amp;"-"&amp;LEFT(D220,1))</f>
        <v>A5-D</v>
      </c>
      <c r="H220" s="187">
        <f>IFERROR(INDEX(LGIP1b_Park_UnitRates[],MATCH(G220,LGIP1b_Park_UnitRates[LGIP Code],0),3),"")</f>
        <v>40000</v>
      </c>
      <c r="I220" s="295">
        <f>IFERROR(MIN(J220/H220,INDEX(LGIP1b_Park_UnitRates[],MATCH(FutureTrunkParks6[[#This Row],[LGIP Code (*)]], LGIP1b_Park_UnitRates[LGIP Code], 0),4)),1)</f>
        <v>0.60540000000000005</v>
      </c>
      <c r="J220" s="215">
        <v>24216</v>
      </c>
      <c r="K220" s="85">
        <f t="shared" si="51"/>
        <v>495.54013875123883</v>
      </c>
      <c r="L220" s="216">
        <v>12000000</v>
      </c>
      <c r="M220" s="221" t="str">
        <f>_xlfn.XLOOKUP(FutureTrunkParks6[[#This Row],[LGIP Code (*)]],LGIP1b_Parks_UnitRates_Summary[LGIP Code],LGIP1b_Parks_UnitRates_Summary[Stages],,0)</f>
        <v>A&amp;B</v>
      </c>
      <c r="N220" s="221" t="str">
        <f>_xlfn.XLOOKUP(FutureTrunkParks6[[#This Row],[LGIP Code (*)]],LGIP1b_Parks_UnitRates_Summary[LGIP Code],LGIP1b_Parks_UnitRates_Summary[Costing Code],,0)</f>
        <v>A5-D-A&amp;B</v>
      </c>
      <c r="O220" s="221">
        <f>_xlfn.XLOOKUP(FutureTrunkParks6[[#This Row],[Costing Code]],LGIP1b_Parks_UnitRates_Summary[Costing Code],LGIP1b_Parks_UnitRates_Summary[Scaled component],,0)</f>
        <v>1820215.6293648588</v>
      </c>
      <c r="P220" s="221">
        <f>FutureTrunkParks6[[#This Row],[Unit Rate (Scale)]]*FutureTrunkParks6[[#This Row],[Scaling factor (*)]]</f>
        <v>1101958.5420174857</v>
      </c>
      <c r="Q220" s="221">
        <f>_xlfn.XLOOKUP(FutureTrunkParks6[[#This Row],[Costing Code]],LGIP1b_Parks_UnitRates_Summary[Costing Code],LGIP1b_Parks_UnitRates_Summary[Not scaled component],,0)</f>
        <v>7253574.4109799992</v>
      </c>
      <c r="R220" s="223">
        <f>_xlfn.XLOOKUP(FutureTrunkParks6[[#This Row],[Costing Code]],LGIP1b_Parks_UnitRates_Summary[Costing Code],LGIP1b_Parks_UnitRates_Summary[Preliminary Scale],,0)</f>
        <v>0.23125000000000001</v>
      </c>
      <c r="S220" s="221">
        <f>((FutureTrunkParks6[[#This Row],[Costs with Scaling Factor Applied]]+FutureTrunkParks6[[#This Row],[Unit Rate (No Scale)]])*FutureTrunkParks6[[#This Row],[Preliminary Scale %]])</f>
        <v>1932216.9953806684</v>
      </c>
      <c r="T220" s="221">
        <f>_xlfn.XLOOKUP(FutureTrunkParks6[[#This Row],[Costing Code]],LGIP1b_Parks_UnitRates_Summary[Costing Code],LGIP1b_Parks_UnitRates_Summary[Preliminary No Scale],,0)</f>
        <v>11250</v>
      </c>
      <c r="U22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10299000</v>
      </c>
      <c r="V220" s="211">
        <v>2021</v>
      </c>
      <c r="W220" s="211">
        <v>1</v>
      </c>
      <c r="X220" s="221">
        <f>ROUND(FutureTrunkParks6[[#This Row],[Direct Construction Cost]]*23%,0)</f>
        <v>2368770</v>
      </c>
      <c r="Y220" s="294">
        <f t="shared" si="39"/>
        <v>0.15</v>
      </c>
      <c r="Z220" s="194">
        <f>ROUND((FutureTrunkParks6[[#This Row],[Direct Construction Cost]]+FutureTrunkParks6[[#This Row],[Project Owners Cost (23% Direct Construction Cost)($)]])*FutureTrunkParks6[[#This Row],[Multiplier]]*FutureTrunkParks6[[#This Row],[Construction Contingency Rate %]],0)</f>
        <v>1900166</v>
      </c>
      <c r="AA220" s="195">
        <f>ROUND(FutureTrunkParks6[[#This Row],[Direct Construction Cost]]+FutureTrunkParks6[[#This Row],[Project Owners Cost (23% Direct Construction Cost)($)]]+FutureTrunkParks6[[#This Row],[Construction Contingency Cost ($)]],0)</f>
        <v>14567936</v>
      </c>
      <c r="AB220" s="219">
        <v>2029</v>
      </c>
      <c r="AC220" s="196">
        <f t="shared" si="40"/>
        <v>2.0111853187589457E-2</v>
      </c>
      <c r="AD220" s="196">
        <f t="shared" si="41"/>
        <v>1.8204777291069174E-2</v>
      </c>
      <c r="AE220" s="274">
        <f>VLOOKUP(FutureTrunkParks6[[#This Row],[Service Catchment]],'Catchment Demand - Parks'!$C$8:$M$11,11)</f>
        <v>0.20307557840172039</v>
      </c>
      <c r="AF22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0.15860017183720412</v>
      </c>
      <c r="AG220" s="274">
        <f>IF(AND(FutureTrunkParks6[[#This Row],[Spare Capacity (%)]]&gt;30%,FutureTrunkParks6[[#This Row],[Share of the total Cost with the same year of provision %]]&gt;20%),1-FutureTrunkParks6[[#This Row],[Spare Capacity (%)]],1)</f>
        <v>1</v>
      </c>
      <c r="AH220" s="274">
        <f>IF(FutureTrunkParks6[[#This Row],[Terminal Value Analysis]]&lt;0,0,FutureTrunkParks6[[#This Row],[Terminal Value Analysis]])</f>
        <v>1</v>
      </c>
      <c r="AI220" s="198">
        <f t="shared" si="42"/>
        <v>26567936</v>
      </c>
      <c r="AJ220" s="200">
        <f t="shared" si="43"/>
        <v>30902056</v>
      </c>
      <c r="AK220" s="202">
        <f t="shared" si="44"/>
        <v>19520531</v>
      </c>
      <c r="AL220" s="276">
        <f>ROUND(FutureTrunkParks6[[#This Row],[Net Present Value of Establishment Cost]]*FutureTrunkParks6[[#This Row],[Terminal Value Adjustment (%)]],0)</f>
        <v>19520531</v>
      </c>
      <c r="AM220" s="271" t="str" cm="1">
        <f t="array" ref="AM220">_xlfn.IFS(FutureTrunkParks6[[#This Row],[Hierarchy/Name]]&lt;&gt;"Local","y",AM$12=FutureTrunkParks6[[#This Row],[Service Catchment]], "y", FutureTrunkParks6[[#This Row],[Hierarchy/Name]]="Local", "")</f>
        <v>y</v>
      </c>
      <c r="AN220" s="271" t="str" cm="1">
        <f t="array" ref="AN220">_xlfn.IFS(FutureTrunkParks6[[#This Row],[Hierarchy/Name]]&lt;&gt;"Local","y",AN$12=FutureTrunkParks6[[#This Row],[Service Catchment]], "y", FutureTrunkParks6[[#This Row],[Hierarchy/Name]]="Local", "")</f>
        <v>y</v>
      </c>
      <c r="AO220" s="271" t="str" cm="1">
        <f t="array" ref="AO220">_xlfn.IFS(FutureTrunkParks6[[#This Row],[Hierarchy/Name]]&lt;&gt;"Local","y",AO$12=FutureTrunkParks6[[#This Row],[Service Catchment]], "y", FutureTrunkParks6[[#This Row],[Hierarchy/Name]]="Local", "")</f>
        <v>y</v>
      </c>
      <c r="AP220" s="271" t="str" cm="1">
        <f t="array" ref="AP220">_xlfn.IFS(FutureTrunkParks6[[#This Row],[Hierarchy/Name]]&lt;&gt;"Local","y",AP$12=FutureTrunkParks6[[#This Row],[Service Catchment]], "y", FutureTrunkParks6[[#This Row],[Hierarchy/Name]]="Local", "")</f>
        <v>y</v>
      </c>
      <c r="AQ220" s="64"/>
      <c r="AR220" s="93">
        <f>IF(FutureTrunkParks6[[#This Row],[Hierarchy/Name]]&lt;&gt;"Local",0.25,IF(AM220="y",1,""))</f>
        <v>0.25</v>
      </c>
      <c r="AS220" s="93">
        <f>IF(FutureTrunkParks6[[#This Row],[Hierarchy/Name]]&lt;&gt;"Local",0.25,IF(AN220="y",1,""))</f>
        <v>0.25</v>
      </c>
      <c r="AT220" s="93">
        <f>IF(FutureTrunkParks6[[#This Row],[Hierarchy/Name]]&lt;&gt;"Local",0.25,IF(AO220="y",1,""))</f>
        <v>0.25</v>
      </c>
      <c r="AU220" s="93">
        <f>IF(FutureTrunkParks6[[#This Row],[Hierarchy/Name]]&lt;&gt;"Local",0.25,IF(AP220="y",1,""))</f>
        <v>0.25</v>
      </c>
      <c r="AV220" s="95">
        <f t="shared" si="45"/>
        <v>1</v>
      </c>
      <c r="AW220" s="64"/>
      <c r="AX220" s="268">
        <f t="shared" si="46"/>
        <v>4880132.75</v>
      </c>
      <c r="AY220" s="264">
        <f t="shared" si="47"/>
        <v>4880132.75</v>
      </c>
      <c r="AZ220" s="264">
        <f t="shared" si="48"/>
        <v>4880132.75</v>
      </c>
      <c r="BA220" s="269">
        <f t="shared" si="49"/>
        <v>4880132.75</v>
      </c>
      <c r="BB220" s="253">
        <f t="shared" si="50"/>
        <v>19520531</v>
      </c>
    </row>
    <row r="221" spans="1:54">
      <c r="A221" s="50"/>
      <c r="B221" s="210" t="s">
        <v>5136</v>
      </c>
      <c r="C221" s="211" t="s">
        <v>5198</v>
      </c>
      <c r="D221" s="211" t="s">
        <v>111</v>
      </c>
      <c r="E221" s="211" t="s">
        <v>102</v>
      </c>
      <c r="F221" s="211" t="s">
        <v>4853</v>
      </c>
      <c r="G221" s="186" t="str" cm="1">
        <f t="array" ref="G221">_xlfn.IFS(MID(C221,5,1)="U",MID(C221,5,2),LEN(C221)&gt;10,MID(C221,5,3)&amp;"-"&amp;LEFT(D221,1),LEN(C221)&lt;=10,MID(C221,5,2)&amp;"-"&amp;LEFT(D221,1))</f>
        <v>A1-L</v>
      </c>
      <c r="H221" s="187">
        <f>IFERROR(INDEX(LGIP1b_Park_UnitRates[],MATCH(G221,LGIP1b_Park_UnitRates[LGIP Code],0),3),"")</f>
        <v>8000</v>
      </c>
      <c r="I221" s="295">
        <f>IFERROR(MIN(J221/H221,INDEX(LGIP1b_Park_UnitRates[],MATCH(FutureTrunkParks6[[#This Row],[LGIP Code (*)]], LGIP1b_Park_UnitRates[LGIP Code], 0),4)),1)</f>
        <v>0.625</v>
      </c>
      <c r="J221" s="215">
        <v>5000</v>
      </c>
      <c r="K221" s="85">
        <f t="shared" si="51"/>
        <v>350</v>
      </c>
      <c r="L221" s="216">
        <v>1750000</v>
      </c>
      <c r="M221" s="221" t="str">
        <f>_xlfn.XLOOKUP(FutureTrunkParks6[[#This Row],[LGIP Code (*)]],LGIP1b_Parks_UnitRates_Summary[LGIP Code],LGIP1b_Parks_UnitRates_Summary[Stages],,0)</f>
        <v>A&amp;B</v>
      </c>
      <c r="N221" s="221" t="str">
        <f>_xlfn.XLOOKUP(FutureTrunkParks6[[#This Row],[LGIP Code (*)]],LGIP1b_Parks_UnitRates_Summary[LGIP Code],LGIP1b_Parks_UnitRates_Summary[Costing Code],,0)</f>
        <v>A1-L-A&amp;B</v>
      </c>
      <c r="O221" s="221">
        <f>_xlfn.XLOOKUP(FutureTrunkParks6[[#This Row],[Costing Code]],LGIP1b_Parks_UnitRates_Summary[Costing Code],LGIP1b_Parks_UnitRates_Summary[Scaled component],,0)</f>
        <v>295709.98100599996</v>
      </c>
      <c r="P221" s="221">
        <f>FutureTrunkParks6[[#This Row],[Unit Rate (Scale)]]*FutureTrunkParks6[[#This Row],[Scaling factor (*)]]</f>
        <v>184818.73812874997</v>
      </c>
      <c r="Q221" s="221">
        <f>_xlfn.XLOOKUP(FutureTrunkParks6[[#This Row],[Costing Code]],LGIP1b_Parks_UnitRates_Summary[Costing Code],LGIP1b_Parks_UnitRates_Summary[Not scaled component],,0)</f>
        <v>417974.52457963559</v>
      </c>
      <c r="R221" s="223">
        <f>_xlfn.XLOOKUP(FutureTrunkParks6[[#This Row],[Costing Code]],LGIP1b_Parks_UnitRates_Summary[Costing Code],LGIP1b_Parks_UnitRates_Summary[Preliminary Scale],,0)</f>
        <v>0.23125000000000001</v>
      </c>
      <c r="S221" s="221">
        <f>((FutureTrunkParks6[[#This Row],[Costs with Scaling Factor Applied]]+FutureTrunkParks6[[#This Row],[Unit Rate (No Scale)]])*FutureTrunkParks6[[#This Row],[Preliminary Scale %]])</f>
        <v>139395.94200131416</v>
      </c>
      <c r="T221" s="221">
        <f>_xlfn.XLOOKUP(FutureTrunkParks6[[#This Row],[Costing Code]],LGIP1b_Parks_UnitRates_Summary[Costing Code],LGIP1b_Parks_UnitRates_Summary[Preliminary No Scale],,0)</f>
        <v>3750</v>
      </c>
      <c r="U22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221" s="211">
        <v>2021</v>
      </c>
      <c r="W221" s="211">
        <v>1</v>
      </c>
      <c r="X221" s="221">
        <f>ROUND(FutureTrunkParks6[[#This Row],[Direct Construction Cost]]*23%,0)</f>
        <v>171566</v>
      </c>
      <c r="Y221" s="294">
        <f t="shared" si="39"/>
        <v>0.2</v>
      </c>
      <c r="Z221" s="194">
        <f>ROUND((FutureTrunkParks6[[#This Row],[Direct Construction Cost]]+FutureTrunkParks6[[#This Row],[Project Owners Cost (23% Direct Construction Cost)($)]])*FutureTrunkParks6[[#This Row],[Multiplier]]*FutureTrunkParks6[[#This Row],[Construction Contingency Rate %]],0)</f>
        <v>183501</v>
      </c>
      <c r="AA221" s="195">
        <f>ROUND(FutureTrunkParks6[[#This Row],[Direct Construction Cost]]+FutureTrunkParks6[[#This Row],[Project Owners Cost (23% Direct Construction Cost)($)]]+FutureTrunkParks6[[#This Row],[Construction Contingency Cost ($)]],0)</f>
        <v>1101006</v>
      </c>
      <c r="AB221" s="219">
        <v>2034</v>
      </c>
      <c r="AC221" s="196">
        <f t="shared" si="40"/>
        <v>2.0111853187589457E-2</v>
      </c>
      <c r="AD221" s="196">
        <f t="shared" si="41"/>
        <v>1.8204777291069174E-2</v>
      </c>
      <c r="AE221" s="274">
        <f>VLOOKUP(FutureTrunkParks6[[#This Row],[Service Catchment]],'Catchment Demand - Parks'!$C$8:$M$11,11)</f>
        <v>0.20307557840172039</v>
      </c>
      <c r="AF22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9.6530302502926806E-3</v>
      </c>
      <c r="AG221" s="274">
        <f>IF(AND(FutureTrunkParks6[[#This Row],[Spare Capacity (%)]]&gt;30%,FutureTrunkParks6[[#This Row],[Share of the total Cost with the same year of provision %]]&gt;20%),1-FutureTrunkParks6[[#This Row],[Spare Capacity (%)]],1)</f>
        <v>1</v>
      </c>
      <c r="AH221" s="274">
        <f>IF(FutureTrunkParks6[[#This Row],[Terminal Value Analysis]]&lt;0,0,FutureTrunkParks6[[#This Row],[Terminal Value Analysis]])</f>
        <v>1</v>
      </c>
      <c r="AI221" s="198">
        <f t="shared" si="42"/>
        <v>2851006</v>
      </c>
      <c r="AJ221" s="200">
        <f t="shared" si="43"/>
        <v>3659064</v>
      </c>
      <c r="AK221" s="202">
        <f t="shared" si="44"/>
        <v>1734560</v>
      </c>
      <c r="AL221" s="276">
        <f>ROUND(FutureTrunkParks6[[#This Row],[Net Present Value of Establishment Cost]]*FutureTrunkParks6[[#This Row],[Terminal Value Adjustment (%)]],0)</f>
        <v>1734560</v>
      </c>
      <c r="AM221" s="271" t="str" cm="1">
        <f t="array" ref="AM221">_xlfn.IFS(FutureTrunkParks6[[#This Row],[Hierarchy/Name]]&lt;&gt;"Local","y",AM$12=FutureTrunkParks6[[#This Row],[Service Catchment]], "y", FutureTrunkParks6[[#This Row],[Hierarchy/Name]]="Local", "")</f>
        <v/>
      </c>
      <c r="AN221" s="271" t="str" cm="1">
        <f t="array" ref="AN221">_xlfn.IFS(FutureTrunkParks6[[#This Row],[Hierarchy/Name]]&lt;&gt;"Local","y",AN$12=FutureTrunkParks6[[#This Row],[Service Catchment]], "y", FutureTrunkParks6[[#This Row],[Hierarchy/Name]]="Local", "")</f>
        <v/>
      </c>
      <c r="AO221" s="271" t="str" cm="1">
        <f t="array" ref="AO221">_xlfn.IFS(FutureTrunkParks6[[#This Row],[Hierarchy/Name]]&lt;&gt;"Local","y",AO$12=FutureTrunkParks6[[#This Row],[Service Catchment]], "y", FutureTrunkParks6[[#This Row],[Hierarchy/Name]]="Local", "")</f>
        <v>y</v>
      </c>
      <c r="AP221" s="271" t="str" cm="1">
        <f t="array" ref="AP221">_xlfn.IFS(FutureTrunkParks6[[#This Row],[Hierarchy/Name]]&lt;&gt;"Local","y",AP$12=FutureTrunkParks6[[#This Row],[Service Catchment]], "y", FutureTrunkParks6[[#This Row],[Hierarchy/Name]]="Local", "")</f>
        <v/>
      </c>
      <c r="AQ221" s="64"/>
      <c r="AR221" s="93" t="str">
        <f>IF(FutureTrunkParks6[[#This Row],[Hierarchy/Name]]&lt;&gt;"Local",0.25,IF(AM221="y",1,""))</f>
        <v/>
      </c>
      <c r="AS221" s="93" t="str">
        <f>IF(FutureTrunkParks6[[#This Row],[Hierarchy/Name]]&lt;&gt;"Local",0.25,IF(AN221="y",1,""))</f>
        <v/>
      </c>
      <c r="AT221" s="93">
        <f>IF(FutureTrunkParks6[[#This Row],[Hierarchy/Name]]&lt;&gt;"Local",0.25,IF(AO221="y",1,""))</f>
        <v>1</v>
      </c>
      <c r="AU221" s="93" t="str">
        <f>IF(FutureTrunkParks6[[#This Row],[Hierarchy/Name]]&lt;&gt;"Local",0.25,IF(AP221="y",1,""))</f>
        <v/>
      </c>
      <c r="AV221" s="95">
        <f t="shared" si="45"/>
        <v>1</v>
      </c>
      <c r="AW221" s="64"/>
      <c r="AX221" s="268" t="str">
        <f t="shared" si="46"/>
        <v/>
      </c>
      <c r="AY221" s="264" t="str">
        <f t="shared" si="47"/>
        <v/>
      </c>
      <c r="AZ221" s="264">
        <f t="shared" si="48"/>
        <v>1734560</v>
      </c>
      <c r="BA221" s="269" t="str">
        <f t="shared" si="49"/>
        <v/>
      </c>
      <c r="BB221" s="253">
        <f t="shared" si="50"/>
        <v>1734560</v>
      </c>
    </row>
    <row r="222" spans="1:54">
      <c r="A222" s="50"/>
      <c r="B222" s="210" t="s">
        <v>5199</v>
      </c>
      <c r="C222" s="211" t="s">
        <v>5200</v>
      </c>
      <c r="D222" s="211" t="s">
        <v>106</v>
      </c>
      <c r="E222" s="211" t="s">
        <v>107</v>
      </c>
      <c r="F222" s="211" t="s">
        <v>4889</v>
      </c>
      <c r="G222" s="186" t="str" cm="1">
        <f t="array" ref="G222">_xlfn.IFS(MID(C222,5,1)="U",MID(C222,5,2),LEN(C222)&gt;10,MID(C222,5,3)&amp;"-"&amp;LEFT(D222,1),LEN(C222)&lt;=10,MID(C222,5,2)&amp;"-"&amp;LEFT(D222,1))</f>
        <v>E12-D</v>
      </c>
      <c r="H222" s="187">
        <f>IFERROR(INDEX(LGIP1b_Park_UnitRates[],MATCH(G222,LGIP1b_Park_UnitRates[LGIP Code],0),3),"")</f>
        <v>30000</v>
      </c>
      <c r="I222" s="295">
        <f>IFERROR(MIN(J222/H222,INDEX(LGIP1b_Park_UnitRates[],MATCH(FutureTrunkParks6[[#This Row],[LGIP Code (*)]], LGIP1b_Park_UnitRates[LGIP Code], 0),4)),1)</f>
        <v>1.9426666666666668</v>
      </c>
      <c r="J222" s="215">
        <v>58280</v>
      </c>
      <c r="K222" s="85">
        <f t="shared" si="51"/>
        <v>0</v>
      </c>
      <c r="L222" s="216">
        <v>0</v>
      </c>
      <c r="M222" s="221" t="str">
        <f>_xlfn.XLOOKUP(FutureTrunkParks6[[#This Row],[LGIP Code (*)]],LGIP1b_Parks_UnitRates_Summary[LGIP Code],LGIP1b_Parks_UnitRates_Summary[Stages],,0)</f>
        <v>B&amp;C</v>
      </c>
      <c r="N222" s="221" t="str">
        <f>_xlfn.XLOOKUP(FutureTrunkParks6[[#This Row],[LGIP Code (*)]],LGIP1b_Parks_UnitRates_Summary[LGIP Code],LGIP1b_Parks_UnitRates_Summary[Costing Code],,0)</f>
        <v>E12-D-B&amp;C</v>
      </c>
      <c r="O222" s="221">
        <f>_xlfn.XLOOKUP(FutureTrunkParks6[[#This Row],[Costing Code]],LGIP1b_Parks_UnitRates_Summary[Costing Code],LGIP1b_Parks_UnitRates_Summary[Scaled component],,0)</f>
        <v>426148.28061473684</v>
      </c>
      <c r="P222" s="221">
        <f>FutureTrunkParks6[[#This Row],[Unit Rate (Scale)]]*FutureTrunkParks6[[#This Row],[Scaling factor (*)]]</f>
        <v>827864.05980756215</v>
      </c>
      <c r="Q222" s="221">
        <f>_xlfn.XLOOKUP(FutureTrunkParks6[[#This Row],[Costing Code]],LGIP1b_Parks_UnitRates_Summary[Costing Code],LGIP1b_Parks_UnitRates_Summary[Not scaled component],,0)</f>
        <v>729086.20583200001</v>
      </c>
      <c r="R222" s="223">
        <f>_xlfn.XLOOKUP(FutureTrunkParks6[[#This Row],[Costing Code]],LGIP1b_Parks_UnitRates_Summary[Costing Code],LGIP1b_Parks_UnitRates_Summary[Preliminary Scale],,0)</f>
        <v>0.23125000000000001</v>
      </c>
      <c r="S222" s="221">
        <f>((FutureTrunkParks6[[#This Row],[Costs with Scaling Factor Applied]]+FutureTrunkParks6[[#This Row],[Unit Rate (No Scale)]])*FutureTrunkParks6[[#This Row],[Preliminary Scale %]])</f>
        <v>360044.74892914877</v>
      </c>
      <c r="T222" s="221">
        <f>_xlfn.XLOOKUP(FutureTrunkParks6[[#This Row],[Costing Code]],LGIP1b_Parks_UnitRates_Summary[Costing Code],LGIP1b_Parks_UnitRates_Summary[Preliminary No Scale],,0)</f>
        <v>7500</v>
      </c>
      <c r="U22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1924495</v>
      </c>
      <c r="V222" s="211">
        <v>2021</v>
      </c>
      <c r="W222" s="211">
        <v>1</v>
      </c>
      <c r="X222" s="221">
        <f>ROUND(FutureTrunkParks6[[#This Row],[Direct Construction Cost]]*23%,0)</f>
        <v>442634</v>
      </c>
      <c r="Y222" s="294">
        <f t="shared" si="39"/>
        <v>0.2</v>
      </c>
      <c r="Z222" s="194">
        <f>ROUND((FutureTrunkParks6[[#This Row],[Direct Construction Cost]]+FutureTrunkParks6[[#This Row],[Project Owners Cost (23% Direct Construction Cost)($)]])*FutureTrunkParks6[[#This Row],[Multiplier]]*FutureTrunkParks6[[#This Row],[Construction Contingency Rate %]],0)</f>
        <v>473426</v>
      </c>
      <c r="AA222" s="195">
        <f>ROUND(FutureTrunkParks6[[#This Row],[Direct Construction Cost]]+FutureTrunkParks6[[#This Row],[Project Owners Cost (23% Direct Construction Cost)($)]]+FutureTrunkParks6[[#This Row],[Construction Contingency Cost ($)]],0)</f>
        <v>2840555</v>
      </c>
      <c r="AB222" s="219">
        <v>2034</v>
      </c>
      <c r="AC222" s="196">
        <f t="shared" si="40"/>
        <v>2.0111853187589457E-2</v>
      </c>
      <c r="AD222" s="196">
        <f t="shared" si="41"/>
        <v>1.8204777291069174E-2</v>
      </c>
      <c r="AE222" s="274">
        <f>VLOOKUP(FutureTrunkParks6[[#This Row],[Service Catchment]],'Catchment Demand - Parks'!$C$8:$M$11,11)</f>
        <v>0.23553359173481525</v>
      </c>
      <c r="AF22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2.5879578879392656E-2</v>
      </c>
      <c r="AG222" s="274">
        <f>IF(AND(FutureTrunkParks6[[#This Row],[Spare Capacity (%)]]&gt;30%,FutureTrunkParks6[[#This Row],[Share of the total Cost with the same year of provision %]]&gt;20%),1-FutureTrunkParks6[[#This Row],[Spare Capacity (%)]],1)</f>
        <v>1</v>
      </c>
      <c r="AH222" s="274">
        <f>IF(FutureTrunkParks6[[#This Row],[Terminal Value Analysis]]&lt;0,0,FutureTrunkParks6[[#This Row],[Terminal Value Analysis]])</f>
        <v>1</v>
      </c>
      <c r="AI222" s="198">
        <f t="shared" si="42"/>
        <v>2840555</v>
      </c>
      <c r="AJ222" s="200">
        <f t="shared" si="43"/>
        <v>3591368</v>
      </c>
      <c r="AK222" s="202">
        <f t="shared" si="44"/>
        <v>1702469</v>
      </c>
      <c r="AL222" s="276">
        <f>ROUND(FutureTrunkParks6[[#This Row],[Net Present Value of Establishment Cost]]*FutureTrunkParks6[[#This Row],[Terminal Value Adjustment (%)]],0)</f>
        <v>1702469</v>
      </c>
      <c r="AM222" s="271" t="str" cm="1">
        <f t="array" ref="AM222">_xlfn.IFS(FutureTrunkParks6[[#This Row],[Hierarchy/Name]]&lt;&gt;"Local","y",AM$12=FutureTrunkParks6[[#This Row],[Service Catchment]], "y", FutureTrunkParks6[[#This Row],[Hierarchy/Name]]="Local", "")</f>
        <v>y</v>
      </c>
      <c r="AN222" s="271" t="str" cm="1">
        <f t="array" ref="AN222">_xlfn.IFS(FutureTrunkParks6[[#This Row],[Hierarchy/Name]]&lt;&gt;"Local","y",AN$12=FutureTrunkParks6[[#This Row],[Service Catchment]], "y", FutureTrunkParks6[[#This Row],[Hierarchy/Name]]="Local", "")</f>
        <v>y</v>
      </c>
      <c r="AO222" s="271" t="str" cm="1">
        <f t="array" ref="AO222">_xlfn.IFS(FutureTrunkParks6[[#This Row],[Hierarchy/Name]]&lt;&gt;"Local","y",AO$12=FutureTrunkParks6[[#This Row],[Service Catchment]], "y", FutureTrunkParks6[[#This Row],[Hierarchy/Name]]="Local", "")</f>
        <v>y</v>
      </c>
      <c r="AP222" s="271" t="str" cm="1">
        <f t="array" ref="AP222">_xlfn.IFS(FutureTrunkParks6[[#This Row],[Hierarchy/Name]]&lt;&gt;"Local","y",AP$12=FutureTrunkParks6[[#This Row],[Service Catchment]], "y", FutureTrunkParks6[[#This Row],[Hierarchy/Name]]="Local", "")</f>
        <v>y</v>
      </c>
      <c r="AQ222" s="64"/>
      <c r="AR222" s="93">
        <f>IF(FutureTrunkParks6[[#This Row],[Hierarchy/Name]]&lt;&gt;"Local",0.25,IF(AM222="y",1,""))</f>
        <v>0.25</v>
      </c>
      <c r="AS222" s="93">
        <f>IF(FutureTrunkParks6[[#This Row],[Hierarchy/Name]]&lt;&gt;"Local",0.25,IF(AN222="y",1,""))</f>
        <v>0.25</v>
      </c>
      <c r="AT222" s="93">
        <f>IF(FutureTrunkParks6[[#This Row],[Hierarchy/Name]]&lt;&gt;"Local",0.25,IF(AO222="y",1,""))</f>
        <v>0.25</v>
      </c>
      <c r="AU222" s="93">
        <f>IF(FutureTrunkParks6[[#This Row],[Hierarchy/Name]]&lt;&gt;"Local",0.25,IF(AP222="y",1,""))</f>
        <v>0.25</v>
      </c>
      <c r="AV222" s="95">
        <f t="shared" si="45"/>
        <v>1</v>
      </c>
      <c r="AW222" s="64"/>
      <c r="AX222" s="268">
        <f t="shared" si="46"/>
        <v>425617.25</v>
      </c>
      <c r="AY222" s="264">
        <f t="shared" si="47"/>
        <v>425617.25</v>
      </c>
      <c r="AZ222" s="264">
        <f t="shared" si="48"/>
        <v>425617.25</v>
      </c>
      <c r="BA222" s="269">
        <f t="shared" si="49"/>
        <v>425617.25</v>
      </c>
      <c r="BB222" s="253">
        <f t="shared" si="50"/>
        <v>1702469</v>
      </c>
    </row>
    <row r="223" spans="1:54">
      <c r="A223" s="50"/>
      <c r="B223" s="210" t="s">
        <v>5036</v>
      </c>
      <c r="C223" s="211" t="s">
        <v>5201</v>
      </c>
      <c r="D223" s="211" t="s">
        <v>106</v>
      </c>
      <c r="E223" s="211" t="s">
        <v>102</v>
      </c>
      <c r="F223" s="211" t="s">
        <v>5202</v>
      </c>
      <c r="G223" s="186" t="str" cm="1">
        <f t="array" ref="G223">_xlfn.IFS(MID(C223,5,1)="U",MID(C223,5,2),LEN(C223)&gt;10,MID(C223,5,3)&amp;"-"&amp;LEFT(D223,1),LEN(C223)&lt;=10,MID(C223,5,2)&amp;"-"&amp;LEFT(D223,1))</f>
        <v>U2</v>
      </c>
      <c r="H223" s="187">
        <f>IFERROR(INDEX(LGIP1b_Park_UnitRates[],MATCH(G223,LGIP1b_Park_UnitRates[LGIP Code],0),3),"")</f>
        <v>0</v>
      </c>
      <c r="I223" s="295">
        <f>IFERROR(MIN(J223/H223,INDEX(LGIP1b_Park_UnitRates[],MATCH(FutureTrunkParks6[[#This Row],[LGIP Code (*)]], LGIP1b_Park_UnitRates[LGIP Code], 0),4)),1)</f>
        <v>1</v>
      </c>
      <c r="J223" s="215">
        <v>158400</v>
      </c>
      <c r="K223" s="85">
        <f t="shared" si="51"/>
        <v>0</v>
      </c>
      <c r="L223" s="216">
        <v>0</v>
      </c>
      <c r="M223" s="221" t="str">
        <f>_xlfn.XLOOKUP(FutureTrunkParks6[[#This Row],[LGIP Code (*)]],LGIP1b_Parks_UnitRates_Summary[LGIP Code],LGIP1b_Parks_UnitRates_Summary[Stages],,0)</f>
        <v>U</v>
      </c>
      <c r="N223" s="221" t="str">
        <f>_xlfn.XLOOKUP(FutureTrunkParks6[[#This Row],[LGIP Code (*)]],LGIP1b_Parks_UnitRates_Summary[LGIP Code],LGIP1b_Parks_UnitRates_Summary[Costing Code],,0)</f>
        <v>U2-U</v>
      </c>
      <c r="O223" s="221">
        <f>_xlfn.XLOOKUP(FutureTrunkParks6[[#This Row],[Costing Code]],LGIP1b_Parks_UnitRates_Summary[Costing Code],LGIP1b_Parks_UnitRates_Summary[Scaled component],,0)</f>
        <v>0</v>
      </c>
      <c r="P223" s="221">
        <f>FutureTrunkParks6[[#This Row],[Unit Rate (Scale)]]*FutureTrunkParks6[[#This Row],[Scaling factor (*)]]</f>
        <v>0</v>
      </c>
      <c r="Q223" s="221">
        <f>_xlfn.XLOOKUP(FutureTrunkParks6[[#This Row],[Costing Code]],LGIP1b_Parks_UnitRates_Summary[Costing Code],LGIP1b_Parks_UnitRates_Summary[Not scaled component],,0)</f>
        <v>0</v>
      </c>
      <c r="R223" s="223">
        <f>_xlfn.XLOOKUP(FutureTrunkParks6[[#This Row],[Costing Code]],LGIP1b_Parks_UnitRates_Summary[Costing Code],LGIP1b_Parks_UnitRates_Summary[Preliminary Scale],,0)</f>
        <v>0</v>
      </c>
      <c r="S223" s="221">
        <f>((FutureTrunkParks6[[#This Row],[Costs with Scaling Factor Applied]]+FutureTrunkParks6[[#This Row],[Unit Rate (No Scale)]])*FutureTrunkParks6[[#This Row],[Preliminary Scale %]])</f>
        <v>0</v>
      </c>
      <c r="T223" s="221">
        <f>_xlfn.XLOOKUP(FutureTrunkParks6[[#This Row],[Costing Code]],LGIP1b_Parks_UnitRates_Summary[Costing Code],LGIP1b_Parks_UnitRates_Summary[Preliminary No Scale],,0)</f>
        <v>0</v>
      </c>
      <c r="U22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1500000</v>
      </c>
      <c r="V223" s="211">
        <v>2021</v>
      </c>
      <c r="W223" s="211">
        <v>1</v>
      </c>
      <c r="X223" s="221">
        <f>ROUND(FutureTrunkParks6[[#This Row],[Direct Construction Cost]]*23%,0)</f>
        <v>345000</v>
      </c>
      <c r="Y223" s="294">
        <f t="shared" si="39"/>
        <v>7.4999999999999997E-2</v>
      </c>
      <c r="Z223" s="194">
        <f>ROUND((FutureTrunkParks6[[#This Row],[Direct Construction Cost]]+FutureTrunkParks6[[#This Row],[Project Owners Cost (23% Direct Construction Cost)($)]])*FutureTrunkParks6[[#This Row],[Multiplier]]*FutureTrunkParks6[[#This Row],[Construction Contingency Rate %]],0)</f>
        <v>138375</v>
      </c>
      <c r="AA223" s="195">
        <f>ROUND(FutureTrunkParks6[[#This Row],[Direct Construction Cost]]+FutureTrunkParks6[[#This Row],[Project Owners Cost (23% Direct Construction Cost)($)]]+FutureTrunkParks6[[#This Row],[Construction Contingency Cost ($)]],0)</f>
        <v>1983375</v>
      </c>
      <c r="AB223" s="219">
        <v>2024</v>
      </c>
      <c r="AC223" s="196">
        <f t="shared" si="40"/>
        <v>2.0111853187589457E-2</v>
      </c>
      <c r="AD223" s="196">
        <f t="shared" si="41"/>
        <v>1.8204777291069174E-2</v>
      </c>
      <c r="AE223" s="274">
        <f>VLOOKUP(FutureTrunkParks6[[#This Row],[Service Catchment]],'Catchment Demand - Parks'!$C$8:$M$11,11)</f>
        <v>0.20307557840172039</v>
      </c>
      <c r="AF22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23" s="274">
        <f>IF(AND(FutureTrunkParks6[[#This Row],[Spare Capacity (%)]]&gt;30%,FutureTrunkParks6[[#This Row],[Share of the total Cost with the same year of provision %]]&gt;20%),1-FutureTrunkParks6[[#This Row],[Spare Capacity (%)]],1)</f>
        <v>1</v>
      </c>
      <c r="AH223" s="274">
        <f>IF(FutureTrunkParks6[[#This Row],[Terminal Value Analysis]]&lt;0,0,FutureTrunkParks6[[#This Row],[Terminal Value Analysis]])</f>
        <v>1</v>
      </c>
      <c r="AI223" s="198">
        <f t="shared" si="42"/>
        <v>1983375</v>
      </c>
      <c r="AJ223" s="200">
        <f t="shared" si="43"/>
        <v>2093680</v>
      </c>
      <c r="AK223" s="202">
        <f t="shared" si="44"/>
        <v>1762379</v>
      </c>
      <c r="AL223" s="276">
        <f>ROUND(FutureTrunkParks6[[#This Row],[Net Present Value of Establishment Cost]]*FutureTrunkParks6[[#This Row],[Terminal Value Adjustment (%)]],0)</f>
        <v>1762379</v>
      </c>
      <c r="AM223" s="271" t="str" cm="1">
        <f t="array" ref="AM223">_xlfn.IFS(FutureTrunkParks6[[#This Row],[Hierarchy/Name]]&lt;&gt;"Local","y",AM$12=FutureTrunkParks6[[#This Row],[Service Catchment]], "y", FutureTrunkParks6[[#This Row],[Hierarchy/Name]]="Local", "")</f>
        <v>y</v>
      </c>
      <c r="AN223" s="271" t="str" cm="1">
        <f t="array" ref="AN223">_xlfn.IFS(FutureTrunkParks6[[#This Row],[Hierarchy/Name]]&lt;&gt;"Local","y",AN$12=FutureTrunkParks6[[#This Row],[Service Catchment]], "y", FutureTrunkParks6[[#This Row],[Hierarchy/Name]]="Local", "")</f>
        <v>y</v>
      </c>
      <c r="AO223" s="271" t="str" cm="1">
        <f t="array" ref="AO223">_xlfn.IFS(FutureTrunkParks6[[#This Row],[Hierarchy/Name]]&lt;&gt;"Local","y",AO$12=FutureTrunkParks6[[#This Row],[Service Catchment]], "y", FutureTrunkParks6[[#This Row],[Hierarchy/Name]]="Local", "")</f>
        <v>y</v>
      </c>
      <c r="AP223" s="271" t="str" cm="1">
        <f t="array" ref="AP223">_xlfn.IFS(FutureTrunkParks6[[#This Row],[Hierarchy/Name]]&lt;&gt;"Local","y",AP$12=FutureTrunkParks6[[#This Row],[Service Catchment]], "y", FutureTrunkParks6[[#This Row],[Hierarchy/Name]]="Local", "")</f>
        <v>y</v>
      </c>
      <c r="AQ223" s="64"/>
      <c r="AR223" s="93">
        <f>IF(FutureTrunkParks6[[#This Row],[Hierarchy/Name]]&lt;&gt;"Local",0.25,IF(AM223="y",1,""))</f>
        <v>0.25</v>
      </c>
      <c r="AS223" s="93">
        <f>IF(FutureTrunkParks6[[#This Row],[Hierarchy/Name]]&lt;&gt;"Local",0.25,IF(AN223="y",1,""))</f>
        <v>0.25</v>
      </c>
      <c r="AT223" s="93">
        <f>IF(FutureTrunkParks6[[#This Row],[Hierarchy/Name]]&lt;&gt;"Local",0.25,IF(AO223="y",1,""))</f>
        <v>0.25</v>
      </c>
      <c r="AU223" s="93">
        <f>IF(FutureTrunkParks6[[#This Row],[Hierarchy/Name]]&lt;&gt;"Local",0.25,IF(AP223="y",1,""))</f>
        <v>0.25</v>
      </c>
      <c r="AV223" s="95">
        <f t="shared" si="45"/>
        <v>1</v>
      </c>
      <c r="AW223" s="64"/>
      <c r="AX223" s="268">
        <f t="shared" si="46"/>
        <v>440594.75</v>
      </c>
      <c r="AY223" s="264">
        <f t="shared" si="47"/>
        <v>440594.75</v>
      </c>
      <c r="AZ223" s="264">
        <f t="shared" si="48"/>
        <v>440594.75</v>
      </c>
      <c r="BA223" s="269">
        <f t="shared" si="49"/>
        <v>440594.75</v>
      </c>
      <c r="BB223" s="253">
        <f t="shared" si="50"/>
        <v>1762379</v>
      </c>
    </row>
    <row r="224" spans="1:54">
      <c r="A224" s="50"/>
      <c r="B224" s="210" t="s">
        <v>5002</v>
      </c>
      <c r="C224" s="211" t="s">
        <v>5203</v>
      </c>
      <c r="D224" s="211" t="s">
        <v>111</v>
      </c>
      <c r="E224" s="211" t="s">
        <v>143</v>
      </c>
      <c r="F224" s="211" t="s">
        <v>4853</v>
      </c>
      <c r="G224" s="186" t="str" cm="1">
        <f t="array" ref="G224">_xlfn.IFS(MID(C224,5,1)="U",MID(C224,5,2),LEN(C224)&gt;10,MID(C224,5,3)&amp;"-"&amp;LEFT(D224,1),LEN(C224)&lt;=10,MID(C224,5,2)&amp;"-"&amp;LEFT(D224,1))</f>
        <v>A1-L</v>
      </c>
      <c r="H224" s="187">
        <f>IFERROR(INDEX(LGIP1b_Park_UnitRates[],MATCH(G224,LGIP1b_Park_UnitRates[LGIP Code],0),3),"")</f>
        <v>8000</v>
      </c>
      <c r="I224" s="295">
        <f>IFERROR(MIN(J224/H224,INDEX(LGIP1b_Park_UnitRates[],MATCH(FutureTrunkParks6[[#This Row],[LGIP Code (*)]], LGIP1b_Park_UnitRates[LGIP Code], 0),4)),1)</f>
        <v>0.625</v>
      </c>
      <c r="J224" s="215">
        <v>5000</v>
      </c>
      <c r="K224" s="85">
        <f t="shared" si="51"/>
        <v>300</v>
      </c>
      <c r="L224" s="216">
        <v>1500000</v>
      </c>
      <c r="M224" s="221" t="str">
        <f>_xlfn.XLOOKUP(FutureTrunkParks6[[#This Row],[LGIP Code (*)]],LGIP1b_Parks_UnitRates_Summary[LGIP Code],LGIP1b_Parks_UnitRates_Summary[Stages],,0)</f>
        <v>A&amp;B</v>
      </c>
      <c r="N224" s="221" t="str">
        <f>_xlfn.XLOOKUP(FutureTrunkParks6[[#This Row],[LGIP Code (*)]],LGIP1b_Parks_UnitRates_Summary[LGIP Code],LGIP1b_Parks_UnitRates_Summary[Costing Code],,0)</f>
        <v>A1-L-A&amp;B</v>
      </c>
      <c r="O224" s="221">
        <f>_xlfn.XLOOKUP(FutureTrunkParks6[[#This Row],[Costing Code]],LGIP1b_Parks_UnitRates_Summary[Costing Code],LGIP1b_Parks_UnitRates_Summary[Scaled component],,0)</f>
        <v>295709.98100599996</v>
      </c>
      <c r="P224" s="221">
        <f>FutureTrunkParks6[[#This Row],[Unit Rate (Scale)]]*FutureTrunkParks6[[#This Row],[Scaling factor (*)]]</f>
        <v>184818.73812874997</v>
      </c>
      <c r="Q224" s="221">
        <f>_xlfn.XLOOKUP(FutureTrunkParks6[[#This Row],[Costing Code]],LGIP1b_Parks_UnitRates_Summary[Costing Code],LGIP1b_Parks_UnitRates_Summary[Not scaled component],,0)</f>
        <v>417974.52457963559</v>
      </c>
      <c r="R224" s="223">
        <f>_xlfn.XLOOKUP(FutureTrunkParks6[[#This Row],[Costing Code]],LGIP1b_Parks_UnitRates_Summary[Costing Code],LGIP1b_Parks_UnitRates_Summary[Preliminary Scale],,0)</f>
        <v>0.23125000000000001</v>
      </c>
      <c r="S224" s="221">
        <f>((FutureTrunkParks6[[#This Row],[Costs with Scaling Factor Applied]]+FutureTrunkParks6[[#This Row],[Unit Rate (No Scale)]])*FutureTrunkParks6[[#This Row],[Preliminary Scale %]])</f>
        <v>139395.94200131416</v>
      </c>
      <c r="T224" s="221">
        <f>_xlfn.XLOOKUP(FutureTrunkParks6[[#This Row],[Costing Code]],LGIP1b_Parks_UnitRates_Summary[Costing Code],LGIP1b_Parks_UnitRates_Summary[Preliminary No Scale],,0)</f>
        <v>3750</v>
      </c>
      <c r="U22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224" s="211">
        <v>2021</v>
      </c>
      <c r="W224" s="211">
        <v>1</v>
      </c>
      <c r="X224" s="221">
        <f>ROUND(FutureTrunkParks6[[#This Row],[Direct Construction Cost]]*23%,0)</f>
        <v>171566</v>
      </c>
      <c r="Y224" s="294">
        <f t="shared" si="39"/>
        <v>0.2</v>
      </c>
      <c r="Z224" s="194">
        <f>ROUND((FutureTrunkParks6[[#This Row],[Direct Construction Cost]]+FutureTrunkParks6[[#This Row],[Project Owners Cost (23% Direct Construction Cost)($)]])*FutureTrunkParks6[[#This Row],[Multiplier]]*FutureTrunkParks6[[#This Row],[Construction Contingency Rate %]],0)</f>
        <v>183501</v>
      </c>
      <c r="AA224" s="195">
        <f>ROUND(FutureTrunkParks6[[#This Row],[Direct Construction Cost]]+FutureTrunkParks6[[#This Row],[Project Owners Cost (23% Direct Construction Cost)($)]]+FutureTrunkParks6[[#This Row],[Construction Contingency Cost ($)]],0)</f>
        <v>1101006</v>
      </c>
      <c r="AB224" s="219">
        <v>2034</v>
      </c>
      <c r="AC224" s="196">
        <f t="shared" si="40"/>
        <v>2.0111853187589457E-2</v>
      </c>
      <c r="AD224" s="196">
        <f t="shared" si="41"/>
        <v>1.8204777291069174E-2</v>
      </c>
      <c r="AE224" s="274">
        <f>VLOOKUP(FutureTrunkParks6[[#This Row],[Service Catchment]],'Catchment Demand - Parks'!$C$8:$M$11,11)</f>
        <v>0.31134461829061294</v>
      </c>
      <c r="AF22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3.6161656503577722E-2</v>
      </c>
      <c r="AG224" s="274">
        <f>IF(AND(FutureTrunkParks6[[#This Row],[Spare Capacity (%)]]&gt;30%,FutureTrunkParks6[[#This Row],[Share of the total Cost with the same year of provision %]]&gt;20%),1-FutureTrunkParks6[[#This Row],[Spare Capacity (%)]],1)</f>
        <v>1</v>
      </c>
      <c r="AH224" s="274">
        <f>IF(FutureTrunkParks6[[#This Row],[Terminal Value Analysis]]&lt;0,0,FutureTrunkParks6[[#This Row],[Terminal Value Analysis]])</f>
        <v>1</v>
      </c>
      <c r="AI224" s="198">
        <f t="shared" si="42"/>
        <v>2601006</v>
      </c>
      <c r="AJ224" s="200">
        <f t="shared" si="43"/>
        <v>3335201</v>
      </c>
      <c r="AK224" s="202">
        <f t="shared" si="44"/>
        <v>1581035</v>
      </c>
      <c r="AL224" s="276">
        <f>ROUND(FutureTrunkParks6[[#This Row],[Net Present Value of Establishment Cost]]*FutureTrunkParks6[[#This Row],[Terminal Value Adjustment (%)]],0)</f>
        <v>1581035</v>
      </c>
      <c r="AM224" s="271" t="str" cm="1">
        <f t="array" ref="AM224">_xlfn.IFS(FutureTrunkParks6[[#This Row],[Hierarchy/Name]]&lt;&gt;"Local","y",AM$12=FutureTrunkParks6[[#This Row],[Service Catchment]], "y", FutureTrunkParks6[[#This Row],[Hierarchy/Name]]="Local", "")</f>
        <v/>
      </c>
      <c r="AN224" s="271" t="str" cm="1">
        <f t="array" ref="AN224">_xlfn.IFS(FutureTrunkParks6[[#This Row],[Hierarchy/Name]]&lt;&gt;"Local","y",AN$12=FutureTrunkParks6[[#This Row],[Service Catchment]], "y", FutureTrunkParks6[[#This Row],[Hierarchy/Name]]="Local", "")</f>
        <v>y</v>
      </c>
      <c r="AO224" s="271" t="str" cm="1">
        <f t="array" ref="AO224">_xlfn.IFS(FutureTrunkParks6[[#This Row],[Hierarchy/Name]]&lt;&gt;"Local","y",AO$12=FutureTrunkParks6[[#This Row],[Service Catchment]], "y", FutureTrunkParks6[[#This Row],[Hierarchy/Name]]="Local", "")</f>
        <v/>
      </c>
      <c r="AP224" s="271" t="str" cm="1">
        <f t="array" ref="AP224">_xlfn.IFS(FutureTrunkParks6[[#This Row],[Hierarchy/Name]]&lt;&gt;"Local","y",AP$12=FutureTrunkParks6[[#This Row],[Service Catchment]], "y", FutureTrunkParks6[[#This Row],[Hierarchy/Name]]="Local", "")</f>
        <v/>
      </c>
      <c r="AQ224" s="64"/>
      <c r="AR224" s="93" t="str">
        <f>IF(FutureTrunkParks6[[#This Row],[Hierarchy/Name]]&lt;&gt;"Local",0.25,IF(AM224="y",1,""))</f>
        <v/>
      </c>
      <c r="AS224" s="93">
        <f>IF(FutureTrunkParks6[[#This Row],[Hierarchy/Name]]&lt;&gt;"Local",0.25,IF(AN224="y",1,""))</f>
        <v>1</v>
      </c>
      <c r="AT224" s="93" t="str">
        <f>IF(FutureTrunkParks6[[#This Row],[Hierarchy/Name]]&lt;&gt;"Local",0.25,IF(AO224="y",1,""))</f>
        <v/>
      </c>
      <c r="AU224" s="93" t="str">
        <f>IF(FutureTrunkParks6[[#This Row],[Hierarchy/Name]]&lt;&gt;"Local",0.25,IF(AP224="y",1,""))</f>
        <v/>
      </c>
      <c r="AV224" s="95">
        <f t="shared" si="45"/>
        <v>1</v>
      </c>
      <c r="AW224" s="64"/>
      <c r="AX224" s="268" t="str">
        <f t="shared" si="46"/>
        <v/>
      </c>
      <c r="AY224" s="264">
        <f t="shared" si="47"/>
        <v>1581035</v>
      </c>
      <c r="AZ224" s="264" t="str">
        <f t="shared" si="48"/>
        <v/>
      </c>
      <c r="BA224" s="269" t="str">
        <f t="shared" si="49"/>
        <v/>
      </c>
      <c r="BB224" s="253">
        <f t="shared" si="50"/>
        <v>1581035</v>
      </c>
    </row>
    <row r="225" spans="1:54">
      <c r="A225" s="50"/>
      <c r="B225" s="210" t="s">
        <v>5002</v>
      </c>
      <c r="C225" s="211" t="s">
        <v>5204</v>
      </c>
      <c r="D225" s="211" t="s">
        <v>111</v>
      </c>
      <c r="E225" s="211" t="s">
        <v>143</v>
      </c>
      <c r="F225" s="211" t="s">
        <v>4942</v>
      </c>
      <c r="G225" s="186" t="str" cm="1">
        <f t="array" ref="G225">_xlfn.IFS(MID(C225,5,1)="U",MID(C225,5,2),LEN(C225)&gt;10,MID(C225,5,3)&amp;"-"&amp;LEFT(D225,1),LEN(C225)&lt;=10,MID(C225,5,2)&amp;"-"&amp;LEFT(D225,1))</f>
        <v>E1-L</v>
      </c>
      <c r="H225" s="187">
        <f>IFERROR(INDEX(LGIP1b_Park_UnitRates[],MATCH(G225,LGIP1b_Park_UnitRates[LGIP Code],0),3),"")</f>
        <v>8000</v>
      </c>
      <c r="I225" s="295">
        <f>IFERROR(MIN(J225/H225,INDEX(LGIP1b_Park_UnitRates[],MATCH(FutureTrunkParks6[[#This Row],[LGIP Code (*)]], LGIP1b_Park_UnitRates[LGIP Code], 0),4)),1)</f>
        <v>2</v>
      </c>
      <c r="J225" s="215">
        <v>16000</v>
      </c>
      <c r="K225" s="85">
        <f t="shared" si="51"/>
        <v>0</v>
      </c>
      <c r="L225" s="216">
        <v>0</v>
      </c>
      <c r="M225" s="221" t="str">
        <f>_xlfn.XLOOKUP(FutureTrunkParks6[[#This Row],[LGIP Code (*)]],LGIP1b_Parks_UnitRates_Summary[LGIP Code],LGIP1b_Parks_UnitRates_Summary[Stages],,0)</f>
        <v>B&amp;C</v>
      </c>
      <c r="N225" s="221" t="str">
        <f>_xlfn.XLOOKUP(FutureTrunkParks6[[#This Row],[LGIP Code (*)]],LGIP1b_Parks_UnitRates_Summary[LGIP Code],LGIP1b_Parks_UnitRates_Summary[Costing Code],,0)</f>
        <v>E1-L-B&amp;C</v>
      </c>
      <c r="O225" s="221">
        <f>_xlfn.XLOOKUP(FutureTrunkParks6[[#This Row],[Costing Code]],LGIP1b_Parks_UnitRates_Summary[Costing Code],LGIP1b_Parks_UnitRates_Summary[Scaled component],,0)</f>
        <v>50689.811039999993</v>
      </c>
      <c r="P225" s="221">
        <f>FutureTrunkParks6[[#This Row],[Unit Rate (Scale)]]*FutureTrunkParks6[[#This Row],[Scaling factor (*)]]</f>
        <v>101379.62207999999</v>
      </c>
      <c r="Q225" s="221">
        <f>_xlfn.XLOOKUP(FutureTrunkParks6[[#This Row],[Costing Code]],LGIP1b_Parks_UnitRates_Summary[Costing Code],LGIP1b_Parks_UnitRates_Summary[Not scaled component],,0)</f>
        <v>434089.71377963555</v>
      </c>
      <c r="R225" s="223">
        <f>_xlfn.XLOOKUP(FutureTrunkParks6[[#This Row],[Costing Code]],LGIP1b_Parks_UnitRates_Summary[Costing Code],LGIP1b_Parks_UnitRates_Summary[Preliminary Scale],,0)</f>
        <v>0.23125000000000001</v>
      </c>
      <c r="S225" s="221">
        <f>((FutureTrunkParks6[[#This Row],[Costs with Scaling Factor Applied]]+FutureTrunkParks6[[#This Row],[Unit Rate (No Scale)]])*FutureTrunkParks6[[#This Row],[Preliminary Scale %]])</f>
        <v>123827.28391754071</v>
      </c>
      <c r="T225" s="221">
        <f>_xlfn.XLOOKUP(FutureTrunkParks6[[#This Row],[Costing Code]],LGIP1b_Parks_UnitRates_Summary[Costing Code],LGIP1b_Parks_UnitRates_Summary[Preliminary No Scale],,0)</f>
        <v>3750</v>
      </c>
      <c r="U22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663047</v>
      </c>
      <c r="V225" s="211">
        <v>2021</v>
      </c>
      <c r="W225" s="211">
        <v>1</v>
      </c>
      <c r="X225" s="221">
        <f>ROUND(FutureTrunkParks6[[#This Row],[Direct Construction Cost]]*23%,0)</f>
        <v>152501</v>
      </c>
      <c r="Y225" s="294">
        <f t="shared" si="39"/>
        <v>0.15</v>
      </c>
      <c r="Z225" s="194">
        <f>ROUND((FutureTrunkParks6[[#This Row],[Direct Construction Cost]]+FutureTrunkParks6[[#This Row],[Project Owners Cost (23% Direct Construction Cost)($)]])*FutureTrunkParks6[[#This Row],[Multiplier]]*FutureTrunkParks6[[#This Row],[Construction Contingency Rate %]],0)</f>
        <v>122332</v>
      </c>
      <c r="AA225" s="195">
        <f>ROUND(FutureTrunkParks6[[#This Row],[Direct Construction Cost]]+FutureTrunkParks6[[#This Row],[Project Owners Cost (23% Direct Construction Cost)($)]]+FutureTrunkParks6[[#This Row],[Construction Contingency Cost ($)]],0)</f>
        <v>937880</v>
      </c>
      <c r="AB225" s="219">
        <v>2029</v>
      </c>
      <c r="AC225" s="196">
        <f t="shared" si="40"/>
        <v>2.0111853187589457E-2</v>
      </c>
      <c r="AD225" s="196">
        <f t="shared" si="41"/>
        <v>1.8204777291069174E-2</v>
      </c>
      <c r="AE225" s="274">
        <f>VLOOKUP(FutureTrunkParks6[[#This Row],[Service Catchment]],'Catchment Demand - Parks'!$C$8:$M$11,11)</f>
        <v>0.31134461829061294</v>
      </c>
      <c r="AF22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2.1411113561452508E-2</v>
      </c>
      <c r="AG225" s="274">
        <f>IF(AND(FutureTrunkParks6[[#This Row],[Spare Capacity (%)]]&gt;30%,FutureTrunkParks6[[#This Row],[Share of the total Cost with the same year of provision %]]&gt;20%),1-FutureTrunkParks6[[#This Row],[Spare Capacity (%)]],1)</f>
        <v>1</v>
      </c>
      <c r="AH225" s="274">
        <f>IF(FutureTrunkParks6[[#This Row],[Terminal Value Analysis]]&lt;0,0,FutureTrunkParks6[[#This Row],[Terminal Value Analysis]])</f>
        <v>1</v>
      </c>
      <c r="AI225" s="198">
        <f t="shared" si="42"/>
        <v>937880</v>
      </c>
      <c r="AJ225" s="200">
        <f t="shared" si="43"/>
        <v>1083499</v>
      </c>
      <c r="AK225" s="202">
        <f t="shared" si="44"/>
        <v>684436</v>
      </c>
      <c r="AL225" s="276">
        <f>ROUND(FutureTrunkParks6[[#This Row],[Net Present Value of Establishment Cost]]*FutureTrunkParks6[[#This Row],[Terminal Value Adjustment (%)]],0)</f>
        <v>684436</v>
      </c>
      <c r="AM225" s="271" t="str" cm="1">
        <f t="array" ref="AM225">_xlfn.IFS(FutureTrunkParks6[[#This Row],[Hierarchy/Name]]&lt;&gt;"Local","y",AM$12=FutureTrunkParks6[[#This Row],[Service Catchment]], "y", FutureTrunkParks6[[#This Row],[Hierarchy/Name]]="Local", "")</f>
        <v/>
      </c>
      <c r="AN225" s="271" t="str" cm="1">
        <f t="array" ref="AN225">_xlfn.IFS(FutureTrunkParks6[[#This Row],[Hierarchy/Name]]&lt;&gt;"Local","y",AN$12=FutureTrunkParks6[[#This Row],[Service Catchment]], "y", FutureTrunkParks6[[#This Row],[Hierarchy/Name]]="Local", "")</f>
        <v>y</v>
      </c>
      <c r="AO225" s="271" t="str" cm="1">
        <f t="array" ref="AO225">_xlfn.IFS(FutureTrunkParks6[[#This Row],[Hierarchy/Name]]&lt;&gt;"Local","y",AO$12=FutureTrunkParks6[[#This Row],[Service Catchment]], "y", FutureTrunkParks6[[#This Row],[Hierarchy/Name]]="Local", "")</f>
        <v/>
      </c>
      <c r="AP225" s="271" t="str" cm="1">
        <f t="array" ref="AP225">_xlfn.IFS(FutureTrunkParks6[[#This Row],[Hierarchy/Name]]&lt;&gt;"Local","y",AP$12=FutureTrunkParks6[[#This Row],[Service Catchment]], "y", FutureTrunkParks6[[#This Row],[Hierarchy/Name]]="Local", "")</f>
        <v/>
      </c>
      <c r="AQ225" s="64"/>
      <c r="AR225" s="93" t="str">
        <f>IF(FutureTrunkParks6[[#This Row],[Hierarchy/Name]]&lt;&gt;"Local",0.25,IF(AM225="y",1,""))</f>
        <v/>
      </c>
      <c r="AS225" s="93">
        <f>IF(FutureTrunkParks6[[#This Row],[Hierarchy/Name]]&lt;&gt;"Local",0.25,IF(AN225="y",1,""))</f>
        <v>1</v>
      </c>
      <c r="AT225" s="93" t="str">
        <f>IF(FutureTrunkParks6[[#This Row],[Hierarchy/Name]]&lt;&gt;"Local",0.25,IF(AO225="y",1,""))</f>
        <v/>
      </c>
      <c r="AU225" s="93" t="str">
        <f>IF(FutureTrunkParks6[[#This Row],[Hierarchy/Name]]&lt;&gt;"Local",0.25,IF(AP225="y",1,""))</f>
        <v/>
      </c>
      <c r="AV225" s="95">
        <f t="shared" si="45"/>
        <v>1</v>
      </c>
      <c r="AW225" s="64"/>
      <c r="AX225" s="268" t="str">
        <f t="shared" si="46"/>
        <v/>
      </c>
      <c r="AY225" s="264">
        <f t="shared" si="47"/>
        <v>684436</v>
      </c>
      <c r="AZ225" s="264" t="str">
        <f t="shared" si="48"/>
        <v/>
      </c>
      <c r="BA225" s="269" t="str">
        <f t="shared" si="49"/>
        <v/>
      </c>
      <c r="BB225" s="253">
        <f t="shared" si="50"/>
        <v>684436</v>
      </c>
    </row>
    <row r="226" spans="1:54">
      <c r="A226" s="50"/>
      <c r="B226" s="210" t="s">
        <v>5033</v>
      </c>
      <c r="C226" s="211" t="s">
        <v>5205</v>
      </c>
      <c r="D226" s="211" t="s">
        <v>111</v>
      </c>
      <c r="E226" s="211" t="s">
        <v>114</v>
      </c>
      <c r="F226" s="211" t="s">
        <v>4853</v>
      </c>
      <c r="G226" s="186" t="str" cm="1">
        <f t="array" ref="G226">_xlfn.IFS(MID(C226,5,1)="U",MID(C226,5,2),LEN(C226)&gt;10,MID(C226,5,3)&amp;"-"&amp;LEFT(D226,1),LEN(C226)&lt;=10,MID(C226,5,2)&amp;"-"&amp;LEFT(D226,1))</f>
        <v>A1-L</v>
      </c>
      <c r="H226" s="187">
        <f>IFERROR(INDEX(LGIP1b_Park_UnitRates[],MATCH(G226,LGIP1b_Park_UnitRates[LGIP Code],0),3),"")</f>
        <v>8000</v>
      </c>
      <c r="I226" s="295">
        <f>IFERROR(MIN(J226/H226,INDEX(LGIP1b_Park_UnitRates[],MATCH(FutureTrunkParks6[[#This Row],[LGIP Code (*)]], LGIP1b_Park_UnitRates[LGIP Code], 0),4)),1)</f>
        <v>8.7499999999999994E-2</v>
      </c>
      <c r="J226" s="215">
        <v>700</v>
      </c>
      <c r="K226" s="85">
        <f t="shared" si="51"/>
        <v>0</v>
      </c>
      <c r="L226" s="216">
        <v>0</v>
      </c>
      <c r="M226" s="221" t="str">
        <f>_xlfn.XLOOKUP(FutureTrunkParks6[[#This Row],[LGIP Code (*)]],LGIP1b_Parks_UnitRates_Summary[LGIP Code],LGIP1b_Parks_UnitRates_Summary[Stages],,0)</f>
        <v>A&amp;B</v>
      </c>
      <c r="N226" s="221" t="str">
        <f>_xlfn.XLOOKUP(FutureTrunkParks6[[#This Row],[LGIP Code (*)]],LGIP1b_Parks_UnitRates_Summary[LGIP Code],LGIP1b_Parks_UnitRates_Summary[Costing Code],,0)</f>
        <v>A1-L-A&amp;B</v>
      </c>
      <c r="O226" s="221">
        <f>_xlfn.XLOOKUP(FutureTrunkParks6[[#This Row],[Costing Code]],LGIP1b_Parks_UnitRates_Summary[Costing Code],LGIP1b_Parks_UnitRates_Summary[Scaled component],,0)</f>
        <v>295709.98100599996</v>
      </c>
      <c r="P226" s="221">
        <f>FutureTrunkParks6[[#This Row],[Unit Rate (Scale)]]*FutureTrunkParks6[[#This Row],[Scaling factor (*)]]</f>
        <v>25874.623338024994</v>
      </c>
      <c r="Q226" s="221">
        <f>_xlfn.XLOOKUP(FutureTrunkParks6[[#This Row],[Costing Code]],LGIP1b_Parks_UnitRates_Summary[Costing Code],LGIP1b_Parks_UnitRates_Summary[Not scaled component],,0)</f>
        <v>417974.52457963559</v>
      </c>
      <c r="R226" s="223">
        <f>_xlfn.XLOOKUP(FutureTrunkParks6[[#This Row],[Costing Code]],LGIP1b_Parks_UnitRates_Summary[Costing Code],LGIP1b_Parks_UnitRates_Summary[Preliminary Scale],,0)</f>
        <v>0.23125000000000001</v>
      </c>
      <c r="S226" s="221">
        <f>((FutureTrunkParks6[[#This Row],[Costs with Scaling Factor Applied]]+FutureTrunkParks6[[#This Row],[Unit Rate (No Scale)]])*FutureTrunkParks6[[#This Row],[Preliminary Scale %]])</f>
        <v>102640.11545595902</v>
      </c>
      <c r="T226" s="221">
        <f>_xlfn.XLOOKUP(FutureTrunkParks6[[#This Row],[Costing Code]],LGIP1b_Parks_UnitRates_Summary[Costing Code],LGIP1b_Parks_UnitRates_Summary[Preliminary No Scale],,0)</f>
        <v>3750</v>
      </c>
      <c r="U22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550239</v>
      </c>
      <c r="V226" s="211">
        <v>2021</v>
      </c>
      <c r="W226" s="211">
        <v>1</v>
      </c>
      <c r="X226" s="221">
        <f>ROUND(FutureTrunkParks6[[#This Row],[Direct Construction Cost]]*23%,0)</f>
        <v>126555</v>
      </c>
      <c r="Y226" s="294">
        <f t="shared" si="39"/>
        <v>0.15</v>
      </c>
      <c r="Z226" s="194">
        <f>ROUND((FutureTrunkParks6[[#This Row],[Direct Construction Cost]]+FutureTrunkParks6[[#This Row],[Project Owners Cost (23% Direct Construction Cost)($)]])*FutureTrunkParks6[[#This Row],[Multiplier]]*FutureTrunkParks6[[#This Row],[Construction Contingency Rate %]],0)</f>
        <v>101519</v>
      </c>
      <c r="AA226" s="195">
        <f>ROUND(FutureTrunkParks6[[#This Row],[Direct Construction Cost]]+FutureTrunkParks6[[#This Row],[Project Owners Cost (23% Direct Construction Cost)($)]]+FutureTrunkParks6[[#This Row],[Construction Contingency Cost ($)]],0)</f>
        <v>778313</v>
      </c>
      <c r="AB226" s="219">
        <v>2029</v>
      </c>
      <c r="AC226" s="196">
        <f t="shared" si="40"/>
        <v>2.0111853187589457E-2</v>
      </c>
      <c r="AD226" s="196">
        <f t="shared" si="41"/>
        <v>1.8204777291069174E-2</v>
      </c>
      <c r="AE226" s="274">
        <f>VLOOKUP(FutureTrunkParks6[[#This Row],[Service Catchment]],'Catchment Demand - Parks'!$C$8:$M$11,11)</f>
        <v>0.15359038713546411</v>
      </c>
      <c r="AF22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7.9428457754221384E-3</v>
      </c>
      <c r="AG226" s="274">
        <f>IF(AND(FutureTrunkParks6[[#This Row],[Spare Capacity (%)]]&gt;30%,FutureTrunkParks6[[#This Row],[Share of the total Cost with the same year of provision %]]&gt;20%),1-FutureTrunkParks6[[#This Row],[Spare Capacity (%)]],1)</f>
        <v>1</v>
      </c>
      <c r="AH226" s="274">
        <f>IF(FutureTrunkParks6[[#This Row],[Terminal Value Analysis]]&lt;0,0,FutureTrunkParks6[[#This Row],[Terminal Value Analysis]])</f>
        <v>1</v>
      </c>
      <c r="AI226" s="198">
        <f t="shared" si="42"/>
        <v>778313</v>
      </c>
      <c r="AJ226" s="200">
        <f t="shared" si="43"/>
        <v>899157</v>
      </c>
      <c r="AK226" s="202">
        <f t="shared" si="44"/>
        <v>567989</v>
      </c>
      <c r="AL226" s="276">
        <f>ROUND(FutureTrunkParks6[[#This Row],[Net Present Value of Establishment Cost]]*FutureTrunkParks6[[#This Row],[Terminal Value Adjustment (%)]],0)</f>
        <v>567989</v>
      </c>
      <c r="AM226" s="271" t="str" cm="1">
        <f t="array" ref="AM226">_xlfn.IFS(FutureTrunkParks6[[#This Row],[Hierarchy/Name]]&lt;&gt;"Local","y",AM$12=FutureTrunkParks6[[#This Row],[Service Catchment]], "y", FutureTrunkParks6[[#This Row],[Hierarchy/Name]]="Local", "")</f>
        <v/>
      </c>
      <c r="AN226" s="271" t="str" cm="1">
        <f t="array" ref="AN226">_xlfn.IFS(FutureTrunkParks6[[#This Row],[Hierarchy/Name]]&lt;&gt;"Local","y",AN$12=FutureTrunkParks6[[#This Row],[Service Catchment]], "y", FutureTrunkParks6[[#This Row],[Hierarchy/Name]]="Local", "")</f>
        <v/>
      </c>
      <c r="AO226" s="271" t="str" cm="1">
        <f t="array" ref="AO226">_xlfn.IFS(FutureTrunkParks6[[#This Row],[Hierarchy/Name]]&lt;&gt;"Local","y",AO$12=FutureTrunkParks6[[#This Row],[Service Catchment]], "y", FutureTrunkParks6[[#This Row],[Hierarchy/Name]]="Local", "")</f>
        <v/>
      </c>
      <c r="AP226" s="271" t="str" cm="1">
        <f t="array" ref="AP226">_xlfn.IFS(FutureTrunkParks6[[#This Row],[Hierarchy/Name]]&lt;&gt;"Local","y",AP$12=FutureTrunkParks6[[#This Row],[Service Catchment]], "y", FutureTrunkParks6[[#This Row],[Hierarchy/Name]]="Local", "")</f>
        <v>y</v>
      </c>
      <c r="AQ226" s="64"/>
      <c r="AR226" s="93" t="str">
        <f>IF(FutureTrunkParks6[[#This Row],[Hierarchy/Name]]&lt;&gt;"Local",0.25,IF(AM226="y",1,""))</f>
        <v/>
      </c>
      <c r="AS226" s="93" t="str">
        <f>IF(FutureTrunkParks6[[#This Row],[Hierarchy/Name]]&lt;&gt;"Local",0.25,IF(AN226="y",1,""))</f>
        <v/>
      </c>
      <c r="AT226" s="93" t="str">
        <f>IF(FutureTrunkParks6[[#This Row],[Hierarchy/Name]]&lt;&gt;"Local",0.25,IF(AO226="y",1,""))</f>
        <v/>
      </c>
      <c r="AU226" s="93">
        <f>IF(FutureTrunkParks6[[#This Row],[Hierarchy/Name]]&lt;&gt;"Local",0.25,IF(AP226="y",1,""))</f>
        <v>1</v>
      </c>
      <c r="AV226" s="95">
        <f t="shared" si="45"/>
        <v>1</v>
      </c>
      <c r="AW226" s="64"/>
      <c r="AX226" s="268" t="str">
        <f t="shared" si="46"/>
        <v/>
      </c>
      <c r="AY226" s="264" t="str">
        <f t="shared" si="47"/>
        <v/>
      </c>
      <c r="AZ226" s="264" t="str">
        <f t="shared" si="48"/>
        <v/>
      </c>
      <c r="BA226" s="269">
        <f t="shared" si="49"/>
        <v>567989</v>
      </c>
      <c r="BB226" s="253">
        <f t="shared" si="50"/>
        <v>567989</v>
      </c>
    </row>
    <row r="227" spans="1:54">
      <c r="A227" s="50"/>
      <c r="B227" s="210" t="s">
        <v>5033</v>
      </c>
      <c r="C227" s="211" t="s">
        <v>5206</v>
      </c>
      <c r="D227" s="211" t="s">
        <v>106</v>
      </c>
      <c r="E227" s="211" t="s">
        <v>114</v>
      </c>
      <c r="F227" s="211" t="s">
        <v>5207</v>
      </c>
      <c r="G227" s="186" t="str" cm="1">
        <f t="array" ref="G227">_xlfn.IFS(MID(C227,5,1)="U",MID(C227,5,2),LEN(C227)&gt;10,MID(C227,5,3)&amp;"-"&amp;LEFT(D227,1),LEN(C227)&lt;=10,MID(C227,5,2)&amp;"-"&amp;LEFT(D227,1))</f>
        <v>U1</v>
      </c>
      <c r="H227" s="187">
        <f>IFERROR(INDEX(LGIP1b_Park_UnitRates[],MATCH(G227,LGIP1b_Park_UnitRates[LGIP Code],0),3),"")</f>
        <v>0</v>
      </c>
      <c r="I227" s="295">
        <f>IFERROR(MIN(J227/H227,INDEX(LGIP1b_Park_UnitRates[],MATCH(FutureTrunkParks6[[#This Row],[LGIP Code (*)]], LGIP1b_Park_UnitRates[LGIP Code], 0),4)),1)</f>
        <v>1</v>
      </c>
      <c r="J227" s="215">
        <v>10600</v>
      </c>
      <c r="K227" s="85">
        <f t="shared" si="51"/>
        <v>0</v>
      </c>
      <c r="L227" s="216">
        <v>0</v>
      </c>
      <c r="M227" s="221" t="str">
        <f>_xlfn.XLOOKUP(FutureTrunkParks6[[#This Row],[LGIP Code (*)]],LGIP1b_Parks_UnitRates_Summary[LGIP Code],LGIP1b_Parks_UnitRates_Summary[Stages],,0)</f>
        <v>U</v>
      </c>
      <c r="N227" s="221" t="str">
        <f>_xlfn.XLOOKUP(FutureTrunkParks6[[#This Row],[LGIP Code (*)]],LGIP1b_Parks_UnitRates_Summary[LGIP Code],LGIP1b_Parks_UnitRates_Summary[Costing Code],,0)</f>
        <v>U1-U</v>
      </c>
      <c r="O227" s="221">
        <f>_xlfn.XLOOKUP(FutureTrunkParks6[[#This Row],[Costing Code]],LGIP1b_Parks_UnitRates_Summary[Costing Code],LGIP1b_Parks_UnitRates_Summary[Scaled component],,0)</f>
        <v>0</v>
      </c>
      <c r="P227" s="221">
        <f>FutureTrunkParks6[[#This Row],[Unit Rate (Scale)]]*FutureTrunkParks6[[#This Row],[Scaling factor (*)]]</f>
        <v>0</v>
      </c>
      <c r="Q227" s="221">
        <f>_xlfn.XLOOKUP(FutureTrunkParks6[[#This Row],[Costing Code]],LGIP1b_Parks_UnitRates_Summary[Costing Code],LGIP1b_Parks_UnitRates_Summary[Not scaled component],,0)</f>
        <v>0</v>
      </c>
      <c r="R227" s="223">
        <f>_xlfn.XLOOKUP(FutureTrunkParks6[[#This Row],[Costing Code]],LGIP1b_Parks_UnitRates_Summary[Costing Code],LGIP1b_Parks_UnitRates_Summary[Preliminary Scale],,0)</f>
        <v>0</v>
      </c>
      <c r="S227" s="221">
        <f>((FutureTrunkParks6[[#This Row],[Costs with Scaling Factor Applied]]+FutureTrunkParks6[[#This Row],[Unit Rate (No Scale)]])*FutureTrunkParks6[[#This Row],[Preliminary Scale %]])</f>
        <v>0</v>
      </c>
      <c r="T227" s="221">
        <f>_xlfn.XLOOKUP(FutureTrunkParks6[[#This Row],[Costing Code]],LGIP1b_Parks_UnitRates_Summary[Costing Code],LGIP1b_Parks_UnitRates_Summary[Preliminary No Scale],,0)</f>
        <v>0</v>
      </c>
      <c r="U22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27" s="211">
        <v>2021</v>
      </c>
      <c r="W227" s="211">
        <v>1</v>
      </c>
      <c r="X227" s="221">
        <f>ROUND(FutureTrunkParks6[[#This Row],[Direct Construction Cost]]*23%,0)</f>
        <v>460000</v>
      </c>
      <c r="Y227" s="294">
        <f t="shared" si="39"/>
        <v>7.4999999999999997E-2</v>
      </c>
      <c r="Z227" s="194">
        <f>ROUND((FutureTrunkParks6[[#This Row],[Direct Construction Cost]]+FutureTrunkParks6[[#This Row],[Project Owners Cost (23% Direct Construction Cost)($)]])*FutureTrunkParks6[[#This Row],[Multiplier]]*FutureTrunkParks6[[#This Row],[Construction Contingency Rate %]],0)</f>
        <v>184500</v>
      </c>
      <c r="AA227" s="195">
        <f>ROUND(FutureTrunkParks6[[#This Row],[Direct Construction Cost]]+FutureTrunkParks6[[#This Row],[Project Owners Cost (23% Direct Construction Cost)($)]]+FutureTrunkParks6[[#This Row],[Construction Contingency Cost ($)]],0)</f>
        <v>2644500</v>
      </c>
      <c r="AB227" s="219">
        <v>2024</v>
      </c>
      <c r="AC227" s="196">
        <f t="shared" si="40"/>
        <v>2.0111853187589457E-2</v>
      </c>
      <c r="AD227" s="196">
        <f t="shared" si="41"/>
        <v>1.8204777291069174E-2</v>
      </c>
      <c r="AE227" s="274">
        <f>VLOOKUP(FutureTrunkParks6[[#This Row],[Service Catchment]],'Catchment Demand - Parks'!$C$8:$M$11,11)</f>
        <v>0.15359038713546411</v>
      </c>
      <c r="AF22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27" s="274">
        <f>IF(AND(FutureTrunkParks6[[#This Row],[Spare Capacity (%)]]&gt;30%,FutureTrunkParks6[[#This Row],[Share of the total Cost with the same year of provision %]]&gt;20%),1-FutureTrunkParks6[[#This Row],[Spare Capacity (%)]],1)</f>
        <v>1</v>
      </c>
      <c r="AH227" s="274">
        <f>IF(FutureTrunkParks6[[#This Row],[Terminal Value Analysis]]&lt;0,0,FutureTrunkParks6[[#This Row],[Terminal Value Analysis]])</f>
        <v>1</v>
      </c>
      <c r="AI227" s="198">
        <f t="shared" si="42"/>
        <v>2644500</v>
      </c>
      <c r="AJ227" s="200">
        <f t="shared" si="43"/>
        <v>2791573</v>
      </c>
      <c r="AK227" s="202">
        <f t="shared" si="44"/>
        <v>2349839</v>
      </c>
      <c r="AL227" s="276">
        <f>ROUND(FutureTrunkParks6[[#This Row],[Net Present Value of Establishment Cost]]*FutureTrunkParks6[[#This Row],[Terminal Value Adjustment (%)]],0)</f>
        <v>2349839</v>
      </c>
      <c r="AM227" s="271" t="str" cm="1">
        <f t="array" ref="AM227">_xlfn.IFS(FutureTrunkParks6[[#This Row],[Hierarchy/Name]]&lt;&gt;"Local","y",AM$12=FutureTrunkParks6[[#This Row],[Service Catchment]], "y", FutureTrunkParks6[[#This Row],[Hierarchy/Name]]="Local", "")</f>
        <v>y</v>
      </c>
      <c r="AN227" s="271" t="str" cm="1">
        <f t="array" ref="AN227">_xlfn.IFS(FutureTrunkParks6[[#This Row],[Hierarchy/Name]]&lt;&gt;"Local","y",AN$12=FutureTrunkParks6[[#This Row],[Service Catchment]], "y", FutureTrunkParks6[[#This Row],[Hierarchy/Name]]="Local", "")</f>
        <v>y</v>
      </c>
      <c r="AO227" s="271" t="str" cm="1">
        <f t="array" ref="AO227">_xlfn.IFS(FutureTrunkParks6[[#This Row],[Hierarchy/Name]]&lt;&gt;"Local","y",AO$12=FutureTrunkParks6[[#This Row],[Service Catchment]], "y", FutureTrunkParks6[[#This Row],[Hierarchy/Name]]="Local", "")</f>
        <v>y</v>
      </c>
      <c r="AP227" s="271" t="str" cm="1">
        <f t="array" ref="AP227">_xlfn.IFS(FutureTrunkParks6[[#This Row],[Hierarchy/Name]]&lt;&gt;"Local","y",AP$12=FutureTrunkParks6[[#This Row],[Service Catchment]], "y", FutureTrunkParks6[[#This Row],[Hierarchy/Name]]="Local", "")</f>
        <v>y</v>
      </c>
      <c r="AQ227" s="64"/>
      <c r="AR227" s="93">
        <f>IF(FutureTrunkParks6[[#This Row],[Hierarchy/Name]]&lt;&gt;"Local",0.25,IF(AM227="y",1,""))</f>
        <v>0.25</v>
      </c>
      <c r="AS227" s="93">
        <f>IF(FutureTrunkParks6[[#This Row],[Hierarchy/Name]]&lt;&gt;"Local",0.25,IF(AN227="y",1,""))</f>
        <v>0.25</v>
      </c>
      <c r="AT227" s="93">
        <f>IF(FutureTrunkParks6[[#This Row],[Hierarchy/Name]]&lt;&gt;"Local",0.25,IF(AO227="y",1,""))</f>
        <v>0.25</v>
      </c>
      <c r="AU227" s="93">
        <f>IF(FutureTrunkParks6[[#This Row],[Hierarchy/Name]]&lt;&gt;"Local",0.25,IF(AP227="y",1,""))</f>
        <v>0.25</v>
      </c>
      <c r="AV227" s="95">
        <f t="shared" si="45"/>
        <v>1</v>
      </c>
      <c r="AW227" s="64"/>
      <c r="AX227" s="268">
        <f t="shared" si="46"/>
        <v>587459.75</v>
      </c>
      <c r="AY227" s="264">
        <f t="shared" si="47"/>
        <v>587459.75</v>
      </c>
      <c r="AZ227" s="264">
        <f t="shared" si="48"/>
        <v>587459.75</v>
      </c>
      <c r="BA227" s="269">
        <f t="shared" si="49"/>
        <v>587459.75</v>
      </c>
      <c r="BB227" s="253">
        <f t="shared" si="50"/>
        <v>2349839</v>
      </c>
    </row>
    <row r="228" spans="1:54">
      <c r="A228" s="50"/>
      <c r="B228" s="210" t="s">
        <v>5033</v>
      </c>
      <c r="C228" s="211" t="s">
        <v>5208</v>
      </c>
      <c r="D228" s="211" t="s">
        <v>111</v>
      </c>
      <c r="E228" s="211" t="s">
        <v>114</v>
      </c>
      <c r="F228" s="211" t="s">
        <v>4857</v>
      </c>
      <c r="G228" s="186" t="str" cm="1">
        <f t="array" ref="G228">_xlfn.IFS(MID(C228,5,1)="U",MID(C228,5,2),LEN(C228)&gt;10,MID(C228,5,3)&amp;"-"&amp;LEFT(D228,1),LEN(C228)&lt;=10,MID(C228,5,2)&amp;"-"&amp;LEFT(D228,1))</f>
        <v>U3</v>
      </c>
      <c r="H228" s="187">
        <f>IFERROR(INDEX(LGIP1b_Park_UnitRates[],MATCH(G228,LGIP1b_Park_UnitRates[LGIP Code],0),3),"")</f>
        <v>0</v>
      </c>
      <c r="I228" s="295">
        <f>IFERROR(MIN(J228/H228,INDEX(LGIP1b_Park_UnitRates[],MATCH(FutureTrunkParks6[[#This Row],[LGIP Code (*)]], LGIP1b_Park_UnitRates[LGIP Code], 0),4)),1)</f>
        <v>1</v>
      </c>
      <c r="J228" s="215">
        <v>24600</v>
      </c>
      <c r="K228" s="85">
        <f t="shared" si="51"/>
        <v>0</v>
      </c>
      <c r="L228" s="216">
        <v>0</v>
      </c>
      <c r="M228" s="221" t="str">
        <f>_xlfn.XLOOKUP(FutureTrunkParks6[[#This Row],[LGIP Code (*)]],LGIP1b_Parks_UnitRates_Summary[LGIP Code],LGIP1b_Parks_UnitRates_Summary[Stages],,0)</f>
        <v>U</v>
      </c>
      <c r="N228" s="221" t="str">
        <f>_xlfn.XLOOKUP(FutureTrunkParks6[[#This Row],[LGIP Code (*)]],LGIP1b_Parks_UnitRates_Summary[LGIP Code],LGIP1b_Parks_UnitRates_Summary[Costing Code],,0)</f>
        <v>U3-U</v>
      </c>
      <c r="O228" s="221">
        <f>_xlfn.XLOOKUP(FutureTrunkParks6[[#This Row],[Costing Code]],LGIP1b_Parks_UnitRates_Summary[Costing Code],LGIP1b_Parks_UnitRates_Summary[Scaled component],,0)</f>
        <v>0</v>
      </c>
      <c r="P228" s="221">
        <f>FutureTrunkParks6[[#This Row],[Unit Rate (Scale)]]*FutureTrunkParks6[[#This Row],[Scaling factor (*)]]</f>
        <v>0</v>
      </c>
      <c r="Q228" s="221">
        <f>_xlfn.XLOOKUP(FutureTrunkParks6[[#This Row],[Costing Code]],LGIP1b_Parks_UnitRates_Summary[Costing Code],LGIP1b_Parks_UnitRates_Summary[Not scaled component],,0)</f>
        <v>0</v>
      </c>
      <c r="R228" s="223">
        <f>_xlfn.XLOOKUP(FutureTrunkParks6[[#This Row],[Costing Code]],LGIP1b_Parks_UnitRates_Summary[Costing Code],LGIP1b_Parks_UnitRates_Summary[Preliminary Scale],,0)</f>
        <v>0</v>
      </c>
      <c r="S228" s="221">
        <f>((FutureTrunkParks6[[#This Row],[Costs with Scaling Factor Applied]]+FutureTrunkParks6[[#This Row],[Unit Rate (No Scale)]])*FutureTrunkParks6[[#This Row],[Preliminary Scale %]])</f>
        <v>0</v>
      </c>
      <c r="T228" s="221">
        <f>_xlfn.XLOOKUP(FutureTrunkParks6[[#This Row],[Costing Code]],LGIP1b_Parks_UnitRates_Summary[Costing Code],LGIP1b_Parks_UnitRates_Summary[Preliminary No Scale],,0)</f>
        <v>0</v>
      </c>
      <c r="U22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28" s="211">
        <v>2021</v>
      </c>
      <c r="W228" s="211">
        <v>1</v>
      </c>
      <c r="X228" s="221">
        <f>ROUND(FutureTrunkParks6[[#This Row],[Direct Construction Cost]]*23%,0)</f>
        <v>230000</v>
      </c>
      <c r="Y228" s="294">
        <f t="shared" si="39"/>
        <v>7.4999999999999997E-2</v>
      </c>
      <c r="Z228" s="194">
        <f>ROUND((FutureTrunkParks6[[#This Row],[Direct Construction Cost]]+FutureTrunkParks6[[#This Row],[Project Owners Cost (23% Direct Construction Cost)($)]])*FutureTrunkParks6[[#This Row],[Multiplier]]*FutureTrunkParks6[[#This Row],[Construction Contingency Rate %]],0)</f>
        <v>92250</v>
      </c>
      <c r="AA228" s="195">
        <f>ROUND(FutureTrunkParks6[[#This Row],[Direct Construction Cost]]+FutureTrunkParks6[[#This Row],[Project Owners Cost (23% Direct Construction Cost)($)]]+FutureTrunkParks6[[#This Row],[Construction Contingency Cost ($)]],0)</f>
        <v>1322250</v>
      </c>
      <c r="AB228" s="219">
        <v>2024</v>
      </c>
      <c r="AC228" s="196">
        <f t="shared" si="40"/>
        <v>2.0111853187589457E-2</v>
      </c>
      <c r="AD228" s="196">
        <f t="shared" si="41"/>
        <v>1.8204777291069174E-2</v>
      </c>
      <c r="AE228" s="274">
        <f>VLOOKUP(FutureTrunkParks6[[#This Row],[Service Catchment]],'Catchment Demand - Parks'!$C$8:$M$11,11)</f>
        <v>0.15359038713546411</v>
      </c>
      <c r="AF22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28" s="274">
        <f>IF(AND(FutureTrunkParks6[[#This Row],[Spare Capacity (%)]]&gt;30%,FutureTrunkParks6[[#This Row],[Share of the total Cost with the same year of provision %]]&gt;20%),1-FutureTrunkParks6[[#This Row],[Spare Capacity (%)]],1)</f>
        <v>1</v>
      </c>
      <c r="AH228" s="274">
        <f>IF(FutureTrunkParks6[[#This Row],[Terminal Value Analysis]]&lt;0,0,FutureTrunkParks6[[#This Row],[Terminal Value Analysis]])</f>
        <v>1</v>
      </c>
      <c r="AI228" s="198">
        <f t="shared" si="42"/>
        <v>1322250</v>
      </c>
      <c r="AJ228" s="200">
        <f t="shared" si="43"/>
        <v>1395786</v>
      </c>
      <c r="AK228" s="202">
        <f t="shared" si="44"/>
        <v>1174919</v>
      </c>
      <c r="AL228" s="276">
        <f>ROUND(FutureTrunkParks6[[#This Row],[Net Present Value of Establishment Cost]]*FutureTrunkParks6[[#This Row],[Terminal Value Adjustment (%)]],0)</f>
        <v>1174919</v>
      </c>
      <c r="AM228" s="271" t="str" cm="1">
        <f t="array" ref="AM228">_xlfn.IFS(FutureTrunkParks6[[#This Row],[Hierarchy/Name]]&lt;&gt;"Local","y",AM$12=FutureTrunkParks6[[#This Row],[Service Catchment]], "y", FutureTrunkParks6[[#This Row],[Hierarchy/Name]]="Local", "")</f>
        <v/>
      </c>
      <c r="AN228" s="271" t="str" cm="1">
        <f t="array" ref="AN228">_xlfn.IFS(FutureTrunkParks6[[#This Row],[Hierarchy/Name]]&lt;&gt;"Local","y",AN$12=FutureTrunkParks6[[#This Row],[Service Catchment]], "y", FutureTrunkParks6[[#This Row],[Hierarchy/Name]]="Local", "")</f>
        <v/>
      </c>
      <c r="AO228" s="271" t="str" cm="1">
        <f t="array" ref="AO228">_xlfn.IFS(FutureTrunkParks6[[#This Row],[Hierarchy/Name]]&lt;&gt;"Local","y",AO$12=FutureTrunkParks6[[#This Row],[Service Catchment]], "y", FutureTrunkParks6[[#This Row],[Hierarchy/Name]]="Local", "")</f>
        <v/>
      </c>
      <c r="AP228" s="271" t="str" cm="1">
        <f t="array" ref="AP228">_xlfn.IFS(FutureTrunkParks6[[#This Row],[Hierarchy/Name]]&lt;&gt;"Local","y",AP$12=FutureTrunkParks6[[#This Row],[Service Catchment]], "y", FutureTrunkParks6[[#This Row],[Hierarchy/Name]]="Local", "")</f>
        <v>y</v>
      </c>
      <c r="AQ228" s="64"/>
      <c r="AR228" s="93" t="str">
        <f>IF(FutureTrunkParks6[[#This Row],[Hierarchy/Name]]&lt;&gt;"Local",0.25,IF(AM228="y",1,""))</f>
        <v/>
      </c>
      <c r="AS228" s="93" t="str">
        <f>IF(FutureTrunkParks6[[#This Row],[Hierarchy/Name]]&lt;&gt;"Local",0.25,IF(AN228="y",1,""))</f>
        <v/>
      </c>
      <c r="AT228" s="93" t="str">
        <f>IF(FutureTrunkParks6[[#This Row],[Hierarchy/Name]]&lt;&gt;"Local",0.25,IF(AO228="y",1,""))</f>
        <v/>
      </c>
      <c r="AU228" s="93">
        <f>IF(FutureTrunkParks6[[#This Row],[Hierarchy/Name]]&lt;&gt;"Local",0.25,IF(AP228="y",1,""))</f>
        <v>1</v>
      </c>
      <c r="AV228" s="95">
        <f t="shared" si="45"/>
        <v>1</v>
      </c>
      <c r="AW228" s="64"/>
      <c r="AX228" s="268" t="str">
        <f t="shared" si="46"/>
        <v/>
      </c>
      <c r="AY228" s="264" t="str">
        <f t="shared" si="47"/>
        <v/>
      </c>
      <c r="AZ228" s="264" t="str">
        <f t="shared" si="48"/>
        <v/>
      </c>
      <c r="BA228" s="269">
        <f t="shared" si="49"/>
        <v>1174919</v>
      </c>
      <c r="BB228" s="253">
        <f t="shared" si="50"/>
        <v>1174919</v>
      </c>
    </row>
    <row r="229" spans="1:54">
      <c r="A229" s="50"/>
      <c r="B229" s="210" t="s">
        <v>4876</v>
      </c>
      <c r="C229" s="211" t="s">
        <v>5209</v>
      </c>
      <c r="D229" s="211" t="s">
        <v>106</v>
      </c>
      <c r="E229" s="211" t="s">
        <v>114</v>
      </c>
      <c r="F229" s="211" t="s">
        <v>5006</v>
      </c>
      <c r="G229" s="186" t="str" cm="1">
        <f t="array" ref="G229">_xlfn.IFS(MID(C229,5,1)="U",MID(C229,5,2),LEN(C229)&gt;10,MID(C229,5,3)&amp;"-"&amp;LEFT(D229,1),LEN(C229)&lt;=10,MID(C229,5,2)&amp;"-"&amp;LEFT(D229,1))</f>
        <v>A4-D</v>
      </c>
      <c r="H229" s="187">
        <f>IFERROR(INDEX(LGIP1b_Park_UnitRates[],MATCH(G229,LGIP1b_Park_UnitRates[LGIP Code],0),3),"")</f>
        <v>1000</v>
      </c>
      <c r="I229" s="295">
        <f>IFERROR(MIN(J229/H229,INDEX(LGIP1b_Park_UnitRates[],MATCH(FutureTrunkParks6[[#This Row],[LGIP Code (*)]], LGIP1b_Park_UnitRates[LGIP Code], 0),4)),1)</f>
        <v>1.2569999999999999</v>
      </c>
      <c r="J229" s="215">
        <v>1257</v>
      </c>
      <c r="K229" s="85">
        <f t="shared" si="51"/>
        <v>4176.6109785202862</v>
      </c>
      <c r="L229" s="216">
        <v>5250000</v>
      </c>
      <c r="M229" s="221" t="str">
        <f>_xlfn.XLOOKUP(FutureTrunkParks6[[#This Row],[LGIP Code (*)]],LGIP1b_Parks_UnitRates_Summary[LGIP Code],LGIP1b_Parks_UnitRates_Summary[Stages],,0)</f>
        <v>A&amp;B</v>
      </c>
      <c r="N229" s="221" t="str">
        <f>_xlfn.XLOOKUP(FutureTrunkParks6[[#This Row],[LGIP Code (*)]],LGIP1b_Parks_UnitRates_Summary[LGIP Code],LGIP1b_Parks_UnitRates_Summary[Costing Code],,0)</f>
        <v>A4-D-A&amp;B</v>
      </c>
      <c r="O229" s="221">
        <f>_xlfn.XLOOKUP(FutureTrunkParks6[[#This Row],[Costing Code]],LGIP1b_Parks_UnitRates_Summary[Costing Code],LGIP1b_Parks_UnitRates_Summary[Scaled component],,0)</f>
        <v>294884.42740076402</v>
      </c>
      <c r="P229" s="221">
        <f>FutureTrunkParks6[[#This Row],[Unit Rate (Scale)]]*FutureTrunkParks6[[#This Row],[Scaling factor (*)]]</f>
        <v>370669.72524276032</v>
      </c>
      <c r="Q229" s="221">
        <f>_xlfn.XLOOKUP(FutureTrunkParks6[[#This Row],[Costing Code]],LGIP1b_Parks_UnitRates_Summary[Costing Code],LGIP1b_Parks_UnitRates_Summary[Not scaled component],,0)</f>
        <v>805703.82838177739</v>
      </c>
      <c r="R229" s="223">
        <f>_xlfn.XLOOKUP(FutureTrunkParks6[[#This Row],[Costing Code]],LGIP1b_Parks_UnitRates_Summary[Costing Code],LGIP1b_Parks_UnitRates_Summary[Preliminary Scale],,0)</f>
        <v>0.23125000000000001</v>
      </c>
      <c r="S229" s="221">
        <f>((FutureTrunkParks6[[#This Row],[Costs with Scaling Factor Applied]]+FutureTrunkParks6[[#This Row],[Unit Rate (No Scale)]])*FutureTrunkParks6[[#This Row],[Preliminary Scale %]])</f>
        <v>272036.38427567435</v>
      </c>
      <c r="T229" s="221">
        <f>_xlfn.XLOOKUP(FutureTrunkParks6[[#This Row],[Costing Code]],LGIP1b_Parks_UnitRates_Summary[Costing Code],LGIP1b_Parks_UnitRates_Summary[Preliminary No Scale],,0)</f>
        <v>2812.5</v>
      </c>
      <c r="U22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1451222</v>
      </c>
      <c r="V229" s="211">
        <v>2021</v>
      </c>
      <c r="W229" s="211">
        <v>1</v>
      </c>
      <c r="X229" s="221">
        <f>ROUND(FutureTrunkParks6[[#This Row],[Direct Construction Cost]]*23%,0)</f>
        <v>333781</v>
      </c>
      <c r="Y229" s="294">
        <f t="shared" si="39"/>
        <v>0.15</v>
      </c>
      <c r="Z229" s="194">
        <f>ROUND((FutureTrunkParks6[[#This Row],[Direct Construction Cost]]+FutureTrunkParks6[[#This Row],[Project Owners Cost (23% Direct Construction Cost)($)]])*FutureTrunkParks6[[#This Row],[Multiplier]]*FutureTrunkParks6[[#This Row],[Construction Contingency Rate %]],0)</f>
        <v>267750</v>
      </c>
      <c r="AA229" s="195">
        <f>ROUND(FutureTrunkParks6[[#This Row],[Direct Construction Cost]]+FutureTrunkParks6[[#This Row],[Project Owners Cost (23% Direct Construction Cost)($)]]+FutureTrunkParks6[[#This Row],[Construction Contingency Cost ($)]],0)</f>
        <v>2052753</v>
      </c>
      <c r="AB229" s="219">
        <v>2029</v>
      </c>
      <c r="AC229" s="196">
        <f t="shared" si="40"/>
        <v>2.0111853187589457E-2</v>
      </c>
      <c r="AD229" s="196">
        <f t="shared" si="41"/>
        <v>1.8204777291069174E-2</v>
      </c>
      <c r="AE229" s="274">
        <f>VLOOKUP(FutureTrunkParks6[[#This Row],[Service Catchment]],'Catchment Demand - Parks'!$C$8:$M$11,11)</f>
        <v>0.15359038713546411</v>
      </c>
      <c r="AF22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2.0948770602617614E-2</v>
      </c>
      <c r="AG229" s="274">
        <f>IF(AND(FutureTrunkParks6[[#This Row],[Spare Capacity (%)]]&gt;30%,FutureTrunkParks6[[#This Row],[Share of the total Cost with the same year of provision %]]&gt;20%),1-FutureTrunkParks6[[#This Row],[Spare Capacity (%)]],1)</f>
        <v>1</v>
      </c>
      <c r="AH229" s="274">
        <f>IF(FutureTrunkParks6[[#This Row],[Terminal Value Analysis]]&lt;0,0,FutureTrunkParks6[[#This Row],[Terminal Value Analysis]])</f>
        <v>1</v>
      </c>
      <c r="AI229" s="198">
        <f t="shared" si="42"/>
        <v>7302753</v>
      </c>
      <c r="AJ229" s="200">
        <f t="shared" si="43"/>
        <v>8528081</v>
      </c>
      <c r="AK229" s="202">
        <f t="shared" si="44"/>
        <v>5387107</v>
      </c>
      <c r="AL229" s="276">
        <f>ROUND(FutureTrunkParks6[[#This Row],[Net Present Value of Establishment Cost]]*FutureTrunkParks6[[#This Row],[Terminal Value Adjustment (%)]],0)</f>
        <v>5387107</v>
      </c>
      <c r="AM229" s="271" t="str" cm="1">
        <f t="array" ref="AM229">_xlfn.IFS(FutureTrunkParks6[[#This Row],[Hierarchy/Name]]&lt;&gt;"Local","y",AM$12=FutureTrunkParks6[[#This Row],[Service Catchment]], "y", FutureTrunkParks6[[#This Row],[Hierarchy/Name]]="Local", "")</f>
        <v>y</v>
      </c>
      <c r="AN229" s="271" t="str" cm="1">
        <f t="array" ref="AN229">_xlfn.IFS(FutureTrunkParks6[[#This Row],[Hierarchy/Name]]&lt;&gt;"Local","y",AN$12=FutureTrunkParks6[[#This Row],[Service Catchment]], "y", FutureTrunkParks6[[#This Row],[Hierarchy/Name]]="Local", "")</f>
        <v>y</v>
      </c>
      <c r="AO229" s="271" t="str" cm="1">
        <f t="array" ref="AO229">_xlfn.IFS(FutureTrunkParks6[[#This Row],[Hierarchy/Name]]&lt;&gt;"Local","y",AO$12=FutureTrunkParks6[[#This Row],[Service Catchment]], "y", FutureTrunkParks6[[#This Row],[Hierarchy/Name]]="Local", "")</f>
        <v>y</v>
      </c>
      <c r="AP229" s="271" t="str" cm="1">
        <f t="array" ref="AP229">_xlfn.IFS(FutureTrunkParks6[[#This Row],[Hierarchy/Name]]&lt;&gt;"Local","y",AP$12=FutureTrunkParks6[[#This Row],[Service Catchment]], "y", FutureTrunkParks6[[#This Row],[Hierarchy/Name]]="Local", "")</f>
        <v>y</v>
      </c>
      <c r="AQ229" s="64"/>
      <c r="AR229" s="93">
        <f>IF(FutureTrunkParks6[[#This Row],[Hierarchy/Name]]&lt;&gt;"Local",0.25,IF(AM229="y",1,""))</f>
        <v>0.25</v>
      </c>
      <c r="AS229" s="93">
        <f>IF(FutureTrunkParks6[[#This Row],[Hierarchy/Name]]&lt;&gt;"Local",0.25,IF(AN229="y",1,""))</f>
        <v>0.25</v>
      </c>
      <c r="AT229" s="93">
        <f>IF(FutureTrunkParks6[[#This Row],[Hierarchy/Name]]&lt;&gt;"Local",0.25,IF(AO229="y",1,""))</f>
        <v>0.25</v>
      </c>
      <c r="AU229" s="93">
        <f>IF(FutureTrunkParks6[[#This Row],[Hierarchy/Name]]&lt;&gt;"Local",0.25,IF(AP229="y",1,""))</f>
        <v>0.25</v>
      </c>
      <c r="AV229" s="95">
        <f t="shared" si="45"/>
        <v>1</v>
      </c>
      <c r="AW229" s="64"/>
      <c r="AX229" s="268">
        <f t="shared" si="46"/>
        <v>1346776.75</v>
      </c>
      <c r="AY229" s="264">
        <f t="shared" si="47"/>
        <v>1346776.75</v>
      </c>
      <c r="AZ229" s="264">
        <f t="shared" si="48"/>
        <v>1346776.75</v>
      </c>
      <c r="BA229" s="269">
        <f t="shared" si="49"/>
        <v>1346776.75</v>
      </c>
      <c r="BB229" s="253">
        <f t="shared" si="50"/>
        <v>5387107</v>
      </c>
    </row>
    <row r="230" spans="1:54">
      <c r="A230" s="50"/>
      <c r="B230" s="210" t="s">
        <v>4876</v>
      </c>
      <c r="C230" s="211" t="s">
        <v>5210</v>
      </c>
      <c r="D230" s="211" t="s">
        <v>111</v>
      </c>
      <c r="E230" s="211" t="s">
        <v>114</v>
      </c>
      <c r="F230" s="211" t="s">
        <v>4881</v>
      </c>
      <c r="G230" s="186" t="str" cm="1">
        <f t="array" ref="G230">_xlfn.IFS(MID(C230,5,1)="U",MID(C230,5,2),LEN(C230)&gt;10,MID(C230,5,3)&amp;"-"&amp;LEFT(D230,1),LEN(C230)&lt;=10,MID(C230,5,2)&amp;"-"&amp;LEFT(D230,1))</f>
        <v>U3</v>
      </c>
      <c r="H230" s="187">
        <f>IFERROR(INDEX(LGIP1b_Park_UnitRates[],MATCH(G230,LGIP1b_Park_UnitRates[LGIP Code],0),3),"")</f>
        <v>0</v>
      </c>
      <c r="I230" s="295">
        <f>IFERROR(MIN(J230/H230,INDEX(LGIP1b_Park_UnitRates[],MATCH(FutureTrunkParks6[[#This Row],[LGIP Code (*)]], LGIP1b_Park_UnitRates[LGIP Code], 0),4)),1)</f>
        <v>1</v>
      </c>
      <c r="J230" s="215">
        <v>5000</v>
      </c>
      <c r="K230" s="85">
        <f t="shared" si="51"/>
        <v>0</v>
      </c>
      <c r="L230" s="216">
        <v>0</v>
      </c>
      <c r="M230" s="221" t="str">
        <f>_xlfn.XLOOKUP(FutureTrunkParks6[[#This Row],[LGIP Code (*)]],LGIP1b_Parks_UnitRates_Summary[LGIP Code],LGIP1b_Parks_UnitRates_Summary[Stages],,0)</f>
        <v>U</v>
      </c>
      <c r="N230" s="221" t="str">
        <f>_xlfn.XLOOKUP(FutureTrunkParks6[[#This Row],[LGIP Code (*)]],LGIP1b_Parks_UnitRates_Summary[LGIP Code],LGIP1b_Parks_UnitRates_Summary[Costing Code],,0)</f>
        <v>U3-U</v>
      </c>
      <c r="O230" s="221">
        <f>_xlfn.XLOOKUP(FutureTrunkParks6[[#This Row],[Costing Code]],LGIP1b_Parks_UnitRates_Summary[Costing Code],LGIP1b_Parks_UnitRates_Summary[Scaled component],,0)</f>
        <v>0</v>
      </c>
      <c r="P230" s="221">
        <f>FutureTrunkParks6[[#This Row],[Unit Rate (Scale)]]*FutureTrunkParks6[[#This Row],[Scaling factor (*)]]</f>
        <v>0</v>
      </c>
      <c r="Q230" s="221">
        <f>_xlfn.XLOOKUP(FutureTrunkParks6[[#This Row],[Costing Code]],LGIP1b_Parks_UnitRates_Summary[Costing Code],LGIP1b_Parks_UnitRates_Summary[Not scaled component],,0)</f>
        <v>0</v>
      </c>
      <c r="R230" s="223">
        <f>_xlfn.XLOOKUP(FutureTrunkParks6[[#This Row],[Costing Code]],LGIP1b_Parks_UnitRates_Summary[Costing Code],LGIP1b_Parks_UnitRates_Summary[Preliminary Scale],,0)</f>
        <v>0</v>
      </c>
      <c r="S230" s="221">
        <f>((FutureTrunkParks6[[#This Row],[Costs with Scaling Factor Applied]]+FutureTrunkParks6[[#This Row],[Unit Rate (No Scale)]])*FutureTrunkParks6[[#This Row],[Preliminary Scale %]])</f>
        <v>0</v>
      </c>
      <c r="T230" s="221">
        <f>_xlfn.XLOOKUP(FutureTrunkParks6[[#This Row],[Costing Code]],LGIP1b_Parks_UnitRates_Summary[Costing Code],LGIP1b_Parks_UnitRates_Summary[Preliminary No Scale],,0)</f>
        <v>0</v>
      </c>
      <c r="U23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30" s="211">
        <v>2021</v>
      </c>
      <c r="W230" s="211">
        <v>1</v>
      </c>
      <c r="X230" s="221">
        <f>ROUND(FutureTrunkParks6[[#This Row],[Direct Construction Cost]]*23%,0)</f>
        <v>230000</v>
      </c>
      <c r="Y230" s="294">
        <f t="shared" si="39"/>
        <v>0.2</v>
      </c>
      <c r="Z230" s="194">
        <f>ROUND((FutureTrunkParks6[[#This Row],[Direct Construction Cost]]+FutureTrunkParks6[[#This Row],[Project Owners Cost (23% Direct Construction Cost)($)]])*FutureTrunkParks6[[#This Row],[Multiplier]]*FutureTrunkParks6[[#This Row],[Construction Contingency Rate %]],0)</f>
        <v>246000</v>
      </c>
      <c r="AA230" s="195">
        <f>ROUND(FutureTrunkParks6[[#This Row],[Direct Construction Cost]]+FutureTrunkParks6[[#This Row],[Project Owners Cost (23% Direct Construction Cost)($)]]+FutureTrunkParks6[[#This Row],[Construction Contingency Cost ($)]],0)</f>
        <v>1476000</v>
      </c>
      <c r="AB230" s="219">
        <v>2034</v>
      </c>
      <c r="AC230" s="196">
        <f t="shared" si="40"/>
        <v>2.0111853187589457E-2</v>
      </c>
      <c r="AD230" s="196">
        <f t="shared" si="41"/>
        <v>1.8204777291069174E-2</v>
      </c>
      <c r="AE230" s="274">
        <f>VLOOKUP(FutureTrunkParks6[[#This Row],[Service Catchment]],'Catchment Demand - Parks'!$C$8:$M$11,11)</f>
        <v>0.15359038713546411</v>
      </c>
      <c r="AF23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1.9817608186551899E-2</v>
      </c>
      <c r="AG230" s="274">
        <f>IF(AND(FutureTrunkParks6[[#This Row],[Spare Capacity (%)]]&gt;30%,FutureTrunkParks6[[#This Row],[Share of the total Cost with the same year of provision %]]&gt;20%),1-FutureTrunkParks6[[#This Row],[Spare Capacity (%)]],1)</f>
        <v>1</v>
      </c>
      <c r="AH230" s="274">
        <f>IF(FutureTrunkParks6[[#This Row],[Terminal Value Analysis]]&lt;0,0,FutureTrunkParks6[[#This Row],[Terminal Value Analysis]])</f>
        <v>1</v>
      </c>
      <c r="AI230" s="198">
        <f t="shared" si="42"/>
        <v>1476000</v>
      </c>
      <c r="AJ230" s="200">
        <f t="shared" si="43"/>
        <v>1866135</v>
      </c>
      <c r="AK230" s="202">
        <f t="shared" si="44"/>
        <v>884632</v>
      </c>
      <c r="AL230" s="276">
        <f>ROUND(FutureTrunkParks6[[#This Row],[Net Present Value of Establishment Cost]]*FutureTrunkParks6[[#This Row],[Terminal Value Adjustment (%)]],0)</f>
        <v>884632</v>
      </c>
      <c r="AM230" s="271" t="str" cm="1">
        <f t="array" ref="AM230">_xlfn.IFS(FutureTrunkParks6[[#This Row],[Hierarchy/Name]]&lt;&gt;"Local","y",AM$12=FutureTrunkParks6[[#This Row],[Service Catchment]], "y", FutureTrunkParks6[[#This Row],[Hierarchy/Name]]="Local", "")</f>
        <v/>
      </c>
      <c r="AN230" s="271" t="str" cm="1">
        <f t="array" ref="AN230">_xlfn.IFS(FutureTrunkParks6[[#This Row],[Hierarchy/Name]]&lt;&gt;"Local","y",AN$12=FutureTrunkParks6[[#This Row],[Service Catchment]], "y", FutureTrunkParks6[[#This Row],[Hierarchy/Name]]="Local", "")</f>
        <v/>
      </c>
      <c r="AO230" s="271" t="str" cm="1">
        <f t="array" ref="AO230">_xlfn.IFS(FutureTrunkParks6[[#This Row],[Hierarchy/Name]]&lt;&gt;"Local","y",AO$12=FutureTrunkParks6[[#This Row],[Service Catchment]], "y", FutureTrunkParks6[[#This Row],[Hierarchy/Name]]="Local", "")</f>
        <v/>
      </c>
      <c r="AP230" s="271" t="str" cm="1">
        <f t="array" ref="AP230">_xlfn.IFS(FutureTrunkParks6[[#This Row],[Hierarchy/Name]]&lt;&gt;"Local","y",AP$12=FutureTrunkParks6[[#This Row],[Service Catchment]], "y", FutureTrunkParks6[[#This Row],[Hierarchy/Name]]="Local", "")</f>
        <v>y</v>
      </c>
      <c r="AQ230" s="64"/>
      <c r="AR230" s="93" t="str">
        <f>IF(FutureTrunkParks6[[#This Row],[Hierarchy/Name]]&lt;&gt;"Local",0.25,IF(AM230="y",1,""))</f>
        <v/>
      </c>
      <c r="AS230" s="93" t="str">
        <f>IF(FutureTrunkParks6[[#This Row],[Hierarchy/Name]]&lt;&gt;"Local",0.25,IF(AN230="y",1,""))</f>
        <v/>
      </c>
      <c r="AT230" s="93" t="str">
        <f>IF(FutureTrunkParks6[[#This Row],[Hierarchy/Name]]&lt;&gt;"Local",0.25,IF(AO230="y",1,""))</f>
        <v/>
      </c>
      <c r="AU230" s="93">
        <f>IF(FutureTrunkParks6[[#This Row],[Hierarchy/Name]]&lt;&gt;"Local",0.25,IF(AP230="y",1,""))</f>
        <v>1</v>
      </c>
      <c r="AV230" s="95">
        <f t="shared" si="45"/>
        <v>1</v>
      </c>
      <c r="AW230" s="64"/>
      <c r="AX230" s="268" t="str">
        <f t="shared" si="46"/>
        <v/>
      </c>
      <c r="AY230" s="264" t="str">
        <f t="shared" si="47"/>
        <v/>
      </c>
      <c r="AZ230" s="264" t="str">
        <f t="shared" si="48"/>
        <v/>
      </c>
      <c r="BA230" s="269">
        <f t="shared" si="49"/>
        <v>884632</v>
      </c>
      <c r="BB230" s="253">
        <f t="shared" si="50"/>
        <v>884632</v>
      </c>
    </row>
    <row r="231" spans="1:54">
      <c r="A231" s="50"/>
      <c r="B231" s="210" t="s">
        <v>5004</v>
      </c>
      <c r="C231" s="211" t="s">
        <v>5211</v>
      </c>
      <c r="D231" s="211" t="s">
        <v>101</v>
      </c>
      <c r="E231" s="211" t="s">
        <v>143</v>
      </c>
      <c r="F231" s="211" t="s">
        <v>4917</v>
      </c>
      <c r="G231" s="186" t="str" cm="1">
        <f t="array" ref="G231">_xlfn.IFS(MID(C231,5,1)="U",MID(C231,5,2),LEN(C231)&gt;10,MID(C231,5,3)&amp;"-"&amp;LEFT(D231,1),LEN(C231)&lt;=10,MID(C231,5,2)&amp;"-"&amp;LEFT(D231,1))</f>
        <v>A8-M</v>
      </c>
      <c r="H231" s="187">
        <f>IFERROR(INDEX(LGIP1b_Park_UnitRates[],MATCH(G231,LGIP1b_Park_UnitRates[LGIP Code],0),3),"")</f>
        <v>30000</v>
      </c>
      <c r="I231" s="295">
        <f>IFERROR(MIN(J231/H231,INDEX(LGIP1b_Park_UnitRates[],MATCH(FutureTrunkParks6[[#This Row],[LGIP Code (*)]], LGIP1b_Park_UnitRates[LGIP Code], 0),4)),1)</f>
        <v>4.3333333333333335E-2</v>
      </c>
      <c r="J231" s="215">
        <v>1300</v>
      </c>
      <c r="K231" s="85">
        <f t="shared" si="51"/>
        <v>2750</v>
      </c>
      <c r="L231" s="216">
        <v>3575000</v>
      </c>
      <c r="M231" s="221" t="str">
        <f>_xlfn.XLOOKUP(FutureTrunkParks6[[#This Row],[LGIP Code (*)]],LGIP1b_Parks_UnitRates_Summary[LGIP Code],LGIP1b_Parks_UnitRates_Summary[Stages],,0)</f>
        <v>A&amp;B</v>
      </c>
      <c r="N231" s="221" t="str">
        <f>_xlfn.XLOOKUP(FutureTrunkParks6[[#This Row],[LGIP Code (*)]],LGIP1b_Parks_UnitRates_Summary[LGIP Code],LGIP1b_Parks_UnitRates_Summary[Costing Code],,0)</f>
        <v>A8-M-A&amp;B</v>
      </c>
      <c r="O231" s="221">
        <f>_xlfn.XLOOKUP(FutureTrunkParks6[[#This Row],[Costing Code]],LGIP1b_Parks_UnitRates_Summary[Costing Code],LGIP1b_Parks_UnitRates_Summary[Scaled component],,0)</f>
        <v>753032.14269090316</v>
      </c>
      <c r="P231" s="221">
        <f>FutureTrunkParks6[[#This Row],[Unit Rate (Scale)]]*FutureTrunkParks6[[#This Row],[Scaling factor (*)]]</f>
        <v>32631.392849939137</v>
      </c>
      <c r="Q231" s="221">
        <f>_xlfn.XLOOKUP(FutureTrunkParks6[[#This Row],[Costing Code]],LGIP1b_Parks_UnitRates_Summary[Costing Code],LGIP1b_Parks_UnitRates_Summary[Not scaled component],,0)</f>
        <v>701304.17627599998</v>
      </c>
      <c r="R231" s="223">
        <f>_xlfn.XLOOKUP(FutureTrunkParks6[[#This Row],[Costing Code]],LGIP1b_Parks_UnitRates_Summary[Costing Code],LGIP1b_Parks_UnitRates_Summary[Preliminary Scale],,0)</f>
        <v>0.23125000000000001</v>
      </c>
      <c r="S231" s="221">
        <f>((FutureTrunkParks6[[#This Row],[Costs with Scaling Factor Applied]]+FutureTrunkParks6[[#This Row],[Unit Rate (No Scale)]])*FutureTrunkParks6[[#This Row],[Preliminary Scale %]])</f>
        <v>169722.60036037344</v>
      </c>
      <c r="T231" s="221">
        <f>_xlfn.XLOOKUP(FutureTrunkParks6[[#This Row],[Costing Code]],LGIP1b_Parks_UnitRates_Summary[Costing Code],LGIP1b_Parks_UnitRates_Summary[Preliminary No Scale],,0)</f>
        <v>7500</v>
      </c>
      <c r="U23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911158</v>
      </c>
      <c r="V231" s="211">
        <v>2021</v>
      </c>
      <c r="W231" s="211">
        <v>1</v>
      </c>
      <c r="X231" s="221">
        <f>ROUND(FutureTrunkParks6[[#This Row],[Direct Construction Cost]]*23%,0)</f>
        <v>209566</v>
      </c>
      <c r="Y231" s="294">
        <f t="shared" si="39"/>
        <v>7.4999999999999997E-2</v>
      </c>
      <c r="Z231" s="194">
        <f>ROUND((FutureTrunkParks6[[#This Row],[Direct Construction Cost]]+FutureTrunkParks6[[#This Row],[Project Owners Cost (23% Direct Construction Cost)($)]])*FutureTrunkParks6[[#This Row],[Multiplier]]*FutureTrunkParks6[[#This Row],[Construction Contingency Rate %]],0)</f>
        <v>84054</v>
      </c>
      <c r="AA231" s="195">
        <f>ROUND(FutureTrunkParks6[[#This Row],[Direct Construction Cost]]+FutureTrunkParks6[[#This Row],[Project Owners Cost (23% Direct Construction Cost)($)]]+FutureTrunkParks6[[#This Row],[Construction Contingency Cost ($)]],0)</f>
        <v>1204778</v>
      </c>
      <c r="AB231" s="219">
        <v>2024</v>
      </c>
      <c r="AC231" s="196">
        <f t="shared" si="40"/>
        <v>2.0111853187589457E-2</v>
      </c>
      <c r="AD231" s="196">
        <f t="shared" si="41"/>
        <v>1.8204777291069174E-2</v>
      </c>
      <c r="AE231" s="274">
        <f>VLOOKUP(FutureTrunkParks6[[#This Row],[Service Catchment]],'Catchment Demand - Parks'!$C$8:$M$11,11)</f>
        <v>0.31134461829061294</v>
      </c>
      <c r="AF23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31" s="274">
        <f>IF(AND(FutureTrunkParks6[[#This Row],[Spare Capacity (%)]]&gt;30%,FutureTrunkParks6[[#This Row],[Share of the total Cost with the same year of provision %]]&gt;20%),1-FutureTrunkParks6[[#This Row],[Spare Capacity (%)]],1)</f>
        <v>1</v>
      </c>
      <c r="AH231" s="274">
        <f>IF(FutureTrunkParks6[[#This Row],[Terminal Value Analysis]]&lt;0,0,FutureTrunkParks6[[#This Row],[Terminal Value Analysis]])</f>
        <v>1</v>
      </c>
      <c r="AI231" s="198">
        <f t="shared" si="42"/>
        <v>4779778</v>
      </c>
      <c r="AJ231" s="200">
        <f t="shared" si="43"/>
        <v>5066848</v>
      </c>
      <c r="AK231" s="202">
        <f t="shared" si="44"/>
        <v>4265078</v>
      </c>
      <c r="AL231" s="276">
        <f>ROUND(FutureTrunkParks6[[#This Row],[Net Present Value of Establishment Cost]]*FutureTrunkParks6[[#This Row],[Terminal Value Adjustment (%)]],0)</f>
        <v>4265078</v>
      </c>
      <c r="AM231" s="271" t="str" cm="1">
        <f t="array" ref="AM231">_xlfn.IFS(FutureTrunkParks6[[#This Row],[Hierarchy/Name]]&lt;&gt;"Local","y",AM$12=FutureTrunkParks6[[#This Row],[Service Catchment]], "y", FutureTrunkParks6[[#This Row],[Hierarchy/Name]]="Local", "")</f>
        <v>y</v>
      </c>
      <c r="AN231" s="271" t="str" cm="1">
        <f t="array" ref="AN231">_xlfn.IFS(FutureTrunkParks6[[#This Row],[Hierarchy/Name]]&lt;&gt;"Local","y",AN$12=FutureTrunkParks6[[#This Row],[Service Catchment]], "y", FutureTrunkParks6[[#This Row],[Hierarchy/Name]]="Local", "")</f>
        <v>y</v>
      </c>
      <c r="AO231" s="271" t="str" cm="1">
        <f t="array" ref="AO231">_xlfn.IFS(FutureTrunkParks6[[#This Row],[Hierarchy/Name]]&lt;&gt;"Local","y",AO$12=FutureTrunkParks6[[#This Row],[Service Catchment]], "y", FutureTrunkParks6[[#This Row],[Hierarchy/Name]]="Local", "")</f>
        <v>y</v>
      </c>
      <c r="AP231" s="271" t="str" cm="1">
        <f t="array" ref="AP231">_xlfn.IFS(FutureTrunkParks6[[#This Row],[Hierarchy/Name]]&lt;&gt;"Local","y",AP$12=FutureTrunkParks6[[#This Row],[Service Catchment]], "y", FutureTrunkParks6[[#This Row],[Hierarchy/Name]]="Local", "")</f>
        <v>y</v>
      </c>
      <c r="AQ231" s="64"/>
      <c r="AR231" s="93">
        <f>IF(FutureTrunkParks6[[#This Row],[Hierarchy/Name]]&lt;&gt;"Local",0.25,IF(AM231="y",1,""))</f>
        <v>0.25</v>
      </c>
      <c r="AS231" s="93">
        <f>IF(FutureTrunkParks6[[#This Row],[Hierarchy/Name]]&lt;&gt;"Local",0.25,IF(AN231="y",1,""))</f>
        <v>0.25</v>
      </c>
      <c r="AT231" s="93">
        <f>IF(FutureTrunkParks6[[#This Row],[Hierarchy/Name]]&lt;&gt;"Local",0.25,IF(AO231="y",1,""))</f>
        <v>0.25</v>
      </c>
      <c r="AU231" s="93">
        <f>IF(FutureTrunkParks6[[#This Row],[Hierarchy/Name]]&lt;&gt;"Local",0.25,IF(AP231="y",1,""))</f>
        <v>0.25</v>
      </c>
      <c r="AV231" s="95">
        <f t="shared" si="45"/>
        <v>1</v>
      </c>
      <c r="AW231" s="64"/>
      <c r="AX231" s="268">
        <f t="shared" si="46"/>
        <v>1066269.5</v>
      </c>
      <c r="AY231" s="264">
        <f t="shared" si="47"/>
        <v>1066269.5</v>
      </c>
      <c r="AZ231" s="264">
        <f t="shared" si="48"/>
        <v>1066269.5</v>
      </c>
      <c r="BA231" s="269">
        <f t="shared" si="49"/>
        <v>1066269.5</v>
      </c>
      <c r="BB231" s="253">
        <f t="shared" si="50"/>
        <v>4265078</v>
      </c>
    </row>
    <row r="232" spans="1:54">
      <c r="A232" s="50"/>
      <c r="B232" s="210" t="s">
        <v>5008</v>
      </c>
      <c r="C232" s="211" t="s">
        <v>5212</v>
      </c>
      <c r="D232" s="211" t="s">
        <v>111</v>
      </c>
      <c r="E232" s="211" t="s">
        <v>114</v>
      </c>
      <c r="F232" s="211" t="s">
        <v>4853</v>
      </c>
      <c r="G232" s="186" t="str" cm="1">
        <f t="array" ref="G232">_xlfn.IFS(MID(C232,5,1)="U",MID(C232,5,2),LEN(C232)&gt;10,MID(C232,5,3)&amp;"-"&amp;LEFT(D232,1),LEN(C232)&lt;=10,MID(C232,5,2)&amp;"-"&amp;LEFT(D232,1))</f>
        <v>A1-L</v>
      </c>
      <c r="H232" s="187">
        <f>IFERROR(INDEX(LGIP1b_Park_UnitRates[],MATCH(G232,LGIP1b_Park_UnitRates[LGIP Code],0),3),"")</f>
        <v>8000</v>
      </c>
      <c r="I232" s="295">
        <f>IFERROR(MIN(J232/H232,INDEX(LGIP1b_Park_UnitRates[],MATCH(FutureTrunkParks6[[#This Row],[LGIP Code (*)]], LGIP1b_Park_UnitRates[LGIP Code], 0),4)),1)</f>
        <v>0.625</v>
      </c>
      <c r="J232" s="215">
        <v>5000</v>
      </c>
      <c r="K232" s="85">
        <f t="shared" si="51"/>
        <v>50</v>
      </c>
      <c r="L232" s="216">
        <v>250000</v>
      </c>
      <c r="M232" s="221" t="str">
        <f>_xlfn.XLOOKUP(FutureTrunkParks6[[#This Row],[LGIP Code (*)]],LGIP1b_Parks_UnitRates_Summary[LGIP Code],LGIP1b_Parks_UnitRates_Summary[Stages],,0)</f>
        <v>A&amp;B</v>
      </c>
      <c r="N232" s="221" t="str">
        <f>_xlfn.XLOOKUP(FutureTrunkParks6[[#This Row],[LGIP Code (*)]],LGIP1b_Parks_UnitRates_Summary[LGIP Code],LGIP1b_Parks_UnitRates_Summary[Costing Code],,0)</f>
        <v>A1-L-A&amp;B</v>
      </c>
      <c r="O232" s="221">
        <f>_xlfn.XLOOKUP(FutureTrunkParks6[[#This Row],[Costing Code]],LGIP1b_Parks_UnitRates_Summary[Costing Code],LGIP1b_Parks_UnitRates_Summary[Scaled component],,0)</f>
        <v>295709.98100599996</v>
      </c>
      <c r="P232" s="221">
        <f>FutureTrunkParks6[[#This Row],[Unit Rate (Scale)]]*FutureTrunkParks6[[#This Row],[Scaling factor (*)]]</f>
        <v>184818.73812874997</v>
      </c>
      <c r="Q232" s="221">
        <f>_xlfn.XLOOKUP(FutureTrunkParks6[[#This Row],[Costing Code]],LGIP1b_Parks_UnitRates_Summary[Costing Code],LGIP1b_Parks_UnitRates_Summary[Not scaled component],,0)</f>
        <v>417974.52457963559</v>
      </c>
      <c r="R232" s="223">
        <f>_xlfn.XLOOKUP(FutureTrunkParks6[[#This Row],[Costing Code]],LGIP1b_Parks_UnitRates_Summary[Costing Code],LGIP1b_Parks_UnitRates_Summary[Preliminary Scale],,0)</f>
        <v>0.23125000000000001</v>
      </c>
      <c r="S232" s="221">
        <f>((FutureTrunkParks6[[#This Row],[Costs with Scaling Factor Applied]]+FutureTrunkParks6[[#This Row],[Unit Rate (No Scale)]])*FutureTrunkParks6[[#This Row],[Preliminary Scale %]])</f>
        <v>139395.94200131416</v>
      </c>
      <c r="T232" s="221">
        <f>_xlfn.XLOOKUP(FutureTrunkParks6[[#This Row],[Costing Code]],LGIP1b_Parks_UnitRates_Summary[Costing Code],LGIP1b_Parks_UnitRates_Summary[Preliminary No Scale],,0)</f>
        <v>3750</v>
      </c>
      <c r="U23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232" s="211">
        <v>2021</v>
      </c>
      <c r="W232" s="211">
        <v>1</v>
      </c>
      <c r="X232" s="221">
        <f>ROUND(FutureTrunkParks6[[#This Row],[Direct Construction Cost]]*23%,0)</f>
        <v>171566</v>
      </c>
      <c r="Y232" s="294">
        <f t="shared" si="39"/>
        <v>0.2</v>
      </c>
      <c r="Z232" s="194">
        <f>ROUND((FutureTrunkParks6[[#This Row],[Direct Construction Cost]]+FutureTrunkParks6[[#This Row],[Project Owners Cost (23% Direct Construction Cost)($)]])*FutureTrunkParks6[[#This Row],[Multiplier]]*FutureTrunkParks6[[#This Row],[Construction Contingency Rate %]],0)</f>
        <v>183501</v>
      </c>
      <c r="AA232" s="195">
        <f>ROUND(FutureTrunkParks6[[#This Row],[Direct Construction Cost]]+FutureTrunkParks6[[#This Row],[Project Owners Cost (23% Direct Construction Cost)($)]]+FutureTrunkParks6[[#This Row],[Construction Contingency Cost ($)]],0)</f>
        <v>1101006</v>
      </c>
      <c r="AB232" s="219">
        <v>2034</v>
      </c>
      <c r="AC232" s="196">
        <f t="shared" si="40"/>
        <v>2.0111853187589457E-2</v>
      </c>
      <c r="AD232" s="196">
        <f t="shared" si="41"/>
        <v>1.8204777291069174E-2</v>
      </c>
      <c r="AE232" s="274">
        <f>VLOOKUP(FutureTrunkParks6[[#This Row],[Service Catchment]],'Catchment Demand - Parks'!$C$8:$M$11,11)</f>
        <v>0.15359038713546411</v>
      </c>
      <c r="AF23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1.4782727316424635E-2</v>
      </c>
      <c r="AG232" s="274">
        <f>IF(AND(FutureTrunkParks6[[#This Row],[Spare Capacity (%)]]&gt;30%,FutureTrunkParks6[[#This Row],[Share of the total Cost with the same year of provision %]]&gt;20%),1-FutureTrunkParks6[[#This Row],[Spare Capacity (%)]],1)</f>
        <v>1</v>
      </c>
      <c r="AH232" s="274">
        <f>IF(FutureTrunkParks6[[#This Row],[Terminal Value Analysis]]&lt;0,0,FutureTrunkParks6[[#This Row],[Terminal Value Analysis]])</f>
        <v>1</v>
      </c>
      <c r="AI232" s="198">
        <f t="shared" si="42"/>
        <v>1351006</v>
      </c>
      <c r="AJ232" s="200">
        <f t="shared" si="43"/>
        <v>1715886</v>
      </c>
      <c r="AK232" s="202">
        <f t="shared" si="44"/>
        <v>813407</v>
      </c>
      <c r="AL232" s="276">
        <f>ROUND(FutureTrunkParks6[[#This Row],[Net Present Value of Establishment Cost]]*FutureTrunkParks6[[#This Row],[Terminal Value Adjustment (%)]],0)</f>
        <v>813407</v>
      </c>
      <c r="AM232" s="271" t="str" cm="1">
        <f t="array" ref="AM232">_xlfn.IFS(FutureTrunkParks6[[#This Row],[Hierarchy/Name]]&lt;&gt;"Local","y",AM$12=FutureTrunkParks6[[#This Row],[Service Catchment]], "y", FutureTrunkParks6[[#This Row],[Hierarchy/Name]]="Local", "")</f>
        <v/>
      </c>
      <c r="AN232" s="271" t="str" cm="1">
        <f t="array" ref="AN232">_xlfn.IFS(FutureTrunkParks6[[#This Row],[Hierarchy/Name]]&lt;&gt;"Local","y",AN$12=FutureTrunkParks6[[#This Row],[Service Catchment]], "y", FutureTrunkParks6[[#This Row],[Hierarchy/Name]]="Local", "")</f>
        <v/>
      </c>
      <c r="AO232" s="271" t="str" cm="1">
        <f t="array" ref="AO232">_xlfn.IFS(FutureTrunkParks6[[#This Row],[Hierarchy/Name]]&lt;&gt;"Local","y",AO$12=FutureTrunkParks6[[#This Row],[Service Catchment]], "y", FutureTrunkParks6[[#This Row],[Hierarchy/Name]]="Local", "")</f>
        <v/>
      </c>
      <c r="AP232" s="271" t="str" cm="1">
        <f t="array" ref="AP232">_xlfn.IFS(FutureTrunkParks6[[#This Row],[Hierarchy/Name]]&lt;&gt;"Local","y",AP$12=FutureTrunkParks6[[#This Row],[Service Catchment]], "y", FutureTrunkParks6[[#This Row],[Hierarchy/Name]]="Local", "")</f>
        <v>y</v>
      </c>
      <c r="AQ232" s="64"/>
      <c r="AR232" s="93" t="str">
        <f>IF(FutureTrunkParks6[[#This Row],[Hierarchy/Name]]&lt;&gt;"Local",0.25,IF(AM232="y",1,""))</f>
        <v/>
      </c>
      <c r="AS232" s="93" t="str">
        <f>IF(FutureTrunkParks6[[#This Row],[Hierarchy/Name]]&lt;&gt;"Local",0.25,IF(AN232="y",1,""))</f>
        <v/>
      </c>
      <c r="AT232" s="93" t="str">
        <f>IF(FutureTrunkParks6[[#This Row],[Hierarchy/Name]]&lt;&gt;"Local",0.25,IF(AO232="y",1,""))</f>
        <v/>
      </c>
      <c r="AU232" s="93">
        <f>IF(FutureTrunkParks6[[#This Row],[Hierarchy/Name]]&lt;&gt;"Local",0.25,IF(AP232="y",1,""))</f>
        <v>1</v>
      </c>
      <c r="AV232" s="95">
        <f t="shared" si="45"/>
        <v>1</v>
      </c>
      <c r="AW232" s="64"/>
      <c r="AX232" s="268" t="str">
        <f t="shared" si="46"/>
        <v/>
      </c>
      <c r="AY232" s="264" t="str">
        <f t="shared" si="47"/>
        <v/>
      </c>
      <c r="AZ232" s="264" t="str">
        <f t="shared" si="48"/>
        <v/>
      </c>
      <c r="BA232" s="269">
        <f t="shared" si="49"/>
        <v>813407</v>
      </c>
      <c r="BB232" s="253">
        <f t="shared" si="50"/>
        <v>813407</v>
      </c>
    </row>
    <row r="233" spans="1:54">
      <c r="A233" s="50"/>
      <c r="B233" s="210" t="s">
        <v>5058</v>
      </c>
      <c r="C233" s="211" t="s">
        <v>5213</v>
      </c>
      <c r="D233" s="211" t="s">
        <v>106</v>
      </c>
      <c r="E233" s="211" t="s">
        <v>114</v>
      </c>
      <c r="F233" s="211" t="s">
        <v>4991</v>
      </c>
      <c r="G233" s="186" t="str" cm="1">
        <f t="array" ref="G233">_xlfn.IFS(MID(C233,5,1)="U",MID(C233,5,2),LEN(C233)&gt;10,MID(C233,5,3)&amp;"-"&amp;LEFT(D233,1),LEN(C233)&lt;=10,MID(C233,5,2)&amp;"-"&amp;LEFT(D233,1))</f>
        <v>E5-D</v>
      </c>
      <c r="H233" s="187">
        <f>IFERROR(INDEX(LGIP1b_Park_UnitRates[],MATCH(G233,LGIP1b_Park_UnitRates[LGIP Code],0),3),"")</f>
        <v>40000</v>
      </c>
      <c r="I233" s="295">
        <f>IFERROR(MIN(J233/H233,INDEX(LGIP1b_Park_UnitRates[],MATCH(FutureTrunkParks6[[#This Row],[LGIP Code (*)]], LGIP1b_Park_UnitRates[LGIP Code], 0),4)),1)</f>
        <v>1.125</v>
      </c>
      <c r="J233" s="215">
        <v>45000</v>
      </c>
      <c r="K233" s="85">
        <f t="shared" si="51"/>
        <v>0</v>
      </c>
      <c r="L233" s="216">
        <v>0</v>
      </c>
      <c r="M233" s="221" t="str">
        <f>_xlfn.XLOOKUP(FutureTrunkParks6[[#This Row],[LGIP Code (*)]],LGIP1b_Parks_UnitRates_Summary[LGIP Code],LGIP1b_Parks_UnitRates_Summary[Stages],,0)</f>
        <v>B&amp;C</v>
      </c>
      <c r="N233" s="221" t="str">
        <f>_xlfn.XLOOKUP(FutureTrunkParks6[[#This Row],[LGIP Code (*)]],LGIP1b_Parks_UnitRates_Summary[LGIP Code],LGIP1b_Parks_UnitRates_Summary[Costing Code],,0)</f>
        <v>E5-D-B&amp;C</v>
      </c>
      <c r="O233" s="221">
        <f>_xlfn.XLOOKUP(FutureTrunkParks6[[#This Row],[Costing Code]],LGIP1b_Parks_UnitRates_Summary[Costing Code],LGIP1b_Parks_UnitRates_Summary[Scaled component],,0)</f>
        <v>740088.67916180636</v>
      </c>
      <c r="P233" s="221">
        <f>FutureTrunkParks6[[#This Row],[Unit Rate (Scale)]]*FutureTrunkParks6[[#This Row],[Scaling factor (*)]]</f>
        <v>832599.76405703218</v>
      </c>
      <c r="Q233" s="221">
        <f>_xlfn.XLOOKUP(FutureTrunkParks6[[#This Row],[Costing Code]],LGIP1b_Parks_UnitRates_Summary[Costing Code],LGIP1b_Parks_UnitRates_Summary[Not scaled component],,0)</f>
        <v>7781441.3300164435</v>
      </c>
      <c r="R233" s="223">
        <f>_xlfn.XLOOKUP(FutureTrunkParks6[[#This Row],[Costing Code]],LGIP1b_Parks_UnitRates_Summary[Costing Code],LGIP1b_Parks_UnitRates_Summary[Preliminary Scale],,0)</f>
        <v>0.23125000000000001</v>
      </c>
      <c r="S233" s="221">
        <f>((FutureTrunkParks6[[#This Row],[Costs with Scaling Factor Applied]]+FutureTrunkParks6[[#This Row],[Unit Rate (No Scale)]])*FutureTrunkParks6[[#This Row],[Preliminary Scale %]])</f>
        <v>1991997.0030044916</v>
      </c>
      <c r="T233" s="221">
        <f>_xlfn.XLOOKUP(FutureTrunkParks6[[#This Row],[Costing Code]],LGIP1b_Parks_UnitRates_Summary[Costing Code],LGIP1b_Parks_UnitRates_Summary[Preliminary No Scale],,0)</f>
        <v>11250</v>
      </c>
      <c r="U23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10617288</v>
      </c>
      <c r="V233" s="211">
        <v>2021</v>
      </c>
      <c r="W233" s="211">
        <v>1</v>
      </c>
      <c r="X233" s="221">
        <f>ROUND(FutureTrunkParks6[[#This Row],[Direct Construction Cost]]*23%,0)</f>
        <v>2441976</v>
      </c>
      <c r="Y233" s="294">
        <f t="shared" si="39"/>
        <v>0.15</v>
      </c>
      <c r="Z233" s="194">
        <f>ROUND((FutureTrunkParks6[[#This Row],[Direct Construction Cost]]+FutureTrunkParks6[[#This Row],[Project Owners Cost (23% Direct Construction Cost)($)]])*FutureTrunkParks6[[#This Row],[Multiplier]]*FutureTrunkParks6[[#This Row],[Construction Contingency Rate %]],0)</f>
        <v>1958890</v>
      </c>
      <c r="AA233" s="195">
        <f>ROUND(FutureTrunkParks6[[#This Row],[Direct Construction Cost]]+FutureTrunkParks6[[#This Row],[Project Owners Cost (23% Direct Construction Cost)($)]]+FutureTrunkParks6[[#This Row],[Construction Contingency Cost ($)]],0)</f>
        <v>15018154</v>
      </c>
      <c r="AB233" s="219">
        <v>2029</v>
      </c>
      <c r="AC233" s="196">
        <f t="shared" si="40"/>
        <v>2.0111853187589457E-2</v>
      </c>
      <c r="AD233" s="196">
        <f t="shared" si="41"/>
        <v>1.8204777291069174E-2</v>
      </c>
      <c r="AE233" s="274">
        <f>VLOOKUP(FutureTrunkParks6[[#This Row],[Service Catchment]],'Catchment Demand - Parks'!$C$8:$M$11,11)</f>
        <v>0.15359038713546411</v>
      </c>
      <c r="AF23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0.153263379968649</v>
      </c>
      <c r="AG233" s="274">
        <f>IF(AND(FutureTrunkParks6[[#This Row],[Spare Capacity (%)]]&gt;30%,FutureTrunkParks6[[#This Row],[Share of the total Cost with the same year of provision %]]&gt;20%),1-FutureTrunkParks6[[#This Row],[Spare Capacity (%)]],1)</f>
        <v>1</v>
      </c>
      <c r="AH233" s="274">
        <f>IF(FutureTrunkParks6[[#This Row],[Terminal Value Analysis]]&lt;0,0,FutureTrunkParks6[[#This Row],[Terminal Value Analysis]])</f>
        <v>1</v>
      </c>
      <c r="AI233" s="198">
        <f t="shared" si="42"/>
        <v>15018154</v>
      </c>
      <c r="AJ233" s="200">
        <f t="shared" si="43"/>
        <v>17349925</v>
      </c>
      <c r="AK233" s="202">
        <f t="shared" si="44"/>
        <v>10959781</v>
      </c>
      <c r="AL233" s="276">
        <f>ROUND(FutureTrunkParks6[[#This Row],[Net Present Value of Establishment Cost]]*FutureTrunkParks6[[#This Row],[Terminal Value Adjustment (%)]],0)</f>
        <v>10959781</v>
      </c>
      <c r="AM233" s="271" t="str" cm="1">
        <f t="array" ref="AM233">_xlfn.IFS(FutureTrunkParks6[[#This Row],[Hierarchy/Name]]&lt;&gt;"Local","y",AM$12=FutureTrunkParks6[[#This Row],[Service Catchment]], "y", FutureTrunkParks6[[#This Row],[Hierarchy/Name]]="Local", "")</f>
        <v>y</v>
      </c>
      <c r="AN233" s="271" t="str" cm="1">
        <f t="array" ref="AN233">_xlfn.IFS(FutureTrunkParks6[[#This Row],[Hierarchy/Name]]&lt;&gt;"Local","y",AN$12=FutureTrunkParks6[[#This Row],[Service Catchment]], "y", FutureTrunkParks6[[#This Row],[Hierarchy/Name]]="Local", "")</f>
        <v>y</v>
      </c>
      <c r="AO233" s="271" t="str" cm="1">
        <f t="array" ref="AO233">_xlfn.IFS(FutureTrunkParks6[[#This Row],[Hierarchy/Name]]&lt;&gt;"Local","y",AO$12=FutureTrunkParks6[[#This Row],[Service Catchment]], "y", FutureTrunkParks6[[#This Row],[Hierarchy/Name]]="Local", "")</f>
        <v>y</v>
      </c>
      <c r="AP233" s="271" t="str" cm="1">
        <f t="array" ref="AP233">_xlfn.IFS(FutureTrunkParks6[[#This Row],[Hierarchy/Name]]&lt;&gt;"Local","y",AP$12=FutureTrunkParks6[[#This Row],[Service Catchment]], "y", FutureTrunkParks6[[#This Row],[Hierarchy/Name]]="Local", "")</f>
        <v>y</v>
      </c>
      <c r="AQ233" s="64"/>
      <c r="AR233" s="93">
        <f>IF(FutureTrunkParks6[[#This Row],[Hierarchy/Name]]&lt;&gt;"Local",0.25,IF(AM233="y",1,""))</f>
        <v>0.25</v>
      </c>
      <c r="AS233" s="93">
        <f>IF(FutureTrunkParks6[[#This Row],[Hierarchy/Name]]&lt;&gt;"Local",0.25,IF(AN233="y",1,""))</f>
        <v>0.25</v>
      </c>
      <c r="AT233" s="93">
        <f>IF(FutureTrunkParks6[[#This Row],[Hierarchy/Name]]&lt;&gt;"Local",0.25,IF(AO233="y",1,""))</f>
        <v>0.25</v>
      </c>
      <c r="AU233" s="93">
        <f>IF(FutureTrunkParks6[[#This Row],[Hierarchy/Name]]&lt;&gt;"Local",0.25,IF(AP233="y",1,""))</f>
        <v>0.25</v>
      </c>
      <c r="AV233" s="95">
        <f t="shared" si="45"/>
        <v>1</v>
      </c>
      <c r="AW233" s="64"/>
      <c r="AX233" s="268">
        <f t="shared" si="46"/>
        <v>2739945.25</v>
      </c>
      <c r="AY233" s="264">
        <f t="shared" si="47"/>
        <v>2739945.25</v>
      </c>
      <c r="AZ233" s="264">
        <f t="shared" si="48"/>
        <v>2739945.25</v>
      </c>
      <c r="BA233" s="269">
        <f t="shared" si="49"/>
        <v>2739945.25</v>
      </c>
      <c r="BB233" s="253">
        <f t="shared" si="50"/>
        <v>10959781</v>
      </c>
    </row>
    <row r="234" spans="1:54">
      <c r="A234" s="50"/>
      <c r="B234" s="210" t="s">
        <v>4992</v>
      </c>
      <c r="C234" s="211" t="s">
        <v>5214</v>
      </c>
      <c r="D234" s="211" t="s">
        <v>106</v>
      </c>
      <c r="E234" s="211" t="s">
        <v>107</v>
      </c>
      <c r="F234" s="211" t="s">
        <v>5215</v>
      </c>
      <c r="G234" s="186" t="str" cm="1">
        <f t="array" ref="G234">_xlfn.IFS(MID(C234,5,1)="U",MID(C234,5,2),LEN(C234)&gt;10,MID(C234,5,3)&amp;"-"&amp;LEFT(D234,1),LEN(C234)&lt;=10,MID(C234,5,2)&amp;"-"&amp;LEFT(D234,1))</f>
        <v>E4-D</v>
      </c>
      <c r="H234" s="187">
        <f>IFERROR(INDEX(LGIP1b_Park_UnitRates[],MATCH(G234,LGIP1b_Park_UnitRates[LGIP Code],0),3),"")</f>
        <v>1000</v>
      </c>
      <c r="I234" s="295">
        <f>IFERROR(MIN(J234/H234,INDEX(LGIP1b_Park_UnitRates[],MATCH(FutureTrunkParks6[[#This Row],[LGIP Code (*)]], LGIP1b_Park_UnitRates[LGIP Code], 0),4)),1)</f>
        <v>2.8</v>
      </c>
      <c r="J234" s="215">
        <v>2800</v>
      </c>
      <c r="K234" s="85">
        <f t="shared" si="51"/>
        <v>0</v>
      </c>
      <c r="L234" s="216">
        <v>0</v>
      </c>
      <c r="M234" s="221" t="str">
        <f>_xlfn.XLOOKUP(FutureTrunkParks6[[#This Row],[LGIP Code (*)]],LGIP1b_Parks_UnitRates_Summary[LGIP Code],LGIP1b_Parks_UnitRates_Summary[Stages],,0)</f>
        <v>B&amp;C</v>
      </c>
      <c r="N234" s="221" t="str">
        <f>_xlfn.XLOOKUP(FutureTrunkParks6[[#This Row],[LGIP Code (*)]],LGIP1b_Parks_UnitRates_Summary[LGIP Code],LGIP1b_Parks_UnitRates_Summary[Costing Code],,0)</f>
        <v>E4-D-B&amp;C</v>
      </c>
      <c r="O234" s="221">
        <f>_xlfn.XLOOKUP(FutureTrunkParks6[[#This Row],[Costing Code]],LGIP1b_Parks_UnitRates_Summary[Costing Code],LGIP1b_Parks_UnitRates_Summary[Scaled component],,0)</f>
        <v>294525.65614929033</v>
      </c>
      <c r="P234" s="221">
        <f>FutureTrunkParks6[[#This Row],[Unit Rate (Scale)]]*FutureTrunkParks6[[#This Row],[Scaling factor (*)]]</f>
        <v>824671.83721801289</v>
      </c>
      <c r="Q234" s="221">
        <f>_xlfn.XLOOKUP(FutureTrunkParks6[[#This Row],[Costing Code]],LGIP1b_Parks_UnitRates_Summary[Costing Code],LGIP1b_Parks_UnitRates_Summary[Not scaled component],,0)</f>
        <v>1287985.5650352219</v>
      </c>
      <c r="R234" s="223">
        <f>_xlfn.XLOOKUP(FutureTrunkParks6[[#This Row],[Costing Code]],LGIP1b_Parks_UnitRates_Summary[Costing Code],LGIP1b_Parks_UnitRates_Summary[Preliminary Scale],,0)</f>
        <v>0.23125000000000001</v>
      </c>
      <c r="S234" s="221">
        <f>((FutureTrunkParks6[[#This Row],[Costs with Scaling Factor Applied]]+FutureTrunkParks6[[#This Row],[Unit Rate (No Scale)]])*FutureTrunkParks6[[#This Row],[Preliminary Scale %]])</f>
        <v>488552.02427106054</v>
      </c>
      <c r="T234" s="221">
        <f>_xlfn.XLOOKUP(FutureTrunkParks6[[#This Row],[Costing Code]],LGIP1b_Parks_UnitRates_Summary[Costing Code],LGIP1b_Parks_UnitRates_Summary[Preliminary No Scale],,0)</f>
        <v>2812.5</v>
      </c>
      <c r="U23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2604022</v>
      </c>
      <c r="V234" s="211">
        <v>2021</v>
      </c>
      <c r="W234" s="211">
        <v>1</v>
      </c>
      <c r="X234" s="221">
        <f>ROUND(FutureTrunkParks6[[#This Row],[Direct Construction Cost]]*23%,0)</f>
        <v>598925</v>
      </c>
      <c r="Y234" s="294">
        <f t="shared" si="39"/>
        <v>0.15</v>
      </c>
      <c r="Z234" s="194">
        <f>ROUND((FutureTrunkParks6[[#This Row],[Direct Construction Cost]]+FutureTrunkParks6[[#This Row],[Project Owners Cost (23% Direct Construction Cost)($)]])*FutureTrunkParks6[[#This Row],[Multiplier]]*FutureTrunkParks6[[#This Row],[Construction Contingency Rate %]],0)</f>
        <v>480442</v>
      </c>
      <c r="AA234" s="195">
        <f>ROUND(FutureTrunkParks6[[#This Row],[Direct Construction Cost]]+FutureTrunkParks6[[#This Row],[Project Owners Cost (23% Direct Construction Cost)($)]]+FutureTrunkParks6[[#This Row],[Construction Contingency Cost ($)]],0)</f>
        <v>3683389</v>
      </c>
      <c r="AB234" s="219">
        <v>2029</v>
      </c>
      <c r="AC234" s="196">
        <f t="shared" si="40"/>
        <v>2.0111853187589457E-2</v>
      </c>
      <c r="AD234" s="196">
        <f t="shared" si="41"/>
        <v>1.8204777291069174E-2</v>
      </c>
      <c r="AE234" s="274">
        <f>VLOOKUP(FutureTrunkParks6[[#This Row],[Service Catchment]],'Catchment Demand - Parks'!$C$8:$M$11,11)</f>
        <v>0.23553359173481525</v>
      </c>
      <c r="AF23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3.8109398220138667E-2</v>
      </c>
      <c r="AG234" s="274">
        <f>IF(AND(FutureTrunkParks6[[#This Row],[Spare Capacity (%)]]&gt;30%,FutureTrunkParks6[[#This Row],[Share of the total Cost with the same year of provision %]]&gt;20%),1-FutureTrunkParks6[[#This Row],[Spare Capacity (%)]],1)</f>
        <v>1</v>
      </c>
      <c r="AH234" s="274">
        <f>IF(FutureTrunkParks6[[#This Row],[Terminal Value Analysis]]&lt;0,0,FutureTrunkParks6[[#This Row],[Terminal Value Analysis]])</f>
        <v>1</v>
      </c>
      <c r="AI234" s="198">
        <f t="shared" si="42"/>
        <v>3683389</v>
      </c>
      <c r="AJ234" s="200">
        <f t="shared" si="43"/>
        <v>4255285</v>
      </c>
      <c r="AK234" s="202">
        <f t="shared" si="44"/>
        <v>2688023</v>
      </c>
      <c r="AL234" s="276">
        <f>ROUND(FutureTrunkParks6[[#This Row],[Net Present Value of Establishment Cost]]*FutureTrunkParks6[[#This Row],[Terminal Value Adjustment (%)]],0)</f>
        <v>2688023</v>
      </c>
      <c r="AM234" s="271" t="str" cm="1">
        <f t="array" ref="AM234">_xlfn.IFS(FutureTrunkParks6[[#This Row],[Hierarchy/Name]]&lt;&gt;"Local","y",AM$12=FutureTrunkParks6[[#This Row],[Service Catchment]], "y", FutureTrunkParks6[[#This Row],[Hierarchy/Name]]="Local", "")</f>
        <v>y</v>
      </c>
      <c r="AN234" s="271" t="str" cm="1">
        <f t="array" ref="AN234">_xlfn.IFS(FutureTrunkParks6[[#This Row],[Hierarchy/Name]]&lt;&gt;"Local","y",AN$12=FutureTrunkParks6[[#This Row],[Service Catchment]], "y", FutureTrunkParks6[[#This Row],[Hierarchy/Name]]="Local", "")</f>
        <v>y</v>
      </c>
      <c r="AO234" s="271" t="str" cm="1">
        <f t="array" ref="AO234">_xlfn.IFS(FutureTrunkParks6[[#This Row],[Hierarchy/Name]]&lt;&gt;"Local","y",AO$12=FutureTrunkParks6[[#This Row],[Service Catchment]], "y", FutureTrunkParks6[[#This Row],[Hierarchy/Name]]="Local", "")</f>
        <v>y</v>
      </c>
      <c r="AP234" s="271" t="str" cm="1">
        <f t="array" ref="AP234">_xlfn.IFS(FutureTrunkParks6[[#This Row],[Hierarchy/Name]]&lt;&gt;"Local","y",AP$12=FutureTrunkParks6[[#This Row],[Service Catchment]], "y", FutureTrunkParks6[[#This Row],[Hierarchy/Name]]="Local", "")</f>
        <v>y</v>
      </c>
      <c r="AQ234" s="64"/>
      <c r="AR234" s="93">
        <f>IF(FutureTrunkParks6[[#This Row],[Hierarchy/Name]]&lt;&gt;"Local",0.25,IF(AM234="y",1,""))</f>
        <v>0.25</v>
      </c>
      <c r="AS234" s="93">
        <f>IF(FutureTrunkParks6[[#This Row],[Hierarchy/Name]]&lt;&gt;"Local",0.25,IF(AN234="y",1,""))</f>
        <v>0.25</v>
      </c>
      <c r="AT234" s="93">
        <f>IF(FutureTrunkParks6[[#This Row],[Hierarchy/Name]]&lt;&gt;"Local",0.25,IF(AO234="y",1,""))</f>
        <v>0.25</v>
      </c>
      <c r="AU234" s="93">
        <f>IF(FutureTrunkParks6[[#This Row],[Hierarchy/Name]]&lt;&gt;"Local",0.25,IF(AP234="y",1,""))</f>
        <v>0.25</v>
      </c>
      <c r="AV234" s="95">
        <f t="shared" si="45"/>
        <v>1</v>
      </c>
      <c r="AW234" s="64"/>
      <c r="AX234" s="268">
        <f t="shared" si="46"/>
        <v>672005.75</v>
      </c>
      <c r="AY234" s="264">
        <f t="shared" si="47"/>
        <v>672005.75</v>
      </c>
      <c r="AZ234" s="264">
        <f t="shared" si="48"/>
        <v>672005.75</v>
      </c>
      <c r="BA234" s="269">
        <f t="shared" si="49"/>
        <v>672005.75</v>
      </c>
      <c r="BB234" s="253">
        <f t="shared" si="50"/>
        <v>2688023</v>
      </c>
    </row>
    <row r="235" spans="1:54">
      <c r="A235" s="50"/>
      <c r="B235" s="210" t="s">
        <v>5080</v>
      </c>
      <c r="C235" s="211" t="s">
        <v>5216</v>
      </c>
      <c r="D235" s="211" t="s">
        <v>106</v>
      </c>
      <c r="E235" s="211" t="s">
        <v>107</v>
      </c>
      <c r="F235" s="211" t="s">
        <v>4948</v>
      </c>
      <c r="G235" s="186" t="str" cm="1">
        <f t="array" ref="G235">_xlfn.IFS(MID(C235,5,1)="U",MID(C235,5,2),LEN(C235)&gt;10,MID(C235,5,3)&amp;"-"&amp;LEFT(D235,1),LEN(C235)&lt;=10,MID(C235,5,2)&amp;"-"&amp;LEFT(D235,1))</f>
        <v>U3</v>
      </c>
      <c r="H235" s="187">
        <f>IFERROR(INDEX(LGIP1b_Park_UnitRates[],MATCH(G235,LGIP1b_Park_UnitRates[LGIP Code],0),3),"")</f>
        <v>0</v>
      </c>
      <c r="I235" s="295">
        <f>IFERROR(MIN(J235/H235,INDEX(LGIP1b_Park_UnitRates[],MATCH(FutureTrunkParks6[[#This Row],[LGIP Code (*)]], LGIP1b_Park_UnitRates[LGIP Code], 0),4)),1)</f>
        <v>1</v>
      </c>
      <c r="J235" s="215">
        <v>17800</v>
      </c>
      <c r="K235" s="85">
        <f t="shared" si="51"/>
        <v>0</v>
      </c>
      <c r="L235" s="216">
        <v>0</v>
      </c>
      <c r="M235" s="221" t="str">
        <f>_xlfn.XLOOKUP(FutureTrunkParks6[[#This Row],[LGIP Code (*)]],LGIP1b_Parks_UnitRates_Summary[LGIP Code],LGIP1b_Parks_UnitRates_Summary[Stages],,0)</f>
        <v>U</v>
      </c>
      <c r="N235" s="221" t="str">
        <f>_xlfn.XLOOKUP(FutureTrunkParks6[[#This Row],[LGIP Code (*)]],LGIP1b_Parks_UnitRates_Summary[LGIP Code],LGIP1b_Parks_UnitRates_Summary[Costing Code],,0)</f>
        <v>U3-U</v>
      </c>
      <c r="O235" s="221">
        <f>_xlfn.XLOOKUP(FutureTrunkParks6[[#This Row],[Costing Code]],LGIP1b_Parks_UnitRates_Summary[Costing Code],LGIP1b_Parks_UnitRates_Summary[Scaled component],,0)</f>
        <v>0</v>
      </c>
      <c r="P235" s="221">
        <f>FutureTrunkParks6[[#This Row],[Unit Rate (Scale)]]*FutureTrunkParks6[[#This Row],[Scaling factor (*)]]</f>
        <v>0</v>
      </c>
      <c r="Q235" s="221">
        <f>_xlfn.XLOOKUP(FutureTrunkParks6[[#This Row],[Costing Code]],LGIP1b_Parks_UnitRates_Summary[Costing Code],LGIP1b_Parks_UnitRates_Summary[Not scaled component],,0)</f>
        <v>0</v>
      </c>
      <c r="R235" s="223">
        <f>_xlfn.XLOOKUP(FutureTrunkParks6[[#This Row],[Costing Code]],LGIP1b_Parks_UnitRates_Summary[Costing Code],LGIP1b_Parks_UnitRates_Summary[Preliminary Scale],,0)</f>
        <v>0</v>
      </c>
      <c r="S235" s="221">
        <f>((FutureTrunkParks6[[#This Row],[Costs with Scaling Factor Applied]]+FutureTrunkParks6[[#This Row],[Unit Rate (No Scale)]])*FutureTrunkParks6[[#This Row],[Preliminary Scale %]])</f>
        <v>0</v>
      </c>
      <c r="T235" s="221">
        <f>_xlfn.XLOOKUP(FutureTrunkParks6[[#This Row],[Costing Code]],LGIP1b_Parks_UnitRates_Summary[Costing Code],LGIP1b_Parks_UnitRates_Summary[Preliminary No Scale],,0)</f>
        <v>0</v>
      </c>
      <c r="U23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35" s="211">
        <v>2021</v>
      </c>
      <c r="W235" s="211">
        <v>1</v>
      </c>
      <c r="X235" s="221">
        <f>ROUND(FutureTrunkParks6[[#This Row],[Direct Construction Cost]]*23%,0)</f>
        <v>230000</v>
      </c>
      <c r="Y235" s="294">
        <f t="shared" si="39"/>
        <v>0.2</v>
      </c>
      <c r="Z235" s="194">
        <f>ROUND((FutureTrunkParks6[[#This Row],[Direct Construction Cost]]+FutureTrunkParks6[[#This Row],[Project Owners Cost (23% Direct Construction Cost)($)]])*FutureTrunkParks6[[#This Row],[Multiplier]]*FutureTrunkParks6[[#This Row],[Construction Contingency Rate %]],0)</f>
        <v>246000</v>
      </c>
      <c r="AA235" s="195">
        <f>ROUND(FutureTrunkParks6[[#This Row],[Direct Construction Cost]]+FutureTrunkParks6[[#This Row],[Project Owners Cost (23% Direct Construction Cost)($)]]+FutureTrunkParks6[[#This Row],[Construction Contingency Cost ($)]],0)</f>
        <v>1476000</v>
      </c>
      <c r="AB235" s="219">
        <v>2034</v>
      </c>
      <c r="AC235" s="196">
        <f t="shared" si="40"/>
        <v>2.0111853187589457E-2</v>
      </c>
      <c r="AD235" s="196">
        <f t="shared" si="41"/>
        <v>1.8204777291069174E-2</v>
      </c>
      <c r="AE235" s="274">
        <f>VLOOKUP(FutureTrunkParks6[[#This Row],[Service Catchment]],'Catchment Demand - Parks'!$C$8:$M$11,11)</f>
        <v>0.23553359173481525</v>
      </c>
      <c r="AF23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1.344746305774173E-2</v>
      </c>
      <c r="AG235" s="274">
        <f>IF(AND(FutureTrunkParks6[[#This Row],[Spare Capacity (%)]]&gt;30%,FutureTrunkParks6[[#This Row],[Share of the total Cost with the same year of provision %]]&gt;20%),1-FutureTrunkParks6[[#This Row],[Spare Capacity (%)]],1)</f>
        <v>1</v>
      </c>
      <c r="AH235" s="274">
        <f>IF(FutureTrunkParks6[[#This Row],[Terminal Value Analysis]]&lt;0,0,FutureTrunkParks6[[#This Row],[Terminal Value Analysis]])</f>
        <v>1</v>
      </c>
      <c r="AI235" s="198">
        <f t="shared" si="42"/>
        <v>1476000</v>
      </c>
      <c r="AJ235" s="200">
        <f t="shared" si="43"/>
        <v>1866135</v>
      </c>
      <c r="AK235" s="202">
        <f t="shared" si="44"/>
        <v>884632</v>
      </c>
      <c r="AL235" s="276">
        <f>ROUND(FutureTrunkParks6[[#This Row],[Net Present Value of Establishment Cost]]*FutureTrunkParks6[[#This Row],[Terminal Value Adjustment (%)]],0)</f>
        <v>884632</v>
      </c>
      <c r="AM235" s="271" t="str" cm="1">
        <f t="array" ref="AM235">_xlfn.IFS(FutureTrunkParks6[[#This Row],[Hierarchy/Name]]&lt;&gt;"Local","y",AM$12=FutureTrunkParks6[[#This Row],[Service Catchment]], "y", FutureTrunkParks6[[#This Row],[Hierarchy/Name]]="Local", "")</f>
        <v>y</v>
      </c>
      <c r="AN235" s="271" t="str" cm="1">
        <f t="array" ref="AN235">_xlfn.IFS(FutureTrunkParks6[[#This Row],[Hierarchy/Name]]&lt;&gt;"Local","y",AN$12=FutureTrunkParks6[[#This Row],[Service Catchment]], "y", FutureTrunkParks6[[#This Row],[Hierarchy/Name]]="Local", "")</f>
        <v>y</v>
      </c>
      <c r="AO235" s="271" t="str" cm="1">
        <f t="array" ref="AO235">_xlfn.IFS(FutureTrunkParks6[[#This Row],[Hierarchy/Name]]&lt;&gt;"Local","y",AO$12=FutureTrunkParks6[[#This Row],[Service Catchment]], "y", FutureTrunkParks6[[#This Row],[Hierarchy/Name]]="Local", "")</f>
        <v>y</v>
      </c>
      <c r="AP235" s="271" t="str" cm="1">
        <f t="array" ref="AP235">_xlfn.IFS(FutureTrunkParks6[[#This Row],[Hierarchy/Name]]&lt;&gt;"Local","y",AP$12=FutureTrunkParks6[[#This Row],[Service Catchment]], "y", FutureTrunkParks6[[#This Row],[Hierarchy/Name]]="Local", "")</f>
        <v>y</v>
      </c>
      <c r="AQ235" s="64"/>
      <c r="AR235" s="93">
        <f>IF(FutureTrunkParks6[[#This Row],[Hierarchy/Name]]&lt;&gt;"Local",0.25,IF(AM235="y",1,""))</f>
        <v>0.25</v>
      </c>
      <c r="AS235" s="93">
        <f>IF(FutureTrunkParks6[[#This Row],[Hierarchy/Name]]&lt;&gt;"Local",0.25,IF(AN235="y",1,""))</f>
        <v>0.25</v>
      </c>
      <c r="AT235" s="93">
        <f>IF(FutureTrunkParks6[[#This Row],[Hierarchy/Name]]&lt;&gt;"Local",0.25,IF(AO235="y",1,""))</f>
        <v>0.25</v>
      </c>
      <c r="AU235" s="93">
        <f>IF(FutureTrunkParks6[[#This Row],[Hierarchy/Name]]&lt;&gt;"Local",0.25,IF(AP235="y",1,""))</f>
        <v>0.25</v>
      </c>
      <c r="AV235" s="95">
        <f t="shared" si="45"/>
        <v>1</v>
      </c>
      <c r="AW235" s="64"/>
      <c r="AX235" s="268">
        <f t="shared" si="46"/>
        <v>221158</v>
      </c>
      <c r="AY235" s="264">
        <f t="shared" si="47"/>
        <v>221158</v>
      </c>
      <c r="AZ235" s="264">
        <f t="shared" si="48"/>
        <v>221158</v>
      </c>
      <c r="BA235" s="269">
        <f t="shared" si="49"/>
        <v>221158</v>
      </c>
      <c r="BB235" s="253">
        <f t="shared" si="50"/>
        <v>884632</v>
      </c>
    </row>
    <row r="236" spans="1:54">
      <c r="A236" s="50"/>
      <c r="B236" s="210" t="s">
        <v>5217</v>
      </c>
      <c r="C236" s="211" t="s">
        <v>5218</v>
      </c>
      <c r="D236" s="211" t="s">
        <v>111</v>
      </c>
      <c r="E236" s="211" t="s">
        <v>107</v>
      </c>
      <c r="F236" s="211" t="s">
        <v>5016</v>
      </c>
      <c r="G236" s="186" t="str" cm="1">
        <f t="array" ref="G236">_xlfn.IFS(MID(C236,5,1)="U",MID(C236,5,2),LEN(C236)&gt;10,MID(C236,5,3)&amp;"-"&amp;LEFT(D236,1),LEN(C236)&lt;=10,MID(C236,5,2)&amp;"-"&amp;LEFT(D236,1))</f>
        <v>A7-L</v>
      </c>
      <c r="H236" s="187">
        <f>IFERROR(INDEX(LGIP1b_Park_UnitRates[],MATCH(G236,LGIP1b_Park_UnitRates[LGIP Code],0),3),"")</f>
        <v>8000</v>
      </c>
      <c r="I236" s="295">
        <f>IFERROR(MIN(J236/H236,INDEX(LGIP1b_Park_UnitRates[],MATCH(FutureTrunkParks6[[#This Row],[LGIP Code (*)]], LGIP1b_Park_UnitRates[LGIP Code], 0),4)),1)</f>
        <v>7.4999999999999997E-2</v>
      </c>
      <c r="J236" s="215">
        <v>600</v>
      </c>
      <c r="K236" s="85">
        <f t="shared" si="51"/>
        <v>154</v>
      </c>
      <c r="L236" s="216">
        <v>92400</v>
      </c>
      <c r="M236" s="221" t="str">
        <f>_xlfn.XLOOKUP(FutureTrunkParks6[[#This Row],[LGIP Code (*)]],LGIP1b_Parks_UnitRates_Summary[LGIP Code],LGIP1b_Parks_UnitRates_Summary[Stages],,0)</f>
        <v>A</v>
      </c>
      <c r="N236" s="221" t="str">
        <f>_xlfn.XLOOKUP(FutureTrunkParks6[[#This Row],[LGIP Code (*)]],LGIP1b_Parks_UnitRates_Summary[LGIP Code],LGIP1b_Parks_UnitRates_Summary[Costing Code],,0)</f>
        <v>A7-L-A</v>
      </c>
      <c r="O236" s="221">
        <f>_xlfn.XLOOKUP(FutureTrunkParks6[[#This Row],[Costing Code]],LGIP1b_Parks_UnitRates_Summary[Costing Code],LGIP1b_Parks_UnitRates_Summary[Scaled component],,0)</f>
        <v>71293.68015</v>
      </c>
      <c r="P236" s="221">
        <f>FutureTrunkParks6[[#This Row],[Unit Rate (Scale)]]*FutureTrunkParks6[[#This Row],[Scaling factor (*)]]</f>
        <v>5347.02601125</v>
      </c>
      <c r="Q236" s="221">
        <f>_xlfn.XLOOKUP(FutureTrunkParks6[[#This Row],[Costing Code]],LGIP1b_Parks_UnitRates_Summary[Costing Code],LGIP1b_Parks_UnitRates_Summary[Not scaled component],,0)</f>
        <v>30732.865240000006</v>
      </c>
      <c r="R236" s="223">
        <f>_xlfn.XLOOKUP(FutureTrunkParks6[[#This Row],[Costing Code]],LGIP1b_Parks_UnitRates_Summary[Costing Code],LGIP1b_Parks_UnitRates_Summary[Preliminary Scale],,0)</f>
        <v>0.23125000000000001</v>
      </c>
      <c r="S236" s="221">
        <f>((FutureTrunkParks6[[#This Row],[Costs with Scaling Factor Applied]]+FutureTrunkParks6[[#This Row],[Unit Rate (No Scale)]])*FutureTrunkParks6[[#This Row],[Preliminary Scale %]])</f>
        <v>8343.4748518515644</v>
      </c>
      <c r="T236" s="221">
        <f>_xlfn.XLOOKUP(FutureTrunkParks6[[#This Row],[Costing Code]],LGIP1b_Parks_UnitRates_Summary[Costing Code],LGIP1b_Parks_UnitRates_Summary[Preliminary No Scale],,0)</f>
        <v>3750</v>
      </c>
      <c r="U23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48173</v>
      </c>
      <c r="V236" s="211">
        <v>2021</v>
      </c>
      <c r="W236" s="211">
        <v>1</v>
      </c>
      <c r="X236" s="221">
        <f>ROUND(FutureTrunkParks6[[#This Row],[Direct Construction Cost]]*23%,0)</f>
        <v>11080</v>
      </c>
      <c r="Y236" s="294">
        <f t="shared" si="39"/>
        <v>0.2</v>
      </c>
      <c r="Z236" s="194">
        <f>ROUND((FutureTrunkParks6[[#This Row],[Direct Construction Cost]]+FutureTrunkParks6[[#This Row],[Project Owners Cost (23% Direct Construction Cost)($)]])*FutureTrunkParks6[[#This Row],[Multiplier]]*FutureTrunkParks6[[#This Row],[Construction Contingency Rate %]],0)</f>
        <v>11851</v>
      </c>
      <c r="AA236" s="195">
        <f>ROUND(FutureTrunkParks6[[#This Row],[Direct Construction Cost]]+FutureTrunkParks6[[#This Row],[Project Owners Cost (23% Direct Construction Cost)($)]]+FutureTrunkParks6[[#This Row],[Construction Contingency Cost ($)]],0)</f>
        <v>71104</v>
      </c>
      <c r="AB236" s="219">
        <v>2034</v>
      </c>
      <c r="AC236" s="196">
        <f t="shared" si="40"/>
        <v>2.0111853187589457E-2</v>
      </c>
      <c r="AD236" s="196">
        <f t="shared" si="41"/>
        <v>1.8204777291069174E-2</v>
      </c>
      <c r="AE236" s="274">
        <f>VLOOKUP(FutureTrunkParks6[[#This Row],[Service Catchment]],'Catchment Demand - Parks'!$C$8:$M$11,11)</f>
        <v>0.23553359173481525</v>
      </c>
      <c r="AF23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6.4781057808785088E-4</v>
      </c>
      <c r="AG236" s="274">
        <f>IF(AND(FutureTrunkParks6[[#This Row],[Spare Capacity (%)]]&gt;30%,FutureTrunkParks6[[#This Row],[Share of the total Cost with the same year of provision %]]&gt;20%),1-FutureTrunkParks6[[#This Row],[Spare Capacity (%)]],1)</f>
        <v>1</v>
      </c>
      <c r="AH236" s="274">
        <f>IF(FutureTrunkParks6[[#This Row],[Terminal Value Analysis]]&lt;0,0,FutureTrunkParks6[[#This Row],[Terminal Value Analysis]])</f>
        <v>1</v>
      </c>
      <c r="AI236" s="198">
        <f t="shared" si="42"/>
        <v>163504</v>
      </c>
      <c r="AJ236" s="200">
        <f t="shared" si="43"/>
        <v>209598</v>
      </c>
      <c r="AK236" s="202">
        <f t="shared" si="44"/>
        <v>99359</v>
      </c>
      <c r="AL236" s="276">
        <f>ROUND(FutureTrunkParks6[[#This Row],[Net Present Value of Establishment Cost]]*FutureTrunkParks6[[#This Row],[Terminal Value Adjustment (%)]],0)</f>
        <v>99359</v>
      </c>
      <c r="AM236" s="271" t="str" cm="1">
        <f t="array" ref="AM236">_xlfn.IFS(FutureTrunkParks6[[#This Row],[Hierarchy/Name]]&lt;&gt;"Local","y",AM$12=FutureTrunkParks6[[#This Row],[Service Catchment]], "y", FutureTrunkParks6[[#This Row],[Hierarchy/Name]]="Local", "")</f>
        <v>y</v>
      </c>
      <c r="AN236" s="271" t="str" cm="1">
        <f t="array" ref="AN236">_xlfn.IFS(FutureTrunkParks6[[#This Row],[Hierarchy/Name]]&lt;&gt;"Local","y",AN$12=FutureTrunkParks6[[#This Row],[Service Catchment]], "y", FutureTrunkParks6[[#This Row],[Hierarchy/Name]]="Local", "")</f>
        <v/>
      </c>
      <c r="AO236" s="271" t="str" cm="1">
        <f t="array" ref="AO236">_xlfn.IFS(FutureTrunkParks6[[#This Row],[Hierarchy/Name]]&lt;&gt;"Local","y",AO$12=FutureTrunkParks6[[#This Row],[Service Catchment]], "y", FutureTrunkParks6[[#This Row],[Hierarchy/Name]]="Local", "")</f>
        <v/>
      </c>
      <c r="AP236" s="271" t="str" cm="1">
        <f t="array" ref="AP236">_xlfn.IFS(FutureTrunkParks6[[#This Row],[Hierarchy/Name]]&lt;&gt;"Local","y",AP$12=FutureTrunkParks6[[#This Row],[Service Catchment]], "y", FutureTrunkParks6[[#This Row],[Hierarchy/Name]]="Local", "")</f>
        <v/>
      </c>
      <c r="AQ236" s="64"/>
      <c r="AR236" s="93">
        <f>IF(FutureTrunkParks6[[#This Row],[Hierarchy/Name]]&lt;&gt;"Local",0.25,IF(AM236="y",1,""))</f>
        <v>1</v>
      </c>
      <c r="AS236" s="93" t="str">
        <f>IF(FutureTrunkParks6[[#This Row],[Hierarchy/Name]]&lt;&gt;"Local",0.25,IF(AN236="y",1,""))</f>
        <v/>
      </c>
      <c r="AT236" s="93" t="str">
        <f>IF(FutureTrunkParks6[[#This Row],[Hierarchy/Name]]&lt;&gt;"Local",0.25,IF(AO236="y",1,""))</f>
        <v/>
      </c>
      <c r="AU236" s="93" t="str">
        <f>IF(FutureTrunkParks6[[#This Row],[Hierarchy/Name]]&lt;&gt;"Local",0.25,IF(AP236="y",1,""))</f>
        <v/>
      </c>
      <c r="AV236" s="95">
        <f t="shared" si="45"/>
        <v>1</v>
      </c>
      <c r="AW236" s="64"/>
      <c r="AX236" s="268">
        <f t="shared" si="46"/>
        <v>99359</v>
      </c>
      <c r="AY236" s="264" t="str">
        <f t="shared" si="47"/>
        <v/>
      </c>
      <c r="AZ236" s="264" t="str">
        <f t="shared" si="48"/>
        <v/>
      </c>
      <c r="BA236" s="269" t="str">
        <f t="shared" si="49"/>
        <v/>
      </c>
      <c r="BB236" s="253">
        <f t="shared" si="50"/>
        <v>99359</v>
      </c>
    </row>
    <row r="237" spans="1:54">
      <c r="A237" s="50"/>
      <c r="B237" s="210" t="s">
        <v>5219</v>
      </c>
      <c r="C237" s="211" t="s">
        <v>5220</v>
      </c>
      <c r="D237" s="211" t="s">
        <v>106</v>
      </c>
      <c r="E237" s="211" t="s">
        <v>107</v>
      </c>
      <c r="F237" s="211" t="s">
        <v>4948</v>
      </c>
      <c r="G237" s="186" t="str" cm="1">
        <f t="array" ref="G237">_xlfn.IFS(MID(C237,5,1)="U",MID(C237,5,2),LEN(C237)&gt;10,MID(C237,5,3)&amp;"-"&amp;LEFT(D237,1),LEN(C237)&lt;=10,MID(C237,5,2)&amp;"-"&amp;LEFT(D237,1))</f>
        <v>U3</v>
      </c>
      <c r="H237" s="187">
        <f>IFERROR(INDEX(LGIP1b_Park_UnitRates[],MATCH(G237,LGIP1b_Park_UnitRates[LGIP Code],0),3),"")</f>
        <v>0</v>
      </c>
      <c r="I237" s="295">
        <f>IFERROR(MIN(J237/H237,INDEX(LGIP1b_Park_UnitRates[],MATCH(FutureTrunkParks6[[#This Row],[LGIP Code (*)]], LGIP1b_Park_UnitRates[LGIP Code], 0),4)),1)</f>
        <v>1</v>
      </c>
      <c r="J237" s="215">
        <v>46100</v>
      </c>
      <c r="K237" s="85">
        <f t="shared" si="51"/>
        <v>0</v>
      </c>
      <c r="L237" s="216">
        <v>0</v>
      </c>
      <c r="M237" s="221" t="str">
        <f>_xlfn.XLOOKUP(FutureTrunkParks6[[#This Row],[LGIP Code (*)]],LGIP1b_Parks_UnitRates_Summary[LGIP Code],LGIP1b_Parks_UnitRates_Summary[Stages],,0)</f>
        <v>U</v>
      </c>
      <c r="N237" s="221" t="str">
        <f>_xlfn.XLOOKUP(FutureTrunkParks6[[#This Row],[LGIP Code (*)]],LGIP1b_Parks_UnitRates_Summary[LGIP Code],LGIP1b_Parks_UnitRates_Summary[Costing Code],,0)</f>
        <v>U3-U</v>
      </c>
      <c r="O237" s="221">
        <f>_xlfn.XLOOKUP(FutureTrunkParks6[[#This Row],[Costing Code]],LGIP1b_Parks_UnitRates_Summary[Costing Code],LGIP1b_Parks_UnitRates_Summary[Scaled component],,0)</f>
        <v>0</v>
      </c>
      <c r="P237" s="221">
        <f>FutureTrunkParks6[[#This Row],[Unit Rate (Scale)]]*FutureTrunkParks6[[#This Row],[Scaling factor (*)]]</f>
        <v>0</v>
      </c>
      <c r="Q237" s="221">
        <f>_xlfn.XLOOKUP(FutureTrunkParks6[[#This Row],[Costing Code]],LGIP1b_Parks_UnitRates_Summary[Costing Code],LGIP1b_Parks_UnitRates_Summary[Not scaled component],,0)</f>
        <v>0</v>
      </c>
      <c r="R237" s="223">
        <f>_xlfn.XLOOKUP(FutureTrunkParks6[[#This Row],[Costing Code]],LGIP1b_Parks_UnitRates_Summary[Costing Code],LGIP1b_Parks_UnitRates_Summary[Preliminary Scale],,0)</f>
        <v>0</v>
      </c>
      <c r="S237" s="221">
        <f>((FutureTrunkParks6[[#This Row],[Costs with Scaling Factor Applied]]+FutureTrunkParks6[[#This Row],[Unit Rate (No Scale)]])*FutureTrunkParks6[[#This Row],[Preliminary Scale %]])</f>
        <v>0</v>
      </c>
      <c r="T237" s="221">
        <f>_xlfn.XLOOKUP(FutureTrunkParks6[[#This Row],[Costing Code]],LGIP1b_Parks_UnitRates_Summary[Costing Code],LGIP1b_Parks_UnitRates_Summary[Preliminary No Scale],,0)</f>
        <v>0</v>
      </c>
      <c r="U23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37" s="211">
        <v>2021</v>
      </c>
      <c r="W237" s="211">
        <v>1</v>
      </c>
      <c r="X237" s="221">
        <f>ROUND(FutureTrunkParks6[[#This Row],[Direct Construction Cost]]*23%,0)</f>
        <v>230000</v>
      </c>
      <c r="Y237" s="294">
        <f t="shared" si="39"/>
        <v>0.2</v>
      </c>
      <c r="Z237" s="194">
        <f>ROUND((FutureTrunkParks6[[#This Row],[Direct Construction Cost]]+FutureTrunkParks6[[#This Row],[Project Owners Cost (23% Direct Construction Cost)($)]])*FutureTrunkParks6[[#This Row],[Multiplier]]*FutureTrunkParks6[[#This Row],[Construction Contingency Rate %]],0)</f>
        <v>246000</v>
      </c>
      <c r="AA237" s="195">
        <f>ROUND(FutureTrunkParks6[[#This Row],[Direct Construction Cost]]+FutureTrunkParks6[[#This Row],[Project Owners Cost (23% Direct Construction Cost)($)]]+FutureTrunkParks6[[#This Row],[Construction Contingency Cost ($)]],0)</f>
        <v>1476000</v>
      </c>
      <c r="AB237" s="219">
        <v>2034</v>
      </c>
      <c r="AC237" s="196">
        <f t="shared" si="40"/>
        <v>2.0111853187589457E-2</v>
      </c>
      <c r="AD237" s="196">
        <f t="shared" si="41"/>
        <v>1.8204777291069174E-2</v>
      </c>
      <c r="AE237" s="274">
        <f>VLOOKUP(FutureTrunkParks6[[#This Row],[Service Catchment]],'Catchment Demand - Parks'!$C$8:$M$11,11)</f>
        <v>0.23553359173481525</v>
      </c>
      <c r="AF23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1.344746305774173E-2</v>
      </c>
      <c r="AG237" s="274">
        <f>IF(AND(FutureTrunkParks6[[#This Row],[Spare Capacity (%)]]&gt;30%,FutureTrunkParks6[[#This Row],[Share of the total Cost with the same year of provision %]]&gt;20%),1-FutureTrunkParks6[[#This Row],[Spare Capacity (%)]],1)</f>
        <v>1</v>
      </c>
      <c r="AH237" s="274">
        <f>IF(FutureTrunkParks6[[#This Row],[Terminal Value Analysis]]&lt;0,0,FutureTrunkParks6[[#This Row],[Terminal Value Analysis]])</f>
        <v>1</v>
      </c>
      <c r="AI237" s="198">
        <f t="shared" si="42"/>
        <v>1476000</v>
      </c>
      <c r="AJ237" s="200">
        <f t="shared" si="43"/>
        <v>1866135</v>
      </c>
      <c r="AK237" s="202">
        <f t="shared" si="44"/>
        <v>884632</v>
      </c>
      <c r="AL237" s="276">
        <f>ROUND(FutureTrunkParks6[[#This Row],[Net Present Value of Establishment Cost]]*FutureTrunkParks6[[#This Row],[Terminal Value Adjustment (%)]],0)</f>
        <v>884632</v>
      </c>
      <c r="AM237" s="271" t="str" cm="1">
        <f t="array" ref="AM237">_xlfn.IFS(FutureTrunkParks6[[#This Row],[Hierarchy/Name]]&lt;&gt;"Local","y",AM$12=FutureTrunkParks6[[#This Row],[Service Catchment]], "y", FutureTrunkParks6[[#This Row],[Hierarchy/Name]]="Local", "")</f>
        <v>y</v>
      </c>
      <c r="AN237" s="271" t="str" cm="1">
        <f t="array" ref="AN237">_xlfn.IFS(FutureTrunkParks6[[#This Row],[Hierarchy/Name]]&lt;&gt;"Local","y",AN$12=FutureTrunkParks6[[#This Row],[Service Catchment]], "y", FutureTrunkParks6[[#This Row],[Hierarchy/Name]]="Local", "")</f>
        <v>y</v>
      </c>
      <c r="AO237" s="271" t="str" cm="1">
        <f t="array" ref="AO237">_xlfn.IFS(FutureTrunkParks6[[#This Row],[Hierarchy/Name]]&lt;&gt;"Local","y",AO$12=FutureTrunkParks6[[#This Row],[Service Catchment]], "y", FutureTrunkParks6[[#This Row],[Hierarchy/Name]]="Local", "")</f>
        <v>y</v>
      </c>
      <c r="AP237" s="271" t="str" cm="1">
        <f t="array" ref="AP237">_xlfn.IFS(FutureTrunkParks6[[#This Row],[Hierarchy/Name]]&lt;&gt;"Local","y",AP$12=FutureTrunkParks6[[#This Row],[Service Catchment]], "y", FutureTrunkParks6[[#This Row],[Hierarchy/Name]]="Local", "")</f>
        <v>y</v>
      </c>
      <c r="AQ237" s="64"/>
      <c r="AR237" s="93">
        <f>IF(FutureTrunkParks6[[#This Row],[Hierarchy/Name]]&lt;&gt;"Local",0.25,IF(AM237="y",1,""))</f>
        <v>0.25</v>
      </c>
      <c r="AS237" s="93">
        <f>IF(FutureTrunkParks6[[#This Row],[Hierarchy/Name]]&lt;&gt;"Local",0.25,IF(AN237="y",1,""))</f>
        <v>0.25</v>
      </c>
      <c r="AT237" s="93">
        <f>IF(FutureTrunkParks6[[#This Row],[Hierarchy/Name]]&lt;&gt;"Local",0.25,IF(AO237="y",1,""))</f>
        <v>0.25</v>
      </c>
      <c r="AU237" s="93">
        <f>IF(FutureTrunkParks6[[#This Row],[Hierarchy/Name]]&lt;&gt;"Local",0.25,IF(AP237="y",1,""))</f>
        <v>0.25</v>
      </c>
      <c r="AV237" s="95">
        <f t="shared" si="45"/>
        <v>1</v>
      </c>
      <c r="AW237" s="64"/>
      <c r="AX237" s="268">
        <f t="shared" si="46"/>
        <v>221158</v>
      </c>
      <c r="AY237" s="264">
        <f t="shared" si="47"/>
        <v>221158</v>
      </c>
      <c r="AZ237" s="264">
        <f t="shared" si="48"/>
        <v>221158</v>
      </c>
      <c r="BA237" s="269">
        <f t="shared" si="49"/>
        <v>221158</v>
      </c>
      <c r="BB237" s="253">
        <f t="shared" si="50"/>
        <v>884632</v>
      </c>
    </row>
    <row r="238" spans="1:54" s="163" customFormat="1">
      <c r="A238" s="156"/>
      <c r="B238" s="386" t="s">
        <v>5084</v>
      </c>
      <c r="C238" s="387" t="s">
        <v>5221</v>
      </c>
      <c r="D238" s="387" t="s">
        <v>111</v>
      </c>
      <c r="E238" s="387" t="s">
        <v>102</v>
      </c>
      <c r="F238" s="387" t="s">
        <v>4853</v>
      </c>
      <c r="G238" s="388" t="str" cm="1">
        <f t="array" ref="G238">_xlfn.IFS(MID(C238,5,1)="U",MID(C238,5,2),LEN(C238)&gt;10,MID(C238,5,3)&amp;"-"&amp;LEFT(D238,1),LEN(C238)&lt;=10,MID(C238,5,2)&amp;"-"&amp;LEFT(D238,1))</f>
        <v>A1-L</v>
      </c>
      <c r="H238" s="389">
        <f>IFERROR(INDEX(LGIP1b_Park_UnitRates[],MATCH(G238,LGIP1b_Park_UnitRates[LGIP Code],0),3),"")</f>
        <v>8000</v>
      </c>
      <c r="I238" s="416">
        <f>IFERROR(MIN(J238/H238,INDEX(LGIP1b_Park_UnitRates[],MATCH(FutureTrunkParks6[[#This Row],[LGIP Code (*)]], LGIP1b_Park_UnitRates[LGIP Code], 0),4)),1)</f>
        <v>0.57499999999999996</v>
      </c>
      <c r="J238" s="390">
        <v>4600</v>
      </c>
      <c r="K238" s="391">
        <f t="shared" si="51"/>
        <v>3260.8695652173915</v>
      </c>
      <c r="L238" s="392">
        <v>15000000</v>
      </c>
      <c r="M238" s="393" t="str">
        <f>_xlfn.XLOOKUP(FutureTrunkParks6[[#This Row],[LGIP Code (*)]],LGIP1b_Parks_UnitRates_Summary[LGIP Code],LGIP1b_Parks_UnitRates_Summary[Stages],,0)</f>
        <v>A&amp;B</v>
      </c>
      <c r="N238" s="393" t="str">
        <f>_xlfn.XLOOKUP(FutureTrunkParks6[[#This Row],[LGIP Code (*)]],LGIP1b_Parks_UnitRates_Summary[LGIP Code],LGIP1b_Parks_UnitRates_Summary[Costing Code],,0)</f>
        <v>A1-L-A&amp;B</v>
      </c>
      <c r="O238" s="393">
        <f>_xlfn.XLOOKUP(FutureTrunkParks6[[#This Row],[Costing Code]],LGIP1b_Parks_UnitRates_Summary[Costing Code],LGIP1b_Parks_UnitRates_Summary[Scaled component],,0)</f>
        <v>295709.98100599996</v>
      </c>
      <c r="P238" s="393">
        <f>FutureTrunkParks6[[#This Row],[Unit Rate (Scale)]]*FutureTrunkParks6[[#This Row],[Scaling factor (*)]]</f>
        <v>170033.23907844996</v>
      </c>
      <c r="Q238" s="393">
        <f>_xlfn.XLOOKUP(FutureTrunkParks6[[#This Row],[Costing Code]],LGIP1b_Parks_UnitRates_Summary[Costing Code],LGIP1b_Parks_UnitRates_Summary[Not scaled component],,0)</f>
        <v>417974.52457963559</v>
      </c>
      <c r="R238" s="394">
        <f>_xlfn.XLOOKUP(FutureTrunkParks6[[#This Row],[Costing Code]],LGIP1b_Parks_UnitRates_Summary[Costing Code],LGIP1b_Parks_UnitRates_Summary[Preliminary Scale],,0)</f>
        <v>0.23125000000000001</v>
      </c>
      <c r="S238" s="393">
        <f>((FutureTrunkParks6[[#This Row],[Costs with Scaling Factor Applied]]+FutureTrunkParks6[[#This Row],[Unit Rate (No Scale)]])*FutureTrunkParks6[[#This Row],[Preliminary Scale %]])</f>
        <v>135976.7953459323</v>
      </c>
      <c r="T238" s="393">
        <f>_xlfn.XLOOKUP(FutureTrunkParks6[[#This Row],[Costing Code]],LGIP1b_Parks_UnitRates_Summary[Costing Code],LGIP1b_Parks_UnitRates_Summary[Preliminary No Scale],,0)</f>
        <v>3750</v>
      </c>
      <c r="U238" s="395">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727735</v>
      </c>
      <c r="V238" s="387">
        <v>2021</v>
      </c>
      <c r="W238" s="387">
        <v>1</v>
      </c>
      <c r="X238" s="393">
        <f>ROUND(FutureTrunkParks6[[#This Row],[Direct Construction Cost]]*23%,0)</f>
        <v>167379</v>
      </c>
      <c r="Y238" s="396">
        <f t="shared" si="39"/>
        <v>7.4999999999999997E-2</v>
      </c>
      <c r="Z238" s="397">
        <f>ROUND((FutureTrunkParks6[[#This Row],[Direct Construction Cost]]+FutureTrunkParks6[[#This Row],[Project Owners Cost (23% Direct Construction Cost)($)]])*FutureTrunkParks6[[#This Row],[Multiplier]]*FutureTrunkParks6[[#This Row],[Construction Contingency Rate %]],0)</f>
        <v>67134</v>
      </c>
      <c r="AA238" s="398">
        <f>ROUND(FutureTrunkParks6[[#This Row],[Direct Construction Cost]]+FutureTrunkParks6[[#This Row],[Project Owners Cost (23% Direct Construction Cost)($)]]+FutureTrunkParks6[[#This Row],[Construction Contingency Cost ($)]],0)</f>
        <v>962248</v>
      </c>
      <c r="AB238" s="399">
        <v>2024</v>
      </c>
      <c r="AC238" s="400">
        <f t="shared" si="40"/>
        <v>2.0111853187589457E-2</v>
      </c>
      <c r="AD238" s="400">
        <f t="shared" si="41"/>
        <v>1.8204777291069174E-2</v>
      </c>
      <c r="AE238" s="401">
        <f>VLOOKUP(FutureTrunkParks6[[#This Row],[Service Catchment]],'Catchment Demand - Parks'!$C$8:$M$11,11)</f>
        <v>0.20307557840172039</v>
      </c>
      <c r="AF238" s="401">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38" s="401">
        <f>IF(AND(FutureTrunkParks6[[#This Row],[Spare Capacity (%)]]&gt;30%,FutureTrunkParks6[[#This Row],[Share of the total Cost with the same year of provision %]]&gt;20%),1-FutureTrunkParks6[[#This Row],[Spare Capacity (%)]],1)</f>
        <v>1</v>
      </c>
      <c r="AH238" s="401">
        <f>IF(FutureTrunkParks6[[#This Row],[Terminal Value Analysis]]&lt;0,0,FutureTrunkParks6[[#This Row],[Terminal Value Analysis]])</f>
        <v>1</v>
      </c>
      <c r="AI238" s="402">
        <f t="shared" si="42"/>
        <v>15962248</v>
      </c>
      <c r="AJ238" s="403">
        <f t="shared" si="43"/>
        <v>16939120</v>
      </c>
      <c r="AK238" s="404">
        <f t="shared" si="44"/>
        <v>14258700</v>
      </c>
      <c r="AL238" s="405">
        <f>ROUND(FutureTrunkParks6[[#This Row],[Net Present Value of Establishment Cost]]*FutureTrunkParks6[[#This Row],[Terminal Value Adjustment (%)]],0)</f>
        <v>14258700</v>
      </c>
      <c r="AM238" s="417" t="str" cm="1">
        <f t="array" ref="AM238">_xlfn.IFS(FutureTrunkParks6[[#This Row],[Hierarchy/Name]]&lt;&gt;"Local","y",AM$12=FutureTrunkParks6[[#This Row],[Service Catchment]], "y", FutureTrunkParks6[[#This Row],[Hierarchy/Name]]="Local", "")</f>
        <v/>
      </c>
      <c r="AN238" s="417" t="str" cm="1">
        <f t="array" ref="AN238">_xlfn.IFS(FutureTrunkParks6[[#This Row],[Hierarchy/Name]]&lt;&gt;"Local","y",AN$12=FutureTrunkParks6[[#This Row],[Service Catchment]], "y", FutureTrunkParks6[[#This Row],[Hierarchy/Name]]="Local", "")</f>
        <v/>
      </c>
      <c r="AO238" s="417" t="str" cm="1">
        <f t="array" ref="AO238">_xlfn.IFS(FutureTrunkParks6[[#This Row],[Hierarchy/Name]]&lt;&gt;"Local","y",AO$12=FutureTrunkParks6[[#This Row],[Service Catchment]], "y", FutureTrunkParks6[[#This Row],[Hierarchy/Name]]="Local", "")</f>
        <v>y</v>
      </c>
      <c r="AP238" s="417" t="str" cm="1">
        <f t="array" ref="AP238">_xlfn.IFS(FutureTrunkParks6[[#This Row],[Hierarchy/Name]]&lt;&gt;"Local","y",AP$12=FutureTrunkParks6[[#This Row],[Service Catchment]], "y", FutureTrunkParks6[[#This Row],[Hierarchy/Name]]="Local", "")</f>
        <v/>
      </c>
      <c r="AQ238" s="406"/>
      <c r="AR238" s="418" t="str">
        <f>IF(FutureTrunkParks6[[#This Row],[Hierarchy/Name]]&lt;&gt;"Local",0.25,IF(AM238="y",1,""))</f>
        <v/>
      </c>
      <c r="AS238" s="418" t="str">
        <f>IF(FutureTrunkParks6[[#This Row],[Hierarchy/Name]]&lt;&gt;"Local",0.25,IF(AN238="y",1,""))</f>
        <v/>
      </c>
      <c r="AT238" s="418">
        <f>IF(FutureTrunkParks6[[#This Row],[Hierarchy/Name]]&lt;&gt;"Local",0.25,IF(AO238="y",1,""))</f>
        <v>1</v>
      </c>
      <c r="AU238" s="418" t="str">
        <f>IF(FutureTrunkParks6[[#This Row],[Hierarchy/Name]]&lt;&gt;"Local",0.25,IF(AP238="y",1,""))</f>
        <v/>
      </c>
      <c r="AV238" s="407">
        <f t="shared" si="45"/>
        <v>1</v>
      </c>
      <c r="AW238" s="406"/>
      <c r="AX238" s="408" t="str">
        <f t="shared" si="46"/>
        <v/>
      </c>
      <c r="AY238" s="409" t="str">
        <f t="shared" si="47"/>
        <v/>
      </c>
      <c r="AZ238" s="409">
        <f t="shared" si="48"/>
        <v>14258700</v>
      </c>
      <c r="BA238" s="410" t="str">
        <f t="shared" si="49"/>
        <v/>
      </c>
      <c r="BB238" s="411">
        <f t="shared" si="50"/>
        <v>14258700</v>
      </c>
    </row>
    <row r="239" spans="1:54">
      <c r="A239" s="50"/>
      <c r="B239" s="210" t="s">
        <v>5084</v>
      </c>
      <c r="C239" s="211" t="s">
        <v>5222</v>
      </c>
      <c r="D239" s="211" t="s">
        <v>111</v>
      </c>
      <c r="E239" s="211" t="s">
        <v>102</v>
      </c>
      <c r="F239" s="211" t="s">
        <v>5016</v>
      </c>
      <c r="G239" s="186" t="str" cm="1">
        <f t="array" ref="G239">_xlfn.IFS(MID(C239,5,1)="U",MID(C239,5,2),LEN(C239)&gt;10,MID(C239,5,3)&amp;"-"&amp;LEFT(D239,1),LEN(C239)&lt;=10,MID(C239,5,2)&amp;"-"&amp;LEFT(D239,1))</f>
        <v>A7-L</v>
      </c>
      <c r="H239" s="187">
        <f>IFERROR(INDEX(LGIP1b_Park_UnitRates[],MATCH(G239,LGIP1b_Park_UnitRates[LGIP Code],0),3),"")</f>
        <v>8000</v>
      </c>
      <c r="I239" s="295">
        <f>IFERROR(MIN(J239/H239,INDEX(LGIP1b_Park_UnitRates[],MATCH(FutureTrunkParks6[[#This Row],[LGIP Code (*)]], LGIP1b_Park_UnitRates[LGIP Code], 0),4)),1)</f>
        <v>6.25E-2</v>
      </c>
      <c r="J239" s="215">
        <v>500</v>
      </c>
      <c r="K239" s="85">
        <f t="shared" si="51"/>
        <v>2200</v>
      </c>
      <c r="L239" s="216">
        <v>1100000</v>
      </c>
      <c r="M239" s="221" t="str">
        <f>_xlfn.XLOOKUP(FutureTrunkParks6[[#This Row],[LGIP Code (*)]],LGIP1b_Parks_UnitRates_Summary[LGIP Code],LGIP1b_Parks_UnitRates_Summary[Stages],,0)</f>
        <v>A</v>
      </c>
      <c r="N239" s="221" t="str">
        <f>_xlfn.XLOOKUP(FutureTrunkParks6[[#This Row],[LGIP Code (*)]],LGIP1b_Parks_UnitRates_Summary[LGIP Code],LGIP1b_Parks_UnitRates_Summary[Costing Code],,0)</f>
        <v>A7-L-A</v>
      </c>
      <c r="O239" s="221">
        <f>_xlfn.XLOOKUP(FutureTrunkParks6[[#This Row],[Costing Code]],LGIP1b_Parks_UnitRates_Summary[Costing Code],LGIP1b_Parks_UnitRates_Summary[Scaled component],,0)</f>
        <v>71293.68015</v>
      </c>
      <c r="P239" s="221">
        <f>FutureTrunkParks6[[#This Row],[Unit Rate (Scale)]]*FutureTrunkParks6[[#This Row],[Scaling factor (*)]]</f>
        <v>4455.855009375</v>
      </c>
      <c r="Q239" s="221">
        <f>_xlfn.XLOOKUP(FutureTrunkParks6[[#This Row],[Costing Code]],LGIP1b_Parks_UnitRates_Summary[Costing Code],LGIP1b_Parks_UnitRates_Summary[Not scaled component],,0)</f>
        <v>30732.865240000006</v>
      </c>
      <c r="R239" s="223">
        <f>_xlfn.XLOOKUP(FutureTrunkParks6[[#This Row],[Costing Code]],LGIP1b_Parks_UnitRates_Summary[Costing Code],LGIP1b_Parks_UnitRates_Summary[Preliminary Scale],,0)</f>
        <v>0.23125000000000001</v>
      </c>
      <c r="S239" s="221">
        <f>((FutureTrunkParks6[[#This Row],[Costs with Scaling Factor Applied]]+FutureTrunkParks6[[#This Row],[Unit Rate (No Scale)]])*FutureTrunkParks6[[#This Row],[Preliminary Scale %]])</f>
        <v>8137.391557667971</v>
      </c>
      <c r="T239" s="221">
        <f>_xlfn.XLOOKUP(FutureTrunkParks6[[#This Row],[Costing Code]],LGIP1b_Parks_UnitRates_Summary[Costing Code],LGIP1b_Parks_UnitRates_Summary[Preliminary No Scale],,0)</f>
        <v>3750</v>
      </c>
      <c r="U23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47076</v>
      </c>
      <c r="V239" s="211">
        <v>2021</v>
      </c>
      <c r="W239" s="211">
        <v>1</v>
      </c>
      <c r="X239" s="221">
        <f>ROUND(FutureTrunkParks6[[#This Row],[Direct Construction Cost]]*23%,0)</f>
        <v>10827</v>
      </c>
      <c r="Y239" s="294">
        <f t="shared" si="39"/>
        <v>7.4999999999999997E-2</v>
      </c>
      <c r="Z239" s="194">
        <f>ROUND((FutureTrunkParks6[[#This Row],[Direct Construction Cost]]+FutureTrunkParks6[[#This Row],[Project Owners Cost (23% Direct Construction Cost)($)]])*FutureTrunkParks6[[#This Row],[Multiplier]]*FutureTrunkParks6[[#This Row],[Construction Contingency Rate %]],0)</f>
        <v>4343</v>
      </c>
      <c r="AA239" s="195">
        <f>ROUND(FutureTrunkParks6[[#This Row],[Direct Construction Cost]]+FutureTrunkParks6[[#This Row],[Project Owners Cost (23% Direct Construction Cost)($)]]+FutureTrunkParks6[[#This Row],[Construction Contingency Cost ($)]],0)</f>
        <v>62246</v>
      </c>
      <c r="AB239" s="219">
        <v>2024</v>
      </c>
      <c r="AC239" s="196">
        <f t="shared" si="40"/>
        <v>2.0111853187589457E-2</v>
      </c>
      <c r="AD239" s="196">
        <f t="shared" si="41"/>
        <v>1.8204777291069174E-2</v>
      </c>
      <c r="AE239" s="274">
        <f>VLOOKUP(FutureTrunkParks6[[#This Row],[Service Catchment]],'Catchment Demand - Parks'!$C$8:$M$11,11)</f>
        <v>0.20307557840172039</v>
      </c>
      <c r="AF23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39" s="274">
        <f>IF(AND(FutureTrunkParks6[[#This Row],[Spare Capacity (%)]]&gt;30%,FutureTrunkParks6[[#This Row],[Share of the total Cost with the same year of provision %]]&gt;20%),1-FutureTrunkParks6[[#This Row],[Spare Capacity (%)]],1)</f>
        <v>1</v>
      </c>
      <c r="AH239" s="274">
        <f>IF(FutureTrunkParks6[[#This Row],[Terminal Value Analysis]]&lt;0,0,FutureTrunkParks6[[#This Row],[Terminal Value Analysis]])</f>
        <v>1</v>
      </c>
      <c r="AI239" s="198">
        <f t="shared" si="42"/>
        <v>1162246</v>
      </c>
      <c r="AJ239" s="200">
        <f t="shared" si="43"/>
        <v>1233421</v>
      </c>
      <c r="AK239" s="202">
        <f t="shared" si="44"/>
        <v>1038246</v>
      </c>
      <c r="AL239" s="276">
        <f>ROUND(FutureTrunkParks6[[#This Row],[Net Present Value of Establishment Cost]]*FutureTrunkParks6[[#This Row],[Terminal Value Adjustment (%)]],0)</f>
        <v>1038246</v>
      </c>
      <c r="AM239" s="271" t="str" cm="1">
        <f t="array" ref="AM239">_xlfn.IFS(FutureTrunkParks6[[#This Row],[Hierarchy/Name]]&lt;&gt;"Local","y",AM$12=FutureTrunkParks6[[#This Row],[Service Catchment]], "y", FutureTrunkParks6[[#This Row],[Hierarchy/Name]]="Local", "")</f>
        <v/>
      </c>
      <c r="AN239" s="271" t="str" cm="1">
        <f t="array" ref="AN239">_xlfn.IFS(FutureTrunkParks6[[#This Row],[Hierarchy/Name]]&lt;&gt;"Local","y",AN$12=FutureTrunkParks6[[#This Row],[Service Catchment]], "y", FutureTrunkParks6[[#This Row],[Hierarchy/Name]]="Local", "")</f>
        <v/>
      </c>
      <c r="AO239" s="271" t="str" cm="1">
        <f t="array" ref="AO239">_xlfn.IFS(FutureTrunkParks6[[#This Row],[Hierarchy/Name]]&lt;&gt;"Local","y",AO$12=FutureTrunkParks6[[#This Row],[Service Catchment]], "y", FutureTrunkParks6[[#This Row],[Hierarchy/Name]]="Local", "")</f>
        <v>y</v>
      </c>
      <c r="AP239" s="271" t="str" cm="1">
        <f t="array" ref="AP239">_xlfn.IFS(FutureTrunkParks6[[#This Row],[Hierarchy/Name]]&lt;&gt;"Local","y",AP$12=FutureTrunkParks6[[#This Row],[Service Catchment]], "y", FutureTrunkParks6[[#This Row],[Hierarchy/Name]]="Local", "")</f>
        <v/>
      </c>
      <c r="AQ239" s="64"/>
      <c r="AR239" s="93" t="str">
        <f>IF(FutureTrunkParks6[[#This Row],[Hierarchy/Name]]&lt;&gt;"Local",0.25,IF(AM239="y",1,""))</f>
        <v/>
      </c>
      <c r="AS239" s="93" t="str">
        <f>IF(FutureTrunkParks6[[#This Row],[Hierarchy/Name]]&lt;&gt;"Local",0.25,IF(AN239="y",1,""))</f>
        <v/>
      </c>
      <c r="AT239" s="93">
        <f>IF(FutureTrunkParks6[[#This Row],[Hierarchy/Name]]&lt;&gt;"Local",0.25,IF(AO239="y",1,""))</f>
        <v>1</v>
      </c>
      <c r="AU239" s="93" t="str">
        <f>IF(FutureTrunkParks6[[#This Row],[Hierarchy/Name]]&lt;&gt;"Local",0.25,IF(AP239="y",1,""))</f>
        <v/>
      </c>
      <c r="AV239" s="95">
        <f t="shared" si="45"/>
        <v>1</v>
      </c>
      <c r="AW239" s="64"/>
      <c r="AX239" s="268" t="str">
        <f t="shared" si="46"/>
        <v/>
      </c>
      <c r="AY239" s="264" t="str">
        <f t="shared" si="47"/>
        <v/>
      </c>
      <c r="AZ239" s="264">
        <f t="shared" si="48"/>
        <v>1038246</v>
      </c>
      <c r="BA239" s="269" t="str">
        <f t="shared" si="49"/>
        <v/>
      </c>
      <c r="BB239" s="253">
        <f t="shared" si="50"/>
        <v>1038246</v>
      </c>
    </row>
    <row r="240" spans="1:54">
      <c r="A240" s="50"/>
      <c r="B240" s="210" t="s">
        <v>5084</v>
      </c>
      <c r="C240" s="211" t="s">
        <v>5223</v>
      </c>
      <c r="D240" s="211" t="s">
        <v>106</v>
      </c>
      <c r="E240" s="211" t="s">
        <v>102</v>
      </c>
      <c r="F240" s="211" t="s">
        <v>5224</v>
      </c>
      <c r="G240" s="186" t="str" cm="1">
        <f t="array" ref="G240">_xlfn.IFS(MID(C240,5,1)="U",MID(C240,5,2),LEN(C240)&gt;10,MID(C240,5,3)&amp;"-"&amp;LEFT(D240,1),LEN(C240)&lt;=10,MID(C240,5,2)&amp;"-"&amp;LEFT(D240,1))</f>
        <v>U1</v>
      </c>
      <c r="H240" s="187">
        <f>IFERROR(INDEX(LGIP1b_Park_UnitRates[],MATCH(G240,LGIP1b_Park_UnitRates[LGIP Code],0),3),"")</f>
        <v>0</v>
      </c>
      <c r="I240" s="295">
        <f>IFERROR(MIN(J240/H240,INDEX(LGIP1b_Park_UnitRates[],MATCH(FutureTrunkParks6[[#This Row],[LGIP Code (*)]], LGIP1b_Park_UnitRates[LGIP Code], 0),4)),1)</f>
        <v>1</v>
      </c>
      <c r="J240" s="215">
        <v>57500</v>
      </c>
      <c r="K240" s="85">
        <f t="shared" si="51"/>
        <v>0</v>
      </c>
      <c r="L240" s="216">
        <v>0</v>
      </c>
      <c r="M240" s="221" t="str">
        <f>_xlfn.XLOOKUP(FutureTrunkParks6[[#This Row],[LGIP Code (*)]],LGIP1b_Parks_UnitRates_Summary[LGIP Code],LGIP1b_Parks_UnitRates_Summary[Stages],,0)</f>
        <v>U</v>
      </c>
      <c r="N240" s="221" t="str">
        <f>_xlfn.XLOOKUP(FutureTrunkParks6[[#This Row],[LGIP Code (*)]],LGIP1b_Parks_UnitRates_Summary[LGIP Code],LGIP1b_Parks_UnitRates_Summary[Costing Code],,0)</f>
        <v>U1-U</v>
      </c>
      <c r="O240" s="221">
        <f>_xlfn.XLOOKUP(FutureTrunkParks6[[#This Row],[Costing Code]],LGIP1b_Parks_UnitRates_Summary[Costing Code],LGIP1b_Parks_UnitRates_Summary[Scaled component],,0)</f>
        <v>0</v>
      </c>
      <c r="P240" s="221">
        <f>FutureTrunkParks6[[#This Row],[Unit Rate (Scale)]]*FutureTrunkParks6[[#This Row],[Scaling factor (*)]]</f>
        <v>0</v>
      </c>
      <c r="Q240" s="221">
        <f>_xlfn.XLOOKUP(FutureTrunkParks6[[#This Row],[Costing Code]],LGIP1b_Parks_UnitRates_Summary[Costing Code],LGIP1b_Parks_UnitRates_Summary[Not scaled component],,0)</f>
        <v>0</v>
      </c>
      <c r="R240" s="223">
        <f>_xlfn.XLOOKUP(FutureTrunkParks6[[#This Row],[Costing Code]],LGIP1b_Parks_UnitRates_Summary[Costing Code],LGIP1b_Parks_UnitRates_Summary[Preliminary Scale],,0)</f>
        <v>0</v>
      </c>
      <c r="S240" s="221">
        <f>((FutureTrunkParks6[[#This Row],[Costs with Scaling Factor Applied]]+FutureTrunkParks6[[#This Row],[Unit Rate (No Scale)]])*FutureTrunkParks6[[#This Row],[Preliminary Scale %]])</f>
        <v>0</v>
      </c>
      <c r="T240" s="221">
        <f>_xlfn.XLOOKUP(FutureTrunkParks6[[#This Row],[Costing Code]],LGIP1b_Parks_UnitRates_Summary[Costing Code],LGIP1b_Parks_UnitRates_Summary[Preliminary No Scale],,0)</f>
        <v>0</v>
      </c>
      <c r="U24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40" s="211">
        <v>2021</v>
      </c>
      <c r="W240" s="211">
        <v>1</v>
      </c>
      <c r="X240" s="221">
        <f>ROUND(FutureTrunkParks6[[#This Row],[Direct Construction Cost]]*23%,0)</f>
        <v>460000</v>
      </c>
      <c r="Y240" s="294">
        <f t="shared" si="39"/>
        <v>7.4999999999999997E-2</v>
      </c>
      <c r="Z240" s="194">
        <f>ROUND((FutureTrunkParks6[[#This Row],[Direct Construction Cost]]+FutureTrunkParks6[[#This Row],[Project Owners Cost (23% Direct Construction Cost)($)]])*FutureTrunkParks6[[#This Row],[Multiplier]]*FutureTrunkParks6[[#This Row],[Construction Contingency Rate %]],0)</f>
        <v>184500</v>
      </c>
      <c r="AA240" s="195">
        <f>ROUND(FutureTrunkParks6[[#This Row],[Direct Construction Cost]]+FutureTrunkParks6[[#This Row],[Project Owners Cost (23% Direct Construction Cost)($)]]+FutureTrunkParks6[[#This Row],[Construction Contingency Cost ($)]],0)</f>
        <v>2644500</v>
      </c>
      <c r="AB240" s="219">
        <v>2024</v>
      </c>
      <c r="AC240" s="196">
        <f t="shared" si="40"/>
        <v>2.0111853187589457E-2</v>
      </c>
      <c r="AD240" s="196">
        <f t="shared" si="41"/>
        <v>1.8204777291069174E-2</v>
      </c>
      <c r="AE240" s="274">
        <f>VLOOKUP(FutureTrunkParks6[[#This Row],[Service Catchment]],'Catchment Demand - Parks'!$C$8:$M$11,11)</f>
        <v>0.20307557840172039</v>
      </c>
      <c r="AF24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40" s="274">
        <f>IF(AND(FutureTrunkParks6[[#This Row],[Spare Capacity (%)]]&gt;30%,FutureTrunkParks6[[#This Row],[Share of the total Cost with the same year of provision %]]&gt;20%),1-FutureTrunkParks6[[#This Row],[Spare Capacity (%)]],1)</f>
        <v>1</v>
      </c>
      <c r="AH240" s="274">
        <f>IF(FutureTrunkParks6[[#This Row],[Terminal Value Analysis]]&lt;0,0,FutureTrunkParks6[[#This Row],[Terminal Value Analysis]])</f>
        <v>1</v>
      </c>
      <c r="AI240" s="198">
        <f t="shared" si="42"/>
        <v>2644500</v>
      </c>
      <c r="AJ240" s="200">
        <f t="shared" si="43"/>
        <v>2791573</v>
      </c>
      <c r="AK240" s="202">
        <f t="shared" si="44"/>
        <v>2349839</v>
      </c>
      <c r="AL240" s="276">
        <f>ROUND(FutureTrunkParks6[[#This Row],[Net Present Value of Establishment Cost]]*FutureTrunkParks6[[#This Row],[Terminal Value Adjustment (%)]],0)</f>
        <v>2349839</v>
      </c>
      <c r="AM240" s="271" t="str" cm="1">
        <f t="array" ref="AM240">_xlfn.IFS(FutureTrunkParks6[[#This Row],[Hierarchy/Name]]&lt;&gt;"Local","y",AM$12=FutureTrunkParks6[[#This Row],[Service Catchment]], "y", FutureTrunkParks6[[#This Row],[Hierarchy/Name]]="Local", "")</f>
        <v>y</v>
      </c>
      <c r="AN240" s="271" t="str" cm="1">
        <f t="array" ref="AN240">_xlfn.IFS(FutureTrunkParks6[[#This Row],[Hierarchy/Name]]&lt;&gt;"Local","y",AN$12=FutureTrunkParks6[[#This Row],[Service Catchment]], "y", FutureTrunkParks6[[#This Row],[Hierarchy/Name]]="Local", "")</f>
        <v>y</v>
      </c>
      <c r="AO240" s="271" t="str" cm="1">
        <f t="array" ref="AO240">_xlfn.IFS(FutureTrunkParks6[[#This Row],[Hierarchy/Name]]&lt;&gt;"Local","y",AO$12=FutureTrunkParks6[[#This Row],[Service Catchment]], "y", FutureTrunkParks6[[#This Row],[Hierarchy/Name]]="Local", "")</f>
        <v>y</v>
      </c>
      <c r="AP240" s="271" t="str" cm="1">
        <f t="array" ref="AP240">_xlfn.IFS(FutureTrunkParks6[[#This Row],[Hierarchy/Name]]&lt;&gt;"Local","y",AP$12=FutureTrunkParks6[[#This Row],[Service Catchment]], "y", FutureTrunkParks6[[#This Row],[Hierarchy/Name]]="Local", "")</f>
        <v>y</v>
      </c>
      <c r="AQ240" s="64"/>
      <c r="AR240" s="93">
        <f>IF(FutureTrunkParks6[[#This Row],[Hierarchy/Name]]&lt;&gt;"Local",0.25,IF(AM240="y",1,""))</f>
        <v>0.25</v>
      </c>
      <c r="AS240" s="93">
        <f>IF(FutureTrunkParks6[[#This Row],[Hierarchy/Name]]&lt;&gt;"Local",0.25,IF(AN240="y",1,""))</f>
        <v>0.25</v>
      </c>
      <c r="AT240" s="93">
        <f>IF(FutureTrunkParks6[[#This Row],[Hierarchy/Name]]&lt;&gt;"Local",0.25,IF(AO240="y",1,""))</f>
        <v>0.25</v>
      </c>
      <c r="AU240" s="93">
        <f>IF(FutureTrunkParks6[[#This Row],[Hierarchy/Name]]&lt;&gt;"Local",0.25,IF(AP240="y",1,""))</f>
        <v>0.25</v>
      </c>
      <c r="AV240" s="95">
        <f t="shared" si="45"/>
        <v>1</v>
      </c>
      <c r="AW240" s="64"/>
      <c r="AX240" s="268">
        <f t="shared" si="46"/>
        <v>587459.75</v>
      </c>
      <c r="AY240" s="264">
        <f t="shared" si="47"/>
        <v>587459.75</v>
      </c>
      <c r="AZ240" s="264">
        <f t="shared" si="48"/>
        <v>587459.75</v>
      </c>
      <c r="BA240" s="269">
        <f t="shared" si="49"/>
        <v>587459.75</v>
      </c>
      <c r="BB240" s="253">
        <f t="shared" si="50"/>
        <v>2349839</v>
      </c>
    </row>
    <row r="241" spans="1:54">
      <c r="A241" s="50"/>
      <c r="B241" s="210" t="s">
        <v>5033</v>
      </c>
      <c r="C241" s="211" t="s">
        <v>5225</v>
      </c>
      <c r="D241" s="211" t="s">
        <v>106</v>
      </c>
      <c r="E241" s="211" t="s">
        <v>102</v>
      </c>
      <c r="F241" s="211" t="s">
        <v>4862</v>
      </c>
      <c r="G241" s="186" t="str" cm="1">
        <f t="array" ref="G241">_xlfn.IFS(MID(C241,5,1)="U",MID(C241,5,2),LEN(C241)&gt;10,MID(C241,5,3)&amp;"-"&amp;LEFT(D241,1),LEN(C241)&lt;=10,MID(C241,5,2)&amp;"-"&amp;LEFT(D241,1))</f>
        <v>U1</v>
      </c>
      <c r="H241" s="187">
        <f>IFERROR(INDEX(LGIP1b_Park_UnitRates[],MATCH(G241,LGIP1b_Park_UnitRates[LGIP Code],0),3),"")</f>
        <v>0</v>
      </c>
      <c r="I241" s="295">
        <f>IFERROR(MIN(J241/H241,INDEX(LGIP1b_Park_UnitRates[],MATCH(FutureTrunkParks6[[#This Row],[LGIP Code (*)]], LGIP1b_Park_UnitRates[LGIP Code], 0),4)),1)</f>
        <v>1</v>
      </c>
      <c r="J241" s="215">
        <v>20200</v>
      </c>
      <c r="K241" s="85">
        <f t="shared" si="51"/>
        <v>0</v>
      </c>
      <c r="L241" s="216">
        <v>0</v>
      </c>
      <c r="M241" s="221" t="str">
        <f>_xlfn.XLOOKUP(FutureTrunkParks6[[#This Row],[LGIP Code (*)]],LGIP1b_Parks_UnitRates_Summary[LGIP Code],LGIP1b_Parks_UnitRates_Summary[Stages],,0)</f>
        <v>U</v>
      </c>
      <c r="N241" s="221" t="str">
        <f>_xlfn.XLOOKUP(FutureTrunkParks6[[#This Row],[LGIP Code (*)]],LGIP1b_Parks_UnitRates_Summary[LGIP Code],LGIP1b_Parks_UnitRates_Summary[Costing Code],,0)</f>
        <v>U1-U</v>
      </c>
      <c r="O241" s="221">
        <f>_xlfn.XLOOKUP(FutureTrunkParks6[[#This Row],[Costing Code]],LGIP1b_Parks_UnitRates_Summary[Costing Code],LGIP1b_Parks_UnitRates_Summary[Scaled component],,0)</f>
        <v>0</v>
      </c>
      <c r="P241" s="221">
        <f>FutureTrunkParks6[[#This Row],[Unit Rate (Scale)]]*FutureTrunkParks6[[#This Row],[Scaling factor (*)]]</f>
        <v>0</v>
      </c>
      <c r="Q241" s="221">
        <f>_xlfn.XLOOKUP(FutureTrunkParks6[[#This Row],[Costing Code]],LGIP1b_Parks_UnitRates_Summary[Costing Code],LGIP1b_Parks_UnitRates_Summary[Not scaled component],,0)</f>
        <v>0</v>
      </c>
      <c r="R241" s="223">
        <f>_xlfn.XLOOKUP(FutureTrunkParks6[[#This Row],[Costing Code]],LGIP1b_Parks_UnitRates_Summary[Costing Code],LGIP1b_Parks_UnitRates_Summary[Preliminary Scale],,0)</f>
        <v>0</v>
      </c>
      <c r="S241" s="221">
        <f>((FutureTrunkParks6[[#This Row],[Costs with Scaling Factor Applied]]+FutureTrunkParks6[[#This Row],[Unit Rate (No Scale)]])*FutureTrunkParks6[[#This Row],[Preliminary Scale %]])</f>
        <v>0</v>
      </c>
      <c r="T241" s="221">
        <f>_xlfn.XLOOKUP(FutureTrunkParks6[[#This Row],[Costing Code]],LGIP1b_Parks_UnitRates_Summary[Costing Code],LGIP1b_Parks_UnitRates_Summary[Preliminary No Scale],,0)</f>
        <v>0</v>
      </c>
      <c r="U24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41" s="211">
        <v>2021</v>
      </c>
      <c r="W241" s="211">
        <v>1</v>
      </c>
      <c r="X241" s="221">
        <f>ROUND(FutureTrunkParks6[[#This Row],[Direct Construction Cost]]*23%,0)</f>
        <v>460000</v>
      </c>
      <c r="Y241" s="294">
        <f t="shared" si="39"/>
        <v>7.4999999999999997E-2</v>
      </c>
      <c r="Z241" s="194">
        <f>ROUND((FutureTrunkParks6[[#This Row],[Direct Construction Cost]]+FutureTrunkParks6[[#This Row],[Project Owners Cost (23% Direct Construction Cost)($)]])*FutureTrunkParks6[[#This Row],[Multiplier]]*FutureTrunkParks6[[#This Row],[Construction Contingency Rate %]],0)</f>
        <v>184500</v>
      </c>
      <c r="AA241" s="195">
        <f>ROUND(FutureTrunkParks6[[#This Row],[Direct Construction Cost]]+FutureTrunkParks6[[#This Row],[Project Owners Cost (23% Direct Construction Cost)($)]]+FutureTrunkParks6[[#This Row],[Construction Contingency Cost ($)]],0)</f>
        <v>2644500</v>
      </c>
      <c r="AB241" s="219">
        <v>2024</v>
      </c>
      <c r="AC241" s="196">
        <f t="shared" si="40"/>
        <v>2.0111853187589457E-2</v>
      </c>
      <c r="AD241" s="196">
        <f t="shared" si="41"/>
        <v>1.8204777291069174E-2</v>
      </c>
      <c r="AE241" s="274">
        <f>VLOOKUP(FutureTrunkParks6[[#This Row],[Service Catchment]],'Catchment Demand - Parks'!$C$8:$M$11,11)</f>
        <v>0.20307557840172039</v>
      </c>
      <c r="AF24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41" s="274">
        <f>IF(AND(FutureTrunkParks6[[#This Row],[Spare Capacity (%)]]&gt;30%,FutureTrunkParks6[[#This Row],[Share of the total Cost with the same year of provision %]]&gt;20%),1-FutureTrunkParks6[[#This Row],[Spare Capacity (%)]],1)</f>
        <v>1</v>
      </c>
      <c r="AH241" s="274">
        <f>IF(FutureTrunkParks6[[#This Row],[Terminal Value Analysis]]&lt;0,0,FutureTrunkParks6[[#This Row],[Terminal Value Analysis]])</f>
        <v>1</v>
      </c>
      <c r="AI241" s="198">
        <f t="shared" si="42"/>
        <v>2644500</v>
      </c>
      <c r="AJ241" s="200">
        <f t="shared" si="43"/>
        <v>2791573</v>
      </c>
      <c r="AK241" s="202">
        <f t="shared" si="44"/>
        <v>2349839</v>
      </c>
      <c r="AL241" s="276">
        <f>ROUND(FutureTrunkParks6[[#This Row],[Net Present Value of Establishment Cost]]*FutureTrunkParks6[[#This Row],[Terminal Value Adjustment (%)]],0)</f>
        <v>2349839</v>
      </c>
      <c r="AM241" s="271" t="str" cm="1">
        <f t="array" ref="AM241">_xlfn.IFS(FutureTrunkParks6[[#This Row],[Hierarchy/Name]]&lt;&gt;"Local","y",AM$12=FutureTrunkParks6[[#This Row],[Service Catchment]], "y", FutureTrunkParks6[[#This Row],[Hierarchy/Name]]="Local", "")</f>
        <v>y</v>
      </c>
      <c r="AN241" s="271" t="str" cm="1">
        <f t="array" ref="AN241">_xlfn.IFS(FutureTrunkParks6[[#This Row],[Hierarchy/Name]]&lt;&gt;"Local","y",AN$12=FutureTrunkParks6[[#This Row],[Service Catchment]], "y", FutureTrunkParks6[[#This Row],[Hierarchy/Name]]="Local", "")</f>
        <v>y</v>
      </c>
      <c r="AO241" s="271" t="str" cm="1">
        <f t="array" ref="AO241">_xlfn.IFS(FutureTrunkParks6[[#This Row],[Hierarchy/Name]]&lt;&gt;"Local","y",AO$12=FutureTrunkParks6[[#This Row],[Service Catchment]], "y", FutureTrunkParks6[[#This Row],[Hierarchy/Name]]="Local", "")</f>
        <v>y</v>
      </c>
      <c r="AP241" s="271" t="str" cm="1">
        <f t="array" ref="AP241">_xlfn.IFS(FutureTrunkParks6[[#This Row],[Hierarchy/Name]]&lt;&gt;"Local","y",AP$12=FutureTrunkParks6[[#This Row],[Service Catchment]], "y", FutureTrunkParks6[[#This Row],[Hierarchy/Name]]="Local", "")</f>
        <v>y</v>
      </c>
      <c r="AQ241" s="64"/>
      <c r="AR241" s="93">
        <f>IF(FutureTrunkParks6[[#This Row],[Hierarchy/Name]]&lt;&gt;"Local",0.25,IF(AM241="y",1,""))</f>
        <v>0.25</v>
      </c>
      <c r="AS241" s="93">
        <f>IF(FutureTrunkParks6[[#This Row],[Hierarchy/Name]]&lt;&gt;"Local",0.25,IF(AN241="y",1,""))</f>
        <v>0.25</v>
      </c>
      <c r="AT241" s="93">
        <f>IF(FutureTrunkParks6[[#This Row],[Hierarchy/Name]]&lt;&gt;"Local",0.25,IF(AO241="y",1,""))</f>
        <v>0.25</v>
      </c>
      <c r="AU241" s="93">
        <f>IF(FutureTrunkParks6[[#This Row],[Hierarchy/Name]]&lt;&gt;"Local",0.25,IF(AP241="y",1,""))</f>
        <v>0.25</v>
      </c>
      <c r="AV241" s="95">
        <f t="shared" si="45"/>
        <v>1</v>
      </c>
      <c r="AW241" s="64"/>
      <c r="AX241" s="268">
        <f t="shared" si="46"/>
        <v>587459.75</v>
      </c>
      <c r="AY241" s="264">
        <f t="shared" si="47"/>
        <v>587459.75</v>
      </c>
      <c r="AZ241" s="264">
        <f t="shared" si="48"/>
        <v>587459.75</v>
      </c>
      <c r="BA241" s="269">
        <f t="shared" si="49"/>
        <v>587459.75</v>
      </c>
      <c r="BB241" s="253">
        <f t="shared" si="50"/>
        <v>2349839</v>
      </c>
    </row>
    <row r="242" spans="1:54">
      <c r="A242" s="50"/>
      <c r="B242" s="210" t="s">
        <v>5123</v>
      </c>
      <c r="C242" s="211" t="s">
        <v>5226</v>
      </c>
      <c r="D242" s="211" t="s">
        <v>111</v>
      </c>
      <c r="E242" s="211" t="s">
        <v>102</v>
      </c>
      <c r="F242" s="211" t="s">
        <v>4942</v>
      </c>
      <c r="G242" s="186" t="str" cm="1">
        <f t="array" ref="G242">_xlfn.IFS(MID(C242,5,1)="U",MID(C242,5,2),LEN(C242)&gt;10,MID(C242,5,3)&amp;"-"&amp;LEFT(D242,1),LEN(C242)&lt;=10,MID(C242,5,2)&amp;"-"&amp;LEFT(D242,1))</f>
        <v>E1-L</v>
      </c>
      <c r="H242" s="187">
        <f>IFERROR(INDEX(LGIP1b_Park_UnitRates[],MATCH(G242,LGIP1b_Park_UnitRates[LGIP Code],0),3),"")</f>
        <v>8000</v>
      </c>
      <c r="I242" s="295">
        <f>IFERROR(MIN(J242/H242,INDEX(LGIP1b_Park_UnitRates[],MATCH(FutureTrunkParks6[[#This Row],[LGIP Code (*)]], LGIP1b_Park_UnitRates[LGIP Code], 0),4)),1)</f>
        <v>0.57499999999999996</v>
      </c>
      <c r="J242" s="215">
        <v>4600</v>
      </c>
      <c r="K242" s="85">
        <f t="shared" si="51"/>
        <v>0</v>
      </c>
      <c r="L242" s="216">
        <v>0</v>
      </c>
      <c r="M242" s="221" t="str">
        <f>_xlfn.XLOOKUP(FutureTrunkParks6[[#This Row],[LGIP Code (*)]],LGIP1b_Parks_UnitRates_Summary[LGIP Code],LGIP1b_Parks_UnitRates_Summary[Stages],,0)</f>
        <v>B&amp;C</v>
      </c>
      <c r="N242" s="221" t="str">
        <f>_xlfn.XLOOKUP(FutureTrunkParks6[[#This Row],[LGIP Code (*)]],LGIP1b_Parks_UnitRates_Summary[LGIP Code],LGIP1b_Parks_UnitRates_Summary[Costing Code],,0)</f>
        <v>E1-L-B&amp;C</v>
      </c>
      <c r="O242" s="221">
        <f>_xlfn.XLOOKUP(FutureTrunkParks6[[#This Row],[Costing Code]],LGIP1b_Parks_UnitRates_Summary[Costing Code],LGIP1b_Parks_UnitRates_Summary[Scaled component],,0)</f>
        <v>50689.811039999993</v>
      </c>
      <c r="P242" s="221">
        <f>FutureTrunkParks6[[#This Row],[Unit Rate (Scale)]]*FutureTrunkParks6[[#This Row],[Scaling factor (*)]]</f>
        <v>29146.641347999994</v>
      </c>
      <c r="Q242" s="221">
        <f>_xlfn.XLOOKUP(FutureTrunkParks6[[#This Row],[Costing Code]],LGIP1b_Parks_UnitRates_Summary[Costing Code],LGIP1b_Parks_UnitRates_Summary[Not scaled component],,0)</f>
        <v>434089.71377963555</v>
      </c>
      <c r="R242" s="223">
        <f>_xlfn.XLOOKUP(FutureTrunkParks6[[#This Row],[Costing Code]],LGIP1b_Parks_UnitRates_Summary[Costing Code],LGIP1b_Parks_UnitRates_Summary[Preliminary Scale],,0)</f>
        <v>0.23125000000000001</v>
      </c>
      <c r="S242" s="221">
        <f>((FutureTrunkParks6[[#This Row],[Costs with Scaling Factor Applied]]+FutureTrunkParks6[[#This Row],[Unit Rate (No Scale)]])*FutureTrunkParks6[[#This Row],[Preliminary Scale %]])</f>
        <v>107123.40712326572</v>
      </c>
      <c r="T242" s="221">
        <f>_xlfn.XLOOKUP(FutureTrunkParks6[[#This Row],[Costing Code]],LGIP1b_Parks_UnitRates_Summary[Costing Code],LGIP1b_Parks_UnitRates_Summary[Preliminary No Scale],,0)</f>
        <v>3750</v>
      </c>
      <c r="U24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574110</v>
      </c>
      <c r="V242" s="211">
        <v>2021</v>
      </c>
      <c r="W242" s="211">
        <v>1</v>
      </c>
      <c r="X242" s="221">
        <f>ROUND(FutureTrunkParks6[[#This Row],[Direct Construction Cost]]*23%,0)</f>
        <v>132045</v>
      </c>
      <c r="Y242" s="294">
        <f t="shared" si="39"/>
        <v>0.15</v>
      </c>
      <c r="Z242" s="194">
        <f>ROUND((FutureTrunkParks6[[#This Row],[Direct Construction Cost]]+FutureTrunkParks6[[#This Row],[Project Owners Cost (23% Direct Construction Cost)($)]])*FutureTrunkParks6[[#This Row],[Multiplier]]*FutureTrunkParks6[[#This Row],[Construction Contingency Rate %]],0)</f>
        <v>105923</v>
      </c>
      <c r="AA242" s="195">
        <f>ROUND(FutureTrunkParks6[[#This Row],[Direct Construction Cost]]+FutureTrunkParks6[[#This Row],[Project Owners Cost (23% Direct Construction Cost)($)]]+FutureTrunkParks6[[#This Row],[Construction Contingency Cost ($)]],0)</f>
        <v>812078</v>
      </c>
      <c r="AB242" s="219">
        <v>2029</v>
      </c>
      <c r="AC242" s="196">
        <f t="shared" si="40"/>
        <v>2.0111853187589457E-2</v>
      </c>
      <c r="AD242" s="196">
        <f t="shared" si="41"/>
        <v>1.8204777291069174E-2</v>
      </c>
      <c r="AE242" s="274">
        <f>VLOOKUP(FutureTrunkParks6[[#This Row],[Service Catchment]],'Catchment Demand - Parks'!$C$8:$M$11,11)</f>
        <v>0.20307557840172039</v>
      </c>
      <c r="AF24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8.8410403742309861E-3</v>
      </c>
      <c r="AG242" s="274">
        <f>IF(AND(FutureTrunkParks6[[#This Row],[Spare Capacity (%)]]&gt;30%,FutureTrunkParks6[[#This Row],[Share of the total Cost with the same year of provision %]]&gt;20%),1-FutureTrunkParks6[[#This Row],[Spare Capacity (%)]],1)</f>
        <v>1</v>
      </c>
      <c r="AH242" s="274">
        <f>IF(FutureTrunkParks6[[#This Row],[Terminal Value Analysis]]&lt;0,0,FutureTrunkParks6[[#This Row],[Terminal Value Analysis]])</f>
        <v>1</v>
      </c>
      <c r="AI242" s="198">
        <f t="shared" si="42"/>
        <v>812078</v>
      </c>
      <c r="AJ242" s="200">
        <f t="shared" si="43"/>
        <v>938164</v>
      </c>
      <c r="AK242" s="202">
        <f t="shared" si="44"/>
        <v>592629</v>
      </c>
      <c r="AL242" s="276">
        <f>ROUND(FutureTrunkParks6[[#This Row],[Net Present Value of Establishment Cost]]*FutureTrunkParks6[[#This Row],[Terminal Value Adjustment (%)]],0)</f>
        <v>592629</v>
      </c>
      <c r="AM242" s="271" t="str" cm="1">
        <f t="array" ref="AM242">_xlfn.IFS(FutureTrunkParks6[[#This Row],[Hierarchy/Name]]&lt;&gt;"Local","y",AM$12=FutureTrunkParks6[[#This Row],[Service Catchment]], "y", FutureTrunkParks6[[#This Row],[Hierarchy/Name]]="Local", "")</f>
        <v/>
      </c>
      <c r="AN242" s="271" t="str" cm="1">
        <f t="array" ref="AN242">_xlfn.IFS(FutureTrunkParks6[[#This Row],[Hierarchy/Name]]&lt;&gt;"Local","y",AN$12=FutureTrunkParks6[[#This Row],[Service Catchment]], "y", FutureTrunkParks6[[#This Row],[Hierarchy/Name]]="Local", "")</f>
        <v/>
      </c>
      <c r="AO242" s="271" t="str" cm="1">
        <f t="array" ref="AO242">_xlfn.IFS(FutureTrunkParks6[[#This Row],[Hierarchy/Name]]&lt;&gt;"Local","y",AO$12=FutureTrunkParks6[[#This Row],[Service Catchment]], "y", FutureTrunkParks6[[#This Row],[Hierarchy/Name]]="Local", "")</f>
        <v>y</v>
      </c>
      <c r="AP242" s="271" t="str" cm="1">
        <f t="array" ref="AP242">_xlfn.IFS(FutureTrunkParks6[[#This Row],[Hierarchy/Name]]&lt;&gt;"Local","y",AP$12=FutureTrunkParks6[[#This Row],[Service Catchment]], "y", FutureTrunkParks6[[#This Row],[Hierarchy/Name]]="Local", "")</f>
        <v/>
      </c>
      <c r="AQ242" s="64"/>
      <c r="AR242" s="93" t="str">
        <f>IF(FutureTrunkParks6[[#This Row],[Hierarchy/Name]]&lt;&gt;"Local",0.25,IF(AM242="y",1,""))</f>
        <v/>
      </c>
      <c r="AS242" s="93" t="str">
        <f>IF(FutureTrunkParks6[[#This Row],[Hierarchy/Name]]&lt;&gt;"Local",0.25,IF(AN242="y",1,""))</f>
        <v/>
      </c>
      <c r="AT242" s="93">
        <f>IF(FutureTrunkParks6[[#This Row],[Hierarchy/Name]]&lt;&gt;"Local",0.25,IF(AO242="y",1,""))</f>
        <v>1</v>
      </c>
      <c r="AU242" s="93" t="str">
        <f>IF(FutureTrunkParks6[[#This Row],[Hierarchy/Name]]&lt;&gt;"Local",0.25,IF(AP242="y",1,""))</f>
        <v/>
      </c>
      <c r="AV242" s="95">
        <f t="shared" si="45"/>
        <v>1</v>
      </c>
      <c r="AW242" s="64"/>
      <c r="AX242" s="268" t="str">
        <f t="shared" si="46"/>
        <v/>
      </c>
      <c r="AY242" s="264" t="str">
        <f t="shared" si="47"/>
        <v/>
      </c>
      <c r="AZ242" s="264">
        <f t="shared" si="48"/>
        <v>592629</v>
      </c>
      <c r="BA242" s="269" t="str">
        <f t="shared" si="49"/>
        <v/>
      </c>
      <c r="BB242" s="253">
        <f t="shared" si="50"/>
        <v>592629</v>
      </c>
    </row>
    <row r="243" spans="1:54">
      <c r="A243" s="50"/>
      <c r="B243" s="210" t="s">
        <v>4978</v>
      </c>
      <c r="C243" s="211" t="s">
        <v>5227</v>
      </c>
      <c r="D243" s="211" t="s">
        <v>106</v>
      </c>
      <c r="E243" s="211" t="s">
        <v>102</v>
      </c>
      <c r="F243" s="211" t="s">
        <v>5192</v>
      </c>
      <c r="G243" s="186" t="str" cm="1">
        <f t="array" ref="G243">_xlfn.IFS(MID(C243,5,1)="U",MID(C243,5,2),LEN(C243)&gt;10,MID(C243,5,3)&amp;"-"&amp;LEFT(D243,1),LEN(C243)&lt;=10,MID(C243,5,2)&amp;"-"&amp;LEFT(D243,1))</f>
        <v>U3</v>
      </c>
      <c r="H243" s="187">
        <f>IFERROR(INDEX(LGIP1b_Park_UnitRates[],MATCH(G243,LGIP1b_Park_UnitRates[LGIP Code],0),3),"")</f>
        <v>0</v>
      </c>
      <c r="I243" s="295">
        <f>IFERROR(MIN(J243/H243,INDEX(LGIP1b_Park_UnitRates[],MATCH(FutureTrunkParks6[[#This Row],[LGIP Code (*)]], LGIP1b_Park_UnitRates[LGIP Code], 0),4)),1)</f>
        <v>1</v>
      </c>
      <c r="J243" s="215">
        <v>117500</v>
      </c>
      <c r="K243" s="85">
        <f t="shared" si="51"/>
        <v>0</v>
      </c>
      <c r="L243" s="216">
        <v>0</v>
      </c>
      <c r="M243" s="221" t="str">
        <f>_xlfn.XLOOKUP(FutureTrunkParks6[[#This Row],[LGIP Code (*)]],LGIP1b_Parks_UnitRates_Summary[LGIP Code],LGIP1b_Parks_UnitRates_Summary[Stages],,0)</f>
        <v>U</v>
      </c>
      <c r="N243" s="221" t="str">
        <f>_xlfn.XLOOKUP(FutureTrunkParks6[[#This Row],[LGIP Code (*)]],LGIP1b_Parks_UnitRates_Summary[LGIP Code],LGIP1b_Parks_UnitRates_Summary[Costing Code],,0)</f>
        <v>U3-U</v>
      </c>
      <c r="O243" s="221">
        <f>_xlfn.XLOOKUP(FutureTrunkParks6[[#This Row],[Costing Code]],LGIP1b_Parks_UnitRates_Summary[Costing Code],LGIP1b_Parks_UnitRates_Summary[Scaled component],,0)</f>
        <v>0</v>
      </c>
      <c r="P243" s="221">
        <f>FutureTrunkParks6[[#This Row],[Unit Rate (Scale)]]*FutureTrunkParks6[[#This Row],[Scaling factor (*)]]</f>
        <v>0</v>
      </c>
      <c r="Q243" s="221">
        <f>_xlfn.XLOOKUP(FutureTrunkParks6[[#This Row],[Costing Code]],LGIP1b_Parks_UnitRates_Summary[Costing Code],LGIP1b_Parks_UnitRates_Summary[Not scaled component],,0)</f>
        <v>0</v>
      </c>
      <c r="R243" s="223">
        <f>_xlfn.XLOOKUP(FutureTrunkParks6[[#This Row],[Costing Code]],LGIP1b_Parks_UnitRates_Summary[Costing Code],LGIP1b_Parks_UnitRates_Summary[Preliminary Scale],,0)</f>
        <v>0</v>
      </c>
      <c r="S243" s="221">
        <f>((FutureTrunkParks6[[#This Row],[Costs with Scaling Factor Applied]]+FutureTrunkParks6[[#This Row],[Unit Rate (No Scale)]])*FutureTrunkParks6[[#This Row],[Preliminary Scale %]])</f>
        <v>0</v>
      </c>
      <c r="T243" s="221">
        <f>_xlfn.XLOOKUP(FutureTrunkParks6[[#This Row],[Costing Code]],LGIP1b_Parks_UnitRates_Summary[Costing Code],LGIP1b_Parks_UnitRates_Summary[Preliminary No Scale],,0)</f>
        <v>0</v>
      </c>
      <c r="U24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43" s="211">
        <v>2021</v>
      </c>
      <c r="W243" s="211">
        <v>1</v>
      </c>
      <c r="X243" s="221">
        <f>ROUND(FutureTrunkParks6[[#This Row],[Direct Construction Cost]]*23%,0)</f>
        <v>230000</v>
      </c>
      <c r="Y243" s="294">
        <f t="shared" si="39"/>
        <v>0.15</v>
      </c>
      <c r="Z243" s="194">
        <f>ROUND((FutureTrunkParks6[[#This Row],[Direct Construction Cost]]+FutureTrunkParks6[[#This Row],[Project Owners Cost (23% Direct Construction Cost)($)]])*FutureTrunkParks6[[#This Row],[Multiplier]]*FutureTrunkParks6[[#This Row],[Construction Contingency Rate %]],0)</f>
        <v>184500</v>
      </c>
      <c r="AA243" s="195">
        <f>ROUND(FutureTrunkParks6[[#This Row],[Direct Construction Cost]]+FutureTrunkParks6[[#This Row],[Project Owners Cost (23% Direct Construction Cost)($)]]+FutureTrunkParks6[[#This Row],[Construction Contingency Cost ($)]],0)</f>
        <v>1414500</v>
      </c>
      <c r="AB243" s="219">
        <v>2029</v>
      </c>
      <c r="AC243" s="196">
        <f t="shared" si="40"/>
        <v>2.0111853187589457E-2</v>
      </c>
      <c r="AD243" s="196">
        <f t="shared" si="41"/>
        <v>1.8204777291069174E-2</v>
      </c>
      <c r="AE243" s="274">
        <f>VLOOKUP(FutureTrunkParks6[[#This Row],[Service Catchment]],'Catchment Demand - Parks'!$C$8:$M$11,11)</f>
        <v>0.20307557840172039</v>
      </c>
      <c r="AF24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1.5399569510994917E-2</v>
      </c>
      <c r="AG243" s="274">
        <f>IF(AND(FutureTrunkParks6[[#This Row],[Spare Capacity (%)]]&gt;30%,FutureTrunkParks6[[#This Row],[Share of the total Cost with the same year of provision %]]&gt;20%),1-FutureTrunkParks6[[#This Row],[Spare Capacity (%)]],1)</f>
        <v>1</v>
      </c>
      <c r="AH243" s="274">
        <f>IF(FutureTrunkParks6[[#This Row],[Terminal Value Analysis]]&lt;0,0,FutureTrunkParks6[[#This Row],[Terminal Value Analysis]])</f>
        <v>1</v>
      </c>
      <c r="AI243" s="198">
        <f t="shared" si="42"/>
        <v>1414500</v>
      </c>
      <c r="AJ243" s="200">
        <f t="shared" si="43"/>
        <v>1634120</v>
      </c>
      <c r="AK243" s="202">
        <f t="shared" si="44"/>
        <v>1032258</v>
      </c>
      <c r="AL243" s="276">
        <f>ROUND(FutureTrunkParks6[[#This Row],[Net Present Value of Establishment Cost]]*FutureTrunkParks6[[#This Row],[Terminal Value Adjustment (%)]],0)</f>
        <v>1032258</v>
      </c>
      <c r="AM243" s="271" t="str" cm="1">
        <f t="array" ref="AM243">_xlfn.IFS(FutureTrunkParks6[[#This Row],[Hierarchy/Name]]&lt;&gt;"Local","y",AM$12=FutureTrunkParks6[[#This Row],[Service Catchment]], "y", FutureTrunkParks6[[#This Row],[Hierarchy/Name]]="Local", "")</f>
        <v>y</v>
      </c>
      <c r="AN243" s="271" t="str" cm="1">
        <f t="array" ref="AN243">_xlfn.IFS(FutureTrunkParks6[[#This Row],[Hierarchy/Name]]&lt;&gt;"Local","y",AN$12=FutureTrunkParks6[[#This Row],[Service Catchment]], "y", FutureTrunkParks6[[#This Row],[Hierarchy/Name]]="Local", "")</f>
        <v>y</v>
      </c>
      <c r="AO243" s="271" t="str" cm="1">
        <f t="array" ref="AO243">_xlfn.IFS(FutureTrunkParks6[[#This Row],[Hierarchy/Name]]&lt;&gt;"Local","y",AO$12=FutureTrunkParks6[[#This Row],[Service Catchment]], "y", FutureTrunkParks6[[#This Row],[Hierarchy/Name]]="Local", "")</f>
        <v>y</v>
      </c>
      <c r="AP243" s="271" t="str" cm="1">
        <f t="array" ref="AP243">_xlfn.IFS(FutureTrunkParks6[[#This Row],[Hierarchy/Name]]&lt;&gt;"Local","y",AP$12=FutureTrunkParks6[[#This Row],[Service Catchment]], "y", FutureTrunkParks6[[#This Row],[Hierarchy/Name]]="Local", "")</f>
        <v>y</v>
      </c>
      <c r="AQ243" s="64"/>
      <c r="AR243" s="93">
        <f>IF(FutureTrunkParks6[[#This Row],[Hierarchy/Name]]&lt;&gt;"Local",0.25,IF(AM243="y",1,""))</f>
        <v>0.25</v>
      </c>
      <c r="AS243" s="93">
        <f>IF(FutureTrunkParks6[[#This Row],[Hierarchy/Name]]&lt;&gt;"Local",0.25,IF(AN243="y",1,""))</f>
        <v>0.25</v>
      </c>
      <c r="AT243" s="93">
        <f>IF(FutureTrunkParks6[[#This Row],[Hierarchy/Name]]&lt;&gt;"Local",0.25,IF(AO243="y",1,""))</f>
        <v>0.25</v>
      </c>
      <c r="AU243" s="93">
        <f>IF(FutureTrunkParks6[[#This Row],[Hierarchy/Name]]&lt;&gt;"Local",0.25,IF(AP243="y",1,""))</f>
        <v>0.25</v>
      </c>
      <c r="AV243" s="95">
        <f t="shared" si="45"/>
        <v>1</v>
      </c>
      <c r="AW243" s="64"/>
      <c r="AX243" s="268">
        <f t="shared" si="46"/>
        <v>258064.5</v>
      </c>
      <c r="AY243" s="264">
        <f t="shared" si="47"/>
        <v>258064.5</v>
      </c>
      <c r="AZ243" s="264">
        <f t="shared" si="48"/>
        <v>258064.5</v>
      </c>
      <c r="BA243" s="269">
        <f t="shared" si="49"/>
        <v>258064.5</v>
      </c>
      <c r="BB243" s="253">
        <f t="shared" si="50"/>
        <v>1032258</v>
      </c>
    </row>
    <row r="244" spans="1:54">
      <c r="A244" s="50"/>
      <c r="B244" s="210" t="s">
        <v>4959</v>
      </c>
      <c r="C244" s="211" t="s">
        <v>5228</v>
      </c>
      <c r="D244" s="211" t="s">
        <v>106</v>
      </c>
      <c r="E244" s="211" t="s">
        <v>102</v>
      </c>
      <c r="F244" s="211" t="s">
        <v>5006</v>
      </c>
      <c r="G244" s="186" t="str" cm="1">
        <f t="array" ref="G244">_xlfn.IFS(MID(C244,5,1)="U",MID(C244,5,2),LEN(C244)&gt;10,MID(C244,5,3)&amp;"-"&amp;LEFT(D244,1),LEN(C244)&lt;=10,MID(C244,5,2)&amp;"-"&amp;LEFT(D244,1))</f>
        <v>A4-D</v>
      </c>
      <c r="H244" s="187">
        <f>IFERROR(INDEX(LGIP1b_Park_UnitRates[],MATCH(G244,LGIP1b_Park_UnitRates[LGIP Code],0),3),"")</f>
        <v>1000</v>
      </c>
      <c r="I244" s="295">
        <f>IFERROR(MIN(J244/H244,INDEX(LGIP1b_Park_UnitRates[],MATCH(FutureTrunkParks6[[#This Row],[LGIP Code (*)]], LGIP1b_Park_UnitRates[LGIP Code], 0),4)),1)</f>
        <v>0.6</v>
      </c>
      <c r="J244" s="215">
        <v>600</v>
      </c>
      <c r="K244" s="85">
        <f t="shared" si="51"/>
        <v>935</v>
      </c>
      <c r="L244" s="216">
        <v>561000</v>
      </c>
      <c r="M244" s="221" t="str">
        <f>_xlfn.XLOOKUP(FutureTrunkParks6[[#This Row],[LGIP Code (*)]],LGIP1b_Parks_UnitRates_Summary[LGIP Code],LGIP1b_Parks_UnitRates_Summary[Stages],,0)</f>
        <v>A&amp;B</v>
      </c>
      <c r="N244" s="221" t="str">
        <f>_xlfn.XLOOKUP(FutureTrunkParks6[[#This Row],[LGIP Code (*)]],LGIP1b_Parks_UnitRates_Summary[LGIP Code],LGIP1b_Parks_UnitRates_Summary[Costing Code],,0)</f>
        <v>A4-D-A&amp;B</v>
      </c>
      <c r="O244" s="221">
        <f>_xlfn.XLOOKUP(FutureTrunkParks6[[#This Row],[Costing Code]],LGIP1b_Parks_UnitRates_Summary[Costing Code],LGIP1b_Parks_UnitRates_Summary[Scaled component],,0)</f>
        <v>294884.42740076402</v>
      </c>
      <c r="P244" s="221">
        <f>FutureTrunkParks6[[#This Row],[Unit Rate (Scale)]]*FutureTrunkParks6[[#This Row],[Scaling factor (*)]]</f>
        <v>176930.65644045841</v>
      </c>
      <c r="Q244" s="221">
        <f>_xlfn.XLOOKUP(FutureTrunkParks6[[#This Row],[Costing Code]],LGIP1b_Parks_UnitRates_Summary[Costing Code],LGIP1b_Parks_UnitRates_Summary[Not scaled component],,0)</f>
        <v>805703.82838177739</v>
      </c>
      <c r="R244" s="223">
        <f>_xlfn.XLOOKUP(FutureTrunkParks6[[#This Row],[Costing Code]],LGIP1b_Parks_UnitRates_Summary[Costing Code],LGIP1b_Parks_UnitRates_Summary[Preliminary Scale],,0)</f>
        <v>0.23125000000000001</v>
      </c>
      <c r="S244" s="221">
        <f>((FutureTrunkParks6[[#This Row],[Costs with Scaling Factor Applied]]+FutureTrunkParks6[[#This Row],[Unit Rate (No Scale)]])*FutureTrunkParks6[[#This Row],[Preliminary Scale %]])</f>
        <v>227234.22461514204</v>
      </c>
      <c r="T244" s="221">
        <f>_xlfn.XLOOKUP(FutureTrunkParks6[[#This Row],[Costing Code]],LGIP1b_Parks_UnitRates_Summary[Costing Code],LGIP1b_Parks_UnitRates_Summary[Preliminary No Scale],,0)</f>
        <v>2812.5</v>
      </c>
      <c r="U24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1212681</v>
      </c>
      <c r="V244" s="211">
        <v>2021</v>
      </c>
      <c r="W244" s="211">
        <v>1</v>
      </c>
      <c r="X244" s="221">
        <f>ROUND(FutureTrunkParks6[[#This Row],[Direct Construction Cost]]*23%,0)</f>
        <v>278917</v>
      </c>
      <c r="Y244" s="294">
        <f t="shared" si="39"/>
        <v>0.2</v>
      </c>
      <c r="Z244" s="194">
        <f>ROUND((FutureTrunkParks6[[#This Row],[Direct Construction Cost]]+FutureTrunkParks6[[#This Row],[Project Owners Cost (23% Direct Construction Cost)($)]])*FutureTrunkParks6[[#This Row],[Multiplier]]*FutureTrunkParks6[[#This Row],[Construction Contingency Rate %]],0)</f>
        <v>298320</v>
      </c>
      <c r="AA244" s="195">
        <f>ROUND(FutureTrunkParks6[[#This Row],[Direct Construction Cost]]+FutureTrunkParks6[[#This Row],[Project Owners Cost (23% Direct Construction Cost)($)]]+FutureTrunkParks6[[#This Row],[Construction Contingency Cost ($)]],0)</f>
        <v>1789918</v>
      </c>
      <c r="AB244" s="219">
        <v>2034</v>
      </c>
      <c r="AC244" s="196">
        <f t="shared" si="40"/>
        <v>2.0111853187589457E-2</v>
      </c>
      <c r="AD244" s="196">
        <f t="shared" si="41"/>
        <v>1.8204777291069174E-2</v>
      </c>
      <c r="AE244" s="274">
        <f>VLOOKUP(FutureTrunkParks6[[#This Row],[Service Catchment]],'Catchment Demand - Parks'!$C$8:$M$11,11)</f>
        <v>0.20307557840172039</v>
      </c>
      <c r="AF24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1.5693041272748173E-2</v>
      </c>
      <c r="AG244" s="274">
        <f>IF(AND(FutureTrunkParks6[[#This Row],[Spare Capacity (%)]]&gt;30%,FutureTrunkParks6[[#This Row],[Share of the total Cost with the same year of provision %]]&gt;20%),1-FutureTrunkParks6[[#This Row],[Spare Capacity (%)]],1)</f>
        <v>1</v>
      </c>
      <c r="AH244" s="274">
        <f>IF(FutureTrunkParks6[[#This Row],[Terminal Value Analysis]]&lt;0,0,FutureTrunkParks6[[#This Row],[Terminal Value Analysis]])</f>
        <v>1</v>
      </c>
      <c r="AI244" s="198">
        <f t="shared" si="42"/>
        <v>2350918</v>
      </c>
      <c r="AJ244" s="200">
        <f t="shared" si="43"/>
        <v>2989776</v>
      </c>
      <c r="AK244" s="202">
        <f t="shared" si="44"/>
        <v>1417288</v>
      </c>
      <c r="AL244" s="276">
        <f>ROUND(FutureTrunkParks6[[#This Row],[Net Present Value of Establishment Cost]]*FutureTrunkParks6[[#This Row],[Terminal Value Adjustment (%)]],0)</f>
        <v>1417288</v>
      </c>
      <c r="AM244" s="271" t="str" cm="1">
        <f t="array" ref="AM244">_xlfn.IFS(FutureTrunkParks6[[#This Row],[Hierarchy/Name]]&lt;&gt;"Local","y",AM$12=FutureTrunkParks6[[#This Row],[Service Catchment]], "y", FutureTrunkParks6[[#This Row],[Hierarchy/Name]]="Local", "")</f>
        <v>y</v>
      </c>
      <c r="AN244" s="271" t="str" cm="1">
        <f t="array" ref="AN244">_xlfn.IFS(FutureTrunkParks6[[#This Row],[Hierarchy/Name]]&lt;&gt;"Local","y",AN$12=FutureTrunkParks6[[#This Row],[Service Catchment]], "y", FutureTrunkParks6[[#This Row],[Hierarchy/Name]]="Local", "")</f>
        <v>y</v>
      </c>
      <c r="AO244" s="271" t="str" cm="1">
        <f t="array" ref="AO244">_xlfn.IFS(FutureTrunkParks6[[#This Row],[Hierarchy/Name]]&lt;&gt;"Local","y",AO$12=FutureTrunkParks6[[#This Row],[Service Catchment]], "y", FutureTrunkParks6[[#This Row],[Hierarchy/Name]]="Local", "")</f>
        <v>y</v>
      </c>
      <c r="AP244" s="271" t="str" cm="1">
        <f t="array" ref="AP244">_xlfn.IFS(FutureTrunkParks6[[#This Row],[Hierarchy/Name]]&lt;&gt;"Local","y",AP$12=FutureTrunkParks6[[#This Row],[Service Catchment]], "y", FutureTrunkParks6[[#This Row],[Hierarchy/Name]]="Local", "")</f>
        <v>y</v>
      </c>
      <c r="AQ244" s="64"/>
      <c r="AR244" s="93">
        <f>IF(FutureTrunkParks6[[#This Row],[Hierarchy/Name]]&lt;&gt;"Local",0.25,IF(AM244="y",1,""))</f>
        <v>0.25</v>
      </c>
      <c r="AS244" s="93">
        <f>IF(FutureTrunkParks6[[#This Row],[Hierarchy/Name]]&lt;&gt;"Local",0.25,IF(AN244="y",1,""))</f>
        <v>0.25</v>
      </c>
      <c r="AT244" s="93">
        <f>IF(FutureTrunkParks6[[#This Row],[Hierarchy/Name]]&lt;&gt;"Local",0.25,IF(AO244="y",1,""))</f>
        <v>0.25</v>
      </c>
      <c r="AU244" s="93">
        <f>IF(FutureTrunkParks6[[#This Row],[Hierarchy/Name]]&lt;&gt;"Local",0.25,IF(AP244="y",1,""))</f>
        <v>0.25</v>
      </c>
      <c r="AV244" s="95">
        <f t="shared" si="45"/>
        <v>1</v>
      </c>
      <c r="AW244" s="64"/>
      <c r="AX244" s="268">
        <f t="shared" si="46"/>
        <v>354322</v>
      </c>
      <c r="AY244" s="264">
        <f t="shared" si="47"/>
        <v>354322</v>
      </c>
      <c r="AZ244" s="264">
        <f t="shared" si="48"/>
        <v>354322</v>
      </c>
      <c r="BA244" s="269">
        <f t="shared" si="49"/>
        <v>354322</v>
      </c>
      <c r="BB244" s="253">
        <f t="shared" si="50"/>
        <v>1417288</v>
      </c>
    </row>
    <row r="245" spans="1:54">
      <c r="A245" s="50"/>
      <c r="B245" s="210" t="s">
        <v>5118</v>
      </c>
      <c r="C245" s="211" t="s">
        <v>5229</v>
      </c>
      <c r="D245" s="211" t="s">
        <v>111</v>
      </c>
      <c r="E245" s="211" t="s">
        <v>114</v>
      </c>
      <c r="F245" s="211" t="s">
        <v>4942</v>
      </c>
      <c r="G245" s="186" t="str" cm="1">
        <f t="array" ref="G245">_xlfn.IFS(MID(C245,5,1)="U",MID(C245,5,2),LEN(C245)&gt;10,MID(C245,5,3)&amp;"-"&amp;LEFT(D245,1),LEN(C245)&lt;=10,MID(C245,5,2)&amp;"-"&amp;LEFT(D245,1))</f>
        <v>E1-L</v>
      </c>
      <c r="H245" s="187">
        <f>IFERROR(INDEX(LGIP1b_Park_UnitRates[],MATCH(G245,LGIP1b_Park_UnitRates[LGIP Code],0),3),"")</f>
        <v>8000</v>
      </c>
      <c r="I245" s="295">
        <f>IFERROR(MIN(J245/H245,INDEX(LGIP1b_Park_UnitRates[],MATCH(FutureTrunkParks6[[#This Row],[LGIP Code (*)]], LGIP1b_Park_UnitRates[LGIP Code], 0),4)),1)</f>
        <v>1.55</v>
      </c>
      <c r="J245" s="215">
        <v>12400</v>
      </c>
      <c r="K245" s="85">
        <f t="shared" si="51"/>
        <v>0</v>
      </c>
      <c r="L245" s="216">
        <v>0</v>
      </c>
      <c r="M245" s="221" t="str">
        <f>_xlfn.XLOOKUP(FutureTrunkParks6[[#This Row],[LGIP Code (*)]],LGIP1b_Parks_UnitRates_Summary[LGIP Code],LGIP1b_Parks_UnitRates_Summary[Stages],,0)</f>
        <v>B&amp;C</v>
      </c>
      <c r="N245" s="221" t="str">
        <f>_xlfn.XLOOKUP(FutureTrunkParks6[[#This Row],[LGIP Code (*)]],LGIP1b_Parks_UnitRates_Summary[LGIP Code],LGIP1b_Parks_UnitRates_Summary[Costing Code],,0)</f>
        <v>E1-L-B&amp;C</v>
      </c>
      <c r="O245" s="221">
        <f>_xlfn.XLOOKUP(FutureTrunkParks6[[#This Row],[Costing Code]],LGIP1b_Parks_UnitRates_Summary[Costing Code],LGIP1b_Parks_UnitRates_Summary[Scaled component],,0)</f>
        <v>50689.811039999993</v>
      </c>
      <c r="P245" s="221">
        <f>FutureTrunkParks6[[#This Row],[Unit Rate (Scale)]]*FutureTrunkParks6[[#This Row],[Scaling factor (*)]]</f>
        <v>78569.207111999989</v>
      </c>
      <c r="Q245" s="221">
        <f>_xlfn.XLOOKUP(FutureTrunkParks6[[#This Row],[Costing Code]],LGIP1b_Parks_UnitRates_Summary[Costing Code],LGIP1b_Parks_UnitRates_Summary[Not scaled component],,0)</f>
        <v>434089.71377963555</v>
      </c>
      <c r="R245" s="223">
        <f>_xlfn.XLOOKUP(FutureTrunkParks6[[#This Row],[Costing Code]],LGIP1b_Parks_UnitRates_Summary[Costing Code],LGIP1b_Parks_UnitRates_Summary[Preliminary Scale],,0)</f>
        <v>0.23125000000000001</v>
      </c>
      <c r="S245" s="221">
        <f>((FutureTrunkParks6[[#This Row],[Costs with Scaling Factor Applied]]+FutureTrunkParks6[[#This Row],[Unit Rate (No Scale)]])*FutureTrunkParks6[[#This Row],[Preliminary Scale %]])</f>
        <v>118552.37545619073</v>
      </c>
      <c r="T245" s="221">
        <f>_xlfn.XLOOKUP(FutureTrunkParks6[[#This Row],[Costing Code]],LGIP1b_Parks_UnitRates_Summary[Costing Code],LGIP1b_Parks_UnitRates_Summary[Preliminary No Scale],,0)</f>
        <v>3750</v>
      </c>
      <c r="U245"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634961</v>
      </c>
      <c r="V245" s="211">
        <v>2021</v>
      </c>
      <c r="W245" s="211">
        <v>1</v>
      </c>
      <c r="X245" s="221">
        <f>ROUND(FutureTrunkParks6[[#This Row],[Direct Construction Cost]]*23%,0)</f>
        <v>146041</v>
      </c>
      <c r="Y245" s="294">
        <f t="shared" si="39"/>
        <v>7.4999999999999997E-2</v>
      </c>
      <c r="Z245" s="194">
        <f>ROUND((FutureTrunkParks6[[#This Row],[Direct Construction Cost]]+FutureTrunkParks6[[#This Row],[Project Owners Cost (23% Direct Construction Cost)($)]])*FutureTrunkParks6[[#This Row],[Multiplier]]*FutureTrunkParks6[[#This Row],[Construction Contingency Rate %]],0)</f>
        <v>58575</v>
      </c>
      <c r="AA245" s="195">
        <f>ROUND(FutureTrunkParks6[[#This Row],[Direct Construction Cost]]+FutureTrunkParks6[[#This Row],[Project Owners Cost (23% Direct Construction Cost)($)]]+FutureTrunkParks6[[#This Row],[Construction Contingency Cost ($)]],0)</f>
        <v>839577</v>
      </c>
      <c r="AB245" s="219">
        <v>2024</v>
      </c>
      <c r="AC245" s="196">
        <f t="shared" si="40"/>
        <v>2.0111853187589457E-2</v>
      </c>
      <c r="AD245" s="196">
        <f t="shared" si="41"/>
        <v>1.8204777291069174E-2</v>
      </c>
      <c r="AE245" s="274">
        <f>VLOOKUP(FutureTrunkParks6[[#This Row],[Service Catchment]],'Catchment Demand - Parks'!$C$8:$M$11,11)</f>
        <v>0.15359038713546411</v>
      </c>
      <c r="AF245"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45" s="274">
        <f>IF(AND(FutureTrunkParks6[[#This Row],[Spare Capacity (%)]]&gt;30%,FutureTrunkParks6[[#This Row],[Share of the total Cost with the same year of provision %]]&gt;20%),1-FutureTrunkParks6[[#This Row],[Spare Capacity (%)]],1)</f>
        <v>1</v>
      </c>
      <c r="AH245" s="274">
        <f>IF(FutureTrunkParks6[[#This Row],[Terminal Value Analysis]]&lt;0,0,FutureTrunkParks6[[#This Row],[Terminal Value Analysis]])</f>
        <v>1</v>
      </c>
      <c r="AI245" s="198">
        <f t="shared" si="42"/>
        <v>839577</v>
      </c>
      <c r="AJ245" s="200">
        <f t="shared" si="43"/>
        <v>886270</v>
      </c>
      <c r="AK245" s="202">
        <f t="shared" si="44"/>
        <v>746028</v>
      </c>
      <c r="AL245" s="276">
        <f>ROUND(FutureTrunkParks6[[#This Row],[Net Present Value of Establishment Cost]]*FutureTrunkParks6[[#This Row],[Terminal Value Adjustment (%)]],0)</f>
        <v>746028</v>
      </c>
      <c r="AM245" s="271" t="str" cm="1">
        <f t="array" ref="AM245">_xlfn.IFS(FutureTrunkParks6[[#This Row],[Hierarchy/Name]]&lt;&gt;"Local","y",AM$12=FutureTrunkParks6[[#This Row],[Service Catchment]], "y", FutureTrunkParks6[[#This Row],[Hierarchy/Name]]="Local", "")</f>
        <v/>
      </c>
      <c r="AN245" s="271" t="str" cm="1">
        <f t="array" ref="AN245">_xlfn.IFS(FutureTrunkParks6[[#This Row],[Hierarchy/Name]]&lt;&gt;"Local","y",AN$12=FutureTrunkParks6[[#This Row],[Service Catchment]], "y", FutureTrunkParks6[[#This Row],[Hierarchy/Name]]="Local", "")</f>
        <v/>
      </c>
      <c r="AO245" s="271" t="str" cm="1">
        <f t="array" ref="AO245">_xlfn.IFS(FutureTrunkParks6[[#This Row],[Hierarchy/Name]]&lt;&gt;"Local","y",AO$12=FutureTrunkParks6[[#This Row],[Service Catchment]], "y", FutureTrunkParks6[[#This Row],[Hierarchy/Name]]="Local", "")</f>
        <v/>
      </c>
      <c r="AP245" s="271" t="str" cm="1">
        <f t="array" ref="AP245">_xlfn.IFS(FutureTrunkParks6[[#This Row],[Hierarchy/Name]]&lt;&gt;"Local","y",AP$12=FutureTrunkParks6[[#This Row],[Service Catchment]], "y", FutureTrunkParks6[[#This Row],[Hierarchy/Name]]="Local", "")</f>
        <v>y</v>
      </c>
      <c r="AQ245" s="64"/>
      <c r="AR245" s="93" t="str">
        <f>IF(FutureTrunkParks6[[#This Row],[Hierarchy/Name]]&lt;&gt;"Local",0.25,IF(AM245="y",1,""))</f>
        <v/>
      </c>
      <c r="AS245" s="93" t="str">
        <f>IF(FutureTrunkParks6[[#This Row],[Hierarchy/Name]]&lt;&gt;"Local",0.25,IF(AN245="y",1,""))</f>
        <v/>
      </c>
      <c r="AT245" s="93" t="str">
        <f>IF(FutureTrunkParks6[[#This Row],[Hierarchy/Name]]&lt;&gt;"Local",0.25,IF(AO245="y",1,""))</f>
        <v/>
      </c>
      <c r="AU245" s="93">
        <f>IF(FutureTrunkParks6[[#This Row],[Hierarchy/Name]]&lt;&gt;"Local",0.25,IF(AP245="y",1,""))</f>
        <v>1</v>
      </c>
      <c r="AV245" s="95">
        <f t="shared" si="45"/>
        <v>1</v>
      </c>
      <c r="AW245" s="64"/>
      <c r="AX245" s="268" t="str">
        <f t="shared" si="46"/>
        <v/>
      </c>
      <c r="AY245" s="264" t="str">
        <f t="shared" si="47"/>
        <v/>
      </c>
      <c r="AZ245" s="264" t="str">
        <f t="shared" si="48"/>
        <v/>
      </c>
      <c r="BA245" s="269">
        <f t="shared" si="49"/>
        <v>746028</v>
      </c>
      <c r="BB245" s="253">
        <f t="shared" si="50"/>
        <v>746028</v>
      </c>
    </row>
    <row r="246" spans="1:54">
      <c r="A246" s="50"/>
      <c r="B246" s="210" t="s">
        <v>5118</v>
      </c>
      <c r="C246" s="211" t="s">
        <v>5230</v>
      </c>
      <c r="D246" s="211" t="s">
        <v>106</v>
      </c>
      <c r="E246" s="211" t="s">
        <v>114</v>
      </c>
      <c r="F246" s="211" t="s">
        <v>4850</v>
      </c>
      <c r="G246" s="186" t="str" cm="1">
        <f t="array" ref="G246">_xlfn.IFS(MID(C246,5,1)="U",MID(C246,5,2),LEN(C246)&gt;10,MID(C246,5,3)&amp;"-"&amp;LEFT(D246,1),LEN(C246)&lt;=10,MID(C246,5,2)&amp;"-"&amp;LEFT(D246,1))</f>
        <v>U1</v>
      </c>
      <c r="H246" s="187">
        <f>IFERROR(INDEX(LGIP1b_Park_UnitRates[],MATCH(G246,LGIP1b_Park_UnitRates[LGIP Code],0),3),"")</f>
        <v>0</v>
      </c>
      <c r="I246" s="295">
        <f>IFERROR(MIN(J246/H246,INDEX(LGIP1b_Park_UnitRates[],MATCH(FutureTrunkParks6[[#This Row],[LGIP Code (*)]], LGIP1b_Park_UnitRates[LGIP Code], 0),4)),1)</f>
        <v>1</v>
      </c>
      <c r="J246" s="215">
        <v>257000</v>
      </c>
      <c r="K246" s="85">
        <f t="shared" si="51"/>
        <v>0</v>
      </c>
      <c r="L246" s="216">
        <v>0</v>
      </c>
      <c r="M246" s="221" t="str">
        <f>_xlfn.XLOOKUP(FutureTrunkParks6[[#This Row],[LGIP Code (*)]],LGIP1b_Parks_UnitRates_Summary[LGIP Code],LGIP1b_Parks_UnitRates_Summary[Stages],,0)</f>
        <v>U</v>
      </c>
      <c r="N246" s="221" t="str">
        <f>_xlfn.XLOOKUP(FutureTrunkParks6[[#This Row],[LGIP Code (*)]],LGIP1b_Parks_UnitRates_Summary[LGIP Code],LGIP1b_Parks_UnitRates_Summary[Costing Code],,0)</f>
        <v>U1-U</v>
      </c>
      <c r="O246" s="221">
        <f>_xlfn.XLOOKUP(FutureTrunkParks6[[#This Row],[Costing Code]],LGIP1b_Parks_UnitRates_Summary[Costing Code],LGIP1b_Parks_UnitRates_Summary[Scaled component],,0)</f>
        <v>0</v>
      </c>
      <c r="P246" s="221">
        <f>FutureTrunkParks6[[#This Row],[Unit Rate (Scale)]]*FutureTrunkParks6[[#This Row],[Scaling factor (*)]]</f>
        <v>0</v>
      </c>
      <c r="Q246" s="221">
        <f>_xlfn.XLOOKUP(FutureTrunkParks6[[#This Row],[Costing Code]],LGIP1b_Parks_UnitRates_Summary[Costing Code],LGIP1b_Parks_UnitRates_Summary[Not scaled component],,0)</f>
        <v>0</v>
      </c>
      <c r="R246" s="223">
        <f>_xlfn.XLOOKUP(FutureTrunkParks6[[#This Row],[Costing Code]],LGIP1b_Parks_UnitRates_Summary[Costing Code],LGIP1b_Parks_UnitRates_Summary[Preliminary Scale],,0)</f>
        <v>0</v>
      </c>
      <c r="S246" s="221">
        <f>((FutureTrunkParks6[[#This Row],[Costs with Scaling Factor Applied]]+FutureTrunkParks6[[#This Row],[Unit Rate (No Scale)]])*FutureTrunkParks6[[#This Row],[Preliminary Scale %]])</f>
        <v>0</v>
      </c>
      <c r="T246" s="221">
        <f>_xlfn.XLOOKUP(FutureTrunkParks6[[#This Row],[Costing Code]],LGIP1b_Parks_UnitRates_Summary[Costing Code],LGIP1b_Parks_UnitRates_Summary[Preliminary No Scale],,0)</f>
        <v>0</v>
      </c>
      <c r="U246"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46" s="211">
        <v>2021</v>
      </c>
      <c r="W246" s="211">
        <v>1</v>
      </c>
      <c r="X246" s="221">
        <f>ROUND(FutureTrunkParks6[[#This Row],[Direct Construction Cost]]*23%,0)</f>
        <v>460000</v>
      </c>
      <c r="Y246" s="294">
        <f t="shared" si="39"/>
        <v>0.15</v>
      </c>
      <c r="Z246" s="194">
        <f>ROUND((FutureTrunkParks6[[#This Row],[Direct Construction Cost]]+FutureTrunkParks6[[#This Row],[Project Owners Cost (23% Direct Construction Cost)($)]])*FutureTrunkParks6[[#This Row],[Multiplier]]*FutureTrunkParks6[[#This Row],[Construction Contingency Rate %]],0)</f>
        <v>369000</v>
      </c>
      <c r="AA246" s="195">
        <f>ROUND(FutureTrunkParks6[[#This Row],[Direct Construction Cost]]+FutureTrunkParks6[[#This Row],[Project Owners Cost (23% Direct Construction Cost)($)]]+FutureTrunkParks6[[#This Row],[Construction Contingency Cost ($)]],0)</f>
        <v>2829000</v>
      </c>
      <c r="AB246" s="219">
        <v>2029</v>
      </c>
      <c r="AC246" s="196">
        <f t="shared" si="40"/>
        <v>2.0111853187589457E-2</v>
      </c>
      <c r="AD246" s="196">
        <f t="shared" si="41"/>
        <v>1.8204777291069174E-2</v>
      </c>
      <c r="AE246" s="274">
        <f>VLOOKUP(FutureTrunkParks6[[#This Row],[Service Catchment]],'Catchment Demand - Parks'!$C$8:$M$11,11)</f>
        <v>0.15359038713546411</v>
      </c>
      <c r="AF246"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2.8870532419051503E-2</v>
      </c>
      <c r="AG246" s="274">
        <f>IF(AND(FutureTrunkParks6[[#This Row],[Spare Capacity (%)]]&gt;30%,FutureTrunkParks6[[#This Row],[Share of the total Cost with the same year of provision %]]&gt;20%),1-FutureTrunkParks6[[#This Row],[Spare Capacity (%)]],1)</f>
        <v>1</v>
      </c>
      <c r="AH246" s="274">
        <f>IF(FutureTrunkParks6[[#This Row],[Terminal Value Analysis]]&lt;0,0,FutureTrunkParks6[[#This Row],[Terminal Value Analysis]])</f>
        <v>1</v>
      </c>
      <c r="AI246" s="198">
        <f t="shared" si="42"/>
        <v>2829000</v>
      </c>
      <c r="AJ246" s="200">
        <f t="shared" si="43"/>
        <v>3268240</v>
      </c>
      <c r="AK246" s="202">
        <f t="shared" si="44"/>
        <v>2064516</v>
      </c>
      <c r="AL246" s="276">
        <f>ROUND(FutureTrunkParks6[[#This Row],[Net Present Value of Establishment Cost]]*FutureTrunkParks6[[#This Row],[Terminal Value Adjustment (%)]],0)</f>
        <v>2064516</v>
      </c>
      <c r="AM246" s="271" t="str" cm="1">
        <f t="array" ref="AM246">_xlfn.IFS(FutureTrunkParks6[[#This Row],[Hierarchy/Name]]&lt;&gt;"Local","y",AM$12=FutureTrunkParks6[[#This Row],[Service Catchment]], "y", FutureTrunkParks6[[#This Row],[Hierarchy/Name]]="Local", "")</f>
        <v>y</v>
      </c>
      <c r="AN246" s="271" t="str" cm="1">
        <f t="array" ref="AN246">_xlfn.IFS(FutureTrunkParks6[[#This Row],[Hierarchy/Name]]&lt;&gt;"Local","y",AN$12=FutureTrunkParks6[[#This Row],[Service Catchment]], "y", FutureTrunkParks6[[#This Row],[Hierarchy/Name]]="Local", "")</f>
        <v>y</v>
      </c>
      <c r="AO246" s="271" t="str" cm="1">
        <f t="array" ref="AO246">_xlfn.IFS(FutureTrunkParks6[[#This Row],[Hierarchy/Name]]&lt;&gt;"Local","y",AO$12=FutureTrunkParks6[[#This Row],[Service Catchment]], "y", FutureTrunkParks6[[#This Row],[Hierarchy/Name]]="Local", "")</f>
        <v>y</v>
      </c>
      <c r="AP246" s="271" t="str" cm="1">
        <f t="array" ref="AP246">_xlfn.IFS(FutureTrunkParks6[[#This Row],[Hierarchy/Name]]&lt;&gt;"Local","y",AP$12=FutureTrunkParks6[[#This Row],[Service Catchment]], "y", FutureTrunkParks6[[#This Row],[Hierarchy/Name]]="Local", "")</f>
        <v>y</v>
      </c>
      <c r="AQ246" s="64"/>
      <c r="AR246" s="93">
        <f>IF(FutureTrunkParks6[[#This Row],[Hierarchy/Name]]&lt;&gt;"Local",0.25,IF(AM246="y",1,""))</f>
        <v>0.25</v>
      </c>
      <c r="AS246" s="93">
        <f>IF(FutureTrunkParks6[[#This Row],[Hierarchy/Name]]&lt;&gt;"Local",0.25,IF(AN246="y",1,""))</f>
        <v>0.25</v>
      </c>
      <c r="AT246" s="93">
        <f>IF(FutureTrunkParks6[[#This Row],[Hierarchy/Name]]&lt;&gt;"Local",0.25,IF(AO246="y",1,""))</f>
        <v>0.25</v>
      </c>
      <c r="AU246" s="93">
        <f>IF(FutureTrunkParks6[[#This Row],[Hierarchy/Name]]&lt;&gt;"Local",0.25,IF(AP246="y",1,""))</f>
        <v>0.25</v>
      </c>
      <c r="AV246" s="95">
        <f t="shared" si="45"/>
        <v>1</v>
      </c>
      <c r="AW246" s="64"/>
      <c r="AX246" s="268">
        <f t="shared" si="46"/>
        <v>516129</v>
      </c>
      <c r="AY246" s="264">
        <f t="shared" si="47"/>
        <v>516129</v>
      </c>
      <c r="AZ246" s="264">
        <f t="shared" si="48"/>
        <v>516129</v>
      </c>
      <c r="BA246" s="269">
        <f t="shared" si="49"/>
        <v>516129</v>
      </c>
      <c r="BB246" s="253">
        <f t="shared" si="50"/>
        <v>2064516</v>
      </c>
    </row>
    <row r="247" spans="1:54">
      <c r="A247" s="50"/>
      <c r="B247" s="210" t="s">
        <v>4858</v>
      </c>
      <c r="C247" s="211" t="s">
        <v>5231</v>
      </c>
      <c r="D247" s="211" t="s">
        <v>106</v>
      </c>
      <c r="E247" s="211" t="s">
        <v>143</v>
      </c>
      <c r="F247" s="211" t="s">
        <v>4928</v>
      </c>
      <c r="G247" s="186" t="str" cm="1">
        <f t="array" ref="G247">_xlfn.IFS(MID(C247,5,1)="U",MID(C247,5,2),LEN(C247)&gt;10,MID(C247,5,3)&amp;"-"&amp;LEFT(D247,1),LEN(C247)&lt;=10,MID(C247,5,2)&amp;"-"&amp;LEFT(D247,1))</f>
        <v>U3</v>
      </c>
      <c r="H247" s="187">
        <f>IFERROR(INDEX(LGIP1b_Park_UnitRates[],MATCH(G247,LGIP1b_Park_UnitRates[LGIP Code],0),3),"")</f>
        <v>0</v>
      </c>
      <c r="I247" s="295">
        <f>IFERROR(MIN(J247/H247,INDEX(LGIP1b_Park_UnitRates[],MATCH(FutureTrunkParks6[[#This Row],[LGIP Code (*)]], LGIP1b_Park_UnitRates[LGIP Code], 0),4)),1)</f>
        <v>1</v>
      </c>
      <c r="J247" s="215">
        <v>41200</v>
      </c>
      <c r="K247" s="85">
        <f t="shared" si="51"/>
        <v>0</v>
      </c>
      <c r="L247" s="216">
        <v>0</v>
      </c>
      <c r="M247" s="221" t="str">
        <f>_xlfn.XLOOKUP(FutureTrunkParks6[[#This Row],[LGIP Code (*)]],LGIP1b_Parks_UnitRates_Summary[LGIP Code],LGIP1b_Parks_UnitRates_Summary[Stages],,0)</f>
        <v>U</v>
      </c>
      <c r="N247" s="221" t="str">
        <f>_xlfn.XLOOKUP(FutureTrunkParks6[[#This Row],[LGIP Code (*)]],LGIP1b_Parks_UnitRates_Summary[LGIP Code],LGIP1b_Parks_UnitRates_Summary[Costing Code],,0)</f>
        <v>U3-U</v>
      </c>
      <c r="O247" s="221">
        <f>_xlfn.XLOOKUP(FutureTrunkParks6[[#This Row],[Costing Code]],LGIP1b_Parks_UnitRates_Summary[Costing Code],LGIP1b_Parks_UnitRates_Summary[Scaled component],,0)</f>
        <v>0</v>
      </c>
      <c r="P247" s="221">
        <f>FutureTrunkParks6[[#This Row],[Unit Rate (Scale)]]*FutureTrunkParks6[[#This Row],[Scaling factor (*)]]</f>
        <v>0</v>
      </c>
      <c r="Q247" s="221">
        <f>_xlfn.XLOOKUP(FutureTrunkParks6[[#This Row],[Costing Code]],LGIP1b_Parks_UnitRates_Summary[Costing Code],LGIP1b_Parks_UnitRates_Summary[Not scaled component],,0)</f>
        <v>0</v>
      </c>
      <c r="R247" s="223">
        <f>_xlfn.XLOOKUP(FutureTrunkParks6[[#This Row],[Costing Code]],LGIP1b_Parks_UnitRates_Summary[Costing Code],LGIP1b_Parks_UnitRates_Summary[Preliminary Scale],,0)</f>
        <v>0</v>
      </c>
      <c r="S247" s="221">
        <f>((FutureTrunkParks6[[#This Row],[Costs with Scaling Factor Applied]]+FutureTrunkParks6[[#This Row],[Unit Rate (No Scale)]])*FutureTrunkParks6[[#This Row],[Preliminary Scale %]])</f>
        <v>0</v>
      </c>
      <c r="T247" s="221">
        <f>_xlfn.XLOOKUP(FutureTrunkParks6[[#This Row],[Costing Code]],LGIP1b_Parks_UnitRates_Summary[Costing Code],LGIP1b_Parks_UnitRates_Summary[Preliminary No Scale],,0)</f>
        <v>0</v>
      </c>
      <c r="U247"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47" s="211">
        <v>2021</v>
      </c>
      <c r="W247" s="211">
        <v>1</v>
      </c>
      <c r="X247" s="221">
        <f>ROUND(FutureTrunkParks6[[#This Row],[Direct Construction Cost]]*23%,0)</f>
        <v>230000</v>
      </c>
      <c r="Y247" s="294">
        <f t="shared" si="39"/>
        <v>0.15</v>
      </c>
      <c r="Z247" s="194">
        <f>ROUND((FutureTrunkParks6[[#This Row],[Direct Construction Cost]]+FutureTrunkParks6[[#This Row],[Project Owners Cost (23% Direct Construction Cost)($)]])*FutureTrunkParks6[[#This Row],[Multiplier]]*FutureTrunkParks6[[#This Row],[Construction Contingency Rate %]],0)</f>
        <v>184500</v>
      </c>
      <c r="AA247" s="195">
        <f>ROUND(FutureTrunkParks6[[#This Row],[Direct Construction Cost]]+FutureTrunkParks6[[#This Row],[Project Owners Cost (23% Direct Construction Cost)($)]]+FutureTrunkParks6[[#This Row],[Construction Contingency Cost ($)]],0)</f>
        <v>1414500</v>
      </c>
      <c r="AB247" s="219">
        <v>2029</v>
      </c>
      <c r="AC247" s="196">
        <f t="shared" si="40"/>
        <v>2.0111853187589457E-2</v>
      </c>
      <c r="AD247" s="196">
        <f t="shared" si="41"/>
        <v>1.8204777291069174E-2</v>
      </c>
      <c r="AE247" s="274">
        <f>VLOOKUP(FutureTrunkParks6[[#This Row],[Service Catchment]],'Catchment Demand - Parks'!$C$8:$M$11,11)</f>
        <v>0.31134461829061294</v>
      </c>
      <c r="AF247"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3.2291999117877099E-2</v>
      </c>
      <c r="AG247" s="274">
        <f>IF(AND(FutureTrunkParks6[[#This Row],[Spare Capacity (%)]]&gt;30%,FutureTrunkParks6[[#This Row],[Share of the total Cost with the same year of provision %]]&gt;20%),1-FutureTrunkParks6[[#This Row],[Spare Capacity (%)]],1)</f>
        <v>1</v>
      </c>
      <c r="AH247" s="274">
        <f>IF(FutureTrunkParks6[[#This Row],[Terminal Value Analysis]]&lt;0,0,FutureTrunkParks6[[#This Row],[Terminal Value Analysis]])</f>
        <v>1</v>
      </c>
      <c r="AI247" s="198">
        <f t="shared" si="42"/>
        <v>1414500</v>
      </c>
      <c r="AJ247" s="200">
        <f t="shared" si="43"/>
        <v>1634120</v>
      </c>
      <c r="AK247" s="202">
        <f t="shared" si="44"/>
        <v>1032258</v>
      </c>
      <c r="AL247" s="276">
        <f>ROUND(FutureTrunkParks6[[#This Row],[Net Present Value of Establishment Cost]]*FutureTrunkParks6[[#This Row],[Terminal Value Adjustment (%)]],0)</f>
        <v>1032258</v>
      </c>
      <c r="AM247" s="271" t="str" cm="1">
        <f t="array" ref="AM247">_xlfn.IFS(FutureTrunkParks6[[#This Row],[Hierarchy/Name]]&lt;&gt;"Local","y",AM$12=FutureTrunkParks6[[#This Row],[Service Catchment]], "y", FutureTrunkParks6[[#This Row],[Hierarchy/Name]]="Local", "")</f>
        <v>y</v>
      </c>
      <c r="AN247" s="271" t="str" cm="1">
        <f t="array" ref="AN247">_xlfn.IFS(FutureTrunkParks6[[#This Row],[Hierarchy/Name]]&lt;&gt;"Local","y",AN$12=FutureTrunkParks6[[#This Row],[Service Catchment]], "y", FutureTrunkParks6[[#This Row],[Hierarchy/Name]]="Local", "")</f>
        <v>y</v>
      </c>
      <c r="AO247" s="271" t="str" cm="1">
        <f t="array" ref="AO247">_xlfn.IFS(FutureTrunkParks6[[#This Row],[Hierarchy/Name]]&lt;&gt;"Local","y",AO$12=FutureTrunkParks6[[#This Row],[Service Catchment]], "y", FutureTrunkParks6[[#This Row],[Hierarchy/Name]]="Local", "")</f>
        <v>y</v>
      </c>
      <c r="AP247" s="271" t="str" cm="1">
        <f t="array" ref="AP247">_xlfn.IFS(FutureTrunkParks6[[#This Row],[Hierarchy/Name]]&lt;&gt;"Local","y",AP$12=FutureTrunkParks6[[#This Row],[Service Catchment]], "y", FutureTrunkParks6[[#This Row],[Hierarchy/Name]]="Local", "")</f>
        <v>y</v>
      </c>
      <c r="AQ247" s="64"/>
      <c r="AR247" s="93">
        <f>IF(FutureTrunkParks6[[#This Row],[Hierarchy/Name]]&lt;&gt;"Local",0.25,IF(AM247="y",1,""))</f>
        <v>0.25</v>
      </c>
      <c r="AS247" s="93">
        <f>IF(FutureTrunkParks6[[#This Row],[Hierarchy/Name]]&lt;&gt;"Local",0.25,IF(AN247="y",1,""))</f>
        <v>0.25</v>
      </c>
      <c r="AT247" s="93">
        <f>IF(FutureTrunkParks6[[#This Row],[Hierarchy/Name]]&lt;&gt;"Local",0.25,IF(AO247="y",1,""))</f>
        <v>0.25</v>
      </c>
      <c r="AU247" s="93">
        <f>IF(FutureTrunkParks6[[#This Row],[Hierarchy/Name]]&lt;&gt;"Local",0.25,IF(AP247="y",1,""))</f>
        <v>0.25</v>
      </c>
      <c r="AV247" s="95">
        <f t="shared" si="45"/>
        <v>1</v>
      </c>
      <c r="AW247" s="64"/>
      <c r="AX247" s="268">
        <f t="shared" si="46"/>
        <v>258064.5</v>
      </c>
      <c r="AY247" s="264">
        <f t="shared" si="47"/>
        <v>258064.5</v>
      </c>
      <c r="AZ247" s="264">
        <f t="shared" si="48"/>
        <v>258064.5</v>
      </c>
      <c r="BA247" s="269">
        <f t="shared" si="49"/>
        <v>258064.5</v>
      </c>
      <c r="BB247" s="253">
        <f t="shared" si="50"/>
        <v>1032258</v>
      </c>
    </row>
    <row r="248" spans="1:54">
      <c r="A248" s="50"/>
      <c r="B248" s="210" t="s">
        <v>4858</v>
      </c>
      <c r="C248" s="211" t="s">
        <v>5232</v>
      </c>
      <c r="D248" s="211" t="s">
        <v>111</v>
      </c>
      <c r="E248" s="211" t="s">
        <v>143</v>
      </c>
      <c r="F248" s="211" t="s">
        <v>4857</v>
      </c>
      <c r="G248" s="186" t="str" cm="1">
        <f t="array" ref="G248">_xlfn.IFS(MID(C248,5,1)="U",MID(C248,5,2),LEN(C248)&gt;10,MID(C248,5,3)&amp;"-"&amp;LEFT(D248,1),LEN(C248)&lt;=10,MID(C248,5,2)&amp;"-"&amp;LEFT(D248,1))</f>
        <v>U3</v>
      </c>
      <c r="H248" s="187">
        <f>IFERROR(INDEX(LGIP1b_Park_UnitRates[],MATCH(G248,LGIP1b_Park_UnitRates[LGIP Code],0),3),"")</f>
        <v>0</v>
      </c>
      <c r="I248" s="295">
        <f>IFERROR(MIN(J248/H248,INDEX(LGIP1b_Park_UnitRates[],MATCH(FutureTrunkParks6[[#This Row],[LGIP Code (*)]], LGIP1b_Park_UnitRates[LGIP Code], 0),4)),1)</f>
        <v>1</v>
      </c>
      <c r="J248" s="215">
        <v>10000</v>
      </c>
      <c r="K248" s="85">
        <f t="shared" si="51"/>
        <v>0</v>
      </c>
      <c r="L248" s="216">
        <v>0</v>
      </c>
      <c r="M248" s="221" t="str">
        <f>_xlfn.XLOOKUP(FutureTrunkParks6[[#This Row],[LGIP Code (*)]],LGIP1b_Parks_UnitRates_Summary[LGIP Code],LGIP1b_Parks_UnitRates_Summary[Stages],,0)</f>
        <v>U</v>
      </c>
      <c r="N248" s="221" t="str">
        <f>_xlfn.XLOOKUP(FutureTrunkParks6[[#This Row],[LGIP Code (*)]],LGIP1b_Parks_UnitRates_Summary[LGIP Code],LGIP1b_Parks_UnitRates_Summary[Costing Code],,0)</f>
        <v>U3-U</v>
      </c>
      <c r="O248" s="221">
        <f>_xlfn.XLOOKUP(FutureTrunkParks6[[#This Row],[Costing Code]],LGIP1b_Parks_UnitRates_Summary[Costing Code],LGIP1b_Parks_UnitRates_Summary[Scaled component],,0)</f>
        <v>0</v>
      </c>
      <c r="P248" s="221">
        <f>FutureTrunkParks6[[#This Row],[Unit Rate (Scale)]]*FutureTrunkParks6[[#This Row],[Scaling factor (*)]]</f>
        <v>0</v>
      </c>
      <c r="Q248" s="221">
        <f>_xlfn.XLOOKUP(FutureTrunkParks6[[#This Row],[Costing Code]],LGIP1b_Parks_UnitRates_Summary[Costing Code],LGIP1b_Parks_UnitRates_Summary[Not scaled component],,0)</f>
        <v>0</v>
      </c>
      <c r="R248" s="223">
        <f>_xlfn.XLOOKUP(FutureTrunkParks6[[#This Row],[Costing Code]],LGIP1b_Parks_UnitRates_Summary[Costing Code],LGIP1b_Parks_UnitRates_Summary[Preliminary Scale],,0)</f>
        <v>0</v>
      </c>
      <c r="S248" s="221">
        <f>((FutureTrunkParks6[[#This Row],[Costs with Scaling Factor Applied]]+FutureTrunkParks6[[#This Row],[Unit Rate (No Scale)]])*FutureTrunkParks6[[#This Row],[Preliminary Scale %]])</f>
        <v>0</v>
      </c>
      <c r="T248" s="221">
        <f>_xlfn.XLOOKUP(FutureTrunkParks6[[#This Row],[Costing Code]],LGIP1b_Parks_UnitRates_Summary[Costing Code],LGIP1b_Parks_UnitRates_Summary[Preliminary No Scale],,0)</f>
        <v>0</v>
      </c>
      <c r="U248"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48" s="211">
        <v>2021</v>
      </c>
      <c r="W248" s="211">
        <v>1</v>
      </c>
      <c r="X248" s="221">
        <f>ROUND(FutureTrunkParks6[[#This Row],[Direct Construction Cost]]*23%,0)</f>
        <v>230000</v>
      </c>
      <c r="Y248" s="294">
        <f t="shared" si="39"/>
        <v>7.4999999999999997E-2</v>
      </c>
      <c r="Z248" s="194">
        <f>ROUND((FutureTrunkParks6[[#This Row],[Direct Construction Cost]]+FutureTrunkParks6[[#This Row],[Project Owners Cost (23% Direct Construction Cost)($)]])*FutureTrunkParks6[[#This Row],[Multiplier]]*FutureTrunkParks6[[#This Row],[Construction Contingency Rate %]],0)</f>
        <v>92250</v>
      </c>
      <c r="AA248" s="195">
        <f>ROUND(FutureTrunkParks6[[#This Row],[Direct Construction Cost]]+FutureTrunkParks6[[#This Row],[Project Owners Cost (23% Direct Construction Cost)($)]]+FutureTrunkParks6[[#This Row],[Construction Contingency Cost ($)]],0)</f>
        <v>1322250</v>
      </c>
      <c r="AB248" s="219">
        <v>2024</v>
      </c>
      <c r="AC248" s="196">
        <f t="shared" si="40"/>
        <v>2.0111853187589457E-2</v>
      </c>
      <c r="AD248" s="196">
        <f t="shared" si="41"/>
        <v>1.8204777291069174E-2</v>
      </c>
      <c r="AE248" s="274">
        <f>VLOOKUP(FutureTrunkParks6[[#This Row],[Service Catchment]],'Catchment Demand - Parks'!$C$8:$M$11,11)</f>
        <v>0.31134461829061294</v>
      </c>
      <c r="AF248"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48" s="274">
        <f>IF(AND(FutureTrunkParks6[[#This Row],[Spare Capacity (%)]]&gt;30%,FutureTrunkParks6[[#This Row],[Share of the total Cost with the same year of provision %]]&gt;20%),1-FutureTrunkParks6[[#This Row],[Spare Capacity (%)]],1)</f>
        <v>1</v>
      </c>
      <c r="AH248" s="274">
        <f>IF(FutureTrunkParks6[[#This Row],[Terminal Value Analysis]]&lt;0,0,FutureTrunkParks6[[#This Row],[Terminal Value Analysis]])</f>
        <v>1</v>
      </c>
      <c r="AI248" s="198">
        <f t="shared" si="42"/>
        <v>1322250</v>
      </c>
      <c r="AJ248" s="200">
        <f t="shared" si="43"/>
        <v>1395786</v>
      </c>
      <c r="AK248" s="202">
        <f t="shared" si="44"/>
        <v>1174919</v>
      </c>
      <c r="AL248" s="276">
        <f>ROUND(FutureTrunkParks6[[#This Row],[Net Present Value of Establishment Cost]]*FutureTrunkParks6[[#This Row],[Terminal Value Adjustment (%)]],0)</f>
        <v>1174919</v>
      </c>
      <c r="AM248" s="271" t="str" cm="1">
        <f t="array" ref="AM248">_xlfn.IFS(FutureTrunkParks6[[#This Row],[Hierarchy/Name]]&lt;&gt;"Local","y",AM$12=FutureTrunkParks6[[#This Row],[Service Catchment]], "y", FutureTrunkParks6[[#This Row],[Hierarchy/Name]]="Local", "")</f>
        <v/>
      </c>
      <c r="AN248" s="271" t="str" cm="1">
        <f t="array" ref="AN248">_xlfn.IFS(FutureTrunkParks6[[#This Row],[Hierarchy/Name]]&lt;&gt;"Local","y",AN$12=FutureTrunkParks6[[#This Row],[Service Catchment]], "y", FutureTrunkParks6[[#This Row],[Hierarchy/Name]]="Local", "")</f>
        <v>y</v>
      </c>
      <c r="AO248" s="271" t="str" cm="1">
        <f t="array" ref="AO248">_xlfn.IFS(FutureTrunkParks6[[#This Row],[Hierarchy/Name]]&lt;&gt;"Local","y",AO$12=FutureTrunkParks6[[#This Row],[Service Catchment]], "y", FutureTrunkParks6[[#This Row],[Hierarchy/Name]]="Local", "")</f>
        <v/>
      </c>
      <c r="AP248" s="271" t="str" cm="1">
        <f t="array" ref="AP248">_xlfn.IFS(FutureTrunkParks6[[#This Row],[Hierarchy/Name]]&lt;&gt;"Local","y",AP$12=FutureTrunkParks6[[#This Row],[Service Catchment]], "y", FutureTrunkParks6[[#This Row],[Hierarchy/Name]]="Local", "")</f>
        <v/>
      </c>
      <c r="AQ248" s="64"/>
      <c r="AR248" s="93" t="str">
        <f>IF(FutureTrunkParks6[[#This Row],[Hierarchy/Name]]&lt;&gt;"Local",0.25,IF(AM248="y",1,""))</f>
        <v/>
      </c>
      <c r="AS248" s="93">
        <f>IF(FutureTrunkParks6[[#This Row],[Hierarchy/Name]]&lt;&gt;"Local",0.25,IF(AN248="y",1,""))</f>
        <v>1</v>
      </c>
      <c r="AT248" s="93" t="str">
        <f>IF(FutureTrunkParks6[[#This Row],[Hierarchy/Name]]&lt;&gt;"Local",0.25,IF(AO248="y",1,""))</f>
        <v/>
      </c>
      <c r="AU248" s="93" t="str">
        <f>IF(FutureTrunkParks6[[#This Row],[Hierarchy/Name]]&lt;&gt;"Local",0.25,IF(AP248="y",1,""))</f>
        <v/>
      </c>
      <c r="AV248" s="95">
        <f t="shared" si="45"/>
        <v>1</v>
      </c>
      <c r="AW248" s="64"/>
      <c r="AX248" s="268" t="str">
        <f t="shared" si="46"/>
        <v/>
      </c>
      <c r="AY248" s="264">
        <f t="shared" si="47"/>
        <v>1174919</v>
      </c>
      <c r="AZ248" s="264" t="str">
        <f t="shared" si="48"/>
        <v/>
      </c>
      <c r="BA248" s="269" t="str">
        <f t="shared" si="49"/>
        <v/>
      </c>
      <c r="BB248" s="253">
        <f t="shared" si="50"/>
        <v>1174919</v>
      </c>
    </row>
    <row r="249" spans="1:54">
      <c r="A249" s="50"/>
      <c r="B249" s="210" t="s">
        <v>4955</v>
      </c>
      <c r="C249" s="211" t="s">
        <v>5233</v>
      </c>
      <c r="D249" s="211" t="s">
        <v>106</v>
      </c>
      <c r="E249" s="211" t="s">
        <v>143</v>
      </c>
      <c r="F249" s="211" t="s">
        <v>4928</v>
      </c>
      <c r="G249" s="186" t="str" cm="1">
        <f t="array" ref="G249">_xlfn.IFS(MID(C249,5,1)="U",MID(C249,5,2),LEN(C249)&gt;10,MID(C249,5,3)&amp;"-"&amp;LEFT(D249,1),LEN(C249)&lt;=10,MID(C249,5,2)&amp;"-"&amp;LEFT(D249,1))</f>
        <v>U3</v>
      </c>
      <c r="H249" s="187">
        <f>IFERROR(INDEX(LGIP1b_Park_UnitRates[],MATCH(G249,LGIP1b_Park_UnitRates[LGIP Code],0),3),"")</f>
        <v>0</v>
      </c>
      <c r="I249" s="295">
        <f>IFERROR(MIN(J249/H249,INDEX(LGIP1b_Park_UnitRates[],MATCH(FutureTrunkParks6[[#This Row],[LGIP Code (*)]], LGIP1b_Park_UnitRates[LGIP Code], 0),4)),1)</f>
        <v>1</v>
      </c>
      <c r="J249" s="215">
        <v>20000</v>
      </c>
      <c r="K249" s="85">
        <f t="shared" si="51"/>
        <v>0</v>
      </c>
      <c r="L249" s="216">
        <v>0</v>
      </c>
      <c r="M249" s="221" t="str">
        <f>_xlfn.XLOOKUP(FutureTrunkParks6[[#This Row],[LGIP Code (*)]],LGIP1b_Parks_UnitRates_Summary[LGIP Code],LGIP1b_Parks_UnitRates_Summary[Stages],,0)</f>
        <v>U</v>
      </c>
      <c r="N249" s="221" t="str">
        <f>_xlfn.XLOOKUP(FutureTrunkParks6[[#This Row],[LGIP Code (*)]],LGIP1b_Parks_UnitRates_Summary[LGIP Code],LGIP1b_Parks_UnitRates_Summary[Costing Code],,0)</f>
        <v>U3-U</v>
      </c>
      <c r="O249" s="221">
        <f>_xlfn.XLOOKUP(FutureTrunkParks6[[#This Row],[Costing Code]],LGIP1b_Parks_UnitRates_Summary[Costing Code],LGIP1b_Parks_UnitRates_Summary[Scaled component],,0)</f>
        <v>0</v>
      </c>
      <c r="P249" s="221">
        <f>FutureTrunkParks6[[#This Row],[Unit Rate (Scale)]]*FutureTrunkParks6[[#This Row],[Scaling factor (*)]]</f>
        <v>0</v>
      </c>
      <c r="Q249" s="221">
        <f>_xlfn.XLOOKUP(FutureTrunkParks6[[#This Row],[Costing Code]],LGIP1b_Parks_UnitRates_Summary[Costing Code],LGIP1b_Parks_UnitRates_Summary[Not scaled component],,0)</f>
        <v>0</v>
      </c>
      <c r="R249" s="223">
        <f>_xlfn.XLOOKUP(FutureTrunkParks6[[#This Row],[Costing Code]],LGIP1b_Parks_UnitRates_Summary[Costing Code],LGIP1b_Parks_UnitRates_Summary[Preliminary Scale],,0)</f>
        <v>0</v>
      </c>
      <c r="S249" s="221">
        <f>((FutureTrunkParks6[[#This Row],[Costs with Scaling Factor Applied]]+FutureTrunkParks6[[#This Row],[Unit Rate (No Scale)]])*FutureTrunkParks6[[#This Row],[Preliminary Scale %]])</f>
        <v>0</v>
      </c>
      <c r="T249" s="221">
        <f>_xlfn.XLOOKUP(FutureTrunkParks6[[#This Row],[Costing Code]],LGIP1b_Parks_UnitRates_Summary[Costing Code],LGIP1b_Parks_UnitRates_Summary[Preliminary No Scale],,0)</f>
        <v>0</v>
      </c>
      <c r="U249"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49" s="211">
        <v>2021</v>
      </c>
      <c r="W249" s="211">
        <v>1</v>
      </c>
      <c r="X249" s="221">
        <f>ROUND(FutureTrunkParks6[[#This Row],[Direct Construction Cost]]*23%,0)</f>
        <v>230000</v>
      </c>
      <c r="Y249" s="294">
        <f t="shared" si="39"/>
        <v>7.4999999999999997E-2</v>
      </c>
      <c r="Z249" s="194">
        <f>ROUND((FutureTrunkParks6[[#This Row],[Direct Construction Cost]]+FutureTrunkParks6[[#This Row],[Project Owners Cost (23% Direct Construction Cost)($)]])*FutureTrunkParks6[[#This Row],[Multiplier]]*FutureTrunkParks6[[#This Row],[Construction Contingency Rate %]],0)</f>
        <v>92250</v>
      </c>
      <c r="AA249" s="195">
        <f>ROUND(FutureTrunkParks6[[#This Row],[Direct Construction Cost]]+FutureTrunkParks6[[#This Row],[Project Owners Cost (23% Direct Construction Cost)($)]]+FutureTrunkParks6[[#This Row],[Construction Contingency Cost ($)]],0)</f>
        <v>1322250</v>
      </c>
      <c r="AB249" s="219">
        <v>2024</v>
      </c>
      <c r="AC249" s="196">
        <f t="shared" si="40"/>
        <v>2.0111853187589457E-2</v>
      </c>
      <c r="AD249" s="196">
        <f t="shared" si="41"/>
        <v>1.8204777291069174E-2</v>
      </c>
      <c r="AE249" s="274">
        <f>VLOOKUP(FutureTrunkParks6[[#This Row],[Service Catchment]],'Catchment Demand - Parks'!$C$8:$M$11,11)</f>
        <v>0.31134461829061294</v>
      </c>
      <c r="AF249"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49" s="274">
        <f>IF(AND(FutureTrunkParks6[[#This Row],[Spare Capacity (%)]]&gt;30%,FutureTrunkParks6[[#This Row],[Share of the total Cost with the same year of provision %]]&gt;20%),1-FutureTrunkParks6[[#This Row],[Spare Capacity (%)]],1)</f>
        <v>1</v>
      </c>
      <c r="AH249" s="274">
        <f>IF(FutureTrunkParks6[[#This Row],[Terminal Value Analysis]]&lt;0,0,FutureTrunkParks6[[#This Row],[Terminal Value Analysis]])</f>
        <v>1</v>
      </c>
      <c r="AI249" s="198">
        <f t="shared" si="42"/>
        <v>1322250</v>
      </c>
      <c r="AJ249" s="200">
        <f t="shared" si="43"/>
        <v>1395786</v>
      </c>
      <c r="AK249" s="202">
        <f t="shared" si="44"/>
        <v>1174919</v>
      </c>
      <c r="AL249" s="276">
        <f>ROUND(FutureTrunkParks6[[#This Row],[Net Present Value of Establishment Cost]]*FutureTrunkParks6[[#This Row],[Terminal Value Adjustment (%)]],0)</f>
        <v>1174919</v>
      </c>
      <c r="AM249" s="271" t="str" cm="1">
        <f t="array" ref="AM249">_xlfn.IFS(FutureTrunkParks6[[#This Row],[Hierarchy/Name]]&lt;&gt;"Local","y",AM$12=FutureTrunkParks6[[#This Row],[Service Catchment]], "y", FutureTrunkParks6[[#This Row],[Hierarchy/Name]]="Local", "")</f>
        <v>y</v>
      </c>
      <c r="AN249" s="271" t="str" cm="1">
        <f t="array" ref="AN249">_xlfn.IFS(FutureTrunkParks6[[#This Row],[Hierarchy/Name]]&lt;&gt;"Local","y",AN$12=FutureTrunkParks6[[#This Row],[Service Catchment]], "y", FutureTrunkParks6[[#This Row],[Hierarchy/Name]]="Local", "")</f>
        <v>y</v>
      </c>
      <c r="AO249" s="271" t="str" cm="1">
        <f t="array" ref="AO249">_xlfn.IFS(FutureTrunkParks6[[#This Row],[Hierarchy/Name]]&lt;&gt;"Local","y",AO$12=FutureTrunkParks6[[#This Row],[Service Catchment]], "y", FutureTrunkParks6[[#This Row],[Hierarchy/Name]]="Local", "")</f>
        <v>y</v>
      </c>
      <c r="AP249" s="271" t="str" cm="1">
        <f t="array" ref="AP249">_xlfn.IFS(FutureTrunkParks6[[#This Row],[Hierarchy/Name]]&lt;&gt;"Local","y",AP$12=FutureTrunkParks6[[#This Row],[Service Catchment]], "y", FutureTrunkParks6[[#This Row],[Hierarchy/Name]]="Local", "")</f>
        <v>y</v>
      </c>
      <c r="AQ249" s="64"/>
      <c r="AR249" s="93">
        <f>IF(FutureTrunkParks6[[#This Row],[Hierarchy/Name]]&lt;&gt;"Local",0.25,IF(AM249="y",1,""))</f>
        <v>0.25</v>
      </c>
      <c r="AS249" s="93">
        <f>IF(FutureTrunkParks6[[#This Row],[Hierarchy/Name]]&lt;&gt;"Local",0.25,IF(AN249="y",1,""))</f>
        <v>0.25</v>
      </c>
      <c r="AT249" s="93">
        <f>IF(FutureTrunkParks6[[#This Row],[Hierarchy/Name]]&lt;&gt;"Local",0.25,IF(AO249="y",1,""))</f>
        <v>0.25</v>
      </c>
      <c r="AU249" s="93">
        <f>IF(FutureTrunkParks6[[#This Row],[Hierarchy/Name]]&lt;&gt;"Local",0.25,IF(AP249="y",1,""))</f>
        <v>0.25</v>
      </c>
      <c r="AV249" s="95">
        <f t="shared" si="45"/>
        <v>1</v>
      </c>
      <c r="AW249" s="64"/>
      <c r="AX249" s="268">
        <f t="shared" si="46"/>
        <v>293729.75</v>
      </c>
      <c r="AY249" s="264">
        <f t="shared" si="47"/>
        <v>293729.75</v>
      </c>
      <c r="AZ249" s="264">
        <f t="shared" si="48"/>
        <v>293729.75</v>
      </c>
      <c r="BA249" s="269">
        <f t="shared" si="49"/>
        <v>293729.75</v>
      </c>
      <c r="BB249" s="253">
        <f t="shared" si="50"/>
        <v>1174919</v>
      </c>
    </row>
    <row r="250" spans="1:54">
      <c r="A250" s="50"/>
      <c r="B250" s="210" t="s">
        <v>4858</v>
      </c>
      <c r="C250" s="211" t="s">
        <v>5234</v>
      </c>
      <c r="D250" s="211" t="s">
        <v>111</v>
      </c>
      <c r="E250" s="211" t="s">
        <v>143</v>
      </c>
      <c r="F250" s="211" t="s">
        <v>4853</v>
      </c>
      <c r="G250" s="186" t="str" cm="1">
        <f t="array" ref="G250">_xlfn.IFS(MID(C250,5,1)="U",MID(C250,5,2),LEN(C250)&gt;10,MID(C250,5,3)&amp;"-"&amp;LEFT(D250,1),LEN(C250)&lt;=10,MID(C250,5,2)&amp;"-"&amp;LEFT(D250,1))</f>
        <v>A1-L</v>
      </c>
      <c r="H250" s="187">
        <f>IFERROR(INDEX(LGIP1b_Park_UnitRates[],MATCH(G250,LGIP1b_Park_UnitRates[LGIP Code],0),3),"")</f>
        <v>8000</v>
      </c>
      <c r="I250" s="295">
        <f>IFERROR(MIN(J250/H250,INDEX(LGIP1b_Park_UnitRates[],MATCH(FutureTrunkParks6[[#This Row],[LGIP Code (*)]], LGIP1b_Park_UnitRates[LGIP Code], 0),4)),1)</f>
        <v>0.625</v>
      </c>
      <c r="J250" s="215">
        <v>5000</v>
      </c>
      <c r="K250" s="85">
        <f t="shared" si="51"/>
        <v>1125</v>
      </c>
      <c r="L250" s="216">
        <v>5625000</v>
      </c>
      <c r="M250" s="221" t="str">
        <f>_xlfn.XLOOKUP(FutureTrunkParks6[[#This Row],[LGIP Code (*)]],LGIP1b_Parks_UnitRates_Summary[LGIP Code],LGIP1b_Parks_UnitRates_Summary[Stages],,0)</f>
        <v>A&amp;B</v>
      </c>
      <c r="N250" s="221" t="str">
        <f>_xlfn.XLOOKUP(FutureTrunkParks6[[#This Row],[LGIP Code (*)]],LGIP1b_Parks_UnitRates_Summary[LGIP Code],LGIP1b_Parks_UnitRates_Summary[Costing Code],,0)</f>
        <v>A1-L-A&amp;B</v>
      </c>
      <c r="O250" s="221">
        <f>_xlfn.XLOOKUP(FutureTrunkParks6[[#This Row],[Costing Code]],LGIP1b_Parks_UnitRates_Summary[Costing Code],LGIP1b_Parks_UnitRates_Summary[Scaled component],,0)</f>
        <v>295709.98100599996</v>
      </c>
      <c r="P250" s="221">
        <f>FutureTrunkParks6[[#This Row],[Unit Rate (Scale)]]*FutureTrunkParks6[[#This Row],[Scaling factor (*)]]</f>
        <v>184818.73812874997</v>
      </c>
      <c r="Q250" s="221">
        <f>_xlfn.XLOOKUP(FutureTrunkParks6[[#This Row],[Costing Code]],LGIP1b_Parks_UnitRates_Summary[Costing Code],LGIP1b_Parks_UnitRates_Summary[Not scaled component],,0)</f>
        <v>417974.52457963559</v>
      </c>
      <c r="R250" s="223">
        <f>_xlfn.XLOOKUP(FutureTrunkParks6[[#This Row],[Costing Code]],LGIP1b_Parks_UnitRates_Summary[Costing Code],LGIP1b_Parks_UnitRates_Summary[Preliminary Scale],,0)</f>
        <v>0.23125000000000001</v>
      </c>
      <c r="S250" s="221">
        <f>((FutureTrunkParks6[[#This Row],[Costs with Scaling Factor Applied]]+FutureTrunkParks6[[#This Row],[Unit Rate (No Scale)]])*FutureTrunkParks6[[#This Row],[Preliminary Scale %]])</f>
        <v>139395.94200131416</v>
      </c>
      <c r="T250" s="221">
        <f>_xlfn.XLOOKUP(FutureTrunkParks6[[#This Row],[Costing Code]],LGIP1b_Parks_UnitRates_Summary[Costing Code],LGIP1b_Parks_UnitRates_Summary[Preliminary No Scale],,0)</f>
        <v>3750</v>
      </c>
      <c r="U250"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745939</v>
      </c>
      <c r="V250" s="211">
        <v>2021</v>
      </c>
      <c r="W250" s="211">
        <v>1</v>
      </c>
      <c r="X250" s="221">
        <f>ROUND(FutureTrunkParks6[[#This Row],[Direct Construction Cost]]*23%,0)</f>
        <v>171566</v>
      </c>
      <c r="Y250" s="294">
        <f t="shared" si="39"/>
        <v>0.15</v>
      </c>
      <c r="Z250" s="194">
        <f>ROUND((FutureTrunkParks6[[#This Row],[Direct Construction Cost]]+FutureTrunkParks6[[#This Row],[Project Owners Cost (23% Direct Construction Cost)($)]])*FutureTrunkParks6[[#This Row],[Multiplier]]*FutureTrunkParks6[[#This Row],[Construction Contingency Rate %]],0)</f>
        <v>137626</v>
      </c>
      <c r="AA250" s="195">
        <f>ROUND(FutureTrunkParks6[[#This Row],[Direct Construction Cost]]+FutureTrunkParks6[[#This Row],[Project Owners Cost (23% Direct Construction Cost)($)]]+FutureTrunkParks6[[#This Row],[Construction Contingency Cost ($)]],0)</f>
        <v>1055131</v>
      </c>
      <c r="AB250" s="219">
        <v>2029</v>
      </c>
      <c r="AC250" s="196">
        <f t="shared" si="40"/>
        <v>2.0111853187589457E-2</v>
      </c>
      <c r="AD250" s="196">
        <f t="shared" si="41"/>
        <v>1.8204777291069174E-2</v>
      </c>
      <c r="AE250" s="274">
        <f>VLOOKUP(FutureTrunkParks6[[#This Row],[Service Catchment]],'Catchment Demand - Parks'!$C$8:$M$11,11)</f>
        <v>0.31134461829061294</v>
      </c>
      <c r="AF250"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2.4087868024916775E-2</v>
      </c>
      <c r="AG250" s="274">
        <f>IF(AND(FutureTrunkParks6[[#This Row],[Spare Capacity (%)]]&gt;30%,FutureTrunkParks6[[#This Row],[Share of the total Cost with the same year of provision %]]&gt;20%),1-FutureTrunkParks6[[#This Row],[Spare Capacity (%)]],1)</f>
        <v>1</v>
      </c>
      <c r="AH250" s="274">
        <f>IF(FutureTrunkParks6[[#This Row],[Terminal Value Analysis]]&lt;0,0,FutureTrunkParks6[[#This Row],[Terminal Value Analysis]])</f>
        <v>1</v>
      </c>
      <c r="AI250" s="198">
        <f t="shared" si="42"/>
        <v>6680131</v>
      </c>
      <c r="AJ250" s="200">
        <f t="shared" si="43"/>
        <v>7815322</v>
      </c>
      <c r="AK250" s="202">
        <f t="shared" si="44"/>
        <v>4936864</v>
      </c>
      <c r="AL250" s="276">
        <f>ROUND(FutureTrunkParks6[[#This Row],[Net Present Value of Establishment Cost]]*FutureTrunkParks6[[#This Row],[Terminal Value Adjustment (%)]],0)</f>
        <v>4936864</v>
      </c>
      <c r="AM250" s="271" t="str" cm="1">
        <f t="array" ref="AM250">_xlfn.IFS(FutureTrunkParks6[[#This Row],[Hierarchy/Name]]&lt;&gt;"Local","y",AM$12=FutureTrunkParks6[[#This Row],[Service Catchment]], "y", FutureTrunkParks6[[#This Row],[Hierarchy/Name]]="Local", "")</f>
        <v/>
      </c>
      <c r="AN250" s="271" t="str" cm="1">
        <f t="array" ref="AN250">_xlfn.IFS(FutureTrunkParks6[[#This Row],[Hierarchy/Name]]&lt;&gt;"Local","y",AN$12=FutureTrunkParks6[[#This Row],[Service Catchment]], "y", FutureTrunkParks6[[#This Row],[Hierarchy/Name]]="Local", "")</f>
        <v>y</v>
      </c>
      <c r="AO250" s="271" t="str" cm="1">
        <f t="array" ref="AO250">_xlfn.IFS(FutureTrunkParks6[[#This Row],[Hierarchy/Name]]&lt;&gt;"Local","y",AO$12=FutureTrunkParks6[[#This Row],[Service Catchment]], "y", FutureTrunkParks6[[#This Row],[Hierarchy/Name]]="Local", "")</f>
        <v/>
      </c>
      <c r="AP250" s="271" t="str" cm="1">
        <f t="array" ref="AP250">_xlfn.IFS(FutureTrunkParks6[[#This Row],[Hierarchy/Name]]&lt;&gt;"Local","y",AP$12=FutureTrunkParks6[[#This Row],[Service Catchment]], "y", FutureTrunkParks6[[#This Row],[Hierarchy/Name]]="Local", "")</f>
        <v/>
      </c>
      <c r="AQ250" s="64"/>
      <c r="AR250" s="93" t="str">
        <f>IF(FutureTrunkParks6[[#This Row],[Hierarchy/Name]]&lt;&gt;"Local",0.25,IF(AM250="y",1,""))</f>
        <v/>
      </c>
      <c r="AS250" s="93">
        <f>IF(FutureTrunkParks6[[#This Row],[Hierarchy/Name]]&lt;&gt;"Local",0.25,IF(AN250="y",1,""))</f>
        <v>1</v>
      </c>
      <c r="AT250" s="93" t="str">
        <f>IF(FutureTrunkParks6[[#This Row],[Hierarchy/Name]]&lt;&gt;"Local",0.25,IF(AO250="y",1,""))</f>
        <v/>
      </c>
      <c r="AU250" s="93" t="str">
        <f>IF(FutureTrunkParks6[[#This Row],[Hierarchy/Name]]&lt;&gt;"Local",0.25,IF(AP250="y",1,""))</f>
        <v/>
      </c>
      <c r="AV250" s="95">
        <f t="shared" si="45"/>
        <v>1</v>
      </c>
      <c r="AW250" s="64"/>
      <c r="AX250" s="268" t="str">
        <f t="shared" si="46"/>
        <v/>
      </c>
      <c r="AY250" s="264">
        <f t="shared" si="47"/>
        <v>4936864</v>
      </c>
      <c r="AZ250" s="264" t="str">
        <f t="shared" si="48"/>
        <v/>
      </c>
      <c r="BA250" s="269" t="str">
        <f t="shared" si="49"/>
        <v/>
      </c>
      <c r="BB250" s="253">
        <f t="shared" si="50"/>
        <v>4936864</v>
      </c>
    </row>
    <row r="251" spans="1:54">
      <c r="A251" s="50"/>
      <c r="B251" s="210" t="s">
        <v>5235</v>
      </c>
      <c r="C251" s="211" t="s">
        <v>5236</v>
      </c>
      <c r="D251" s="211" t="s">
        <v>106</v>
      </c>
      <c r="E251" s="211" t="s">
        <v>107</v>
      </c>
      <c r="F251" s="211" t="s">
        <v>4969</v>
      </c>
      <c r="G251" s="186" t="str" cm="1">
        <f t="array" ref="G251">_xlfn.IFS(MID(C251,5,1)="U",MID(C251,5,2),LEN(C251)&gt;10,MID(C251,5,3)&amp;"-"&amp;LEFT(D251,1),LEN(C251)&lt;=10,MID(C251,5,2)&amp;"-"&amp;LEFT(D251,1))</f>
        <v>U1</v>
      </c>
      <c r="H251" s="187">
        <f>IFERROR(INDEX(LGIP1b_Park_UnitRates[],MATCH(G251,LGIP1b_Park_UnitRates[LGIP Code],0),3),"")</f>
        <v>0</v>
      </c>
      <c r="I251" s="295">
        <f>IFERROR(MIN(J251/H251,INDEX(LGIP1b_Park_UnitRates[],MATCH(FutureTrunkParks6[[#This Row],[LGIP Code (*)]], LGIP1b_Park_UnitRates[LGIP Code], 0),4)),1)</f>
        <v>1</v>
      </c>
      <c r="J251" s="215">
        <v>121600</v>
      </c>
      <c r="K251" s="85">
        <f t="shared" si="51"/>
        <v>0</v>
      </c>
      <c r="L251" s="216">
        <v>0</v>
      </c>
      <c r="M251" s="221" t="str">
        <f>_xlfn.XLOOKUP(FutureTrunkParks6[[#This Row],[LGIP Code (*)]],LGIP1b_Parks_UnitRates_Summary[LGIP Code],LGIP1b_Parks_UnitRates_Summary[Stages],,0)</f>
        <v>U</v>
      </c>
      <c r="N251" s="221" t="str">
        <f>_xlfn.XLOOKUP(FutureTrunkParks6[[#This Row],[LGIP Code (*)]],LGIP1b_Parks_UnitRates_Summary[LGIP Code],LGIP1b_Parks_UnitRates_Summary[Costing Code],,0)</f>
        <v>U1-U</v>
      </c>
      <c r="O251" s="221">
        <f>_xlfn.XLOOKUP(FutureTrunkParks6[[#This Row],[Costing Code]],LGIP1b_Parks_UnitRates_Summary[Costing Code],LGIP1b_Parks_UnitRates_Summary[Scaled component],,0)</f>
        <v>0</v>
      </c>
      <c r="P251" s="221">
        <f>FutureTrunkParks6[[#This Row],[Unit Rate (Scale)]]*FutureTrunkParks6[[#This Row],[Scaling factor (*)]]</f>
        <v>0</v>
      </c>
      <c r="Q251" s="221">
        <f>_xlfn.XLOOKUP(FutureTrunkParks6[[#This Row],[Costing Code]],LGIP1b_Parks_UnitRates_Summary[Costing Code],LGIP1b_Parks_UnitRates_Summary[Not scaled component],,0)</f>
        <v>0</v>
      </c>
      <c r="R251" s="223">
        <f>_xlfn.XLOOKUP(FutureTrunkParks6[[#This Row],[Costing Code]],LGIP1b_Parks_UnitRates_Summary[Costing Code],LGIP1b_Parks_UnitRates_Summary[Preliminary Scale],,0)</f>
        <v>0</v>
      </c>
      <c r="S251" s="221">
        <f>((FutureTrunkParks6[[#This Row],[Costs with Scaling Factor Applied]]+FutureTrunkParks6[[#This Row],[Unit Rate (No Scale)]])*FutureTrunkParks6[[#This Row],[Preliminary Scale %]])</f>
        <v>0</v>
      </c>
      <c r="T251" s="221">
        <f>_xlfn.XLOOKUP(FutureTrunkParks6[[#This Row],[Costing Code]],LGIP1b_Parks_UnitRates_Summary[Costing Code],LGIP1b_Parks_UnitRates_Summary[Preliminary No Scale],,0)</f>
        <v>0</v>
      </c>
      <c r="U251"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51" s="211">
        <v>2021</v>
      </c>
      <c r="W251" s="211">
        <v>1</v>
      </c>
      <c r="X251" s="221">
        <f>ROUND(FutureTrunkParks6[[#This Row],[Direct Construction Cost]]*23%,0)</f>
        <v>460000</v>
      </c>
      <c r="Y251" s="294">
        <f t="shared" si="39"/>
        <v>7.4999999999999997E-2</v>
      </c>
      <c r="Z251" s="194">
        <f>ROUND((FutureTrunkParks6[[#This Row],[Direct Construction Cost]]+FutureTrunkParks6[[#This Row],[Project Owners Cost (23% Direct Construction Cost)($)]])*FutureTrunkParks6[[#This Row],[Multiplier]]*FutureTrunkParks6[[#This Row],[Construction Contingency Rate %]],0)</f>
        <v>184500</v>
      </c>
      <c r="AA251" s="195">
        <f>ROUND(FutureTrunkParks6[[#This Row],[Direct Construction Cost]]+FutureTrunkParks6[[#This Row],[Project Owners Cost (23% Direct Construction Cost)($)]]+FutureTrunkParks6[[#This Row],[Construction Contingency Cost ($)]],0)</f>
        <v>2644500</v>
      </c>
      <c r="AB251" s="219">
        <v>2024</v>
      </c>
      <c r="AC251" s="196">
        <f t="shared" si="40"/>
        <v>2.0111853187589457E-2</v>
      </c>
      <c r="AD251" s="196">
        <f t="shared" si="41"/>
        <v>1.8204777291069174E-2</v>
      </c>
      <c r="AE251" s="274">
        <f>VLOOKUP(FutureTrunkParks6[[#This Row],[Service Catchment]],'Catchment Demand - Parks'!$C$8:$M$11,11)</f>
        <v>0.23553359173481525</v>
      </c>
      <c r="AF251"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51" s="274">
        <f>IF(AND(FutureTrunkParks6[[#This Row],[Spare Capacity (%)]]&gt;30%,FutureTrunkParks6[[#This Row],[Share of the total Cost with the same year of provision %]]&gt;20%),1-FutureTrunkParks6[[#This Row],[Spare Capacity (%)]],1)</f>
        <v>1</v>
      </c>
      <c r="AH251" s="274">
        <f>IF(FutureTrunkParks6[[#This Row],[Terminal Value Analysis]]&lt;0,0,FutureTrunkParks6[[#This Row],[Terminal Value Analysis]])</f>
        <v>1</v>
      </c>
      <c r="AI251" s="198">
        <f t="shared" si="42"/>
        <v>2644500</v>
      </c>
      <c r="AJ251" s="200">
        <f t="shared" si="43"/>
        <v>2791573</v>
      </c>
      <c r="AK251" s="202">
        <f t="shared" si="44"/>
        <v>2349839</v>
      </c>
      <c r="AL251" s="276">
        <f>ROUND(FutureTrunkParks6[[#This Row],[Net Present Value of Establishment Cost]]*FutureTrunkParks6[[#This Row],[Terminal Value Adjustment (%)]],0)</f>
        <v>2349839</v>
      </c>
      <c r="AM251" s="271" t="str" cm="1">
        <f t="array" ref="AM251">_xlfn.IFS(FutureTrunkParks6[[#This Row],[Hierarchy/Name]]&lt;&gt;"Local","y",AM$12=FutureTrunkParks6[[#This Row],[Service Catchment]], "y", FutureTrunkParks6[[#This Row],[Hierarchy/Name]]="Local", "")</f>
        <v>y</v>
      </c>
      <c r="AN251" s="271" t="str" cm="1">
        <f t="array" ref="AN251">_xlfn.IFS(FutureTrunkParks6[[#This Row],[Hierarchy/Name]]&lt;&gt;"Local","y",AN$12=FutureTrunkParks6[[#This Row],[Service Catchment]], "y", FutureTrunkParks6[[#This Row],[Hierarchy/Name]]="Local", "")</f>
        <v>y</v>
      </c>
      <c r="AO251" s="271" t="str" cm="1">
        <f t="array" ref="AO251">_xlfn.IFS(FutureTrunkParks6[[#This Row],[Hierarchy/Name]]&lt;&gt;"Local","y",AO$12=FutureTrunkParks6[[#This Row],[Service Catchment]], "y", FutureTrunkParks6[[#This Row],[Hierarchy/Name]]="Local", "")</f>
        <v>y</v>
      </c>
      <c r="AP251" s="271" t="str" cm="1">
        <f t="array" ref="AP251">_xlfn.IFS(FutureTrunkParks6[[#This Row],[Hierarchy/Name]]&lt;&gt;"Local","y",AP$12=FutureTrunkParks6[[#This Row],[Service Catchment]], "y", FutureTrunkParks6[[#This Row],[Hierarchy/Name]]="Local", "")</f>
        <v>y</v>
      </c>
      <c r="AQ251" s="64"/>
      <c r="AR251" s="93">
        <f>IF(FutureTrunkParks6[[#This Row],[Hierarchy/Name]]&lt;&gt;"Local",0.25,IF(AM251="y",1,""))</f>
        <v>0.25</v>
      </c>
      <c r="AS251" s="93">
        <f>IF(FutureTrunkParks6[[#This Row],[Hierarchy/Name]]&lt;&gt;"Local",0.25,IF(AN251="y",1,""))</f>
        <v>0.25</v>
      </c>
      <c r="AT251" s="93">
        <f>IF(FutureTrunkParks6[[#This Row],[Hierarchy/Name]]&lt;&gt;"Local",0.25,IF(AO251="y",1,""))</f>
        <v>0.25</v>
      </c>
      <c r="AU251" s="93">
        <f>IF(FutureTrunkParks6[[#This Row],[Hierarchy/Name]]&lt;&gt;"Local",0.25,IF(AP251="y",1,""))</f>
        <v>0.25</v>
      </c>
      <c r="AV251" s="95">
        <f t="shared" si="45"/>
        <v>1</v>
      </c>
      <c r="AW251" s="64"/>
      <c r="AX251" s="268">
        <f t="shared" si="46"/>
        <v>587459.75</v>
      </c>
      <c r="AY251" s="264">
        <f t="shared" si="47"/>
        <v>587459.75</v>
      </c>
      <c r="AZ251" s="264">
        <f t="shared" si="48"/>
        <v>587459.75</v>
      </c>
      <c r="BA251" s="269">
        <f t="shared" si="49"/>
        <v>587459.75</v>
      </c>
      <c r="BB251" s="253">
        <f t="shared" si="50"/>
        <v>2349839</v>
      </c>
    </row>
    <row r="252" spans="1:54">
      <c r="A252" s="50"/>
      <c r="B252" s="210" t="s">
        <v>5093</v>
      </c>
      <c r="C252" s="211" t="s">
        <v>5237</v>
      </c>
      <c r="D252" s="211" t="s">
        <v>111</v>
      </c>
      <c r="E252" s="211" t="s">
        <v>107</v>
      </c>
      <c r="F252" s="211" t="s">
        <v>4857</v>
      </c>
      <c r="G252" s="186" t="str" cm="1">
        <f t="array" ref="G252">_xlfn.IFS(MID(C252,5,1)="U",MID(C252,5,2),LEN(C252)&gt;10,MID(C252,5,3)&amp;"-"&amp;LEFT(D252,1),LEN(C252)&lt;=10,MID(C252,5,2)&amp;"-"&amp;LEFT(D252,1))</f>
        <v>U3</v>
      </c>
      <c r="H252" s="187">
        <f>IFERROR(INDEX(LGIP1b_Park_UnitRates[],MATCH(G252,LGIP1b_Park_UnitRates[LGIP Code],0),3),"")</f>
        <v>0</v>
      </c>
      <c r="I252" s="295">
        <f>IFERROR(MIN(J252/H252,INDEX(LGIP1b_Park_UnitRates[],MATCH(FutureTrunkParks6[[#This Row],[LGIP Code (*)]], LGIP1b_Park_UnitRates[LGIP Code], 0),4)),1)</f>
        <v>1</v>
      </c>
      <c r="J252" s="215">
        <v>5000</v>
      </c>
      <c r="K252" s="85">
        <f t="shared" si="51"/>
        <v>0</v>
      </c>
      <c r="L252" s="216">
        <v>0</v>
      </c>
      <c r="M252" s="221" t="str">
        <f>_xlfn.XLOOKUP(FutureTrunkParks6[[#This Row],[LGIP Code (*)]],LGIP1b_Parks_UnitRates_Summary[LGIP Code],LGIP1b_Parks_UnitRates_Summary[Stages],,0)</f>
        <v>U</v>
      </c>
      <c r="N252" s="221" t="str">
        <f>_xlfn.XLOOKUP(FutureTrunkParks6[[#This Row],[LGIP Code (*)]],LGIP1b_Parks_UnitRates_Summary[LGIP Code],LGIP1b_Parks_UnitRates_Summary[Costing Code],,0)</f>
        <v>U3-U</v>
      </c>
      <c r="O252" s="221">
        <f>_xlfn.XLOOKUP(FutureTrunkParks6[[#This Row],[Costing Code]],LGIP1b_Parks_UnitRates_Summary[Costing Code],LGIP1b_Parks_UnitRates_Summary[Scaled component],,0)</f>
        <v>0</v>
      </c>
      <c r="P252" s="221">
        <f>FutureTrunkParks6[[#This Row],[Unit Rate (Scale)]]*FutureTrunkParks6[[#This Row],[Scaling factor (*)]]</f>
        <v>0</v>
      </c>
      <c r="Q252" s="221">
        <f>_xlfn.XLOOKUP(FutureTrunkParks6[[#This Row],[Costing Code]],LGIP1b_Parks_UnitRates_Summary[Costing Code],LGIP1b_Parks_UnitRates_Summary[Not scaled component],,0)</f>
        <v>0</v>
      </c>
      <c r="R252" s="223">
        <f>_xlfn.XLOOKUP(FutureTrunkParks6[[#This Row],[Costing Code]],LGIP1b_Parks_UnitRates_Summary[Costing Code],LGIP1b_Parks_UnitRates_Summary[Preliminary Scale],,0)</f>
        <v>0</v>
      </c>
      <c r="S252" s="221">
        <f>((FutureTrunkParks6[[#This Row],[Costs with Scaling Factor Applied]]+FutureTrunkParks6[[#This Row],[Unit Rate (No Scale)]])*FutureTrunkParks6[[#This Row],[Preliminary Scale %]])</f>
        <v>0</v>
      </c>
      <c r="T252" s="221">
        <f>_xlfn.XLOOKUP(FutureTrunkParks6[[#This Row],[Costing Code]],LGIP1b_Parks_UnitRates_Summary[Costing Code],LGIP1b_Parks_UnitRates_Summary[Preliminary No Scale],,0)</f>
        <v>0</v>
      </c>
      <c r="U252"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1000000</v>
      </c>
      <c r="V252" s="211">
        <v>2021</v>
      </c>
      <c r="W252" s="211">
        <v>1</v>
      </c>
      <c r="X252" s="221">
        <f>ROUND(FutureTrunkParks6[[#This Row],[Direct Construction Cost]]*23%,0)</f>
        <v>230000</v>
      </c>
      <c r="Y252" s="294">
        <f t="shared" si="39"/>
        <v>7.4999999999999997E-2</v>
      </c>
      <c r="Z252" s="194">
        <f>ROUND((FutureTrunkParks6[[#This Row],[Direct Construction Cost]]+FutureTrunkParks6[[#This Row],[Project Owners Cost (23% Direct Construction Cost)($)]])*FutureTrunkParks6[[#This Row],[Multiplier]]*FutureTrunkParks6[[#This Row],[Construction Contingency Rate %]],0)</f>
        <v>92250</v>
      </c>
      <c r="AA252" s="195">
        <f>ROUND(FutureTrunkParks6[[#This Row],[Direct Construction Cost]]+FutureTrunkParks6[[#This Row],[Project Owners Cost (23% Direct Construction Cost)($)]]+FutureTrunkParks6[[#This Row],[Construction Contingency Cost ($)]],0)</f>
        <v>1322250</v>
      </c>
      <c r="AB252" s="219">
        <v>2024</v>
      </c>
      <c r="AC252" s="196">
        <f t="shared" si="40"/>
        <v>2.0111853187589457E-2</v>
      </c>
      <c r="AD252" s="196">
        <f t="shared" si="41"/>
        <v>1.8204777291069174E-2</v>
      </c>
      <c r="AE252" s="274">
        <f>VLOOKUP(FutureTrunkParks6[[#This Row],[Service Catchment]],'Catchment Demand - Parks'!$C$8:$M$11,11)</f>
        <v>0.23553359173481525</v>
      </c>
      <c r="AF252"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52" s="274">
        <f>IF(AND(FutureTrunkParks6[[#This Row],[Spare Capacity (%)]]&gt;30%,FutureTrunkParks6[[#This Row],[Share of the total Cost with the same year of provision %]]&gt;20%),1-FutureTrunkParks6[[#This Row],[Spare Capacity (%)]],1)</f>
        <v>1</v>
      </c>
      <c r="AH252" s="274">
        <f>IF(FutureTrunkParks6[[#This Row],[Terminal Value Analysis]]&lt;0,0,FutureTrunkParks6[[#This Row],[Terminal Value Analysis]])</f>
        <v>1</v>
      </c>
      <c r="AI252" s="198">
        <f t="shared" si="42"/>
        <v>1322250</v>
      </c>
      <c r="AJ252" s="200">
        <f t="shared" si="43"/>
        <v>1395786</v>
      </c>
      <c r="AK252" s="202">
        <f t="shared" si="44"/>
        <v>1174919</v>
      </c>
      <c r="AL252" s="276">
        <f>ROUND(FutureTrunkParks6[[#This Row],[Net Present Value of Establishment Cost]]*FutureTrunkParks6[[#This Row],[Terminal Value Adjustment (%)]],0)</f>
        <v>1174919</v>
      </c>
      <c r="AM252" s="271" t="str" cm="1">
        <f t="array" ref="AM252">_xlfn.IFS(FutureTrunkParks6[[#This Row],[Hierarchy/Name]]&lt;&gt;"Local","y",AM$12=FutureTrunkParks6[[#This Row],[Service Catchment]], "y", FutureTrunkParks6[[#This Row],[Hierarchy/Name]]="Local", "")</f>
        <v>y</v>
      </c>
      <c r="AN252" s="271" t="str" cm="1">
        <f t="array" ref="AN252">_xlfn.IFS(FutureTrunkParks6[[#This Row],[Hierarchy/Name]]&lt;&gt;"Local","y",AN$12=FutureTrunkParks6[[#This Row],[Service Catchment]], "y", FutureTrunkParks6[[#This Row],[Hierarchy/Name]]="Local", "")</f>
        <v/>
      </c>
      <c r="AO252" s="271" t="str" cm="1">
        <f t="array" ref="AO252">_xlfn.IFS(FutureTrunkParks6[[#This Row],[Hierarchy/Name]]&lt;&gt;"Local","y",AO$12=FutureTrunkParks6[[#This Row],[Service Catchment]], "y", FutureTrunkParks6[[#This Row],[Hierarchy/Name]]="Local", "")</f>
        <v/>
      </c>
      <c r="AP252" s="271" t="str" cm="1">
        <f t="array" ref="AP252">_xlfn.IFS(FutureTrunkParks6[[#This Row],[Hierarchy/Name]]&lt;&gt;"Local","y",AP$12=FutureTrunkParks6[[#This Row],[Service Catchment]], "y", FutureTrunkParks6[[#This Row],[Hierarchy/Name]]="Local", "")</f>
        <v/>
      </c>
      <c r="AQ252" s="64"/>
      <c r="AR252" s="93">
        <f>IF(FutureTrunkParks6[[#This Row],[Hierarchy/Name]]&lt;&gt;"Local",0.25,IF(AM252="y",1,""))</f>
        <v>1</v>
      </c>
      <c r="AS252" s="93" t="str">
        <f>IF(FutureTrunkParks6[[#This Row],[Hierarchy/Name]]&lt;&gt;"Local",0.25,IF(AN252="y",1,""))</f>
        <v/>
      </c>
      <c r="AT252" s="93" t="str">
        <f>IF(FutureTrunkParks6[[#This Row],[Hierarchy/Name]]&lt;&gt;"Local",0.25,IF(AO252="y",1,""))</f>
        <v/>
      </c>
      <c r="AU252" s="93" t="str">
        <f>IF(FutureTrunkParks6[[#This Row],[Hierarchy/Name]]&lt;&gt;"Local",0.25,IF(AP252="y",1,""))</f>
        <v/>
      </c>
      <c r="AV252" s="95">
        <f t="shared" si="45"/>
        <v>1</v>
      </c>
      <c r="AW252" s="64"/>
      <c r="AX252" s="268">
        <f t="shared" si="46"/>
        <v>1174919</v>
      </c>
      <c r="AY252" s="264" t="str">
        <f t="shared" si="47"/>
        <v/>
      </c>
      <c r="AZ252" s="264" t="str">
        <f t="shared" si="48"/>
        <v/>
      </c>
      <c r="BA252" s="269" t="str">
        <f t="shared" si="49"/>
        <v/>
      </c>
      <c r="BB252" s="253">
        <f t="shared" si="50"/>
        <v>1174919</v>
      </c>
    </row>
    <row r="253" spans="1:54">
      <c r="A253" s="50"/>
      <c r="B253" s="210" t="s">
        <v>5093</v>
      </c>
      <c r="C253" s="211" t="s">
        <v>5238</v>
      </c>
      <c r="D253" s="211" t="s">
        <v>111</v>
      </c>
      <c r="E253" s="211" t="s">
        <v>107</v>
      </c>
      <c r="F253" s="211" t="s">
        <v>4853</v>
      </c>
      <c r="G253" s="186" t="str" cm="1">
        <f t="array" ref="G253">_xlfn.IFS(MID(C253,5,1)="U",MID(C253,5,2),LEN(C253)&gt;10,MID(C253,5,3)&amp;"-"&amp;LEFT(D253,1),LEN(C253)&lt;=10,MID(C253,5,2)&amp;"-"&amp;LEFT(D253,1))</f>
        <v>A1-L</v>
      </c>
      <c r="H253" s="187">
        <f>IFERROR(INDEX(LGIP1b_Park_UnitRates[],MATCH(G253,LGIP1b_Park_UnitRates[LGIP Code],0),3),"")</f>
        <v>8000</v>
      </c>
      <c r="I253" s="295">
        <f>IFERROR(MIN(J253/H253,INDEX(LGIP1b_Park_UnitRates[],MATCH(FutureTrunkParks6[[#This Row],[LGIP Code (*)]], LGIP1b_Park_UnitRates[LGIP Code], 0),4)),1)</f>
        <v>0.47499999999999998</v>
      </c>
      <c r="J253" s="215">
        <v>3800</v>
      </c>
      <c r="K253" s="85">
        <f t="shared" si="51"/>
        <v>360</v>
      </c>
      <c r="L253" s="216">
        <v>1368000</v>
      </c>
      <c r="M253" s="221" t="str">
        <f>_xlfn.XLOOKUP(FutureTrunkParks6[[#This Row],[LGIP Code (*)]],LGIP1b_Parks_UnitRates_Summary[LGIP Code],LGIP1b_Parks_UnitRates_Summary[Stages],,0)</f>
        <v>A&amp;B</v>
      </c>
      <c r="N253" s="221" t="str">
        <f>_xlfn.XLOOKUP(FutureTrunkParks6[[#This Row],[LGIP Code (*)]],LGIP1b_Parks_UnitRates_Summary[LGIP Code],LGIP1b_Parks_UnitRates_Summary[Costing Code],,0)</f>
        <v>A1-L-A&amp;B</v>
      </c>
      <c r="O253" s="221">
        <f>_xlfn.XLOOKUP(FutureTrunkParks6[[#This Row],[Costing Code]],LGIP1b_Parks_UnitRates_Summary[Costing Code],LGIP1b_Parks_UnitRates_Summary[Scaled component],,0)</f>
        <v>295709.98100599996</v>
      </c>
      <c r="P253" s="221">
        <f>FutureTrunkParks6[[#This Row],[Unit Rate (Scale)]]*FutureTrunkParks6[[#This Row],[Scaling factor (*)]]</f>
        <v>140462.24097784999</v>
      </c>
      <c r="Q253" s="221">
        <f>_xlfn.XLOOKUP(FutureTrunkParks6[[#This Row],[Costing Code]],LGIP1b_Parks_UnitRates_Summary[Costing Code],LGIP1b_Parks_UnitRates_Summary[Not scaled component],,0)</f>
        <v>417974.52457963559</v>
      </c>
      <c r="R253" s="223">
        <f>_xlfn.XLOOKUP(FutureTrunkParks6[[#This Row],[Costing Code]],LGIP1b_Parks_UnitRates_Summary[Costing Code],LGIP1b_Parks_UnitRates_Summary[Preliminary Scale],,0)</f>
        <v>0.23125000000000001</v>
      </c>
      <c r="S253" s="221">
        <f>((FutureTrunkParks6[[#This Row],[Costs with Scaling Factor Applied]]+FutureTrunkParks6[[#This Row],[Unit Rate (No Scale)]])*FutureTrunkParks6[[#This Row],[Preliminary Scale %]])</f>
        <v>129138.50203516855</v>
      </c>
      <c r="T253" s="221">
        <f>_xlfn.XLOOKUP(FutureTrunkParks6[[#This Row],[Costing Code]],LGIP1b_Parks_UnitRates_Summary[Costing Code],LGIP1b_Parks_UnitRates_Summary[Preliminary No Scale],,0)</f>
        <v>3750</v>
      </c>
      <c r="U253"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691325</v>
      </c>
      <c r="V253" s="211">
        <v>2021</v>
      </c>
      <c r="W253" s="211">
        <v>1</v>
      </c>
      <c r="X253" s="221">
        <f>ROUND(FutureTrunkParks6[[#This Row],[Direct Construction Cost]]*23%,0)</f>
        <v>159005</v>
      </c>
      <c r="Y253" s="294">
        <f t="shared" si="39"/>
        <v>7.4999999999999997E-2</v>
      </c>
      <c r="Z253" s="194">
        <f>ROUND((FutureTrunkParks6[[#This Row],[Direct Construction Cost]]+FutureTrunkParks6[[#This Row],[Project Owners Cost (23% Direct Construction Cost)($)]])*FutureTrunkParks6[[#This Row],[Multiplier]]*FutureTrunkParks6[[#This Row],[Construction Contingency Rate %]],0)</f>
        <v>63775</v>
      </c>
      <c r="AA253" s="195">
        <f>ROUND(FutureTrunkParks6[[#This Row],[Direct Construction Cost]]+FutureTrunkParks6[[#This Row],[Project Owners Cost (23% Direct Construction Cost)($)]]+FutureTrunkParks6[[#This Row],[Construction Contingency Cost ($)]],0)</f>
        <v>914105</v>
      </c>
      <c r="AB253" s="219">
        <v>2024</v>
      </c>
      <c r="AC253" s="196">
        <f t="shared" si="40"/>
        <v>2.0111853187589457E-2</v>
      </c>
      <c r="AD253" s="196">
        <f t="shared" si="41"/>
        <v>1.8204777291069174E-2</v>
      </c>
      <c r="AE253" s="274">
        <f>VLOOKUP(FutureTrunkParks6[[#This Row],[Service Catchment]],'Catchment Demand - Parks'!$C$8:$M$11,11)</f>
        <v>0.23553359173481525</v>
      </c>
      <c r="AF253"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0</v>
      </c>
      <c r="AG253" s="274">
        <f>IF(AND(FutureTrunkParks6[[#This Row],[Spare Capacity (%)]]&gt;30%,FutureTrunkParks6[[#This Row],[Share of the total Cost with the same year of provision %]]&gt;20%),1-FutureTrunkParks6[[#This Row],[Spare Capacity (%)]],1)</f>
        <v>1</v>
      </c>
      <c r="AH253" s="274">
        <f>IF(FutureTrunkParks6[[#This Row],[Terminal Value Analysis]]&lt;0,0,FutureTrunkParks6[[#This Row],[Terminal Value Analysis]])</f>
        <v>1</v>
      </c>
      <c r="AI253" s="198">
        <f t="shared" si="42"/>
        <v>2282105</v>
      </c>
      <c r="AJ253" s="200">
        <f t="shared" si="43"/>
        <v>2417153</v>
      </c>
      <c r="AK253" s="202">
        <f t="shared" si="44"/>
        <v>2034667</v>
      </c>
      <c r="AL253" s="276">
        <f>ROUND(FutureTrunkParks6[[#This Row],[Net Present Value of Establishment Cost]]*FutureTrunkParks6[[#This Row],[Terminal Value Adjustment (%)]],0)</f>
        <v>2034667</v>
      </c>
      <c r="AM253" s="271" t="str" cm="1">
        <f t="array" ref="AM253">_xlfn.IFS(FutureTrunkParks6[[#This Row],[Hierarchy/Name]]&lt;&gt;"Local","y",AM$12=FutureTrunkParks6[[#This Row],[Service Catchment]], "y", FutureTrunkParks6[[#This Row],[Hierarchy/Name]]="Local", "")</f>
        <v>y</v>
      </c>
      <c r="AN253" s="271" t="str" cm="1">
        <f t="array" ref="AN253">_xlfn.IFS(FutureTrunkParks6[[#This Row],[Hierarchy/Name]]&lt;&gt;"Local","y",AN$12=FutureTrunkParks6[[#This Row],[Service Catchment]], "y", FutureTrunkParks6[[#This Row],[Hierarchy/Name]]="Local", "")</f>
        <v/>
      </c>
      <c r="AO253" s="271" t="str" cm="1">
        <f t="array" ref="AO253">_xlfn.IFS(FutureTrunkParks6[[#This Row],[Hierarchy/Name]]&lt;&gt;"Local","y",AO$12=FutureTrunkParks6[[#This Row],[Service Catchment]], "y", FutureTrunkParks6[[#This Row],[Hierarchy/Name]]="Local", "")</f>
        <v/>
      </c>
      <c r="AP253" s="271" t="str" cm="1">
        <f t="array" ref="AP253">_xlfn.IFS(FutureTrunkParks6[[#This Row],[Hierarchy/Name]]&lt;&gt;"Local","y",AP$12=FutureTrunkParks6[[#This Row],[Service Catchment]], "y", FutureTrunkParks6[[#This Row],[Hierarchy/Name]]="Local", "")</f>
        <v/>
      </c>
      <c r="AQ253" s="64"/>
      <c r="AR253" s="93">
        <f>IF(FutureTrunkParks6[[#This Row],[Hierarchy/Name]]&lt;&gt;"Local",0.25,IF(AM253="y",1,""))</f>
        <v>1</v>
      </c>
      <c r="AS253" s="93" t="str">
        <f>IF(FutureTrunkParks6[[#This Row],[Hierarchy/Name]]&lt;&gt;"Local",0.25,IF(AN253="y",1,""))</f>
        <v/>
      </c>
      <c r="AT253" s="93" t="str">
        <f>IF(FutureTrunkParks6[[#This Row],[Hierarchy/Name]]&lt;&gt;"Local",0.25,IF(AO253="y",1,""))</f>
        <v/>
      </c>
      <c r="AU253" s="93" t="str">
        <f>IF(FutureTrunkParks6[[#This Row],[Hierarchy/Name]]&lt;&gt;"Local",0.25,IF(AP253="y",1,""))</f>
        <v/>
      </c>
      <c r="AV253" s="95">
        <f t="shared" si="45"/>
        <v>1</v>
      </c>
      <c r="AW253" s="64"/>
      <c r="AX253" s="268">
        <f t="shared" si="46"/>
        <v>2034667</v>
      </c>
      <c r="AY253" s="264" t="str">
        <f t="shared" si="47"/>
        <v/>
      </c>
      <c r="AZ253" s="264" t="str">
        <f t="shared" si="48"/>
        <v/>
      </c>
      <c r="BA253" s="269" t="str">
        <f t="shared" si="49"/>
        <v/>
      </c>
      <c r="BB253" s="253">
        <f t="shared" si="50"/>
        <v>2034667</v>
      </c>
    </row>
    <row r="254" spans="1:54" ht="14" thickBot="1">
      <c r="A254" s="50"/>
      <c r="B254" s="210" t="s">
        <v>5239</v>
      </c>
      <c r="C254" s="211" t="s">
        <v>5240</v>
      </c>
      <c r="D254" s="211" t="s">
        <v>101</v>
      </c>
      <c r="E254" s="211" t="s">
        <v>143</v>
      </c>
      <c r="F254" s="211" t="s">
        <v>5241</v>
      </c>
      <c r="G254" s="186" t="str" cm="1">
        <f t="array" ref="G254">_xlfn.IFS(MID(C254,5,1)="U",MID(C254,5,2),LEN(C254)&gt;10,MID(C254,5,3)&amp;"-"&amp;LEFT(D254,1),LEN(C254)&lt;=10,MID(C254,5,2)&amp;"-"&amp;LEFT(D254,1))</f>
        <v>U1</v>
      </c>
      <c r="H254" s="187">
        <f>IFERROR(INDEX(LGIP1b_Park_UnitRates[],MATCH(G254,LGIP1b_Park_UnitRates[LGIP Code],0),3),"")</f>
        <v>0</v>
      </c>
      <c r="I254" s="295">
        <f>IFERROR(MIN(J254/H254,INDEX(LGIP1b_Park_UnitRates[],MATCH(FutureTrunkParks6[[#This Row],[LGIP Code (*)]], LGIP1b_Park_UnitRates[LGIP Code], 0),4)),1)</f>
        <v>1</v>
      </c>
      <c r="J254" s="215">
        <v>286000</v>
      </c>
      <c r="K254" s="85">
        <f t="shared" si="51"/>
        <v>0</v>
      </c>
      <c r="L254" s="216">
        <v>0</v>
      </c>
      <c r="M254" s="221" t="str">
        <f>_xlfn.XLOOKUP(FutureTrunkParks6[[#This Row],[LGIP Code (*)]],LGIP1b_Parks_UnitRates_Summary[LGIP Code],LGIP1b_Parks_UnitRates_Summary[Stages],,0)</f>
        <v>U</v>
      </c>
      <c r="N254" s="221" t="str">
        <f>_xlfn.XLOOKUP(FutureTrunkParks6[[#This Row],[LGIP Code (*)]],LGIP1b_Parks_UnitRates_Summary[LGIP Code],LGIP1b_Parks_UnitRates_Summary[Costing Code],,0)</f>
        <v>U1-U</v>
      </c>
      <c r="O254" s="221">
        <f>_xlfn.XLOOKUP(FutureTrunkParks6[[#This Row],[Costing Code]],LGIP1b_Parks_UnitRates_Summary[Costing Code],LGIP1b_Parks_UnitRates_Summary[Scaled component],,0)</f>
        <v>0</v>
      </c>
      <c r="P254" s="221">
        <f>FutureTrunkParks6[[#This Row],[Unit Rate (Scale)]]*FutureTrunkParks6[[#This Row],[Scaling factor (*)]]</f>
        <v>0</v>
      </c>
      <c r="Q254" s="221">
        <f>_xlfn.XLOOKUP(FutureTrunkParks6[[#This Row],[Costing Code]],LGIP1b_Parks_UnitRates_Summary[Costing Code],LGIP1b_Parks_UnitRates_Summary[Not scaled component],,0)</f>
        <v>0</v>
      </c>
      <c r="R254" s="223">
        <f>_xlfn.XLOOKUP(FutureTrunkParks6[[#This Row],[Costing Code]],LGIP1b_Parks_UnitRates_Summary[Costing Code],LGIP1b_Parks_UnitRates_Summary[Preliminary Scale],,0)</f>
        <v>0</v>
      </c>
      <c r="S254" s="221">
        <f>((FutureTrunkParks6[[#This Row],[Costs with Scaling Factor Applied]]+FutureTrunkParks6[[#This Row],[Unit Rate (No Scale)]])*FutureTrunkParks6[[#This Row],[Preliminary Scale %]])</f>
        <v>0</v>
      </c>
      <c r="T254" s="221">
        <f>_xlfn.XLOOKUP(FutureTrunkParks6[[#This Row],[Costing Code]],LGIP1b_Parks_UnitRates_Summary[Costing Code],LGIP1b_Parks_UnitRates_Summary[Preliminary No Scale],,0)</f>
        <v>0</v>
      </c>
      <c r="U254" s="222">
        <f>ROUND(IF(FutureTrunkParks6[[#This Row],[Stage]]="U",_xlfn.XLOOKUP(FutureTrunkParks6[[#This Row],[Costing Code]],LGIP1b_Parks_UnitRates_Summary[Costing Code],LGIP1b_Parks_UnitRates_Summary[Grand Total],,0),FutureTrunkParks6[[#This Row],[Costs with Scaling Factor Applied]]+FutureTrunkParks6[[#This Row],[Unit Rate (No Scale)]]+FutureTrunkParks6[[#This Row],[Preliminary Scale Cost]]+FutureTrunkParks6[[#This Row],[Preliminary No Scale]]),0)</f>
        <v>2000000</v>
      </c>
      <c r="V254" s="211">
        <v>2021</v>
      </c>
      <c r="W254" s="211">
        <v>1</v>
      </c>
      <c r="X254" s="221">
        <f>ROUND(FutureTrunkParks6[[#This Row],[Direct Construction Cost]]*23%,0)</f>
        <v>460000</v>
      </c>
      <c r="Y254" s="294">
        <f t="shared" si="39"/>
        <v>0.15</v>
      </c>
      <c r="Z254" s="194">
        <f>ROUND((FutureTrunkParks6[[#This Row],[Direct Construction Cost]]+FutureTrunkParks6[[#This Row],[Project Owners Cost (23% Direct Construction Cost)($)]])*FutureTrunkParks6[[#This Row],[Multiplier]]*FutureTrunkParks6[[#This Row],[Construction Contingency Rate %]],0)</f>
        <v>369000</v>
      </c>
      <c r="AA254" s="195">
        <f>ROUND(FutureTrunkParks6[[#This Row],[Direct Construction Cost]]+FutureTrunkParks6[[#This Row],[Project Owners Cost (23% Direct Construction Cost)($)]]+FutureTrunkParks6[[#This Row],[Construction Contingency Cost ($)]],0)</f>
        <v>2829000</v>
      </c>
      <c r="AB254" s="219">
        <v>2029</v>
      </c>
      <c r="AC254" s="196">
        <f t="shared" si="40"/>
        <v>2.0111853187589457E-2</v>
      </c>
      <c r="AD254" s="196">
        <f t="shared" si="41"/>
        <v>1.8204777291069174E-2</v>
      </c>
      <c r="AE254" s="274">
        <f>VLOOKUP(FutureTrunkParks6[[#This Row],[Service Catchment]],'Catchment Demand - Parks'!$C$8:$M$11,11)</f>
        <v>0.31134461829061294</v>
      </c>
      <c r="AF254" s="274">
        <f>_xlfn.IFS(FutureTrunkParks6[[#This Row],[Year of Provision]]=2024,0,FutureTrunkParks6[[#This Row],[Year of Provision]]=2029,FutureTrunkParks6[[#This Row],[Total Construction Cost ($)]]/SUMIFS($AI$15:$AI$254,$AB$15:$AB$254,"2029",$E$15:$E$254,FutureTrunkParks6[[#This Row],[Service Catchment]]),FutureTrunkParks6[[#This Row],[Year of Provision]]=2034,FutureTrunkParks6[[#This Row],[Total Construction Cost ($)]]/SUMIFS($AI$15:$AI$254,$AB$15:$AB$254,"2034",$E$15:$E$254,FutureTrunkParks6[[#This Row],[Service Catchment]]))</f>
        <v>6.4583998235754198E-2</v>
      </c>
      <c r="AG254" s="274">
        <f>IF(AND(FutureTrunkParks6[[#This Row],[Spare Capacity (%)]]&gt;30%,FutureTrunkParks6[[#This Row],[Share of the total Cost with the same year of provision %]]&gt;20%),1-FutureTrunkParks6[[#This Row],[Spare Capacity (%)]],1)</f>
        <v>1</v>
      </c>
      <c r="AH254" s="274">
        <f>IF(FutureTrunkParks6[[#This Row],[Terminal Value Analysis]]&lt;0,0,FutureTrunkParks6[[#This Row],[Terminal Value Analysis]])</f>
        <v>1</v>
      </c>
      <c r="AI254" s="198">
        <f t="shared" si="42"/>
        <v>2829000</v>
      </c>
      <c r="AJ254" s="200">
        <f t="shared" si="43"/>
        <v>3268240</v>
      </c>
      <c r="AK254" s="202">
        <f t="shared" si="44"/>
        <v>2064516</v>
      </c>
      <c r="AL254" s="276">
        <f>ROUND(FutureTrunkParks6[[#This Row],[Net Present Value of Establishment Cost]]*FutureTrunkParks6[[#This Row],[Terminal Value Adjustment (%)]],0)</f>
        <v>2064516</v>
      </c>
      <c r="AM254" s="271" t="str" cm="1">
        <f t="array" ref="AM254">_xlfn.IFS(FutureTrunkParks6[[#This Row],[Hierarchy/Name]]&lt;&gt;"Local","y",AM$12=FutureTrunkParks6[[#This Row],[Service Catchment]], "y", FutureTrunkParks6[[#This Row],[Hierarchy/Name]]="Local", "")</f>
        <v>y</v>
      </c>
      <c r="AN254" s="271" t="str" cm="1">
        <f t="array" ref="AN254">_xlfn.IFS(FutureTrunkParks6[[#This Row],[Hierarchy/Name]]&lt;&gt;"Local","y",AN$12=FutureTrunkParks6[[#This Row],[Service Catchment]], "y", FutureTrunkParks6[[#This Row],[Hierarchy/Name]]="Local", "")</f>
        <v>y</v>
      </c>
      <c r="AO254" s="203"/>
      <c r="AP254" s="271" t="str" cm="1">
        <f t="array" ref="AP254">_xlfn.IFS(FutureTrunkParks6[[#This Row],[Hierarchy/Name]]&lt;&gt;"Local","y",AP$12=FutureTrunkParks6[[#This Row],[Service Catchment]], "y", FutureTrunkParks6[[#This Row],[Hierarchy/Name]]="Local", "")</f>
        <v>y</v>
      </c>
      <c r="AQ254" s="64"/>
      <c r="AR254" s="93">
        <f>IF(FutureTrunkParks6[[#This Row],[Hierarchy/Name]]&lt;&gt;"Local",0.25,IF(AM254="y",1,""))</f>
        <v>0.25</v>
      </c>
      <c r="AS254" s="93">
        <f>IF(FutureTrunkParks6[[#This Row],[Hierarchy/Name]]&lt;&gt;"Local",0.25,IF(AN254="y",1,""))</f>
        <v>0.25</v>
      </c>
      <c r="AT254" s="93">
        <f>IF(FutureTrunkParks6[[#This Row],[Hierarchy/Name]]&lt;&gt;"Local",0.25,IF(AO254="y",1,""))</f>
        <v>0.25</v>
      </c>
      <c r="AU254" s="93">
        <f>IF(FutureTrunkParks6[[#This Row],[Hierarchy/Name]]&lt;&gt;"Local",0.25,IF(AP254="y",1,""))</f>
        <v>0.25</v>
      </c>
      <c r="AV254" s="95">
        <f t="shared" si="45"/>
        <v>1</v>
      </c>
      <c r="AW254" s="64"/>
      <c r="AX254" s="268">
        <f t="shared" si="46"/>
        <v>516129</v>
      </c>
      <c r="AY254" s="264">
        <f t="shared" si="47"/>
        <v>516129</v>
      </c>
      <c r="AZ254" s="264">
        <f t="shared" si="48"/>
        <v>516129</v>
      </c>
      <c r="BA254" s="269">
        <f t="shared" si="49"/>
        <v>516129</v>
      </c>
      <c r="BB254" s="253">
        <f t="shared" si="50"/>
        <v>2064516</v>
      </c>
    </row>
    <row r="255" spans="1:54" ht="14" thickBot="1">
      <c r="A255" s="50"/>
      <c r="B255" s="50"/>
      <c r="C255" s="50"/>
      <c r="D255" s="50"/>
      <c r="E255" s="50"/>
      <c r="F255" s="50"/>
      <c r="G255" s="50"/>
      <c r="H255" s="50"/>
      <c r="I255" s="50"/>
      <c r="J255" s="50"/>
      <c r="K255" s="50"/>
      <c r="L255" s="40">
        <f>SUBTOTAL(109,L14:L254)</f>
        <v>324676200</v>
      </c>
      <c r="M255" s="50"/>
      <c r="N255" s="50"/>
      <c r="O255" s="50"/>
      <c r="P255" s="50"/>
      <c r="Q255" s="50"/>
      <c r="R255" s="50"/>
      <c r="S255" s="50"/>
      <c r="T255" s="50"/>
      <c r="U255" s="225">
        <f>SUBTOTAL(109,U14:U254)</f>
        <v>491034906</v>
      </c>
      <c r="V255" s="226"/>
      <c r="W255" s="226"/>
      <c r="X255" s="227">
        <f>SUBTOTAL(109,X15:X254)</f>
        <v>112938033</v>
      </c>
      <c r="Y255" s="228"/>
      <c r="Z255" s="229">
        <f>SUBTOTAL(109,Z14:Z254)</f>
        <v>80189419</v>
      </c>
      <c r="AA255" s="230">
        <f>SUBTOTAL(109,AA14:AA254)</f>
        <v>684162358</v>
      </c>
      <c r="AB255" s="89"/>
      <c r="AC255" s="89"/>
      <c r="AD255" s="89"/>
      <c r="AE255" s="89"/>
      <c r="AF255" s="89"/>
      <c r="AG255" s="89"/>
      <c r="AH255" s="89"/>
      <c r="AI255" s="231">
        <f>SUBTOTAL(109,AI14:AI254)</f>
        <v>1008838558</v>
      </c>
      <c r="AJ255" s="232">
        <f>SUBTOTAL(109,AJ14:AJ254)</f>
        <v>1173040588</v>
      </c>
      <c r="AK255" s="233">
        <f>SUBTOTAL(109,AK14:AK254)</f>
        <v>752463454</v>
      </c>
      <c r="AL255" s="233">
        <f>SUBTOTAL(109,AL14:AL254)</f>
        <v>748941363</v>
      </c>
      <c r="AM255" s="64"/>
      <c r="AN255" s="64"/>
      <c r="AO255" s="64"/>
      <c r="AP255" s="64"/>
      <c r="AQ255" s="50"/>
      <c r="AR255" s="50"/>
      <c r="AS255" s="50"/>
      <c r="AT255" s="50"/>
      <c r="AU255" s="50"/>
      <c r="AV255" s="50"/>
      <c r="AW255" s="50"/>
      <c r="AX255" s="50"/>
      <c r="AY255" s="50"/>
      <c r="AZ255" s="50"/>
      <c r="BA255" s="50"/>
      <c r="BB255" s="50"/>
    </row>
  </sheetData>
  <mergeCells count="29">
    <mergeCell ref="E1:AB1"/>
    <mergeCell ref="B2:O2"/>
    <mergeCell ref="B3:O3"/>
    <mergeCell ref="B5:O5"/>
    <mergeCell ref="B7:D7"/>
    <mergeCell ref="E7:AB7"/>
    <mergeCell ref="E8:AB8"/>
    <mergeCell ref="AP12:AP13"/>
    <mergeCell ref="AB12:AL12"/>
    <mergeCell ref="B9:C9"/>
    <mergeCell ref="AM11:AP11"/>
    <mergeCell ref="B12:F12"/>
    <mergeCell ref="G12:I12"/>
    <mergeCell ref="J12:L12"/>
    <mergeCell ref="AM12:AM13"/>
    <mergeCell ref="AN12:AN13"/>
    <mergeCell ref="AO12:AO13"/>
    <mergeCell ref="M12:T12"/>
    <mergeCell ref="BB12:BB13"/>
    <mergeCell ref="U12:AA12"/>
    <mergeCell ref="AU12:AU13"/>
    <mergeCell ref="AR12:AR13"/>
    <mergeCell ref="AS12:AS13"/>
    <mergeCell ref="AT12:AT13"/>
    <mergeCell ref="AZ12:AZ13"/>
    <mergeCell ref="BA12:BA13"/>
    <mergeCell ref="AV12:AV13"/>
    <mergeCell ref="AX12:AX13"/>
    <mergeCell ref="AY12:AY13"/>
  </mergeCells>
  <phoneticPr fontId="37" type="noConversion"/>
  <conditionalFormatting sqref="G15:H170 G172:H239 G241:H252">
    <cfRule type="expression" dxfId="12" priority="37">
      <formula>#REF!="Active"</formula>
    </cfRule>
  </conditionalFormatting>
  <conditionalFormatting sqref="G171:H171">
    <cfRule type="expression" dxfId="11" priority="20">
      <formula>#REF!="Active"</formula>
    </cfRule>
  </conditionalFormatting>
  <conditionalFormatting sqref="G240:H240">
    <cfRule type="expression" dxfId="10" priority="23">
      <formula>#REF!="Active"</formula>
    </cfRule>
  </conditionalFormatting>
  <conditionalFormatting sqref="G253:H254">
    <cfRule type="expression" dxfId="9" priority="6">
      <formula>#REF!="Active"</formula>
    </cfRule>
  </conditionalFormatting>
  <conditionalFormatting sqref="I15:I254">
    <cfRule type="expression" dxfId="8" priority="39">
      <formula>#REF!="Active"</formula>
    </cfRule>
  </conditionalFormatting>
  <conditionalFormatting sqref="O16:P18 Q16:T53 O20:P53 O54:T170 O172:T239 O241:T252">
    <cfRule type="expression" dxfId="7" priority="36">
      <formula>#REF!="Active"</formula>
    </cfRule>
  </conditionalFormatting>
  <conditionalFormatting sqref="O171:T171">
    <cfRule type="expression" dxfId="6" priority="19">
      <formula>#REF!="Active"</formula>
    </cfRule>
  </conditionalFormatting>
  <conditionalFormatting sqref="O240:T240">
    <cfRule type="expression" dxfId="5" priority="22">
      <formula>#REF!="Active"</formula>
    </cfRule>
  </conditionalFormatting>
  <conditionalFormatting sqref="O253:T254">
    <cfRule type="expression" dxfId="4" priority="5">
      <formula>#REF!="Active"</formula>
    </cfRule>
  </conditionalFormatting>
  <conditionalFormatting sqref="R15:R254 AF15:AF254">
    <cfRule type="cellIs" dxfId="3" priority="3" operator="equal">
      <formula>0</formula>
    </cfRule>
  </conditionalFormatting>
  <conditionalFormatting sqref="R15:R254">
    <cfRule type="expression" dxfId="2" priority="4">
      <formula>0</formula>
    </cfRule>
  </conditionalFormatting>
  <conditionalFormatting sqref="Y15:Y254">
    <cfRule type="cellIs" dxfId="1" priority="1" operator="equal">
      <formula>0.075</formula>
    </cfRule>
  </conditionalFormatting>
  <conditionalFormatting sqref="AG15:AH254">
    <cfRule type="cellIs" dxfId="0" priority="2" operator="equal">
      <formula>1</formula>
    </cfRule>
  </conditionalFormatting>
  <dataValidations count="3">
    <dataValidation type="list" allowBlank="1" showInputMessage="1" showErrorMessage="1" sqref="D9" xr:uid="{38F9897C-D21F-41F9-8AE4-38F7B1448153}">
      <formula1>LANDRATETYPE</formula1>
    </dataValidation>
    <dataValidation type="list" allowBlank="1" showInputMessage="1" showErrorMessage="1" sqref="G15:H255" xr:uid="{BF058CC1-9C05-4371-8813-6035C158EB83}">
      <formula1>parkratename</formula1>
    </dataValidation>
    <dataValidation type="list" allowBlank="1" showInputMessage="1" showErrorMessage="1" sqref="AM15:AP255" xr:uid="{AFF9A6BE-7AC3-4258-AA55-72FFABA2AC99}">
      <formula1>Futurepick</formula1>
    </dataValidation>
  </dataValidations>
  <hyperlinks>
    <hyperlink ref="B4" location="'Unit Rates - Parks'!A1" display="Return to &quot;Unit Rates - Parks&quot;" xr:uid="{26420798-9162-44B4-A5E3-48CA61419A01}"/>
  </hyperlinks>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Parks Network - &amp;A
&amp;"Arial,Bold"&amp;K000000Effective 27th June 2025&amp;R&amp;"Arial,Regular"&amp;10Page &amp;P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dimension ref="A1:LP338"/>
  <sheetViews>
    <sheetView zoomScale="70" zoomScaleNormal="70" workbookViewId="0">
      <selection activeCell="D8" sqref="D8:P9"/>
    </sheetView>
  </sheetViews>
  <sheetFormatPr defaultColWidth="9" defaultRowHeight="13.5"/>
  <cols>
    <col min="1" max="1" width="9" style="50"/>
    <col min="2" max="2" width="15.08203125" style="1" customWidth="1"/>
    <col min="3" max="3" width="20.08203125" style="1" customWidth="1"/>
    <col min="4" max="4" width="10.5" style="1" bestFit="1" customWidth="1"/>
    <col min="5" max="5" width="12.08203125" style="1" customWidth="1"/>
    <col min="6" max="6" width="12.58203125" style="1" customWidth="1"/>
    <col min="7" max="7" width="13.25" style="1" customWidth="1"/>
    <col min="8" max="8" width="11.75" style="1" customWidth="1"/>
    <col min="9" max="9" width="11.58203125" style="1" customWidth="1"/>
    <col min="10" max="10" width="21.75" style="1" customWidth="1"/>
    <col min="11" max="11" width="9" style="1"/>
    <col min="12" max="12" width="16.58203125" style="1" customWidth="1"/>
    <col min="13" max="13" width="15.5" style="1" bestFit="1" customWidth="1"/>
    <col min="14" max="19" width="9" style="1"/>
    <col min="20" max="328" width="9" style="50"/>
    <col min="329" max="16384" width="9" style="1"/>
  </cols>
  <sheetData>
    <row r="1" spans="1:19" s="50" customFormat="1"/>
    <row r="2" spans="1:19" s="50" customFormat="1" ht="25">
      <c r="B2" s="478" t="str">
        <f>'Navigation Pane'!B2</f>
        <v>Brisbane City Council</v>
      </c>
      <c r="C2" s="478"/>
      <c r="D2" s="478"/>
      <c r="E2" s="478"/>
      <c r="F2" s="478"/>
      <c r="G2" s="478"/>
      <c r="H2" s="478"/>
      <c r="I2" s="478"/>
      <c r="J2" s="478"/>
      <c r="K2" s="478"/>
      <c r="L2" s="478"/>
    </row>
    <row r="3" spans="1:19" s="50" customFormat="1" ht="25">
      <c r="B3" s="478" t="s">
        <v>5242</v>
      </c>
      <c r="C3" s="478"/>
      <c r="D3" s="478"/>
      <c r="E3" s="478"/>
      <c r="F3" s="478"/>
      <c r="G3" s="478"/>
      <c r="H3" s="478"/>
      <c r="I3" s="478"/>
      <c r="J3" s="478"/>
      <c r="K3" s="478"/>
      <c r="L3" s="478"/>
    </row>
    <row r="4" spans="1:19" s="50" customFormat="1">
      <c r="A4" s="75"/>
    </row>
    <row r="5" spans="1:19" s="50" customFormat="1" ht="22.5">
      <c r="B5" s="479" t="s">
        <v>5243</v>
      </c>
      <c r="C5" s="479"/>
      <c r="D5" s="479"/>
      <c r="E5" s="479"/>
      <c r="F5" s="479"/>
      <c r="G5" s="479"/>
      <c r="H5" s="479"/>
      <c r="I5" s="479"/>
      <c r="J5" s="479"/>
      <c r="K5" s="479"/>
      <c r="L5" s="479"/>
    </row>
    <row r="6" spans="1:19" s="50" customFormat="1" ht="14" thickBot="1"/>
    <row r="7" spans="1:19" ht="28.5" thickBot="1">
      <c r="B7" s="374" t="s">
        <v>5244</v>
      </c>
      <c r="C7" s="375" t="s">
        <v>5245</v>
      </c>
      <c r="D7" s="376">
        <f>2021</f>
        <v>2021</v>
      </c>
      <c r="E7" s="377">
        <f>D7+5</f>
        <v>2026</v>
      </c>
      <c r="F7" s="378">
        <f>E7+5</f>
        <v>2031</v>
      </c>
      <c r="G7" s="378">
        <f>F7+5</f>
        <v>2036</v>
      </c>
      <c r="H7" s="379">
        <f>G7+5</f>
        <v>2041</v>
      </c>
      <c r="I7" s="165"/>
      <c r="J7" s="380" t="str">
        <f>"NPV Future Demand ("&amp;(D7+1)&amp; " - " &amp;H7+10&amp;")"</f>
        <v>NPV Future Demand (2022 - 2051)</v>
      </c>
      <c r="K7" s="156"/>
      <c r="L7" s="375" t="str">
        <f xml:space="preserve"> "Ultimate Demand"</f>
        <v>Ultimate Demand</v>
      </c>
      <c r="M7" s="375" t="s">
        <v>5246</v>
      </c>
      <c r="N7" s="50"/>
      <c r="O7" s="50"/>
      <c r="P7" s="50"/>
      <c r="Q7" s="50"/>
      <c r="R7" s="50"/>
      <c r="S7" s="50"/>
    </row>
    <row r="8" spans="1:19">
      <c r="B8" s="127">
        <v>1</v>
      </c>
      <c r="C8" s="128" t="s">
        <v>107</v>
      </c>
      <c r="D8" s="129">
        <v>317431</v>
      </c>
      <c r="E8" s="130">
        <v>330089</v>
      </c>
      <c r="F8" s="131">
        <v>343686</v>
      </c>
      <c r="G8" s="131">
        <v>364033</v>
      </c>
      <c r="H8" s="167">
        <v>384278</v>
      </c>
      <c r="I8" s="79"/>
      <c r="J8" s="132">
        <f>NPV(WACC,E17:S17)</f>
        <v>46602.000000000007</v>
      </c>
      <c r="K8" s="50"/>
      <c r="L8" s="133">
        <v>449775</v>
      </c>
      <c r="M8" s="277">
        <f>(L8-G8)/G8</f>
        <v>0.23553359173481525</v>
      </c>
      <c r="N8" s="50"/>
      <c r="O8" s="76"/>
      <c r="P8" s="50"/>
      <c r="Q8" s="50"/>
      <c r="R8" s="50"/>
      <c r="S8" s="50"/>
    </row>
    <row r="9" spans="1:19">
      <c r="B9" s="127">
        <v>2</v>
      </c>
      <c r="C9" s="128" t="s">
        <v>143</v>
      </c>
      <c r="D9" s="129">
        <v>255439</v>
      </c>
      <c r="E9" s="130">
        <v>274427</v>
      </c>
      <c r="F9" s="131">
        <v>287857</v>
      </c>
      <c r="G9" s="131">
        <v>302822</v>
      </c>
      <c r="H9" s="167">
        <v>320967</v>
      </c>
      <c r="I9" s="79"/>
      <c r="J9" s="132">
        <f>NPV(WACC,E18:S18)</f>
        <v>47383</v>
      </c>
      <c r="K9" s="50"/>
      <c r="L9" s="133">
        <v>397104</v>
      </c>
      <c r="M9" s="277">
        <f>(L9-G9)/G9</f>
        <v>0.31134461829061294</v>
      </c>
      <c r="N9" s="50"/>
      <c r="O9" s="76"/>
      <c r="P9" s="50"/>
      <c r="Q9" s="50"/>
      <c r="R9" s="50"/>
      <c r="S9" s="50"/>
    </row>
    <row r="10" spans="1:19">
      <c r="B10" s="127">
        <v>3</v>
      </c>
      <c r="C10" s="128" t="s">
        <v>102</v>
      </c>
      <c r="D10" s="129">
        <v>404017</v>
      </c>
      <c r="E10" s="130">
        <v>420664</v>
      </c>
      <c r="F10" s="131">
        <v>438860</v>
      </c>
      <c r="G10" s="131">
        <v>462222</v>
      </c>
      <c r="H10" s="167">
        <v>496247</v>
      </c>
      <c r="I10" s="79"/>
      <c r="J10" s="132">
        <f>NPV(WACC,E19:S19)</f>
        <v>58205.000000000007</v>
      </c>
      <c r="K10" s="50"/>
      <c r="L10" s="133">
        <v>556088</v>
      </c>
      <c r="M10" s="277">
        <f>(L10-G10)/G10</f>
        <v>0.20307557840172039</v>
      </c>
      <c r="N10" s="77"/>
      <c r="O10" s="76"/>
      <c r="P10" s="50"/>
      <c r="Q10" s="50"/>
      <c r="R10" s="50"/>
      <c r="S10" s="50"/>
    </row>
    <row r="11" spans="1:19" ht="14" thickBot="1">
      <c r="B11" s="283">
        <v>4</v>
      </c>
      <c r="C11" s="284" t="s">
        <v>114</v>
      </c>
      <c r="D11" s="285">
        <v>386298</v>
      </c>
      <c r="E11" s="286">
        <v>407684</v>
      </c>
      <c r="F11" s="287">
        <v>429179</v>
      </c>
      <c r="G11" s="287">
        <v>450230</v>
      </c>
      <c r="H11" s="288">
        <v>480015</v>
      </c>
      <c r="I11" s="79"/>
      <c r="J11" s="132">
        <f>NPV(WACC,E20:S20)</f>
        <v>63931.999999999985</v>
      </c>
      <c r="K11" s="50"/>
      <c r="L11" s="133">
        <v>519381</v>
      </c>
      <c r="M11" s="277">
        <f>(L11-G11)/G11</f>
        <v>0.15359038713546411</v>
      </c>
      <c r="N11" s="50"/>
      <c r="O11" s="76"/>
      <c r="P11" s="50"/>
      <c r="Q11" s="50"/>
      <c r="R11" s="50"/>
      <c r="S11" s="50"/>
    </row>
    <row r="12" spans="1:19" ht="14.5" thickBot="1">
      <c r="B12" s="251"/>
      <c r="C12" s="206" t="s">
        <v>5247</v>
      </c>
      <c r="D12" s="289">
        <f>SUM(D8:D11)</f>
        <v>1363185</v>
      </c>
      <c r="E12" s="290">
        <f>SUM(E8:E11)</f>
        <v>1432864</v>
      </c>
      <c r="F12" s="291">
        <f>SUM(F8:F11)</f>
        <v>1499582</v>
      </c>
      <c r="G12" s="291">
        <f>SUM(G8:G11)</f>
        <v>1579307</v>
      </c>
      <c r="H12" s="292">
        <f>SUM(H8:H11)</f>
        <v>1681507</v>
      </c>
      <c r="I12" s="79"/>
      <c r="J12" s="293">
        <f>SUM(J8:J11)</f>
        <v>216122</v>
      </c>
      <c r="K12" s="50"/>
      <c r="L12" s="250">
        <f>SUM(L8:L11)</f>
        <v>1922348</v>
      </c>
      <c r="M12" s="278"/>
      <c r="N12" s="50"/>
      <c r="O12" s="50"/>
      <c r="P12" s="50"/>
      <c r="Q12" s="50"/>
      <c r="R12" s="50"/>
      <c r="S12" s="50"/>
    </row>
    <row r="13" spans="1:19">
      <c r="B13" s="50"/>
      <c r="C13" s="50"/>
      <c r="D13" s="50"/>
      <c r="E13" s="50"/>
      <c r="F13" s="50"/>
      <c r="G13" s="50"/>
      <c r="H13" s="50"/>
      <c r="I13" s="50"/>
      <c r="J13" s="50"/>
      <c r="K13" s="50"/>
      <c r="L13" s="50"/>
      <c r="M13" s="50"/>
      <c r="N13" s="50"/>
      <c r="O13" s="50"/>
      <c r="P13" s="50"/>
      <c r="Q13" s="50"/>
      <c r="R13" s="50"/>
      <c r="S13" s="50"/>
    </row>
    <row r="14" spans="1:19">
      <c r="B14" s="50"/>
      <c r="C14" s="50"/>
      <c r="D14" s="50"/>
      <c r="E14" s="50"/>
      <c r="F14" s="50"/>
      <c r="G14" s="50"/>
      <c r="H14" s="50"/>
      <c r="I14" s="50"/>
      <c r="J14" s="50"/>
      <c r="K14" s="50"/>
      <c r="L14" s="50"/>
      <c r="M14" s="50"/>
      <c r="N14" s="50"/>
      <c r="O14" s="50"/>
      <c r="P14" s="50"/>
      <c r="Q14" s="50"/>
      <c r="R14" s="50"/>
      <c r="S14" s="50"/>
    </row>
    <row r="15" spans="1:19" ht="23" thickBot="1">
      <c r="B15" s="78" t="s">
        <v>5248</v>
      </c>
      <c r="C15" s="78"/>
      <c r="D15" s="78"/>
      <c r="E15" s="78"/>
      <c r="F15" s="78"/>
      <c r="G15" s="78"/>
      <c r="H15" s="78"/>
      <c r="I15" s="78"/>
      <c r="J15" s="78"/>
      <c r="K15" s="78"/>
      <c r="L15" s="78"/>
      <c r="M15" s="50"/>
      <c r="N15" s="50"/>
      <c r="O15" s="50"/>
      <c r="P15" s="50"/>
      <c r="Q15" s="50"/>
      <c r="R15" s="50"/>
      <c r="S15" s="50"/>
    </row>
    <row r="16" spans="1:19" ht="14" thickBot="1">
      <c r="B16" s="381" t="s">
        <v>5244</v>
      </c>
      <c r="C16" s="382" t="s">
        <v>5249</v>
      </c>
      <c r="D16" s="383">
        <f>2021</f>
        <v>2021</v>
      </c>
      <c r="E16" s="384">
        <f>D16 +1</f>
        <v>2022</v>
      </c>
      <c r="F16" s="384">
        <f t="shared" ref="F16:S16" si="0">E16 +1</f>
        <v>2023</v>
      </c>
      <c r="G16" s="384">
        <f t="shared" si="0"/>
        <v>2024</v>
      </c>
      <c r="H16" s="384">
        <f t="shared" si="0"/>
        <v>2025</v>
      </c>
      <c r="I16" s="384">
        <f t="shared" si="0"/>
        <v>2026</v>
      </c>
      <c r="J16" s="384">
        <f t="shared" si="0"/>
        <v>2027</v>
      </c>
      <c r="K16" s="384">
        <f t="shared" si="0"/>
        <v>2028</v>
      </c>
      <c r="L16" s="384">
        <f t="shared" si="0"/>
        <v>2029</v>
      </c>
      <c r="M16" s="384">
        <f t="shared" si="0"/>
        <v>2030</v>
      </c>
      <c r="N16" s="384">
        <f t="shared" si="0"/>
        <v>2031</v>
      </c>
      <c r="O16" s="384">
        <f t="shared" si="0"/>
        <v>2032</v>
      </c>
      <c r="P16" s="384">
        <f t="shared" si="0"/>
        <v>2033</v>
      </c>
      <c r="Q16" s="384">
        <f t="shared" si="0"/>
        <v>2034</v>
      </c>
      <c r="R16" s="384">
        <f t="shared" si="0"/>
        <v>2035</v>
      </c>
      <c r="S16" s="385">
        <f t="shared" si="0"/>
        <v>2036</v>
      </c>
    </row>
    <row r="17" spans="2:19">
      <c r="B17" s="134">
        <f t="shared" ref="B17:C20" si="1">B8</f>
        <v>1</v>
      </c>
      <c r="C17" s="134" t="str">
        <f t="shared" si="1"/>
        <v>East</v>
      </c>
      <c r="D17" s="136"/>
      <c r="E17" s="137">
        <f>($E$8-$D$8)/5</f>
        <v>2531.6</v>
      </c>
      <c r="F17" s="137">
        <f>($E$8-$D$8)/5</f>
        <v>2531.6</v>
      </c>
      <c r="G17" s="137">
        <f>($E$8-$D$8)/5</f>
        <v>2531.6</v>
      </c>
      <c r="H17" s="137">
        <f>($E$8-$D$8)/5</f>
        <v>2531.6</v>
      </c>
      <c r="I17" s="137">
        <f>($E$8-$D$8)/5</f>
        <v>2531.6</v>
      </c>
      <c r="J17" s="137">
        <f>$N17</f>
        <v>2719.4</v>
      </c>
      <c r="K17" s="137">
        <f t="shared" ref="K17:M20" si="2">$N17</f>
        <v>2719.4</v>
      </c>
      <c r="L17" s="137">
        <f t="shared" si="2"/>
        <v>2719.4</v>
      </c>
      <c r="M17" s="137">
        <f t="shared" si="2"/>
        <v>2719.4</v>
      </c>
      <c r="N17" s="137">
        <f>(F8-E8)/5</f>
        <v>2719.4</v>
      </c>
      <c r="O17" s="137">
        <f>$S17</f>
        <v>4069.4</v>
      </c>
      <c r="P17" s="137">
        <f t="shared" ref="P17:R20" si="3">$S17</f>
        <v>4069.4</v>
      </c>
      <c r="Q17" s="137">
        <f t="shared" si="3"/>
        <v>4069.4</v>
      </c>
      <c r="R17" s="137">
        <f t="shared" si="3"/>
        <v>4069.4</v>
      </c>
      <c r="S17" s="139">
        <f>(G8-F8)/5</f>
        <v>4069.4</v>
      </c>
    </row>
    <row r="18" spans="2:19">
      <c r="B18" s="135">
        <f t="shared" si="1"/>
        <v>2</v>
      </c>
      <c r="C18" s="135" t="str">
        <f t="shared" si="1"/>
        <v>North</v>
      </c>
      <c r="D18" s="140"/>
      <c r="E18" s="138">
        <f>$I18</f>
        <v>3797.6</v>
      </c>
      <c r="F18" s="138">
        <f t="shared" ref="F18:H20" si="4">$I18</f>
        <v>3797.6</v>
      </c>
      <c r="G18" s="138">
        <f t="shared" si="4"/>
        <v>3797.6</v>
      </c>
      <c r="H18" s="138">
        <f t="shared" si="4"/>
        <v>3797.6</v>
      </c>
      <c r="I18" s="138">
        <f>($E$9-$D$9)/5</f>
        <v>3797.6</v>
      </c>
      <c r="J18" s="138">
        <f>$N18</f>
        <v>2686</v>
      </c>
      <c r="K18" s="138">
        <f t="shared" si="2"/>
        <v>2686</v>
      </c>
      <c r="L18" s="138">
        <f t="shared" si="2"/>
        <v>2686</v>
      </c>
      <c r="M18" s="138">
        <f t="shared" si="2"/>
        <v>2686</v>
      </c>
      <c r="N18" s="138">
        <f>(F9-E9)/5</f>
        <v>2686</v>
      </c>
      <c r="O18" s="138">
        <f>$S18</f>
        <v>2993</v>
      </c>
      <c r="P18" s="138">
        <f t="shared" si="3"/>
        <v>2993</v>
      </c>
      <c r="Q18" s="138">
        <f t="shared" si="3"/>
        <v>2993</v>
      </c>
      <c r="R18" s="138">
        <f t="shared" si="3"/>
        <v>2993</v>
      </c>
      <c r="S18" s="141">
        <f>(G9-F9)/5</f>
        <v>2993</v>
      </c>
    </row>
    <row r="19" spans="2:19">
      <c r="B19" s="135">
        <f t="shared" si="1"/>
        <v>3</v>
      </c>
      <c r="C19" s="135" t="str">
        <f t="shared" si="1"/>
        <v>South</v>
      </c>
      <c r="D19" s="140"/>
      <c r="E19" s="138">
        <f>$I19</f>
        <v>3329.4</v>
      </c>
      <c r="F19" s="138">
        <f t="shared" si="4"/>
        <v>3329.4</v>
      </c>
      <c r="G19" s="138">
        <f t="shared" si="4"/>
        <v>3329.4</v>
      </c>
      <c r="H19" s="138">
        <f t="shared" si="4"/>
        <v>3329.4</v>
      </c>
      <c r="I19" s="138">
        <f>($E$10-$D$10)/5</f>
        <v>3329.4</v>
      </c>
      <c r="J19" s="138">
        <f>$N19</f>
        <v>3639.2</v>
      </c>
      <c r="K19" s="138">
        <f t="shared" si="2"/>
        <v>3639.2</v>
      </c>
      <c r="L19" s="138">
        <f t="shared" si="2"/>
        <v>3639.2</v>
      </c>
      <c r="M19" s="138">
        <f t="shared" si="2"/>
        <v>3639.2</v>
      </c>
      <c r="N19" s="138">
        <f>(F10-E10)/5</f>
        <v>3639.2</v>
      </c>
      <c r="O19" s="138">
        <f>$S19</f>
        <v>4672.3999999999996</v>
      </c>
      <c r="P19" s="138">
        <f t="shared" si="3"/>
        <v>4672.3999999999996</v>
      </c>
      <c r="Q19" s="138">
        <f t="shared" si="3"/>
        <v>4672.3999999999996</v>
      </c>
      <c r="R19" s="138">
        <f t="shared" si="3"/>
        <v>4672.3999999999996</v>
      </c>
      <c r="S19" s="141">
        <f>(G10-F10)/5</f>
        <v>4672.3999999999996</v>
      </c>
    </row>
    <row r="20" spans="2:19" ht="14" thickBot="1">
      <c r="B20" s="279">
        <f t="shared" si="1"/>
        <v>4</v>
      </c>
      <c r="C20" s="279" t="str">
        <f t="shared" si="1"/>
        <v>West</v>
      </c>
      <c r="D20" s="280"/>
      <c r="E20" s="281">
        <f>$I20</f>
        <v>4277.2</v>
      </c>
      <c r="F20" s="281">
        <f t="shared" si="4"/>
        <v>4277.2</v>
      </c>
      <c r="G20" s="281">
        <f t="shared" si="4"/>
        <v>4277.2</v>
      </c>
      <c r="H20" s="281">
        <f t="shared" si="4"/>
        <v>4277.2</v>
      </c>
      <c r="I20" s="281">
        <f>($E$11-$D$11)/5</f>
        <v>4277.2</v>
      </c>
      <c r="J20" s="281">
        <f>$N20</f>
        <v>4299</v>
      </c>
      <c r="K20" s="281">
        <f t="shared" si="2"/>
        <v>4299</v>
      </c>
      <c r="L20" s="281">
        <f t="shared" si="2"/>
        <v>4299</v>
      </c>
      <c r="M20" s="281">
        <f t="shared" si="2"/>
        <v>4299</v>
      </c>
      <c r="N20" s="281">
        <f>(F11-E11)/5</f>
        <v>4299</v>
      </c>
      <c r="O20" s="281">
        <f>$S20</f>
        <v>4210.2</v>
      </c>
      <c r="P20" s="281">
        <f t="shared" si="3"/>
        <v>4210.2</v>
      </c>
      <c r="Q20" s="281">
        <f t="shared" si="3"/>
        <v>4210.2</v>
      </c>
      <c r="R20" s="281">
        <f t="shared" si="3"/>
        <v>4210.2</v>
      </c>
      <c r="S20" s="282">
        <f>(G11-F11)/5</f>
        <v>4210.2</v>
      </c>
    </row>
    <row r="21" spans="2:19" s="50" customFormat="1"/>
    <row r="22" spans="2:19" s="50" customFormat="1"/>
    <row r="23" spans="2:19" s="50" customFormat="1">
      <c r="E23" s="80"/>
    </row>
    <row r="24" spans="2:19" s="50" customFormat="1"/>
    <row r="25" spans="2:19" s="50" customFormat="1"/>
    <row r="26" spans="2:19" s="50" customFormat="1" ht="15" customHeight="1"/>
    <row r="27" spans="2:19" s="50" customFormat="1" ht="36.65" hidden="1" customHeight="1" thickBot="1">
      <c r="B27" s="78" t="s">
        <v>5250</v>
      </c>
      <c r="C27" s="78"/>
      <c r="D27" s="78"/>
      <c r="E27" s="78"/>
      <c r="F27" s="78"/>
      <c r="G27" s="78"/>
      <c r="H27" s="78"/>
      <c r="I27" s="78"/>
      <c r="J27" s="78"/>
      <c r="K27" s="78"/>
      <c r="L27" s="78"/>
    </row>
    <row r="28" spans="2:19" ht="15.75" hidden="1" customHeight="1" thickBot="1">
      <c r="B28" s="7" t="s">
        <v>5244</v>
      </c>
      <c r="C28" s="8" t="s">
        <v>5249</v>
      </c>
      <c r="D28" s="9">
        <f>D16</f>
        <v>2021</v>
      </c>
      <c r="E28" s="10">
        <f>D28 +1</f>
        <v>2022</v>
      </c>
      <c r="F28" s="10">
        <f t="shared" ref="F28:S28" si="5">E28 +1</f>
        <v>2023</v>
      </c>
      <c r="G28" s="10">
        <f t="shared" si="5"/>
        <v>2024</v>
      </c>
      <c r="H28" s="10">
        <f t="shared" si="5"/>
        <v>2025</v>
      </c>
      <c r="I28" s="10">
        <f t="shared" si="5"/>
        <v>2026</v>
      </c>
      <c r="J28" s="10">
        <f t="shared" si="5"/>
        <v>2027</v>
      </c>
      <c r="K28" s="10">
        <f t="shared" si="5"/>
        <v>2028</v>
      </c>
      <c r="L28" s="10">
        <f t="shared" si="5"/>
        <v>2029</v>
      </c>
      <c r="M28" s="10">
        <f t="shared" si="5"/>
        <v>2030</v>
      </c>
      <c r="N28" s="10">
        <f t="shared" si="5"/>
        <v>2031</v>
      </c>
      <c r="O28" s="10">
        <f t="shared" si="5"/>
        <v>2032</v>
      </c>
      <c r="P28" s="10">
        <f t="shared" si="5"/>
        <v>2033</v>
      </c>
      <c r="Q28" s="10">
        <f t="shared" si="5"/>
        <v>2034</v>
      </c>
      <c r="R28" s="10">
        <f t="shared" si="5"/>
        <v>2035</v>
      </c>
      <c r="S28" s="10">
        <f t="shared" si="5"/>
        <v>2036</v>
      </c>
    </row>
    <row r="29" spans="2:19" ht="15.75" hidden="1" customHeight="1">
      <c r="B29" s="11">
        <f t="shared" ref="B29:D32" si="6">B8</f>
        <v>1</v>
      </c>
      <c r="C29" s="12" t="str">
        <f t="shared" si="6"/>
        <v>East</v>
      </c>
      <c r="D29" s="25">
        <f t="shared" si="6"/>
        <v>317431</v>
      </c>
      <c r="E29" s="22" t="e">
        <f>IF(E17="",(($E8-$D8)/5)*((1+ICSInf)^(E$28-E28)),E17*((1+ICSInf)^(#REF!-E28)))</f>
        <v>#REF!</v>
      </c>
      <c r="F29" s="22" t="e">
        <f>IF(F17="",(($E8-$D8)/5)*((1+ICSInf)^(F$28-D28)),F17*((1+ICSInf)^(#REF!-D28)))</f>
        <v>#REF!</v>
      </c>
      <c r="G29" s="21" t="e">
        <f>IF(G17="",(($E8-$D8)/5)*((1+ICSInf)^(G$28-D28)),G17*((1+ICSInf)^(#REF!-D28)))</f>
        <v>#REF!</v>
      </c>
      <c r="H29" s="21" t="e">
        <f>IF(H17="",(($E8-$D8)/5)*((1+ICSInf)^(H$28-D28)),H17*((1+ICSInf)^(#REF!-D28)))</f>
        <v>#REF!</v>
      </c>
      <c r="I29" s="21" t="e">
        <f>IF(I17="",(($E8-$D8)/5)*((1+ICSInf)^(I$28-D28)),I17*((1+ICSInf)^(#REF!-D28)))</f>
        <v>#REF!</v>
      </c>
      <c r="J29" s="21" t="e">
        <f>IF(J17="",(($F8-$E8)/5)*((1+ICSInf)^(J$28-D28)),J17*((1+ICSInf)^(#REF!-D28)))</f>
        <v>#REF!</v>
      </c>
      <c r="K29" s="21" t="e">
        <f>IF(K17="",(($F8-$E8)/5)*((1+ICSInf)^(K$28-D28)),K17*((1+ICSInf)^(#REF!-D28)))</f>
        <v>#REF!</v>
      </c>
      <c r="L29" s="21" t="e">
        <f>IF(L17="",(($F8-$E8)/5)*((1+ICSInf)^(L$28-D28)),L17*((1+ICSInf)^(#REF!-D28)))</f>
        <v>#REF!</v>
      </c>
      <c r="M29" s="21" t="e">
        <f>IF(M17="",(($F8-$E8)/5)*((1+ICSInf)^(M$28-D28)),M17*((1+ICSInf)^(#REF!-D28)))</f>
        <v>#REF!</v>
      </c>
      <c r="N29" s="21" t="e">
        <f>IF(N17="",(($F8-$E8)/5)*((1+ICSInf)^(N$28-D28)),N17*((1+ICSInf)^(#REF!-D28)))</f>
        <v>#REF!</v>
      </c>
      <c r="O29" s="21" t="e">
        <f>IF(O17="",(($G8-$F8)/5)*((1+ICSInf)^(O$28-D28)),O17*((1+ICSInf)^(#REF!-D28)))</f>
        <v>#REF!</v>
      </c>
      <c r="P29" s="21" t="e">
        <f>IF(P17="",(($G8-$F8)/5)*((1+ICSInf)^(P$28-D28)),P17*((1+ICSInf)^(#REF!-D28)))</f>
        <v>#REF!</v>
      </c>
      <c r="Q29" s="21" t="e">
        <f>IF(Q17="",(($G8-$F8)/5)*((1+ICSInf)^(Q$28-D28)),Q17*((1+ICSInf)^(#REF!-D28)))</f>
        <v>#REF!</v>
      </c>
      <c r="R29" s="21" t="e">
        <f>IF(R17="",(($G8-$F8)/5)*((1+ICSInf)^(R$28-D28)),R17*((1+ICSInf)^(#REF!-D28)))</f>
        <v>#REF!</v>
      </c>
      <c r="S29" s="21" t="e">
        <f>IF(S17="",(($G8-$F8)/5)*((1+ICSInf)^(S$28-D28)),S17*((1+ICSInf)^(#REF!-D28)))</f>
        <v>#REF!</v>
      </c>
    </row>
    <row r="30" spans="2:19" ht="15.75" hidden="1" customHeight="1">
      <c r="B30" s="15">
        <f t="shared" si="6"/>
        <v>2</v>
      </c>
      <c r="C30" s="16" t="str">
        <f t="shared" si="6"/>
        <v>North</v>
      </c>
      <c r="D30" s="23">
        <f t="shared" si="6"/>
        <v>255439</v>
      </c>
      <c r="E30" s="22" t="e">
        <f>IF(E18="",(($E9-$D9)/5)*((1+ICSInf)^(E$28-D28)),E18*((1+ICSInf)^(#REF!-D28)))</f>
        <v>#REF!</v>
      </c>
      <c r="F30" s="22" t="e">
        <f>IF(F18="",(($E9-$D9)/5)*((1+ICSInf)^(F$28-D29)),F18*((1+ICSInf)^(#REF!-D29)))</f>
        <v>#REF!</v>
      </c>
      <c r="G30" s="22" t="e">
        <f>IF(G18="",(($E9-$D9)/5)*((1+ICSInf)^(G$28-D29)),G18*((1+ICSInf)^(#REF!-D29)))</f>
        <v>#REF!</v>
      </c>
      <c r="H30" s="22" t="e">
        <f>IF(H18="",(($E9-$D9)/5)*((1+ICSInf)^(H$28-D29)),H18*((1+ICSInf)^(#REF!-D29)))</f>
        <v>#REF!</v>
      </c>
      <c r="I30" s="22" t="e">
        <f>IF(I18="",(($E9-$D9)/5)*((1+ICSInf)^(I$28-D29)),I18*((1+ICSInf)^(#REF!-D29)))</f>
        <v>#REF!</v>
      </c>
      <c r="J30" s="22" t="e">
        <f>IF(J18="",(($F9-$E9)/5)*((1+ICSInf)^(J$28-D29)),J18*((1+ICSInf)^(#REF!-D29)))</f>
        <v>#REF!</v>
      </c>
      <c r="K30" s="22" t="e">
        <f>IF(K18="",(($F9-$E9)/5)*((1+ICSInf)^(K$28-D29)),K18*((1+ICSInf)^(#REF!-D29)))</f>
        <v>#REF!</v>
      </c>
      <c r="L30" s="22" t="e">
        <f>IF(L18="",(($F9-$E9)/5)*((1+ICSInf)^(L$28-D29)),L18*((1+ICSInf)^(#REF!-D29)))</f>
        <v>#REF!</v>
      </c>
      <c r="M30" s="22" t="e">
        <f>IF(M18="",(($F9-$E9)/5)*((1+ICSInf)^(M$28-D29)),M18*((1+ICSInf)^(#REF!-D29)))</f>
        <v>#REF!</v>
      </c>
      <c r="N30" s="22" t="e">
        <f>IF(N18="",(($F9-$E9)/5)*((1+ICSInf)^(N$28-D29)),N18*((1+ICSInf)^(#REF!-D29)))</f>
        <v>#REF!</v>
      </c>
      <c r="O30" s="22" t="e">
        <f>IF(O18="",(($G9-$F9)/5)*((1+ICSInf)^(O$28-D29)),O18*((1+ICSInf)^(#REF!-D29)))</f>
        <v>#REF!</v>
      </c>
      <c r="P30" s="22" t="e">
        <f>IF(P18="",(($G9-$F9)/5)*((1+ICSInf)^(P$28-D29)),P18*((1+ICSInf)^(#REF!-D29)))</f>
        <v>#REF!</v>
      </c>
      <c r="Q30" s="22" t="e">
        <f>IF(Q18="",(($G9-$F9)/5)*((1+ICSInf)^(Q$28-D29)),Q18*((1+ICSInf)^(#REF!-D29)))</f>
        <v>#REF!</v>
      </c>
      <c r="R30" s="22" t="e">
        <f>IF(R18="",(($G9-$F9)/5)*((1+ICSInf)^(R$28-D29)),R18*((1+ICSInf)^(#REF!-D29)))</f>
        <v>#REF!</v>
      </c>
      <c r="S30" s="22" t="e">
        <f>IF(S18="",(($G9-$F9)/5)*((1+ICSInf)^(S$28-D29)),S18*((1+ICSInf)^(#REF!-D29)))</f>
        <v>#REF!</v>
      </c>
    </row>
    <row r="31" spans="2:19" ht="15.75" hidden="1" customHeight="1">
      <c r="B31" s="15">
        <f t="shared" si="6"/>
        <v>3</v>
      </c>
      <c r="C31" s="16" t="str">
        <f t="shared" si="6"/>
        <v>South</v>
      </c>
      <c r="D31" s="23">
        <f t="shared" si="6"/>
        <v>404017</v>
      </c>
      <c r="E31" s="22" t="e">
        <f>IF(E19="",(($E10-$D10)/5)*((1+ICSInf)^(E$28-D28)),E19*((1+ICSInf)^(#REF!-D28)))</f>
        <v>#REF!</v>
      </c>
      <c r="F31" s="22" t="e">
        <f>IF(F19="",(($E10-$D10)/5)*((1+ICSInf)^(F$28-D30)),F19*((1+ICSInf)^(#REF!-D30)))</f>
        <v>#REF!</v>
      </c>
      <c r="G31" s="22" t="e">
        <f>IF(G19="",(($E10-$D10)/5)*((1+ICSInf)^(G$28-D30)),G19*((1+ICSInf)^(#REF!-D30)))</f>
        <v>#REF!</v>
      </c>
      <c r="H31" s="22" t="e">
        <f>IF(H19="",(($E10-$D10)/5)*((1+ICSInf)^(H$28-D30)),H19*((1+ICSInf)^(#REF!-D30)))</f>
        <v>#REF!</v>
      </c>
      <c r="I31" s="22" t="e">
        <f>IF(I19="",(($E10-$D10)/5)*((1+ICSInf)^(I$28-D30)),I19*((1+ICSInf)^(#REF!-D30)))</f>
        <v>#REF!</v>
      </c>
      <c r="J31" s="22" t="e">
        <f>IF(J19="",(($F10-$E10)/5)*((1+ICSInf)^(J$28-D30)),J19*((1+ICSInf)^(#REF!-D30)))</f>
        <v>#REF!</v>
      </c>
      <c r="K31" s="22" t="e">
        <f>IF(K19="",(($F10-$E10)/5)*((1+ICSInf)^(K$28-D30)),K19*((1+ICSInf)^(#REF!-D30)))</f>
        <v>#REF!</v>
      </c>
      <c r="L31" s="22" t="e">
        <f>IF(L19="",(($F10-$E10)/5)*((1+ICSInf)^(L$28-D30)),L19*((1+ICSInf)^(#REF!-D30)))</f>
        <v>#REF!</v>
      </c>
      <c r="M31" s="22" t="e">
        <f>IF(M19="",(($F10-$E10)/5)*((1+ICSInf)^(M$28-D30)),M19*((1+ICSInf)^(#REF!-D30)))</f>
        <v>#REF!</v>
      </c>
      <c r="N31" s="22" t="e">
        <f>IF(N19="",(($F10-$E10)/5)*((1+ICSInf)^(N$28-D30)),N19*((1+ICSInf)^(#REF!-D30)))</f>
        <v>#REF!</v>
      </c>
      <c r="O31" s="22" t="e">
        <f>IF(O19="",(($G10-$F10)/5)*((1+ICSInf)^(O$28-D30)),O19*((1+ICSInf)^(#REF!-D30)))</f>
        <v>#REF!</v>
      </c>
      <c r="P31" s="22" t="e">
        <f>IF(P19="",(($G10-$F10)/5)*((1+ICSInf)^(P$28-D30)),P19*((1+ICSInf)^(#REF!-D30)))</f>
        <v>#REF!</v>
      </c>
      <c r="Q31" s="22" t="e">
        <f>IF(Q19="",(($G10-$F10)/5)*((1+ICSInf)^(Q$28-D30)),Q19*((1+ICSInf)^(#REF!-D30)))</f>
        <v>#REF!</v>
      </c>
      <c r="R31" s="22" t="e">
        <f>IF(R19="",(($G10-$F10)/5)*((1+ICSInf)^(R$28-D30)),R19*((1+ICSInf)^(#REF!-D30)))</f>
        <v>#REF!</v>
      </c>
      <c r="S31" s="22" t="e">
        <f>IF(S19="",(($G10-$F10)/5)*((1+ICSInf)^(S$28-D30)),S19*((1+ICSInf)^(#REF!-D30)))</f>
        <v>#REF!</v>
      </c>
    </row>
    <row r="32" spans="2:19" ht="15.75" hidden="1" customHeight="1">
      <c r="B32" s="15">
        <f t="shared" si="6"/>
        <v>4</v>
      </c>
      <c r="C32" s="16" t="str">
        <f t="shared" si="6"/>
        <v>West</v>
      </c>
      <c r="D32" s="23">
        <f t="shared" si="6"/>
        <v>386298</v>
      </c>
      <c r="E32" s="22" t="e">
        <f>IF(E20="",(($E11-$D11)/5)*((1+ICSInf)^(E$28-D28)),E20*((1+ICSInf)^(#REF!-D28)))</f>
        <v>#REF!</v>
      </c>
      <c r="F32" s="22" t="e">
        <f>IF(F20="",(($E11-$D11)/5)*((1+ICSInf)^(F$28-D31)),F20*((1+ICSInf)^(#REF!-D31)))</f>
        <v>#REF!</v>
      </c>
      <c r="G32" s="22" t="e">
        <f>IF(G20="",(($E11-$D11)/5)*((1+ICSInf)^(G$28-D31)),G20*((1+ICSInf)^(#REF!-D31)))</f>
        <v>#REF!</v>
      </c>
      <c r="H32" s="22" t="e">
        <f>IF(H20="",(($E11-$D11)/5)*((1+ICSInf)^(H$28-D31)),H20*((1+ICSInf)^(#REF!-D31)))</f>
        <v>#REF!</v>
      </c>
      <c r="I32" s="22" t="e">
        <f>IF(I20="",(($E11-$D11)/5)*((1+ICSInf)^(I$28-D31)),I20*((1+ICSInf)^(#REF!-D31)))</f>
        <v>#REF!</v>
      </c>
      <c r="J32" s="22" t="e">
        <f>IF(J20="",(($F11-$E11)/5)*((1+ICSInf)^(J$28-D31)),J20*((1+ICSInf)^(#REF!-D31)))</f>
        <v>#REF!</v>
      </c>
      <c r="K32" s="22" t="e">
        <f>IF(K20="",(($F11-$E11)/5)*((1+ICSInf)^(K$28-D31)),K20*((1+ICSInf)^(#REF!-D31)))</f>
        <v>#REF!</v>
      </c>
      <c r="L32" s="22" t="e">
        <f>IF(L20="",(($F11-$E11)/5)*((1+ICSInf)^(L$28-D31)),L20*((1+ICSInf)^(#REF!-D31)))</f>
        <v>#REF!</v>
      </c>
      <c r="M32" s="22" t="e">
        <f>IF(M20="",(($F11-$E11)/5)*((1+ICSInf)^(M$28-D31)),M20*((1+ICSInf)^(#REF!-D31)))</f>
        <v>#REF!</v>
      </c>
      <c r="N32" s="22" t="e">
        <f>IF(N20="",(($F11-$E11)/5)*((1+ICSInf)^(N$28-D31)),N20*((1+ICSInf)^(#REF!-D31)))</f>
        <v>#REF!</v>
      </c>
      <c r="O32" s="22" t="e">
        <f>IF(O20="",(($G11-$F11)/5)*((1+ICSInf)^(O$28-D31)),O20*((1+ICSInf)^(#REF!-D31)))</f>
        <v>#REF!</v>
      </c>
      <c r="P32" s="22" t="e">
        <f>IF(P20="",(($G11-$F11)/5)*((1+ICSInf)^(P$28-D31)),P20*((1+ICSInf)^(#REF!-D31)))</f>
        <v>#REF!</v>
      </c>
      <c r="Q32" s="22" t="e">
        <f>IF(Q20="",(($G11-$F11)/5)*((1+ICSInf)^(Q$28-D31)),Q20*((1+ICSInf)^(#REF!-D31)))</f>
        <v>#REF!</v>
      </c>
      <c r="R32" s="22" t="e">
        <f>IF(R20="",(($G11-$F11)/5)*((1+ICSInf)^(R$28-D31)),R20*((1+ICSInf)^(#REF!-D31)))</f>
        <v>#REF!</v>
      </c>
      <c r="S32" s="22" t="e">
        <f>IF(S20="",(($G11-$F11)/5)*((1+ICSInf)^(S$28-D31)),S20*((1+ICSInf)^(#REF!-D31)))</f>
        <v>#REF!</v>
      </c>
    </row>
    <row r="33" spans="2:19" ht="15.65" hidden="1" customHeight="1">
      <c r="B33" s="15" t="e">
        <f>#REF!</f>
        <v>#REF!</v>
      </c>
      <c r="C33" s="16" t="e">
        <f>#REF!</f>
        <v>#REF!</v>
      </c>
      <c r="D33" s="23" t="e">
        <f>#REF!</f>
        <v>#REF!</v>
      </c>
      <c r="E33" s="22" t="e">
        <f>IF(#REF!="",((#REF!-#REF!)/5)*((1+ICSInf)^(E$28-D28)),#REF!*((1+ICSInf)^(#REF!-D28)))</f>
        <v>#REF!</v>
      </c>
      <c r="F33" s="22" t="e">
        <f>IF(#REF!="",((#REF!-#REF!)/5)*((1+ICSInf)^(F$28-D32)),#REF!*((1+ICSInf)^(#REF!-D32)))</f>
        <v>#REF!</v>
      </c>
      <c r="G33" s="22" t="e">
        <f>IF(#REF!="",((#REF!-#REF!)/5)*((1+ICSInf)^(G$28-D32)),#REF!*((1+ICSInf)^(#REF!-D32)))</f>
        <v>#REF!</v>
      </c>
      <c r="H33" s="22" t="e">
        <f>IF(#REF!="",((#REF!-#REF!)/5)*((1+ICSInf)^(H$28-D32)),#REF!*((1+ICSInf)^(#REF!-D32)))</f>
        <v>#REF!</v>
      </c>
      <c r="I33" s="22" t="e">
        <f>IF(#REF!="",((#REF!-#REF!)/5)*((1+ICSInf)^(I$28-D32)),#REF!*((1+ICSInf)^(#REF!-D32)))</f>
        <v>#REF!</v>
      </c>
      <c r="J33" s="22" t="e">
        <f>IF(#REF!="",((#REF!-#REF!)/5)*((1+ICSInf)^(J$28-D32)),#REF!*((1+ICSInf)^(#REF!-D32)))</f>
        <v>#REF!</v>
      </c>
      <c r="K33" s="22" t="e">
        <f>IF(#REF!="",((#REF!-#REF!)/5)*((1+ICSInf)^(K$28-D32)),#REF!*((1+ICSInf)^(#REF!-D32)))</f>
        <v>#REF!</v>
      </c>
      <c r="L33" s="22" t="e">
        <f>IF(#REF!="",((#REF!-#REF!)/5)*((1+ICSInf)^(L$28-D32)),#REF!*((1+ICSInf)^(#REF!-D32)))</f>
        <v>#REF!</v>
      </c>
      <c r="M33" s="22" t="e">
        <f>IF(#REF!="",((#REF!-#REF!)/5)*((1+ICSInf)^(M$28-D32)),#REF!*((1+ICSInf)^(#REF!-D32)))</f>
        <v>#REF!</v>
      </c>
      <c r="N33" s="22" t="e">
        <f>IF(#REF!="",((#REF!-#REF!)/5)*((1+ICSInf)^(N$28-D32)),#REF!*((1+ICSInf)^(#REF!-D32)))</f>
        <v>#REF!</v>
      </c>
      <c r="O33" s="22" t="e">
        <f>IF(#REF!="",((#REF!-#REF!)/5)*((1+ICSInf)^(O$28-D32)),#REF!*((1+ICSInf)^(#REF!-D32)))</f>
        <v>#REF!</v>
      </c>
      <c r="P33" s="22" t="e">
        <f>IF(#REF!="",((#REF!-#REF!)/5)*((1+ICSInf)^(P$28-D32)),#REF!*((1+ICSInf)^(#REF!-D32)))</f>
        <v>#REF!</v>
      </c>
      <c r="Q33" s="22" t="e">
        <f>IF(#REF!="",((#REF!-#REF!)/5)*((1+ICSInf)^(Q$28-D32)),#REF!*((1+ICSInf)^(#REF!-D32)))</f>
        <v>#REF!</v>
      </c>
      <c r="R33" s="22" t="e">
        <f>IF(#REF!="",((#REF!-#REF!)/5)*((1+ICSInf)^(R$28-D32)),#REF!*((1+ICSInf)^(#REF!-D32)))</f>
        <v>#REF!</v>
      </c>
      <c r="S33" s="22" t="e">
        <f>IF(#REF!="",((#REF!-#REF!)/5)*((1+ICSInf)^(S$28-D32)),#REF!*((1+ICSInf)^(#REF!-D32)))</f>
        <v>#REF!</v>
      </c>
    </row>
    <row r="34" spans="2:19" ht="15.75" hidden="1" customHeight="1">
      <c r="B34" s="15" t="e">
        <f>#REF!</f>
        <v>#REF!</v>
      </c>
      <c r="C34" s="16" t="e">
        <f>#REF!</f>
        <v>#REF!</v>
      </c>
      <c r="D34" s="23" t="e">
        <f>#REF!</f>
        <v>#REF!</v>
      </c>
      <c r="E34" s="22" t="e">
        <f>IF(#REF!="",((#REF!-#REF!)/5)*((1+ICSInf)^(E$28-D28)),#REF!*((1+ICSInf)^(#REF!-D28)))</f>
        <v>#REF!</v>
      </c>
      <c r="F34" s="22" t="e">
        <f>IF(#REF!="",((#REF!-#REF!)/5)*((1+ICSInf)^(F$28-D33)),#REF!*((1+ICSInf)^(#REF!-D33)))</f>
        <v>#REF!</v>
      </c>
      <c r="G34" s="22" t="e">
        <f>IF(#REF!="",((#REF!-#REF!)/5)*((1+ICSInf)^(G$28-D33)),#REF!*((1+ICSInf)^(#REF!-D33)))</f>
        <v>#REF!</v>
      </c>
      <c r="H34" s="22" t="e">
        <f>IF(#REF!="",((#REF!-#REF!)/5)*((1+ICSInf)^(H$28-D33)),#REF!*((1+ICSInf)^(#REF!-D33)))</f>
        <v>#REF!</v>
      </c>
      <c r="I34" s="22" t="e">
        <f>IF(#REF!="",((#REF!-#REF!)/5)*((1+ICSInf)^(I$28-D33)),#REF!*((1+ICSInf)^(#REF!-D33)))</f>
        <v>#REF!</v>
      </c>
      <c r="J34" s="22" t="e">
        <f>IF(#REF!="",((#REF!-#REF!)/5)*((1+ICSInf)^(J$28-D33)),#REF!*((1+ICSInf)^(#REF!-D33)))</f>
        <v>#REF!</v>
      </c>
      <c r="K34" s="22" t="e">
        <f>IF(#REF!="",((#REF!-#REF!)/5)*((1+ICSInf)^(K$28-D33)),#REF!*((1+ICSInf)^(#REF!-D33)))</f>
        <v>#REF!</v>
      </c>
      <c r="L34" s="22" t="e">
        <f>IF(#REF!="",((#REF!-#REF!)/5)*((1+ICSInf)^(L$28-D33)),#REF!*((1+ICSInf)^(#REF!-D33)))</f>
        <v>#REF!</v>
      </c>
      <c r="M34" s="22" t="e">
        <f>IF(#REF!="",((#REF!-#REF!)/5)*((1+ICSInf)^(M$28-D33)),#REF!*((1+ICSInf)^(#REF!-D33)))</f>
        <v>#REF!</v>
      </c>
      <c r="N34" s="22" t="e">
        <f>IF(#REF!="",((#REF!-#REF!)/5)*((1+ICSInf)^(N$28-D33)),#REF!*((1+ICSInf)^(#REF!-D33)))</f>
        <v>#REF!</v>
      </c>
      <c r="O34" s="22" t="e">
        <f>IF(#REF!="",((#REF!-#REF!)/5)*((1+ICSInf)^(O$28-D33)),#REF!*((1+ICSInf)^(#REF!-D33)))</f>
        <v>#REF!</v>
      </c>
      <c r="P34" s="22" t="e">
        <f>IF(#REF!="",((#REF!-#REF!)/5)*((1+ICSInf)^(P$28-D33)),#REF!*((1+ICSInf)^(#REF!-D33)))</f>
        <v>#REF!</v>
      </c>
      <c r="Q34" s="22" t="e">
        <f>IF(#REF!="",((#REF!-#REF!)/5)*((1+ICSInf)^(Q$28-D33)),#REF!*((1+ICSInf)^(#REF!-D33)))</f>
        <v>#REF!</v>
      </c>
      <c r="R34" s="22" t="e">
        <f>IF(#REF!="",((#REF!-#REF!)/5)*((1+ICSInf)^(R$28-D33)),#REF!*((1+ICSInf)^(#REF!-D33)))</f>
        <v>#REF!</v>
      </c>
      <c r="S34" s="22" t="e">
        <f>IF(#REF!="",((#REF!-#REF!)/5)*((1+ICSInf)^(S$28-D33)),#REF!*((1+ICSInf)^(#REF!-D33)))</f>
        <v>#REF!</v>
      </c>
    </row>
    <row r="35" spans="2:19" ht="15.75" hidden="1" customHeight="1">
      <c r="B35" s="15" t="e">
        <f>#REF!</f>
        <v>#REF!</v>
      </c>
      <c r="C35" s="16" t="e">
        <f>#REF!</f>
        <v>#REF!</v>
      </c>
      <c r="D35" s="23" t="e">
        <f>#REF!</f>
        <v>#REF!</v>
      </c>
      <c r="E35" s="22" t="e">
        <f>IF(#REF!="",((#REF!-#REF!)/5)*((1+ICSInf)^(E$28-D28)),#REF!*((1+ICSInf)^(#REF!-D28)))</f>
        <v>#REF!</v>
      </c>
      <c r="F35" s="22" t="e">
        <f>IF(#REF!="",((#REF!-#REF!)/5)*((1+ICSInf)^(F$28-D34)),#REF!*((1+ICSInf)^(#REF!-D34)))</f>
        <v>#REF!</v>
      </c>
      <c r="G35" s="22" t="e">
        <f>IF(#REF!="",((#REF!-#REF!)/5)*((1+ICSInf)^(G$28-D34)),#REF!*((1+ICSInf)^(#REF!-D34)))</f>
        <v>#REF!</v>
      </c>
      <c r="H35" s="22" t="e">
        <f>IF(#REF!="",((#REF!-#REF!)/5)*((1+ICSInf)^(H$28-D34)),#REF!*((1+ICSInf)^(#REF!-D34)))</f>
        <v>#REF!</v>
      </c>
      <c r="I35" s="22" t="e">
        <f>IF(#REF!="",((#REF!-#REF!)/5)*((1+ICSInf)^(I$28-D34)),#REF!*((1+ICSInf)^(#REF!-D34)))</f>
        <v>#REF!</v>
      </c>
      <c r="J35" s="22" t="e">
        <f>IF(#REF!="",((#REF!-#REF!)/5)*((1+ICSInf)^(J$28-D34)),#REF!*((1+ICSInf)^(#REF!-D34)))</f>
        <v>#REF!</v>
      </c>
      <c r="K35" s="22" t="e">
        <f>IF(#REF!="",((#REF!-#REF!)/5)*((1+ICSInf)^(K$28-D34)),#REF!*((1+ICSInf)^(#REF!-D34)))</f>
        <v>#REF!</v>
      </c>
      <c r="L35" s="22" t="e">
        <f>IF(#REF!="",((#REF!-#REF!)/5)*((1+ICSInf)^(L$28-D34)),#REF!*((1+ICSInf)^(#REF!-D34)))</f>
        <v>#REF!</v>
      </c>
      <c r="M35" s="22" t="e">
        <f>IF(#REF!="",((#REF!-#REF!)/5)*((1+ICSInf)^(M$28-D34)),#REF!*((1+ICSInf)^(#REF!-D34)))</f>
        <v>#REF!</v>
      </c>
      <c r="N35" s="22" t="e">
        <f>IF(#REF!="",((#REF!-#REF!)/5)*((1+ICSInf)^(N$28-D34)),#REF!*((1+ICSInf)^(#REF!-D34)))</f>
        <v>#REF!</v>
      </c>
      <c r="O35" s="22" t="e">
        <f>IF(#REF!="",((#REF!-#REF!)/5)*((1+ICSInf)^(O$28-D34)),#REF!*((1+ICSInf)^(#REF!-D34)))</f>
        <v>#REF!</v>
      </c>
      <c r="P35" s="22" t="e">
        <f>IF(#REF!="",((#REF!-#REF!)/5)*((1+ICSInf)^(P$28-D34)),#REF!*((1+ICSInf)^(#REF!-D34)))</f>
        <v>#REF!</v>
      </c>
      <c r="Q35" s="22" t="e">
        <f>IF(#REF!="",((#REF!-#REF!)/5)*((1+ICSInf)^(Q$28-D34)),#REF!*((1+ICSInf)^(#REF!-D34)))</f>
        <v>#REF!</v>
      </c>
      <c r="R35" s="22" t="e">
        <f>IF(#REF!="",((#REF!-#REF!)/5)*((1+ICSInf)^(R$28-D34)),#REF!*((1+ICSInf)^(#REF!-D34)))</f>
        <v>#REF!</v>
      </c>
      <c r="S35" s="22" t="e">
        <f>IF(#REF!="",((#REF!-#REF!)/5)*((1+ICSInf)^(S$28-D34)),#REF!*((1+ICSInf)^(#REF!-D34)))</f>
        <v>#REF!</v>
      </c>
    </row>
    <row r="36" spans="2:19" ht="15.75" hidden="1" customHeight="1">
      <c r="B36" s="15" t="e">
        <f>#REF!</f>
        <v>#REF!</v>
      </c>
      <c r="C36" s="16" t="e">
        <f>#REF!</f>
        <v>#REF!</v>
      </c>
      <c r="D36" s="23" t="e">
        <f>#REF!</f>
        <v>#REF!</v>
      </c>
      <c r="E36" s="22" t="e">
        <f>IF(#REF!="",((#REF!-#REF!)/5)*((1+ICSInf)^(E$28-D28)),#REF!*((1+ICSInf)^(#REF!-D28)))</f>
        <v>#REF!</v>
      </c>
      <c r="F36" s="22" t="e">
        <f>IF(#REF!="",((#REF!-#REF!)/5)*((1+ICSInf)^(F$28-D35)),#REF!*((1+ICSInf)^(#REF!-D35)))</f>
        <v>#REF!</v>
      </c>
      <c r="G36" s="22" t="e">
        <f>IF(#REF!="",((#REF!-#REF!)/5)*((1+ICSInf)^(G$28-D35)),#REF!*((1+ICSInf)^(#REF!-D35)))</f>
        <v>#REF!</v>
      </c>
      <c r="H36" s="22" t="e">
        <f>IF(#REF!="",((#REF!-#REF!)/5)*((1+ICSInf)^(H$28-D35)),#REF!*((1+ICSInf)^(#REF!-D35)))</f>
        <v>#REF!</v>
      </c>
      <c r="I36" s="22" t="e">
        <f>IF(#REF!="",((#REF!-#REF!)/5)*((1+ICSInf)^(I$28-D35)),#REF!*((1+ICSInf)^(#REF!-D35)))</f>
        <v>#REF!</v>
      </c>
      <c r="J36" s="22" t="e">
        <f>IF(#REF!="",((#REF!-#REF!)/5)*((1+ICSInf)^(J$28-D35)),#REF!*((1+ICSInf)^(#REF!-D35)))</f>
        <v>#REF!</v>
      </c>
      <c r="K36" s="22" t="e">
        <f>IF(#REF!="",((#REF!-#REF!)/5)*((1+ICSInf)^(K$28-D35)),#REF!*((1+ICSInf)^(#REF!-D35)))</f>
        <v>#REF!</v>
      </c>
      <c r="L36" s="22" t="e">
        <f>IF(#REF!="",((#REF!-#REF!)/5)*((1+ICSInf)^(L$28-D35)),#REF!*((1+ICSInf)^(#REF!-D35)))</f>
        <v>#REF!</v>
      </c>
      <c r="M36" s="22" t="e">
        <f>IF(#REF!="",((#REF!-#REF!)/5)*((1+ICSInf)^(M$28-D35)),#REF!*((1+ICSInf)^(#REF!-D35)))</f>
        <v>#REF!</v>
      </c>
      <c r="N36" s="22" t="e">
        <f>IF(#REF!="",((#REF!-#REF!)/5)*((1+ICSInf)^(N$28-D35)),#REF!*((1+ICSInf)^(#REF!-D35)))</f>
        <v>#REF!</v>
      </c>
      <c r="O36" s="22" t="e">
        <f>IF(#REF!="",((#REF!-#REF!)/5)*((1+ICSInf)^(O$28-D35)),#REF!*((1+ICSInf)^(#REF!-D35)))</f>
        <v>#REF!</v>
      </c>
      <c r="P36" s="22" t="e">
        <f>IF(#REF!="",((#REF!-#REF!)/5)*((1+ICSInf)^(P$28-D35)),#REF!*((1+ICSInf)^(#REF!-D35)))</f>
        <v>#REF!</v>
      </c>
      <c r="Q36" s="22" t="e">
        <f>IF(#REF!="",((#REF!-#REF!)/5)*((1+ICSInf)^(Q$28-D35)),#REF!*((1+ICSInf)^(#REF!-D35)))</f>
        <v>#REF!</v>
      </c>
      <c r="R36" s="22" t="e">
        <f>IF(#REF!="",((#REF!-#REF!)/5)*((1+ICSInf)^(R$28-D35)),#REF!*((1+ICSInf)^(#REF!-D35)))</f>
        <v>#REF!</v>
      </c>
      <c r="S36" s="22" t="e">
        <f>IF(#REF!="",((#REF!-#REF!)/5)*((1+ICSInf)^(S$28-D35)),#REF!*((1+ICSInf)^(#REF!-D35)))</f>
        <v>#REF!</v>
      </c>
    </row>
    <row r="37" spans="2:19" ht="15.75" hidden="1" customHeight="1">
      <c r="B37" s="15" t="e">
        <f>#REF!</f>
        <v>#REF!</v>
      </c>
      <c r="C37" s="16" t="e">
        <f>#REF!</f>
        <v>#REF!</v>
      </c>
      <c r="D37" s="23" t="e">
        <f>#REF!</f>
        <v>#REF!</v>
      </c>
      <c r="E37" s="22" t="e">
        <f>IF(#REF!="",((#REF!-#REF!)/5)*((1+ICSInf)^(E$28-D28)),#REF!*((1+ICSInf)^(#REF!-D28)))</f>
        <v>#REF!</v>
      </c>
      <c r="F37" s="22" t="e">
        <f>IF(#REF!="",((#REF!-#REF!)/5)*((1+ICSInf)^(F$28-D36)),#REF!*((1+ICSInf)^(#REF!-D36)))</f>
        <v>#REF!</v>
      </c>
      <c r="G37" s="22" t="e">
        <f>IF(#REF!="",((#REF!-#REF!)/5)*((1+ICSInf)^(G$28-D36)),#REF!*((1+ICSInf)^(#REF!-D36)))</f>
        <v>#REF!</v>
      </c>
      <c r="H37" s="22" t="e">
        <f>IF(#REF!="",((#REF!-#REF!)/5)*((1+ICSInf)^(H$28-D36)),#REF!*((1+ICSInf)^(#REF!-D36)))</f>
        <v>#REF!</v>
      </c>
      <c r="I37" s="22" t="e">
        <f>IF(#REF!="",((#REF!-#REF!)/5)*((1+ICSInf)^(I$28-D36)),#REF!*((1+ICSInf)^(#REF!-D36)))</f>
        <v>#REF!</v>
      </c>
      <c r="J37" s="22" t="e">
        <f>IF(#REF!="",((#REF!-#REF!)/5)*((1+ICSInf)^(J$28-D36)),#REF!*((1+ICSInf)^(#REF!-D36)))</f>
        <v>#REF!</v>
      </c>
      <c r="K37" s="22" t="e">
        <f>IF(#REF!="",((#REF!-#REF!)/5)*((1+ICSInf)^(K$28-D36)),#REF!*((1+ICSInf)^(#REF!-D36)))</f>
        <v>#REF!</v>
      </c>
      <c r="L37" s="22" t="e">
        <f>IF(#REF!="",((#REF!-#REF!)/5)*((1+ICSInf)^(L$28-D36)),#REF!*((1+ICSInf)^(#REF!-D36)))</f>
        <v>#REF!</v>
      </c>
      <c r="M37" s="22" t="e">
        <f>IF(#REF!="",((#REF!-#REF!)/5)*((1+ICSInf)^(M$28-D36)),#REF!*((1+ICSInf)^(#REF!-D36)))</f>
        <v>#REF!</v>
      </c>
      <c r="N37" s="22" t="e">
        <f>IF(#REF!="",((#REF!-#REF!)/5)*((1+ICSInf)^(N$28-D36)),#REF!*((1+ICSInf)^(#REF!-D36)))</f>
        <v>#REF!</v>
      </c>
      <c r="O37" s="22" t="e">
        <f>IF(#REF!="",((#REF!-#REF!)/5)*((1+ICSInf)^(O$28-D36)),#REF!*((1+ICSInf)^(#REF!-D36)))</f>
        <v>#REF!</v>
      </c>
      <c r="P37" s="22" t="e">
        <f>IF(#REF!="",((#REF!-#REF!)/5)*((1+ICSInf)^(P$28-D36)),#REF!*((1+ICSInf)^(#REF!-D36)))</f>
        <v>#REF!</v>
      </c>
      <c r="Q37" s="22" t="e">
        <f>IF(#REF!="",((#REF!-#REF!)/5)*((1+ICSInf)^(Q$28-D36)),#REF!*((1+ICSInf)^(#REF!-D36)))</f>
        <v>#REF!</v>
      </c>
      <c r="R37" s="22" t="e">
        <f>IF(#REF!="",((#REF!-#REF!)/5)*((1+ICSInf)^(R$28-D36)),#REF!*((1+ICSInf)^(#REF!-D36)))</f>
        <v>#REF!</v>
      </c>
      <c r="S37" s="22" t="e">
        <f>IF(#REF!="",((#REF!-#REF!)/5)*((1+ICSInf)^(S$28-D36)),#REF!*((1+ICSInf)^(#REF!-D36)))</f>
        <v>#REF!</v>
      </c>
    </row>
    <row r="38" spans="2:19" ht="15.75" hidden="1" customHeight="1">
      <c r="B38" s="15" t="e">
        <f>#REF!</f>
        <v>#REF!</v>
      </c>
      <c r="C38" s="16" t="e">
        <f>#REF!</f>
        <v>#REF!</v>
      </c>
      <c r="D38" s="23" t="e">
        <f>#REF!</f>
        <v>#REF!</v>
      </c>
      <c r="E38" s="22" t="e">
        <f>IF(#REF!="",((#REF!-#REF!)/5)*((1+ICSInf)^(E$28-D28)),#REF!*((1+ICSInf)^(#REF!-D28)))</f>
        <v>#REF!</v>
      </c>
      <c r="F38" s="22" t="e">
        <f>IF(#REF!="",((#REF!-#REF!)/5)*((1+ICSInf)^(F$28-D37)),#REF!*((1+ICSInf)^(#REF!-D37)))</f>
        <v>#REF!</v>
      </c>
      <c r="G38" s="22" t="e">
        <f>IF(#REF!="",((#REF!-#REF!)/5)*((1+ICSInf)^(G$28-D37)),#REF!*((1+ICSInf)^(#REF!-D37)))</f>
        <v>#REF!</v>
      </c>
      <c r="H38" s="22" t="e">
        <f>IF(#REF!="",((#REF!-#REF!)/5)*((1+ICSInf)^(H$28-D37)),#REF!*((1+ICSInf)^(#REF!-D37)))</f>
        <v>#REF!</v>
      </c>
      <c r="I38" s="22" t="e">
        <f>IF(#REF!="",((#REF!-#REF!)/5)*((1+ICSInf)^(I$28-D37)),#REF!*((1+ICSInf)^(#REF!-D37)))</f>
        <v>#REF!</v>
      </c>
      <c r="J38" s="22" t="e">
        <f>IF(#REF!="",((#REF!-#REF!)/5)*((1+ICSInf)^(J$28-D37)),#REF!*((1+ICSInf)^(#REF!-D37)))</f>
        <v>#REF!</v>
      </c>
      <c r="K38" s="22" t="e">
        <f>IF(#REF!="",((#REF!-#REF!)/5)*((1+ICSInf)^(K$28-D37)),#REF!*((1+ICSInf)^(#REF!-D37)))</f>
        <v>#REF!</v>
      </c>
      <c r="L38" s="22" t="e">
        <f>IF(#REF!="",((#REF!-#REF!)/5)*((1+ICSInf)^(L$28-D37)),#REF!*((1+ICSInf)^(#REF!-D37)))</f>
        <v>#REF!</v>
      </c>
      <c r="M38" s="22" t="e">
        <f>IF(#REF!="",((#REF!-#REF!)/5)*((1+ICSInf)^(M$28-D37)),#REF!*((1+ICSInf)^(#REF!-D37)))</f>
        <v>#REF!</v>
      </c>
      <c r="N38" s="22" t="e">
        <f>IF(#REF!="",((#REF!-#REF!)/5)*((1+ICSInf)^(N$28-D37)),#REF!*((1+ICSInf)^(#REF!-D37)))</f>
        <v>#REF!</v>
      </c>
      <c r="O38" s="22" t="e">
        <f>IF(#REF!="",((#REF!-#REF!)/5)*((1+ICSInf)^(O$28-D37)),#REF!*((1+ICSInf)^(#REF!-D37)))</f>
        <v>#REF!</v>
      </c>
      <c r="P38" s="22" t="e">
        <f>IF(#REF!="",((#REF!-#REF!)/5)*((1+ICSInf)^(P$28-D37)),#REF!*((1+ICSInf)^(#REF!-D37)))</f>
        <v>#REF!</v>
      </c>
      <c r="Q38" s="22" t="e">
        <f>IF(#REF!="",((#REF!-#REF!)/5)*((1+ICSInf)^(Q$28-D37)),#REF!*((1+ICSInf)^(#REF!-D37)))</f>
        <v>#REF!</v>
      </c>
      <c r="R38" s="22" t="e">
        <f>IF(#REF!="",((#REF!-#REF!)/5)*((1+ICSInf)^(R$28-D37)),#REF!*((1+ICSInf)^(#REF!-D37)))</f>
        <v>#REF!</v>
      </c>
      <c r="S38" s="22" t="e">
        <f>IF(#REF!="",((#REF!-#REF!)/5)*((1+ICSInf)^(S$28-D37)),#REF!*((1+ICSInf)^(#REF!-D37)))</f>
        <v>#REF!</v>
      </c>
    </row>
    <row r="39" spans="2:19" ht="15.75" hidden="1" customHeight="1">
      <c r="B39" s="15" t="e">
        <f>#REF!</f>
        <v>#REF!</v>
      </c>
      <c r="C39" s="16" t="e">
        <f>#REF!</f>
        <v>#REF!</v>
      </c>
      <c r="D39" s="23" t="e">
        <f>#REF!</f>
        <v>#REF!</v>
      </c>
      <c r="E39" s="22" t="e">
        <f>IF(#REF!="",((#REF!-#REF!)/5)*((1+ICSInf)^(E$28-D28)),#REF!*((1+ICSInf)^(#REF!-D28)))</f>
        <v>#REF!</v>
      </c>
      <c r="F39" s="22" t="e">
        <f>IF(#REF!="",((#REF!-#REF!)/5)*((1+ICSInf)^(F$28-D38)),#REF!*((1+ICSInf)^(#REF!-D38)))</f>
        <v>#REF!</v>
      </c>
      <c r="G39" s="22" t="e">
        <f>IF(#REF!="",((#REF!-#REF!)/5)*((1+ICSInf)^(G$28-D38)),#REF!*((1+ICSInf)^(#REF!-D38)))</f>
        <v>#REF!</v>
      </c>
      <c r="H39" s="22" t="e">
        <f>IF(#REF!="",((#REF!-#REF!)/5)*((1+ICSInf)^(H$28-D38)),#REF!*((1+ICSInf)^(#REF!-D38)))</f>
        <v>#REF!</v>
      </c>
      <c r="I39" s="22" t="e">
        <f>IF(#REF!="",((#REF!-#REF!)/5)*((1+ICSInf)^(I$28-D38)),#REF!*((1+ICSInf)^(#REF!-D38)))</f>
        <v>#REF!</v>
      </c>
      <c r="J39" s="22" t="e">
        <f>IF(#REF!="",((#REF!-#REF!)/5)*((1+ICSInf)^(J$28-D38)),#REF!*((1+ICSInf)^(#REF!-D38)))</f>
        <v>#REF!</v>
      </c>
      <c r="K39" s="22" t="e">
        <f>IF(#REF!="",((#REF!-#REF!)/5)*((1+ICSInf)^(K$28-D38)),#REF!*((1+ICSInf)^(#REF!-D38)))</f>
        <v>#REF!</v>
      </c>
      <c r="L39" s="22" t="e">
        <f>IF(#REF!="",((#REF!-#REF!)/5)*((1+ICSInf)^(L$28-D38)),#REF!*((1+ICSInf)^(#REF!-D38)))</f>
        <v>#REF!</v>
      </c>
      <c r="M39" s="22" t="e">
        <f>IF(#REF!="",((#REF!-#REF!)/5)*((1+ICSInf)^(M$28-D38)),#REF!*((1+ICSInf)^(#REF!-D38)))</f>
        <v>#REF!</v>
      </c>
      <c r="N39" s="22" t="e">
        <f>IF(#REF!="",((#REF!-#REF!)/5)*((1+ICSInf)^(N$28-D38)),#REF!*((1+ICSInf)^(#REF!-D38)))</f>
        <v>#REF!</v>
      </c>
      <c r="O39" s="22" t="e">
        <f>IF(#REF!="",((#REF!-#REF!)/5)*((1+ICSInf)^(O$28-D38)),#REF!*((1+ICSInf)^(#REF!-D38)))</f>
        <v>#REF!</v>
      </c>
      <c r="P39" s="22" t="e">
        <f>IF(#REF!="",((#REF!-#REF!)/5)*((1+ICSInf)^(P$28-D38)),#REF!*((1+ICSInf)^(#REF!-D38)))</f>
        <v>#REF!</v>
      </c>
      <c r="Q39" s="22" t="e">
        <f>IF(#REF!="",((#REF!-#REF!)/5)*((1+ICSInf)^(Q$28-D38)),#REF!*((1+ICSInf)^(#REF!-D38)))</f>
        <v>#REF!</v>
      </c>
      <c r="R39" s="22" t="e">
        <f>IF(#REF!="",((#REF!-#REF!)/5)*((1+ICSInf)^(R$28-D38)),#REF!*((1+ICSInf)^(#REF!-D38)))</f>
        <v>#REF!</v>
      </c>
      <c r="S39" s="22" t="e">
        <f>IF(#REF!="",((#REF!-#REF!)/5)*((1+ICSInf)^(S$28-D38)),#REF!*((1+ICSInf)^(#REF!-D38)))</f>
        <v>#REF!</v>
      </c>
    </row>
    <row r="40" spans="2:19" ht="15.75" hidden="1" customHeight="1">
      <c r="B40" s="15" t="e">
        <f>#REF!</f>
        <v>#REF!</v>
      </c>
      <c r="C40" s="16" t="e">
        <f>#REF!</f>
        <v>#REF!</v>
      </c>
      <c r="D40" s="23" t="e">
        <f>#REF!</f>
        <v>#REF!</v>
      </c>
      <c r="E40" s="22" t="e">
        <f>IF(#REF!="",((#REF!-#REF!)/5)*((1+ICSInf)^(E$28-D28)),#REF!*((1+ICSInf)^(#REF!-D28)))</f>
        <v>#REF!</v>
      </c>
      <c r="F40" s="22" t="e">
        <f>IF(#REF!="",((#REF!-#REF!)/5)*((1+ICSInf)^(F$28-D39)),#REF!*((1+ICSInf)^(#REF!-D39)))</f>
        <v>#REF!</v>
      </c>
      <c r="G40" s="22" t="e">
        <f>IF(#REF!="",((#REF!-#REF!)/5)*((1+ICSInf)^(G$28-D39)),#REF!*((1+ICSInf)^(#REF!-D39)))</f>
        <v>#REF!</v>
      </c>
      <c r="H40" s="22" t="e">
        <f>IF(#REF!="",((#REF!-#REF!)/5)*((1+ICSInf)^(H$28-D39)),#REF!*((1+ICSInf)^(#REF!-D39)))</f>
        <v>#REF!</v>
      </c>
      <c r="I40" s="22" t="e">
        <f>IF(#REF!="",((#REF!-#REF!)/5)*((1+ICSInf)^(I$28-D39)),#REF!*((1+ICSInf)^(#REF!-D39)))</f>
        <v>#REF!</v>
      </c>
      <c r="J40" s="22" t="e">
        <f>IF(#REF!="",((#REF!-#REF!)/5)*((1+ICSInf)^(J$28-D39)),#REF!*((1+ICSInf)^(#REF!-D39)))</f>
        <v>#REF!</v>
      </c>
      <c r="K40" s="22" t="e">
        <f>IF(#REF!="",((#REF!-#REF!)/5)*((1+ICSInf)^(K$28-D39)),#REF!*((1+ICSInf)^(#REF!-D39)))</f>
        <v>#REF!</v>
      </c>
      <c r="L40" s="22" t="e">
        <f>IF(#REF!="",((#REF!-#REF!)/5)*((1+ICSInf)^(L$28-D39)),#REF!*((1+ICSInf)^(#REF!-D39)))</f>
        <v>#REF!</v>
      </c>
      <c r="M40" s="22" t="e">
        <f>IF(#REF!="",((#REF!-#REF!)/5)*((1+ICSInf)^(M$28-D39)),#REF!*((1+ICSInf)^(#REF!-D39)))</f>
        <v>#REF!</v>
      </c>
      <c r="N40" s="22" t="e">
        <f>IF(#REF!="",((#REF!-#REF!)/5)*((1+ICSInf)^(N$28-D39)),#REF!*((1+ICSInf)^(#REF!-D39)))</f>
        <v>#REF!</v>
      </c>
      <c r="O40" s="22" t="e">
        <f>IF(#REF!="",((#REF!-#REF!)/5)*((1+ICSInf)^(O$28-D39)),#REF!*((1+ICSInf)^(#REF!-D39)))</f>
        <v>#REF!</v>
      </c>
      <c r="P40" s="22" t="e">
        <f>IF(#REF!="",((#REF!-#REF!)/5)*((1+ICSInf)^(P$28-D39)),#REF!*((1+ICSInf)^(#REF!-D39)))</f>
        <v>#REF!</v>
      </c>
      <c r="Q40" s="22" t="e">
        <f>IF(#REF!="",((#REF!-#REF!)/5)*((1+ICSInf)^(Q$28-D39)),#REF!*((1+ICSInf)^(#REF!-D39)))</f>
        <v>#REF!</v>
      </c>
      <c r="R40" s="22" t="e">
        <f>IF(#REF!="",((#REF!-#REF!)/5)*((1+ICSInf)^(R$28-D39)),#REF!*((1+ICSInf)^(#REF!-D39)))</f>
        <v>#REF!</v>
      </c>
      <c r="S40" s="22" t="e">
        <f>IF(#REF!="",((#REF!-#REF!)/5)*((1+ICSInf)^(S$28-D39)),#REF!*((1+ICSInf)^(#REF!-D39)))</f>
        <v>#REF!</v>
      </c>
    </row>
    <row r="41" spans="2:19" ht="15.75" hidden="1" customHeight="1">
      <c r="B41" s="15" t="e">
        <f>#REF!</f>
        <v>#REF!</v>
      </c>
      <c r="C41" s="16" t="e">
        <f>#REF!</f>
        <v>#REF!</v>
      </c>
      <c r="D41" s="23" t="e">
        <f>#REF!</f>
        <v>#REF!</v>
      </c>
      <c r="E41" s="22" t="e">
        <f>IF(#REF!="",((#REF!-#REF!)/5)*((1+ICSInf)^(E$28-D28)),#REF!*((1+ICSInf)^(#REF!-D28)))</f>
        <v>#REF!</v>
      </c>
      <c r="F41" s="22" t="e">
        <f>IF(#REF!="",((#REF!-#REF!)/5)*((1+ICSInf)^(F$28-D40)),#REF!*((1+ICSInf)^(#REF!-D40)))</f>
        <v>#REF!</v>
      </c>
      <c r="G41" s="22" t="e">
        <f>IF(#REF!="",((#REF!-#REF!)/5)*((1+ICSInf)^(G$28-D40)),#REF!*((1+ICSInf)^(#REF!-D40)))</f>
        <v>#REF!</v>
      </c>
      <c r="H41" s="22" t="e">
        <f>IF(#REF!="",((#REF!-#REF!)/5)*((1+ICSInf)^(H$28-D40)),#REF!*((1+ICSInf)^(#REF!-D40)))</f>
        <v>#REF!</v>
      </c>
      <c r="I41" s="22" t="e">
        <f>IF(#REF!="",((#REF!-#REF!)/5)*((1+ICSInf)^(I$28-D40)),#REF!*((1+ICSInf)^(#REF!-D40)))</f>
        <v>#REF!</v>
      </c>
      <c r="J41" s="22" t="e">
        <f>IF(#REF!="",((#REF!-#REF!)/5)*((1+ICSInf)^(J$28-D40)),#REF!*((1+ICSInf)^(#REF!-D40)))</f>
        <v>#REF!</v>
      </c>
      <c r="K41" s="22" t="e">
        <f>IF(#REF!="",((#REF!-#REF!)/5)*((1+ICSInf)^(K$28-D40)),#REF!*((1+ICSInf)^(#REF!-D40)))</f>
        <v>#REF!</v>
      </c>
      <c r="L41" s="22" t="e">
        <f>IF(#REF!="",((#REF!-#REF!)/5)*((1+ICSInf)^(L$28-D40)),#REF!*((1+ICSInf)^(#REF!-D40)))</f>
        <v>#REF!</v>
      </c>
      <c r="M41" s="22" t="e">
        <f>IF(#REF!="",((#REF!-#REF!)/5)*((1+ICSInf)^(M$28-D40)),#REF!*((1+ICSInf)^(#REF!-D40)))</f>
        <v>#REF!</v>
      </c>
      <c r="N41" s="22" t="e">
        <f>IF(#REF!="",((#REF!-#REF!)/5)*((1+ICSInf)^(N$28-D40)),#REF!*((1+ICSInf)^(#REF!-D40)))</f>
        <v>#REF!</v>
      </c>
      <c r="O41" s="22" t="e">
        <f>IF(#REF!="",((#REF!-#REF!)/5)*((1+ICSInf)^(O$28-D40)),#REF!*((1+ICSInf)^(#REF!-D40)))</f>
        <v>#REF!</v>
      </c>
      <c r="P41" s="22" t="e">
        <f>IF(#REF!="",((#REF!-#REF!)/5)*((1+ICSInf)^(P$28-D40)),#REF!*((1+ICSInf)^(#REF!-D40)))</f>
        <v>#REF!</v>
      </c>
      <c r="Q41" s="22" t="e">
        <f>IF(#REF!="",((#REF!-#REF!)/5)*((1+ICSInf)^(Q$28-D40)),#REF!*((1+ICSInf)^(#REF!-D40)))</f>
        <v>#REF!</v>
      </c>
      <c r="R41" s="22" t="e">
        <f>IF(#REF!="",((#REF!-#REF!)/5)*((1+ICSInf)^(R$28-D40)),#REF!*((1+ICSInf)^(#REF!-D40)))</f>
        <v>#REF!</v>
      </c>
      <c r="S41" s="22" t="e">
        <f>IF(#REF!="",((#REF!-#REF!)/5)*((1+ICSInf)^(S$28-D40)),#REF!*((1+ICSInf)^(#REF!-D40)))</f>
        <v>#REF!</v>
      </c>
    </row>
    <row r="42" spans="2:19" ht="15.75" hidden="1" customHeight="1">
      <c r="B42" s="15" t="e">
        <f>#REF!</f>
        <v>#REF!</v>
      </c>
      <c r="C42" s="16" t="e">
        <f>#REF!</f>
        <v>#REF!</v>
      </c>
      <c r="D42" s="23" t="e">
        <f>#REF!</f>
        <v>#REF!</v>
      </c>
      <c r="E42" s="22" t="e">
        <f>IF(#REF!="",((#REF!-#REF!)/5)*((1+ICSInf)^(E$28-D28)),#REF!*((1+ICSInf)^(#REF!-D28)))</f>
        <v>#REF!</v>
      </c>
      <c r="F42" s="22" t="e">
        <f>IF(#REF!="",((#REF!-#REF!)/5)*((1+ICSInf)^(F$28-D41)),#REF!*((1+ICSInf)^(#REF!-D41)))</f>
        <v>#REF!</v>
      </c>
      <c r="G42" s="22" t="e">
        <f>IF(#REF!="",((#REF!-#REF!)/5)*((1+ICSInf)^(G$28-D41)),#REF!*((1+ICSInf)^(#REF!-D41)))</f>
        <v>#REF!</v>
      </c>
      <c r="H42" s="22" t="e">
        <f>IF(#REF!="",((#REF!-#REF!)/5)*((1+ICSInf)^(H$28-D41)),#REF!*((1+ICSInf)^(#REF!-D41)))</f>
        <v>#REF!</v>
      </c>
      <c r="I42" s="22" t="e">
        <f>IF(#REF!="",((#REF!-#REF!)/5)*((1+ICSInf)^(I$28-D41)),#REF!*((1+ICSInf)^(#REF!-D41)))</f>
        <v>#REF!</v>
      </c>
      <c r="J42" s="22" t="e">
        <f>IF(#REF!="",((#REF!-#REF!)/5)*((1+ICSInf)^(J$28-D41)),#REF!*((1+ICSInf)^(#REF!-D41)))</f>
        <v>#REF!</v>
      </c>
      <c r="K42" s="22" t="e">
        <f>IF(#REF!="",((#REF!-#REF!)/5)*((1+ICSInf)^(K$28-D41)),#REF!*((1+ICSInf)^(#REF!-D41)))</f>
        <v>#REF!</v>
      </c>
      <c r="L42" s="22" t="e">
        <f>IF(#REF!="",((#REF!-#REF!)/5)*((1+ICSInf)^(L$28-D41)),#REF!*((1+ICSInf)^(#REF!-D41)))</f>
        <v>#REF!</v>
      </c>
      <c r="M42" s="22" t="e">
        <f>IF(#REF!="",((#REF!-#REF!)/5)*((1+ICSInf)^(M$28-D41)),#REF!*((1+ICSInf)^(#REF!-D41)))</f>
        <v>#REF!</v>
      </c>
      <c r="N42" s="22" t="e">
        <f>IF(#REF!="",((#REF!-#REF!)/5)*((1+ICSInf)^(N$28-D41)),#REF!*((1+ICSInf)^(#REF!-D41)))</f>
        <v>#REF!</v>
      </c>
      <c r="O42" s="22" t="e">
        <f>IF(#REF!="",((#REF!-#REF!)/5)*((1+ICSInf)^(O$28-D41)),#REF!*((1+ICSInf)^(#REF!-D41)))</f>
        <v>#REF!</v>
      </c>
      <c r="P42" s="22" t="e">
        <f>IF(#REF!="",((#REF!-#REF!)/5)*((1+ICSInf)^(P$28-D41)),#REF!*((1+ICSInf)^(#REF!-D41)))</f>
        <v>#REF!</v>
      </c>
      <c r="Q42" s="22" t="e">
        <f>IF(#REF!="",((#REF!-#REF!)/5)*((1+ICSInf)^(Q$28-D41)),#REF!*((1+ICSInf)^(#REF!-D41)))</f>
        <v>#REF!</v>
      </c>
      <c r="R42" s="22" t="e">
        <f>IF(#REF!="",((#REF!-#REF!)/5)*((1+ICSInf)^(R$28-D41)),#REF!*((1+ICSInf)^(#REF!-D41)))</f>
        <v>#REF!</v>
      </c>
      <c r="S42" s="22" t="e">
        <f>IF(#REF!="",((#REF!-#REF!)/5)*((1+ICSInf)^(S$28-D41)),#REF!*((1+ICSInf)^(#REF!-D41)))</f>
        <v>#REF!</v>
      </c>
    </row>
    <row r="43" spans="2:19" ht="15.75" hidden="1" customHeight="1">
      <c r="B43" s="15" t="e">
        <f>#REF!</f>
        <v>#REF!</v>
      </c>
      <c r="C43" s="16" t="e">
        <f>#REF!</f>
        <v>#REF!</v>
      </c>
      <c r="D43" s="23" t="e">
        <f>#REF!</f>
        <v>#REF!</v>
      </c>
      <c r="E43" s="22" t="e">
        <f>IF(#REF!="",((#REF!-#REF!)/5)*((1+ICSInf)^(E$28-D28)),#REF!*((1+ICSInf)^(#REF!-D28)))</f>
        <v>#REF!</v>
      </c>
      <c r="F43" s="22" t="e">
        <f>IF(#REF!="",((#REF!-#REF!)/5)*((1+ICSInf)^(F$28-D42)),#REF!*((1+ICSInf)^(#REF!-D42)))</f>
        <v>#REF!</v>
      </c>
      <c r="G43" s="22" t="e">
        <f>IF(#REF!="",((#REF!-#REF!)/5)*((1+ICSInf)^(G$28-D42)),#REF!*((1+ICSInf)^(#REF!-D42)))</f>
        <v>#REF!</v>
      </c>
      <c r="H43" s="22" t="e">
        <f>IF(#REF!="",((#REF!-#REF!)/5)*((1+ICSInf)^(H$28-D42)),#REF!*((1+ICSInf)^(#REF!-D42)))</f>
        <v>#REF!</v>
      </c>
      <c r="I43" s="22" t="e">
        <f>IF(#REF!="",((#REF!-#REF!)/5)*((1+ICSInf)^(I$28-D42)),#REF!*((1+ICSInf)^(#REF!-D42)))</f>
        <v>#REF!</v>
      </c>
      <c r="J43" s="22" t="e">
        <f>IF(#REF!="",((#REF!-#REF!)/5)*((1+ICSInf)^(J$28-D42)),#REF!*((1+ICSInf)^(#REF!-D42)))</f>
        <v>#REF!</v>
      </c>
      <c r="K43" s="22" t="e">
        <f>IF(#REF!="",((#REF!-#REF!)/5)*((1+ICSInf)^(K$28-D42)),#REF!*((1+ICSInf)^(#REF!-D42)))</f>
        <v>#REF!</v>
      </c>
      <c r="L43" s="22" t="e">
        <f>IF(#REF!="",((#REF!-#REF!)/5)*((1+ICSInf)^(L$28-D42)),#REF!*((1+ICSInf)^(#REF!-D42)))</f>
        <v>#REF!</v>
      </c>
      <c r="M43" s="22" t="e">
        <f>IF(#REF!="",((#REF!-#REF!)/5)*((1+ICSInf)^(M$28-D42)),#REF!*((1+ICSInf)^(#REF!-D42)))</f>
        <v>#REF!</v>
      </c>
      <c r="N43" s="22" t="e">
        <f>IF(#REF!="",((#REF!-#REF!)/5)*((1+ICSInf)^(N$28-D42)),#REF!*((1+ICSInf)^(#REF!-D42)))</f>
        <v>#REF!</v>
      </c>
      <c r="O43" s="22" t="e">
        <f>IF(#REF!="",((#REF!-#REF!)/5)*((1+ICSInf)^(O$28-D42)),#REF!*((1+ICSInf)^(#REF!-D42)))</f>
        <v>#REF!</v>
      </c>
      <c r="P43" s="22" t="e">
        <f>IF(#REF!="",((#REF!-#REF!)/5)*((1+ICSInf)^(P$28-D42)),#REF!*((1+ICSInf)^(#REF!-D42)))</f>
        <v>#REF!</v>
      </c>
      <c r="Q43" s="22" t="e">
        <f>IF(#REF!="",((#REF!-#REF!)/5)*((1+ICSInf)^(Q$28-D42)),#REF!*((1+ICSInf)^(#REF!-D42)))</f>
        <v>#REF!</v>
      </c>
      <c r="R43" s="22" t="e">
        <f>IF(#REF!="",((#REF!-#REF!)/5)*((1+ICSInf)^(R$28-D42)),#REF!*((1+ICSInf)^(#REF!-D42)))</f>
        <v>#REF!</v>
      </c>
      <c r="S43" s="22" t="e">
        <f>IF(#REF!="",((#REF!-#REF!)/5)*((1+ICSInf)^(S$28-D42)),#REF!*((1+ICSInf)^(#REF!-D42)))</f>
        <v>#REF!</v>
      </c>
    </row>
    <row r="44" spans="2:19" ht="15.75" hidden="1" customHeight="1">
      <c r="B44" s="15" t="e">
        <f>#REF!</f>
        <v>#REF!</v>
      </c>
      <c r="C44" s="16" t="e">
        <f>#REF!</f>
        <v>#REF!</v>
      </c>
      <c r="D44" s="23" t="e">
        <f>#REF!</f>
        <v>#REF!</v>
      </c>
      <c r="E44" s="22" t="e">
        <f>IF(#REF!="",((#REF!-#REF!)/5)*((1+ICSInf)^(E$28-D28)),#REF!*((1+ICSInf)^(#REF!-D28)))</f>
        <v>#REF!</v>
      </c>
      <c r="F44" s="22" t="e">
        <f>IF(#REF!="",((#REF!-#REF!)/5)*((1+ICSInf)^(F$28-D43)),#REF!*((1+ICSInf)^(#REF!-D43)))</f>
        <v>#REF!</v>
      </c>
      <c r="G44" s="22" t="e">
        <f>IF(#REF!="",((#REF!-#REF!)/5)*((1+ICSInf)^(G$28-D43)),#REF!*((1+ICSInf)^(#REF!-D43)))</f>
        <v>#REF!</v>
      </c>
      <c r="H44" s="22" t="e">
        <f>IF(#REF!="",((#REF!-#REF!)/5)*((1+ICSInf)^(H$28-D43)),#REF!*((1+ICSInf)^(#REF!-D43)))</f>
        <v>#REF!</v>
      </c>
      <c r="I44" s="22" t="e">
        <f>IF(#REF!="",((#REF!-#REF!)/5)*((1+ICSInf)^(I$28-D43)),#REF!*((1+ICSInf)^(#REF!-D43)))</f>
        <v>#REF!</v>
      </c>
      <c r="J44" s="22" t="e">
        <f>IF(#REF!="",((#REF!-#REF!)/5)*((1+ICSInf)^(J$28-D43)),#REF!*((1+ICSInf)^(#REF!-D43)))</f>
        <v>#REF!</v>
      </c>
      <c r="K44" s="22" t="e">
        <f>IF(#REF!="",((#REF!-#REF!)/5)*((1+ICSInf)^(K$28-D43)),#REF!*((1+ICSInf)^(#REF!-D43)))</f>
        <v>#REF!</v>
      </c>
      <c r="L44" s="22" t="e">
        <f>IF(#REF!="",((#REF!-#REF!)/5)*((1+ICSInf)^(L$28-D43)),#REF!*((1+ICSInf)^(#REF!-D43)))</f>
        <v>#REF!</v>
      </c>
      <c r="M44" s="22" t="e">
        <f>IF(#REF!="",((#REF!-#REF!)/5)*((1+ICSInf)^(M$28-D43)),#REF!*((1+ICSInf)^(#REF!-D43)))</f>
        <v>#REF!</v>
      </c>
      <c r="N44" s="22" t="e">
        <f>IF(#REF!="",((#REF!-#REF!)/5)*((1+ICSInf)^(N$28-D43)),#REF!*((1+ICSInf)^(#REF!-D43)))</f>
        <v>#REF!</v>
      </c>
      <c r="O44" s="22" t="e">
        <f>IF(#REF!="",((#REF!-#REF!)/5)*((1+ICSInf)^(O$28-D43)),#REF!*((1+ICSInf)^(#REF!-D43)))</f>
        <v>#REF!</v>
      </c>
      <c r="P44" s="22" t="e">
        <f>IF(#REF!="",((#REF!-#REF!)/5)*((1+ICSInf)^(P$28-D43)),#REF!*((1+ICSInf)^(#REF!-D43)))</f>
        <v>#REF!</v>
      </c>
      <c r="Q44" s="22" t="e">
        <f>IF(#REF!="",((#REF!-#REF!)/5)*((1+ICSInf)^(Q$28-D43)),#REF!*((1+ICSInf)^(#REF!-D43)))</f>
        <v>#REF!</v>
      </c>
      <c r="R44" s="22" t="e">
        <f>IF(#REF!="",((#REF!-#REF!)/5)*((1+ICSInf)^(R$28-D43)),#REF!*((1+ICSInf)^(#REF!-D43)))</f>
        <v>#REF!</v>
      </c>
      <c r="S44" s="22" t="e">
        <f>IF(#REF!="",((#REF!-#REF!)/5)*((1+ICSInf)^(S$28-D43)),#REF!*((1+ICSInf)^(#REF!-D43)))</f>
        <v>#REF!</v>
      </c>
    </row>
    <row r="45" spans="2:19" ht="15.75" hidden="1" customHeight="1">
      <c r="B45" s="15" t="e">
        <f>#REF!</f>
        <v>#REF!</v>
      </c>
      <c r="C45" s="16" t="e">
        <f>#REF!</f>
        <v>#REF!</v>
      </c>
      <c r="D45" s="23" t="e">
        <f>#REF!</f>
        <v>#REF!</v>
      </c>
      <c r="E45" s="22" t="e">
        <f>IF(#REF!="",((#REF!-#REF!)/5)*((1+ICSInf)^(E$28-D28)),#REF!*((1+ICSInf)^(#REF!-D28)))</f>
        <v>#REF!</v>
      </c>
      <c r="F45" s="22" t="e">
        <f>IF(#REF!="",((#REF!-#REF!)/5)*((1+ICSInf)^(F$28-D44)),#REF!*((1+ICSInf)^(#REF!-D44)))</f>
        <v>#REF!</v>
      </c>
      <c r="G45" s="22" t="e">
        <f>IF(#REF!="",((#REF!-#REF!)/5)*((1+ICSInf)^(G$28-D44)),#REF!*((1+ICSInf)^(#REF!-D44)))</f>
        <v>#REF!</v>
      </c>
      <c r="H45" s="22" t="e">
        <f>IF(#REF!="",((#REF!-#REF!)/5)*((1+ICSInf)^(H$28-D44)),#REF!*((1+ICSInf)^(#REF!-D44)))</f>
        <v>#REF!</v>
      </c>
      <c r="I45" s="22" t="e">
        <f>IF(#REF!="",((#REF!-#REF!)/5)*((1+ICSInf)^(I$28-D44)),#REF!*((1+ICSInf)^(#REF!-D44)))</f>
        <v>#REF!</v>
      </c>
      <c r="J45" s="22" t="e">
        <f>IF(#REF!="",((#REF!-#REF!)/5)*((1+ICSInf)^(J$28-D44)),#REF!*((1+ICSInf)^(#REF!-D44)))</f>
        <v>#REF!</v>
      </c>
      <c r="K45" s="22" t="e">
        <f>IF(#REF!="",((#REF!-#REF!)/5)*((1+ICSInf)^(K$28-D44)),#REF!*((1+ICSInf)^(#REF!-D44)))</f>
        <v>#REF!</v>
      </c>
      <c r="L45" s="22" t="e">
        <f>IF(#REF!="",((#REF!-#REF!)/5)*((1+ICSInf)^(L$28-D44)),#REF!*((1+ICSInf)^(#REF!-D44)))</f>
        <v>#REF!</v>
      </c>
      <c r="M45" s="22" t="e">
        <f>IF(#REF!="",((#REF!-#REF!)/5)*((1+ICSInf)^(M$28-D44)),#REF!*((1+ICSInf)^(#REF!-D44)))</f>
        <v>#REF!</v>
      </c>
      <c r="N45" s="22" t="e">
        <f>IF(#REF!="",((#REF!-#REF!)/5)*((1+ICSInf)^(N$28-D44)),#REF!*((1+ICSInf)^(#REF!-D44)))</f>
        <v>#REF!</v>
      </c>
      <c r="O45" s="22" t="e">
        <f>IF(#REF!="",((#REF!-#REF!)/5)*((1+ICSInf)^(O$28-D44)),#REF!*((1+ICSInf)^(#REF!-D44)))</f>
        <v>#REF!</v>
      </c>
      <c r="P45" s="22" t="e">
        <f>IF(#REF!="",((#REF!-#REF!)/5)*((1+ICSInf)^(P$28-D44)),#REF!*((1+ICSInf)^(#REF!-D44)))</f>
        <v>#REF!</v>
      </c>
      <c r="Q45" s="22" t="e">
        <f>IF(#REF!="",((#REF!-#REF!)/5)*((1+ICSInf)^(Q$28-D44)),#REF!*((1+ICSInf)^(#REF!-D44)))</f>
        <v>#REF!</v>
      </c>
      <c r="R45" s="22" t="e">
        <f>IF(#REF!="",((#REF!-#REF!)/5)*((1+ICSInf)^(R$28-D44)),#REF!*((1+ICSInf)^(#REF!-D44)))</f>
        <v>#REF!</v>
      </c>
      <c r="S45" s="22" t="e">
        <f>IF(#REF!="",((#REF!-#REF!)/5)*((1+ICSInf)^(S$28-D44)),#REF!*((1+ICSInf)^(#REF!-D44)))</f>
        <v>#REF!</v>
      </c>
    </row>
    <row r="46" spans="2:19" ht="15.75" hidden="1" customHeight="1">
      <c r="B46" s="15" t="e">
        <f>#REF!</f>
        <v>#REF!</v>
      </c>
      <c r="C46" s="16" t="e">
        <f>#REF!</f>
        <v>#REF!</v>
      </c>
      <c r="D46" s="23" t="e">
        <f>#REF!</f>
        <v>#REF!</v>
      </c>
      <c r="E46" s="22" t="e">
        <f>IF(#REF!="",((#REF!-#REF!)/5)*((1+ICSInf)^(E$28-D28)),#REF!*((1+ICSInf)^(#REF!-D28)))</f>
        <v>#REF!</v>
      </c>
      <c r="F46" s="22" t="e">
        <f>IF(#REF!="",((#REF!-#REF!)/5)*((1+ICSInf)^(F$28-D45)),#REF!*((1+ICSInf)^(#REF!-D45)))</f>
        <v>#REF!</v>
      </c>
      <c r="G46" s="22" t="e">
        <f>IF(#REF!="",((#REF!-#REF!)/5)*((1+ICSInf)^(G$28-D45)),#REF!*((1+ICSInf)^(#REF!-D45)))</f>
        <v>#REF!</v>
      </c>
      <c r="H46" s="22" t="e">
        <f>IF(#REF!="",((#REF!-#REF!)/5)*((1+ICSInf)^(H$28-D45)),#REF!*((1+ICSInf)^(#REF!-D45)))</f>
        <v>#REF!</v>
      </c>
      <c r="I46" s="22" t="e">
        <f>IF(#REF!="",((#REF!-#REF!)/5)*((1+ICSInf)^(I$28-D45)),#REF!*((1+ICSInf)^(#REF!-D45)))</f>
        <v>#REF!</v>
      </c>
      <c r="J46" s="22" t="e">
        <f>IF(#REF!="",((#REF!-#REF!)/5)*((1+ICSInf)^(J$28-D45)),#REF!*((1+ICSInf)^(#REF!-D45)))</f>
        <v>#REF!</v>
      </c>
      <c r="K46" s="22" t="e">
        <f>IF(#REF!="",((#REF!-#REF!)/5)*((1+ICSInf)^(K$28-D45)),#REF!*((1+ICSInf)^(#REF!-D45)))</f>
        <v>#REF!</v>
      </c>
      <c r="L46" s="22" t="e">
        <f>IF(#REF!="",((#REF!-#REF!)/5)*((1+ICSInf)^(L$28-D45)),#REF!*((1+ICSInf)^(#REF!-D45)))</f>
        <v>#REF!</v>
      </c>
      <c r="M46" s="22" t="e">
        <f>IF(#REF!="",((#REF!-#REF!)/5)*((1+ICSInf)^(M$28-D45)),#REF!*((1+ICSInf)^(#REF!-D45)))</f>
        <v>#REF!</v>
      </c>
      <c r="N46" s="22" t="e">
        <f>IF(#REF!="",((#REF!-#REF!)/5)*((1+ICSInf)^(N$28-D45)),#REF!*((1+ICSInf)^(#REF!-D45)))</f>
        <v>#REF!</v>
      </c>
      <c r="O46" s="22" t="e">
        <f>IF(#REF!="",((#REF!-#REF!)/5)*((1+ICSInf)^(O$28-D45)),#REF!*((1+ICSInf)^(#REF!-D45)))</f>
        <v>#REF!</v>
      </c>
      <c r="P46" s="22" t="e">
        <f>IF(#REF!="",((#REF!-#REF!)/5)*((1+ICSInf)^(P$28-D45)),#REF!*((1+ICSInf)^(#REF!-D45)))</f>
        <v>#REF!</v>
      </c>
      <c r="Q46" s="22" t="e">
        <f>IF(#REF!="",((#REF!-#REF!)/5)*((1+ICSInf)^(Q$28-D45)),#REF!*((1+ICSInf)^(#REF!-D45)))</f>
        <v>#REF!</v>
      </c>
      <c r="R46" s="22" t="e">
        <f>IF(#REF!="",((#REF!-#REF!)/5)*((1+ICSInf)^(R$28-D45)),#REF!*((1+ICSInf)^(#REF!-D45)))</f>
        <v>#REF!</v>
      </c>
      <c r="S46" s="22" t="e">
        <f>IF(#REF!="",((#REF!-#REF!)/5)*((1+ICSInf)^(S$28-D45)),#REF!*((1+ICSInf)^(#REF!-D45)))</f>
        <v>#REF!</v>
      </c>
    </row>
    <row r="47" spans="2:19" ht="15.75" hidden="1" customHeight="1">
      <c r="B47" s="15" t="e">
        <f>#REF!</f>
        <v>#REF!</v>
      </c>
      <c r="C47" s="16" t="e">
        <f>#REF!</f>
        <v>#REF!</v>
      </c>
      <c r="D47" s="23" t="e">
        <f>#REF!</f>
        <v>#REF!</v>
      </c>
      <c r="E47" s="22" t="e">
        <f>IF(#REF!="",((#REF!-#REF!)/5)*((1+ICSInf)^(E$28-D28)),#REF!*((1+ICSInf)^(#REF!-D28)))</f>
        <v>#REF!</v>
      </c>
      <c r="F47" s="22" t="e">
        <f>IF(#REF!="",((#REF!-#REF!)/5)*((1+ICSInf)^(F$28-D46)),#REF!*((1+ICSInf)^(#REF!-D46)))</f>
        <v>#REF!</v>
      </c>
      <c r="G47" s="22" t="e">
        <f>IF(#REF!="",((#REF!-#REF!)/5)*((1+ICSInf)^(G$28-D46)),#REF!*((1+ICSInf)^(#REF!-D46)))</f>
        <v>#REF!</v>
      </c>
      <c r="H47" s="22" t="e">
        <f>IF(#REF!="",((#REF!-#REF!)/5)*((1+ICSInf)^(H$28-D46)),#REF!*((1+ICSInf)^(#REF!-D46)))</f>
        <v>#REF!</v>
      </c>
      <c r="I47" s="22" t="e">
        <f>IF(#REF!="",((#REF!-#REF!)/5)*((1+ICSInf)^(I$28-D46)),#REF!*((1+ICSInf)^(#REF!-D46)))</f>
        <v>#REF!</v>
      </c>
      <c r="J47" s="22" t="e">
        <f>IF(#REF!="",((#REF!-#REF!)/5)*((1+ICSInf)^(J$28-D46)),#REF!*((1+ICSInf)^(#REF!-D46)))</f>
        <v>#REF!</v>
      </c>
      <c r="K47" s="22" t="e">
        <f>IF(#REF!="",((#REF!-#REF!)/5)*((1+ICSInf)^(K$28-D46)),#REF!*((1+ICSInf)^(#REF!-D46)))</f>
        <v>#REF!</v>
      </c>
      <c r="L47" s="22" t="e">
        <f>IF(#REF!="",((#REF!-#REF!)/5)*((1+ICSInf)^(L$28-D46)),#REF!*((1+ICSInf)^(#REF!-D46)))</f>
        <v>#REF!</v>
      </c>
      <c r="M47" s="22" t="e">
        <f>IF(#REF!="",((#REF!-#REF!)/5)*((1+ICSInf)^(M$28-D46)),#REF!*((1+ICSInf)^(#REF!-D46)))</f>
        <v>#REF!</v>
      </c>
      <c r="N47" s="22" t="e">
        <f>IF(#REF!="",((#REF!-#REF!)/5)*((1+ICSInf)^(N$28-D46)),#REF!*((1+ICSInf)^(#REF!-D46)))</f>
        <v>#REF!</v>
      </c>
      <c r="O47" s="22" t="e">
        <f>IF(#REF!="",((#REF!-#REF!)/5)*((1+ICSInf)^(O$28-D46)),#REF!*((1+ICSInf)^(#REF!-D46)))</f>
        <v>#REF!</v>
      </c>
      <c r="P47" s="22" t="e">
        <f>IF(#REF!="",((#REF!-#REF!)/5)*((1+ICSInf)^(P$28-D46)),#REF!*((1+ICSInf)^(#REF!-D46)))</f>
        <v>#REF!</v>
      </c>
      <c r="Q47" s="22" t="e">
        <f>IF(#REF!="",((#REF!-#REF!)/5)*((1+ICSInf)^(Q$28-D46)),#REF!*((1+ICSInf)^(#REF!-D46)))</f>
        <v>#REF!</v>
      </c>
      <c r="R47" s="22" t="e">
        <f>IF(#REF!="",((#REF!-#REF!)/5)*((1+ICSInf)^(R$28-D46)),#REF!*((1+ICSInf)^(#REF!-D46)))</f>
        <v>#REF!</v>
      </c>
      <c r="S47" s="22" t="e">
        <f>IF(#REF!="",((#REF!-#REF!)/5)*((1+ICSInf)^(S$28-D46)),#REF!*((1+ICSInf)^(#REF!-D46)))</f>
        <v>#REF!</v>
      </c>
    </row>
    <row r="48" spans="2:19" ht="15.75" hidden="1" customHeight="1">
      <c r="B48" s="15" t="e">
        <f>#REF!</f>
        <v>#REF!</v>
      </c>
      <c r="C48" s="16" t="e">
        <f>#REF!</f>
        <v>#REF!</v>
      </c>
      <c r="D48" s="23" t="e">
        <f>#REF!</f>
        <v>#REF!</v>
      </c>
      <c r="E48" s="22" t="e">
        <f>IF(#REF!="",((#REF!-#REF!)/5)*((1+ICSInf)^(E$28-D28)),#REF!*((1+ICSInf)^(#REF!-D28)))</f>
        <v>#REF!</v>
      </c>
      <c r="F48" s="22" t="e">
        <f>IF(#REF!="",((#REF!-#REF!)/5)*((1+ICSInf)^(F$28-D47)),#REF!*((1+ICSInf)^(#REF!-D47)))</f>
        <v>#REF!</v>
      </c>
      <c r="G48" s="22" t="e">
        <f>IF(#REF!="",((#REF!-#REF!)/5)*((1+ICSInf)^(G$28-D47)),#REF!*((1+ICSInf)^(#REF!-D47)))</f>
        <v>#REF!</v>
      </c>
      <c r="H48" s="22" t="e">
        <f>IF(#REF!="",((#REF!-#REF!)/5)*((1+ICSInf)^(H$28-D47)),#REF!*((1+ICSInf)^(#REF!-D47)))</f>
        <v>#REF!</v>
      </c>
      <c r="I48" s="22" t="e">
        <f>IF(#REF!="",((#REF!-#REF!)/5)*((1+ICSInf)^(I$28-D47)),#REF!*((1+ICSInf)^(#REF!-D47)))</f>
        <v>#REF!</v>
      </c>
      <c r="J48" s="22" t="e">
        <f>IF(#REF!="",((#REF!-#REF!)/5)*((1+ICSInf)^(J$28-D47)),#REF!*((1+ICSInf)^(#REF!-D47)))</f>
        <v>#REF!</v>
      </c>
      <c r="K48" s="22" t="e">
        <f>IF(#REF!="",((#REF!-#REF!)/5)*((1+ICSInf)^(K$28-D47)),#REF!*((1+ICSInf)^(#REF!-D47)))</f>
        <v>#REF!</v>
      </c>
      <c r="L48" s="22" t="e">
        <f>IF(#REF!="",((#REF!-#REF!)/5)*((1+ICSInf)^(L$28-D47)),#REF!*((1+ICSInf)^(#REF!-D47)))</f>
        <v>#REF!</v>
      </c>
      <c r="M48" s="22" t="e">
        <f>IF(#REF!="",((#REF!-#REF!)/5)*((1+ICSInf)^(M$28-D47)),#REF!*((1+ICSInf)^(#REF!-D47)))</f>
        <v>#REF!</v>
      </c>
      <c r="N48" s="22" t="e">
        <f>IF(#REF!="",((#REF!-#REF!)/5)*((1+ICSInf)^(N$28-D47)),#REF!*((1+ICSInf)^(#REF!-D47)))</f>
        <v>#REF!</v>
      </c>
      <c r="O48" s="22" t="e">
        <f>IF(#REF!="",((#REF!-#REF!)/5)*((1+ICSInf)^(O$28-D47)),#REF!*((1+ICSInf)^(#REF!-D47)))</f>
        <v>#REF!</v>
      </c>
      <c r="P48" s="22" t="e">
        <f>IF(#REF!="",((#REF!-#REF!)/5)*((1+ICSInf)^(P$28-D47)),#REF!*((1+ICSInf)^(#REF!-D47)))</f>
        <v>#REF!</v>
      </c>
      <c r="Q48" s="22" t="e">
        <f>IF(#REF!="",((#REF!-#REF!)/5)*((1+ICSInf)^(Q$28-D47)),#REF!*((1+ICSInf)^(#REF!-D47)))</f>
        <v>#REF!</v>
      </c>
      <c r="R48" s="22" t="e">
        <f>IF(#REF!="",((#REF!-#REF!)/5)*((1+ICSInf)^(R$28-D47)),#REF!*((1+ICSInf)^(#REF!-D47)))</f>
        <v>#REF!</v>
      </c>
      <c r="S48" s="22" t="e">
        <f>IF(#REF!="",((#REF!-#REF!)/5)*((1+ICSInf)^(S$28-D47)),#REF!*((1+ICSInf)^(#REF!-D47)))</f>
        <v>#REF!</v>
      </c>
    </row>
    <row r="49" spans="2:19" ht="15.75" hidden="1" customHeight="1">
      <c r="B49" s="17" t="e">
        <f>#REF!</f>
        <v>#REF!</v>
      </c>
      <c r="C49" s="18" t="e">
        <f>#REF!</f>
        <v>#REF!</v>
      </c>
      <c r="D49" s="23" t="e">
        <f>#REF!</f>
        <v>#REF!</v>
      </c>
      <c r="E49" s="22" t="e">
        <f>IF(#REF!="",((#REF!-#REF!)/5)*((1+ICSInf)^(E$28-D28)),#REF!*((1+ICSInf)^(#REF!-D28)))</f>
        <v>#REF!</v>
      </c>
      <c r="F49" s="22" t="e">
        <f>IF(#REF!="",((#REF!-#REF!)/5)*((1+ICSInf)^(F$28-D48)),#REF!*((1+ICSInf)^(#REF!-D48)))</f>
        <v>#REF!</v>
      </c>
      <c r="G49" s="22" t="e">
        <f>IF(#REF!="",((#REF!-#REF!)/5)*((1+ICSInf)^(G$28-D48)),#REF!*((1+ICSInf)^(#REF!-D48)))</f>
        <v>#REF!</v>
      </c>
      <c r="H49" s="22" t="e">
        <f>IF(#REF!="",((#REF!-#REF!)/5)*((1+ICSInf)^(H$28-D48)),#REF!*((1+ICSInf)^(#REF!-D48)))</f>
        <v>#REF!</v>
      </c>
      <c r="I49" s="22" t="e">
        <f>IF(#REF!="",((#REF!-#REF!)/5)*((1+ICSInf)^(I$28-D48)),#REF!*((1+ICSInf)^(#REF!-D48)))</f>
        <v>#REF!</v>
      </c>
      <c r="J49" s="22" t="e">
        <f>IF(#REF!="",((#REF!-#REF!)/5)*((1+ICSInf)^(J$28-D48)),#REF!*((1+ICSInf)^(#REF!-D48)))</f>
        <v>#REF!</v>
      </c>
      <c r="K49" s="22" t="e">
        <f>IF(#REF!="",((#REF!-#REF!)/5)*((1+ICSInf)^(K$28-D48)),#REF!*((1+ICSInf)^(#REF!-D48)))</f>
        <v>#REF!</v>
      </c>
      <c r="L49" s="22" t="e">
        <f>IF(#REF!="",((#REF!-#REF!)/5)*((1+ICSInf)^(L$28-D48)),#REF!*((1+ICSInf)^(#REF!-D48)))</f>
        <v>#REF!</v>
      </c>
      <c r="M49" s="22" t="e">
        <f>IF(#REF!="",((#REF!-#REF!)/5)*((1+ICSInf)^(M$28-D48)),#REF!*((1+ICSInf)^(#REF!-D48)))</f>
        <v>#REF!</v>
      </c>
      <c r="N49" s="22" t="e">
        <f>IF(#REF!="",((#REF!-#REF!)/5)*((1+ICSInf)^(N$28-D48)),#REF!*((1+ICSInf)^(#REF!-D48)))</f>
        <v>#REF!</v>
      </c>
      <c r="O49" s="22" t="e">
        <f>IF(#REF!="",((#REF!-#REF!)/5)*((1+ICSInf)^(O$28-D48)),#REF!*((1+ICSInf)^(#REF!-D48)))</f>
        <v>#REF!</v>
      </c>
      <c r="P49" s="22" t="e">
        <f>IF(#REF!="",((#REF!-#REF!)/5)*((1+ICSInf)^(P$28-D48)),#REF!*((1+ICSInf)^(#REF!-D48)))</f>
        <v>#REF!</v>
      </c>
      <c r="Q49" s="22" t="e">
        <f>IF(#REF!="",((#REF!-#REF!)/5)*((1+ICSInf)^(Q$28-D48)),#REF!*((1+ICSInf)^(#REF!-D48)))</f>
        <v>#REF!</v>
      </c>
      <c r="R49" s="22" t="e">
        <f>IF(#REF!="",((#REF!-#REF!)/5)*((1+ICSInf)^(R$28-D48)),#REF!*((1+ICSInf)^(#REF!-D48)))</f>
        <v>#REF!</v>
      </c>
      <c r="S49" s="22" t="e">
        <f>IF(#REF!="",((#REF!-#REF!)/5)*((1+ICSInf)^(S$28-D48)),#REF!*((1+ICSInf)^(#REF!-D48)))</f>
        <v>#REF!</v>
      </c>
    </row>
    <row r="50" spans="2:19" ht="15.75" hidden="1" customHeight="1">
      <c r="B50" s="15" t="e">
        <f>#REF!</f>
        <v>#REF!</v>
      </c>
      <c r="C50" s="16" t="e">
        <f>#REF!</f>
        <v>#REF!</v>
      </c>
      <c r="D50" s="23" t="e">
        <f>#REF!</f>
        <v>#REF!</v>
      </c>
      <c r="E50" s="22" t="e">
        <f>IF(#REF!="",((#REF!-#REF!)/5)*((1+ICSInf)^(E$28-D28)),#REF!*((1+ICSInf)^(#REF!-D28)))</f>
        <v>#REF!</v>
      </c>
      <c r="F50" s="22" t="e">
        <f>IF(#REF!="",((#REF!-#REF!)/5)*((1+ICSInf)^(F$28-D49)),#REF!*((1+ICSInf)^(#REF!-D49)))</f>
        <v>#REF!</v>
      </c>
      <c r="G50" s="22" t="e">
        <f>IF(#REF!="",((#REF!-#REF!)/5)*((1+ICSInf)^(G$28-D49)),#REF!*((1+ICSInf)^(#REF!-D49)))</f>
        <v>#REF!</v>
      </c>
      <c r="H50" s="22" t="e">
        <f>IF(#REF!="",((#REF!-#REF!)/5)*((1+ICSInf)^(H$28-D49)),#REF!*((1+ICSInf)^(#REF!-D49)))</f>
        <v>#REF!</v>
      </c>
      <c r="I50" s="22" t="e">
        <f>IF(#REF!="",((#REF!-#REF!)/5)*((1+ICSInf)^(I$28-D49)),#REF!*((1+ICSInf)^(#REF!-D49)))</f>
        <v>#REF!</v>
      </c>
      <c r="J50" s="22" t="e">
        <f>IF(#REF!="",((#REF!-#REF!)/5)*((1+ICSInf)^(J$28-D49)),#REF!*((1+ICSInf)^(#REF!-D49)))</f>
        <v>#REF!</v>
      </c>
      <c r="K50" s="22" t="e">
        <f>IF(#REF!="",((#REF!-#REF!)/5)*((1+ICSInf)^(K$28-D49)),#REF!*((1+ICSInf)^(#REF!-D49)))</f>
        <v>#REF!</v>
      </c>
      <c r="L50" s="22" t="e">
        <f>IF(#REF!="",((#REF!-#REF!)/5)*((1+ICSInf)^(L$28-D49)),#REF!*((1+ICSInf)^(#REF!-D49)))</f>
        <v>#REF!</v>
      </c>
      <c r="M50" s="22" t="e">
        <f>IF(#REF!="",((#REF!-#REF!)/5)*((1+ICSInf)^(M$28-D49)),#REF!*((1+ICSInf)^(#REF!-D49)))</f>
        <v>#REF!</v>
      </c>
      <c r="N50" s="22" t="e">
        <f>IF(#REF!="",((#REF!-#REF!)/5)*((1+ICSInf)^(N$28-D49)),#REF!*((1+ICSInf)^(#REF!-D49)))</f>
        <v>#REF!</v>
      </c>
      <c r="O50" s="22" t="e">
        <f>IF(#REF!="",((#REF!-#REF!)/5)*((1+ICSInf)^(O$28-D49)),#REF!*((1+ICSInf)^(#REF!-D49)))</f>
        <v>#REF!</v>
      </c>
      <c r="P50" s="22" t="e">
        <f>IF(#REF!="",((#REF!-#REF!)/5)*((1+ICSInf)^(P$28-D49)),#REF!*((1+ICSInf)^(#REF!-D49)))</f>
        <v>#REF!</v>
      </c>
      <c r="Q50" s="22" t="e">
        <f>IF(#REF!="",((#REF!-#REF!)/5)*((1+ICSInf)^(Q$28-D49)),#REF!*((1+ICSInf)^(#REF!-D49)))</f>
        <v>#REF!</v>
      </c>
      <c r="R50" s="22" t="e">
        <f>IF(#REF!="",((#REF!-#REF!)/5)*((1+ICSInf)^(R$28-D49)),#REF!*((1+ICSInf)^(#REF!-D49)))</f>
        <v>#REF!</v>
      </c>
      <c r="S50" s="22" t="e">
        <f>IF(#REF!="",((#REF!-#REF!)/5)*((1+ICSInf)^(S$28-D49)),#REF!*((1+ICSInf)^(#REF!-D49)))</f>
        <v>#REF!</v>
      </c>
    </row>
    <row r="51" spans="2:19" ht="15.75" hidden="1" customHeight="1">
      <c r="B51" s="15" t="e">
        <f>#REF!</f>
        <v>#REF!</v>
      </c>
      <c r="C51" s="16" t="e">
        <f>#REF!</f>
        <v>#REF!</v>
      </c>
      <c r="D51" s="23" t="e">
        <f>#REF!</f>
        <v>#REF!</v>
      </c>
      <c r="E51" s="22" t="e">
        <f>IF(#REF!="",((#REF!-#REF!)/5)*((1+ICSInf)^(E$28-D28)),#REF!*((1+ICSInf)^(#REF!-D28)))</f>
        <v>#REF!</v>
      </c>
      <c r="F51" s="22" t="e">
        <f>IF(#REF!="",((#REF!-#REF!)/5)*((1+ICSInf)^(F$28-D50)),#REF!*((1+ICSInf)^(#REF!-D50)))</f>
        <v>#REF!</v>
      </c>
      <c r="G51" s="22" t="e">
        <f>IF(#REF!="",((#REF!-#REF!)/5)*((1+ICSInf)^(G$28-D50)),#REF!*((1+ICSInf)^(#REF!-D50)))</f>
        <v>#REF!</v>
      </c>
      <c r="H51" s="22" t="e">
        <f>IF(#REF!="",((#REF!-#REF!)/5)*((1+ICSInf)^(H$28-D50)),#REF!*((1+ICSInf)^(#REF!-D50)))</f>
        <v>#REF!</v>
      </c>
      <c r="I51" s="22" t="e">
        <f>IF(#REF!="",((#REF!-#REF!)/5)*((1+ICSInf)^(I$28-D50)),#REF!*((1+ICSInf)^(#REF!-D50)))</f>
        <v>#REF!</v>
      </c>
      <c r="J51" s="22" t="e">
        <f>IF(#REF!="",((#REF!-#REF!)/5)*((1+ICSInf)^(J$28-D50)),#REF!*((1+ICSInf)^(#REF!-D50)))</f>
        <v>#REF!</v>
      </c>
      <c r="K51" s="22" t="e">
        <f>IF(#REF!="",((#REF!-#REF!)/5)*((1+ICSInf)^(K$28-D50)),#REF!*((1+ICSInf)^(#REF!-D50)))</f>
        <v>#REF!</v>
      </c>
      <c r="L51" s="22" t="e">
        <f>IF(#REF!="",((#REF!-#REF!)/5)*((1+ICSInf)^(L$28-D50)),#REF!*((1+ICSInf)^(#REF!-D50)))</f>
        <v>#REF!</v>
      </c>
      <c r="M51" s="22" t="e">
        <f>IF(#REF!="",((#REF!-#REF!)/5)*((1+ICSInf)^(M$28-D50)),#REF!*((1+ICSInf)^(#REF!-D50)))</f>
        <v>#REF!</v>
      </c>
      <c r="N51" s="22" t="e">
        <f>IF(#REF!="",((#REF!-#REF!)/5)*((1+ICSInf)^(N$28-D50)),#REF!*((1+ICSInf)^(#REF!-D50)))</f>
        <v>#REF!</v>
      </c>
      <c r="O51" s="22" t="e">
        <f>IF(#REF!="",((#REF!-#REF!)/5)*((1+ICSInf)^(O$28-D50)),#REF!*((1+ICSInf)^(#REF!-D50)))</f>
        <v>#REF!</v>
      </c>
      <c r="P51" s="22" t="e">
        <f>IF(#REF!="",((#REF!-#REF!)/5)*((1+ICSInf)^(P$28-D50)),#REF!*((1+ICSInf)^(#REF!-D50)))</f>
        <v>#REF!</v>
      </c>
      <c r="Q51" s="22" t="e">
        <f>IF(#REF!="",((#REF!-#REF!)/5)*((1+ICSInf)^(Q$28-D50)),#REF!*((1+ICSInf)^(#REF!-D50)))</f>
        <v>#REF!</v>
      </c>
      <c r="R51" s="22" t="e">
        <f>IF(#REF!="",((#REF!-#REF!)/5)*((1+ICSInf)^(R$28-D50)),#REF!*((1+ICSInf)^(#REF!-D50)))</f>
        <v>#REF!</v>
      </c>
      <c r="S51" s="22" t="e">
        <f>IF(#REF!="",((#REF!-#REF!)/5)*((1+ICSInf)^(S$28-D50)),#REF!*((1+ICSInf)^(#REF!-D50)))</f>
        <v>#REF!</v>
      </c>
    </row>
    <row r="52" spans="2:19" ht="15.75" hidden="1" customHeight="1">
      <c r="B52" s="15" t="e">
        <f>#REF!</f>
        <v>#REF!</v>
      </c>
      <c r="C52" s="16" t="e">
        <f>#REF!</f>
        <v>#REF!</v>
      </c>
      <c r="D52" s="23" t="e">
        <f>#REF!</f>
        <v>#REF!</v>
      </c>
      <c r="E52" s="22" t="e">
        <f>IF(#REF!="",((#REF!-#REF!)/5)*((1+ICSInf)^(E$28-D28)),#REF!*((1+ICSInf)^(#REF!-D28)))</f>
        <v>#REF!</v>
      </c>
      <c r="F52" s="22" t="e">
        <f>IF(#REF!="",((#REF!-#REF!)/5)*((1+ICSInf)^(F$28-D51)),#REF!*((1+ICSInf)^(#REF!-D51)))</f>
        <v>#REF!</v>
      </c>
      <c r="G52" s="22" t="e">
        <f>IF(#REF!="",((#REF!-#REF!)/5)*((1+ICSInf)^(G$28-D51)),#REF!*((1+ICSInf)^(#REF!-D51)))</f>
        <v>#REF!</v>
      </c>
      <c r="H52" s="22" t="e">
        <f>IF(#REF!="",((#REF!-#REF!)/5)*((1+ICSInf)^(H$28-D51)),#REF!*((1+ICSInf)^(#REF!-D51)))</f>
        <v>#REF!</v>
      </c>
      <c r="I52" s="22" t="e">
        <f>IF(#REF!="",((#REF!-#REF!)/5)*((1+ICSInf)^(I$28-D51)),#REF!*((1+ICSInf)^(#REF!-D51)))</f>
        <v>#REF!</v>
      </c>
      <c r="J52" s="22" t="e">
        <f>IF(#REF!="",((#REF!-#REF!)/5)*((1+ICSInf)^(J$28-D51)),#REF!*((1+ICSInf)^(#REF!-D51)))</f>
        <v>#REF!</v>
      </c>
      <c r="K52" s="22" t="e">
        <f>IF(#REF!="",((#REF!-#REF!)/5)*((1+ICSInf)^(K$28-D51)),#REF!*((1+ICSInf)^(#REF!-D51)))</f>
        <v>#REF!</v>
      </c>
      <c r="L52" s="22" t="e">
        <f>IF(#REF!="",((#REF!-#REF!)/5)*((1+ICSInf)^(L$28-D51)),#REF!*((1+ICSInf)^(#REF!-D51)))</f>
        <v>#REF!</v>
      </c>
      <c r="M52" s="22" t="e">
        <f>IF(#REF!="",((#REF!-#REF!)/5)*((1+ICSInf)^(M$28-D51)),#REF!*((1+ICSInf)^(#REF!-D51)))</f>
        <v>#REF!</v>
      </c>
      <c r="N52" s="22" t="e">
        <f>IF(#REF!="",((#REF!-#REF!)/5)*((1+ICSInf)^(N$28-D51)),#REF!*((1+ICSInf)^(#REF!-D51)))</f>
        <v>#REF!</v>
      </c>
      <c r="O52" s="22" t="e">
        <f>IF(#REF!="",((#REF!-#REF!)/5)*((1+ICSInf)^(O$28-D51)),#REF!*((1+ICSInf)^(#REF!-D51)))</f>
        <v>#REF!</v>
      </c>
      <c r="P52" s="22" t="e">
        <f>IF(#REF!="",((#REF!-#REF!)/5)*((1+ICSInf)^(P$28-D51)),#REF!*((1+ICSInf)^(#REF!-D51)))</f>
        <v>#REF!</v>
      </c>
      <c r="Q52" s="22" t="e">
        <f>IF(#REF!="",((#REF!-#REF!)/5)*((1+ICSInf)^(Q$28-D51)),#REF!*((1+ICSInf)^(#REF!-D51)))</f>
        <v>#REF!</v>
      </c>
      <c r="R52" s="22" t="e">
        <f>IF(#REF!="",((#REF!-#REF!)/5)*((1+ICSInf)^(R$28-D51)),#REF!*((1+ICSInf)^(#REF!-D51)))</f>
        <v>#REF!</v>
      </c>
      <c r="S52" s="22" t="e">
        <f>IF(#REF!="",((#REF!-#REF!)/5)*((1+ICSInf)^(S$28-D51)),#REF!*((1+ICSInf)^(#REF!-D51)))</f>
        <v>#REF!</v>
      </c>
    </row>
    <row r="53" spans="2:19" ht="15.75" hidden="1" customHeight="1">
      <c r="B53" s="15" t="e">
        <f>#REF!</f>
        <v>#REF!</v>
      </c>
      <c r="C53" s="16" t="e">
        <f>#REF!</f>
        <v>#REF!</v>
      </c>
      <c r="D53" s="23" t="e">
        <f>#REF!</f>
        <v>#REF!</v>
      </c>
      <c r="E53" s="22" t="e">
        <f>IF(#REF!="",((#REF!-#REF!)/5)*((1+ICSInf)^(E$28-D28)),#REF!*((1+ICSInf)^(#REF!-D28)))</f>
        <v>#REF!</v>
      </c>
      <c r="F53" s="22" t="e">
        <f>IF(#REF!="",((#REF!-#REF!)/5)*((1+ICSInf)^(F$28-D52)),#REF!*((1+ICSInf)^(#REF!-D52)))</f>
        <v>#REF!</v>
      </c>
      <c r="G53" s="22" t="e">
        <f>IF(#REF!="",((#REF!-#REF!)/5)*((1+ICSInf)^(G$28-D52)),#REF!*((1+ICSInf)^(#REF!-D52)))</f>
        <v>#REF!</v>
      </c>
      <c r="H53" s="22" t="e">
        <f>IF(#REF!="",((#REF!-#REF!)/5)*((1+ICSInf)^(H$28-D52)),#REF!*((1+ICSInf)^(#REF!-D52)))</f>
        <v>#REF!</v>
      </c>
      <c r="I53" s="22" t="e">
        <f>IF(#REF!="",((#REF!-#REF!)/5)*((1+ICSInf)^(I$28-D52)),#REF!*((1+ICSInf)^(#REF!-D52)))</f>
        <v>#REF!</v>
      </c>
      <c r="J53" s="22" t="e">
        <f>IF(#REF!="",((#REF!-#REF!)/5)*((1+ICSInf)^(J$28-D52)),#REF!*((1+ICSInf)^(#REF!-D52)))</f>
        <v>#REF!</v>
      </c>
      <c r="K53" s="22" t="e">
        <f>IF(#REF!="",((#REF!-#REF!)/5)*((1+ICSInf)^(K$28-D52)),#REF!*((1+ICSInf)^(#REF!-D52)))</f>
        <v>#REF!</v>
      </c>
      <c r="L53" s="22" t="e">
        <f>IF(#REF!="",((#REF!-#REF!)/5)*((1+ICSInf)^(L$28-D52)),#REF!*((1+ICSInf)^(#REF!-D52)))</f>
        <v>#REF!</v>
      </c>
      <c r="M53" s="22" t="e">
        <f>IF(#REF!="",((#REF!-#REF!)/5)*((1+ICSInf)^(M$28-D52)),#REF!*((1+ICSInf)^(#REF!-D52)))</f>
        <v>#REF!</v>
      </c>
      <c r="N53" s="22" t="e">
        <f>IF(#REF!="",((#REF!-#REF!)/5)*((1+ICSInf)^(N$28-D52)),#REF!*((1+ICSInf)^(#REF!-D52)))</f>
        <v>#REF!</v>
      </c>
      <c r="O53" s="22" t="e">
        <f>IF(#REF!="",((#REF!-#REF!)/5)*((1+ICSInf)^(O$28-D52)),#REF!*((1+ICSInf)^(#REF!-D52)))</f>
        <v>#REF!</v>
      </c>
      <c r="P53" s="22" t="e">
        <f>IF(#REF!="",((#REF!-#REF!)/5)*((1+ICSInf)^(P$28-D52)),#REF!*((1+ICSInf)^(#REF!-D52)))</f>
        <v>#REF!</v>
      </c>
      <c r="Q53" s="22" t="e">
        <f>IF(#REF!="",((#REF!-#REF!)/5)*((1+ICSInf)^(Q$28-D52)),#REF!*((1+ICSInf)^(#REF!-D52)))</f>
        <v>#REF!</v>
      </c>
      <c r="R53" s="22" t="e">
        <f>IF(#REF!="",((#REF!-#REF!)/5)*((1+ICSInf)^(R$28-D52)),#REF!*((1+ICSInf)^(#REF!-D52)))</f>
        <v>#REF!</v>
      </c>
      <c r="S53" s="22" t="e">
        <f>IF(#REF!="",((#REF!-#REF!)/5)*((1+ICSInf)^(S$28-D52)),#REF!*((1+ICSInf)^(#REF!-D52)))</f>
        <v>#REF!</v>
      </c>
    </row>
    <row r="54" spans="2:19" ht="15.75" hidden="1" customHeight="1">
      <c r="B54" s="15" t="e">
        <f>#REF!</f>
        <v>#REF!</v>
      </c>
      <c r="C54" s="16" t="e">
        <f>#REF!</f>
        <v>#REF!</v>
      </c>
      <c r="D54" s="23" t="e">
        <f>#REF!</f>
        <v>#REF!</v>
      </c>
      <c r="E54" s="22" t="e">
        <f>IF(#REF!="",((#REF!-#REF!)/5)*((1+ICSInf)^(E$28-D28)),#REF!*((1+ICSInf)^(#REF!-D28)))</f>
        <v>#REF!</v>
      </c>
      <c r="F54" s="22" t="e">
        <f>IF(#REF!="",((#REF!-#REF!)/5)*((1+ICSInf)^(F$28-D53)),#REF!*((1+ICSInf)^(#REF!-D53)))</f>
        <v>#REF!</v>
      </c>
      <c r="G54" s="22" t="e">
        <f>IF(#REF!="",((#REF!-#REF!)/5)*((1+ICSInf)^(G$28-D53)),#REF!*((1+ICSInf)^(#REF!-D53)))</f>
        <v>#REF!</v>
      </c>
      <c r="H54" s="22" t="e">
        <f>IF(#REF!="",((#REF!-#REF!)/5)*((1+ICSInf)^(H$28-D53)),#REF!*((1+ICSInf)^(#REF!-D53)))</f>
        <v>#REF!</v>
      </c>
      <c r="I54" s="22" t="e">
        <f>IF(#REF!="",((#REF!-#REF!)/5)*((1+ICSInf)^(I$28-D53)),#REF!*((1+ICSInf)^(#REF!-D53)))</f>
        <v>#REF!</v>
      </c>
      <c r="J54" s="22" t="e">
        <f>IF(#REF!="",((#REF!-#REF!)/5)*((1+ICSInf)^(J$28-D53)),#REF!*((1+ICSInf)^(#REF!-D53)))</f>
        <v>#REF!</v>
      </c>
      <c r="K54" s="22" t="e">
        <f>IF(#REF!="",((#REF!-#REF!)/5)*((1+ICSInf)^(K$28-D53)),#REF!*((1+ICSInf)^(#REF!-D53)))</f>
        <v>#REF!</v>
      </c>
      <c r="L54" s="22" t="e">
        <f>IF(#REF!="",((#REF!-#REF!)/5)*((1+ICSInf)^(L$28-D53)),#REF!*((1+ICSInf)^(#REF!-D53)))</f>
        <v>#REF!</v>
      </c>
      <c r="M54" s="22" t="e">
        <f>IF(#REF!="",((#REF!-#REF!)/5)*((1+ICSInf)^(M$28-D53)),#REF!*((1+ICSInf)^(#REF!-D53)))</f>
        <v>#REF!</v>
      </c>
      <c r="N54" s="22" t="e">
        <f>IF(#REF!="",((#REF!-#REF!)/5)*((1+ICSInf)^(N$28-D53)),#REF!*((1+ICSInf)^(#REF!-D53)))</f>
        <v>#REF!</v>
      </c>
      <c r="O54" s="22" t="e">
        <f>IF(#REF!="",((#REF!-#REF!)/5)*((1+ICSInf)^(O$28-D53)),#REF!*((1+ICSInf)^(#REF!-D53)))</f>
        <v>#REF!</v>
      </c>
      <c r="P54" s="22" t="e">
        <f>IF(#REF!="",((#REF!-#REF!)/5)*((1+ICSInf)^(P$28-D53)),#REF!*((1+ICSInf)^(#REF!-D53)))</f>
        <v>#REF!</v>
      </c>
      <c r="Q54" s="22" t="e">
        <f>IF(#REF!="",((#REF!-#REF!)/5)*((1+ICSInf)^(Q$28-D53)),#REF!*((1+ICSInf)^(#REF!-D53)))</f>
        <v>#REF!</v>
      </c>
      <c r="R54" s="22" t="e">
        <f>IF(#REF!="",((#REF!-#REF!)/5)*((1+ICSInf)^(R$28-D53)),#REF!*((1+ICSInf)^(#REF!-D53)))</f>
        <v>#REF!</v>
      </c>
      <c r="S54" s="22" t="e">
        <f>IF(#REF!="",((#REF!-#REF!)/5)*((1+ICSInf)^(S$28-D53)),#REF!*((1+ICSInf)^(#REF!-D53)))</f>
        <v>#REF!</v>
      </c>
    </row>
    <row r="55" spans="2:19" ht="15.75" hidden="1" customHeight="1">
      <c r="B55" s="15" t="e">
        <f>#REF!</f>
        <v>#REF!</v>
      </c>
      <c r="C55" s="16" t="e">
        <f>#REF!</f>
        <v>#REF!</v>
      </c>
      <c r="D55" s="23" t="e">
        <f>#REF!</f>
        <v>#REF!</v>
      </c>
      <c r="E55" s="22" t="e">
        <f>IF(#REF!="",((#REF!-#REF!)/5)*((1+ICSInf)^(E$28-D28)),#REF!*((1+ICSInf)^(#REF!-D28)))</f>
        <v>#REF!</v>
      </c>
      <c r="F55" s="22" t="e">
        <f>IF(#REF!="",((#REF!-#REF!)/5)*((1+ICSInf)^(F$28-D54)),#REF!*((1+ICSInf)^(#REF!-D54)))</f>
        <v>#REF!</v>
      </c>
      <c r="G55" s="22" t="e">
        <f>IF(#REF!="",((#REF!-#REF!)/5)*((1+ICSInf)^(G$28-D54)),#REF!*((1+ICSInf)^(#REF!-D54)))</f>
        <v>#REF!</v>
      </c>
      <c r="H55" s="22" t="e">
        <f>IF(#REF!="",((#REF!-#REF!)/5)*((1+ICSInf)^(H$28-D54)),#REF!*((1+ICSInf)^(#REF!-D54)))</f>
        <v>#REF!</v>
      </c>
      <c r="I55" s="22" t="e">
        <f>IF(#REF!="",((#REF!-#REF!)/5)*((1+ICSInf)^(I$28-D54)),#REF!*((1+ICSInf)^(#REF!-D54)))</f>
        <v>#REF!</v>
      </c>
      <c r="J55" s="22" t="e">
        <f>IF(#REF!="",((#REF!-#REF!)/5)*((1+ICSInf)^(J$28-D54)),#REF!*((1+ICSInf)^(#REF!-D54)))</f>
        <v>#REF!</v>
      </c>
      <c r="K55" s="22" t="e">
        <f>IF(#REF!="",((#REF!-#REF!)/5)*((1+ICSInf)^(K$28-D54)),#REF!*((1+ICSInf)^(#REF!-D54)))</f>
        <v>#REF!</v>
      </c>
      <c r="L55" s="22" t="e">
        <f>IF(#REF!="",((#REF!-#REF!)/5)*((1+ICSInf)^(L$28-D54)),#REF!*((1+ICSInf)^(#REF!-D54)))</f>
        <v>#REF!</v>
      </c>
      <c r="M55" s="22" t="e">
        <f>IF(#REF!="",((#REF!-#REF!)/5)*((1+ICSInf)^(M$28-D54)),#REF!*((1+ICSInf)^(#REF!-D54)))</f>
        <v>#REF!</v>
      </c>
      <c r="N55" s="22" t="e">
        <f>IF(#REF!="",((#REF!-#REF!)/5)*((1+ICSInf)^(N$28-D54)),#REF!*((1+ICSInf)^(#REF!-D54)))</f>
        <v>#REF!</v>
      </c>
      <c r="O55" s="22" t="e">
        <f>IF(#REF!="",((#REF!-#REF!)/5)*((1+ICSInf)^(O$28-D54)),#REF!*((1+ICSInf)^(#REF!-D54)))</f>
        <v>#REF!</v>
      </c>
      <c r="P55" s="22" t="e">
        <f>IF(#REF!="",((#REF!-#REF!)/5)*((1+ICSInf)^(P$28-D54)),#REF!*((1+ICSInf)^(#REF!-D54)))</f>
        <v>#REF!</v>
      </c>
      <c r="Q55" s="22" t="e">
        <f>IF(#REF!="",((#REF!-#REF!)/5)*((1+ICSInf)^(Q$28-D54)),#REF!*((1+ICSInf)^(#REF!-D54)))</f>
        <v>#REF!</v>
      </c>
      <c r="R55" s="22" t="e">
        <f>IF(#REF!="",((#REF!-#REF!)/5)*((1+ICSInf)^(R$28-D54)),#REF!*((1+ICSInf)^(#REF!-D54)))</f>
        <v>#REF!</v>
      </c>
      <c r="S55" s="22" t="e">
        <f>IF(#REF!="",((#REF!-#REF!)/5)*((1+ICSInf)^(S$28-D54)),#REF!*((1+ICSInf)^(#REF!-D54)))</f>
        <v>#REF!</v>
      </c>
    </row>
    <row r="56" spans="2:19" ht="15.75" hidden="1" customHeight="1">
      <c r="B56" s="15" t="e">
        <f>#REF!</f>
        <v>#REF!</v>
      </c>
      <c r="C56" s="16" t="e">
        <f>#REF!</f>
        <v>#REF!</v>
      </c>
      <c r="D56" s="23" t="e">
        <f>#REF!</f>
        <v>#REF!</v>
      </c>
      <c r="E56" s="22" t="e">
        <f>IF(#REF!="",((#REF!-#REF!)/5)*((1+ICSInf)^(E$28-D28)),#REF!*((1+ICSInf)^(#REF!-D28)))</f>
        <v>#REF!</v>
      </c>
      <c r="F56" s="22" t="e">
        <f>IF(#REF!="",((#REF!-#REF!)/5)*((1+ICSInf)^(F$28-D55)),#REF!*((1+ICSInf)^(#REF!-D55)))</f>
        <v>#REF!</v>
      </c>
      <c r="G56" s="22" t="e">
        <f>IF(#REF!="",((#REF!-#REF!)/5)*((1+ICSInf)^(G$28-D55)),#REF!*((1+ICSInf)^(#REF!-D55)))</f>
        <v>#REF!</v>
      </c>
      <c r="H56" s="22" t="e">
        <f>IF(#REF!="",((#REF!-#REF!)/5)*((1+ICSInf)^(H$28-D55)),#REF!*((1+ICSInf)^(#REF!-D55)))</f>
        <v>#REF!</v>
      </c>
      <c r="I56" s="22" t="e">
        <f>IF(#REF!="",((#REF!-#REF!)/5)*((1+ICSInf)^(I$28-D55)),#REF!*((1+ICSInf)^(#REF!-D55)))</f>
        <v>#REF!</v>
      </c>
      <c r="J56" s="22" t="e">
        <f>IF(#REF!="",((#REF!-#REF!)/5)*((1+ICSInf)^(J$28-D55)),#REF!*((1+ICSInf)^(#REF!-D55)))</f>
        <v>#REF!</v>
      </c>
      <c r="K56" s="22" t="e">
        <f>IF(#REF!="",((#REF!-#REF!)/5)*((1+ICSInf)^(K$28-D55)),#REF!*((1+ICSInf)^(#REF!-D55)))</f>
        <v>#REF!</v>
      </c>
      <c r="L56" s="22" t="e">
        <f>IF(#REF!="",((#REF!-#REF!)/5)*((1+ICSInf)^(L$28-D55)),#REF!*((1+ICSInf)^(#REF!-D55)))</f>
        <v>#REF!</v>
      </c>
      <c r="M56" s="22" t="e">
        <f>IF(#REF!="",((#REF!-#REF!)/5)*((1+ICSInf)^(M$28-D55)),#REF!*((1+ICSInf)^(#REF!-D55)))</f>
        <v>#REF!</v>
      </c>
      <c r="N56" s="22" t="e">
        <f>IF(#REF!="",((#REF!-#REF!)/5)*((1+ICSInf)^(N$28-D55)),#REF!*((1+ICSInf)^(#REF!-D55)))</f>
        <v>#REF!</v>
      </c>
      <c r="O56" s="22" t="e">
        <f>IF(#REF!="",((#REF!-#REF!)/5)*((1+ICSInf)^(O$28-D55)),#REF!*((1+ICSInf)^(#REF!-D55)))</f>
        <v>#REF!</v>
      </c>
      <c r="P56" s="22" t="e">
        <f>IF(#REF!="",((#REF!-#REF!)/5)*((1+ICSInf)^(P$28-D55)),#REF!*((1+ICSInf)^(#REF!-D55)))</f>
        <v>#REF!</v>
      </c>
      <c r="Q56" s="22" t="e">
        <f>IF(#REF!="",((#REF!-#REF!)/5)*((1+ICSInf)^(Q$28-D55)),#REF!*((1+ICSInf)^(#REF!-D55)))</f>
        <v>#REF!</v>
      </c>
      <c r="R56" s="22" t="e">
        <f>IF(#REF!="",((#REF!-#REF!)/5)*((1+ICSInf)^(R$28-D55)),#REF!*((1+ICSInf)^(#REF!-D55)))</f>
        <v>#REF!</v>
      </c>
      <c r="S56" s="22" t="e">
        <f>IF(#REF!="",((#REF!-#REF!)/5)*((1+ICSInf)^(S$28-D55)),#REF!*((1+ICSInf)^(#REF!-D55)))</f>
        <v>#REF!</v>
      </c>
    </row>
    <row r="57" spans="2:19" ht="15.75" hidden="1" customHeight="1">
      <c r="B57" s="15" t="e">
        <f>#REF!</f>
        <v>#REF!</v>
      </c>
      <c r="C57" s="16" t="e">
        <f>#REF!</f>
        <v>#REF!</v>
      </c>
      <c r="D57" s="23" t="e">
        <f>#REF!</f>
        <v>#REF!</v>
      </c>
      <c r="E57" s="22" t="e">
        <f>IF(#REF!="",((#REF!-#REF!)/5)*((1+ICSInf)^(E$28-D28)),#REF!*((1+ICSInf)^(#REF!-D28)))</f>
        <v>#REF!</v>
      </c>
      <c r="F57" s="22" t="e">
        <f>IF(#REF!="",((#REF!-#REF!)/5)*((1+ICSInf)^(F$28-D56)),#REF!*((1+ICSInf)^(#REF!-D56)))</f>
        <v>#REF!</v>
      </c>
      <c r="G57" s="22" t="e">
        <f>IF(#REF!="",((#REF!-#REF!)/5)*((1+ICSInf)^(G$28-D56)),#REF!*((1+ICSInf)^(#REF!-D56)))</f>
        <v>#REF!</v>
      </c>
      <c r="H57" s="22" t="e">
        <f>IF(#REF!="",((#REF!-#REF!)/5)*((1+ICSInf)^(H$28-D56)),#REF!*((1+ICSInf)^(#REF!-D56)))</f>
        <v>#REF!</v>
      </c>
      <c r="I57" s="22" t="e">
        <f>IF(#REF!="",((#REF!-#REF!)/5)*((1+ICSInf)^(I$28-D56)),#REF!*((1+ICSInf)^(#REF!-D56)))</f>
        <v>#REF!</v>
      </c>
      <c r="J57" s="22" t="e">
        <f>IF(#REF!="",((#REF!-#REF!)/5)*((1+ICSInf)^(J$28-D56)),#REF!*((1+ICSInf)^(#REF!-D56)))</f>
        <v>#REF!</v>
      </c>
      <c r="K57" s="22" t="e">
        <f>IF(#REF!="",((#REF!-#REF!)/5)*((1+ICSInf)^(K$28-D56)),#REF!*((1+ICSInf)^(#REF!-D56)))</f>
        <v>#REF!</v>
      </c>
      <c r="L57" s="22" t="e">
        <f>IF(#REF!="",((#REF!-#REF!)/5)*((1+ICSInf)^(L$28-D56)),#REF!*((1+ICSInf)^(#REF!-D56)))</f>
        <v>#REF!</v>
      </c>
      <c r="M57" s="22" t="e">
        <f>IF(#REF!="",((#REF!-#REF!)/5)*((1+ICSInf)^(M$28-D56)),#REF!*((1+ICSInf)^(#REF!-D56)))</f>
        <v>#REF!</v>
      </c>
      <c r="N57" s="22" t="e">
        <f>IF(#REF!="",((#REF!-#REF!)/5)*((1+ICSInf)^(N$28-D56)),#REF!*((1+ICSInf)^(#REF!-D56)))</f>
        <v>#REF!</v>
      </c>
      <c r="O57" s="22" t="e">
        <f>IF(#REF!="",((#REF!-#REF!)/5)*((1+ICSInf)^(O$28-D56)),#REF!*((1+ICSInf)^(#REF!-D56)))</f>
        <v>#REF!</v>
      </c>
      <c r="P57" s="22" t="e">
        <f>IF(#REF!="",((#REF!-#REF!)/5)*((1+ICSInf)^(P$28-D56)),#REF!*((1+ICSInf)^(#REF!-D56)))</f>
        <v>#REF!</v>
      </c>
      <c r="Q57" s="22" t="e">
        <f>IF(#REF!="",((#REF!-#REF!)/5)*((1+ICSInf)^(Q$28-D56)),#REF!*((1+ICSInf)^(#REF!-D56)))</f>
        <v>#REF!</v>
      </c>
      <c r="R57" s="22" t="e">
        <f>IF(#REF!="",((#REF!-#REF!)/5)*((1+ICSInf)^(R$28-D56)),#REF!*((1+ICSInf)^(#REF!-D56)))</f>
        <v>#REF!</v>
      </c>
      <c r="S57" s="22" t="e">
        <f>IF(#REF!="",((#REF!-#REF!)/5)*((1+ICSInf)^(S$28-D56)),#REF!*((1+ICSInf)^(#REF!-D56)))</f>
        <v>#REF!</v>
      </c>
    </row>
    <row r="58" spans="2:19" ht="15.75" hidden="1" customHeight="1" thickBot="1">
      <c r="B58" s="19" t="e">
        <f>#REF!</f>
        <v>#REF!</v>
      </c>
      <c r="C58" s="20" t="e">
        <f>#REF!</f>
        <v>#REF!</v>
      </c>
      <c r="D58" s="13" t="e">
        <f>#REF!</f>
        <v>#REF!</v>
      </c>
      <c r="E58" s="14" t="e">
        <f>IF(#REF!="",((#REF!-#REF!)/5)*((1+ICSInf)^(E$28-D28)),#REF!*((1+ICSInf)^(#REF!-D28)))</f>
        <v>#REF!</v>
      </c>
      <c r="F58" s="14" t="e">
        <f>IF(#REF!="",((#REF!-#REF!)/5)*((1+ICSInf)^(F$28-D57)),#REF!*((1+ICSInf)^(#REF!-D57)))</f>
        <v>#REF!</v>
      </c>
      <c r="G58" s="14" t="e">
        <f>IF(#REF!="",((#REF!-#REF!)/5)*((1+ICSInf)^(G$28-D57)),#REF!*((1+ICSInf)^(#REF!-D57)))</f>
        <v>#REF!</v>
      </c>
      <c r="H58" s="14" t="e">
        <f>IF(#REF!="",((#REF!-#REF!)/5)*((1+ICSInf)^(H$28-D57)),#REF!*((1+ICSInf)^(#REF!-D57)))</f>
        <v>#REF!</v>
      </c>
      <c r="I58" s="14" t="e">
        <f>IF(#REF!="",((#REF!-#REF!)/5)*((1+ICSInf)^(I$28-D57)),#REF!*((1+ICSInf)^(#REF!-D57)))</f>
        <v>#REF!</v>
      </c>
      <c r="J58" s="14" t="e">
        <f>IF(#REF!="",((#REF!-#REF!)/5)*((1+ICSInf)^(J$28-D57)),#REF!*((1+ICSInf)^(#REF!-D57)))</f>
        <v>#REF!</v>
      </c>
      <c r="K58" s="14" t="e">
        <f>IF(#REF!="",((#REF!-#REF!)/5)*((1+ICSInf)^(K$28-D57)),#REF!*((1+ICSInf)^(#REF!-D57)))</f>
        <v>#REF!</v>
      </c>
      <c r="L58" s="14" t="e">
        <f>IF(#REF!="",((#REF!-#REF!)/5)*((1+ICSInf)^(L$28-D57)),#REF!*((1+ICSInf)^(#REF!-D57)))</f>
        <v>#REF!</v>
      </c>
      <c r="M58" s="14" t="e">
        <f>IF(#REF!="",((#REF!-#REF!)/5)*((1+ICSInf)^(M$28-D57)),#REF!*((1+ICSInf)^(#REF!-D57)))</f>
        <v>#REF!</v>
      </c>
      <c r="N58" s="14" t="e">
        <f>IF(#REF!="",((#REF!-#REF!)/5)*((1+ICSInf)^(N$28-D57)),#REF!*((1+ICSInf)^(#REF!-D57)))</f>
        <v>#REF!</v>
      </c>
      <c r="O58" s="14" t="e">
        <f>IF(#REF!="",((#REF!-#REF!)/5)*((1+ICSInf)^(O$28-D57)),#REF!*((1+ICSInf)^(#REF!-D57)))</f>
        <v>#REF!</v>
      </c>
      <c r="P58" s="14" t="e">
        <f>IF(#REF!="",((#REF!-#REF!)/5)*((1+ICSInf)^(P$28-D57)),#REF!*((1+ICSInf)^(#REF!-D57)))</f>
        <v>#REF!</v>
      </c>
      <c r="Q58" s="14" t="e">
        <f>IF(#REF!="",((#REF!-#REF!)/5)*((1+ICSInf)^(Q$28-D57)),#REF!*((1+ICSInf)^(#REF!-D57)))</f>
        <v>#REF!</v>
      </c>
      <c r="R58" s="14" t="e">
        <f>IF(#REF!="",((#REF!-#REF!)/5)*((1+ICSInf)^(R$28-D57)),#REF!*((1+ICSInf)^(#REF!-D57)))</f>
        <v>#REF!</v>
      </c>
      <c r="S58" s="14" t="e">
        <f>IF(#REF!="",((#REF!-#REF!)/5)*((1+ICSInf)^(S$28-D57)),#REF!*((1+ICSInf)^(#REF!-D57)))</f>
        <v>#REF!</v>
      </c>
    </row>
    <row r="59" spans="2:19" s="50" customFormat="1" ht="15.75" customHeight="1"/>
    <row r="60" spans="2:19" s="50" customFormat="1" ht="15.75" customHeight="1"/>
    <row r="61" spans="2:19" s="50" customFormat="1" ht="15.75" customHeight="1"/>
    <row r="62" spans="2:19" s="50" customFormat="1"/>
    <row r="63" spans="2:19" s="50" customFormat="1"/>
    <row r="64" spans="2:19" s="50" customFormat="1"/>
    <row r="65" s="50" customFormat="1"/>
    <row r="66" s="50" customFormat="1"/>
    <row r="67" s="50" customFormat="1"/>
    <row r="68" s="50" customFormat="1"/>
    <row r="69" s="50" customFormat="1"/>
    <row r="70" s="50" customFormat="1"/>
    <row r="71" s="50" customFormat="1"/>
    <row r="72" s="50" customFormat="1"/>
    <row r="73" s="50" customFormat="1"/>
    <row r="74" s="50" customFormat="1"/>
    <row r="75" s="50" customFormat="1"/>
    <row r="76" s="50" customFormat="1"/>
    <row r="77" s="50" customFormat="1"/>
    <row r="78" s="50" customFormat="1"/>
    <row r="79" s="50" customFormat="1"/>
    <row r="80" s="50" customFormat="1"/>
    <row r="81" s="50" customFormat="1"/>
    <row r="82" s="50" customFormat="1"/>
    <row r="83" s="50" customFormat="1"/>
    <row r="84" s="50" customFormat="1"/>
    <row r="85" s="50" customFormat="1"/>
    <row r="86" s="50" customFormat="1"/>
    <row r="87" s="50" customFormat="1"/>
    <row r="88" s="50" customFormat="1"/>
    <row r="89" s="50" customFormat="1"/>
    <row r="90" s="50" customFormat="1"/>
    <row r="91" s="50" customFormat="1"/>
    <row r="92" s="50" customFormat="1"/>
    <row r="93" s="50" customFormat="1"/>
    <row r="94" s="50" customFormat="1"/>
    <row r="95" s="50" customFormat="1"/>
    <row r="96" s="50" customFormat="1"/>
    <row r="97" s="50" customFormat="1"/>
    <row r="98" s="50" customFormat="1"/>
    <row r="99" s="50" customFormat="1"/>
    <row r="100" s="50" customFormat="1"/>
    <row r="101" s="50" customFormat="1"/>
    <row r="102" s="50" customFormat="1"/>
    <row r="103" s="50" customFormat="1"/>
    <row r="104" s="50" customFormat="1"/>
    <row r="105" s="50" customFormat="1"/>
    <row r="106" s="50" customFormat="1"/>
    <row r="107" s="50" customFormat="1"/>
    <row r="108" s="50" customFormat="1"/>
    <row r="109" s="50" customFormat="1"/>
    <row r="110" s="50" customFormat="1"/>
    <row r="111" s="50" customFormat="1"/>
    <row r="112" s="50" customFormat="1"/>
    <row r="113" s="50" customFormat="1"/>
    <row r="114" s="50" customFormat="1"/>
    <row r="115" s="50" customFormat="1"/>
    <row r="116" s="50" customFormat="1"/>
    <row r="117" s="50" customFormat="1"/>
    <row r="118" s="50" customFormat="1"/>
    <row r="119" s="50" customFormat="1"/>
    <row r="120" s="50" customFormat="1"/>
    <row r="121" s="50" customFormat="1"/>
    <row r="122" s="50" customFormat="1"/>
    <row r="123" s="50" customFormat="1"/>
    <row r="124" s="50" customFormat="1"/>
    <row r="125" s="50" customFormat="1"/>
    <row r="126" s="50" customFormat="1"/>
    <row r="127" s="50" customFormat="1"/>
    <row r="128" s="50" customFormat="1"/>
    <row r="129" s="50" customFormat="1"/>
    <row r="130" s="50" customFormat="1"/>
    <row r="131" s="50" customFormat="1"/>
    <row r="132" s="50" customFormat="1"/>
    <row r="133" s="50" customFormat="1"/>
    <row r="134" s="50" customFormat="1"/>
    <row r="135" s="50" customFormat="1"/>
    <row r="136" s="50" customFormat="1"/>
    <row r="137" s="50" customFormat="1"/>
    <row r="138" s="50" customFormat="1"/>
    <row r="139" s="50" customFormat="1"/>
    <row r="140" s="50" customFormat="1"/>
    <row r="141" s="50" customFormat="1"/>
    <row r="142" s="50" customFormat="1"/>
    <row r="143" s="50" customFormat="1"/>
    <row r="144" s="50" customFormat="1"/>
    <row r="145" s="50" customFormat="1"/>
    <row r="146" s="50" customFormat="1"/>
    <row r="147" s="50" customFormat="1"/>
    <row r="148" s="50" customFormat="1"/>
    <row r="149" s="50" customFormat="1"/>
    <row r="150" s="50" customFormat="1"/>
    <row r="151" s="50" customFormat="1"/>
    <row r="152" s="50" customFormat="1"/>
    <row r="153" s="50" customFormat="1"/>
    <row r="154" s="50" customFormat="1"/>
    <row r="155" s="50" customFormat="1"/>
    <row r="156" s="50" customFormat="1"/>
    <row r="157" s="50" customFormat="1"/>
    <row r="158" s="50" customFormat="1"/>
    <row r="159" s="50" customFormat="1"/>
    <row r="160" s="50" customFormat="1"/>
    <row r="161" s="50" customFormat="1"/>
    <row r="162" s="50" customFormat="1"/>
    <row r="163" s="50" customFormat="1"/>
    <row r="164" s="50" customFormat="1"/>
    <row r="165" s="50" customFormat="1"/>
    <row r="166" s="50" customFormat="1"/>
    <row r="167" s="50" customFormat="1"/>
    <row r="168" s="50" customFormat="1"/>
    <row r="169" s="50" customFormat="1"/>
    <row r="170" s="50" customFormat="1"/>
    <row r="171" s="50" customFormat="1"/>
    <row r="172" s="50" customFormat="1"/>
    <row r="173" s="50" customFormat="1"/>
    <row r="174" s="50" customFormat="1"/>
    <row r="175" s="50" customFormat="1"/>
    <row r="176" s="50" customFormat="1"/>
    <row r="177" s="50" customFormat="1"/>
    <row r="178" s="50" customFormat="1"/>
    <row r="179" s="50" customFormat="1"/>
    <row r="180" s="50" customFormat="1"/>
    <row r="181" s="50" customFormat="1"/>
    <row r="182" s="50" customFormat="1"/>
    <row r="183" s="50" customFormat="1"/>
    <row r="184" s="50" customFormat="1"/>
    <row r="185" s="50" customFormat="1"/>
    <row r="186" s="50" customFormat="1"/>
    <row r="187" s="50" customFormat="1"/>
    <row r="188" s="50" customFormat="1"/>
    <row r="189" s="50" customFormat="1"/>
    <row r="190" s="50" customFormat="1"/>
    <row r="191" s="50" customFormat="1"/>
    <row r="192" s="50" customFormat="1"/>
    <row r="193" s="50" customFormat="1"/>
    <row r="194" s="50" customFormat="1"/>
    <row r="195" s="50" customFormat="1"/>
    <row r="196" s="50" customFormat="1"/>
    <row r="197" s="50" customFormat="1"/>
    <row r="198" s="50" customFormat="1"/>
    <row r="199" s="50" customFormat="1"/>
    <row r="200" s="50" customFormat="1"/>
    <row r="201" s="50" customFormat="1"/>
    <row r="202" s="50" customFormat="1"/>
    <row r="203" s="50" customFormat="1"/>
    <row r="204" s="50" customFormat="1"/>
    <row r="205" s="50" customFormat="1"/>
    <row r="206" s="50" customFormat="1"/>
    <row r="207" s="50" customFormat="1"/>
    <row r="208" s="50" customFormat="1"/>
    <row r="209" s="50" customFormat="1"/>
    <row r="210" s="50" customFormat="1"/>
    <row r="211" s="50" customFormat="1"/>
    <row r="212" s="50" customFormat="1"/>
    <row r="213" s="50" customFormat="1"/>
    <row r="214" s="50" customFormat="1"/>
    <row r="215" s="50" customFormat="1"/>
    <row r="216" s="50" customFormat="1"/>
    <row r="217" s="50" customFormat="1"/>
    <row r="218" s="50" customFormat="1"/>
    <row r="219" s="50" customFormat="1"/>
    <row r="220" s="50" customFormat="1"/>
    <row r="221" s="50" customFormat="1"/>
    <row r="222" s="50" customFormat="1"/>
    <row r="223" s="50" customFormat="1"/>
    <row r="224" s="50" customFormat="1"/>
    <row r="225" s="50" customFormat="1"/>
    <row r="226" s="50" customFormat="1"/>
    <row r="227" s="50" customFormat="1"/>
    <row r="228" s="50" customFormat="1"/>
    <row r="229" s="50" customFormat="1"/>
    <row r="230" s="50" customFormat="1"/>
    <row r="231" s="50" customFormat="1"/>
    <row r="232" s="50" customFormat="1"/>
    <row r="233" s="50" customFormat="1"/>
    <row r="234" s="50" customFormat="1"/>
    <row r="235" s="50" customFormat="1"/>
    <row r="236" s="50" customFormat="1"/>
    <row r="237" s="50" customFormat="1"/>
    <row r="238" s="50" customFormat="1"/>
    <row r="239" s="50" customFormat="1"/>
    <row r="240" s="50" customFormat="1"/>
    <row r="241" s="50" customFormat="1"/>
    <row r="242" s="50" customFormat="1"/>
    <row r="243" s="50" customFormat="1"/>
    <row r="244" s="50" customFormat="1"/>
    <row r="245" s="50" customFormat="1"/>
    <row r="246" s="50" customFormat="1"/>
    <row r="247" s="50" customFormat="1"/>
    <row r="248" s="50" customFormat="1"/>
    <row r="249" s="50" customFormat="1"/>
    <row r="250" s="50" customFormat="1"/>
    <row r="251" s="50" customFormat="1"/>
    <row r="252" s="50" customFormat="1"/>
    <row r="253" s="50" customFormat="1"/>
    <row r="254" s="50" customFormat="1"/>
    <row r="255" s="50" customFormat="1"/>
    <row r="256" s="50" customFormat="1"/>
    <row r="257" s="50" customFormat="1"/>
    <row r="258" s="50" customFormat="1"/>
    <row r="259" s="50" customFormat="1"/>
    <row r="260" s="50" customFormat="1"/>
    <row r="261" s="50" customFormat="1"/>
    <row r="262" s="50" customFormat="1"/>
    <row r="263" s="50" customFormat="1"/>
    <row r="264" s="50" customFormat="1"/>
    <row r="265" s="50" customFormat="1"/>
    <row r="266" s="50" customFormat="1"/>
    <row r="267" s="50" customFormat="1"/>
    <row r="268" s="50" customFormat="1"/>
    <row r="269" s="50" customFormat="1"/>
    <row r="270" s="50" customFormat="1"/>
    <row r="271" s="50" customFormat="1"/>
    <row r="272" s="50" customFormat="1"/>
    <row r="273" s="50" customFormat="1"/>
    <row r="274" s="50" customFormat="1"/>
    <row r="275" s="50" customFormat="1"/>
    <row r="276" s="50" customFormat="1"/>
    <row r="277" s="50" customFormat="1"/>
    <row r="278" s="50" customFormat="1"/>
    <row r="279" s="50" customFormat="1"/>
    <row r="280" s="50" customFormat="1"/>
    <row r="281" s="50" customFormat="1"/>
    <row r="282" s="50" customFormat="1"/>
    <row r="283" s="50" customFormat="1"/>
    <row r="284" s="50" customFormat="1"/>
    <row r="285" s="50" customFormat="1"/>
    <row r="286" s="50" customFormat="1"/>
    <row r="287" s="50" customFormat="1"/>
    <row r="288" s="50" customFormat="1"/>
    <row r="289" s="50" customFormat="1"/>
    <row r="290" s="50" customFormat="1"/>
    <row r="291" s="50" customFormat="1"/>
    <row r="292" s="50" customFormat="1"/>
    <row r="293" s="50" customFormat="1"/>
    <row r="294" s="50" customFormat="1"/>
    <row r="295" s="50" customFormat="1"/>
    <row r="296" s="50" customFormat="1"/>
    <row r="297" s="50" customFormat="1"/>
    <row r="298" s="50" customFormat="1"/>
    <row r="299" s="50" customFormat="1"/>
    <row r="300" s="50" customFormat="1"/>
    <row r="301" s="50" customFormat="1"/>
    <row r="302" s="50" customFormat="1"/>
    <row r="303" s="50" customFormat="1"/>
    <row r="304" s="50" customFormat="1"/>
    <row r="305" s="50" customFormat="1"/>
    <row r="306" s="50" customFormat="1"/>
    <row r="307" s="50" customFormat="1"/>
    <row r="308" s="50" customFormat="1"/>
    <row r="309" s="50" customFormat="1"/>
    <row r="310" s="50" customFormat="1"/>
    <row r="311" s="50" customFormat="1"/>
    <row r="312" s="50" customFormat="1"/>
    <row r="313" s="50" customFormat="1"/>
    <row r="314" s="50" customFormat="1"/>
    <row r="315" s="50" customFormat="1"/>
    <row r="316" s="50" customFormat="1"/>
    <row r="317" s="50" customFormat="1"/>
    <row r="318" s="50" customFormat="1"/>
    <row r="319" s="50" customFormat="1"/>
    <row r="320" s="50" customFormat="1"/>
    <row r="321" s="50" customFormat="1"/>
    <row r="322" s="50" customFormat="1"/>
    <row r="323" s="50" customFormat="1"/>
    <row r="324" s="50" customFormat="1"/>
    <row r="325" s="50" customFormat="1"/>
    <row r="326" s="50" customFormat="1"/>
    <row r="327" s="50" customFormat="1"/>
    <row r="328" s="50" customFormat="1"/>
    <row r="329" s="50" customFormat="1"/>
    <row r="330" s="50" customFormat="1"/>
    <row r="331" s="50" customFormat="1"/>
    <row r="332" s="50" customFormat="1"/>
    <row r="333" s="50" customFormat="1"/>
    <row r="334" s="50" customFormat="1"/>
    <row r="335" s="50" customFormat="1"/>
    <row r="336" s="50" customFormat="1"/>
    <row r="337" s="50" customFormat="1"/>
    <row r="338" s="50" customFormat="1"/>
  </sheetData>
  <sheetProtection algorithmName="SHA-512" hashValue="7URzo1fmTAZo9edyK+J1MvIRomjtFtaHjyrKl74YeO8G1LI4P2p9ylniU0SslWXgRfxINJ4FN5b89dRvVpKRsw==" saltValue="7v4ox91ShzA9tn2rx1U3BQ==" spinCount="100000" sheet="1" objects="1" scenarios="1"/>
  <mergeCells count="3">
    <mergeCell ref="B2:L2"/>
    <mergeCell ref="B3:L3"/>
    <mergeCell ref="B5:L5"/>
  </mergeCells>
  <pageMargins left="0.23622047244094491" right="0.23622047244094491" top="0.74803149606299213" bottom="0.74803149606299213" header="0.31496062992125984" footer="0.31496062992125984"/>
  <pageSetup paperSize="9" scale="59" pageOrder="overThenDown" orientation="landscape" r:id="rId1"/>
  <headerFooter>
    <oddFooter>&amp;L&amp;"Arial,Regular"&amp;10Schedule of Works Model - Parks Network - &amp;A
&amp;"Arial,Bold"&amp;K000000Effective 27th June 2025&amp;R&amp;"Arial,Regular"&amp;10Page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2:J13"/>
  <sheetViews>
    <sheetView zoomScale="80" zoomScaleNormal="80" workbookViewId="0">
      <selection activeCell="D8" sqref="D7:P9"/>
    </sheetView>
  </sheetViews>
  <sheetFormatPr defaultColWidth="25.58203125" defaultRowHeight="13.5"/>
  <cols>
    <col min="1" max="1" width="7.5" style="27" customWidth="1"/>
    <col min="2" max="16384" width="25.58203125" style="27"/>
  </cols>
  <sheetData>
    <row r="2" spans="1:10" ht="25">
      <c r="B2" s="549" t="str">
        <f>'Navigation Pane'!B2</f>
        <v>Brisbane City Council</v>
      </c>
      <c r="C2" s="549"/>
      <c r="D2" s="549"/>
      <c r="E2" s="549"/>
      <c r="F2" s="549"/>
      <c r="G2" s="549"/>
      <c r="H2" s="549"/>
      <c r="I2" s="549"/>
      <c r="J2" s="549"/>
    </row>
    <row r="3" spans="1:10" ht="25">
      <c r="B3" s="549"/>
      <c r="C3" s="549"/>
      <c r="D3" s="549"/>
      <c r="E3" s="549"/>
      <c r="F3" s="549"/>
      <c r="G3" s="549"/>
      <c r="H3" s="549"/>
      <c r="I3" s="549"/>
      <c r="J3" s="549"/>
    </row>
    <row r="4" spans="1:10">
      <c r="A4" s="52"/>
    </row>
    <row r="5" spans="1:10" ht="22.5">
      <c r="A5" s="53"/>
      <c r="B5" s="550" t="s">
        <v>13</v>
      </c>
      <c r="C5" s="550"/>
      <c r="D5" s="550"/>
      <c r="E5" s="550"/>
      <c r="F5" s="550"/>
      <c r="G5" s="550"/>
      <c r="H5" s="550"/>
      <c r="I5" s="550"/>
      <c r="J5" s="550"/>
    </row>
    <row r="6" spans="1:10" ht="14" thickBot="1"/>
    <row r="7" spans="1:10" ht="14.5" thickBot="1">
      <c r="B7" s="551" t="s">
        <v>5251</v>
      </c>
      <c r="C7" s="553"/>
      <c r="D7" s="551" t="s">
        <v>5252</v>
      </c>
      <c r="E7" s="552"/>
      <c r="F7" s="553"/>
      <c r="G7" s="551" t="s">
        <v>5253</v>
      </c>
      <c r="H7" s="552"/>
      <c r="I7" s="553"/>
      <c r="J7" s="547" t="s">
        <v>5254</v>
      </c>
    </row>
    <row r="8" spans="1:10" ht="29.25" customHeight="1" thickBot="1">
      <c r="B8" s="54" t="s">
        <v>5255</v>
      </c>
      <c r="C8" s="54" t="s">
        <v>5256</v>
      </c>
      <c r="D8" s="54" t="s">
        <v>5257</v>
      </c>
      <c r="E8" s="54" t="s">
        <v>5258</v>
      </c>
      <c r="F8" s="54" t="s">
        <v>5259</v>
      </c>
      <c r="G8" s="54" t="s">
        <v>5260</v>
      </c>
      <c r="H8" s="54" t="s">
        <v>5261</v>
      </c>
      <c r="I8" s="54" t="s">
        <v>5262</v>
      </c>
      <c r="J8" s="548"/>
    </row>
    <row r="9" spans="1:10">
      <c r="B9" s="60">
        <f>'Catchment Demand - Parks'!B8</f>
        <v>1</v>
      </c>
      <c r="C9" s="61" t="str">
        <f>'Catchment Demand - Parks'!C8</f>
        <v>East</v>
      </c>
      <c r="D9" s="41">
        <f>IFERROR(VLOOKUP($C9,'Catchment Demand - Parks'!$C$8:$J$11,2,FALSE),"")</f>
        <v>317431</v>
      </c>
      <c r="E9" s="42">
        <f>IFERROR(VLOOKUP($C9,'Catchment Demand - Parks'!$C$8:$J$11,8,FALSE),"")</f>
        <v>46602.000000000007</v>
      </c>
      <c r="F9" s="44">
        <f>IFERROR(D9+E9,"")</f>
        <v>364033</v>
      </c>
      <c r="G9" s="96">
        <f>HLOOKUP(C9,'Exist Trunk Assets - Parks'!$AA$11:$AD$14,4,FALSE)</f>
        <v>2404804071.75</v>
      </c>
      <c r="H9" s="97">
        <f>HLOOKUP(C9,'Future Trunk Assets - Parks'!$AX$12:$BA$14,3,FALSE)</f>
        <v>204960889</v>
      </c>
      <c r="I9" s="98">
        <f>G9+H9</f>
        <v>2609764960.75</v>
      </c>
      <c r="J9" s="99">
        <f>IFERROR(I9/F9,0)</f>
        <v>7169.0340182071404</v>
      </c>
    </row>
    <row r="10" spans="1:10">
      <c r="B10" s="55">
        <f>'Catchment Demand - Parks'!B9</f>
        <v>2</v>
      </c>
      <c r="C10" s="56" t="str">
        <f>'Catchment Demand - Parks'!C9</f>
        <v>North</v>
      </c>
      <c r="D10" s="45">
        <f>IFERROR(VLOOKUP($C10,'Catchment Demand - Parks'!$C$8:$J$11,2,FALSE),"")</f>
        <v>255439</v>
      </c>
      <c r="E10" s="43">
        <f>IFERROR(VLOOKUP($C10,'Catchment Demand - Parks'!$C$8:$J$11,8,FALSE),"")</f>
        <v>47383</v>
      </c>
      <c r="F10" s="46">
        <f>IFERROR(D10+E10,"")</f>
        <v>302822</v>
      </c>
      <c r="G10" s="36">
        <f>HLOOKUP(C10,'Exist Trunk Assets - Parks'!$AA$11:$AD$14,4,FALSE)</f>
        <v>2341273416.75</v>
      </c>
      <c r="H10" s="37">
        <f>HLOOKUP(C10,'Future Trunk Assets - Parks'!$AX$12:$BA$14,3,FALSE)</f>
        <v>166195057</v>
      </c>
      <c r="I10" s="38">
        <f>G10+H10</f>
        <v>2507468473.75</v>
      </c>
      <c r="J10" s="39">
        <f>IFERROR(I10/F10,0)</f>
        <v>8280.337867625205</v>
      </c>
    </row>
    <row r="11" spans="1:10">
      <c r="B11" s="55">
        <f>'Catchment Demand - Parks'!B10</f>
        <v>3</v>
      </c>
      <c r="C11" s="56" t="str">
        <f>'Catchment Demand - Parks'!C10</f>
        <v>South</v>
      </c>
      <c r="D11" s="45">
        <f>IFERROR(VLOOKUP($C11,'Catchment Demand - Parks'!$C$8:$J$11,2,FALSE),"")</f>
        <v>404017</v>
      </c>
      <c r="E11" s="43">
        <f>IFERROR(VLOOKUP($C11,'Catchment Demand - Parks'!$C$8:$J$11,8,FALSE),"")</f>
        <v>58205.000000000007</v>
      </c>
      <c r="F11" s="46">
        <f>IFERROR(D11+E11,"")</f>
        <v>462222</v>
      </c>
      <c r="G11" s="36">
        <f>HLOOKUP(C11,'Exist Trunk Assets - Parks'!$AA$11:$AD$14,4,FALSE)</f>
        <v>2511530904.75</v>
      </c>
      <c r="H11" s="37">
        <f>HLOOKUP(C11,'Future Trunk Assets - Parks'!$AX$12:$BA$14,3,FALSE)</f>
        <v>212401486</v>
      </c>
      <c r="I11" s="38">
        <f>G11+H11</f>
        <v>2723932390.75</v>
      </c>
      <c r="J11" s="39">
        <f>IFERROR(I11/F11,0)</f>
        <v>5893.1257939907664</v>
      </c>
    </row>
    <row r="12" spans="1:10" ht="14" thickBot="1">
      <c r="B12" s="55">
        <f>'Catchment Demand - Parks'!B11</f>
        <v>4</v>
      </c>
      <c r="C12" s="56" t="str">
        <f>'Catchment Demand - Parks'!C11</f>
        <v>West</v>
      </c>
      <c r="D12" s="45">
        <f>IFERROR(VLOOKUP($C12,'Catchment Demand - Parks'!$C$8:$J$11,2,FALSE),"")</f>
        <v>386298</v>
      </c>
      <c r="E12" s="349">
        <f>IFERROR(VLOOKUP($C12,'Catchment Demand - Parks'!$C$8:$J$11,8,FALSE),"")</f>
        <v>63931.999999999985</v>
      </c>
      <c r="F12" s="350">
        <f>IFERROR(D12+E12,"")</f>
        <v>450230</v>
      </c>
      <c r="G12" s="352">
        <f>HLOOKUP(C12,'Exist Trunk Assets - Parks'!$AA$11:$AD$14,4,FALSE)</f>
        <v>2389924915.75</v>
      </c>
      <c r="H12" s="37">
        <f>HLOOKUP(C12,'Future Trunk Assets - Parks'!$AX$12:$BA$14,3,FALSE)</f>
        <v>168906022</v>
      </c>
      <c r="I12" s="353">
        <f>G12+H12</f>
        <v>2558830937.75</v>
      </c>
      <c r="J12" s="39">
        <f>IFERROR(I12/F12,0)</f>
        <v>5683.3861309775002</v>
      </c>
    </row>
    <row r="13" spans="1:10" ht="14" thickBot="1">
      <c r="B13" s="57"/>
      <c r="C13" s="58" t="s">
        <v>5247</v>
      </c>
      <c r="D13" s="347">
        <f t="shared" ref="D13:I13" si="0">SUM(D9:D12)</f>
        <v>1363185</v>
      </c>
      <c r="E13" s="351">
        <f t="shared" si="0"/>
        <v>216122</v>
      </c>
      <c r="F13" s="348">
        <f t="shared" si="0"/>
        <v>1579307</v>
      </c>
      <c r="G13" s="354">
        <f t="shared" si="0"/>
        <v>9647533309</v>
      </c>
      <c r="H13" s="355">
        <f t="shared" si="0"/>
        <v>752463454</v>
      </c>
      <c r="I13" s="356">
        <f t="shared" si="0"/>
        <v>10399996763</v>
      </c>
      <c r="J13" s="59"/>
    </row>
  </sheetData>
  <sheetProtection algorithmName="SHA-512" hashValue="4IX5goWW2K49682mqgFf4EYuCQymlpeQZ3yi8yCIz+UfTT3GikHtWlrKEdX7A2eX7fwCWSNLWO3QEebdbdvOrg==" saltValue="NhdpYbz6GsrK4Xq2ALvepw==" spinCount="100000" sheet="1" objects="1" scenarios="1"/>
  <mergeCells count="7">
    <mergeCell ref="J7:J8"/>
    <mergeCell ref="B2:J2"/>
    <mergeCell ref="B3:J3"/>
    <mergeCell ref="B5:J5"/>
    <mergeCell ref="D7:F7"/>
    <mergeCell ref="G7:I7"/>
    <mergeCell ref="B7:C7"/>
  </mergeCells>
  <pageMargins left="0.23622047244094491" right="0.23622047244094491" top="0.74803149606299213" bottom="0.74803149606299213" header="0.31496062992125984" footer="0.31496062992125984"/>
  <pageSetup paperSize="9" scale="59" pageOrder="overThenDown" orientation="landscape" r:id="rId1"/>
  <headerFooter>
    <oddFooter>&amp;L&amp;"Arial,Regular"&amp;10Schedule of Works Model - Parks Network - &amp;A
&amp;"Arial,Bold"&amp;K000000Effective 27th June 2025&amp;R&amp;"Arial,Regular"&amp;10Page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29096e-7716-411e-a822-ad2adeec14d7">
      <Terms xmlns="http://schemas.microsoft.com/office/infopath/2007/PartnerControls"/>
    </lcf76f155ced4ddcb4097134ff3c332f>
    <TaxCatchAll xmlns="a4d18db2-0f30-4cef-8470-8aa5ca5c717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0220073E433B4AB4EFB06A278085FA" ma:contentTypeVersion="17" ma:contentTypeDescription="Create a new document." ma:contentTypeScope="" ma:versionID="9819d64f943e267961e5d1f6439cff54">
  <xsd:schema xmlns:xsd="http://www.w3.org/2001/XMLSchema" xmlns:xs="http://www.w3.org/2001/XMLSchema" xmlns:p="http://schemas.microsoft.com/office/2006/metadata/properties" xmlns:ns2="3029096e-7716-411e-a822-ad2adeec14d7" xmlns:ns3="a4d18db2-0f30-4cef-8470-8aa5ca5c717d" targetNamespace="http://schemas.microsoft.com/office/2006/metadata/properties" ma:root="true" ma:fieldsID="be7d1269217aa3623e219a0d47049a2f" ns2:_="" ns3:_="">
    <xsd:import namespace="3029096e-7716-411e-a822-ad2adeec14d7"/>
    <xsd:import namespace="a4d18db2-0f30-4cef-8470-8aa5ca5c71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29096e-7716-411e-a822-ad2adeec14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3943359-1820-4cb9-a927-eeed1a924b80"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d18db2-0f30-4cef-8470-8aa5ca5c717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32d62fe7-ee71-470c-8b10-617f0f475f4b}" ma:internalName="TaxCatchAll" ma:showField="CatchAllData" ma:web="a4d18db2-0f30-4cef-8470-8aa5ca5c71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F80075-6BC3-4C37-B1AD-39AD57AF76D8}">
  <ds:schemaRef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 ds:uri="http://schemas.microsoft.com/office/2006/documentManagement/types"/>
    <ds:schemaRef ds:uri="http://schemas.microsoft.com/office/2006/metadata/properties"/>
    <ds:schemaRef ds:uri="a4d18db2-0f30-4cef-8470-8aa5ca5c717d"/>
    <ds:schemaRef ds:uri="3029096e-7716-411e-a822-ad2adeec14d7"/>
    <ds:schemaRef ds:uri="http://purl.org/dc/terms/"/>
  </ds:schemaRefs>
</ds:datastoreItem>
</file>

<file path=customXml/itemProps2.xml><?xml version="1.0" encoding="utf-8"?>
<ds:datastoreItem xmlns:ds="http://schemas.openxmlformats.org/officeDocument/2006/customXml" ds:itemID="{A606FAFB-6FE3-4B9B-A7C5-1449AD2EFE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29096e-7716-411e-a822-ad2adeec14d7"/>
    <ds:schemaRef ds:uri="a4d18db2-0f30-4cef-8470-8aa5ca5c71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A82DF5-3CDB-4972-A661-8C55D99178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26</vt:i4>
      </vt:variant>
    </vt:vector>
  </HeadingPairs>
  <TitlesOfParts>
    <vt:vector size="33" baseType="lpstr">
      <vt:lpstr>Navigation Pane</vt:lpstr>
      <vt:lpstr>General Input Sheet</vt:lpstr>
      <vt:lpstr>Exist Trunk Assets - Parks</vt:lpstr>
      <vt:lpstr>Unit Rates-Parks</vt:lpstr>
      <vt:lpstr>Future Trunk Assets - Parks</vt:lpstr>
      <vt:lpstr>Catchment Demand - Parks</vt:lpstr>
      <vt:lpstr>Summary Cost Schedule</vt:lpstr>
      <vt:lpstr>AssetBeta</vt:lpstr>
      <vt:lpstr>CapStr</vt:lpstr>
      <vt:lpstr>'Catchment Demand - Parks'!CatchName</vt:lpstr>
      <vt:lpstr>Debt</vt:lpstr>
      <vt:lpstr>Histindex</vt:lpstr>
      <vt:lpstr>'Catchment Demand - Parks'!ICSInf</vt:lpstr>
      <vt:lpstr>ICSInf</vt:lpstr>
      <vt:lpstr>Landind</vt:lpstr>
      <vt:lpstr>MArgin</vt:lpstr>
      <vt:lpstr>Parkscatch</vt:lpstr>
      <vt:lpstr>parkslandcode</vt:lpstr>
      <vt:lpstr>'Catchment Demand - Parks'!PPI</vt:lpstr>
      <vt:lpstr>PPI</vt:lpstr>
      <vt:lpstr>'Catchment Demand - Parks'!Print_Area</vt:lpstr>
      <vt:lpstr>'General Input Sheet'!Print_Area</vt:lpstr>
      <vt:lpstr>'Summary Cost Schedule'!Print_Area</vt:lpstr>
      <vt:lpstr>Risk</vt:lpstr>
      <vt:lpstr>'Catchment Demand - Parks'!SENS</vt:lpstr>
      <vt:lpstr>TENYr</vt:lpstr>
      <vt:lpstr>'Catchment Demand - Parks'!WACC</vt:lpstr>
      <vt:lpstr>WACC</vt:lpstr>
      <vt:lpstr>'Catchment Demand - Parks'!WACC1</vt:lpstr>
      <vt:lpstr>WACC1</vt:lpstr>
      <vt:lpstr>'Catchment Demand - Parks'!WACC2</vt:lpstr>
      <vt:lpstr>WACC2</vt:lpstr>
      <vt:lpstr>YEAR</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Rick Evans</dc:creator>
  <cp:keywords/>
  <dc:description/>
  <cp:lastModifiedBy>Dale Williams</cp:lastModifiedBy>
  <cp:revision/>
  <cp:lastPrinted>2025-04-04T02:13:14Z</cp:lastPrinted>
  <dcterms:created xsi:type="dcterms:W3CDTF">2013-05-16T00:59:14Z</dcterms:created>
  <dcterms:modified xsi:type="dcterms:W3CDTF">2025-06-20T01:33:48Z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0x010100360220073E433B4AB4EFB06A278085FA</vt:lpwstr>
  </property>
  <property fmtid="{D5CDD505-2E9C-101B-9397-08002B2CF9AE}" pid="3" name="MSIP_Label_8b1ee035-5707-4242-a1ea-c505f8033d0a_Enabled">
    <vt:lpwstr>true</vt:lpwstr>
  </property>
  <property fmtid="{D5CDD505-2E9C-101B-9397-08002B2CF9AE}" pid="4" name="MSIP_Label_8b1ee035-5707-4242-a1ea-c505f8033d0a_SetDate">
    <vt:lpwstr>2024-03-21T03:05:22Z</vt:lpwstr>
  </property>
  <property fmtid="{D5CDD505-2E9C-101B-9397-08002B2CF9AE}" pid="5" name="MSIP_Label_8b1ee035-5707-4242-a1ea-c505f8033d0a_Method">
    <vt:lpwstr>Standard</vt:lpwstr>
  </property>
  <property fmtid="{D5CDD505-2E9C-101B-9397-08002B2CF9AE}" pid="6" name="MSIP_Label_8b1ee035-5707-4242-a1ea-c505f8033d0a_Name">
    <vt:lpwstr>OFFICIAL</vt:lpwstr>
  </property>
  <property fmtid="{D5CDD505-2E9C-101B-9397-08002B2CF9AE}" pid="7" name="MSIP_Label_8b1ee035-5707-4242-a1ea-c505f8033d0a_SiteId">
    <vt:lpwstr>a47f8d5a-a5f2-4813-a71a-f0d70679e236</vt:lpwstr>
  </property>
  <property fmtid="{D5CDD505-2E9C-101B-9397-08002B2CF9AE}" pid="8" name="MSIP_Label_8b1ee035-5707-4242-a1ea-c505f8033d0a_ActionId">
    <vt:lpwstr>9e3fe830-c879-40fc-8465-acbee8fada15</vt:lpwstr>
  </property>
  <property fmtid="{D5CDD505-2E9C-101B-9397-08002B2CF9AE}" pid="9" name="MSIP_Label_8b1ee035-5707-4242-a1ea-c505f8033d0a_ContentBits">
    <vt:lpwstr>2</vt:lpwstr>
  </property>
  <property fmtid="{D5CDD505-2E9C-101B-9397-08002B2CF9AE}" pid="10" name="MediaServiceImageTags">
    <vt:lpwstr/>
  </property>
</Properties>
</file>